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trlProps/ctrlProp16.xml" ContentType="application/vnd.ms-excel.controlpropertie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ecsfs1\dermpublic\Environmental Monitoring Restoration\PC\Pollution Remediation\Nicholas Share\105 138736063 Amber Delivery\SOW\TA\"/>
    </mc:Choice>
  </mc:AlternateContent>
  <xr:revisionPtr revIDLastSave="0" documentId="13_ncr:1_{3CA9B9A2-B5B6-4B3B-9E2A-806836088097}" xr6:coauthVersionLast="47" xr6:coauthVersionMax="47" xr10:uidLastSave="{00000000-0000-0000-0000-000000000000}"/>
  <workbookProtection workbookAlgorithmName="SHA-512" workbookHashValue="0HYxKo5z4RIGqdMftlQVXUH+cBUgK7ziudN2zIihgxZyakOsOQ2JHkgeAkcT0c2MAq+hoLkSX0y2v9M2DjC4jA==" workbookSaltValue="2E5VpAc3P3wkY+f+mTRABQ==" workbookSpinCount="100000" lockStructure="1"/>
  <bookViews>
    <workbookView xWindow="-120" yWindow="-120" windowWidth="38640" windowHeight="20460" tabRatio="674" firstSheet="1" activeTab="2" xr2:uid="{00000000-000D-0000-FFFF-FFFF00000000}"/>
  </bookViews>
  <sheets>
    <sheet name="utility" sheetId="6" state="hidden" r:id="rId1"/>
    <sheet name="SOW Units" sheetId="5" r:id="rId2"/>
    <sheet name="Invoice Rate Sheet" sheetId="11" r:id="rId3"/>
    <sheet name="RFC" sheetId="15" r:id="rId4"/>
    <sheet name="Invoice" sheetId="12" r:id="rId5"/>
    <sheet name="Invoice Instructions" sheetId="9" r:id="rId6"/>
    <sheet name="Subcontractor Utilization Form" sheetId="16" r:id="rId7"/>
    <sheet name="Required Documents" sheetId="13" r:id="rId8"/>
    <sheet name="Release of Claims" sheetId="10" r:id="rId9"/>
  </sheets>
  <externalReferences>
    <externalReference r:id="rId10"/>
  </externalReferences>
  <definedNames>
    <definedName name="_xlnm._FilterDatabase" localSheetId="2" hidden="1">'Invoice Rate Sheet'!$N$10:$N$4970</definedName>
    <definedName name="_xlnm._FilterDatabase" localSheetId="7" hidden="1">'Required Documents'!$F$2:$F$463</definedName>
    <definedName name="_xlnm._FilterDatabase" localSheetId="3" hidden="1">RFC!$J$11:$J$135</definedName>
    <definedName name="_xlnm._FilterDatabase" localSheetId="1" hidden="1">'SOW Units'!$S$10:$S$503</definedName>
    <definedName name="_xlnm.Print_Area" localSheetId="4">Invoice!$A$2:$V$36</definedName>
    <definedName name="_xlnm.Print_Area" localSheetId="8">'Release of Claims'!$A$1:$AL$39</definedName>
    <definedName name="_xlnm.Print_Area" localSheetId="3">RFC!$A$1:$I$135</definedName>
    <definedName name="_xlnm.Print_Area" localSheetId="1">'SOW Units'!$A$1:$R$503</definedName>
    <definedName name="_xlnm.Print_Area" localSheetId="6">'Subcontractor Utilization Form'!$B$2:$AB$47</definedName>
    <definedName name="_xlnm.Print_Titles" localSheetId="2">'Invoice Rate Sheet'!$8:$10</definedName>
    <definedName name="_xlnm.Print_Titles" localSheetId="3">RFC!$1:$2</definedName>
    <definedName name="_xlnm.Print_Titles" localSheetId="1">'SOW Units'!$10:$10</definedName>
    <definedName name="rfc_items">utility!$A$538:$A$997</definedName>
    <definedName name="ValidRegions" localSheetId="4">[1]Regions!$L$4:$L$6</definedName>
    <definedName name="ValidRegions">utility!$J$4:$J$6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2" i="5" l="1"/>
  <c r="T13" i="5"/>
  <c r="T14" i="5"/>
  <c r="T15" i="5"/>
  <c r="T16" i="5"/>
  <c r="T17" i="5"/>
  <c r="T18" i="5"/>
  <c r="T19" i="5"/>
  <c r="T20" i="5"/>
  <c r="T22" i="5"/>
  <c r="T23" i="5"/>
  <c r="T24" i="5"/>
  <c r="T25" i="5"/>
  <c r="T27" i="5"/>
  <c r="T28" i="5"/>
  <c r="T29" i="5"/>
  <c r="T30" i="5"/>
  <c r="T31" i="5"/>
  <c r="T32" i="5"/>
  <c r="T33" i="5"/>
  <c r="T34" i="5"/>
  <c r="T35" i="5"/>
  <c r="T36" i="5"/>
  <c r="T37" i="5"/>
  <c r="T38" i="5"/>
  <c r="T39" i="5"/>
  <c r="T40" i="5"/>
  <c r="T41" i="5"/>
  <c r="T42" i="5"/>
  <c r="T43" i="5"/>
  <c r="T44" i="5"/>
  <c r="T45" i="5"/>
  <c r="T46" i="5"/>
  <c r="T48" i="5"/>
  <c r="T49" i="5"/>
  <c r="T51" i="5"/>
  <c r="T52" i="5"/>
  <c r="T53" i="5"/>
  <c r="T54" i="5"/>
  <c r="T55" i="5"/>
  <c r="T56" i="5"/>
  <c r="T57" i="5"/>
  <c r="T58" i="5"/>
  <c r="T59" i="5"/>
  <c r="T60" i="5"/>
  <c r="T61" i="5"/>
  <c r="T62" i="5"/>
  <c r="T63" i="5"/>
  <c r="T64" i="5"/>
  <c r="T65" i="5"/>
  <c r="T66" i="5"/>
  <c r="T67" i="5"/>
  <c r="T68" i="5"/>
  <c r="T69" i="5"/>
  <c r="T70" i="5"/>
  <c r="T71" i="5"/>
  <c r="T72" i="5"/>
  <c r="T73" i="5"/>
  <c r="T74" i="5"/>
  <c r="T75" i="5"/>
  <c r="T77" i="5"/>
  <c r="T78" i="5"/>
  <c r="T79" i="5"/>
  <c r="T80" i="5"/>
  <c r="T81" i="5"/>
  <c r="T82" i="5"/>
  <c r="T83" i="5"/>
  <c r="T84" i="5"/>
  <c r="T85" i="5"/>
  <c r="T86" i="5"/>
  <c r="T87" i="5"/>
  <c r="T88" i="5"/>
  <c r="T89" i="5"/>
  <c r="T90" i="5"/>
  <c r="T91" i="5"/>
  <c r="T92" i="5"/>
  <c r="T93" i="5"/>
  <c r="T94" i="5"/>
  <c r="T95" i="5"/>
  <c r="T96" i="5"/>
  <c r="T98" i="5"/>
  <c r="T99" i="5"/>
  <c r="T100" i="5"/>
  <c r="T101" i="5"/>
  <c r="T102" i="5"/>
  <c r="T103" i="5"/>
  <c r="T104" i="5"/>
  <c r="T106" i="5"/>
  <c r="T107" i="5"/>
  <c r="T108" i="5"/>
  <c r="T109" i="5"/>
  <c r="T110" i="5"/>
  <c r="T111" i="5"/>
  <c r="T112" i="5"/>
  <c r="T113" i="5"/>
  <c r="T114" i="5"/>
  <c r="T115" i="5"/>
  <c r="T116" i="5"/>
  <c r="T117" i="5"/>
  <c r="T118" i="5"/>
  <c r="T119"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8" i="5"/>
  <c r="T199" i="5"/>
  <c r="T200" i="5"/>
  <c r="T201" i="5"/>
  <c r="T203" i="5"/>
  <c r="T204" i="5"/>
  <c r="T206" i="5"/>
  <c r="T207" i="5"/>
  <c r="T208"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40" i="5"/>
  <c r="T241" i="5"/>
  <c r="T242" i="5"/>
  <c r="T243" i="5"/>
  <c r="T245" i="5"/>
  <c r="T246" i="5"/>
  <c r="T247" i="5"/>
  <c r="T248" i="5"/>
  <c r="T249" i="5"/>
  <c r="T250" i="5"/>
  <c r="T251" i="5"/>
  <c r="T252" i="5"/>
  <c r="T253" i="5"/>
  <c r="T254" i="5"/>
  <c r="T255" i="5"/>
  <c r="T256" i="5"/>
  <c r="T257" i="5"/>
  <c r="T258" i="5"/>
  <c r="T259" i="5"/>
  <c r="T260" i="5"/>
  <c r="T261" i="5"/>
  <c r="T262" i="5"/>
  <c r="T264" i="5"/>
  <c r="T265" i="5"/>
  <c r="T266" i="5"/>
  <c r="T267" i="5"/>
  <c r="T268" i="5"/>
  <c r="T269" i="5"/>
  <c r="T270" i="5"/>
  <c r="T272" i="5"/>
  <c r="T273" i="5"/>
  <c r="T274" i="5"/>
  <c r="T275" i="5"/>
  <c r="T276" i="5"/>
  <c r="T279" i="5"/>
  <c r="T280" i="5"/>
  <c r="T281" i="5"/>
  <c r="T282" i="5"/>
  <c r="T283" i="5"/>
  <c r="T284" i="5"/>
  <c r="T285" i="5"/>
  <c r="T286" i="5"/>
  <c r="T288" i="5"/>
  <c r="T289" i="5"/>
  <c r="T290" i="5"/>
  <c r="T291" i="5"/>
  <c r="T292" i="5"/>
  <c r="T293" i="5"/>
  <c r="T294" i="5"/>
  <c r="T295" i="5"/>
  <c r="T296" i="5"/>
  <c r="T299" i="5"/>
  <c r="T300" i="5"/>
  <c r="T301" i="5"/>
  <c r="T302" i="5"/>
  <c r="T303" i="5"/>
  <c r="T304" i="5"/>
  <c r="T305" i="5"/>
  <c r="T306" i="5"/>
  <c r="T307" i="5"/>
  <c r="T308" i="5"/>
  <c r="T309" i="5"/>
  <c r="T310" i="5"/>
  <c r="T311" i="5"/>
  <c r="T312" i="5"/>
  <c r="T314" i="5"/>
  <c r="T315" i="5"/>
  <c r="T316" i="5"/>
  <c r="T317" i="5"/>
  <c r="T318" i="5"/>
  <c r="T319" i="5"/>
  <c r="T320" i="5"/>
  <c r="T321" i="5"/>
  <c r="T322" i="5"/>
  <c r="T323" i="5"/>
  <c r="T324" i="5"/>
  <c r="T325" i="5"/>
  <c r="T327" i="5"/>
  <c r="T328" i="5"/>
  <c r="T329" i="5"/>
  <c r="T330" i="5"/>
  <c r="T331"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9" i="5"/>
  <c r="T420" i="5"/>
  <c r="T421" i="5"/>
  <c r="T422" i="5"/>
  <c r="T423" i="5"/>
  <c r="T424" i="5"/>
  <c r="T425" i="5"/>
  <c r="T426" i="5"/>
  <c r="T427" i="5"/>
  <c r="T428" i="5"/>
  <c r="T429"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2" i="5"/>
  <c r="AE26" i="16" l="1"/>
  <c r="AE25" i="16"/>
  <c r="AE24" i="16"/>
  <c r="AE23" i="16"/>
  <c r="AE22" i="16"/>
  <c r="AE21" i="16"/>
  <c r="AE20" i="16"/>
  <c r="AE19" i="16"/>
  <c r="AE18" i="16"/>
  <c r="AE17" i="16"/>
  <c r="AC18" i="16"/>
  <c r="AC19" i="16"/>
  <c r="AC20" i="16"/>
  <c r="AC21" i="16"/>
  <c r="AC22" i="16"/>
  <c r="AC23" i="16"/>
  <c r="AC24" i="16"/>
  <c r="AC25" i="16"/>
  <c r="AC17" i="16"/>
  <c r="F11" i="16" l="1"/>
  <c r="E13" i="16" l="1"/>
  <c r="C9" i="16"/>
  <c r="G296" i="5" l="1"/>
  <c r="G16" i="5" l="1"/>
  <c r="G19" i="5" l="1"/>
  <c r="G24" i="5"/>
  <c r="G49" i="5"/>
  <c r="G274" i="5"/>
  <c r="G284" i="5"/>
  <c r="G285" i="5"/>
  <c r="G286" i="5"/>
  <c r="G293" i="5"/>
  <c r="G294" i="5"/>
  <c r="G295" i="5"/>
  <c r="F12" i="5"/>
  <c r="G12" i="5" s="1"/>
  <c r="J23" i="15" l="1"/>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88" i="15"/>
  <c r="J89" i="15"/>
  <c r="J90" i="15"/>
  <c r="J91" i="15"/>
  <c r="J92" i="15"/>
  <c r="J93" i="15"/>
  <c r="J94" i="15"/>
  <c r="J95" i="15"/>
  <c r="J96" i="15"/>
  <c r="J97" i="15"/>
  <c r="J98" i="15"/>
  <c r="J99" i="15"/>
  <c r="J100" i="15"/>
  <c r="J101" i="15"/>
  <c r="J102" i="15"/>
  <c r="J103" i="15"/>
  <c r="J104" i="15"/>
  <c r="J105" i="15"/>
  <c r="J106" i="15"/>
  <c r="J107" i="15"/>
  <c r="J108" i="15"/>
  <c r="J109" i="15"/>
  <c r="J110" i="15"/>
  <c r="J111" i="15"/>
  <c r="J22" i="15"/>
  <c r="H208" i="5" l="1"/>
  <c r="H207" i="5"/>
  <c r="H206" i="5"/>
  <c r="E4958" i="11" l="1"/>
  <c r="E4463" i="11"/>
  <c r="E3968" i="11"/>
  <c r="E3473" i="11"/>
  <c r="E2978" i="11"/>
  <c r="E2483" i="11"/>
  <c r="E1988" i="11"/>
  <c r="E503" i="11"/>
  <c r="E1493" i="11"/>
  <c r="E998" i="11"/>
  <c r="G22" i="15" l="1"/>
  <c r="I22" i="15" s="1"/>
  <c r="G23" i="15" l="1"/>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F104" i="15"/>
  <c r="F105" i="15"/>
  <c r="F106" i="15"/>
  <c r="F107" i="15"/>
  <c r="F108" i="15"/>
  <c r="F109" i="15"/>
  <c r="F110" i="15"/>
  <c r="F111" i="15"/>
  <c r="F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22" i="15"/>
  <c r="F4958" i="11" l="1"/>
  <c r="N4958" i="11"/>
  <c r="D4958" i="11"/>
  <c r="B4958" i="11"/>
  <c r="A4958" i="11"/>
  <c r="N4957" i="11"/>
  <c r="B4957" i="11"/>
  <c r="A4957" i="11"/>
  <c r="F4463" i="11"/>
  <c r="N4463" i="11"/>
  <c r="D4463" i="11"/>
  <c r="B4463" i="11"/>
  <c r="A4463" i="11"/>
  <c r="N4462" i="11"/>
  <c r="B4462" i="11"/>
  <c r="A4462" i="11"/>
  <c r="F3968" i="11"/>
  <c r="N3968" i="11"/>
  <c r="D3968" i="11"/>
  <c r="B3968" i="11"/>
  <c r="A3968" i="11"/>
  <c r="N3967" i="11"/>
  <c r="B3967" i="11"/>
  <c r="A3967" i="11"/>
  <c r="F3473" i="11"/>
  <c r="N3473" i="11"/>
  <c r="D3473" i="11"/>
  <c r="B3473" i="11"/>
  <c r="A3473" i="11"/>
  <c r="N3472" i="11"/>
  <c r="B3472" i="11"/>
  <c r="A3472" i="11"/>
  <c r="F2978" i="11"/>
  <c r="N2978" i="11"/>
  <c r="D2978" i="11"/>
  <c r="B2978" i="11"/>
  <c r="A2978" i="11"/>
  <c r="N2977" i="11"/>
  <c r="B2977" i="11"/>
  <c r="A2977" i="11"/>
  <c r="F2483" i="11"/>
  <c r="L2483" i="11"/>
  <c r="D2483" i="11"/>
  <c r="B2483" i="11"/>
  <c r="A2483" i="11"/>
  <c r="N2482" i="11"/>
  <c r="B2482" i="11"/>
  <c r="A2482" i="11"/>
  <c r="F1988" i="11"/>
  <c r="N1988" i="11"/>
  <c r="D1988" i="11"/>
  <c r="B1988" i="11"/>
  <c r="A1988" i="11"/>
  <c r="N1987" i="11"/>
  <c r="B1987" i="11"/>
  <c r="A1987" i="11"/>
  <c r="F1493" i="11"/>
  <c r="N1493" i="11"/>
  <c r="D1493" i="11"/>
  <c r="B1493" i="11"/>
  <c r="A1493" i="11"/>
  <c r="N1492" i="11"/>
  <c r="B1492" i="11"/>
  <c r="A1492" i="11"/>
  <c r="F998" i="11"/>
  <c r="N998" i="11"/>
  <c r="D998" i="11"/>
  <c r="B998" i="11"/>
  <c r="A998" i="11"/>
  <c r="N997" i="11"/>
  <c r="B997" i="11"/>
  <c r="A997" i="11"/>
  <c r="F503" i="11"/>
  <c r="L503" i="11"/>
  <c r="D503" i="11"/>
  <c r="B503" i="11"/>
  <c r="B502" i="11"/>
  <c r="A503" i="11"/>
  <c r="A502" i="11"/>
  <c r="N502" i="11"/>
  <c r="S501" i="5"/>
  <c r="F462" i="13" s="1"/>
  <c r="H502" i="5"/>
  <c r="S502" i="5" s="1"/>
  <c r="F463" i="13" s="1"/>
  <c r="N2483" i="11" l="1"/>
  <c r="G3968" i="11"/>
  <c r="M3968" i="11" s="1"/>
  <c r="G4958" i="11"/>
  <c r="M4958" i="11" s="1"/>
  <c r="L3968" i="11"/>
  <c r="L4958" i="11"/>
  <c r="G4463" i="11"/>
  <c r="M4463" i="11" s="1"/>
  <c r="L4463" i="11"/>
  <c r="G3473" i="11"/>
  <c r="M3473" i="11" s="1"/>
  <c r="G2978" i="11"/>
  <c r="M2978" i="11" s="1"/>
  <c r="L3473" i="11"/>
  <c r="G1988" i="11"/>
  <c r="M1988" i="11" s="1"/>
  <c r="G2483" i="11"/>
  <c r="L2978" i="11"/>
  <c r="G1493" i="11"/>
  <c r="M1493" i="11" s="1"/>
  <c r="L1493" i="11"/>
  <c r="L1988" i="11"/>
  <c r="L998" i="11"/>
  <c r="G998" i="11"/>
  <c r="M998" i="11" s="1"/>
  <c r="N503" i="11"/>
  <c r="G503" i="11"/>
  <c r="C1" i="15"/>
  <c r="M2483" i="11" l="1"/>
  <c r="M503" i="11"/>
  <c r="J20" i="5"/>
  <c r="K20" i="5"/>
  <c r="L20" i="5"/>
  <c r="M20" i="5"/>
  <c r="N20" i="5"/>
  <c r="O20" i="5"/>
  <c r="P20" i="5"/>
  <c r="Q20" i="5"/>
  <c r="R20" i="5"/>
  <c r="I20" i="5"/>
  <c r="C2" i="15" l="1"/>
  <c r="I27" i="15" l="1"/>
  <c r="I23" i="15"/>
  <c r="I24" i="15"/>
  <c r="I25" i="15"/>
  <c r="I26"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108" i="15"/>
  <c r="I109" i="15"/>
  <c r="I110" i="15"/>
  <c r="I111" i="15"/>
  <c r="H21" i="15"/>
  <c r="J21" i="15" s="1"/>
  <c r="H20" i="15"/>
  <c r="J20" i="15" s="1"/>
  <c r="H19" i="15"/>
  <c r="J19" i="15" s="1"/>
  <c r="H18" i="15"/>
  <c r="J18" i="15" s="1"/>
  <c r="H17" i="15"/>
  <c r="J17" i="15" s="1"/>
  <c r="H16" i="15"/>
  <c r="J16" i="15" s="1"/>
  <c r="H15" i="15"/>
  <c r="J15" i="15" s="1"/>
  <c r="H14" i="15"/>
  <c r="J14" i="15" s="1"/>
  <c r="I21" i="15" l="1"/>
  <c r="I20" i="15"/>
  <c r="I19" i="15"/>
  <c r="I18" i="15"/>
  <c r="I17" i="15"/>
  <c r="I16" i="15"/>
  <c r="I15" i="15"/>
  <c r="I14" i="15"/>
  <c r="F2" i="15"/>
  <c r="I126" i="15" s="1"/>
  <c r="I1" i="15"/>
  <c r="F1" i="11"/>
  <c r="F4" i="15" s="1"/>
  <c r="C5" i="15"/>
  <c r="C4" i="15"/>
  <c r="C3" i="15"/>
  <c r="C129" i="15" s="1"/>
  <c r="I119" i="15" l="1"/>
  <c r="J119" i="15" s="1"/>
  <c r="I123" i="15"/>
  <c r="J123" i="15" s="1"/>
  <c r="I116" i="15"/>
  <c r="J116" i="15" s="1"/>
  <c r="I120" i="15"/>
  <c r="J120" i="15" s="1"/>
  <c r="I117" i="15"/>
  <c r="J117" i="15" s="1"/>
  <c r="I121" i="15"/>
  <c r="J121" i="15" s="1"/>
  <c r="I118" i="15"/>
  <c r="J118" i="15" s="1"/>
  <c r="I122" i="15"/>
  <c r="J122" i="15" s="1"/>
  <c r="H12" i="15"/>
  <c r="J12" i="15" s="1"/>
  <c r="H13" i="15"/>
  <c r="J13" i="15" s="1"/>
  <c r="K5" i="11"/>
  <c r="I12" i="15" l="1"/>
  <c r="I13" i="15"/>
  <c r="B289" i="11"/>
  <c r="I115" i="15" l="1"/>
  <c r="J115" i="15" s="1"/>
  <c r="I114" i="15"/>
  <c r="J114" i="15" s="1"/>
  <c r="S47" i="5"/>
  <c r="S21" i="5"/>
  <c r="S26" i="5"/>
  <c r="S50" i="5"/>
  <c r="S76" i="5"/>
  <c r="S97" i="5"/>
  <c r="S105" i="5"/>
  <c r="S120" i="5"/>
  <c r="S121" i="5"/>
  <c r="S147" i="5"/>
  <c r="S197" i="5"/>
  <c r="S202" i="5"/>
  <c r="S205" i="5"/>
  <c r="S209" i="5"/>
  <c r="S239" i="5"/>
  <c r="S244" i="5"/>
  <c r="S263" i="5"/>
  <c r="S271" i="5"/>
  <c r="S277" i="5"/>
  <c r="S278" i="5"/>
  <c r="S287" i="5"/>
  <c r="S297" i="5"/>
  <c r="S298" i="5"/>
  <c r="S313" i="5"/>
  <c r="S326" i="5"/>
  <c r="S332" i="5"/>
  <c r="S391" i="5"/>
  <c r="S418" i="5"/>
  <c r="S430" i="5"/>
  <c r="S470" i="5"/>
  <c r="I124" i="15" l="1"/>
  <c r="F270" i="13"/>
  <c r="F290" i="13"/>
  <c r="F211" i="5" l="1"/>
  <c r="H211" i="5"/>
  <c r="F212" i="5"/>
  <c r="H212" i="5"/>
  <c r="F213" i="5"/>
  <c r="H213" i="5"/>
  <c r="A212" i="11"/>
  <c r="B212" i="11"/>
  <c r="D212" i="11"/>
  <c r="E212" i="11"/>
  <c r="N212" i="11" s="1"/>
  <c r="A213" i="11"/>
  <c r="B213" i="11"/>
  <c r="D213" i="11"/>
  <c r="E213" i="11"/>
  <c r="L213" i="11" s="1"/>
  <c r="A214" i="11"/>
  <c r="B214" i="11"/>
  <c r="D214" i="11"/>
  <c r="E214" i="11"/>
  <c r="L214" i="11" s="1"/>
  <c r="H170" i="5"/>
  <c r="S170" i="5" s="1"/>
  <c r="H166" i="5"/>
  <c r="S166" i="5" s="1"/>
  <c r="C5" i="11"/>
  <c r="C6" i="11"/>
  <c r="C7" i="11"/>
  <c r="C1" i="11"/>
  <c r="C2" i="11"/>
  <c r="C3" i="11"/>
  <c r="D966" i="11"/>
  <c r="G213" i="5" l="1"/>
  <c r="F214" i="11" s="1"/>
  <c r="G212" i="5"/>
  <c r="F213" i="11" s="1"/>
  <c r="G211" i="5"/>
  <c r="F212" i="11" s="1"/>
  <c r="N213" i="11"/>
  <c r="S213" i="5"/>
  <c r="F205" i="13" s="1"/>
  <c r="S212" i="5"/>
  <c r="F204" i="13" s="1"/>
  <c r="S211" i="5"/>
  <c r="L212" i="11"/>
  <c r="N214" i="11"/>
  <c r="F14" i="5"/>
  <c r="G14" i="5" s="1"/>
  <c r="K214" i="11" l="1"/>
  <c r="I214" i="11"/>
  <c r="I212" i="11"/>
  <c r="G212" i="11"/>
  <c r="K212" i="11"/>
  <c r="G214" i="11"/>
  <c r="K213" i="11"/>
  <c r="G213" i="11"/>
  <c r="I213" i="11"/>
  <c r="H18" i="5"/>
  <c r="S18" i="5" s="1"/>
  <c r="M214" i="11" l="1"/>
  <c r="M212" i="11"/>
  <c r="M213" i="11"/>
  <c r="F7" i="11"/>
  <c r="N4874" i="11"/>
  <c r="N4886" i="11"/>
  <c r="N4926" i="11"/>
  <c r="N4379" i="11"/>
  <c r="N4391" i="11"/>
  <c r="N4431" i="11"/>
  <c r="N3884" i="11"/>
  <c r="N3896" i="11"/>
  <c r="N3936" i="11"/>
  <c r="N3389" i="11"/>
  <c r="N3401" i="11"/>
  <c r="N3441" i="11"/>
  <c r="N2894" i="11"/>
  <c r="N2906" i="11"/>
  <c r="N2946" i="11"/>
  <c r="N2399" i="11"/>
  <c r="N2411" i="11"/>
  <c r="N2451" i="11"/>
  <c r="N1904" i="11"/>
  <c r="N1916" i="11"/>
  <c r="N1956" i="11"/>
  <c r="N1409" i="11"/>
  <c r="N1421" i="11"/>
  <c r="N1461" i="11"/>
  <c r="E4956" i="11"/>
  <c r="L4956" i="11" s="1"/>
  <c r="D4956" i="11"/>
  <c r="B4956" i="11"/>
  <c r="A4956" i="11"/>
  <c r="E4955" i="11"/>
  <c r="L4955" i="11" s="1"/>
  <c r="D4955" i="11"/>
  <c r="B4955" i="11"/>
  <c r="A4955" i="11"/>
  <c r="E4954" i="11"/>
  <c r="L4954" i="11" s="1"/>
  <c r="D4954" i="11"/>
  <c r="B4954" i="11"/>
  <c r="A4954" i="11"/>
  <c r="E4953" i="11"/>
  <c r="L4953" i="11" s="1"/>
  <c r="D4953" i="11"/>
  <c r="B4953" i="11"/>
  <c r="A4953" i="11"/>
  <c r="E4952" i="11"/>
  <c r="L4952" i="11" s="1"/>
  <c r="D4952" i="11"/>
  <c r="B4952" i="11"/>
  <c r="A4952" i="11"/>
  <c r="E4951" i="11"/>
  <c r="L4951" i="11" s="1"/>
  <c r="D4951" i="11"/>
  <c r="B4951" i="11"/>
  <c r="A4951" i="11"/>
  <c r="E4950" i="11"/>
  <c r="L4950" i="11" s="1"/>
  <c r="D4950" i="11"/>
  <c r="B4950" i="11"/>
  <c r="A4950" i="11"/>
  <c r="E4949" i="11"/>
  <c r="L4949" i="11" s="1"/>
  <c r="D4949" i="11"/>
  <c r="B4949" i="11"/>
  <c r="A4949" i="11"/>
  <c r="E4948" i="11"/>
  <c r="D4948" i="11"/>
  <c r="B4948" i="11"/>
  <c r="A4948" i="11"/>
  <c r="E4947" i="11"/>
  <c r="L4947" i="11" s="1"/>
  <c r="D4947" i="11"/>
  <c r="B4947" i="11"/>
  <c r="A4947" i="11"/>
  <c r="E4946" i="11"/>
  <c r="L4946" i="11" s="1"/>
  <c r="D4946" i="11"/>
  <c r="B4946" i="11"/>
  <c r="A4946" i="11"/>
  <c r="E4945" i="11"/>
  <c r="L4945" i="11" s="1"/>
  <c r="D4945" i="11"/>
  <c r="B4945" i="11"/>
  <c r="A4945" i="11"/>
  <c r="E4944" i="11"/>
  <c r="L4944" i="11" s="1"/>
  <c r="D4944" i="11"/>
  <c r="B4944" i="11"/>
  <c r="A4944" i="11"/>
  <c r="E4943" i="11"/>
  <c r="L4943" i="11" s="1"/>
  <c r="D4943" i="11"/>
  <c r="B4943" i="11"/>
  <c r="A4943" i="11"/>
  <c r="E4942" i="11"/>
  <c r="L4942" i="11" s="1"/>
  <c r="D4942" i="11"/>
  <c r="B4942" i="11"/>
  <c r="A4942" i="11"/>
  <c r="E4941" i="11"/>
  <c r="L4941" i="11" s="1"/>
  <c r="D4941" i="11"/>
  <c r="B4941" i="11"/>
  <c r="A4941" i="11"/>
  <c r="E4940" i="11"/>
  <c r="L4940" i="11" s="1"/>
  <c r="D4940" i="11"/>
  <c r="B4940" i="11"/>
  <c r="A4940" i="11"/>
  <c r="E4939" i="11"/>
  <c r="L4939" i="11" s="1"/>
  <c r="D4939" i="11"/>
  <c r="B4939" i="11"/>
  <c r="A4939" i="11"/>
  <c r="E4938" i="11"/>
  <c r="L4938" i="11" s="1"/>
  <c r="D4938" i="11"/>
  <c r="B4938" i="11"/>
  <c r="A4938" i="11"/>
  <c r="E4937" i="11"/>
  <c r="L4937" i="11" s="1"/>
  <c r="D4937" i="11"/>
  <c r="B4937" i="11"/>
  <c r="A4937" i="11"/>
  <c r="E4936" i="11"/>
  <c r="L4936" i="11" s="1"/>
  <c r="D4936" i="11"/>
  <c r="B4936" i="11"/>
  <c r="A4936" i="11"/>
  <c r="E4935" i="11"/>
  <c r="L4935" i="11" s="1"/>
  <c r="D4935" i="11"/>
  <c r="B4935" i="11"/>
  <c r="A4935" i="11"/>
  <c r="E4934" i="11"/>
  <c r="L4934" i="11" s="1"/>
  <c r="D4934" i="11"/>
  <c r="B4934" i="11"/>
  <c r="A4934" i="11"/>
  <c r="E4933" i="11"/>
  <c r="L4933" i="11" s="1"/>
  <c r="D4933" i="11"/>
  <c r="B4933" i="11"/>
  <c r="A4933" i="11"/>
  <c r="E4932" i="11"/>
  <c r="D4932" i="11"/>
  <c r="B4932" i="11"/>
  <c r="A4932" i="11"/>
  <c r="E4931" i="11"/>
  <c r="L4931" i="11" s="1"/>
  <c r="D4931" i="11"/>
  <c r="B4931" i="11"/>
  <c r="A4931" i="11"/>
  <c r="E4930" i="11"/>
  <c r="L4930" i="11" s="1"/>
  <c r="D4930" i="11"/>
  <c r="B4930" i="11"/>
  <c r="A4930" i="11"/>
  <c r="E4929" i="11"/>
  <c r="L4929" i="11" s="1"/>
  <c r="D4929" i="11"/>
  <c r="B4929" i="11"/>
  <c r="A4929" i="11"/>
  <c r="E4928" i="11"/>
  <c r="L4928" i="11" s="1"/>
  <c r="D4928" i="11"/>
  <c r="B4928" i="11"/>
  <c r="A4928" i="11"/>
  <c r="E4927" i="11"/>
  <c r="L4927" i="11" s="1"/>
  <c r="D4927" i="11"/>
  <c r="B4927" i="11"/>
  <c r="A4927" i="11"/>
  <c r="D4926" i="11"/>
  <c r="B4926" i="11"/>
  <c r="A4926" i="11"/>
  <c r="E4925" i="11"/>
  <c r="N4925" i="11" s="1"/>
  <c r="D4925" i="11"/>
  <c r="B4925" i="11"/>
  <c r="A4925" i="11"/>
  <c r="E4924" i="11"/>
  <c r="L4924" i="11" s="1"/>
  <c r="D4924" i="11"/>
  <c r="B4924" i="11"/>
  <c r="A4924" i="11"/>
  <c r="E4923" i="11"/>
  <c r="N4923" i="11" s="1"/>
  <c r="D4923" i="11"/>
  <c r="B4923" i="11"/>
  <c r="A4923" i="11"/>
  <c r="E4922" i="11"/>
  <c r="D4922" i="11"/>
  <c r="B4922" i="11"/>
  <c r="A4922" i="11"/>
  <c r="E4921" i="11"/>
  <c r="N4921" i="11" s="1"/>
  <c r="D4921" i="11"/>
  <c r="B4921" i="11"/>
  <c r="A4921" i="11"/>
  <c r="E4920" i="11"/>
  <c r="N4920" i="11" s="1"/>
  <c r="D4920" i="11"/>
  <c r="B4920" i="11"/>
  <c r="A4920" i="11"/>
  <c r="E4919" i="11"/>
  <c r="N4919" i="11" s="1"/>
  <c r="D4919" i="11"/>
  <c r="B4919" i="11"/>
  <c r="A4919" i="11"/>
  <c r="E4918" i="11"/>
  <c r="N4918" i="11" s="1"/>
  <c r="D4918" i="11"/>
  <c r="B4918" i="11"/>
  <c r="A4918" i="11"/>
  <c r="E4917" i="11"/>
  <c r="N4917" i="11" s="1"/>
  <c r="D4917" i="11"/>
  <c r="B4917" i="11"/>
  <c r="A4917" i="11"/>
  <c r="E4916" i="11"/>
  <c r="L4916" i="11" s="1"/>
  <c r="D4916" i="11"/>
  <c r="B4916" i="11"/>
  <c r="A4916" i="11"/>
  <c r="E4915" i="11"/>
  <c r="N4915" i="11" s="1"/>
  <c r="D4915" i="11"/>
  <c r="B4915" i="11"/>
  <c r="A4915" i="11"/>
  <c r="E4914" i="11"/>
  <c r="D4914" i="11"/>
  <c r="B4914" i="11"/>
  <c r="A4914" i="11"/>
  <c r="E4913" i="11"/>
  <c r="N4913" i="11" s="1"/>
  <c r="D4913" i="11"/>
  <c r="B4913" i="11"/>
  <c r="A4913" i="11"/>
  <c r="E4912" i="11"/>
  <c r="N4912" i="11" s="1"/>
  <c r="D4912" i="11"/>
  <c r="B4912" i="11"/>
  <c r="A4912" i="11"/>
  <c r="E4911" i="11"/>
  <c r="N4911" i="11" s="1"/>
  <c r="D4911" i="11"/>
  <c r="B4911" i="11"/>
  <c r="A4911" i="11"/>
  <c r="E4910" i="11"/>
  <c r="D4910" i="11"/>
  <c r="B4910" i="11"/>
  <c r="A4910" i="11"/>
  <c r="E4909" i="11"/>
  <c r="N4909" i="11" s="1"/>
  <c r="D4909" i="11"/>
  <c r="B4909" i="11"/>
  <c r="A4909" i="11"/>
  <c r="E4908" i="11"/>
  <c r="N4908" i="11" s="1"/>
  <c r="D4908" i="11"/>
  <c r="B4908" i="11"/>
  <c r="A4908" i="11"/>
  <c r="E4907" i="11"/>
  <c r="N4907" i="11" s="1"/>
  <c r="D4907" i="11"/>
  <c r="B4907" i="11"/>
  <c r="A4907" i="11"/>
  <c r="E4906" i="11"/>
  <c r="D4906" i="11"/>
  <c r="B4906" i="11"/>
  <c r="A4906" i="11"/>
  <c r="E4905" i="11"/>
  <c r="L4905" i="11" s="1"/>
  <c r="D4905" i="11"/>
  <c r="B4905" i="11"/>
  <c r="A4905" i="11"/>
  <c r="E4904" i="11"/>
  <c r="N4904" i="11" s="1"/>
  <c r="D4904" i="11"/>
  <c r="B4904" i="11"/>
  <c r="A4904" i="11"/>
  <c r="E4903" i="11"/>
  <c r="N4903" i="11" s="1"/>
  <c r="D4903" i="11"/>
  <c r="B4903" i="11"/>
  <c r="A4903" i="11"/>
  <c r="E4902" i="11"/>
  <c r="D4902" i="11"/>
  <c r="B4902" i="11"/>
  <c r="A4902" i="11"/>
  <c r="E4901" i="11"/>
  <c r="N4901" i="11" s="1"/>
  <c r="D4901" i="11"/>
  <c r="B4901" i="11"/>
  <c r="A4901" i="11"/>
  <c r="E4900" i="11"/>
  <c r="L4900" i="11" s="1"/>
  <c r="D4900" i="11"/>
  <c r="B4900" i="11"/>
  <c r="A4900" i="11"/>
  <c r="E4899" i="11"/>
  <c r="N4899" i="11" s="1"/>
  <c r="D4899" i="11"/>
  <c r="B4899" i="11"/>
  <c r="A4899" i="11"/>
  <c r="E4898" i="11"/>
  <c r="N4898" i="11" s="1"/>
  <c r="D4898" i="11"/>
  <c r="B4898" i="11"/>
  <c r="A4898" i="11"/>
  <c r="E4897" i="11"/>
  <c r="N4897" i="11" s="1"/>
  <c r="D4897" i="11"/>
  <c r="B4897" i="11"/>
  <c r="A4897" i="11"/>
  <c r="E4896" i="11"/>
  <c r="L4896" i="11" s="1"/>
  <c r="D4896" i="11"/>
  <c r="B4896" i="11"/>
  <c r="A4896" i="11"/>
  <c r="E4895" i="11"/>
  <c r="N4895" i="11" s="1"/>
  <c r="D4895" i="11"/>
  <c r="B4895" i="11"/>
  <c r="A4895" i="11"/>
  <c r="E4894" i="11"/>
  <c r="N4894" i="11" s="1"/>
  <c r="D4894" i="11"/>
  <c r="B4894" i="11"/>
  <c r="A4894" i="11"/>
  <c r="E4893" i="11"/>
  <c r="N4893" i="11" s="1"/>
  <c r="D4893" i="11"/>
  <c r="B4893" i="11"/>
  <c r="A4893" i="11"/>
  <c r="E4892" i="11"/>
  <c r="L4892" i="11" s="1"/>
  <c r="D4892" i="11"/>
  <c r="B4892" i="11"/>
  <c r="A4892" i="11"/>
  <c r="E4891" i="11"/>
  <c r="N4891" i="11" s="1"/>
  <c r="D4891" i="11"/>
  <c r="B4891" i="11"/>
  <c r="A4891" i="11"/>
  <c r="E4890" i="11"/>
  <c r="N4890" i="11" s="1"/>
  <c r="D4890" i="11"/>
  <c r="B4890" i="11"/>
  <c r="A4890" i="11"/>
  <c r="E4889" i="11"/>
  <c r="N4889" i="11" s="1"/>
  <c r="D4889" i="11"/>
  <c r="B4889" i="11"/>
  <c r="A4889" i="11"/>
  <c r="E4888" i="11"/>
  <c r="N4888" i="11" s="1"/>
  <c r="D4888" i="11"/>
  <c r="B4888" i="11"/>
  <c r="A4888" i="11"/>
  <c r="E4887" i="11"/>
  <c r="N4887" i="11" s="1"/>
  <c r="D4887" i="11"/>
  <c r="B4887" i="11"/>
  <c r="A4887" i="11"/>
  <c r="D4886" i="11"/>
  <c r="B4886" i="11"/>
  <c r="A4886" i="11"/>
  <c r="E4885" i="11"/>
  <c r="D4885" i="11"/>
  <c r="B4885" i="11"/>
  <c r="A4885" i="11"/>
  <c r="E4884" i="11"/>
  <c r="N4884" i="11" s="1"/>
  <c r="D4884" i="11"/>
  <c r="B4884" i="11"/>
  <c r="A4884" i="11"/>
  <c r="E4883" i="11"/>
  <c r="N4883" i="11" s="1"/>
  <c r="D4883" i="11"/>
  <c r="B4883" i="11"/>
  <c r="A4883" i="11"/>
  <c r="E4882" i="11"/>
  <c r="N4882" i="11" s="1"/>
  <c r="D4882" i="11"/>
  <c r="B4882" i="11"/>
  <c r="A4882" i="11"/>
  <c r="E4881" i="11"/>
  <c r="D4881" i="11"/>
  <c r="B4881" i="11"/>
  <c r="A4881" i="11"/>
  <c r="E4880" i="11"/>
  <c r="D4880" i="11"/>
  <c r="B4880" i="11"/>
  <c r="A4880" i="11"/>
  <c r="E4879" i="11"/>
  <c r="N4879" i="11" s="1"/>
  <c r="D4879" i="11"/>
  <c r="B4879" i="11"/>
  <c r="A4879" i="11"/>
  <c r="E4878" i="11"/>
  <c r="N4878" i="11" s="1"/>
  <c r="D4878" i="11"/>
  <c r="B4878" i="11"/>
  <c r="A4878" i="11"/>
  <c r="E4877" i="11"/>
  <c r="D4877" i="11"/>
  <c r="B4877" i="11"/>
  <c r="A4877" i="11"/>
  <c r="E4876" i="11"/>
  <c r="N4876" i="11" s="1"/>
  <c r="D4876" i="11"/>
  <c r="B4876" i="11"/>
  <c r="A4876" i="11"/>
  <c r="E4875" i="11"/>
  <c r="N4875" i="11" s="1"/>
  <c r="D4875" i="11"/>
  <c r="B4875" i="11"/>
  <c r="A4875" i="11"/>
  <c r="D4874" i="11"/>
  <c r="B4874" i="11"/>
  <c r="A4874" i="11"/>
  <c r="E4873" i="11"/>
  <c r="N4873" i="11" s="1"/>
  <c r="D4873" i="11"/>
  <c r="B4873" i="11"/>
  <c r="A4873" i="11"/>
  <c r="E4872" i="11"/>
  <c r="D4872" i="11"/>
  <c r="B4872" i="11"/>
  <c r="A4872" i="11"/>
  <c r="E4871" i="11"/>
  <c r="D4871" i="11"/>
  <c r="B4871" i="11"/>
  <c r="A4871" i="11"/>
  <c r="E4870" i="11"/>
  <c r="D4870" i="11"/>
  <c r="B4870" i="11"/>
  <c r="A4870" i="11"/>
  <c r="E4869" i="11"/>
  <c r="N4869" i="11" s="1"/>
  <c r="D4869" i="11"/>
  <c r="B4869" i="11"/>
  <c r="A4869" i="11"/>
  <c r="E4868" i="11"/>
  <c r="D4868" i="11"/>
  <c r="B4868" i="11"/>
  <c r="A4868" i="11"/>
  <c r="E4867" i="11"/>
  <c r="N4867" i="11" s="1"/>
  <c r="D4867" i="11"/>
  <c r="B4867" i="11"/>
  <c r="A4867" i="11"/>
  <c r="E4866" i="11"/>
  <c r="N4866" i="11" s="1"/>
  <c r="D4866" i="11"/>
  <c r="B4866" i="11"/>
  <c r="A4866" i="11"/>
  <c r="E4865" i="11"/>
  <c r="L4865" i="11" s="1"/>
  <c r="D4865" i="11"/>
  <c r="B4865" i="11"/>
  <c r="A4865" i="11"/>
  <c r="E4864" i="11"/>
  <c r="L4864" i="11" s="1"/>
  <c r="D4864" i="11"/>
  <c r="B4864" i="11"/>
  <c r="A4864" i="11"/>
  <c r="E4863" i="11"/>
  <c r="L4863" i="11" s="1"/>
  <c r="D4863" i="11"/>
  <c r="B4863" i="11"/>
  <c r="A4863" i="11"/>
  <c r="E4862" i="11"/>
  <c r="L4862" i="11" s="1"/>
  <c r="D4862" i="11"/>
  <c r="B4862" i="11"/>
  <c r="A4862" i="11"/>
  <c r="E4861" i="11"/>
  <c r="L4861" i="11" s="1"/>
  <c r="D4861" i="11"/>
  <c r="B4861" i="11"/>
  <c r="A4861" i="11"/>
  <c r="E4860" i="11"/>
  <c r="L4860" i="11" s="1"/>
  <c r="D4860" i="11"/>
  <c r="B4860" i="11"/>
  <c r="A4860" i="11"/>
  <c r="E4859" i="11"/>
  <c r="L4859" i="11" s="1"/>
  <c r="D4859" i="11"/>
  <c r="B4859" i="11"/>
  <c r="A4859" i="11"/>
  <c r="E4858" i="11"/>
  <c r="D4858" i="11"/>
  <c r="B4858" i="11"/>
  <c r="A4858" i="11"/>
  <c r="E4857" i="11"/>
  <c r="L4857" i="11" s="1"/>
  <c r="D4857" i="11"/>
  <c r="B4857" i="11"/>
  <c r="A4857" i="11"/>
  <c r="E4856" i="11"/>
  <c r="L4856" i="11" s="1"/>
  <c r="D4856" i="11"/>
  <c r="B4856" i="11"/>
  <c r="A4856" i="11"/>
  <c r="E4855" i="11"/>
  <c r="L4855" i="11" s="1"/>
  <c r="D4855" i="11"/>
  <c r="B4855" i="11"/>
  <c r="A4855" i="11"/>
  <c r="E4854" i="11"/>
  <c r="L4854" i="11" s="1"/>
  <c r="D4854" i="11"/>
  <c r="B4854" i="11"/>
  <c r="A4854" i="11"/>
  <c r="E4853" i="11"/>
  <c r="L4853" i="11" s="1"/>
  <c r="D4853" i="11"/>
  <c r="B4853" i="11"/>
  <c r="A4853" i="11"/>
  <c r="E4852" i="11"/>
  <c r="L4852" i="11" s="1"/>
  <c r="D4852" i="11"/>
  <c r="B4852" i="11"/>
  <c r="A4852" i="11"/>
  <c r="E4851" i="11"/>
  <c r="L4851" i="11" s="1"/>
  <c r="D4851" i="11"/>
  <c r="B4851" i="11"/>
  <c r="A4851" i="11"/>
  <c r="E4850" i="11"/>
  <c r="D4850" i="11"/>
  <c r="B4850" i="11"/>
  <c r="A4850" i="11"/>
  <c r="E4849" i="11"/>
  <c r="L4849" i="11" s="1"/>
  <c r="D4849" i="11"/>
  <c r="B4849" i="11"/>
  <c r="A4849" i="11"/>
  <c r="E4848" i="11"/>
  <c r="L4848" i="11" s="1"/>
  <c r="D4848" i="11"/>
  <c r="B4848" i="11"/>
  <c r="A4848" i="11"/>
  <c r="D4847" i="11"/>
  <c r="B4847" i="11"/>
  <c r="A4847" i="11"/>
  <c r="E4846" i="11"/>
  <c r="D4846" i="11"/>
  <c r="B4846" i="11"/>
  <c r="A4846" i="11"/>
  <c r="E4845" i="11"/>
  <c r="L4845" i="11" s="1"/>
  <c r="D4845" i="11"/>
  <c r="B4845" i="11"/>
  <c r="A4845" i="11"/>
  <c r="E4844" i="11"/>
  <c r="D4844" i="11"/>
  <c r="B4844" i="11"/>
  <c r="A4844" i="11"/>
  <c r="E4843" i="11"/>
  <c r="L4843" i="11" s="1"/>
  <c r="D4843" i="11"/>
  <c r="B4843" i="11"/>
  <c r="A4843" i="11"/>
  <c r="E4842" i="11"/>
  <c r="D4842" i="11"/>
  <c r="B4842" i="11"/>
  <c r="A4842" i="11"/>
  <c r="E4841" i="11"/>
  <c r="L4841" i="11" s="1"/>
  <c r="D4841" i="11"/>
  <c r="B4841" i="11"/>
  <c r="A4841" i="11"/>
  <c r="E4840" i="11"/>
  <c r="D4840" i="11"/>
  <c r="B4840" i="11"/>
  <c r="A4840" i="11"/>
  <c r="E4839" i="11"/>
  <c r="L4839" i="11" s="1"/>
  <c r="D4839" i="11"/>
  <c r="B4839" i="11"/>
  <c r="A4839" i="11"/>
  <c r="E4838" i="11"/>
  <c r="D4838" i="11"/>
  <c r="B4838" i="11"/>
  <c r="A4838" i="11"/>
  <c r="E4837" i="11"/>
  <c r="L4837" i="11" s="1"/>
  <c r="D4837" i="11"/>
  <c r="B4837" i="11"/>
  <c r="A4837" i="11"/>
  <c r="E4836" i="11"/>
  <c r="L4836" i="11" s="1"/>
  <c r="D4836" i="11"/>
  <c r="B4836" i="11"/>
  <c r="A4836" i="11"/>
  <c r="E4835" i="11"/>
  <c r="L4835" i="11" s="1"/>
  <c r="D4835" i="11"/>
  <c r="B4835" i="11"/>
  <c r="A4835" i="11"/>
  <c r="E4834" i="11"/>
  <c r="D4834" i="11"/>
  <c r="B4834" i="11"/>
  <c r="A4834" i="11"/>
  <c r="E4833" i="11"/>
  <c r="L4833" i="11" s="1"/>
  <c r="D4833" i="11"/>
  <c r="B4833" i="11"/>
  <c r="A4833" i="11"/>
  <c r="E4832" i="11"/>
  <c r="D4832" i="11"/>
  <c r="B4832" i="11"/>
  <c r="A4832" i="11"/>
  <c r="E4831" i="11"/>
  <c r="D4831" i="11"/>
  <c r="B4831" i="11"/>
  <c r="A4831" i="11"/>
  <c r="E4830" i="11"/>
  <c r="D4830" i="11"/>
  <c r="B4830" i="11"/>
  <c r="A4830" i="11"/>
  <c r="E4829" i="11"/>
  <c r="L4829" i="11" s="1"/>
  <c r="D4829" i="11"/>
  <c r="B4829" i="11"/>
  <c r="A4829" i="11"/>
  <c r="E4828" i="11"/>
  <c r="L4828" i="11" s="1"/>
  <c r="D4828" i="11"/>
  <c r="B4828" i="11"/>
  <c r="A4828" i="11"/>
  <c r="E4827" i="11"/>
  <c r="L4827" i="11" s="1"/>
  <c r="D4827" i="11"/>
  <c r="B4827" i="11"/>
  <c r="A4827" i="11"/>
  <c r="E4826" i="11"/>
  <c r="D4826" i="11"/>
  <c r="B4826" i="11"/>
  <c r="A4826" i="11"/>
  <c r="E4825" i="11"/>
  <c r="L4825" i="11" s="1"/>
  <c r="D4825" i="11"/>
  <c r="B4825" i="11"/>
  <c r="A4825" i="11"/>
  <c r="E4824" i="11"/>
  <c r="D4824" i="11"/>
  <c r="B4824" i="11"/>
  <c r="A4824" i="11"/>
  <c r="E4823" i="11"/>
  <c r="L4823" i="11" s="1"/>
  <c r="D4823" i="11"/>
  <c r="B4823" i="11"/>
  <c r="A4823" i="11"/>
  <c r="E4822" i="11"/>
  <c r="D4822" i="11"/>
  <c r="B4822" i="11"/>
  <c r="A4822" i="11"/>
  <c r="E4821" i="11"/>
  <c r="L4821" i="11" s="1"/>
  <c r="D4821" i="11"/>
  <c r="B4821" i="11"/>
  <c r="A4821" i="11"/>
  <c r="E4820" i="11"/>
  <c r="L4820" i="11" s="1"/>
  <c r="D4820" i="11"/>
  <c r="B4820" i="11"/>
  <c r="A4820" i="11"/>
  <c r="E4819" i="11"/>
  <c r="L4819" i="11" s="1"/>
  <c r="D4819" i="11"/>
  <c r="B4819" i="11"/>
  <c r="A4819" i="11"/>
  <c r="E4818" i="11"/>
  <c r="D4818" i="11"/>
  <c r="B4818" i="11"/>
  <c r="A4818" i="11"/>
  <c r="E4817" i="11"/>
  <c r="L4817" i="11" s="1"/>
  <c r="D4817" i="11"/>
  <c r="B4817" i="11"/>
  <c r="A4817" i="11"/>
  <c r="E4816" i="11"/>
  <c r="L4816" i="11" s="1"/>
  <c r="D4816" i="11"/>
  <c r="B4816" i="11"/>
  <c r="A4816" i="11"/>
  <c r="E4815" i="11"/>
  <c r="D4815" i="11"/>
  <c r="B4815" i="11"/>
  <c r="A4815" i="11"/>
  <c r="E4814" i="11"/>
  <c r="D4814" i="11"/>
  <c r="B4814" i="11"/>
  <c r="A4814" i="11"/>
  <c r="E4813" i="11"/>
  <c r="L4813" i="11" s="1"/>
  <c r="D4813" i="11"/>
  <c r="B4813" i="11"/>
  <c r="A4813" i="11"/>
  <c r="E4812" i="11"/>
  <c r="D4812" i="11"/>
  <c r="B4812" i="11"/>
  <c r="A4812" i="11"/>
  <c r="E4811" i="11"/>
  <c r="L4811" i="11" s="1"/>
  <c r="D4811" i="11"/>
  <c r="B4811" i="11"/>
  <c r="A4811" i="11"/>
  <c r="E4810" i="11"/>
  <c r="D4810" i="11"/>
  <c r="B4810" i="11"/>
  <c r="A4810" i="11"/>
  <c r="E4809" i="11"/>
  <c r="L4809" i="11" s="1"/>
  <c r="D4809" i="11"/>
  <c r="B4809" i="11"/>
  <c r="A4809" i="11"/>
  <c r="E4808" i="11"/>
  <c r="D4808" i="11"/>
  <c r="B4808" i="11"/>
  <c r="A4808" i="11"/>
  <c r="E4807" i="11"/>
  <c r="L4807" i="11" s="1"/>
  <c r="D4807" i="11"/>
  <c r="B4807" i="11"/>
  <c r="A4807" i="11"/>
  <c r="E4806" i="11"/>
  <c r="D4806" i="11"/>
  <c r="B4806" i="11"/>
  <c r="A4806" i="11"/>
  <c r="E4805" i="11"/>
  <c r="L4805" i="11" s="1"/>
  <c r="D4805" i="11"/>
  <c r="B4805" i="11"/>
  <c r="A4805" i="11"/>
  <c r="E4804" i="11"/>
  <c r="D4804" i="11"/>
  <c r="B4804" i="11"/>
  <c r="A4804" i="11"/>
  <c r="E4803" i="11"/>
  <c r="L4803" i="11" s="1"/>
  <c r="D4803" i="11"/>
  <c r="B4803" i="11"/>
  <c r="A4803" i="11"/>
  <c r="E4802" i="11"/>
  <c r="D4802" i="11"/>
  <c r="B4802" i="11"/>
  <c r="A4802" i="11"/>
  <c r="E4801" i="11"/>
  <c r="L4801" i="11" s="1"/>
  <c r="D4801" i="11"/>
  <c r="B4801" i="11"/>
  <c r="A4801" i="11"/>
  <c r="E4800" i="11"/>
  <c r="D4800" i="11"/>
  <c r="B4800" i="11"/>
  <c r="A4800" i="11"/>
  <c r="E4799" i="11"/>
  <c r="D4799" i="11"/>
  <c r="B4799" i="11"/>
  <c r="A4799" i="11"/>
  <c r="E4798" i="11"/>
  <c r="D4798" i="11"/>
  <c r="B4798" i="11"/>
  <c r="A4798" i="11"/>
  <c r="E4797" i="11"/>
  <c r="L4797" i="11" s="1"/>
  <c r="D4797" i="11"/>
  <c r="B4797" i="11"/>
  <c r="A4797" i="11"/>
  <c r="E4796" i="11"/>
  <c r="L4796" i="11" s="1"/>
  <c r="D4796" i="11"/>
  <c r="B4796" i="11"/>
  <c r="A4796" i="11"/>
  <c r="E4795" i="11"/>
  <c r="L4795" i="11" s="1"/>
  <c r="D4795" i="11"/>
  <c r="B4795" i="11"/>
  <c r="A4795" i="11"/>
  <c r="E4794" i="11"/>
  <c r="D4794" i="11"/>
  <c r="B4794" i="11"/>
  <c r="A4794" i="11"/>
  <c r="E4793" i="11"/>
  <c r="L4793" i="11" s="1"/>
  <c r="D4793" i="11"/>
  <c r="B4793" i="11"/>
  <c r="A4793" i="11"/>
  <c r="E4792" i="11"/>
  <c r="D4792" i="11"/>
  <c r="B4792" i="11"/>
  <c r="A4792" i="11"/>
  <c r="E4791" i="11"/>
  <c r="L4791" i="11" s="1"/>
  <c r="D4791" i="11"/>
  <c r="B4791" i="11"/>
  <c r="A4791" i="11"/>
  <c r="E4790" i="11"/>
  <c r="D4790" i="11"/>
  <c r="B4790" i="11"/>
  <c r="A4790" i="11"/>
  <c r="E4789" i="11"/>
  <c r="L4789" i="11" s="1"/>
  <c r="D4789" i="11"/>
  <c r="B4789" i="11"/>
  <c r="A4789" i="11"/>
  <c r="D4788" i="11"/>
  <c r="B4788" i="11"/>
  <c r="A4788" i="11"/>
  <c r="E4787" i="11"/>
  <c r="L4787" i="11" s="1"/>
  <c r="D4787" i="11"/>
  <c r="B4787" i="11"/>
  <c r="A4787" i="11"/>
  <c r="E4786" i="11"/>
  <c r="L4786" i="11" s="1"/>
  <c r="D4786" i="11"/>
  <c r="B4786" i="11"/>
  <c r="A4786" i="11"/>
  <c r="E4785" i="11"/>
  <c r="L4785" i="11" s="1"/>
  <c r="D4785" i="11"/>
  <c r="B4785" i="11"/>
  <c r="A4785" i="11"/>
  <c r="E4784" i="11"/>
  <c r="L4784" i="11" s="1"/>
  <c r="D4784" i="11"/>
  <c r="B4784" i="11"/>
  <c r="A4784" i="11"/>
  <c r="E4783" i="11"/>
  <c r="L4783" i="11" s="1"/>
  <c r="D4783" i="11"/>
  <c r="B4783" i="11"/>
  <c r="A4783" i="11"/>
  <c r="D4782" i="11"/>
  <c r="B4782" i="11"/>
  <c r="A4782" i="11"/>
  <c r="E4781" i="11"/>
  <c r="L4781" i="11" s="1"/>
  <c r="D4781" i="11"/>
  <c r="B4781" i="11"/>
  <c r="A4781" i="11"/>
  <c r="E4780" i="11"/>
  <c r="L4780" i="11" s="1"/>
  <c r="D4780" i="11"/>
  <c r="B4780" i="11"/>
  <c r="A4780" i="11"/>
  <c r="E4779" i="11"/>
  <c r="L4779" i="11" s="1"/>
  <c r="D4779" i="11"/>
  <c r="B4779" i="11"/>
  <c r="A4779" i="11"/>
  <c r="E4778" i="11"/>
  <c r="D4778" i="11"/>
  <c r="B4778" i="11"/>
  <c r="A4778" i="11"/>
  <c r="E4777" i="11"/>
  <c r="L4777" i="11" s="1"/>
  <c r="D4777" i="11"/>
  <c r="B4777" i="11"/>
  <c r="A4777" i="11"/>
  <c r="E4776" i="11"/>
  <c r="L4776" i="11" s="1"/>
  <c r="D4776" i="11"/>
  <c r="B4776" i="11"/>
  <c r="A4776" i="11"/>
  <c r="E4775" i="11"/>
  <c r="L4775" i="11" s="1"/>
  <c r="D4775" i="11"/>
  <c r="B4775" i="11"/>
  <c r="A4775" i="11"/>
  <c r="E4774" i="11"/>
  <c r="D4774" i="11"/>
  <c r="B4774" i="11"/>
  <c r="A4774" i="11"/>
  <c r="E4773" i="11"/>
  <c r="L4773" i="11" s="1"/>
  <c r="D4773" i="11"/>
  <c r="B4773" i="11"/>
  <c r="A4773" i="11"/>
  <c r="E4772" i="11"/>
  <c r="L4772" i="11" s="1"/>
  <c r="D4772" i="11"/>
  <c r="B4772" i="11"/>
  <c r="A4772" i="11"/>
  <c r="E4771" i="11"/>
  <c r="L4771" i="11" s="1"/>
  <c r="D4771" i="11"/>
  <c r="B4771" i="11"/>
  <c r="A4771" i="11"/>
  <c r="E4770" i="11"/>
  <c r="L4770" i="11" s="1"/>
  <c r="D4770" i="11"/>
  <c r="B4770" i="11"/>
  <c r="A4770" i="11"/>
  <c r="D4769" i="11"/>
  <c r="B4769" i="11"/>
  <c r="A4769" i="11"/>
  <c r="E4768" i="11"/>
  <c r="L4768" i="11" s="1"/>
  <c r="D4768" i="11"/>
  <c r="B4768" i="11"/>
  <c r="A4768" i="11"/>
  <c r="E4767" i="11"/>
  <c r="L4767" i="11" s="1"/>
  <c r="D4767" i="11"/>
  <c r="B4767" i="11"/>
  <c r="A4767" i="11"/>
  <c r="E4766" i="11"/>
  <c r="L4766" i="11" s="1"/>
  <c r="D4766" i="11"/>
  <c r="B4766" i="11"/>
  <c r="A4766" i="11"/>
  <c r="E4765" i="11"/>
  <c r="L4765" i="11" s="1"/>
  <c r="D4765" i="11"/>
  <c r="B4765" i="11"/>
  <c r="A4765" i="11"/>
  <c r="E4764" i="11"/>
  <c r="L4764" i="11" s="1"/>
  <c r="D4764" i="11"/>
  <c r="B4764" i="11"/>
  <c r="A4764" i="11"/>
  <c r="E4763" i="11"/>
  <c r="L4763" i="11" s="1"/>
  <c r="D4763" i="11"/>
  <c r="B4763" i="11"/>
  <c r="A4763" i="11"/>
  <c r="E4762" i="11"/>
  <c r="L4762" i="11" s="1"/>
  <c r="D4762" i="11"/>
  <c r="B4762" i="11"/>
  <c r="A4762" i="11"/>
  <c r="E4761" i="11"/>
  <c r="L4761" i="11" s="1"/>
  <c r="D4761" i="11"/>
  <c r="B4761" i="11"/>
  <c r="A4761" i="11"/>
  <c r="E4760" i="11"/>
  <c r="L4760" i="11" s="1"/>
  <c r="D4760" i="11"/>
  <c r="B4760" i="11"/>
  <c r="A4760" i="11"/>
  <c r="E4759" i="11"/>
  <c r="L4759" i="11" s="1"/>
  <c r="D4759" i="11"/>
  <c r="B4759" i="11"/>
  <c r="A4759" i="11"/>
  <c r="E4758" i="11"/>
  <c r="L4758" i="11" s="1"/>
  <c r="D4758" i="11"/>
  <c r="B4758" i="11"/>
  <c r="A4758" i="11"/>
  <c r="E4757" i="11"/>
  <c r="L4757" i="11" s="1"/>
  <c r="D4757" i="11"/>
  <c r="B4757" i="11"/>
  <c r="A4757" i="11"/>
  <c r="E4756" i="11"/>
  <c r="L4756" i="11" s="1"/>
  <c r="D4756" i="11"/>
  <c r="B4756" i="11"/>
  <c r="A4756" i="11"/>
  <c r="E4755" i="11"/>
  <c r="L4755" i="11" s="1"/>
  <c r="D4755" i="11"/>
  <c r="B4755" i="11"/>
  <c r="A4755" i="11"/>
  <c r="D4754" i="11"/>
  <c r="B4754" i="11"/>
  <c r="A4754" i="11"/>
  <c r="D4753" i="11"/>
  <c r="B4753" i="11"/>
  <c r="A4753" i="11"/>
  <c r="E4752" i="11"/>
  <c r="L4752" i="11" s="1"/>
  <c r="D4752" i="11"/>
  <c r="B4752" i="11"/>
  <c r="A4752" i="11"/>
  <c r="E4751" i="11"/>
  <c r="L4751" i="11" s="1"/>
  <c r="D4751" i="11"/>
  <c r="B4751" i="11"/>
  <c r="A4751" i="11"/>
  <c r="E4750" i="11"/>
  <c r="L4750" i="11" s="1"/>
  <c r="D4750" i="11"/>
  <c r="B4750" i="11"/>
  <c r="A4750" i="11"/>
  <c r="E4749" i="11"/>
  <c r="L4749" i="11" s="1"/>
  <c r="D4749" i="11"/>
  <c r="B4749" i="11"/>
  <c r="A4749" i="11"/>
  <c r="E4748" i="11"/>
  <c r="D4748" i="11"/>
  <c r="B4748" i="11"/>
  <c r="A4748" i="11"/>
  <c r="E4747" i="11"/>
  <c r="L4747" i="11" s="1"/>
  <c r="D4747" i="11"/>
  <c r="B4747" i="11"/>
  <c r="A4747" i="11"/>
  <c r="E4746" i="11"/>
  <c r="L4746" i="11" s="1"/>
  <c r="D4746" i="11"/>
  <c r="B4746" i="11"/>
  <c r="A4746" i="11"/>
  <c r="E4745" i="11"/>
  <c r="L4745" i="11" s="1"/>
  <c r="D4745" i="11"/>
  <c r="B4745" i="11"/>
  <c r="A4745" i="11"/>
  <c r="E4744" i="11"/>
  <c r="L4744" i="11" s="1"/>
  <c r="D4744" i="11"/>
  <c r="B4744" i="11"/>
  <c r="A4744" i="11"/>
  <c r="D4743" i="11"/>
  <c r="B4743" i="11"/>
  <c r="A4743" i="11"/>
  <c r="E4742" i="11"/>
  <c r="D4742" i="11"/>
  <c r="B4742" i="11"/>
  <c r="A4742" i="11"/>
  <c r="E4741" i="11"/>
  <c r="L4741" i="11" s="1"/>
  <c r="D4741" i="11"/>
  <c r="B4741" i="11"/>
  <c r="A4741" i="11"/>
  <c r="E4740" i="11"/>
  <c r="D4740" i="11"/>
  <c r="B4740" i="11"/>
  <c r="A4740" i="11"/>
  <c r="E4739" i="11"/>
  <c r="L4739" i="11" s="1"/>
  <c r="D4739" i="11"/>
  <c r="B4739" i="11"/>
  <c r="A4739" i="11"/>
  <c r="E4738" i="11"/>
  <c r="D4738" i="11"/>
  <c r="B4738" i="11"/>
  <c r="A4738" i="11"/>
  <c r="E4737" i="11"/>
  <c r="L4737" i="11" s="1"/>
  <c r="D4737" i="11"/>
  <c r="B4737" i="11"/>
  <c r="A4737" i="11"/>
  <c r="E4736" i="11"/>
  <c r="D4736" i="11"/>
  <c r="B4736" i="11"/>
  <c r="A4736" i="11"/>
  <c r="E4735" i="11"/>
  <c r="L4735" i="11" s="1"/>
  <c r="D4735" i="11"/>
  <c r="B4735" i="11"/>
  <c r="A4735" i="11"/>
  <c r="D4734" i="11"/>
  <c r="B4734" i="11"/>
  <c r="A4734" i="11"/>
  <c r="D4733" i="11"/>
  <c r="B4733" i="11"/>
  <c r="A4733" i="11"/>
  <c r="E4732" i="11"/>
  <c r="D4732" i="11"/>
  <c r="B4732" i="11"/>
  <c r="A4732" i="11"/>
  <c r="E4731" i="11"/>
  <c r="D4731" i="11"/>
  <c r="B4731" i="11"/>
  <c r="A4731" i="11"/>
  <c r="E4730" i="11"/>
  <c r="L4730" i="11" s="1"/>
  <c r="D4730" i="11"/>
  <c r="B4730" i="11"/>
  <c r="A4730" i="11"/>
  <c r="E4729" i="11"/>
  <c r="L4729" i="11" s="1"/>
  <c r="D4729" i="11"/>
  <c r="B4729" i="11"/>
  <c r="A4729" i="11"/>
  <c r="E4728" i="11"/>
  <c r="L4728" i="11" s="1"/>
  <c r="D4728" i="11"/>
  <c r="B4728" i="11"/>
  <c r="A4728" i="11"/>
  <c r="D4727" i="11"/>
  <c r="B4727" i="11"/>
  <c r="A4727" i="11"/>
  <c r="E4726" i="11"/>
  <c r="L4726" i="11" s="1"/>
  <c r="D4726" i="11"/>
  <c r="B4726" i="11"/>
  <c r="A4726" i="11"/>
  <c r="E4725" i="11"/>
  <c r="L4725" i="11" s="1"/>
  <c r="D4725" i="11"/>
  <c r="B4725" i="11"/>
  <c r="A4725" i="11"/>
  <c r="E4724" i="11"/>
  <c r="D4724" i="11"/>
  <c r="B4724" i="11"/>
  <c r="A4724" i="11"/>
  <c r="E4723" i="11"/>
  <c r="L4723" i="11" s="1"/>
  <c r="D4723" i="11"/>
  <c r="B4723" i="11"/>
  <c r="A4723" i="11"/>
  <c r="E4722" i="11"/>
  <c r="L4722" i="11" s="1"/>
  <c r="D4722" i="11"/>
  <c r="B4722" i="11"/>
  <c r="A4722" i="11"/>
  <c r="E4721" i="11"/>
  <c r="L4721" i="11" s="1"/>
  <c r="D4721" i="11"/>
  <c r="B4721" i="11"/>
  <c r="A4721" i="11"/>
  <c r="E4720" i="11"/>
  <c r="L4720" i="11" s="1"/>
  <c r="D4720" i="11"/>
  <c r="B4720" i="11"/>
  <c r="A4720" i="11"/>
  <c r="D4719" i="11"/>
  <c r="B4719" i="11"/>
  <c r="A4719" i="11"/>
  <c r="E4718" i="11"/>
  <c r="L4718" i="11" s="1"/>
  <c r="D4718" i="11"/>
  <c r="B4718" i="11"/>
  <c r="A4718" i="11"/>
  <c r="E4717" i="11"/>
  <c r="L4717" i="11" s="1"/>
  <c r="D4717" i="11"/>
  <c r="B4717" i="11"/>
  <c r="A4717" i="11"/>
  <c r="E4716" i="11"/>
  <c r="L4716" i="11" s="1"/>
  <c r="D4716" i="11"/>
  <c r="B4716" i="11"/>
  <c r="A4716" i="11"/>
  <c r="E4715" i="11"/>
  <c r="L4715" i="11" s="1"/>
  <c r="D4715" i="11"/>
  <c r="B4715" i="11"/>
  <c r="A4715" i="11"/>
  <c r="E4714" i="11"/>
  <c r="D4714" i="11"/>
  <c r="B4714" i="11"/>
  <c r="A4714" i="11"/>
  <c r="E4713" i="11"/>
  <c r="L4713" i="11" s="1"/>
  <c r="D4713" i="11"/>
  <c r="B4713" i="11"/>
  <c r="A4713" i="11"/>
  <c r="E4712" i="11"/>
  <c r="D4712" i="11"/>
  <c r="B4712" i="11"/>
  <c r="A4712" i="11"/>
  <c r="E4711" i="11"/>
  <c r="L4711" i="11" s="1"/>
  <c r="D4711" i="11"/>
  <c r="B4711" i="11"/>
  <c r="A4711" i="11"/>
  <c r="E4710" i="11"/>
  <c r="L4710" i="11" s="1"/>
  <c r="D4710" i="11"/>
  <c r="B4710" i="11"/>
  <c r="A4710" i="11"/>
  <c r="E4709" i="11"/>
  <c r="L4709" i="11" s="1"/>
  <c r="D4709" i="11"/>
  <c r="B4709" i="11"/>
  <c r="A4709" i="11"/>
  <c r="E4708" i="11"/>
  <c r="D4708" i="11"/>
  <c r="B4708" i="11"/>
  <c r="A4708" i="11"/>
  <c r="E4707" i="11"/>
  <c r="L4707" i="11" s="1"/>
  <c r="D4707" i="11"/>
  <c r="B4707" i="11"/>
  <c r="A4707" i="11"/>
  <c r="E4706" i="11"/>
  <c r="D4706" i="11"/>
  <c r="B4706" i="11"/>
  <c r="A4706" i="11"/>
  <c r="E4705" i="11"/>
  <c r="L4705" i="11" s="1"/>
  <c r="D4705" i="11"/>
  <c r="B4705" i="11"/>
  <c r="A4705" i="11"/>
  <c r="E4704" i="11"/>
  <c r="D4704" i="11"/>
  <c r="B4704" i="11"/>
  <c r="A4704" i="11"/>
  <c r="E4703" i="11"/>
  <c r="L4703" i="11" s="1"/>
  <c r="D4703" i="11"/>
  <c r="B4703" i="11"/>
  <c r="A4703" i="11"/>
  <c r="E4702" i="11"/>
  <c r="L4702" i="11" s="1"/>
  <c r="D4702" i="11"/>
  <c r="B4702" i="11"/>
  <c r="A4702" i="11"/>
  <c r="E4701" i="11"/>
  <c r="L4701" i="11" s="1"/>
  <c r="D4701" i="11"/>
  <c r="B4701" i="11"/>
  <c r="A4701" i="11"/>
  <c r="D4700" i="11"/>
  <c r="B4700" i="11"/>
  <c r="A4700" i="11"/>
  <c r="E4699" i="11"/>
  <c r="L4699" i="11" s="1"/>
  <c r="D4699" i="11"/>
  <c r="B4699" i="11"/>
  <c r="A4699" i="11"/>
  <c r="E4698" i="11"/>
  <c r="L4698" i="11" s="1"/>
  <c r="D4698" i="11"/>
  <c r="B4698" i="11"/>
  <c r="A4698" i="11"/>
  <c r="E4697" i="11"/>
  <c r="L4697" i="11" s="1"/>
  <c r="D4697" i="11"/>
  <c r="B4697" i="11"/>
  <c r="A4697" i="11"/>
  <c r="E4696" i="11"/>
  <c r="L4696" i="11" s="1"/>
  <c r="D4696" i="11"/>
  <c r="B4696" i="11"/>
  <c r="A4696" i="11"/>
  <c r="D4695" i="11"/>
  <c r="B4695" i="11"/>
  <c r="A4695" i="11"/>
  <c r="E4694" i="11"/>
  <c r="L4694" i="11" s="1"/>
  <c r="D4694" i="11"/>
  <c r="B4694" i="11"/>
  <c r="A4694" i="11"/>
  <c r="E4693" i="11"/>
  <c r="D4693" i="11"/>
  <c r="B4693" i="11"/>
  <c r="A4693" i="11"/>
  <c r="E4692" i="11"/>
  <c r="L4692" i="11" s="1"/>
  <c r="D4692" i="11"/>
  <c r="B4692" i="11"/>
  <c r="A4692" i="11"/>
  <c r="E4691" i="11"/>
  <c r="L4691" i="11" s="1"/>
  <c r="D4691" i="11"/>
  <c r="B4691" i="11"/>
  <c r="A4691" i="11"/>
  <c r="E4690" i="11"/>
  <c r="D4690" i="11"/>
  <c r="B4690" i="11"/>
  <c r="A4690" i="11"/>
  <c r="E4689" i="11"/>
  <c r="D4689" i="11"/>
  <c r="B4689" i="11"/>
  <c r="A4689" i="11"/>
  <c r="E4688" i="11"/>
  <c r="D4688" i="11"/>
  <c r="B4688" i="11"/>
  <c r="A4688" i="11"/>
  <c r="E4687" i="11"/>
  <c r="L4687" i="11" s="1"/>
  <c r="D4687" i="11"/>
  <c r="B4687" i="11"/>
  <c r="A4687" i="11"/>
  <c r="E4686" i="11"/>
  <c r="L4686" i="11" s="1"/>
  <c r="D4686" i="11"/>
  <c r="B4686" i="11"/>
  <c r="A4686" i="11"/>
  <c r="E4685" i="11"/>
  <c r="D4685" i="11"/>
  <c r="B4685" i="11"/>
  <c r="A4685" i="11"/>
  <c r="E4684" i="11"/>
  <c r="L4684" i="11" s="1"/>
  <c r="D4684" i="11"/>
  <c r="B4684" i="11"/>
  <c r="A4684" i="11"/>
  <c r="E4683" i="11"/>
  <c r="L4683" i="11" s="1"/>
  <c r="D4683" i="11"/>
  <c r="B4683" i="11"/>
  <c r="A4683" i="11"/>
  <c r="E4682" i="11"/>
  <c r="L4682" i="11" s="1"/>
  <c r="D4682" i="11"/>
  <c r="B4682" i="11"/>
  <c r="A4682" i="11"/>
  <c r="E4681" i="11"/>
  <c r="D4681" i="11"/>
  <c r="B4681" i="11"/>
  <c r="A4681" i="11"/>
  <c r="E4680" i="11"/>
  <c r="D4680" i="11"/>
  <c r="B4680" i="11"/>
  <c r="A4680" i="11"/>
  <c r="E4679" i="11"/>
  <c r="L4679" i="11" s="1"/>
  <c r="D4679" i="11"/>
  <c r="B4679" i="11"/>
  <c r="A4679" i="11"/>
  <c r="E4678" i="11"/>
  <c r="D4678" i="11"/>
  <c r="B4678" i="11"/>
  <c r="A4678" i="11"/>
  <c r="E4677" i="11"/>
  <c r="D4677" i="11"/>
  <c r="B4677" i="11"/>
  <c r="A4677" i="11"/>
  <c r="E4676" i="11"/>
  <c r="L4676" i="11" s="1"/>
  <c r="D4676" i="11"/>
  <c r="B4676" i="11"/>
  <c r="A4676" i="11"/>
  <c r="E4675" i="11"/>
  <c r="L4675" i="11" s="1"/>
  <c r="D4675" i="11"/>
  <c r="B4675" i="11"/>
  <c r="A4675" i="11"/>
  <c r="E4674" i="11"/>
  <c r="L4674" i="11" s="1"/>
  <c r="D4674" i="11"/>
  <c r="B4674" i="11"/>
  <c r="A4674" i="11"/>
  <c r="E4673" i="11"/>
  <c r="D4673" i="11"/>
  <c r="B4673" i="11"/>
  <c r="A4673" i="11"/>
  <c r="E4672" i="11"/>
  <c r="D4672" i="11"/>
  <c r="B4672" i="11"/>
  <c r="A4672" i="11"/>
  <c r="E4671" i="11"/>
  <c r="L4671" i="11" s="1"/>
  <c r="D4671" i="11"/>
  <c r="B4671" i="11"/>
  <c r="A4671" i="11"/>
  <c r="E4670" i="11"/>
  <c r="L4670" i="11" s="1"/>
  <c r="D4670" i="11"/>
  <c r="B4670" i="11"/>
  <c r="A4670" i="11"/>
  <c r="E4669" i="11"/>
  <c r="D4669" i="11"/>
  <c r="B4669" i="11"/>
  <c r="A4669" i="11"/>
  <c r="E4668" i="11"/>
  <c r="L4668" i="11" s="1"/>
  <c r="D4668" i="11"/>
  <c r="B4668" i="11"/>
  <c r="A4668" i="11"/>
  <c r="E4667" i="11"/>
  <c r="L4667" i="11" s="1"/>
  <c r="D4667" i="11"/>
  <c r="B4667" i="11"/>
  <c r="A4667" i="11"/>
  <c r="E4666" i="11"/>
  <c r="D4666" i="11"/>
  <c r="B4666" i="11"/>
  <c r="A4666" i="11"/>
  <c r="D4665" i="11"/>
  <c r="B4665" i="11"/>
  <c r="A4665" i="11"/>
  <c r="E4664" i="11"/>
  <c r="D4664" i="11"/>
  <c r="B4664" i="11"/>
  <c r="A4664" i="11"/>
  <c r="E4663" i="11"/>
  <c r="L4663" i="11" s="1"/>
  <c r="D4663" i="11"/>
  <c r="B4663" i="11"/>
  <c r="A4663" i="11"/>
  <c r="E4662" i="11"/>
  <c r="L4662" i="11" s="1"/>
  <c r="D4662" i="11"/>
  <c r="B4662" i="11"/>
  <c r="A4662" i="11"/>
  <c r="D4661" i="11"/>
  <c r="B4661" i="11"/>
  <c r="A4661" i="11"/>
  <c r="E4660" i="11"/>
  <c r="L4660" i="11" s="1"/>
  <c r="D4660" i="11"/>
  <c r="B4660" i="11"/>
  <c r="A4660" i="11"/>
  <c r="E4659" i="11"/>
  <c r="L4659" i="11" s="1"/>
  <c r="D4659" i="11"/>
  <c r="B4659" i="11"/>
  <c r="A4659" i="11"/>
  <c r="D4658" i="11"/>
  <c r="B4658" i="11"/>
  <c r="A4658" i="11"/>
  <c r="E4657" i="11"/>
  <c r="L4657" i="11" s="1"/>
  <c r="D4657" i="11"/>
  <c r="B4657" i="11"/>
  <c r="A4657" i="11"/>
  <c r="E4656" i="11"/>
  <c r="L4656" i="11" s="1"/>
  <c r="D4656" i="11"/>
  <c r="B4656" i="11"/>
  <c r="A4656" i="11"/>
  <c r="E4655" i="11"/>
  <c r="L4655" i="11" s="1"/>
  <c r="D4655" i="11"/>
  <c r="B4655" i="11"/>
  <c r="A4655" i="11"/>
  <c r="E4654" i="11"/>
  <c r="L4654" i="11" s="1"/>
  <c r="D4654" i="11"/>
  <c r="B4654" i="11"/>
  <c r="A4654" i="11"/>
  <c r="D4653" i="11"/>
  <c r="B4653" i="11"/>
  <c r="A4653" i="11"/>
  <c r="E4652" i="11"/>
  <c r="L4652" i="11" s="1"/>
  <c r="D4652" i="11"/>
  <c r="B4652" i="11"/>
  <c r="A4652" i="11"/>
  <c r="E4651" i="11"/>
  <c r="D4651" i="11"/>
  <c r="B4651" i="11"/>
  <c r="A4651" i="11"/>
  <c r="E4650" i="11"/>
  <c r="D4650" i="11"/>
  <c r="B4650" i="11"/>
  <c r="A4650" i="11"/>
  <c r="E4649" i="11"/>
  <c r="L4649" i="11" s="1"/>
  <c r="D4649" i="11"/>
  <c r="B4649" i="11"/>
  <c r="A4649" i="11"/>
  <c r="E4648" i="11"/>
  <c r="L4648" i="11" s="1"/>
  <c r="D4648" i="11"/>
  <c r="B4648" i="11"/>
  <c r="A4648" i="11"/>
  <c r="E4647" i="11"/>
  <c r="D4647" i="11"/>
  <c r="B4647" i="11"/>
  <c r="A4647" i="11"/>
  <c r="E4646" i="11"/>
  <c r="D4646" i="11"/>
  <c r="B4646" i="11"/>
  <c r="A4646" i="11"/>
  <c r="E4645" i="11"/>
  <c r="L4645" i="11" s="1"/>
  <c r="D4645" i="11"/>
  <c r="B4645" i="11"/>
  <c r="A4645" i="11"/>
  <c r="E4644" i="11"/>
  <c r="L4644" i="11" s="1"/>
  <c r="D4644" i="11"/>
  <c r="B4644" i="11"/>
  <c r="A4644" i="11"/>
  <c r="E4643" i="11"/>
  <c r="L4643" i="11" s="1"/>
  <c r="D4643" i="11"/>
  <c r="B4643" i="11"/>
  <c r="A4643" i="11"/>
  <c r="E4642" i="11"/>
  <c r="D4642" i="11"/>
  <c r="B4642" i="11"/>
  <c r="A4642" i="11"/>
  <c r="E4641" i="11"/>
  <c r="D4641" i="11"/>
  <c r="B4641" i="11"/>
  <c r="A4641" i="11"/>
  <c r="E4640" i="11"/>
  <c r="L4640" i="11" s="1"/>
  <c r="D4640" i="11"/>
  <c r="B4640" i="11"/>
  <c r="A4640" i="11"/>
  <c r="E4639" i="11"/>
  <c r="L4639" i="11" s="1"/>
  <c r="D4639" i="11"/>
  <c r="B4639" i="11"/>
  <c r="A4639" i="11"/>
  <c r="E4638" i="11"/>
  <c r="D4638" i="11"/>
  <c r="B4638" i="11"/>
  <c r="A4638" i="11"/>
  <c r="E4637" i="11"/>
  <c r="L4637" i="11" s="1"/>
  <c r="D4637" i="11"/>
  <c r="B4637" i="11"/>
  <c r="A4637" i="11"/>
  <c r="E4636" i="11"/>
  <c r="L4636" i="11" s="1"/>
  <c r="D4636" i="11"/>
  <c r="B4636" i="11"/>
  <c r="A4636" i="11"/>
  <c r="E4635" i="11"/>
  <c r="L4635" i="11" s="1"/>
  <c r="D4635" i="11"/>
  <c r="B4635" i="11"/>
  <c r="A4635" i="11"/>
  <c r="E4634" i="11"/>
  <c r="D4634" i="11"/>
  <c r="B4634" i="11"/>
  <c r="A4634" i="11"/>
  <c r="E4633" i="11"/>
  <c r="D4633" i="11"/>
  <c r="B4633" i="11"/>
  <c r="A4633" i="11"/>
  <c r="E4632" i="11"/>
  <c r="L4632" i="11" s="1"/>
  <c r="D4632" i="11"/>
  <c r="B4632" i="11"/>
  <c r="A4632" i="11"/>
  <c r="E4631" i="11"/>
  <c r="L4631" i="11" s="1"/>
  <c r="D4631" i="11"/>
  <c r="B4631" i="11"/>
  <c r="A4631" i="11"/>
  <c r="E4630" i="11"/>
  <c r="D4630" i="11"/>
  <c r="B4630" i="11"/>
  <c r="A4630" i="11"/>
  <c r="E4629" i="11"/>
  <c r="L4629" i="11" s="1"/>
  <c r="D4629" i="11"/>
  <c r="B4629" i="11"/>
  <c r="A4629" i="11"/>
  <c r="E4628" i="11"/>
  <c r="L4628" i="11" s="1"/>
  <c r="D4628" i="11"/>
  <c r="B4628" i="11"/>
  <c r="A4628" i="11"/>
  <c r="E4627" i="11"/>
  <c r="L4627" i="11" s="1"/>
  <c r="D4627" i="11"/>
  <c r="B4627" i="11"/>
  <c r="A4627" i="11"/>
  <c r="E4626" i="11"/>
  <c r="D4626" i="11"/>
  <c r="B4626" i="11"/>
  <c r="A4626" i="11"/>
  <c r="E4625" i="11"/>
  <c r="L4625" i="11" s="1"/>
  <c r="D4625" i="11"/>
  <c r="B4625" i="11"/>
  <c r="A4625" i="11"/>
  <c r="E4624" i="11"/>
  <c r="L4624" i="11" s="1"/>
  <c r="D4624" i="11"/>
  <c r="B4624" i="11"/>
  <c r="A4624" i="11"/>
  <c r="E4623" i="11"/>
  <c r="L4623" i="11" s="1"/>
  <c r="D4623" i="11"/>
  <c r="B4623" i="11"/>
  <c r="A4623" i="11"/>
  <c r="E4622" i="11"/>
  <c r="D4622" i="11"/>
  <c r="B4622" i="11"/>
  <c r="A4622" i="11"/>
  <c r="E4621" i="11"/>
  <c r="L4621" i="11" s="1"/>
  <c r="D4621" i="11"/>
  <c r="B4621" i="11"/>
  <c r="A4621" i="11"/>
  <c r="E4620" i="11"/>
  <c r="L4620" i="11" s="1"/>
  <c r="D4620" i="11"/>
  <c r="B4620" i="11"/>
  <c r="A4620" i="11"/>
  <c r="E4619" i="11"/>
  <c r="D4619" i="11"/>
  <c r="B4619" i="11"/>
  <c r="A4619" i="11"/>
  <c r="E4618" i="11"/>
  <c r="D4618" i="11"/>
  <c r="B4618" i="11"/>
  <c r="A4618" i="11"/>
  <c r="E4617" i="11"/>
  <c r="D4617" i="11"/>
  <c r="B4617" i="11"/>
  <c r="A4617" i="11"/>
  <c r="E4616" i="11"/>
  <c r="L4616" i="11" s="1"/>
  <c r="D4616" i="11"/>
  <c r="B4616" i="11"/>
  <c r="A4616" i="11"/>
  <c r="E4615" i="11"/>
  <c r="L4615" i="11" s="1"/>
  <c r="D4615" i="11"/>
  <c r="B4615" i="11"/>
  <c r="A4615" i="11"/>
  <c r="E4614" i="11"/>
  <c r="D4614" i="11"/>
  <c r="B4614" i="11"/>
  <c r="A4614" i="11"/>
  <c r="E4613" i="11"/>
  <c r="L4613" i="11" s="1"/>
  <c r="D4613" i="11"/>
  <c r="B4613" i="11"/>
  <c r="A4613" i="11"/>
  <c r="E4612" i="11"/>
  <c r="L4612" i="11" s="1"/>
  <c r="D4612" i="11"/>
  <c r="B4612" i="11"/>
  <c r="A4612" i="11"/>
  <c r="E4611" i="11"/>
  <c r="L4611" i="11" s="1"/>
  <c r="D4611" i="11"/>
  <c r="B4611" i="11"/>
  <c r="A4611" i="11"/>
  <c r="E4610" i="11"/>
  <c r="D4610" i="11"/>
  <c r="B4610" i="11"/>
  <c r="A4610" i="11"/>
  <c r="E4609" i="11"/>
  <c r="D4609" i="11"/>
  <c r="B4609" i="11"/>
  <c r="A4609" i="11"/>
  <c r="E4608" i="11"/>
  <c r="L4608" i="11" s="1"/>
  <c r="D4608" i="11"/>
  <c r="B4608" i="11"/>
  <c r="A4608" i="11"/>
  <c r="E4607" i="11"/>
  <c r="L4607" i="11" s="1"/>
  <c r="D4607" i="11"/>
  <c r="B4607" i="11"/>
  <c r="A4607" i="11"/>
  <c r="E4606" i="11"/>
  <c r="D4606" i="11"/>
  <c r="B4606" i="11"/>
  <c r="A4606" i="11"/>
  <c r="E4605" i="11"/>
  <c r="L4605" i="11" s="1"/>
  <c r="D4605" i="11"/>
  <c r="B4605" i="11"/>
  <c r="A4605" i="11"/>
  <c r="E4604" i="11"/>
  <c r="L4604" i="11" s="1"/>
  <c r="D4604" i="11"/>
  <c r="B4604" i="11"/>
  <c r="A4604" i="11"/>
  <c r="D4603" i="11"/>
  <c r="B4603" i="11"/>
  <c r="A4603" i="11"/>
  <c r="E4602" i="11"/>
  <c r="L4602" i="11" s="1"/>
  <c r="D4602" i="11"/>
  <c r="B4602" i="11"/>
  <c r="A4602" i="11"/>
  <c r="E4601" i="11"/>
  <c r="L4601" i="11" s="1"/>
  <c r="D4601" i="11"/>
  <c r="B4601" i="11"/>
  <c r="A4601" i="11"/>
  <c r="E4600" i="11"/>
  <c r="L4600" i="11" s="1"/>
  <c r="D4600" i="11"/>
  <c r="B4600" i="11"/>
  <c r="A4600" i="11"/>
  <c r="E4599" i="11"/>
  <c r="L4599" i="11" s="1"/>
  <c r="D4599" i="11"/>
  <c r="B4599" i="11"/>
  <c r="A4599" i="11"/>
  <c r="E4598" i="11"/>
  <c r="L4598" i="11" s="1"/>
  <c r="D4598" i="11"/>
  <c r="B4598" i="11"/>
  <c r="A4598" i="11"/>
  <c r="E4597" i="11"/>
  <c r="L4597" i="11" s="1"/>
  <c r="D4597" i="11"/>
  <c r="B4597" i="11"/>
  <c r="A4597" i="11"/>
  <c r="E4596" i="11"/>
  <c r="L4596" i="11" s="1"/>
  <c r="D4596" i="11"/>
  <c r="B4596" i="11"/>
  <c r="A4596" i="11"/>
  <c r="E4595" i="11"/>
  <c r="L4595" i="11" s="1"/>
  <c r="D4595" i="11"/>
  <c r="B4595" i="11"/>
  <c r="A4595" i="11"/>
  <c r="E4594" i="11"/>
  <c r="L4594" i="11" s="1"/>
  <c r="D4594" i="11"/>
  <c r="B4594" i="11"/>
  <c r="A4594" i="11"/>
  <c r="E4593" i="11"/>
  <c r="L4593" i="11" s="1"/>
  <c r="D4593" i="11"/>
  <c r="B4593" i="11"/>
  <c r="A4593" i="11"/>
  <c r="E4592" i="11"/>
  <c r="L4592" i="11" s="1"/>
  <c r="D4592" i="11"/>
  <c r="B4592" i="11"/>
  <c r="A4592" i="11"/>
  <c r="E4591" i="11"/>
  <c r="L4591" i="11" s="1"/>
  <c r="D4591" i="11"/>
  <c r="B4591" i="11"/>
  <c r="A4591" i="11"/>
  <c r="E4590" i="11"/>
  <c r="L4590" i="11" s="1"/>
  <c r="D4590" i="11"/>
  <c r="B4590" i="11"/>
  <c r="A4590" i="11"/>
  <c r="E4589" i="11"/>
  <c r="L4589" i="11" s="1"/>
  <c r="D4589" i="11"/>
  <c r="B4589" i="11"/>
  <c r="A4589" i="11"/>
  <c r="E4588" i="11"/>
  <c r="L4588" i="11" s="1"/>
  <c r="D4588" i="11"/>
  <c r="B4588" i="11"/>
  <c r="A4588" i="11"/>
  <c r="E4587" i="11"/>
  <c r="L4587" i="11" s="1"/>
  <c r="D4587" i="11"/>
  <c r="B4587" i="11"/>
  <c r="A4587" i="11"/>
  <c r="E4586" i="11"/>
  <c r="L4586" i="11" s="1"/>
  <c r="D4586" i="11"/>
  <c r="B4586" i="11"/>
  <c r="A4586" i="11"/>
  <c r="E4585" i="11"/>
  <c r="L4585" i="11" s="1"/>
  <c r="D4585" i="11"/>
  <c r="B4585" i="11"/>
  <c r="A4585" i="11"/>
  <c r="E4584" i="11"/>
  <c r="L4584" i="11" s="1"/>
  <c r="D4584" i="11"/>
  <c r="B4584" i="11"/>
  <c r="A4584" i="11"/>
  <c r="E4583" i="11"/>
  <c r="D4583" i="11"/>
  <c r="B4583" i="11"/>
  <c r="A4583" i="11"/>
  <c r="E4582" i="11"/>
  <c r="L4582" i="11" s="1"/>
  <c r="D4582" i="11"/>
  <c r="B4582" i="11"/>
  <c r="A4582" i="11"/>
  <c r="E4581" i="11"/>
  <c r="L4581" i="11" s="1"/>
  <c r="D4581" i="11"/>
  <c r="B4581" i="11"/>
  <c r="A4581" i="11"/>
  <c r="E4580" i="11"/>
  <c r="L4580" i="11" s="1"/>
  <c r="D4580" i="11"/>
  <c r="B4580" i="11"/>
  <c r="A4580" i="11"/>
  <c r="E4579" i="11"/>
  <c r="L4579" i="11" s="1"/>
  <c r="D4579" i="11"/>
  <c r="B4579" i="11"/>
  <c r="A4579" i="11"/>
  <c r="E4578" i="11"/>
  <c r="L4578" i="11" s="1"/>
  <c r="D4578" i="11"/>
  <c r="B4578" i="11"/>
  <c r="A4578" i="11"/>
  <c r="D4577" i="11"/>
  <c r="B4577" i="11"/>
  <c r="A4577" i="11"/>
  <c r="D4576" i="11"/>
  <c r="B4576" i="11"/>
  <c r="A4576" i="11"/>
  <c r="E4575" i="11"/>
  <c r="L4575" i="11" s="1"/>
  <c r="D4575" i="11"/>
  <c r="B4575" i="11"/>
  <c r="A4575" i="11"/>
  <c r="E4574" i="11"/>
  <c r="L4574" i="11" s="1"/>
  <c r="D4574" i="11"/>
  <c r="B4574" i="11"/>
  <c r="A4574" i="11"/>
  <c r="E4573" i="11"/>
  <c r="L4573" i="11" s="1"/>
  <c r="D4573" i="11"/>
  <c r="B4573" i="11"/>
  <c r="A4573" i="11"/>
  <c r="E4572" i="11"/>
  <c r="L4572" i="11" s="1"/>
  <c r="D4572" i="11"/>
  <c r="B4572" i="11"/>
  <c r="A4572" i="11"/>
  <c r="E4571" i="11"/>
  <c r="L4571" i="11" s="1"/>
  <c r="D4571" i="11"/>
  <c r="B4571" i="11"/>
  <c r="A4571" i="11"/>
  <c r="E4570" i="11"/>
  <c r="L4570" i="11" s="1"/>
  <c r="D4570" i="11"/>
  <c r="B4570" i="11"/>
  <c r="A4570" i="11"/>
  <c r="E4569" i="11"/>
  <c r="L4569" i="11" s="1"/>
  <c r="D4569" i="11"/>
  <c r="B4569" i="11"/>
  <c r="A4569" i="11"/>
  <c r="E4568" i="11"/>
  <c r="L4568" i="11" s="1"/>
  <c r="D4568" i="11"/>
  <c r="B4568" i="11"/>
  <c r="A4568" i="11"/>
  <c r="E4567" i="11"/>
  <c r="L4567" i="11" s="1"/>
  <c r="D4567" i="11"/>
  <c r="B4567" i="11"/>
  <c r="A4567" i="11"/>
  <c r="E4566" i="11"/>
  <c r="L4566" i="11" s="1"/>
  <c r="D4566" i="11"/>
  <c r="B4566" i="11"/>
  <c r="A4566" i="11"/>
  <c r="E4565" i="11"/>
  <c r="D4565" i="11"/>
  <c r="B4565" i="11"/>
  <c r="A4565" i="11"/>
  <c r="E4564" i="11"/>
  <c r="L4564" i="11" s="1"/>
  <c r="D4564" i="11"/>
  <c r="B4564" i="11"/>
  <c r="A4564" i="11"/>
  <c r="E4563" i="11"/>
  <c r="D4563" i="11"/>
  <c r="B4563" i="11"/>
  <c r="A4563" i="11"/>
  <c r="E4562" i="11"/>
  <c r="L4562" i="11" s="1"/>
  <c r="D4562" i="11"/>
  <c r="B4562" i="11"/>
  <c r="A4562" i="11"/>
  <c r="D4561" i="11"/>
  <c r="B4561" i="11"/>
  <c r="A4561" i="11"/>
  <c r="E4560" i="11"/>
  <c r="L4560" i="11" s="1"/>
  <c r="D4560" i="11"/>
  <c r="B4560" i="11"/>
  <c r="A4560" i="11"/>
  <c r="E4559" i="11"/>
  <c r="L4559" i="11" s="1"/>
  <c r="D4559" i="11"/>
  <c r="B4559" i="11"/>
  <c r="A4559" i="11"/>
  <c r="E4558" i="11"/>
  <c r="L4558" i="11" s="1"/>
  <c r="D4558" i="11"/>
  <c r="B4558" i="11"/>
  <c r="A4558" i="11"/>
  <c r="E4557" i="11"/>
  <c r="L4557" i="11" s="1"/>
  <c r="D4557" i="11"/>
  <c r="B4557" i="11"/>
  <c r="A4557" i="11"/>
  <c r="E4556" i="11"/>
  <c r="L4556" i="11" s="1"/>
  <c r="D4556" i="11"/>
  <c r="B4556" i="11"/>
  <c r="A4556" i="11"/>
  <c r="E4555" i="11"/>
  <c r="L4555" i="11" s="1"/>
  <c r="D4555" i="11"/>
  <c r="B4555" i="11"/>
  <c r="A4555" i="11"/>
  <c r="E4554" i="11"/>
  <c r="L4554" i="11" s="1"/>
  <c r="D4554" i="11"/>
  <c r="B4554" i="11"/>
  <c r="A4554" i="11"/>
  <c r="D4553" i="11"/>
  <c r="B4553" i="11"/>
  <c r="A4553" i="11"/>
  <c r="E4552" i="11"/>
  <c r="D4552" i="11"/>
  <c r="B4552" i="11"/>
  <c r="A4552" i="11"/>
  <c r="E4551" i="11"/>
  <c r="L4551" i="11" s="1"/>
  <c r="D4551" i="11"/>
  <c r="B4551" i="11"/>
  <c r="A4551" i="11"/>
  <c r="E4550" i="11"/>
  <c r="D4550" i="11"/>
  <c r="B4550" i="11"/>
  <c r="A4550" i="11"/>
  <c r="E4549" i="11"/>
  <c r="L4549" i="11" s="1"/>
  <c r="D4549" i="11"/>
  <c r="B4549" i="11"/>
  <c r="A4549" i="11"/>
  <c r="E4548" i="11"/>
  <c r="D4548" i="11"/>
  <c r="B4548" i="11"/>
  <c r="A4548" i="11"/>
  <c r="E4547" i="11"/>
  <c r="L4547" i="11" s="1"/>
  <c r="D4547" i="11"/>
  <c r="B4547" i="11"/>
  <c r="A4547" i="11"/>
  <c r="E4546" i="11"/>
  <c r="L4546" i="11" s="1"/>
  <c r="D4546" i="11"/>
  <c r="B4546" i="11"/>
  <c r="A4546" i="11"/>
  <c r="E4545" i="11"/>
  <c r="L4545" i="11" s="1"/>
  <c r="D4545" i="11"/>
  <c r="B4545" i="11"/>
  <c r="A4545" i="11"/>
  <c r="E4544" i="11"/>
  <c r="L4544" i="11" s="1"/>
  <c r="D4544" i="11"/>
  <c r="B4544" i="11"/>
  <c r="A4544" i="11"/>
  <c r="E4543" i="11"/>
  <c r="L4543" i="11" s="1"/>
  <c r="D4543" i="11"/>
  <c r="B4543" i="11"/>
  <c r="A4543" i="11"/>
  <c r="E4542" i="11"/>
  <c r="L4542" i="11" s="1"/>
  <c r="D4542" i="11"/>
  <c r="B4542" i="11"/>
  <c r="A4542" i="11"/>
  <c r="E4541" i="11"/>
  <c r="D4541" i="11"/>
  <c r="B4541" i="11"/>
  <c r="A4541" i="11"/>
  <c r="E4540" i="11"/>
  <c r="L4540" i="11" s="1"/>
  <c r="D4540" i="11"/>
  <c r="B4540" i="11"/>
  <c r="A4540" i="11"/>
  <c r="E4539" i="11"/>
  <c r="L4539" i="11" s="1"/>
  <c r="D4539" i="11"/>
  <c r="B4539" i="11"/>
  <c r="A4539" i="11"/>
  <c r="E4538" i="11"/>
  <c r="D4538" i="11"/>
  <c r="B4538" i="11"/>
  <c r="A4538" i="11"/>
  <c r="E4537" i="11"/>
  <c r="L4537" i="11" s="1"/>
  <c r="D4537" i="11"/>
  <c r="B4537" i="11"/>
  <c r="A4537" i="11"/>
  <c r="E4536" i="11"/>
  <c r="D4536" i="11"/>
  <c r="B4536" i="11"/>
  <c r="A4536" i="11"/>
  <c r="E4535" i="11"/>
  <c r="L4535" i="11" s="1"/>
  <c r="D4535" i="11"/>
  <c r="B4535" i="11"/>
  <c r="A4535" i="11"/>
  <c r="E4534" i="11"/>
  <c r="D4534" i="11"/>
  <c r="B4534" i="11"/>
  <c r="A4534" i="11"/>
  <c r="E4533" i="11"/>
  <c r="L4533" i="11" s="1"/>
  <c r="D4533" i="11"/>
  <c r="B4533" i="11"/>
  <c r="A4533" i="11"/>
  <c r="D4532" i="11"/>
  <c r="B4532" i="11"/>
  <c r="A4532" i="11"/>
  <c r="E4531" i="11"/>
  <c r="L4531" i="11" s="1"/>
  <c r="D4531" i="11"/>
  <c r="B4531" i="11"/>
  <c r="A4531" i="11"/>
  <c r="E4530" i="11"/>
  <c r="L4530" i="11" s="1"/>
  <c r="D4530" i="11"/>
  <c r="B4530" i="11"/>
  <c r="A4530" i="11"/>
  <c r="E4529" i="11"/>
  <c r="L4529" i="11" s="1"/>
  <c r="D4529" i="11"/>
  <c r="B4529" i="11"/>
  <c r="A4529" i="11"/>
  <c r="E4528" i="11"/>
  <c r="L4528" i="11" s="1"/>
  <c r="D4528" i="11"/>
  <c r="B4528" i="11"/>
  <c r="A4528" i="11"/>
  <c r="E4527" i="11"/>
  <c r="L4527" i="11" s="1"/>
  <c r="D4527" i="11"/>
  <c r="B4527" i="11"/>
  <c r="A4527" i="11"/>
  <c r="E4526" i="11"/>
  <c r="L4526" i="11" s="1"/>
  <c r="D4526" i="11"/>
  <c r="B4526" i="11"/>
  <c r="A4526" i="11"/>
  <c r="E4525" i="11"/>
  <c r="L4525" i="11" s="1"/>
  <c r="D4525" i="11"/>
  <c r="B4525" i="11"/>
  <c r="A4525" i="11"/>
  <c r="E4524" i="11"/>
  <c r="L4524" i="11" s="1"/>
  <c r="D4524" i="11"/>
  <c r="B4524" i="11"/>
  <c r="A4524" i="11"/>
  <c r="E4523" i="11"/>
  <c r="D4523" i="11"/>
  <c r="B4523" i="11"/>
  <c r="A4523" i="11"/>
  <c r="E4522" i="11"/>
  <c r="L4522" i="11" s="1"/>
  <c r="D4522" i="11"/>
  <c r="B4522" i="11"/>
  <c r="A4522" i="11"/>
  <c r="E4521" i="11"/>
  <c r="L4521" i="11" s="1"/>
  <c r="D4521" i="11"/>
  <c r="B4521" i="11"/>
  <c r="A4521" i="11"/>
  <c r="E4520" i="11"/>
  <c r="L4520" i="11" s="1"/>
  <c r="D4520" i="11"/>
  <c r="B4520" i="11"/>
  <c r="A4520" i="11"/>
  <c r="E4519" i="11"/>
  <c r="L4519" i="11" s="1"/>
  <c r="D4519" i="11"/>
  <c r="B4519" i="11"/>
  <c r="A4519" i="11"/>
  <c r="E4518" i="11"/>
  <c r="L4518" i="11" s="1"/>
  <c r="D4518" i="11"/>
  <c r="B4518" i="11"/>
  <c r="A4518" i="11"/>
  <c r="E4517" i="11"/>
  <c r="L4517" i="11" s="1"/>
  <c r="D4517" i="11"/>
  <c r="B4517" i="11"/>
  <c r="A4517" i="11"/>
  <c r="E4516" i="11"/>
  <c r="L4516" i="11" s="1"/>
  <c r="D4516" i="11"/>
  <c r="B4516" i="11"/>
  <c r="A4516" i="11"/>
  <c r="E4515" i="11"/>
  <c r="L4515" i="11" s="1"/>
  <c r="D4515" i="11"/>
  <c r="B4515" i="11"/>
  <c r="A4515" i="11"/>
  <c r="E4514" i="11"/>
  <c r="L4514" i="11" s="1"/>
  <c r="D4514" i="11"/>
  <c r="B4514" i="11"/>
  <c r="A4514" i="11"/>
  <c r="E4513" i="11"/>
  <c r="L4513" i="11" s="1"/>
  <c r="D4513" i="11"/>
  <c r="B4513" i="11"/>
  <c r="A4513" i="11"/>
  <c r="E4512" i="11"/>
  <c r="L4512" i="11" s="1"/>
  <c r="D4512" i="11"/>
  <c r="B4512" i="11"/>
  <c r="A4512" i="11"/>
  <c r="E4511" i="11"/>
  <c r="L4511" i="11" s="1"/>
  <c r="D4511" i="11"/>
  <c r="B4511" i="11"/>
  <c r="A4511" i="11"/>
  <c r="E4510" i="11"/>
  <c r="L4510" i="11" s="1"/>
  <c r="D4510" i="11"/>
  <c r="B4510" i="11"/>
  <c r="A4510" i="11"/>
  <c r="E4509" i="11"/>
  <c r="L4509" i="11" s="1"/>
  <c r="D4509" i="11"/>
  <c r="B4509" i="11"/>
  <c r="A4509" i="11"/>
  <c r="E4508" i="11"/>
  <c r="L4508" i="11" s="1"/>
  <c r="D4508" i="11"/>
  <c r="B4508" i="11"/>
  <c r="A4508" i="11"/>
  <c r="E4507" i="11"/>
  <c r="L4507" i="11" s="1"/>
  <c r="D4507" i="11"/>
  <c r="B4507" i="11"/>
  <c r="A4507" i="11"/>
  <c r="D4506" i="11"/>
  <c r="B4506" i="11"/>
  <c r="A4506" i="11"/>
  <c r="E4505" i="11"/>
  <c r="L4505" i="11" s="1"/>
  <c r="D4505" i="11"/>
  <c r="B4505" i="11"/>
  <c r="A4505" i="11"/>
  <c r="E4504" i="11"/>
  <c r="L4504" i="11" s="1"/>
  <c r="D4504" i="11"/>
  <c r="B4504" i="11"/>
  <c r="A4504" i="11"/>
  <c r="D4503" i="11"/>
  <c r="B4503" i="11"/>
  <c r="A4503" i="11"/>
  <c r="E4502" i="11"/>
  <c r="L4502" i="11" s="1"/>
  <c r="D4502" i="11"/>
  <c r="B4502" i="11"/>
  <c r="A4502" i="11"/>
  <c r="E4501" i="11"/>
  <c r="L4501" i="11" s="1"/>
  <c r="D4501" i="11"/>
  <c r="B4501" i="11"/>
  <c r="A4501" i="11"/>
  <c r="E4500" i="11"/>
  <c r="L4500" i="11" s="1"/>
  <c r="D4500" i="11"/>
  <c r="B4500" i="11"/>
  <c r="A4500" i="11"/>
  <c r="E4499" i="11"/>
  <c r="L4499" i="11" s="1"/>
  <c r="D4499" i="11"/>
  <c r="B4499" i="11"/>
  <c r="A4499" i="11"/>
  <c r="E4498" i="11"/>
  <c r="L4498" i="11" s="1"/>
  <c r="D4498" i="11"/>
  <c r="B4498" i="11"/>
  <c r="A4498" i="11"/>
  <c r="E4497" i="11"/>
  <c r="L4497" i="11" s="1"/>
  <c r="D4497" i="11"/>
  <c r="B4497" i="11"/>
  <c r="A4497" i="11"/>
  <c r="E4496" i="11"/>
  <c r="L4496" i="11" s="1"/>
  <c r="D4496" i="11"/>
  <c r="B4496" i="11"/>
  <c r="A4496" i="11"/>
  <c r="E4495" i="11"/>
  <c r="L4495" i="11" s="1"/>
  <c r="D4495" i="11"/>
  <c r="B4495" i="11"/>
  <c r="A4495" i="11"/>
  <c r="E4494" i="11"/>
  <c r="L4494" i="11" s="1"/>
  <c r="D4494" i="11"/>
  <c r="B4494" i="11"/>
  <c r="A4494" i="11"/>
  <c r="E4493" i="11"/>
  <c r="L4493" i="11" s="1"/>
  <c r="D4493" i="11"/>
  <c r="B4493" i="11"/>
  <c r="A4493" i="11"/>
  <c r="E4492" i="11"/>
  <c r="L4492" i="11" s="1"/>
  <c r="D4492" i="11"/>
  <c r="B4492" i="11"/>
  <c r="A4492" i="11"/>
  <c r="E4491" i="11"/>
  <c r="L4491" i="11" s="1"/>
  <c r="D4491" i="11"/>
  <c r="B4491" i="11"/>
  <c r="A4491" i="11"/>
  <c r="E4490" i="11"/>
  <c r="L4490" i="11" s="1"/>
  <c r="D4490" i="11"/>
  <c r="B4490" i="11"/>
  <c r="A4490" i="11"/>
  <c r="E4489" i="11"/>
  <c r="L4489" i="11" s="1"/>
  <c r="D4489" i="11"/>
  <c r="B4489" i="11"/>
  <c r="A4489" i="11"/>
  <c r="E4488" i="11"/>
  <c r="L4488" i="11" s="1"/>
  <c r="D4488" i="11"/>
  <c r="B4488" i="11"/>
  <c r="A4488" i="11"/>
  <c r="E4487" i="11"/>
  <c r="L4487" i="11" s="1"/>
  <c r="D4487" i="11"/>
  <c r="B4487" i="11"/>
  <c r="A4487" i="11"/>
  <c r="E4486" i="11"/>
  <c r="L4486" i="11" s="1"/>
  <c r="D4486" i="11"/>
  <c r="B4486" i="11"/>
  <c r="A4486" i="11"/>
  <c r="E4485" i="11"/>
  <c r="L4485" i="11" s="1"/>
  <c r="D4485" i="11"/>
  <c r="B4485" i="11"/>
  <c r="A4485" i="11"/>
  <c r="E4484" i="11"/>
  <c r="L4484" i="11" s="1"/>
  <c r="D4484" i="11"/>
  <c r="B4484" i="11"/>
  <c r="A4484" i="11"/>
  <c r="E4483" i="11"/>
  <c r="L4483" i="11" s="1"/>
  <c r="D4483" i="11"/>
  <c r="B4483" i="11"/>
  <c r="A4483" i="11"/>
  <c r="D4482" i="11"/>
  <c r="B4482" i="11"/>
  <c r="A4482" i="11"/>
  <c r="E4481" i="11"/>
  <c r="D4481" i="11"/>
  <c r="B4481" i="11"/>
  <c r="A4481" i="11"/>
  <c r="E4480" i="11"/>
  <c r="L4480" i="11" s="1"/>
  <c r="D4480" i="11"/>
  <c r="B4480" i="11"/>
  <c r="A4480" i="11"/>
  <c r="E4479" i="11"/>
  <c r="L4479" i="11" s="1"/>
  <c r="D4479" i="11"/>
  <c r="B4479" i="11"/>
  <c r="A4479" i="11"/>
  <c r="E4478" i="11"/>
  <c r="L4478" i="11" s="1"/>
  <c r="D4478" i="11"/>
  <c r="B4478" i="11"/>
  <c r="A4478" i="11"/>
  <c r="D4477" i="11"/>
  <c r="B4477" i="11"/>
  <c r="A4477" i="11"/>
  <c r="D4476" i="11"/>
  <c r="B4476" i="11"/>
  <c r="A4476" i="11"/>
  <c r="E4475" i="11"/>
  <c r="L4475" i="11" s="1"/>
  <c r="D4475" i="11"/>
  <c r="B4475" i="11"/>
  <c r="A4475" i="11"/>
  <c r="E4474" i="11"/>
  <c r="L4474" i="11" s="1"/>
  <c r="D4474" i="11"/>
  <c r="B4474" i="11"/>
  <c r="A4474" i="11"/>
  <c r="E4473" i="11"/>
  <c r="L4473" i="11" s="1"/>
  <c r="D4473" i="11"/>
  <c r="B4473" i="11"/>
  <c r="A4473" i="11"/>
  <c r="E4472" i="11"/>
  <c r="L4472" i="11" s="1"/>
  <c r="D4472" i="11"/>
  <c r="B4472" i="11"/>
  <c r="A4472" i="11"/>
  <c r="E4471" i="11"/>
  <c r="L4471" i="11" s="1"/>
  <c r="D4471" i="11"/>
  <c r="B4471" i="11"/>
  <c r="A4471" i="11"/>
  <c r="E4470" i="11"/>
  <c r="L4470" i="11" s="1"/>
  <c r="D4470" i="11"/>
  <c r="B4470" i="11"/>
  <c r="A4470" i="11"/>
  <c r="E4469" i="11"/>
  <c r="L4469" i="11" s="1"/>
  <c r="D4469" i="11"/>
  <c r="B4469" i="11"/>
  <c r="A4469" i="11"/>
  <c r="E4468" i="11"/>
  <c r="L4468" i="11" s="1"/>
  <c r="D4468" i="11"/>
  <c r="B4468" i="11"/>
  <c r="A4468" i="11"/>
  <c r="D4467" i="11"/>
  <c r="B4467" i="11"/>
  <c r="A4467" i="11"/>
  <c r="E4461" i="11"/>
  <c r="L4461" i="11" s="1"/>
  <c r="D4461" i="11"/>
  <c r="B4461" i="11"/>
  <c r="A4461" i="11"/>
  <c r="E4460" i="11"/>
  <c r="D4460" i="11"/>
  <c r="B4460" i="11"/>
  <c r="A4460" i="11"/>
  <c r="E4459" i="11"/>
  <c r="L4459" i="11" s="1"/>
  <c r="D4459" i="11"/>
  <c r="B4459" i="11"/>
  <c r="A4459" i="11"/>
  <c r="E4458" i="11"/>
  <c r="L4458" i="11" s="1"/>
  <c r="D4458" i="11"/>
  <c r="B4458" i="11"/>
  <c r="A4458" i="11"/>
  <c r="E4457" i="11"/>
  <c r="L4457" i="11" s="1"/>
  <c r="D4457" i="11"/>
  <c r="B4457" i="11"/>
  <c r="A4457" i="11"/>
  <c r="E4456" i="11"/>
  <c r="L4456" i="11" s="1"/>
  <c r="D4456" i="11"/>
  <c r="B4456" i="11"/>
  <c r="A4456" i="11"/>
  <c r="E4455" i="11"/>
  <c r="L4455" i="11" s="1"/>
  <c r="D4455" i="11"/>
  <c r="B4455" i="11"/>
  <c r="A4455" i="11"/>
  <c r="E4454" i="11"/>
  <c r="L4454" i="11" s="1"/>
  <c r="D4454" i="11"/>
  <c r="B4454" i="11"/>
  <c r="A4454" i="11"/>
  <c r="E4453" i="11"/>
  <c r="L4453" i="11" s="1"/>
  <c r="D4453" i="11"/>
  <c r="B4453" i="11"/>
  <c r="A4453" i="11"/>
  <c r="E4452" i="11"/>
  <c r="D4452" i="11"/>
  <c r="B4452" i="11"/>
  <c r="A4452" i="11"/>
  <c r="E4451" i="11"/>
  <c r="L4451" i="11" s="1"/>
  <c r="D4451" i="11"/>
  <c r="B4451" i="11"/>
  <c r="A4451" i="11"/>
  <c r="E4450" i="11"/>
  <c r="L4450" i="11" s="1"/>
  <c r="D4450" i="11"/>
  <c r="B4450" i="11"/>
  <c r="A4450" i="11"/>
  <c r="E4449" i="11"/>
  <c r="L4449" i="11" s="1"/>
  <c r="D4449" i="11"/>
  <c r="B4449" i="11"/>
  <c r="A4449" i="11"/>
  <c r="E4448" i="11"/>
  <c r="D4448" i="11"/>
  <c r="B4448" i="11"/>
  <c r="A4448" i="11"/>
  <c r="E4447" i="11"/>
  <c r="L4447" i="11" s="1"/>
  <c r="D4447" i="11"/>
  <c r="B4447" i="11"/>
  <c r="A4447" i="11"/>
  <c r="E4446" i="11"/>
  <c r="L4446" i="11" s="1"/>
  <c r="D4446" i="11"/>
  <c r="B4446" i="11"/>
  <c r="A4446" i="11"/>
  <c r="E4445" i="11"/>
  <c r="L4445" i="11" s="1"/>
  <c r="D4445" i="11"/>
  <c r="B4445" i="11"/>
  <c r="A4445" i="11"/>
  <c r="E4444" i="11"/>
  <c r="L4444" i="11" s="1"/>
  <c r="D4444" i="11"/>
  <c r="B4444" i="11"/>
  <c r="A4444" i="11"/>
  <c r="E4443" i="11"/>
  <c r="L4443" i="11" s="1"/>
  <c r="D4443" i="11"/>
  <c r="B4443" i="11"/>
  <c r="A4443" i="11"/>
  <c r="E4442" i="11"/>
  <c r="L4442" i="11" s="1"/>
  <c r="D4442" i="11"/>
  <c r="B4442" i="11"/>
  <c r="A4442" i="11"/>
  <c r="E4441" i="11"/>
  <c r="L4441" i="11" s="1"/>
  <c r="D4441" i="11"/>
  <c r="B4441" i="11"/>
  <c r="A4441" i="11"/>
  <c r="E4440" i="11"/>
  <c r="L4440" i="11" s="1"/>
  <c r="D4440" i="11"/>
  <c r="B4440" i="11"/>
  <c r="A4440" i="11"/>
  <c r="E4439" i="11"/>
  <c r="L4439" i="11" s="1"/>
  <c r="D4439" i="11"/>
  <c r="B4439" i="11"/>
  <c r="A4439" i="11"/>
  <c r="E4438" i="11"/>
  <c r="L4438" i="11" s="1"/>
  <c r="D4438" i="11"/>
  <c r="B4438" i="11"/>
  <c r="A4438" i="11"/>
  <c r="E4437" i="11"/>
  <c r="L4437" i="11" s="1"/>
  <c r="D4437" i="11"/>
  <c r="B4437" i="11"/>
  <c r="A4437" i="11"/>
  <c r="E4436" i="11"/>
  <c r="D4436" i="11"/>
  <c r="B4436" i="11"/>
  <c r="A4436" i="11"/>
  <c r="E4435" i="11"/>
  <c r="L4435" i="11" s="1"/>
  <c r="D4435" i="11"/>
  <c r="B4435" i="11"/>
  <c r="A4435" i="11"/>
  <c r="E4434" i="11"/>
  <c r="L4434" i="11" s="1"/>
  <c r="D4434" i="11"/>
  <c r="B4434" i="11"/>
  <c r="A4434" i="11"/>
  <c r="E4433" i="11"/>
  <c r="L4433" i="11" s="1"/>
  <c r="D4433" i="11"/>
  <c r="B4433" i="11"/>
  <c r="A4433" i="11"/>
  <c r="E4432" i="11"/>
  <c r="L4432" i="11" s="1"/>
  <c r="D4432" i="11"/>
  <c r="B4432" i="11"/>
  <c r="A4432" i="11"/>
  <c r="D4431" i="11"/>
  <c r="B4431" i="11"/>
  <c r="A4431" i="11"/>
  <c r="E4430" i="11"/>
  <c r="N4430" i="11" s="1"/>
  <c r="D4430" i="11"/>
  <c r="B4430" i="11"/>
  <c r="A4430" i="11"/>
  <c r="E4429" i="11"/>
  <c r="D4429" i="11"/>
  <c r="B4429" i="11"/>
  <c r="A4429" i="11"/>
  <c r="E4428" i="11"/>
  <c r="D4428" i="11"/>
  <c r="B4428" i="11"/>
  <c r="A4428" i="11"/>
  <c r="E4427" i="11"/>
  <c r="D4427" i="11"/>
  <c r="B4427" i="11"/>
  <c r="A4427" i="11"/>
  <c r="E4426" i="11"/>
  <c r="N4426" i="11" s="1"/>
  <c r="D4426" i="11"/>
  <c r="B4426" i="11"/>
  <c r="A4426" i="11"/>
  <c r="E4425" i="11"/>
  <c r="L4425" i="11" s="1"/>
  <c r="D4425" i="11"/>
  <c r="B4425" i="11"/>
  <c r="A4425" i="11"/>
  <c r="E4424" i="11"/>
  <c r="N4424" i="11" s="1"/>
  <c r="D4424" i="11"/>
  <c r="B4424" i="11"/>
  <c r="A4424" i="11"/>
  <c r="E4423" i="11"/>
  <c r="N4423" i="11" s="1"/>
  <c r="D4423" i="11"/>
  <c r="B4423" i="11"/>
  <c r="A4423" i="11"/>
  <c r="E4422" i="11"/>
  <c r="N4422" i="11" s="1"/>
  <c r="D4422" i="11"/>
  <c r="B4422" i="11"/>
  <c r="A4422" i="11"/>
  <c r="E4421" i="11"/>
  <c r="D4421" i="11"/>
  <c r="B4421" i="11"/>
  <c r="A4421" i="11"/>
  <c r="E4420" i="11"/>
  <c r="N4420" i="11" s="1"/>
  <c r="D4420" i="11"/>
  <c r="B4420" i="11"/>
  <c r="A4420" i="11"/>
  <c r="E4419" i="11"/>
  <c r="D4419" i="11"/>
  <c r="B4419" i="11"/>
  <c r="A4419" i="11"/>
  <c r="E4418" i="11"/>
  <c r="N4418" i="11" s="1"/>
  <c r="D4418" i="11"/>
  <c r="B4418" i="11"/>
  <c r="A4418" i="11"/>
  <c r="E4417" i="11"/>
  <c r="D4417" i="11"/>
  <c r="B4417" i="11"/>
  <c r="A4417" i="11"/>
  <c r="E4416" i="11"/>
  <c r="N4416" i="11" s="1"/>
  <c r="D4416" i="11"/>
  <c r="B4416" i="11"/>
  <c r="A4416" i="11"/>
  <c r="E4415" i="11"/>
  <c r="L4415" i="11" s="1"/>
  <c r="D4415" i="11"/>
  <c r="B4415" i="11"/>
  <c r="A4415" i="11"/>
  <c r="E4414" i="11"/>
  <c r="D4414" i="11"/>
  <c r="B4414" i="11"/>
  <c r="A4414" i="11"/>
  <c r="E4413" i="11"/>
  <c r="D4413" i="11"/>
  <c r="B4413" i="11"/>
  <c r="A4413" i="11"/>
  <c r="E4412" i="11"/>
  <c r="N4412" i="11" s="1"/>
  <c r="D4412" i="11"/>
  <c r="B4412" i="11"/>
  <c r="A4412" i="11"/>
  <c r="E4411" i="11"/>
  <c r="D4411" i="11"/>
  <c r="B4411" i="11"/>
  <c r="A4411" i="11"/>
  <c r="E4410" i="11"/>
  <c r="N4410" i="11" s="1"/>
  <c r="D4410" i="11"/>
  <c r="B4410" i="11"/>
  <c r="A4410" i="11"/>
  <c r="E4409" i="11"/>
  <c r="L4409" i="11" s="1"/>
  <c r="D4409" i="11"/>
  <c r="B4409" i="11"/>
  <c r="A4409" i="11"/>
  <c r="E4408" i="11"/>
  <c r="N4408" i="11" s="1"/>
  <c r="D4408" i="11"/>
  <c r="B4408" i="11"/>
  <c r="A4408" i="11"/>
  <c r="E4407" i="11"/>
  <c r="D4407" i="11"/>
  <c r="B4407" i="11"/>
  <c r="A4407" i="11"/>
  <c r="E4406" i="11"/>
  <c r="N4406" i="11" s="1"/>
  <c r="D4406" i="11"/>
  <c r="B4406" i="11"/>
  <c r="A4406" i="11"/>
  <c r="E4405" i="11"/>
  <c r="D4405" i="11"/>
  <c r="B4405" i="11"/>
  <c r="A4405" i="11"/>
  <c r="E4404" i="11"/>
  <c r="N4404" i="11" s="1"/>
  <c r="D4404" i="11"/>
  <c r="B4404" i="11"/>
  <c r="A4404" i="11"/>
  <c r="E4403" i="11"/>
  <c r="D4403" i="11"/>
  <c r="B4403" i="11"/>
  <c r="A4403" i="11"/>
  <c r="E4402" i="11"/>
  <c r="N4402" i="11" s="1"/>
  <c r="D4402" i="11"/>
  <c r="B4402" i="11"/>
  <c r="A4402" i="11"/>
  <c r="E4401" i="11"/>
  <c r="D4401" i="11"/>
  <c r="B4401" i="11"/>
  <c r="A4401" i="11"/>
  <c r="E4400" i="11"/>
  <c r="N4400" i="11" s="1"/>
  <c r="D4400" i="11"/>
  <c r="B4400" i="11"/>
  <c r="A4400" i="11"/>
  <c r="E4399" i="11"/>
  <c r="N4399" i="11" s="1"/>
  <c r="D4399" i="11"/>
  <c r="B4399" i="11"/>
  <c r="A4399" i="11"/>
  <c r="E4398" i="11"/>
  <c r="N4398" i="11" s="1"/>
  <c r="D4398" i="11"/>
  <c r="B4398" i="11"/>
  <c r="A4398" i="11"/>
  <c r="E4397" i="11"/>
  <c r="D4397" i="11"/>
  <c r="B4397" i="11"/>
  <c r="A4397" i="11"/>
  <c r="E4396" i="11"/>
  <c r="N4396" i="11" s="1"/>
  <c r="D4396" i="11"/>
  <c r="B4396" i="11"/>
  <c r="A4396" i="11"/>
  <c r="E4395" i="11"/>
  <c r="D4395" i="11"/>
  <c r="B4395" i="11"/>
  <c r="A4395" i="11"/>
  <c r="E4394" i="11"/>
  <c r="N4394" i="11" s="1"/>
  <c r="D4394" i="11"/>
  <c r="B4394" i="11"/>
  <c r="A4394" i="11"/>
  <c r="E4393" i="11"/>
  <c r="L4393" i="11" s="1"/>
  <c r="D4393" i="11"/>
  <c r="B4393" i="11"/>
  <c r="A4393" i="11"/>
  <c r="E4392" i="11"/>
  <c r="N4392" i="11" s="1"/>
  <c r="D4392" i="11"/>
  <c r="B4392" i="11"/>
  <c r="A4392" i="11"/>
  <c r="D4391" i="11"/>
  <c r="B4391" i="11"/>
  <c r="A4391" i="11"/>
  <c r="E4390" i="11"/>
  <c r="D4390" i="11"/>
  <c r="B4390" i="11"/>
  <c r="A4390" i="11"/>
  <c r="E4389" i="11"/>
  <c r="N4389" i="11" s="1"/>
  <c r="D4389" i="11"/>
  <c r="B4389" i="11"/>
  <c r="A4389" i="11"/>
  <c r="E4388" i="11"/>
  <c r="N4388" i="11" s="1"/>
  <c r="D4388" i="11"/>
  <c r="B4388" i="11"/>
  <c r="A4388" i="11"/>
  <c r="E4387" i="11"/>
  <c r="N4387" i="11" s="1"/>
  <c r="D4387" i="11"/>
  <c r="B4387" i="11"/>
  <c r="A4387" i="11"/>
  <c r="E4386" i="11"/>
  <c r="D4386" i="11"/>
  <c r="B4386" i="11"/>
  <c r="A4386" i="11"/>
  <c r="E4385" i="11"/>
  <c r="L4385" i="11" s="1"/>
  <c r="D4385" i="11"/>
  <c r="B4385" i="11"/>
  <c r="A4385" i="11"/>
  <c r="E4384" i="11"/>
  <c r="N4384" i="11" s="1"/>
  <c r="D4384" i="11"/>
  <c r="B4384" i="11"/>
  <c r="A4384" i="11"/>
  <c r="E4383" i="11"/>
  <c r="N4383" i="11" s="1"/>
  <c r="D4383" i="11"/>
  <c r="B4383" i="11"/>
  <c r="A4383" i="11"/>
  <c r="E4382" i="11"/>
  <c r="D4382" i="11"/>
  <c r="B4382" i="11"/>
  <c r="A4382" i="11"/>
  <c r="E4381" i="11"/>
  <c r="L4381" i="11" s="1"/>
  <c r="D4381" i="11"/>
  <c r="B4381" i="11"/>
  <c r="A4381" i="11"/>
  <c r="E4380" i="11"/>
  <c r="N4380" i="11" s="1"/>
  <c r="D4380" i="11"/>
  <c r="B4380" i="11"/>
  <c r="A4380" i="11"/>
  <c r="D4379" i="11"/>
  <c r="B4379" i="11"/>
  <c r="A4379" i="11"/>
  <c r="E4378" i="11"/>
  <c r="D4378" i="11"/>
  <c r="B4378" i="11"/>
  <c r="A4378" i="11"/>
  <c r="E4377" i="11"/>
  <c r="D4377" i="11"/>
  <c r="B4377" i="11"/>
  <c r="A4377" i="11"/>
  <c r="E4376" i="11"/>
  <c r="D4376" i="11"/>
  <c r="B4376" i="11"/>
  <c r="A4376" i="11"/>
  <c r="E4375" i="11"/>
  <c r="L4375" i="11" s="1"/>
  <c r="D4375" i="11"/>
  <c r="B4375" i="11"/>
  <c r="A4375" i="11"/>
  <c r="E4374" i="11"/>
  <c r="D4374" i="11"/>
  <c r="B4374" i="11"/>
  <c r="A4374" i="11"/>
  <c r="E4373" i="11"/>
  <c r="D4373" i="11"/>
  <c r="B4373" i="11"/>
  <c r="A4373" i="11"/>
  <c r="E4372" i="11"/>
  <c r="D4372" i="11"/>
  <c r="B4372" i="11"/>
  <c r="A4372" i="11"/>
  <c r="E4371" i="11"/>
  <c r="D4371" i="11"/>
  <c r="B4371" i="11"/>
  <c r="A4371" i="11"/>
  <c r="E4370" i="11"/>
  <c r="L4370" i="11" s="1"/>
  <c r="D4370" i="11"/>
  <c r="B4370" i="11"/>
  <c r="A4370" i="11"/>
  <c r="E4369" i="11"/>
  <c r="L4369" i="11" s="1"/>
  <c r="D4369" i="11"/>
  <c r="B4369" i="11"/>
  <c r="A4369" i="11"/>
  <c r="E4368" i="11"/>
  <c r="L4368" i="11" s="1"/>
  <c r="D4368" i="11"/>
  <c r="B4368" i="11"/>
  <c r="A4368" i="11"/>
  <c r="E4367" i="11"/>
  <c r="L4367" i="11" s="1"/>
  <c r="D4367" i="11"/>
  <c r="B4367" i="11"/>
  <c r="A4367" i="11"/>
  <c r="E4366" i="11"/>
  <c r="L4366" i="11" s="1"/>
  <c r="D4366" i="11"/>
  <c r="B4366" i="11"/>
  <c r="A4366" i="11"/>
  <c r="E4365" i="11"/>
  <c r="L4365" i="11" s="1"/>
  <c r="D4365" i="11"/>
  <c r="B4365" i="11"/>
  <c r="A4365" i="11"/>
  <c r="E4364" i="11"/>
  <c r="L4364" i="11" s="1"/>
  <c r="D4364" i="11"/>
  <c r="B4364" i="11"/>
  <c r="A4364" i="11"/>
  <c r="E4363" i="11"/>
  <c r="L4363" i="11" s="1"/>
  <c r="D4363" i="11"/>
  <c r="B4363" i="11"/>
  <c r="A4363" i="11"/>
  <c r="E4362" i="11"/>
  <c r="L4362" i="11" s="1"/>
  <c r="D4362" i="11"/>
  <c r="B4362" i="11"/>
  <c r="A4362" i="11"/>
  <c r="E4361" i="11"/>
  <c r="L4361" i="11" s="1"/>
  <c r="D4361" i="11"/>
  <c r="B4361" i="11"/>
  <c r="A4361" i="11"/>
  <c r="E4360" i="11"/>
  <c r="L4360" i="11" s="1"/>
  <c r="D4360" i="11"/>
  <c r="B4360" i="11"/>
  <c r="A4360" i="11"/>
  <c r="E4359" i="11"/>
  <c r="L4359" i="11" s="1"/>
  <c r="D4359" i="11"/>
  <c r="B4359" i="11"/>
  <c r="A4359" i="11"/>
  <c r="E4358" i="11"/>
  <c r="L4358" i="11" s="1"/>
  <c r="D4358" i="11"/>
  <c r="B4358" i="11"/>
  <c r="A4358" i="11"/>
  <c r="E4357" i="11"/>
  <c r="L4357" i="11" s="1"/>
  <c r="D4357" i="11"/>
  <c r="B4357" i="11"/>
  <c r="A4357" i="11"/>
  <c r="E4356" i="11"/>
  <c r="L4356" i="11" s="1"/>
  <c r="D4356" i="11"/>
  <c r="B4356" i="11"/>
  <c r="A4356" i="11"/>
  <c r="E4355" i="11"/>
  <c r="L4355" i="11" s="1"/>
  <c r="D4355" i="11"/>
  <c r="B4355" i="11"/>
  <c r="A4355" i="11"/>
  <c r="E4354" i="11"/>
  <c r="L4354" i="11" s="1"/>
  <c r="D4354" i="11"/>
  <c r="B4354" i="11"/>
  <c r="A4354" i="11"/>
  <c r="E4353" i="11"/>
  <c r="L4353" i="11" s="1"/>
  <c r="D4353" i="11"/>
  <c r="B4353" i="11"/>
  <c r="A4353" i="11"/>
  <c r="D4352" i="11"/>
  <c r="B4352" i="11"/>
  <c r="A4352" i="11"/>
  <c r="E4351" i="11"/>
  <c r="D4351" i="11"/>
  <c r="B4351" i="11"/>
  <c r="A4351" i="11"/>
  <c r="E4350" i="11"/>
  <c r="L4350" i="11" s="1"/>
  <c r="D4350" i="11"/>
  <c r="B4350" i="11"/>
  <c r="A4350" i="11"/>
  <c r="E4349" i="11"/>
  <c r="L4349" i="11" s="1"/>
  <c r="D4349" i="11"/>
  <c r="B4349" i="11"/>
  <c r="A4349" i="11"/>
  <c r="E4348" i="11"/>
  <c r="D4348" i="11"/>
  <c r="B4348" i="11"/>
  <c r="A4348" i="11"/>
  <c r="E4347" i="11"/>
  <c r="D4347" i="11"/>
  <c r="B4347" i="11"/>
  <c r="A4347" i="11"/>
  <c r="E4346" i="11"/>
  <c r="D4346" i="11"/>
  <c r="B4346" i="11"/>
  <c r="A4346" i="11"/>
  <c r="E4345" i="11"/>
  <c r="L4345" i="11" s="1"/>
  <c r="D4345" i="11"/>
  <c r="B4345" i="11"/>
  <c r="A4345" i="11"/>
  <c r="E4344" i="11"/>
  <c r="D4344" i="11"/>
  <c r="B4344" i="11"/>
  <c r="A4344" i="11"/>
  <c r="E4343" i="11"/>
  <c r="D4343" i="11"/>
  <c r="B4343" i="11"/>
  <c r="A4343" i="11"/>
  <c r="E4342" i="11"/>
  <c r="L4342" i="11" s="1"/>
  <c r="D4342" i="11"/>
  <c r="B4342" i="11"/>
  <c r="A4342" i="11"/>
  <c r="E4341" i="11"/>
  <c r="L4341" i="11" s="1"/>
  <c r="D4341" i="11"/>
  <c r="B4341" i="11"/>
  <c r="A4341" i="11"/>
  <c r="E4340" i="11"/>
  <c r="D4340" i="11"/>
  <c r="B4340" i="11"/>
  <c r="A4340" i="11"/>
  <c r="E4339" i="11"/>
  <c r="D4339" i="11"/>
  <c r="B4339" i="11"/>
  <c r="A4339" i="11"/>
  <c r="E4338" i="11"/>
  <c r="L4338" i="11" s="1"/>
  <c r="D4338" i="11"/>
  <c r="B4338" i="11"/>
  <c r="A4338" i="11"/>
  <c r="E4337" i="11"/>
  <c r="L4337" i="11" s="1"/>
  <c r="D4337" i="11"/>
  <c r="B4337" i="11"/>
  <c r="A4337" i="11"/>
  <c r="E4336" i="11"/>
  <c r="D4336" i="11"/>
  <c r="B4336" i="11"/>
  <c r="A4336" i="11"/>
  <c r="E4335" i="11"/>
  <c r="D4335" i="11"/>
  <c r="B4335" i="11"/>
  <c r="A4335" i="11"/>
  <c r="E4334" i="11"/>
  <c r="L4334" i="11" s="1"/>
  <c r="D4334" i="11"/>
  <c r="B4334" i="11"/>
  <c r="A4334" i="11"/>
  <c r="E4333" i="11"/>
  <c r="L4333" i="11" s="1"/>
  <c r="D4333" i="11"/>
  <c r="B4333" i="11"/>
  <c r="A4333" i="11"/>
  <c r="E4332" i="11"/>
  <c r="D4332" i="11"/>
  <c r="B4332" i="11"/>
  <c r="A4332" i="11"/>
  <c r="E4331" i="11"/>
  <c r="D4331" i="11"/>
  <c r="B4331" i="11"/>
  <c r="A4331" i="11"/>
  <c r="E4330" i="11"/>
  <c r="D4330" i="11"/>
  <c r="B4330" i="11"/>
  <c r="A4330" i="11"/>
  <c r="E4329" i="11"/>
  <c r="L4329" i="11" s="1"/>
  <c r="D4329" i="11"/>
  <c r="B4329" i="11"/>
  <c r="A4329" i="11"/>
  <c r="E4328" i="11"/>
  <c r="D4328" i="11"/>
  <c r="B4328" i="11"/>
  <c r="A4328" i="11"/>
  <c r="E4327" i="11"/>
  <c r="D4327" i="11"/>
  <c r="B4327" i="11"/>
  <c r="A4327" i="11"/>
  <c r="E4326" i="11"/>
  <c r="L4326" i="11" s="1"/>
  <c r="D4326" i="11"/>
  <c r="B4326" i="11"/>
  <c r="A4326" i="11"/>
  <c r="E4325" i="11"/>
  <c r="L4325" i="11" s="1"/>
  <c r="D4325" i="11"/>
  <c r="B4325" i="11"/>
  <c r="A4325" i="11"/>
  <c r="E4324" i="11"/>
  <c r="D4324" i="11"/>
  <c r="B4324" i="11"/>
  <c r="A4324" i="11"/>
  <c r="E4323" i="11"/>
  <c r="D4323" i="11"/>
  <c r="B4323" i="11"/>
  <c r="A4323" i="11"/>
  <c r="E4322" i="11"/>
  <c r="L4322" i="11" s="1"/>
  <c r="D4322" i="11"/>
  <c r="B4322" i="11"/>
  <c r="A4322" i="11"/>
  <c r="E4321" i="11"/>
  <c r="L4321" i="11" s="1"/>
  <c r="D4321" i="11"/>
  <c r="B4321" i="11"/>
  <c r="A4321" i="11"/>
  <c r="E4320" i="11"/>
  <c r="D4320" i="11"/>
  <c r="B4320" i="11"/>
  <c r="A4320" i="11"/>
  <c r="E4319" i="11"/>
  <c r="D4319" i="11"/>
  <c r="B4319" i="11"/>
  <c r="A4319" i="11"/>
  <c r="E4318" i="11"/>
  <c r="L4318" i="11" s="1"/>
  <c r="D4318" i="11"/>
  <c r="B4318" i="11"/>
  <c r="A4318" i="11"/>
  <c r="E4317" i="11"/>
  <c r="L4317" i="11" s="1"/>
  <c r="D4317" i="11"/>
  <c r="B4317" i="11"/>
  <c r="A4317" i="11"/>
  <c r="E4316" i="11"/>
  <c r="D4316" i="11"/>
  <c r="B4316" i="11"/>
  <c r="A4316" i="11"/>
  <c r="E4315" i="11"/>
  <c r="D4315" i="11"/>
  <c r="B4315" i="11"/>
  <c r="A4315" i="11"/>
  <c r="E4314" i="11"/>
  <c r="D4314" i="11"/>
  <c r="B4314" i="11"/>
  <c r="A4314" i="11"/>
  <c r="E4313" i="11"/>
  <c r="L4313" i="11" s="1"/>
  <c r="D4313" i="11"/>
  <c r="B4313" i="11"/>
  <c r="A4313" i="11"/>
  <c r="E4312" i="11"/>
  <c r="D4312" i="11"/>
  <c r="B4312" i="11"/>
  <c r="A4312" i="11"/>
  <c r="E4311" i="11"/>
  <c r="D4311" i="11"/>
  <c r="B4311" i="11"/>
  <c r="A4311" i="11"/>
  <c r="E4310" i="11"/>
  <c r="L4310" i="11" s="1"/>
  <c r="D4310" i="11"/>
  <c r="B4310" i="11"/>
  <c r="A4310" i="11"/>
  <c r="E4309" i="11"/>
  <c r="L4309" i="11" s="1"/>
  <c r="D4309" i="11"/>
  <c r="B4309" i="11"/>
  <c r="A4309" i="11"/>
  <c r="E4308" i="11"/>
  <c r="D4308" i="11"/>
  <c r="B4308" i="11"/>
  <c r="A4308" i="11"/>
  <c r="E4307" i="11"/>
  <c r="D4307" i="11"/>
  <c r="B4307" i="11"/>
  <c r="A4307" i="11"/>
  <c r="E4306" i="11"/>
  <c r="L4306" i="11" s="1"/>
  <c r="D4306" i="11"/>
  <c r="B4306" i="11"/>
  <c r="A4306" i="11"/>
  <c r="E4305" i="11"/>
  <c r="L4305" i="11" s="1"/>
  <c r="D4305" i="11"/>
  <c r="B4305" i="11"/>
  <c r="A4305" i="11"/>
  <c r="E4304" i="11"/>
  <c r="L4304" i="11" s="1"/>
  <c r="D4304" i="11"/>
  <c r="B4304" i="11"/>
  <c r="A4304" i="11"/>
  <c r="E4303" i="11"/>
  <c r="D4303" i="11"/>
  <c r="B4303" i="11"/>
  <c r="A4303" i="11"/>
  <c r="E4302" i="11"/>
  <c r="L4302" i="11" s="1"/>
  <c r="D4302" i="11"/>
  <c r="B4302" i="11"/>
  <c r="A4302" i="11"/>
  <c r="E4301" i="11"/>
  <c r="L4301" i="11" s="1"/>
  <c r="D4301" i="11"/>
  <c r="B4301" i="11"/>
  <c r="A4301" i="11"/>
  <c r="E4300" i="11"/>
  <c r="D4300" i="11"/>
  <c r="B4300" i="11"/>
  <c r="A4300" i="11"/>
  <c r="E4299" i="11"/>
  <c r="D4299" i="11"/>
  <c r="B4299" i="11"/>
  <c r="A4299" i="11"/>
  <c r="E4298" i="11"/>
  <c r="L4298" i="11" s="1"/>
  <c r="D4298" i="11"/>
  <c r="B4298" i="11"/>
  <c r="A4298" i="11"/>
  <c r="E4297" i="11"/>
  <c r="L4297" i="11" s="1"/>
  <c r="D4297" i="11"/>
  <c r="B4297" i="11"/>
  <c r="A4297" i="11"/>
  <c r="E4296" i="11"/>
  <c r="L4296" i="11" s="1"/>
  <c r="D4296" i="11"/>
  <c r="B4296" i="11"/>
  <c r="A4296" i="11"/>
  <c r="E4295" i="11"/>
  <c r="D4295" i="11"/>
  <c r="B4295" i="11"/>
  <c r="A4295" i="11"/>
  <c r="E4294" i="11"/>
  <c r="L4294" i="11" s="1"/>
  <c r="D4294" i="11"/>
  <c r="B4294" i="11"/>
  <c r="A4294" i="11"/>
  <c r="D4293" i="11"/>
  <c r="B4293" i="11"/>
  <c r="A4293" i="11"/>
  <c r="E4292" i="11"/>
  <c r="D4292" i="11"/>
  <c r="B4292" i="11"/>
  <c r="A4292" i="11"/>
  <c r="E4291" i="11"/>
  <c r="L4291" i="11" s="1"/>
  <c r="D4291" i="11"/>
  <c r="B4291" i="11"/>
  <c r="A4291" i="11"/>
  <c r="E4290" i="11"/>
  <c r="L4290" i="11" s="1"/>
  <c r="D4290" i="11"/>
  <c r="B4290" i="11"/>
  <c r="A4290" i="11"/>
  <c r="E4289" i="11"/>
  <c r="L4289" i="11" s="1"/>
  <c r="D4289" i="11"/>
  <c r="B4289" i="11"/>
  <c r="A4289" i="11"/>
  <c r="E4288" i="11"/>
  <c r="L4288" i="11" s="1"/>
  <c r="D4288" i="11"/>
  <c r="B4288" i="11"/>
  <c r="A4288" i="11"/>
  <c r="D4287" i="11"/>
  <c r="B4287" i="11"/>
  <c r="A4287" i="11"/>
  <c r="E4286" i="11"/>
  <c r="L4286" i="11" s="1"/>
  <c r="D4286" i="11"/>
  <c r="B4286" i="11"/>
  <c r="A4286" i="11"/>
  <c r="E4285" i="11"/>
  <c r="D4285" i="11"/>
  <c r="B4285" i="11"/>
  <c r="A4285" i="11"/>
  <c r="E4284" i="11"/>
  <c r="L4284" i="11" s="1"/>
  <c r="D4284" i="11"/>
  <c r="B4284" i="11"/>
  <c r="A4284" i="11"/>
  <c r="E4283" i="11"/>
  <c r="L4283" i="11" s="1"/>
  <c r="D4283" i="11"/>
  <c r="B4283" i="11"/>
  <c r="A4283" i="11"/>
  <c r="E4282" i="11"/>
  <c r="L4282" i="11" s="1"/>
  <c r="D4282" i="11"/>
  <c r="B4282" i="11"/>
  <c r="A4282" i="11"/>
  <c r="E4281" i="11"/>
  <c r="L4281" i="11" s="1"/>
  <c r="D4281" i="11"/>
  <c r="B4281" i="11"/>
  <c r="A4281" i="11"/>
  <c r="E4280" i="11"/>
  <c r="L4280" i="11" s="1"/>
  <c r="D4280" i="11"/>
  <c r="B4280" i="11"/>
  <c r="A4280" i="11"/>
  <c r="E4279" i="11"/>
  <c r="L4279" i="11" s="1"/>
  <c r="D4279" i="11"/>
  <c r="B4279" i="11"/>
  <c r="A4279" i="11"/>
  <c r="E4278" i="11"/>
  <c r="L4278" i="11" s="1"/>
  <c r="D4278" i="11"/>
  <c r="B4278" i="11"/>
  <c r="A4278" i="11"/>
  <c r="E4277" i="11"/>
  <c r="L4277" i="11" s="1"/>
  <c r="D4277" i="11"/>
  <c r="B4277" i="11"/>
  <c r="A4277" i="11"/>
  <c r="E4276" i="11"/>
  <c r="L4276" i="11" s="1"/>
  <c r="D4276" i="11"/>
  <c r="B4276" i="11"/>
  <c r="A4276" i="11"/>
  <c r="E4275" i="11"/>
  <c r="D4275" i="11"/>
  <c r="B4275" i="11"/>
  <c r="A4275" i="11"/>
  <c r="D4274" i="11"/>
  <c r="B4274" i="11"/>
  <c r="A4274" i="11"/>
  <c r="E4273" i="11"/>
  <c r="L4273" i="11" s="1"/>
  <c r="D4273" i="11"/>
  <c r="B4273" i="11"/>
  <c r="A4273" i="11"/>
  <c r="E4272" i="11"/>
  <c r="L4272" i="11" s="1"/>
  <c r="D4272" i="11"/>
  <c r="B4272" i="11"/>
  <c r="A4272" i="11"/>
  <c r="E4271" i="11"/>
  <c r="L4271" i="11" s="1"/>
  <c r="D4271" i="11"/>
  <c r="B4271" i="11"/>
  <c r="A4271" i="11"/>
  <c r="E4270" i="11"/>
  <c r="D4270" i="11"/>
  <c r="B4270" i="11"/>
  <c r="A4270" i="11"/>
  <c r="E4269" i="11"/>
  <c r="L4269" i="11" s="1"/>
  <c r="D4269" i="11"/>
  <c r="B4269" i="11"/>
  <c r="A4269" i="11"/>
  <c r="E4268" i="11"/>
  <c r="L4268" i="11" s="1"/>
  <c r="D4268" i="11"/>
  <c r="B4268" i="11"/>
  <c r="A4268" i="11"/>
  <c r="E4267" i="11"/>
  <c r="L4267" i="11" s="1"/>
  <c r="D4267" i="11"/>
  <c r="B4267" i="11"/>
  <c r="A4267" i="11"/>
  <c r="E4266" i="11"/>
  <c r="L4266" i="11" s="1"/>
  <c r="D4266" i="11"/>
  <c r="B4266" i="11"/>
  <c r="A4266" i="11"/>
  <c r="E4265" i="11"/>
  <c r="L4265" i="11" s="1"/>
  <c r="D4265" i="11"/>
  <c r="B4265" i="11"/>
  <c r="A4265" i="11"/>
  <c r="E4264" i="11"/>
  <c r="D4264" i="11"/>
  <c r="B4264" i="11"/>
  <c r="A4264" i="11"/>
  <c r="E4263" i="11"/>
  <c r="L4263" i="11" s="1"/>
  <c r="D4263" i="11"/>
  <c r="B4263" i="11"/>
  <c r="A4263" i="11"/>
  <c r="E4262" i="11"/>
  <c r="L4262" i="11" s="1"/>
  <c r="D4262" i="11"/>
  <c r="B4262" i="11"/>
  <c r="A4262" i="11"/>
  <c r="E4261" i="11"/>
  <c r="L4261" i="11" s="1"/>
  <c r="D4261" i="11"/>
  <c r="B4261" i="11"/>
  <c r="A4261" i="11"/>
  <c r="E4260" i="11"/>
  <c r="D4260" i="11"/>
  <c r="B4260" i="11"/>
  <c r="A4260" i="11"/>
  <c r="D4259" i="11"/>
  <c r="B4259" i="11"/>
  <c r="A4259" i="11"/>
  <c r="D4258" i="11"/>
  <c r="B4258" i="11"/>
  <c r="A4258" i="11"/>
  <c r="E4257" i="11"/>
  <c r="L4257" i="11" s="1"/>
  <c r="D4257" i="11"/>
  <c r="B4257" i="11"/>
  <c r="A4257" i="11"/>
  <c r="E4256" i="11"/>
  <c r="L4256" i="11" s="1"/>
  <c r="D4256" i="11"/>
  <c r="B4256" i="11"/>
  <c r="A4256" i="11"/>
  <c r="E4255" i="11"/>
  <c r="L4255" i="11" s="1"/>
  <c r="D4255" i="11"/>
  <c r="B4255" i="11"/>
  <c r="A4255" i="11"/>
  <c r="E4254" i="11"/>
  <c r="L4254" i="11" s="1"/>
  <c r="D4254" i="11"/>
  <c r="B4254" i="11"/>
  <c r="A4254" i="11"/>
  <c r="E4253" i="11"/>
  <c r="L4253" i="11" s="1"/>
  <c r="D4253" i="11"/>
  <c r="B4253" i="11"/>
  <c r="A4253" i="11"/>
  <c r="E4252" i="11"/>
  <c r="D4252" i="11"/>
  <c r="B4252" i="11"/>
  <c r="A4252" i="11"/>
  <c r="E4251" i="11"/>
  <c r="L4251" i="11" s="1"/>
  <c r="D4251" i="11"/>
  <c r="B4251" i="11"/>
  <c r="A4251" i="11"/>
  <c r="E4250" i="11"/>
  <c r="L4250" i="11" s="1"/>
  <c r="D4250" i="11"/>
  <c r="B4250" i="11"/>
  <c r="A4250" i="11"/>
  <c r="E4249" i="11"/>
  <c r="L4249" i="11" s="1"/>
  <c r="D4249" i="11"/>
  <c r="B4249" i="11"/>
  <c r="A4249" i="11"/>
  <c r="D4248" i="11"/>
  <c r="B4248" i="11"/>
  <c r="A4248" i="11"/>
  <c r="E4247" i="11"/>
  <c r="D4247" i="11"/>
  <c r="B4247" i="11"/>
  <c r="A4247" i="11"/>
  <c r="E4246" i="11"/>
  <c r="L4246" i="11" s="1"/>
  <c r="D4246" i="11"/>
  <c r="B4246" i="11"/>
  <c r="A4246" i="11"/>
  <c r="E4245" i="11"/>
  <c r="L4245" i="11" s="1"/>
  <c r="D4245" i="11"/>
  <c r="B4245" i="11"/>
  <c r="A4245" i="11"/>
  <c r="E4244" i="11"/>
  <c r="D4244" i="11"/>
  <c r="B4244" i="11"/>
  <c r="A4244" i="11"/>
  <c r="E4243" i="11"/>
  <c r="D4243" i="11"/>
  <c r="B4243" i="11"/>
  <c r="A4243" i="11"/>
  <c r="E4242" i="11"/>
  <c r="L4242" i="11" s="1"/>
  <c r="D4242" i="11"/>
  <c r="B4242" i="11"/>
  <c r="A4242" i="11"/>
  <c r="E4241" i="11"/>
  <c r="L4241" i="11" s="1"/>
  <c r="D4241" i="11"/>
  <c r="B4241" i="11"/>
  <c r="A4241" i="11"/>
  <c r="E4240" i="11"/>
  <c r="D4240" i="11"/>
  <c r="B4240" i="11"/>
  <c r="A4240" i="11"/>
  <c r="D4239" i="11"/>
  <c r="B4239" i="11"/>
  <c r="A4239" i="11"/>
  <c r="D4238" i="11"/>
  <c r="B4238" i="11"/>
  <c r="A4238" i="11"/>
  <c r="E4237" i="11"/>
  <c r="L4237" i="11" s="1"/>
  <c r="D4237" i="11"/>
  <c r="B4237" i="11"/>
  <c r="A4237" i="11"/>
  <c r="E4236" i="11"/>
  <c r="D4236" i="11"/>
  <c r="B4236" i="11"/>
  <c r="A4236" i="11"/>
  <c r="E4235" i="11"/>
  <c r="L4235" i="11" s="1"/>
  <c r="D4235" i="11"/>
  <c r="B4235" i="11"/>
  <c r="A4235" i="11"/>
  <c r="E4234" i="11"/>
  <c r="L4234" i="11" s="1"/>
  <c r="D4234" i="11"/>
  <c r="B4234" i="11"/>
  <c r="A4234" i="11"/>
  <c r="E4233" i="11"/>
  <c r="L4233" i="11" s="1"/>
  <c r="D4233" i="11"/>
  <c r="B4233" i="11"/>
  <c r="A4233" i="11"/>
  <c r="D4232" i="11"/>
  <c r="B4232" i="11"/>
  <c r="A4232" i="11"/>
  <c r="E4231" i="11"/>
  <c r="L4231" i="11" s="1"/>
  <c r="D4231" i="11"/>
  <c r="B4231" i="11"/>
  <c r="A4231" i="11"/>
  <c r="E4230" i="11"/>
  <c r="L4230" i="11" s="1"/>
  <c r="D4230" i="11"/>
  <c r="B4230" i="11"/>
  <c r="A4230" i="11"/>
  <c r="E4229" i="11"/>
  <c r="L4229" i="11" s="1"/>
  <c r="D4229" i="11"/>
  <c r="B4229" i="11"/>
  <c r="A4229" i="11"/>
  <c r="E4228" i="11"/>
  <c r="L4228" i="11" s="1"/>
  <c r="D4228" i="11"/>
  <c r="B4228" i="11"/>
  <c r="A4228" i="11"/>
  <c r="E4227" i="11"/>
  <c r="L4227" i="11" s="1"/>
  <c r="D4227" i="11"/>
  <c r="B4227" i="11"/>
  <c r="A4227" i="11"/>
  <c r="E4226" i="11"/>
  <c r="L4226" i="11" s="1"/>
  <c r="D4226" i="11"/>
  <c r="B4226" i="11"/>
  <c r="A4226" i="11"/>
  <c r="E4225" i="11"/>
  <c r="L4225" i="11" s="1"/>
  <c r="D4225" i="11"/>
  <c r="B4225" i="11"/>
  <c r="A4225" i="11"/>
  <c r="D4224" i="11"/>
  <c r="B4224" i="11"/>
  <c r="A4224" i="11"/>
  <c r="E4223" i="11"/>
  <c r="D4223" i="11"/>
  <c r="B4223" i="11"/>
  <c r="A4223" i="11"/>
  <c r="E4222" i="11"/>
  <c r="L4222" i="11" s="1"/>
  <c r="D4222" i="11"/>
  <c r="B4222" i="11"/>
  <c r="A4222" i="11"/>
  <c r="E4221" i="11"/>
  <c r="D4221" i="11"/>
  <c r="B4221" i="11"/>
  <c r="A4221" i="11"/>
  <c r="E4220" i="11"/>
  <c r="L4220" i="11" s="1"/>
  <c r="D4220" i="11"/>
  <c r="B4220" i="11"/>
  <c r="A4220" i="11"/>
  <c r="E4219" i="11"/>
  <c r="L4219" i="11" s="1"/>
  <c r="D4219" i="11"/>
  <c r="B4219" i="11"/>
  <c r="A4219" i="11"/>
  <c r="E4218" i="11"/>
  <c r="L4218" i="11" s="1"/>
  <c r="D4218" i="11"/>
  <c r="B4218" i="11"/>
  <c r="A4218" i="11"/>
  <c r="E4217" i="11"/>
  <c r="L4217" i="11" s="1"/>
  <c r="D4217" i="11"/>
  <c r="B4217" i="11"/>
  <c r="A4217" i="11"/>
  <c r="E4216" i="11"/>
  <c r="L4216" i="11" s="1"/>
  <c r="D4216" i="11"/>
  <c r="B4216" i="11"/>
  <c r="A4216" i="11"/>
  <c r="E4215" i="11"/>
  <c r="L4215" i="11" s="1"/>
  <c r="D4215" i="11"/>
  <c r="B4215" i="11"/>
  <c r="A4215" i="11"/>
  <c r="E4214" i="11"/>
  <c r="L4214" i="11" s="1"/>
  <c r="D4214" i="11"/>
  <c r="B4214" i="11"/>
  <c r="A4214" i="11"/>
  <c r="E4213" i="11"/>
  <c r="L4213" i="11" s="1"/>
  <c r="D4213" i="11"/>
  <c r="B4213" i="11"/>
  <c r="A4213" i="11"/>
  <c r="E4212" i="11"/>
  <c r="L4212" i="11" s="1"/>
  <c r="D4212" i="11"/>
  <c r="B4212" i="11"/>
  <c r="A4212" i="11"/>
  <c r="E4211" i="11"/>
  <c r="D4211" i="11"/>
  <c r="B4211" i="11"/>
  <c r="A4211" i="11"/>
  <c r="E4210" i="11"/>
  <c r="L4210" i="11" s="1"/>
  <c r="D4210" i="11"/>
  <c r="B4210" i="11"/>
  <c r="A4210" i="11"/>
  <c r="E4209" i="11"/>
  <c r="D4209" i="11"/>
  <c r="B4209" i="11"/>
  <c r="A4209" i="11"/>
  <c r="E4208" i="11"/>
  <c r="L4208" i="11" s="1"/>
  <c r="D4208" i="11"/>
  <c r="B4208" i="11"/>
  <c r="A4208" i="11"/>
  <c r="E4207" i="11"/>
  <c r="D4207" i="11"/>
  <c r="B4207" i="11"/>
  <c r="A4207" i="11"/>
  <c r="E4206" i="11"/>
  <c r="L4206" i="11" s="1"/>
  <c r="D4206" i="11"/>
  <c r="B4206" i="11"/>
  <c r="A4206" i="11"/>
  <c r="D4205" i="11"/>
  <c r="B4205" i="11"/>
  <c r="A4205" i="11"/>
  <c r="E4204" i="11"/>
  <c r="L4204" i="11" s="1"/>
  <c r="D4204" i="11"/>
  <c r="B4204" i="11"/>
  <c r="A4204" i="11"/>
  <c r="E4203" i="11"/>
  <c r="L4203" i="11" s="1"/>
  <c r="D4203" i="11"/>
  <c r="B4203" i="11"/>
  <c r="A4203" i="11"/>
  <c r="E4202" i="11"/>
  <c r="L4202" i="11" s="1"/>
  <c r="D4202" i="11"/>
  <c r="B4202" i="11"/>
  <c r="A4202" i="11"/>
  <c r="E4201" i="11"/>
  <c r="L4201" i="11" s="1"/>
  <c r="D4201" i="11"/>
  <c r="B4201" i="11"/>
  <c r="A4201" i="11"/>
  <c r="D4200" i="11"/>
  <c r="B4200" i="11"/>
  <c r="A4200" i="11"/>
  <c r="E4199" i="11"/>
  <c r="L4199" i="11" s="1"/>
  <c r="D4199" i="11"/>
  <c r="B4199" i="11"/>
  <c r="A4199" i="11"/>
  <c r="E4198" i="11"/>
  <c r="D4198" i="11"/>
  <c r="B4198" i="11"/>
  <c r="A4198" i="11"/>
  <c r="E4197" i="11"/>
  <c r="L4197" i="11" s="1"/>
  <c r="D4197" i="11"/>
  <c r="B4197" i="11"/>
  <c r="A4197" i="11"/>
  <c r="E4196" i="11"/>
  <c r="D4196" i="11"/>
  <c r="B4196" i="11"/>
  <c r="A4196" i="11"/>
  <c r="E4195" i="11"/>
  <c r="L4195" i="11" s="1"/>
  <c r="D4195" i="11"/>
  <c r="B4195" i="11"/>
  <c r="A4195" i="11"/>
  <c r="E4194" i="11"/>
  <c r="D4194" i="11"/>
  <c r="B4194" i="11"/>
  <c r="A4194" i="11"/>
  <c r="E4193" i="11"/>
  <c r="L4193" i="11" s="1"/>
  <c r="D4193" i="11"/>
  <c r="B4193" i="11"/>
  <c r="A4193" i="11"/>
  <c r="E4192" i="11"/>
  <c r="D4192" i="11"/>
  <c r="B4192" i="11"/>
  <c r="A4192" i="11"/>
  <c r="E4191" i="11"/>
  <c r="D4191" i="11"/>
  <c r="B4191" i="11"/>
  <c r="A4191" i="11"/>
  <c r="E4190" i="11"/>
  <c r="D4190" i="11"/>
  <c r="B4190" i="11"/>
  <c r="A4190" i="11"/>
  <c r="E4189" i="11"/>
  <c r="L4189" i="11" s="1"/>
  <c r="D4189" i="11"/>
  <c r="B4189" i="11"/>
  <c r="A4189" i="11"/>
  <c r="E4188" i="11"/>
  <c r="D4188" i="11"/>
  <c r="B4188" i="11"/>
  <c r="A4188" i="11"/>
  <c r="E4187" i="11"/>
  <c r="L4187" i="11" s="1"/>
  <c r="D4187" i="11"/>
  <c r="B4187" i="11"/>
  <c r="A4187" i="11"/>
  <c r="E4186" i="11"/>
  <c r="D4186" i="11"/>
  <c r="B4186" i="11"/>
  <c r="A4186" i="11"/>
  <c r="E4185" i="11"/>
  <c r="L4185" i="11" s="1"/>
  <c r="D4185" i="11"/>
  <c r="B4185" i="11"/>
  <c r="A4185" i="11"/>
  <c r="E4184" i="11"/>
  <c r="D4184" i="11"/>
  <c r="B4184" i="11"/>
  <c r="A4184" i="11"/>
  <c r="E4183" i="11"/>
  <c r="L4183" i="11" s="1"/>
  <c r="D4183" i="11"/>
  <c r="B4183" i="11"/>
  <c r="A4183" i="11"/>
  <c r="E4182" i="11"/>
  <c r="D4182" i="11"/>
  <c r="B4182" i="11"/>
  <c r="A4182" i="11"/>
  <c r="E4181" i="11"/>
  <c r="L4181" i="11" s="1"/>
  <c r="D4181" i="11"/>
  <c r="B4181" i="11"/>
  <c r="A4181" i="11"/>
  <c r="E4180" i="11"/>
  <c r="D4180" i="11"/>
  <c r="B4180" i="11"/>
  <c r="A4180" i="11"/>
  <c r="E4179" i="11"/>
  <c r="L4179" i="11" s="1"/>
  <c r="D4179" i="11"/>
  <c r="B4179" i="11"/>
  <c r="A4179" i="11"/>
  <c r="E4178" i="11"/>
  <c r="D4178" i="11"/>
  <c r="B4178" i="11"/>
  <c r="A4178" i="11"/>
  <c r="E4177" i="11"/>
  <c r="L4177" i="11" s="1"/>
  <c r="D4177" i="11"/>
  <c r="B4177" i="11"/>
  <c r="A4177" i="11"/>
  <c r="E4176" i="11"/>
  <c r="D4176" i="11"/>
  <c r="B4176" i="11"/>
  <c r="A4176" i="11"/>
  <c r="E4175" i="11"/>
  <c r="L4175" i="11" s="1"/>
  <c r="D4175" i="11"/>
  <c r="B4175" i="11"/>
  <c r="A4175" i="11"/>
  <c r="E4174" i="11"/>
  <c r="D4174" i="11"/>
  <c r="B4174" i="11"/>
  <c r="A4174" i="11"/>
  <c r="E4173" i="11"/>
  <c r="L4173" i="11" s="1"/>
  <c r="D4173" i="11"/>
  <c r="B4173" i="11"/>
  <c r="A4173" i="11"/>
  <c r="E4172" i="11"/>
  <c r="D4172" i="11"/>
  <c r="B4172" i="11"/>
  <c r="A4172" i="11"/>
  <c r="E4171" i="11"/>
  <c r="L4171" i="11" s="1"/>
  <c r="D4171" i="11"/>
  <c r="B4171" i="11"/>
  <c r="A4171" i="11"/>
  <c r="D4170" i="11"/>
  <c r="B4170" i="11"/>
  <c r="A4170" i="11"/>
  <c r="E4169" i="11"/>
  <c r="L4169" i="11" s="1"/>
  <c r="D4169" i="11"/>
  <c r="B4169" i="11"/>
  <c r="A4169" i="11"/>
  <c r="E4168" i="11"/>
  <c r="L4168" i="11" s="1"/>
  <c r="D4168" i="11"/>
  <c r="B4168" i="11"/>
  <c r="A4168" i="11"/>
  <c r="E4167" i="11"/>
  <c r="L4167" i="11" s="1"/>
  <c r="D4167" i="11"/>
  <c r="B4167" i="11"/>
  <c r="A4167" i="11"/>
  <c r="D4166" i="11"/>
  <c r="B4166" i="11"/>
  <c r="A4166" i="11"/>
  <c r="E4165" i="11"/>
  <c r="L4165" i="11" s="1"/>
  <c r="D4165" i="11"/>
  <c r="B4165" i="11"/>
  <c r="A4165" i="11"/>
  <c r="E4164" i="11"/>
  <c r="D4164" i="11"/>
  <c r="B4164" i="11"/>
  <c r="A4164" i="11"/>
  <c r="D4163" i="11"/>
  <c r="B4163" i="11"/>
  <c r="A4163" i="11"/>
  <c r="E4162" i="11"/>
  <c r="L4162" i="11" s="1"/>
  <c r="D4162" i="11"/>
  <c r="B4162" i="11"/>
  <c r="A4162" i="11"/>
  <c r="E4161" i="11"/>
  <c r="D4161" i="11"/>
  <c r="B4161" i="11"/>
  <c r="A4161" i="11"/>
  <c r="E4160" i="11"/>
  <c r="L4160" i="11" s="1"/>
  <c r="D4160" i="11"/>
  <c r="B4160" i="11"/>
  <c r="A4160" i="11"/>
  <c r="E4159" i="11"/>
  <c r="L4159" i="11" s="1"/>
  <c r="D4159" i="11"/>
  <c r="B4159" i="11"/>
  <c r="A4159" i="11"/>
  <c r="D4158" i="11"/>
  <c r="B4158" i="11"/>
  <c r="A4158" i="11"/>
  <c r="E4157" i="11"/>
  <c r="D4157" i="11"/>
  <c r="B4157" i="11"/>
  <c r="A4157" i="11"/>
  <c r="E4156" i="11"/>
  <c r="L4156" i="11" s="1"/>
  <c r="D4156" i="11"/>
  <c r="B4156" i="11"/>
  <c r="A4156" i="11"/>
  <c r="E4155" i="11"/>
  <c r="D4155" i="11"/>
  <c r="B4155" i="11"/>
  <c r="A4155" i="11"/>
  <c r="E4154" i="11"/>
  <c r="L4154" i="11" s="1"/>
  <c r="D4154" i="11"/>
  <c r="B4154" i="11"/>
  <c r="A4154" i="11"/>
  <c r="E4153" i="11"/>
  <c r="D4153" i="11"/>
  <c r="B4153" i="11"/>
  <c r="A4153" i="11"/>
  <c r="E4152" i="11"/>
  <c r="L4152" i="11" s="1"/>
  <c r="D4152" i="11"/>
  <c r="B4152" i="11"/>
  <c r="A4152" i="11"/>
  <c r="E4151" i="11"/>
  <c r="D4151" i="11"/>
  <c r="B4151" i="11"/>
  <c r="A4151" i="11"/>
  <c r="E4150" i="11"/>
  <c r="L4150" i="11" s="1"/>
  <c r="D4150" i="11"/>
  <c r="B4150" i="11"/>
  <c r="A4150" i="11"/>
  <c r="E4149" i="11"/>
  <c r="D4149" i="11"/>
  <c r="B4149" i="11"/>
  <c r="A4149" i="11"/>
  <c r="E4148" i="11"/>
  <c r="L4148" i="11" s="1"/>
  <c r="D4148" i="11"/>
  <c r="B4148" i="11"/>
  <c r="A4148" i="11"/>
  <c r="E4147" i="11"/>
  <c r="D4147" i="11"/>
  <c r="B4147" i="11"/>
  <c r="A4147" i="11"/>
  <c r="E4146" i="11"/>
  <c r="L4146" i="11" s="1"/>
  <c r="D4146" i="11"/>
  <c r="B4146" i="11"/>
  <c r="A4146" i="11"/>
  <c r="E4145" i="11"/>
  <c r="L4145" i="11" s="1"/>
  <c r="D4145" i="11"/>
  <c r="B4145" i="11"/>
  <c r="A4145" i="11"/>
  <c r="E4144" i="11"/>
  <c r="L4144" i="11" s="1"/>
  <c r="D4144" i="11"/>
  <c r="B4144" i="11"/>
  <c r="A4144" i="11"/>
  <c r="E4143" i="11"/>
  <c r="D4143" i="11"/>
  <c r="B4143" i="11"/>
  <c r="A4143" i="11"/>
  <c r="E4142" i="11"/>
  <c r="L4142" i="11" s="1"/>
  <c r="D4142" i="11"/>
  <c r="B4142" i="11"/>
  <c r="A4142" i="11"/>
  <c r="E4141" i="11"/>
  <c r="D4141" i="11"/>
  <c r="B4141" i="11"/>
  <c r="A4141" i="11"/>
  <c r="E4140" i="11"/>
  <c r="L4140" i="11" s="1"/>
  <c r="D4140" i="11"/>
  <c r="B4140" i="11"/>
  <c r="A4140" i="11"/>
  <c r="E4139" i="11"/>
  <c r="D4139" i="11"/>
  <c r="B4139" i="11"/>
  <c r="A4139" i="11"/>
  <c r="E4138" i="11"/>
  <c r="L4138" i="11" s="1"/>
  <c r="D4138" i="11"/>
  <c r="B4138" i="11"/>
  <c r="A4138" i="11"/>
  <c r="E4137" i="11"/>
  <c r="D4137" i="11"/>
  <c r="B4137" i="11"/>
  <c r="A4137" i="11"/>
  <c r="E4136" i="11"/>
  <c r="L4136" i="11" s="1"/>
  <c r="D4136" i="11"/>
  <c r="B4136" i="11"/>
  <c r="A4136" i="11"/>
  <c r="E4135" i="11"/>
  <c r="D4135" i="11"/>
  <c r="B4135" i="11"/>
  <c r="A4135" i="11"/>
  <c r="E4134" i="11"/>
  <c r="L4134" i="11" s="1"/>
  <c r="D4134" i="11"/>
  <c r="B4134" i="11"/>
  <c r="A4134" i="11"/>
  <c r="E4133" i="11"/>
  <c r="L4133" i="11" s="1"/>
  <c r="D4133" i="11"/>
  <c r="B4133" i="11"/>
  <c r="A4133" i="11"/>
  <c r="E4132" i="11"/>
  <c r="D4132" i="11"/>
  <c r="B4132" i="11"/>
  <c r="A4132" i="11"/>
  <c r="E4131" i="11"/>
  <c r="D4131" i="11"/>
  <c r="B4131" i="11"/>
  <c r="A4131" i="11"/>
  <c r="E4130" i="11"/>
  <c r="L4130" i="11" s="1"/>
  <c r="D4130" i="11"/>
  <c r="B4130" i="11"/>
  <c r="A4130" i="11"/>
  <c r="E4129" i="11"/>
  <c r="D4129" i="11"/>
  <c r="B4129" i="11"/>
  <c r="A4129" i="11"/>
  <c r="E4128" i="11"/>
  <c r="L4128" i="11" s="1"/>
  <c r="D4128" i="11"/>
  <c r="B4128" i="11"/>
  <c r="A4128" i="11"/>
  <c r="E4127" i="11"/>
  <c r="D4127" i="11"/>
  <c r="B4127" i="11"/>
  <c r="A4127" i="11"/>
  <c r="E4126" i="11"/>
  <c r="L4126" i="11" s="1"/>
  <c r="D4126" i="11"/>
  <c r="B4126" i="11"/>
  <c r="A4126" i="11"/>
  <c r="E4125" i="11"/>
  <c r="L4125" i="11" s="1"/>
  <c r="D4125" i="11"/>
  <c r="B4125" i="11"/>
  <c r="A4125" i="11"/>
  <c r="E4124" i="11"/>
  <c r="L4124" i="11" s="1"/>
  <c r="D4124" i="11"/>
  <c r="B4124" i="11"/>
  <c r="A4124" i="11"/>
  <c r="E4123" i="11"/>
  <c r="D4123" i="11"/>
  <c r="B4123" i="11"/>
  <c r="A4123" i="11"/>
  <c r="E4122" i="11"/>
  <c r="L4122" i="11" s="1"/>
  <c r="D4122" i="11"/>
  <c r="B4122" i="11"/>
  <c r="A4122" i="11"/>
  <c r="E4121" i="11"/>
  <c r="L4121" i="11" s="1"/>
  <c r="D4121" i="11"/>
  <c r="B4121" i="11"/>
  <c r="A4121" i="11"/>
  <c r="E4120" i="11"/>
  <c r="L4120" i="11" s="1"/>
  <c r="D4120" i="11"/>
  <c r="B4120" i="11"/>
  <c r="A4120" i="11"/>
  <c r="E4119" i="11"/>
  <c r="D4119" i="11"/>
  <c r="B4119" i="11"/>
  <c r="A4119" i="11"/>
  <c r="E4118" i="11"/>
  <c r="L4118" i="11" s="1"/>
  <c r="D4118" i="11"/>
  <c r="B4118" i="11"/>
  <c r="A4118" i="11"/>
  <c r="E4117" i="11"/>
  <c r="D4117" i="11"/>
  <c r="B4117" i="11"/>
  <c r="A4117" i="11"/>
  <c r="E4116" i="11"/>
  <c r="L4116" i="11" s="1"/>
  <c r="D4116" i="11"/>
  <c r="B4116" i="11"/>
  <c r="A4116" i="11"/>
  <c r="E4115" i="11"/>
  <c r="L4115" i="11" s="1"/>
  <c r="D4115" i="11"/>
  <c r="B4115" i="11"/>
  <c r="A4115" i="11"/>
  <c r="E4114" i="11"/>
  <c r="D4114" i="11"/>
  <c r="B4114" i="11"/>
  <c r="A4114" i="11"/>
  <c r="E4113" i="11"/>
  <c r="D4113" i="11"/>
  <c r="B4113" i="11"/>
  <c r="A4113" i="11"/>
  <c r="E4112" i="11"/>
  <c r="L4112" i="11" s="1"/>
  <c r="D4112" i="11"/>
  <c r="B4112" i="11"/>
  <c r="A4112" i="11"/>
  <c r="E4111" i="11"/>
  <c r="L4111" i="11" s="1"/>
  <c r="D4111" i="11"/>
  <c r="B4111" i="11"/>
  <c r="A4111" i="11"/>
  <c r="E4110" i="11"/>
  <c r="L4110" i="11" s="1"/>
  <c r="D4110" i="11"/>
  <c r="B4110" i="11"/>
  <c r="A4110" i="11"/>
  <c r="E4109" i="11"/>
  <c r="D4109" i="11"/>
  <c r="B4109" i="11"/>
  <c r="A4109" i="11"/>
  <c r="D4108" i="11"/>
  <c r="B4108" i="11"/>
  <c r="A4108" i="11"/>
  <c r="E4107" i="11"/>
  <c r="L4107" i="11" s="1"/>
  <c r="D4107" i="11"/>
  <c r="B4107" i="11"/>
  <c r="A4107" i="11"/>
  <c r="E4106" i="11"/>
  <c r="L4106" i="11" s="1"/>
  <c r="D4106" i="11"/>
  <c r="B4106" i="11"/>
  <c r="A4106" i="11"/>
  <c r="E4105" i="11"/>
  <c r="L4105" i="11" s="1"/>
  <c r="D4105" i="11"/>
  <c r="B4105" i="11"/>
  <c r="A4105" i="11"/>
  <c r="E4104" i="11"/>
  <c r="L4104" i="11" s="1"/>
  <c r="D4104" i="11"/>
  <c r="B4104" i="11"/>
  <c r="A4104" i="11"/>
  <c r="E4103" i="11"/>
  <c r="L4103" i="11" s="1"/>
  <c r="D4103" i="11"/>
  <c r="B4103" i="11"/>
  <c r="A4103" i="11"/>
  <c r="E4102" i="11"/>
  <c r="L4102" i="11" s="1"/>
  <c r="D4102" i="11"/>
  <c r="B4102" i="11"/>
  <c r="A4102" i="11"/>
  <c r="E4101" i="11"/>
  <c r="L4101" i="11" s="1"/>
  <c r="D4101" i="11"/>
  <c r="B4101" i="11"/>
  <c r="A4101" i="11"/>
  <c r="E4100" i="11"/>
  <c r="L4100" i="11" s="1"/>
  <c r="D4100" i="11"/>
  <c r="B4100" i="11"/>
  <c r="A4100" i="11"/>
  <c r="E4099" i="11"/>
  <c r="L4099" i="11" s="1"/>
  <c r="D4099" i="11"/>
  <c r="B4099" i="11"/>
  <c r="A4099" i="11"/>
  <c r="E4098" i="11"/>
  <c r="L4098" i="11" s="1"/>
  <c r="D4098" i="11"/>
  <c r="B4098" i="11"/>
  <c r="A4098" i="11"/>
  <c r="E4097" i="11"/>
  <c r="L4097" i="11" s="1"/>
  <c r="D4097" i="11"/>
  <c r="B4097" i="11"/>
  <c r="A4097" i="11"/>
  <c r="E4096" i="11"/>
  <c r="L4096" i="11" s="1"/>
  <c r="D4096" i="11"/>
  <c r="B4096" i="11"/>
  <c r="A4096" i="11"/>
  <c r="E4095" i="11"/>
  <c r="L4095" i="11" s="1"/>
  <c r="D4095" i="11"/>
  <c r="B4095" i="11"/>
  <c r="A4095" i="11"/>
  <c r="E4094" i="11"/>
  <c r="L4094" i="11" s="1"/>
  <c r="D4094" i="11"/>
  <c r="B4094" i="11"/>
  <c r="A4094" i="11"/>
  <c r="E4093" i="11"/>
  <c r="L4093" i="11" s="1"/>
  <c r="D4093" i="11"/>
  <c r="B4093" i="11"/>
  <c r="A4093" i="11"/>
  <c r="E4092" i="11"/>
  <c r="L4092" i="11" s="1"/>
  <c r="D4092" i="11"/>
  <c r="B4092" i="11"/>
  <c r="A4092" i="11"/>
  <c r="E4091" i="11"/>
  <c r="L4091" i="11" s="1"/>
  <c r="D4091" i="11"/>
  <c r="B4091" i="11"/>
  <c r="A4091" i="11"/>
  <c r="E4090" i="11"/>
  <c r="L4090" i="11" s="1"/>
  <c r="D4090" i="11"/>
  <c r="B4090" i="11"/>
  <c r="A4090" i="11"/>
  <c r="E4089" i="11"/>
  <c r="L4089" i="11" s="1"/>
  <c r="D4089" i="11"/>
  <c r="B4089" i="11"/>
  <c r="A4089" i="11"/>
  <c r="E4088" i="11"/>
  <c r="L4088" i="11" s="1"/>
  <c r="D4088" i="11"/>
  <c r="B4088" i="11"/>
  <c r="A4088" i="11"/>
  <c r="E4087" i="11"/>
  <c r="L4087" i="11" s="1"/>
  <c r="D4087" i="11"/>
  <c r="B4087" i="11"/>
  <c r="A4087" i="11"/>
  <c r="E4086" i="11"/>
  <c r="L4086" i="11" s="1"/>
  <c r="D4086" i="11"/>
  <c r="B4086" i="11"/>
  <c r="A4086" i="11"/>
  <c r="E4085" i="11"/>
  <c r="L4085" i="11" s="1"/>
  <c r="D4085" i="11"/>
  <c r="B4085" i="11"/>
  <c r="A4085" i="11"/>
  <c r="E4084" i="11"/>
  <c r="L4084" i="11" s="1"/>
  <c r="D4084" i="11"/>
  <c r="B4084" i="11"/>
  <c r="A4084" i="11"/>
  <c r="E4083" i="11"/>
  <c r="L4083" i="11" s="1"/>
  <c r="D4083" i="11"/>
  <c r="B4083" i="11"/>
  <c r="A4083" i="11"/>
  <c r="D4082" i="11"/>
  <c r="B4082" i="11"/>
  <c r="A4082" i="11"/>
  <c r="D4081" i="11"/>
  <c r="B4081" i="11"/>
  <c r="A4081" i="11"/>
  <c r="E4080" i="11"/>
  <c r="L4080" i="11" s="1"/>
  <c r="D4080" i="11"/>
  <c r="B4080" i="11"/>
  <c r="A4080" i="11"/>
  <c r="E4079" i="11"/>
  <c r="L4079" i="11" s="1"/>
  <c r="D4079" i="11"/>
  <c r="B4079" i="11"/>
  <c r="A4079" i="11"/>
  <c r="E4078" i="11"/>
  <c r="L4078" i="11" s="1"/>
  <c r="D4078" i="11"/>
  <c r="B4078" i="11"/>
  <c r="A4078" i="11"/>
  <c r="E4077" i="11"/>
  <c r="L4077" i="11" s="1"/>
  <c r="D4077" i="11"/>
  <c r="B4077" i="11"/>
  <c r="A4077" i="11"/>
  <c r="E4076" i="11"/>
  <c r="L4076" i="11" s="1"/>
  <c r="D4076" i="11"/>
  <c r="B4076" i="11"/>
  <c r="A4076" i="11"/>
  <c r="E4075" i="11"/>
  <c r="L4075" i="11" s="1"/>
  <c r="D4075" i="11"/>
  <c r="B4075" i="11"/>
  <c r="A4075" i="11"/>
  <c r="E4074" i="11"/>
  <c r="L4074" i="11" s="1"/>
  <c r="D4074" i="11"/>
  <c r="B4074" i="11"/>
  <c r="A4074" i="11"/>
  <c r="E4073" i="11"/>
  <c r="D4073" i="11"/>
  <c r="B4073" i="11"/>
  <c r="A4073" i="11"/>
  <c r="E4072" i="11"/>
  <c r="L4072" i="11" s="1"/>
  <c r="D4072" i="11"/>
  <c r="B4072" i="11"/>
  <c r="A4072" i="11"/>
  <c r="E4071" i="11"/>
  <c r="L4071" i="11" s="1"/>
  <c r="D4071" i="11"/>
  <c r="B4071" i="11"/>
  <c r="A4071" i="11"/>
  <c r="E4070" i="11"/>
  <c r="L4070" i="11" s="1"/>
  <c r="D4070" i="11"/>
  <c r="B4070" i="11"/>
  <c r="A4070" i="11"/>
  <c r="E4069" i="11"/>
  <c r="L4069" i="11" s="1"/>
  <c r="D4069" i="11"/>
  <c r="B4069" i="11"/>
  <c r="A4069" i="11"/>
  <c r="E4068" i="11"/>
  <c r="L4068" i="11" s="1"/>
  <c r="D4068" i="11"/>
  <c r="B4068" i="11"/>
  <c r="A4068" i="11"/>
  <c r="E4067" i="11"/>
  <c r="L4067" i="11" s="1"/>
  <c r="D4067" i="11"/>
  <c r="B4067" i="11"/>
  <c r="A4067" i="11"/>
  <c r="D4066" i="11"/>
  <c r="B4066" i="11"/>
  <c r="A4066" i="11"/>
  <c r="E4065" i="11"/>
  <c r="L4065" i="11" s="1"/>
  <c r="D4065" i="11"/>
  <c r="B4065" i="11"/>
  <c r="A4065" i="11"/>
  <c r="E4064" i="11"/>
  <c r="L4064" i="11" s="1"/>
  <c r="D4064" i="11"/>
  <c r="B4064" i="11"/>
  <c r="A4064" i="11"/>
  <c r="E4063" i="11"/>
  <c r="L4063" i="11" s="1"/>
  <c r="D4063" i="11"/>
  <c r="B4063" i="11"/>
  <c r="A4063" i="11"/>
  <c r="E4062" i="11"/>
  <c r="L4062" i="11" s="1"/>
  <c r="D4062" i="11"/>
  <c r="B4062" i="11"/>
  <c r="A4062" i="11"/>
  <c r="E4061" i="11"/>
  <c r="L4061" i="11" s="1"/>
  <c r="D4061" i="11"/>
  <c r="B4061" i="11"/>
  <c r="A4061" i="11"/>
  <c r="E4060" i="11"/>
  <c r="L4060" i="11" s="1"/>
  <c r="D4060" i="11"/>
  <c r="B4060" i="11"/>
  <c r="A4060" i="11"/>
  <c r="E4059" i="11"/>
  <c r="L4059" i="11" s="1"/>
  <c r="D4059" i="11"/>
  <c r="B4059" i="11"/>
  <c r="A4059" i="11"/>
  <c r="D4058" i="11"/>
  <c r="B4058" i="11"/>
  <c r="A4058" i="11"/>
  <c r="E4057" i="11"/>
  <c r="L4057" i="11" s="1"/>
  <c r="D4057" i="11"/>
  <c r="B4057" i="11"/>
  <c r="A4057" i="11"/>
  <c r="E4056" i="11"/>
  <c r="L4056" i="11" s="1"/>
  <c r="D4056" i="11"/>
  <c r="B4056" i="11"/>
  <c r="A4056" i="11"/>
  <c r="E4055" i="11"/>
  <c r="D4055" i="11"/>
  <c r="B4055" i="11"/>
  <c r="A4055" i="11"/>
  <c r="E4054" i="11"/>
  <c r="L4054" i="11" s="1"/>
  <c r="D4054" i="11"/>
  <c r="B4054" i="11"/>
  <c r="A4054" i="11"/>
  <c r="E4053" i="11"/>
  <c r="L4053" i="11" s="1"/>
  <c r="D4053" i="11"/>
  <c r="B4053" i="11"/>
  <c r="A4053" i="11"/>
  <c r="E4052" i="11"/>
  <c r="L4052" i="11" s="1"/>
  <c r="D4052" i="11"/>
  <c r="B4052" i="11"/>
  <c r="A4052" i="11"/>
  <c r="E4051" i="11"/>
  <c r="D4051" i="11"/>
  <c r="B4051" i="11"/>
  <c r="A4051" i="11"/>
  <c r="E4050" i="11"/>
  <c r="L4050" i="11" s="1"/>
  <c r="D4050" i="11"/>
  <c r="B4050" i="11"/>
  <c r="A4050" i="11"/>
  <c r="E4049" i="11"/>
  <c r="L4049" i="11" s="1"/>
  <c r="D4049" i="11"/>
  <c r="B4049" i="11"/>
  <c r="A4049" i="11"/>
  <c r="E4048" i="11"/>
  <c r="L4048" i="11" s="1"/>
  <c r="D4048" i="11"/>
  <c r="B4048" i="11"/>
  <c r="A4048" i="11"/>
  <c r="E4047" i="11"/>
  <c r="D4047" i="11"/>
  <c r="B4047" i="11"/>
  <c r="A4047" i="11"/>
  <c r="E4046" i="11"/>
  <c r="L4046" i="11" s="1"/>
  <c r="D4046" i="11"/>
  <c r="B4046" i="11"/>
  <c r="A4046" i="11"/>
  <c r="E4045" i="11"/>
  <c r="L4045" i="11" s="1"/>
  <c r="D4045" i="11"/>
  <c r="B4045" i="11"/>
  <c r="A4045" i="11"/>
  <c r="E4044" i="11"/>
  <c r="L4044" i="11" s="1"/>
  <c r="D4044" i="11"/>
  <c r="B4044" i="11"/>
  <c r="A4044" i="11"/>
  <c r="E4043" i="11"/>
  <c r="D4043" i="11"/>
  <c r="B4043" i="11"/>
  <c r="A4043" i="11"/>
  <c r="E4042" i="11"/>
  <c r="L4042" i="11" s="1"/>
  <c r="D4042" i="11"/>
  <c r="B4042" i="11"/>
  <c r="A4042" i="11"/>
  <c r="E4041" i="11"/>
  <c r="D4041" i="11"/>
  <c r="B4041" i="11"/>
  <c r="A4041" i="11"/>
  <c r="E4040" i="11"/>
  <c r="L4040" i="11" s="1"/>
  <c r="D4040" i="11"/>
  <c r="B4040" i="11"/>
  <c r="A4040" i="11"/>
  <c r="E4039" i="11"/>
  <c r="D4039" i="11"/>
  <c r="B4039" i="11"/>
  <c r="A4039" i="11"/>
  <c r="E4038" i="11"/>
  <c r="L4038" i="11" s="1"/>
  <c r="D4038" i="11"/>
  <c r="B4038" i="11"/>
  <c r="A4038" i="11"/>
  <c r="D4037" i="11"/>
  <c r="B4037" i="11"/>
  <c r="A4037" i="11"/>
  <c r="E4036" i="11"/>
  <c r="L4036" i="11" s="1"/>
  <c r="D4036" i="11"/>
  <c r="B4036" i="11"/>
  <c r="A4036" i="11"/>
  <c r="E4035" i="11"/>
  <c r="L4035" i="11" s="1"/>
  <c r="D4035" i="11"/>
  <c r="B4035" i="11"/>
  <c r="A4035" i="11"/>
  <c r="E4034" i="11"/>
  <c r="L4034" i="11" s="1"/>
  <c r="D4034" i="11"/>
  <c r="B4034" i="11"/>
  <c r="A4034" i="11"/>
  <c r="E4033" i="11"/>
  <c r="L4033" i="11" s="1"/>
  <c r="D4033" i="11"/>
  <c r="B4033" i="11"/>
  <c r="A4033" i="11"/>
  <c r="E4032" i="11"/>
  <c r="L4032" i="11" s="1"/>
  <c r="D4032" i="11"/>
  <c r="B4032" i="11"/>
  <c r="A4032" i="11"/>
  <c r="E4031" i="11"/>
  <c r="L4031" i="11" s="1"/>
  <c r="D4031" i="11"/>
  <c r="B4031" i="11"/>
  <c r="A4031" i="11"/>
  <c r="E4030" i="11"/>
  <c r="L4030" i="11" s="1"/>
  <c r="D4030" i="11"/>
  <c r="B4030" i="11"/>
  <c r="A4030" i="11"/>
  <c r="E4029" i="11"/>
  <c r="L4029" i="11" s="1"/>
  <c r="D4029" i="11"/>
  <c r="B4029" i="11"/>
  <c r="A4029" i="11"/>
  <c r="E4028" i="11"/>
  <c r="L4028" i="11" s="1"/>
  <c r="D4028" i="11"/>
  <c r="B4028" i="11"/>
  <c r="A4028" i="11"/>
  <c r="E4027" i="11"/>
  <c r="L4027" i="11" s="1"/>
  <c r="D4027" i="11"/>
  <c r="B4027" i="11"/>
  <c r="A4027" i="11"/>
  <c r="E4026" i="11"/>
  <c r="L4026" i="11" s="1"/>
  <c r="D4026" i="11"/>
  <c r="B4026" i="11"/>
  <c r="A4026" i="11"/>
  <c r="E4025" i="11"/>
  <c r="L4025" i="11" s="1"/>
  <c r="D4025" i="11"/>
  <c r="B4025" i="11"/>
  <c r="A4025" i="11"/>
  <c r="E4024" i="11"/>
  <c r="L4024" i="11" s="1"/>
  <c r="D4024" i="11"/>
  <c r="B4024" i="11"/>
  <c r="A4024" i="11"/>
  <c r="E4023" i="11"/>
  <c r="L4023" i="11" s="1"/>
  <c r="D4023" i="11"/>
  <c r="B4023" i="11"/>
  <c r="A4023" i="11"/>
  <c r="E4022" i="11"/>
  <c r="L4022" i="11" s="1"/>
  <c r="D4022" i="11"/>
  <c r="B4022" i="11"/>
  <c r="A4022" i="11"/>
  <c r="E4021" i="11"/>
  <c r="L4021" i="11" s="1"/>
  <c r="D4021" i="11"/>
  <c r="B4021" i="11"/>
  <c r="A4021" i="11"/>
  <c r="E4020" i="11"/>
  <c r="L4020" i="11" s="1"/>
  <c r="D4020" i="11"/>
  <c r="B4020" i="11"/>
  <c r="A4020" i="11"/>
  <c r="E4019" i="11"/>
  <c r="L4019" i="11" s="1"/>
  <c r="D4019" i="11"/>
  <c r="B4019" i="11"/>
  <c r="A4019" i="11"/>
  <c r="E4018" i="11"/>
  <c r="L4018" i="11" s="1"/>
  <c r="D4018" i="11"/>
  <c r="B4018" i="11"/>
  <c r="A4018" i="11"/>
  <c r="E4017" i="11"/>
  <c r="L4017" i="11" s="1"/>
  <c r="D4017" i="11"/>
  <c r="B4017" i="11"/>
  <c r="A4017" i="11"/>
  <c r="E4016" i="11"/>
  <c r="L4016" i="11" s="1"/>
  <c r="D4016" i="11"/>
  <c r="B4016" i="11"/>
  <c r="A4016" i="11"/>
  <c r="E4015" i="11"/>
  <c r="L4015" i="11" s="1"/>
  <c r="D4015" i="11"/>
  <c r="B4015" i="11"/>
  <c r="A4015" i="11"/>
  <c r="E4014" i="11"/>
  <c r="L4014" i="11" s="1"/>
  <c r="D4014" i="11"/>
  <c r="B4014" i="11"/>
  <c r="A4014" i="11"/>
  <c r="E4013" i="11"/>
  <c r="D4013" i="11"/>
  <c r="B4013" i="11"/>
  <c r="A4013" i="11"/>
  <c r="E4012" i="11"/>
  <c r="L4012" i="11" s="1"/>
  <c r="D4012" i="11"/>
  <c r="B4012" i="11"/>
  <c r="A4012" i="11"/>
  <c r="D4011" i="11"/>
  <c r="B4011" i="11"/>
  <c r="A4011" i="11"/>
  <c r="E4010" i="11"/>
  <c r="D4010" i="11"/>
  <c r="B4010" i="11"/>
  <c r="A4010" i="11"/>
  <c r="E4009" i="11"/>
  <c r="L4009" i="11" s="1"/>
  <c r="D4009" i="11"/>
  <c r="B4009" i="11"/>
  <c r="A4009" i="11"/>
  <c r="D4008" i="11"/>
  <c r="B4008" i="11"/>
  <c r="A4008" i="11"/>
  <c r="E4007" i="11"/>
  <c r="L4007" i="11" s="1"/>
  <c r="D4007" i="11"/>
  <c r="B4007" i="11"/>
  <c r="A4007" i="11"/>
  <c r="E4006" i="11"/>
  <c r="L4006" i="11" s="1"/>
  <c r="D4006" i="11"/>
  <c r="B4006" i="11"/>
  <c r="A4006" i="11"/>
  <c r="E4005" i="11"/>
  <c r="D4005" i="11"/>
  <c r="B4005" i="11"/>
  <c r="A4005" i="11"/>
  <c r="E4004" i="11"/>
  <c r="L4004" i="11" s="1"/>
  <c r="D4004" i="11"/>
  <c r="B4004" i="11"/>
  <c r="A4004" i="11"/>
  <c r="E4003" i="11"/>
  <c r="L4003" i="11" s="1"/>
  <c r="D4003" i="11"/>
  <c r="B4003" i="11"/>
  <c r="A4003" i="11"/>
  <c r="E4002" i="11"/>
  <c r="L4002" i="11" s="1"/>
  <c r="D4002" i="11"/>
  <c r="B4002" i="11"/>
  <c r="A4002" i="11"/>
  <c r="E4001" i="11"/>
  <c r="L4001" i="11" s="1"/>
  <c r="D4001" i="11"/>
  <c r="B4001" i="11"/>
  <c r="A4001" i="11"/>
  <c r="E4000" i="11"/>
  <c r="L4000" i="11" s="1"/>
  <c r="D4000" i="11"/>
  <c r="B4000" i="11"/>
  <c r="A4000" i="11"/>
  <c r="E3999" i="11"/>
  <c r="L3999" i="11" s="1"/>
  <c r="D3999" i="11"/>
  <c r="B3999" i="11"/>
  <c r="A3999" i="11"/>
  <c r="E3998" i="11"/>
  <c r="L3998" i="11" s="1"/>
  <c r="D3998" i="11"/>
  <c r="B3998" i="11"/>
  <c r="A3998" i="11"/>
  <c r="E3997" i="11"/>
  <c r="L3997" i="11" s="1"/>
  <c r="D3997" i="11"/>
  <c r="B3997" i="11"/>
  <c r="A3997" i="11"/>
  <c r="E3996" i="11"/>
  <c r="L3996" i="11" s="1"/>
  <c r="D3996" i="11"/>
  <c r="B3996" i="11"/>
  <c r="A3996" i="11"/>
  <c r="E3995" i="11"/>
  <c r="L3995" i="11" s="1"/>
  <c r="D3995" i="11"/>
  <c r="B3995" i="11"/>
  <c r="A3995" i="11"/>
  <c r="E3994" i="11"/>
  <c r="L3994" i="11" s="1"/>
  <c r="D3994" i="11"/>
  <c r="B3994" i="11"/>
  <c r="A3994" i="11"/>
  <c r="E3993" i="11"/>
  <c r="L3993" i="11" s="1"/>
  <c r="D3993" i="11"/>
  <c r="B3993" i="11"/>
  <c r="A3993" i="11"/>
  <c r="E3992" i="11"/>
  <c r="L3992" i="11" s="1"/>
  <c r="D3992" i="11"/>
  <c r="B3992" i="11"/>
  <c r="A3992" i="11"/>
  <c r="E3991" i="11"/>
  <c r="L3991" i="11" s="1"/>
  <c r="D3991" i="11"/>
  <c r="B3991" i="11"/>
  <c r="A3991" i="11"/>
  <c r="E3990" i="11"/>
  <c r="L3990" i="11" s="1"/>
  <c r="D3990" i="11"/>
  <c r="B3990" i="11"/>
  <c r="A3990" i="11"/>
  <c r="E3989" i="11"/>
  <c r="L3989" i="11" s="1"/>
  <c r="D3989" i="11"/>
  <c r="B3989" i="11"/>
  <c r="A3989" i="11"/>
  <c r="E3988" i="11"/>
  <c r="L3988" i="11" s="1"/>
  <c r="D3988" i="11"/>
  <c r="B3988" i="11"/>
  <c r="A3988" i="11"/>
  <c r="D3987" i="11"/>
  <c r="B3987" i="11"/>
  <c r="A3987" i="11"/>
  <c r="E3986" i="11"/>
  <c r="L3986" i="11" s="1"/>
  <c r="D3986" i="11"/>
  <c r="B3986" i="11"/>
  <c r="A3986" i="11"/>
  <c r="E3985" i="11"/>
  <c r="L3985" i="11" s="1"/>
  <c r="D3985" i="11"/>
  <c r="B3985" i="11"/>
  <c r="A3985" i="11"/>
  <c r="E3984" i="11"/>
  <c r="D3984" i="11"/>
  <c r="B3984" i="11"/>
  <c r="A3984" i="11"/>
  <c r="E3983" i="11"/>
  <c r="L3983" i="11" s="1"/>
  <c r="D3983" i="11"/>
  <c r="B3983" i="11"/>
  <c r="A3983" i="11"/>
  <c r="D3982" i="11"/>
  <c r="B3982" i="11"/>
  <c r="A3982" i="11"/>
  <c r="D3981" i="11"/>
  <c r="B3981" i="11"/>
  <c r="A3981" i="11"/>
  <c r="E3980" i="11"/>
  <c r="L3980" i="11" s="1"/>
  <c r="D3980" i="11"/>
  <c r="B3980" i="11"/>
  <c r="A3980" i="11"/>
  <c r="E3979" i="11"/>
  <c r="L3979" i="11" s="1"/>
  <c r="D3979" i="11"/>
  <c r="B3979" i="11"/>
  <c r="A3979" i="11"/>
  <c r="E3978" i="11"/>
  <c r="L3978" i="11" s="1"/>
  <c r="D3978" i="11"/>
  <c r="B3978" i="11"/>
  <c r="A3978" i="11"/>
  <c r="E3977" i="11"/>
  <c r="L3977" i="11" s="1"/>
  <c r="D3977" i="11"/>
  <c r="B3977" i="11"/>
  <c r="A3977" i="11"/>
  <c r="E3976" i="11"/>
  <c r="L3976" i="11" s="1"/>
  <c r="D3976" i="11"/>
  <c r="B3976" i="11"/>
  <c r="A3976" i="11"/>
  <c r="E3975" i="11"/>
  <c r="L3975" i="11" s="1"/>
  <c r="D3975" i="11"/>
  <c r="B3975" i="11"/>
  <c r="A3975" i="11"/>
  <c r="E3974" i="11"/>
  <c r="L3974" i="11" s="1"/>
  <c r="D3974" i="11"/>
  <c r="B3974" i="11"/>
  <c r="A3974" i="11"/>
  <c r="E3973" i="11"/>
  <c r="L3973" i="11" s="1"/>
  <c r="D3973" i="11"/>
  <c r="B3973" i="11"/>
  <c r="A3973" i="11"/>
  <c r="D3972" i="11"/>
  <c r="B3972" i="11"/>
  <c r="A3972" i="11"/>
  <c r="E3966" i="11"/>
  <c r="L3966" i="11" s="1"/>
  <c r="D3966" i="11"/>
  <c r="B3966" i="11"/>
  <c r="A3966" i="11"/>
  <c r="E3965" i="11"/>
  <c r="L3965" i="11" s="1"/>
  <c r="D3965" i="11"/>
  <c r="B3965" i="11"/>
  <c r="A3965" i="11"/>
  <c r="E3964" i="11"/>
  <c r="L3964" i="11" s="1"/>
  <c r="D3964" i="11"/>
  <c r="B3964" i="11"/>
  <c r="A3964" i="11"/>
  <c r="E3963" i="11"/>
  <c r="L3963" i="11" s="1"/>
  <c r="D3963" i="11"/>
  <c r="B3963" i="11"/>
  <c r="A3963" i="11"/>
  <c r="E3962" i="11"/>
  <c r="D3962" i="11"/>
  <c r="B3962" i="11"/>
  <c r="A3962" i="11"/>
  <c r="E3961" i="11"/>
  <c r="L3961" i="11" s="1"/>
  <c r="D3961" i="11"/>
  <c r="B3961" i="11"/>
  <c r="A3961" i="11"/>
  <c r="E3960" i="11"/>
  <c r="D3960" i="11"/>
  <c r="B3960" i="11"/>
  <c r="A3960" i="11"/>
  <c r="E3959" i="11"/>
  <c r="L3959" i="11" s="1"/>
  <c r="D3959" i="11"/>
  <c r="B3959" i="11"/>
  <c r="A3959" i="11"/>
  <c r="E3958" i="11"/>
  <c r="D3958" i="11"/>
  <c r="B3958" i="11"/>
  <c r="A3958" i="11"/>
  <c r="E3957" i="11"/>
  <c r="L3957" i="11" s="1"/>
  <c r="D3957" i="11"/>
  <c r="B3957" i="11"/>
  <c r="A3957" i="11"/>
  <c r="E3956" i="11"/>
  <c r="L3956" i="11" s="1"/>
  <c r="D3956" i="11"/>
  <c r="B3956" i="11"/>
  <c r="A3956" i="11"/>
  <c r="E3955" i="11"/>
  <c r="L3955" i="11" s="1"/>
  <c r="D3955" i="11"/>
  <c r="B3955" i="11"/>
  <c r="A3955" i="11"/>
  <c r="E3954" i="11"/>
  <c r="L3954" i="11" s="1"/>
  <c r="D3954" i="11"/>
  <c r="B3954" i="11"/>
  <c r="A3954" i="11"/>
  <c r="E3953" i="11"/>
  <c r="L3953" i="11" s="1"/>
  <c r="D3953" i="11"/>
  <c r="B3953" i="11"/>
  <c r="A3953" i="11"/>
  <c r="E3952" i="11"/>
  <c r="D3952" i="11"/>
  <c r="B3952" i="11"/>
  <c r="A3952" i="11"/>
  <c r="E3951" i="11"/>
  <c r="L3951" i="11" s="1"/>
  <c r="D3951" i="11"/>
  <c r="B3951" i="11"/>
  <c r="A3951" i="11"/>
  <c r="E3950" i="11"/>
  <c r="D3950" i="11"/>
  <c r="B3950" i="11"/>
  <c r="A3950" i="11"/>
  <c r="E3949" i="11"/>
  <c r="L3949" i="11" s="1"/>
  <c r="D3949" i="11"/>
  <c r="B3949" i="11"/>
  <c r="A3949" i="11"/>
  <c r="E3948" i="11"/>
  <c r="L3948" i="11" s="1"/>
  <c r="D3948" i="11"/>
  <c r="B3948" i="11"/>
  <c r="A3948" i="11"/>
  <c r="E3947" i="11"/>
  <c r="L3947" i="11" s="1"/>
  <c r="D3947" i="11"/>
  <c r="B3947" i="11"/>
  <c r="A3947" i="11"/>
  <c r="E3946" i="11"/>
  <c r="L3946" i="11" s="1"/>
  <c r="D3946" i="11"/>
  <c r="B3946" i="11"/>
  <c r="A3946" i="11"/>
  <c r="E3945" i="11"/>
  <c r="L3945" i="11" s="1"/>
  <c r="D3945" i="11"/>
  <c r="B3945" i="11"/>
  <c r="A3945" i="11"/>
  <c r="E3944" i="11"/>
  <c r="L3944" i="11" s="1"/>
  <c r="D3944" i="11"/>
  <c r="B3944" i="11"/>
  <c r="A3944" i="11"/>
  <c r="E3943" i="11"/>
  <c r="L3943" i="11" s="1"/>
  <c r="D3943" i="11"/>
  <c r="B3943" i="11"/>
  <c r="A3943" i="11"/>
  <c r="E3942" i="11"/>
  <c r="L3942" i="11" s="1"/>
  <c r="D3942" i="11"/>
  <c r="B3942" i="11"/>
  <c r="A3942" i="11"/>
  <c r="E3941" i="11"/>
  <c r="L3941" i="11" s="1"/>
  <c r="D3941" i="11"/>
  <c r="B3941" i="11"/>
  <c r="A3941" i="11"/>
  <c r="E3940" i="11"/>
  <c r="L3940" i="11" s="1"/>
  <c r="D3940" i="11"/>
  <c r="B3940" i="11"/>
  <c r="A3940" i="11"/>
  <c r="E3939" i="11"/>
  <c r="L3939" i="11" s="1"/>
  <c r="D3939" i="11"/>
  <c r="B3939" i="11"/>
  <c r="A3939" i="11"/>
  <c r="E3938" i="11"/>
  <c r="L3938" i="11" s="1"/>
  <c r="D3938" i="11"/>
  <c r="B3938" i="11"/>
  <c r="A3938" i="11"/>
  <c r="E3937" i="11"/>
  <c r="L3937" i="11" s="1"/>
  <c r="D3937" i="11"/>
  <c r="B3937" i="11"/>
  <c r="A3937" i="11"/>
  <c r="D3936" i="11"/>
  <c r="B3936" i="11"/>
  <c r="A3936" i="11"/>
  <c r="E3935" i="11"/>
  <c r="D3935" i="11"/>
  <c r="B3935" i="11"/>
  <c r="A3935" i="11"/>
  <c r="E3934" i="11"/>
  <c r="D3934" i="11"/>
  <c r="B3934" i="11"/>
  <c r="A3934" i="11"/>
  <c r="E3933" i="11"/>
  <c r="D3933" i="11"/>
  <c r="B3933" i="11"/>
  <c r="A3933" i="11"/>
  <c r="E3932" i="11"/>
  <c r="D3932" i="11"/>
  <c r="B3932" i="11"/>
  <c r="A3932" i="11"/>
  <c r="E3931" i="11"/>
  <c r="N3931" i="11" s="1"/>
  <c r="D3931" i="11"/>
  <c r="B3931" i="11"/>
  <c r="A3931" i="11"/>
  <c r="E3930" i="11"/>
  <c r="D3930" i="11"/>
  <c r="B3930" i="11"/>
  <c r="A3930" i="11"/>
  <c r="E3929" i="11"/>
  <c r="D3929" i="11"/>
  <c r="B3929" i="11"/>
  <c r="A3929" i="11"/>
  <c r="E3928" i="11"/>
  <c r="D3928" i="11"/>
  <c r="B3928" i="11"/>
  <c r="A3928" i="11"/>
  <c r="E3927" i="11"/>
  <c r="D3927" i="11"/>
  <c r="B3927" i="11"/>
  <c r="A3927" i="11"/>
  <c r="E3926" i="11"/>
  <c r="D3926" i="11"/>
  <c r="B3926" i="11"/>
  <c r="A3926" i="11"/>
  <c r="E3925" i="11"/>
  <c r="L3925" i="11" s="1"/>
  <c r="D3925" i="11"/>
  <c r="B3925" i="11"/>
  <c r="A3925" i="11"/>
  <c r="E3924" i="11"/>
  <c r="D3924" i="11"/>
  <c r="B3924" i="11"/>
  <c r="A3924" i="11"/>
  <c r="E3923" i="11"/>
  <c r="D3923" i="11"/>
  <c r="B3923" i="11"/>
  <c r="A3923" i="11"/>
  <c r="E3922" i="11"/>
  <c r="D3922" i="11"/>
  <c r="B3922" i="11"/>
  <c r="A3922" i="11"/>
  <c r="E3921" i="11"/>
  <c r="N3921" i="11" s="1"/>
  <c r="D3921" i="11"/>
  <c r="B3921" i="11"/>
  <c r="A3921" i="11"/>
  <c r="E3920" i="11"/>
  <c r="L3920" i="11" s="1"/>
  <c r="D3920" i="11"/>
  <c r="B3920" i="11"/>
  <c r="A3920" i="11"/>
  <c r="E3919" i="11"/>
  <c r="D3919" i="11"/>
  <c r="B3919" i="11"/>
  <c r="A3919" i="11"/>
  <c r="E3918" i="11"/>
  <c r="D3918" i="11"/>
  <c r="B3918" i="11"/>
  <c r="A3918" i="11"/>
  <c r="E3917" i="11"/>
  <c r="D3917" i="11"/>
  <c r="B3917" i="11"/>
  <c r="A3917" i="11"/>
  <c r="E3916" i="11"/>
  <c r="D3916" i="11"/>
  <c r="B3916" i="11"/>
  <c r="A3916" i="11"/>
  <c r="E3915" i="11"/>
  <c r="L3915" i="11" s="1"/>
  <c r="D3915" i="11"/>
  <c r="B3915" i="11"/>
  <c r="A3915" i="11"/>
  <c r="E3914" i="11"/>
  <c r="D3914" i="11"/>
  <c r="B3914" i="11"/>
  <c r="A3914" i="11"/>
  <c r="E3913" i="11"/>
  <c r="D3913" i="11"/>
  <c r="B3913" i="11"/>
  <c r="A3913" i="11"/>
  <c r="E3912" i="11"/>
  <c r="D3912" i="11"/>
  <c r="B3912" i="11"/>
  <c r="A3912" i="11"/>
  <c r="E3911" i="11"/>
  <c r="D3911" i="11"/>
  <c r="B3911" i="11"/>
  <c r="A3911" i="11"/>
  <c r="E3910" i="11"/>
  <c r="D3910" i="11"/>
  <c r="B3910" i="11"/>
  <c r="A3910" i="11"/>
  <c r="E3909" i="11"/>
  <c r="L3909" i="11" s="1"/>
  <c r="D3909" i="11"/>
  <c r="B3909" i="11"/>
  <c r="A3909" i="11"/>
  <c r="E3908" i="11"/>
  <c r="D3908" i="11"/>
  <c r="B3908" i="11"/>
  <c r="A3908" i="11"/>
  <c r="E3907" i="11"/>
  <c r="N3907" i="11" s="1"/>
  <c r="D3907" i="11"/>
  <c r="B3907" i="11"/>
  <c r="A3907" i="11"/>
  <c r="E3906" i="11"/>
  <c r="D3906" i="11"/>
  <c r="B3906" i="11"/>
  <c r="A3906" i="11"/>
  <c r="E3905" i="11"/>
  <c r="D3905" i="11"/>
  <c r="B3905" i="11"/>
  <c r="A3905" i="11"/>
  <c r="E3904" i="11"/>
  <c r="L3904" i="11" s="1"/>
  <c r="D3904" i="11"/>
  <c r="B3904" i="11"/>
  <c r="A3904" i="11"/>
  <c r="E3903" i="11"/>
  <c r="D3903" i="11"/>
  <c r="B3903" i="11"/>
  <c r="A3903" i="11"/>
  <c r="E3902" i="11"/>
  <c r="D3902" i="11"/>
  <c r="B3902" i="11"/>
  <c r="A3902" i="11"/>
  <c r="E3901" i="11"/>
  <c r="D3901" i="11"/>
  <c r="B3901" i="11"/>
  <c r="A3901" i="11"/>
  <c r="E3900" i="11"/>
  <c r="D3900" i="11"/>
  <c r="B3900" i="11"/>
  <c r="A3900" i="11"/>
  <c r="E3899" i="11"/>
  <c r="L3899" i="11" s="1"/>
  <c r="D3899" i="11"/>
  <c r="B3899" i="11"/>
  <c r="A3899" i="11"/>
  <c r="E3898" i="11"/>
  <c r="D3898" i="11"/>
  <c r="B3898" i="11"/>
  <c r="A3898" i="11"/>
  <c r="E3897" i="11"/>
  <c r="D3897" i="11"/>
  <c r="B3897" i="11"/>
  <c r="A3897" i="11"/>
  <c r="D3896" i="11"/>
  <c r="B3896" i="11"/>
  <c r="A3896" i="11"/>
  <c r="E3895" i="11"/>
  <c r="D3895" i="11"/>
  <c r="B3895" i="11"/>
  <c r="A3895" i="11"/>
  <c r="E3894" i="11"/>
  <c r="D3894" i="11"/>
  <c r="B3894" i="11"/>
  <c r="A3894" i="11"/>
  <c r="E3893" i="11"/>
  <c r="L3893" i="11" s="1"/>
  <c r="D3893" i="11"/>
  <c r="B3893" i="11"/>
  <c r="A3893" i="11"/>
  <c r="E3892" i="11"/>
  <c r="D3892" i="11"/>
  <c r="B3892" i="11"/>
  <c r="A3892" i="11"/>
  <c r="E3891" i="11"/>
  <c r="L3891" i="11" s="1"/>
  <c r="D3891" i="11"/>
  <c r="B3891" i="11"/>
  <c r="A3891" i="11"/>
  <c r="E3890" i="11"/>
  <c r="D3890" i="11"/>
  <c r="B3890" i="11"/>
  <c r="A3890" i="11"/>
  <c r="E3889" i="11"/>
  <c r="D3889" i="11"/>
  <c r="B3889" i="11"/>
  <c r="A3889" i="11"/>
  <c r="E3888" i="11"/>
  <c r="L3888" i="11" s="1"/>
  <c r="D3888" i="11"/>
  <c r="B3888" i="11"/>
  <c r="A3888" i="11"/>
  <c r="E3887" i="11"/>
  <c r="D3887" i="11"/>
  <c r="B3887" i="11"/>
  <c r="A3887" i="11"/>
  <c r="E3886" i="11"/>
  <c r="D3886" i="11"/>
  <c r="B3886" i="11"/>
  <c r="A3886" i="11"/>
  <c r="E3885" i="11"/>
  <c r="L3885" i="11" s="1"/>
  <c r="D3885" i="11"/>
  <c r="B3885" i="11"/>
  <c r="A3885" i="11"/>
  <c r="D3884" i="11"/>
  <c r="B3884" i="11"/>
  <c r="A3884" i="11"/>
  <c r="E3883" i="11"/>
  <c r="D3883" i="11"/>
  <c r="B3883" i="11"/>
  <c r="A3883" i="11"/>
  <c r="E3882" i="11"/>
  <c r="D3882" i="11"/>
  <c r="B3882" i="11"/>
  <c r="A3882" i="11"/>
  <c r="E3881" i="11"/>
  <c r="N3881" i="11" s="1"/>
  <c r="D3881" i="11"/>
  <c r="B3881" i="11"/>
  <c r="A3881" i="11"/>
  <c r="E3880" i="11"/>
  <c r="N3880" i="11" s="1"/>
  <c r="D3880" i="11"/>
  <c r="B3880" i="11"/>
  <c r="A3880" i="11"/>
  <c r="E3879" i="11"/>
  <c r="D3879" i="11"/>
  <c r="B3879" i="11"/>
  <c r="A3879" i="11"/>
  <c r="E3878" i="11"/>
  <c r="D3878" i="11"/>
  <c r="B3878" i="11"/>
  <c r="A3878" i="11"/>
  <c r="E3877" i="11"/>
  <c r="D3877" i="11"/>
  <c r="B3877" i="11"/>
  <c r="A3877" i="11"/>
  <c r="E3876" i="11"/>
  <c r="N3876" i="11" s="1"/>
  <c r="D3876" i="11"/>
  <c r="B3876" i="11"/>
  <c r="A3876" i="11"/>
  <c r="E3875" i="11"/>
  <c r="L3875" i="11" s="1"/>
  <c r="D3875" i="11"/>
  <c r="B3875" i="11"/>
  <c r="A3875" i="11"/>
  <c r="E3874" i="11"/>
  <c r="L3874" i="11" s="1"/>
  <c r="D3874" i="11"/>
  <c r="B3874" i="11"/>
  <c r="A3874" i="11"/>
  <c r="E3873" i="11"/>
  <c r="L3873" i="11" s="1"/>
  <c r="D3873" i="11"/>
  <c r="B3873" i="11"/>
  <c r="A3873" i="11"/>
  <c r="E3872" i="11"/>
  <c r="L3872" i="11" s="1"/>
  <c r="D3872" i="11"/>
  <c r="B3872" i="11"/>
  <c r="A3872" i="11"/>
  <c r="E3871" i="11"/>
  <c r="L3871" i="11" s="1"/>
  <c r="D3871" i="11"/>
  <c r="B3871" i="11"/>
  <c r="A3871" i="11"/>
  <c r="E3870" i="11"/>
  <c r="D3870" i="11"/>
  <c r="B3870" i="11"/>
  <c r="A3870" i="11"/>
  <c r="E3869" i="11"/>
  <c r="L3869" i="11" s="1"/>
  <c r="D3869" i="11"/>
  <c r="B3869" i="11"/>
  <c r="A3869" i="11"/>
  <c r="E3868" i="11"/>
  <c r="L3868" i="11" s="1"/>
  <c r="D3868" i="11"/>
  <c r="B3868" i="11"/>
  <c r="A3868" i="11"/>
  <c r="E3867" i="11"/>
  <c r="L3867" i="11" s="1"/>
  <c r="D3867" i="11"/>
  <c r="B3867" i="11"/>
  <c r="A3867" i="11"/>
  <c r="E3866" i="11"/>
  <c r="L3866" i="11" s="1"/>
  <c r="D3866" i="11"/>
  <c r="B3866" i="11"/>
  <c r="A3866" i="11"/>
  <c r="E3865" i="11"/>
  <c r="L3865" i="11" s="1"/>
  <c r="D3865" i="11"/>
  <c r="B3865" i="11"/>
  <c r="A3865" i="11"/>
  <c r="E3864" i="11"/>
  <c r="L3864" i="11" s="1"/>
  <c r="D3864" i="11"/>
  <c r="B3864" i="11"/>
  <c r="A3864" i="11"/>
  <c r="E3863" i="11"/>
  <c r="L3863" i="11" s="1"/>
  <c r="D3863" i="11"/>
  <c r="B3863" i="11"/>
  <c r="A3863" i="11"/>
  <c r="E3862" i="11"/>
  <c r="D3862" i="11"/>
  <c r="B3862" i="11"/>
  <c r="A3862" i="11"/>
  <c r="E3861" i="11"/>
  <c r="L3861" i="11" s="1"/>
  <c r="D3861" i="11"/>
  <c r="B3861" i="11"/>
  <c r="A3861" i="11"/>
  <c r="E3860" i="11"/>
  <c r="L3860" i="11" s="1"/>
  <c r="D3860" i="11"/>
  <c r="B3860" i="11"/>
  <c r="A3860" i="11"/>
  <c r="E3859" i="11"/>
  <c r="L3859" i="11" s="1"/>
  <c r="D3859" i="11"/>
  <c r="B3859" i="11"/>
  <c r="A3859" i="11"/>
  <c r="E3858" i="11"/>
  <c r="L3858" i="11" s="1"/>
  <c r="D3858" i="11"/>
  <c r="B3858" i="11"/>
  <c r="A3858" i="11"/>
  <c r="D3857" i="11"/>
  <c r="B3857" i="11"/>
  <c r="A3857" i="11"/>
  <c r="E3856" i="11"/>
  <c r="D3856" i="11"/>
  <c r="B3856" i="11"/>
  <c r="A3856" i="11"/>
  <c r="E3855" i="11"/>
  <c r="L3855" i="11" s="1"/>
  <c r="D3855" i="11"/>
  <c r="B3855" i="11"/>
  <c r="A3855" i="11"/>
  <c r="E3854" i="11"/>
  <c r="L3854" i="11" s="1"/>
  <c r="D3854" i="11"/>
  <c r="B3854" i="11"/>
  <c r="A3854" i="11"/>
  <c r="E3853" i="11"/>
  <c r="L3853" i="11" s="1"/>
  <c r="D3853" i="11"/>
  <c r="B3853" i="11"/>
  <c r="A3853" i="11"/>
  <c r="E3852" i="11"/>
  <c r="D3852" i="11"/>
  <c r="B3852" i="11"/>
  <c r="A3852" i="11"/>
  <c r="E3851" i="11"/>
  <c r="L3851" i="11" s="1"/>
  <c r="D3851" i="11"/>
  <c r="B3851" i="11"/>
  <c r="A3851" i="11"/>
  <c r="E3850" i="11"/>
  <c r="D3850" i="11"/>
  <c r="B3850" i="11"/>
  <c r="A3850" i="11"/>
  <c r="E3849" i="11"/>
  <c r="L3849" i="11" s="1"/>
  <c r="D3849" i="11"/>
  <c r="B3849" i="11"/>
  <c r="A3849" i="11"/>
  <c r="E3848" i="11"/>
  <c r="D3848" i="11"/>
  <c r="B3848" i="11"/>
  <c r="A3848" i="11"/>
  <c r="E3847" i="11"/>
  <c r="L3847" i="11" s="1"/>
  <c r="D3847" i="11"/>
  <c r="B3847" i="11"/>
  <c r="A3847" i="11"/>
  <c r="E3846" i="11"/>
  <c r="L3846" i="11" s="1"/>
  <c r="D3846" i="11"/>
  <c r="B3846" i="11"/>
  <c r="A3846" i="11"/>
  <c r="E3845" i="11"/>
  <c r="D3845" i="11"/>
  <c r="B3845" i="11"/>
  <c r="A3845" i="11"/>
  <c r="E3844" i="11"/>
  <c r="L3844" i="11" s="1"/>
  <c r="D3844" i="11"/>
  <c r="B3844" i="11"/>
  <c r="A3844" i="11"/>
  <c r="E3843" i="11"/>
  <c r="D3843" i="11"/>
  <c r="B3843" i="11"/>
  <c r="A3843" i="11"/>
  <c r="E3842" i="11"/>
  <c r="D3842" i="11"/>
  <c r="B3842" i="11"/>
  <c r="A3842" i="11"/>
  <c r="E3841" i="11"/>
  <c r="L3841" i="11" s="1"/>
  <c r="D3841" i="11"/>
  <c r="B3841" i="11"/>
  <c r="A3841" i="11"/>
  <c r="E3840" i="11"/>
  <c r="L3840" i="11" s="1"/>
  <c r="D3840" i="11"/>
  <c r="B3840" i="11"/>
  <c r="A3840" i="11"/>
  <c r="E3839" i="11"/>
  <c r="L3839" i="11" s="1"/>
  <c r="D3839" i="11"/>
  <c r="B3839" i="11"/>
  <c r="A3839" i="11"/>
  <c r="E3838" i="11"/>
  <c r="L3838" i="11" s="1"/>
  <c r="D3838" i="11"/>
  <c r="B3838" i="11"/>
  <c r="A3838" i="11"/>
  <c r="E3837" i="11"/>
  <c r="L3837" i="11" s="1"/>
  <c r="D3837" i="11"/>
  <c r="B3837" i="11"/>
  <c r="A3837" i="11"/>
  <c r="E3836" i="11"/>
  <c r="L3836" i="11" s="1"/>
  <c r="D3836" i="11"/>
  <c r="B3836" i="11"/>
  <c r="A3836" i="11"/>
  <c r="E3835" i="11"/>
  <c r="L3835" i="11" s="1"/>
  <c r="D3835" i="11"/>
  <c r="B3835" i="11"/>
  <c r="A3835" i="11"/>
  <c r="E3834" i="11"/>
  <c r="D3834" i="11"/>
  <c r="B3834" i="11"/>
  <c r="A3834" i="11"/>
  <c r="E3833" i="11"/>
  <c r="L3833" i="11" s="1"/>
  <c r="D3833" i="11"/>
  <c r="B3833" i="11"/>
  <c r="A3833" i="11"/>
  <c r="E3832" i="11"/>
  <c r="L3832" i="11" s="1"/>
  <c r="D3832" i="11"/>
  <c r="B3832" i="11"/>
  <c r="A3832" i="11"/>
  <c r="E3831" i="11"/>
  <c r="L3831" i="11" s="1"/>
  <c r="D3831" i="11"/>
  <c r="B3831" i="11"/>
  <c r="A3831" i="11"/>
  <c r="E3830" i="11"/>
  <c r="L3830" i="11" s="1"/>
  <c r="D3830" i="11"/>
  <c r="B3830" i="11"/>
  <c r="A3830" i="11"/>
  <c r="E3829" i="11"/>
  <c r="L3829" i="11" s="1"/>
  <c r="D3829" i="11"/>
  <c r="B3829" i="11"/>
  <c r="A3829" i="11"/>
  <c r="E3828" i="11"/>
  <c r="L3828" i="11" s="1"/>
  <c r="D3828" i="11"/>
  <c r="B3828" i="11"/>
  <c r="A3828" i="11"/>
  <c r="E3827" i="11"/>
  <c r="L3827" i="11" s="1"/>
  <c r="D3827" i="11"/>
  <c r="B3827" i="11"/>
  <c r="A3827" i="11"/>
  <c r="E3826" i="11"/>
  <c r="L3826" i="11" s="1"/>
  <c r="D3826" i="11"/>
  <c r="B3826" i="11"/>
  <c r="A3826" i="11"/>
  <c r="E3825" i="11"/>
  <c r="L3825" i="11" s="1"/>
  <c r="D3825" i="11"/>
  <c r="B3825" i="11"/>
  <c r="A3825" i="11"/>
  <c r="E3824" i="11"/>
  <c r="L3824" i="11" s="1"/>
  <c r="D3824" i="11"/>
  <c r="B3824" i="11"/>
  <c r="A3824" i="11"/>
  <c r="E3823" i="11"/>
  <c r="L3823" i="11" s="1"/>
  <c r="D3823" i="11"/>
  <c r="B3823" i="11"/>
  <c r="A3823" i="11"/>
  <c r="E3822" i="11"/>
  <c r="L3822" i="11" s="1"/>
  <c r="D3822" i="11"/>
  <c r="B3822" i="11"/>
  <c r="A3822" i="11"/>
  <c r="E3821" i="11"/>
  <c r="L3821" i="11" s="1"/>
  <c r="D3821" i="11"/>
  <c r="B3821" i="11"/>
  <c r="A3821" i="11"/>
  <c r="E3820" i="11"/>
  <c r="L3820" i="11" s="1"/>
  <c r="D3820" i="11"/>
  <c r="B3820" i="11"/>
  <c r="A3820" i="11"/>
  <c r="E3819" i="11"/>
  <c r="L3819" i="11" s="1"/>
  <c r="D3819" i="11"/>
  <c r="B3819" i="11"/>
  <c r="A3819" i="11"/>
  <c r="E3818" i="11"/>
  <c r="D3818" i="11"/>
  <c r="B3818" i="11"/>
  <c r="A3818" i="11"/>
  <c r="E3817" i="11"/>
  <c r="L3817" i="11" s="1"/>
  <c r="D3817" i="11"/>
  <c r="B3817" i="11"/>
  <c r="A3817" i="11"/>
  <c r="E3816" i="11"/>
  <c r="L3816" i="11" s="1"/>
  <c r="D3816" i="11"/>
  <c r="B3816" i="11"/>
  <c r="A3816" i="11"/>
  <c r="E3815" i="11"/>
  <c r="L3815" i="11" s="1"/>
  <c r="D3815" i="11"/>
  <c r="B3815" i="11"/>
  <c r="A3815" i="11"/>
  <c r="E3814" i="11"/>
  <c r="L3814" i="11" s="1"/>
  <c r="D3814" i="11"/>
  <c r="B3814" i="11"/>
  <c r="A3814" i="11"/>
  <c r="E3813" i="11"/>
  <c r="L3813" i="11" s="1"/>
  <c r="D3813" i="11"/>
  <c r="B3813" i="11"/>
  <c r="A3813" i="11"/>
  <c r="E3812" i="11"/>
  <c r="L3812" i="11" s="1"/>
  <c r="D3812" i="11"/>
  <c r="B3812" i="11"/>
  <c r="A3812" i="11"/>
  <c r="E3811" i="11"/>
  <c r="L3811" i="11" s="1"/>
  <c r="D3811" i="11"/>
  <c r="B3811" i="11"/>
  <c r="A3811" i="11"/>
  <c r="E3810" i="11"/>
  <c r="L3810" i="11" s="1"/>
  <c r="D3810" i="11"/>
  <c r="B3810" i="11"/>
  <c r="A3810" i="11"/>
  <c r="E3809" i="11"/>
  <c r="L3809" i="11" s="1"/>
  <c r="D3809" i="11"/>
  <c r="B3809" i="11"/>
  <c r="A3809" i="11"/>
  <c r="E3808" i="11"/>
  <c r="L3808" i="11" s="1"/>
  <c r="D3808" i="11"/>
  <c r="B3808" i="11"/>
  <c r="A3808" i="11"/>
  <c r="E3807" i="11"/>
  <c r="L3807" i="11" s="1"/>
  <c r="D3807" i="11"/>
  <c r="B3807" i="11"/>
  <c r="A3807" i="11"/>
  <c r="E3806" i="11"/>
  <c r="L3806" i="11" s="1"/>
  <c r="D3806" i="11"/>
  <c r="B3806" i="11"/>
  <c r="A3806" i="11"/>
  <c r="E3805" i="11"/>
  <c r="L3805" i="11" s="1"/>
  <c r="D3805" i="11"/>
  <c r="B3805" i="11"/>
  <c r="A3805" i="11"/>
  <c r="E3804" i="11"/>
  <c r="D3804" i="11"/>
  <c r="B3804" i="11"/>
  <c r="A3804" i="11"/>
  <c r="E3803" i="11"/>
  <c r="L3803" i="11" s="1"/>
  <c r="D3803" i="11"/>
  <c r="B3803" i="11"/>
  <c r="A3803" i="11"/>
  <c r="E3802" i="11"/>
  <c r="L3802" i="11" s="1"/>
  <c r="D3802" i="11"/>
  <c r="B3802" i="11"/>
  <c r="A3802" i="11"/>
  <c r="E3801" i="11"/>
  <c r="L3801" i="11" s="1"/>
  <c r="D3801" i="11"/>
  <c r="B3801" i="11"/>
  <c r="A3801" i="11"/>
  <c r="E3800" i="11"/>
  <c r="L3800" i="11" s="1"/>
  <c r="D3800" i="11"/>
  <c r="B3800" i="11"/>
  <c r="A3800" i="11"/>
  <c r="E3799" i="11"/>
  <c r="L3799" i="11" s="1"/>
  <c r="D3799" i="11"/>
  <c r="B3799" i="11"/>
  <c r="A3799" i="11"/>
  <c r="D3798" i="11"/>
  <c r="B3798" i="11"/>
  <c r="A3798" i="11"/>
  <c r="E3797" i="11"/>
  <c r="L3797" i="11" s="1"/>
  <c r="D3797" i="11"/>
  <c r="B3797" i="11"/>
  <c r="A3797" i="11"/>
  <c r="E3796" i="11"/>
  <c r="L3796" i="11" s="1"/>
  <c r="D3796" i="11"/>
  <c r="B3796" i="11"/>
  <c r="A3796" i="11"/>
  <c r="E3795" i="11"/>
  <c r="L3795" i="11" s="1"/>
  <c r="D3795" i="11"/>
  <c r="B3795" i="11"/>
  <c r="A3795" i="11"/>
  <c r="E3794" i="11"/>
  <c r="D3794" i="11"/>
  <c r="B3794" i="11"/>
  <c r="A3794" i="11"/>
  <c r="E3793" i="11"/>
  <c r="L3793" i="11" s="1"/>
  <c r="D3793" i="11"/>
  <c r="B3793" i="11"/>
  <c r="A3793" i="11"/>
  <c r="D3792" i="11"/>
  <c r="B3792" i="11"/>
  <c r="A3792" i="11"/>
  <c r="E3791" i="11"/>
  <c r="L3791" i="11" s="1"/>
  <c r="D3791" i="11"/>
  <c r="B3791" i="11"/>
  <c r="A3791" i="11"/>
  <c r="E3790" i="11"/>
  <c r="D3790" i="11"/>
  <c r="B3790" i="11"/>
  <c r="A3790" i="11"/>
  <c r="E3789" i="11"/>
  <c r="L3789" i="11" s="1"/>
  <c r="D3789" i="11"/>
  <c r="B3789" i="11"/>
  <c r="A3789" i="11"/>
  <c r="E3788" i="11"/>
  <c r="D3788" i="11"/>
  <c r="B3788" i="11"/>
  <c r="A3788" i="11"/>
  <c r="E3787" i="11"/>
  <c r="L3787" i="11" s="1"/>
  <c r="D3787" i="11"/>
  <c r="B3787" i="11"/>
  <c r="A3787" i="11"/>
  <c r="E3786" i="11"/>
  <c r="L3786" i="11" s="1"/>
  <c r="D3786" i="11"/>
  <c r="B3786" i="11"/>
  <c r="A3786" i="11"/>
  <c r="E3785" i="11"/>
  <c r="L3785" i="11" s="1"/>
  <c r="D3785" i="11"/>
  <c r="B3785" i="11"/>
  <c r="A3785" i="11"/>
  <c r="E3784" i="11"/>
  <c r="L3784" i="11" s="1"/>
  <c r="D3784" i="11"/>
  <c r="B3784" i="11"/>
  <c r="A3784" i="11"/>
  <c r="E3783" i="11"/>
  <c r="L3783" i="11" s="1"/>
  <c r="D3783" i="11"/>
  <c r="B3783" i="11"/>
  <c r="A3783" i="11"/>
  <c r="E3782" i="11"/>
  <c r="D3782" i="11"/>
  <c r="B3782" i="11"/>
  <c r="A3782" i="11"/>
  <c r="E3781" i="11"/>
  <c r="L3781" i="11" s="1"/>
  <c r="D3781" i="11"/>
  <c r="B3781" i="11"/>
  <c r="A3781" i="11"/>
  <c r="E3780" i="11"/>
  <c r="L3780" i="11" s="1"/>
  <c r="D3780" i="11"/>
  <c r="B3780" i="11"/>
  <c r="A3780" i="11"/>
  <c r="D3779" i="11"/>
  <c r="B3779" i="11"/>
  <c r="A3779" i="11"/>
  <c r="E3778" i="11"/>
  <c r="L3778" i="11" s="1"/>
  <c r="D3778" i="11"/>
  <c r="B3778" i="11"/>
  <c r="A3778" i="11"/>
  <c r="E3777" i="11"/>
  <c r="L3777" i="11" s="1"/>
  <c r="D3777" i="11"/>
  <c r="B3777" i="11"/>
  <c r="A3777" i="11"/>
  <c r="E3776" i="11"/>
  <c r="L3776" i="11" s="1"/>
  <c r="D3776" i="11"/>
  <c r="B3776" i="11"/>
  <c r="A3776" i="11"/>
  <c r="E3775" i="11"/>
  <c r="L3775" i="11" s="1"/>
  <c r="D3775" i="11"/>
  <c r="B3775" i="11"/>
  <c r="A3775" i="11"/>
  <c r="E3774" i="11"/>
  <c r="L3774" i="11" s="1"/>
  <c r="D3774" i="11"/>
  <c r="B3774" i="11"/>
  <c r="A3774" i="11"/>
  <c r="E3773" i="11"/>
  <c r="L3773" i="11" s="1"/>
  <c r="D3773" i="11"/>
  <c r="B3773" i="11"/>
  <c r="A3773" i="11"/>
  <c r="E3772" i="11"/>
  <c r="L3772" i="11" s="1"/>
  <c r="D3772" i="11"/>
  <c r="B3772" i="11"/>
  <c r="A3772" i="11"/>
  <c r="E3771" i="11"/>
  <c r="L3771" i="11" s="1"/>
  <c r="D3771" i="11"/>
  <c r="B3771" i="11"/>
  <c r="A3771" i="11"/>
  <c r="E3770" i="11"/>
  <c r="L3770" i="11" s="1"/>
  <c r="D3770" i="11"/>
  <c r="B3770" i="11"/>
  <c r="A3770" i="11"/>
  <c r="E3769" i="11"/>
  <c r="L3769" i="11" s="1"/>
  <c r="D3769" i="11"/>
  <c r="B3769" i="11"/>
  <c r="A3769" i="11"/>
  <c r="E3768" i="11"/>
  <c r="L3768" i="11" s="1"/>
  <c r="D3768" i="11"/>
  <c r="B3768" i="11"/>
  <c r="A3768" i="11"/>
  <c r="E3767" i="11"/>
  <c r="L3767" i="11" s="1"/>
  <c r="D3767" i="11"/>
  <c r="B3767" i="11"/>
  <c r="A3767" i="11"/>
  <c r="E3766" i="11"/>
  <c r="L3766" i="11" s="1"/>
  <c r="D3766" i="11"/>
  <c r="B3766" i="11"/>
  <c r="A3766" i="11"/>
  <c r="E3765" i="11"/>
  <c r="L3765" i="11" s="1"/>
  <c r="D3765" i="11"/>
  <c r="B3765" i="11"/>
  <c r="A3765" i="11"/>
  <c r="D3764" i="11"/>
  <c r="B3764" i="11"/>
  <c r="A3764" i="11"/>
  <c r="D3763" i="11"/>
  <c r="B3763" i="11"/>
  <c r="A3763" i="11"/>
  <c r="E3762" i="11"/>
  <c r="D3762" i="11"/>
  <c r="B3762" i="11"/>
  <c r="A3762" i="11"/>
  <c r="E3761" i="11"/>
  <c r="L3761" i="11" s="1"/>
  <c r="D3761" i="11"/>
  <c r="B3761" i="11"/>
  <c r="A3761" i="11"/>
  <c r="E3760" i="11"/>
  <c r="L3760" i="11" s="1"/>
  <c r="D3760" i="11"/>
  <c r="B3760" i="11"/>
  <c r="A3760" i="11"/>
  <c r="E3759" i="11"/>
  <c r="L3759" i="11" s="1"/>
  <c r="D3759" i="11"/>
  <c r="B3759" i="11"/>
  <c r="A3759" i="11"/>
  <c r="E3758" i="11"/>
  <c r="D3758" i="11"/>
  <c r="B3758" i="11"/>
  <c r="A3758" i="11"/>
  <c r="E3757" i="11"/>
  <c r="L3757" i="11" s="1"/>
  <c r="D3757" i="11"/>
  <c r="B3757" i="11"/>
  <c r="A3757" i="11"/>
  <c r="E3756" i="11"/>
  <c r="L3756" i="11" s="1"/>
  <c r="D3756" i="11"/>
  <c r="B3756" i="11"/>
  <c r="A3756" i="11"/>
  <c r="E3755" i="11"/>
  <c r="L3755" i="11" s="1"/>
  <c r="D3755" i="11"/>
  <c r="B3755" i="11"/>
  <c r="A3755" i="11"/>
  <c r="E3754" i="11"/>
  <c r="D3754" i="11"/>
  <c r="B3754" i="11"/>
  <c r="A3754" i="11"/>
  <c r="D3753" i="11"/>
  <c r="B3753" i="11"/>
  <c r="A3753" i="11"/>
  <c r="E3752" i="11"/>
  <c r="D3752" i="11"/>
  <c r="B3752" i="11"/>
  <c r="A3752" i="11"/>
  <c r="E3751" i="11"/>
  <c r="L3751" i="11" s="1"/>
  <c r="D3751" i="11"/>
  <c r="B3751" i="11"/>
  <c r="A3751" i="11"/>
  <c r="E3750" i="11"/>
  <c r="D3750" i="11"/>
  <c r="B3750" i="11"/>
  <c r="A3750" i="11"/>
  <c r="E3749" i="11"/>
  <c r="L3749" i="11" s="1"/>
  <c r="D3749" i="11"/>
  <c r="B3749" i="11"/>
  <c r="A3749" i="11"/>
  <c r="E3748" i="11"/>
  <c r="D3748" i="11"/>
  <c r="B3748" i="11"/>
  <c r="A3748" i="11"/>
  <c r="E3747" i="11"/>
  <c r="L3747" i="11" s="1"/>
  <c r="D3747" i="11"/>
  <c r="B3747" i="11"/>
  <c r="A3747" i="11"/>
  <c r="E3746" i="11"/>
  <c r="D3746" i="11"/>
  <c r="B3746" i="11"/>
  <c r="A3746" i="11"/>
  <c r="E3745" i="11"/>
  <c r="L3745" i="11" s="1"/>
  <c r="D3745" i="11"/>
  <c r="B3745" i="11"/>
  <c r="A3745" i="11"/>
  <c r="D3744" i="11"/>
  <c r="B3744" i="11"/>
  <c r="A3744" i="11"/>
  <c r="D3743" i="11"/>
  <c r="B3743" i="11"/>
  <c r="A3743" i="11"/>
  <c r="E3742" i="11"/>
  <c r="L3742" i="11" s="1"/>
  <c r="D3742" i="11"/>
  <c r="B3742" i="11"/>
  <c r="A3742" i="11"/>
  <c r="E3741" i="11"/>
  <c r="D3741" i="11"/>
  <c r="B3741" i="11"/>
  <c r="A3741" i="11"/>
  <c r="E3740" i="11"/>
  <c r="L3740" i="11" s="1"/>
  <c r="D3740" i="11"/>
  <c r="B3740" i="11"/>
  <c r="A3740" i="11"/>
  <c r="E3739" i="11"/>
  <c r="L3739" i="11" s="1"/>
  <c r="D3739" i="11"/>
  <c r="B3739" i="11"/>
  <c r="A3739" i="11"/>
  <c r="E3738" i="11"/>
  <c r="L3738" i="11" s="1"/>
  <c r="D3738" i="11"/>
  <c r="B3738" i="11"/>
  <c r="A3738" i="11"/>
  <c r="D3737" i="11"/>
  <c r="B3737" i="11"/>
  <c r="A3737" i="11"/>
  <c r="E3736" i="11"/>
  <c r="D3736" i="11"/>
  <c r="B3736" i="11"/>
  <c r="A3736" i="11"/>
  <c r="E3735" i="11"/>
  <c r="L3735" i="11" s="1"/>
  <c r="D3735" i="11"/>
  <c r="B3735" i="11"/>
  <c r="A3735" i="11"/>
  <c r="E3734" i="11"/>
  <c r="D3734" i="11"/>
  <c r="B3734" i="11"/>
  <c r="A3734" i="11"/>
  <c r="E3733" i="11"/>
  <c r="L3733" i="11" s="1"/>
  <c r="D3733" i="11"/>
  <c r="B3733" i="11"/>
  <c r="A3733" i="11"/>
  <c r="E3732" i="11"/>
  <c r="L3732" i="11" s="1"/>
  <c r="D3732" i="11"/>
  <c r="B3732" i="11"/>
  <c r="A3732" i="11"/>
  <c r="E3731" i="11"/>
  <c r="L3731" i="11" s="1"/>
  <c r="D3731" i="11"/>
  <c r="B3731" i="11"/>
  <c r="A3731" i="11"/>
  <c r="E3730" i="11"/>
  <c r="L3730" i="11" s="1"/>
  <c r="D3730" i="11"/>
  <c r="B3730" i="11"/>
  <c r="A3730" i="11"/>
  <c r="D3729" i="11"/>
  <c r="B3729" i="11"/>
  <c r="A3729" i="11"/>
  <c r="E3728" i="11"/>
  <c r="L3728" i="11" s="1"/>
  <c r="D3728" i="11"/>
  <c r="B3728" i="11"/>
  <c r="A3728" i="11"/>
  <c r="E3727" i="11"/>
  <c r="L3727" i="11" s="1"/>
  <c r="D3727" i="11"/>
  <c r="B3727" i="11"/>
  <c r="A3727" i="11"/>
  <c r="E3726" i="11"/>
  <c r="L3726" i="11" s="1"/>
  <c r="D3726" i="11"/>
  <c r="B3726" i="11"/>
  <c r="A3726" i="11"/>
  <c r="E3725" i="11"/>
  <c r="L3725" i="11" s="1"/>
  <c r="D3725" i="11"/>
  <c r="B3725" i="11"/>
  <c r="A3725" i="11"/>
  <c r="E3724" i="11"/>
  <c r="L3724" i="11" s="1"/>
  <c r="D3724" i="11"/>
  <c r="B3724" i="11"/>
  <c r="A3724" i="11"/>
  <c r="E3723" i="11"/>
  <c r="L3723" i="11" s="1"/>
  <c r="D3723" i="11"/>
  <c r="B3723" i="11"/>
  <c r="A3723" i="11"/>
  <c r="E3722" i="11"/>
  <c r="L3722" i="11" s="1"/>
  <c r="D3722" i="11"/>
  <c r="B3722" i="11"/>
  <c r="A3722" i="11"/>
  <c r="E3721" i="11"/>
  <c r="L3721" i="11" s="1"/>
  <c r="D3721" i="11"/>
  <c r="B3721" i="11"/>
  <c r="A3721" i="11"/>
  <c r="E3720" i="11"/>
  <c r="L3720" i="11" s="1"/>
  <c r="D3720" i="11"/>
  <c r="B3720" i="11"/>
  <c r="A3720" i="11"/>
  <c r="E3719" i="11"/>
  <c r="L3719" i="11" s="1"/>
  <c r="D3719" i="11"/>
  <c r="B3719" i="11"/>
  <c r="A3719" i="11"/>
  <c r="E3718" i="11"/>
  <c r="L3718" i="11" s="1"/>
  <c r="D3718" i="11"/>
  <c r="B3718" i="11"/>
  <c r="A3718" i="11"/>
  <c r="E3717" i="11"/>
  <c r="L3717" i="11" s="1"/>
  <c r="D3717" i="11"/>
  <c r="B3717" i="11"/>
  <c r="A3717" i="11"/>
  <c r="E3716" i="11"/>
  <c r="L3716" i="11" s="1"/>
  <c r="D3716" i="11"/>
  <c r="B3716" i="11"/>
  <c r="A3716" i="11"/>
  <c r="E3715" i="11"/>
  <c r="L3715" i="11" s="1"/>
  <c r="D3715" i="11"/>
  <c r="B3715" i="11"/>
  <c r="A3715" i="11"/>
  <c r="E3714" i="11"/>
  <c r="L3714" i="11" s="1"/>
  <c r="D3714" i="11"/>
  <c r="B3714" i="11"/>
  <c r="A3714" i="11"/>
  <c r="E3713" i="11"/>
  <c r="L3713" i="11" s="1"/>
  <c r="D3713" i="11"/>
  <c r="B3713" i="11"/>
  <c r="A3713" i="11"/>
  <c r="E3712" i="11"/>
  <c r="D3712" i="11"/>
  <c r="B3712" i="11"/>
  <c r="A3712" i="11"/>
  <c r="E3711" i="11"/>
  <c r="L3711" i="11" s="1"/>
  <c r="D3711" i="11"/>
  <c r="B3711" i="11"/>
  <c r="A3711" i="11"/>
  <c r="D3710" i="11"/>
  <c r="B3710" i="11"/>
  <c r="A3710" i="11"/>
  <c r="E3709" i="11"/>
  <c r="L3709" i="11" s="1"/>
  <c r="D3709" i="11"/>
  <c r="B3709" i="11"/>
  <c r="A3709" i="11"/>
  <c r="E3708" i="11"/>
  <c r="D3708" i="11"/>
  <c r="B3708" i="11"/>
  <c r="A3708" i="11"/>
  <c r="E3707" i="11"/>
  <c r="L3707" i="11" s="1"/>
  <c r="D3707" i="11"/>
  <c r="B3707" i="11"/>
  <c r="A3707" i="11"/>
  <c r="E3706" i="11"/>
  <c r="D3706" i="11"/>
  <c r="B3706" i="11"/>
  <c r="A3706" i="11"/>
  <c r="D3705" i="11"/>
  <c r="B3705" i="11"/>
  <c r="A3705" i="11"/>
  <c r="E3704" i="11"/>
  <c r="L3704" i="11" s="1"/>
  <c r="D3704" i="11"/>
  <c r="B3704" i="11"/>
  <c r="A3704" i="11"/>
  <c r="E3703" i="11"/>
  <c r="L3703" i="11" s="1"/>
  <c r="D3703" i="11"/>
  <c r="B3703" i="11"/>
  <c r="A3703" i="11"/>
  <c r="E3702" i="11"/>
  <c r="L3702" i="11" s="1"/>
  <c r="D3702" i="11"/>
  <c r="B3702" i="11"/>
  <c r="A3702" i="11"/>
  <c r="E3701" i="11"/>
  <c r="L3701" i="11" s="1"/>
  <c r="D3701" i="11"/>
  <c r="B3701" i="11"/>
  <c r="A3701" i="11"/>
  <c r="E3700" i="11"/>
  <c r="L3700" i="11" s="1"/>
  <c r="D3700" i="11"/>
  <c r="B3700" i="11"/>
  <c r="A3700" i="11"/>
  <c r="E3699" i="11"/>
  <c r="L3699" i="11" s="1"/>
  <c r="D3699" i="11"/>
  <c r="B3699" i="11"/>
  <c r="A3699" i="11"/>
  <c r="E3698" i="11"/>
  <c r="L3698" i="11" s="1"/>
  <c r="D3698" i="11"/>
  <c r="B3698" i="11"/>
  <c r="A3698" i="11"/>
  <c r="E3697" i="11"/>
  <c r="L3697" i="11" s="1"/>
  <c r="D3697" i="11"/>
  <c r="B3697" i="11"/>
  <c r="A3697" i="11"/>
  <c r="E3696" i="11"/>
  <c r="L3696" i="11" s="1"/>
  <c r="D3696" i="11"/>
  <c r="B3696" i="11"/>
  <c r="A3696" i="11"/>
  <c r="E3695" i="11"/>
  <c r="L3695" i="11" s="1"/>
  <c r="D3695" i="11"/>
  <c r="B3695" i="11"/>
  <c r="A3695" i="11"/>
  <c r="E3694" i="11"/>
  <c r="L3694" i="11" s="1"/>
  <c r="D3694" i="11"/>
  <c r="B3694" i="11"/>
  <c r="A3694" i="11"/>
  <c r="E3693" i="11"/>
  <c r="L3693" i="11" s="1"/>
  <c r="D3693" i="11"/>
  <c r="B3693" i="11"/>
  <c r="A3693" i="11"/>
  <c r="E3692" i="11"/>
  <c r="L3692" i="11" s="1"/>
  <c r="D3692" i="11"/>
  <c r="B3692" i="11"/>
  <c r="A3692" i="11"/>
  <c r="E3691" i="11"/>
  <c r="L3691" i="11" s="1"/>
  <c r="D3691" i="11"/>
  <c r="B3691" i="11"/>
  <c r="A3691" i="11"/>
  <c r="E3690" i="11"/>
  <c r="L3690" i="11" s="1"/>
  <c r="D3690" i="11"/>
  <c r="B3690" i="11"/>
  <c r="A3690" i="11"/>
  <c r="E3689" i="11"/>
  <c r="L3689" i="11" s="1"/>
  <c r="D3689" i="11"/>
  <c r="B3689" i="11"/>
  <c r="A3689" i="11"/>
  <c r="E3688" i="11"/>
  <c r="L3688" i="11" s="1"/>
  <c r="D3688" i="11"/>
  <c r="B3688" i="11"/>
  <c r="A3688" i="11"/>
  <c r="E3687" i="11"/>
  <c r="L3687" i="11" s="1"/>
  <c r="D3687" i="11"/>
  <c r="B3687" i="11"/>
  <c r="A3687" i="11"/>
  <c r="E3686" i="11"/>
  <c r="L3686" i="11" s="1"/>
  <c r="D3686" i="11"/>
  <c r="B3686" i="11"/>
  <c r="A3686" i="11"/>
  <c r="E3685" i="11"/>
  <c r="L3685" i="11" s="1"/>
  <c r="D3685" i="11"/>
  <c r="B3685" i="11"/>
  <c r="A3685" i="11"/>
  <c r="E3684" i="11"/>
  <c r="D3684" i="11"/>
  <c r="B3684" i="11"/>
  <c r="A3684" i="11"/>
  <c r="E3683" i="11"/>
  <c r="L3683" i="11" s="1"/>
  <c r="D3683" i="11"/>
  <c r="B3683" i="11"/>
  <c r="A3683" i="11"/>
  <c r="E3682" i="11"/>
  <c r="L3682" i="11" s="1"/>
  <c r="D3682" i="11"/>
  <c r="B3682" i="11"/>
  <c r="A3682" i="11"/>
  <c r="E3681" i="11"/>
  <c r="L3681" i="11" s="1"/>
  <c r="D3681" i="11"/>
  <c r="B3681" i="11"/>
  <c r="A3681" i="11"/>
  <c r="E3680" i="11"/>
  <c r="L3680" i="11" s="1"/>
  <c r="D3680" i="11"/>
  <c r="B3680" i="11"/>
  <c r="A3680" i="11"/>
  <c r="E3679" i="11"/>
  <c r="L3679" i="11" s="1"/>
  <c r="D3679" i="11"/>
  <c r="B3679" i="11"/>
  <c r="A3679" i="11"/>
  <c r="E3678" i="11"/>
  <c r="L3678" i="11" s="1"/>
  <c r="D3678" i="11"/>
  <c r="B3678" i="11"/>
  <c r="A3678" i="11"/>
  <c r="E3677" i="11"/>
  <c r="L3677" i="11" s="1"/>
  <c r="D3677" i="11"/>
  <c r="B3677" i="11"/>
  <c r="A3677" i="11"/>
  <c r="E3676" i="11"/>
  <c r="L3676" i="11" s="1"/>
  <c r="D3676" i="11"/>
  <c r="B3676" i="11"/>
  <c r="A3676" i="11"/>
  <c r="D3675" i="11"/>
  <c r="B3675" i="11"/>
  <c r="A3675" i="11"/>
  <c r="E3674" i="11"/>
  <c r="L3674" i="11" s="1"/>
  <c r="D3674" i="11"/>
  <c r="B3674" i="11"/>
  <c r="A3674" i="11"/>
  <c r="E3673" i="11"/>
  <c r="L3673" i="11" s="1"/>
  <c r="D3673" i="11"/>
  <c r="B3673" i="11"/>
  <c r="A3673" i="11"/>
  <c r="E3672" i="11"/>
  <c r="L3672" i="11" s="1"/>
  <c r="D3672" i="11"/>
  <c r="B3672" i="11"/>
  <c r="A3672" i="11"/>
  <c r="D3671" i="11"/>
  <c r="B3671" i="11"/>
  <c r="A3671" i="11"/>
  <c r="E3670" i="11"/>
  <c r="L3670" i="11" s="1"/>
  <c r="D3670" i="11"/>
  <c r="B3670" i="11"/>
  <c r="A3670" i="11"/>
  <c r="E3669" i="11"/>
  <c r="D3669" i="11"/>
  <c r="B3669" i="11"/>
  <c r="A3669" i="11"/>
  <c r="D3668" i="11"/>
  <c r="B3668" i="11"/>
  <c r="A3668" i="11"/>
  <c r="E3667" i="11"/>
  <c r="D3667" i="11"/>
  <c r="B3667" i="11"/>
  <c r="A3667" i="11"/>
  <c r="E3666" i="11"/>
  <c r="L3666" i="11" s="1"/>
  <c r="D3666" i="11"/>
  <c r="B3666" i="11"/>
  <c r="A3666" i="11"/>
  <c r="E3665" i="11"/>
  <c r="D3665" i="11"/>
  <c r="B3665" i="11"/>
  <c r="A3665" i="11"/>
  <c r="E3664" i="11"/>
  <c r="L3664" i="11" s="1"/>
  <c r="D3664" i="11"/>
  <c r="B3664" i="11"/>
  <c r="A3664" i="11"/>
  <c r="D3663" i="11"/>
  <c r="B3663" i="11"/>
  <c r="A3663" i="11"/>
  <c r="E3662" i="11"/>
  <c r="L3662" i="11" s="1"/>
  <c r="D3662" i="11"/>
  <c r="B3662" i="11"/>
  <c r="A3662" i="11"/>
  <c r="E3661" i="11"/>
  <c r="L3661" i="11" s="1"/>
  <c r="D3661" i="11"/>
  <c r="B3661" i="11"/>
  <c r="A3661" i="11"/>
  <c r="E3660" i="11"/>
  <c r="L3660" i="11" s="1"/>
  <c r="D3660" i="11"/>
  <c r="B3660" i="11"/>
  <c r="A3660" i="11"/>
  <c r="E3659" i="11"/>
  <c r="L3659" i="11" s="1"/>
  <c r="D3659" i="11"/>
  <c r="B3659" i="11"/>
  <c r="A3659" i="11"/>
  <c r="E3658" i="11"/>
  <c r="L3658" i="11" s="1"/>
  <c r="D3658" i="11"/>
  <c r="B3658" i="11"/>
  <c r="A3658" i="11"/>
  <c r="E3657" i="11"/>
  <c r="L3657" i="11" s="1"/>
  <c r="D3657" i="11"/>
  <c r="B3657" i="11"/>
  <c r="A3657" i="11"/>
  <c r="E3656" i="11"/>
  <c r="L3656" i="11" s="1"/>
  <c r="D3656" i="11"/>
  <c r="B3656" i="11"/>
  <c r="A3656" i="11"/>
  <c r="E3655" i="11"/>
  <c r="L3655" i="11" s="1"/>
  <c r="D3655" i="11"/>
  <c r="B3655" i="11"/>
  <c r="A3655" i="11"/>
  <c r="E3654" i="11"/>
  <c r="L3654" i="11" s="1"/>
  <c r="D3654" i="11"/>
  <c r="B3654" i="11"/>
  <c r="A3654" i="11"/>
  <c r="E3653" i="11"/>
  <c r="L3653" i="11" s="1"/>
  <c r="D3653" i="11"/>
  <c r="B3653" i="11"/>
  <c r="A3653" i="11"/>
  <c r="E3652" i="11"/>
  <c r="L3652" i="11" s="1"/>
  <c r="D3652" i="11"/>
  <c r="B3652" i="11"/>
  <c r="A3652" i="11"/>
  <c r="E3651" i="11"/>
  <c r="L3651" i="11" s="1"/>
  <c r="D3651" i="11"/>
  <c r="B3651" i="11"/>
  <c r="A3651" i="11"/>
  <c r="E3650" i="11"/>
  <c r="L3650" i="11" s="1"/>
  <c r="D3650" i="11"/>
  <c r="B3650" i="11"/>
  <c r="A3650" i="11"/>
  <c r="E3649" i="11"/>
  <c r="L3649" i="11" s="1"/>
  <c r="D3649" i="11"/>
  <c r="B3649" i="11"/>
  <c r="A3649" i="11"/>
  <c r="E3648" i="11"/>
  <c r="L3648" i="11" s="1"/>
  <c r="D3648" i="11"/>
  <c r="B3648" i="11"/>
  <c r="A3648" i="11"/>
  <c r="E3647" i="11"/>
  <c r="L3647" i="11" s="1"/>
  <c r="D3647" i="11"/>
  <c r="B3647" i="11"/>
  <c r="A3647" i="11"/>
  <c r="E3646" i="11"/>
  <c r="L3646" i="11" s="1"/>
  <c r="D3646" i="11"/>
  <c r="B3646" i="11"/>
  <c r="A3646" i="11"/>
  <c r="E3645" i="11"/>
  <c r="L3645" i="11" s="1"/>
  <c r="D3645" i="11"/>
  <c r="B3645" i="11"/>
  <c r="A3645" i="11"/>
  <c r="E3644" i="11"/>
  <c r="L3644" i="11" s="1"/>
  <c r="D3644" i="11"/>
  <c r="B3644" i="11"/>
  <c r="A3644" i="11"/>
  <c r="E3643" i="11"/>
  <c r="L3643" i="11" s="1"/>
  <c r="D3643" i="11"/>
  <c r="B3643" i="11"/>
  <c r="A3643" i="11"/>
  <c r="E3642" i="11"/>
  <c r="L3642" i="11" s="1"/>
  <c r="D3642" i="11"/>
  <c r="B3642" i="11"/>
  <c r="A3642" i="11"/>
  <c r="E3641" i="11"/>
  <c r="L3641" i="11" s="1"/>
  <c r="D3641" i="11"/>
  <c r="B3641" i="11"/>
  <c r="A3641" i="11"/>
  <c r="E3640" i="11"/>
  <c r="L3640" i="11" s="1"/>
  <c r="D3640" i="11"/>
  <c r="B3640" i="11"/>
  <c r="A3640" i="11"/>
  <c r="E3639" i="11"/>
  <c r="L3639" i="11" s="1"/>
  <c r="D3639" i="11"/>
  <c r="B3639" i="11"/>
  <c r="A3639" i="11"/>
  <c r="E3638" i="11"/>
  <c r="L3638" i="11" s="1"/>
  <c r="D3638" i="11"/>
  <c r="B3638" i="11"/>
  <c r="A3638" i="11"/>
  <c r="E3637" i="11"/>
  <c r="L3637" i="11" s="1"/>
  <c r="D3637" i="11"/>
  <c r="B3637" i="11"/>
  <c r="A3637" i="11"/>
  <c r="E3636" i="11"/>
  <c r="L3636" i="11" s="1"/>
  <c r="D3636" i="11"/>
  <c r="B3636" i="11"/>
  <c r="A3636" i="11"/>
  <c r="E3635" i="11"/>
  <c r="L3635" i="11" s="1"/>
  <c r="D3635" i="11"/>
  <c r="B3635" i="11"/>
  <c r="A3635" i="11"/>
  <c r="E3634" i="11"/>
  <c r="L3634" i="11" s="1"/>
  <c r="D3634" i="11"/>
  <c r="B3634" i="11"/>
  <c r="A3634" i="11"/>
  <c r="E3633" i="11"/>
  <c r="D3633" i="11"/>
  <c r="B3633" i="11"/>
  <c r="A3633" i="11"/>
  <c r="E3632" i="11"/>
  <c r="L3632" i="11" s="1"/>
  <c r="D3632" i="11"/>
  <c r="B3632" i="11"/>
  <c r="A3632" i="11"/>
  <c r="E3631" i="11"/>
  <c r="L3631" i="11" s="1"/>
  <c r="D3631" i="11"/>
  <c r="B3631" i="11"/>
  <c r="A3631" i="11"/>
  <c r="E3630" i="11"/>
  <c r="L3630" i="11" s="1"/>
  <c r="D3630" i="11"/>
  <c r="B3630" i="11"/>
  <c r="A3630" i="11"/>
  <c r="E3629" i="11"/>
  <c r="L3629" i="11" s="1"/>
  <c r="D3629" i="11"/>
  <c r="B3629" i="11"/>
  <c r="A3629" i="11"/>
  <c r="E3628" i="11"/>
  <c r="L3628" i="11" s="1"/>
  <c r="D3628" i="11"/>
  <c r="B3628" i="11"/>
  <c r="A3628" i="11"/>
  <c r="E3627" i="11"/>
  <c r="L3627" i="11" s="1"/>
  <c r="D3627" i="11"/>
  <c r="B3627" i="11"/>
  <c r="A3627" i="11"/>
  <c r="E3626" i="11"/>
  <c r="L3626" i="11" s="1"/>
  <c r="D3626" i="11"/>
  <c r="B3626" i="11"/>
  <c r="A3626" i="11"/>
  <c r="E3625" i="11"/>
  <c r="L3625" i="11" s="1"/>
  <c r="D3625" i="11"/>
  <c r="B3625" i="11"/>
  <c r="A3625" i="11"/>
  <c r="E3624" i="11"/>
  <c r="L3624" i="11" s="1"/>
  <c r="D3624" i="11"/>
  <c r="B3624" i="11"/>
  <c r="A3624" i="11"/>
  <c r="E3623" i="11"/>
  <c r="L3623" i="11" s="1"/>
  <c r="D3623" i="11"/>
  <c r="B3623" i="11"/>
  <c r="A3623" i="11"/>
  <c r="E3622" i="11"/>
  <c r="L3622" i="11" s="1"/>
  <c r="D3622" i="11"/>
  <c r="B3622" i="11"/>
  <c r="A3622" i="11"/>
  <c r="E3621" i="11"/>
  <c r="L3621" i="11" s="1"/>
  <c r="D3621" i="11"/>
  <c r="B3621" i="11"/>
  <c r="A3621" i="11"/>
  <c r="E3620" i="11"/>
  <c r="L3620" i="11" s="1"/>
  <c r="D3620" i="11"/>
  <c r="B3620" i="11"/>
  <c r="A3620" i="11"/>
  <c r="E3619" i="11"/>
  <c r="L3619" i="11" s="1"/>
  <c r="D3619" i="11"/>
  <c r="B3619" i="11"/>
  <c r="A3619" i="11"/>
  <c r="E3618" i="11"/>
  <c r="L3618" i="11" s="1"/>
  <c r="D3618" i="11"/>
  <c r="B3618" i="11"/>
  <c r="A3618" i="11"/>
  <c r="E3617" i="11"/>
  <c r="L3617" i="11" s="1"/>
  <c r="D3617" i="11"/>
  <c r="B3617" i="11"/>
  <c r="A3617" i="11"/>
  <c r="E3616" i="11"/>
  <c r="L3616" i="11" s="1"/>
  <c r="D3616" i="11"/>
  <c r="B3616" i="11"/>
  <c r="A3616" i="11"/>
  <c r="E3615" i="11"/>
  <c r="L3615" i="11" s="1"/>
  <c r="D3615" i="11"/>
  <c r="B3615" i="11"/>
  <c r="A3615" i="11"/>
  <c r="E3614" i="11"/>
  <c r="L3614" i="11" s="1"/>
  <c r="D3614" i="11"/>
  <c r="B3614" i="11"/>
  <c r="A3614" i="11"/>
  <c r="D3613" i="11"/>
  <c r="B3613" i="11"/>
  <c r="A3613" i="11"/>
  <c r="E3612" i="11"/>
  <c r="L3612" i="11" s="1"/>
  <c r="D3612" i="11"/>
  <c r="B3612" i="11"/>
  <c r="A3612" i="11"/>
  <c r="E3611" i="11"/>
  <c r="L3611" i="11" s="1"/>
  <c r="D3611" i="11"/>
  <c r="B3611" i="11"/>
  <c r="A3611" i="11"/>
  <c r="E3610" i="11"/>
  <c r="L3610" i="11" s="1"/>
  <c r="D3610" i="11"/>
  <c r="B3610" i="11"/>
  <c r="A3610" i="11"/>
  <c r="E3609" i="11"/>
  <c r="L3609" i="11" s="1"/>
  <c r="D3609" i="11"/>
  <c r="B3609" i="11"/>
  <c r="A3609" i="11"/>
  <c r="E3608" i="11"/>
  <c r="L3608" i="11" s="1"/>
  <c r="D3608" i="11"/>
  <c r="B3608" i="11"/>
  <c r="A3608" i="11"/>
  <c r="E3607" i="11"/>
  <c r="D3607" i="11"/>
  <c r="B3607" i="11"/>
  <c r="A3607" i="11"/>
  <c r="E3606" i="11"/>
  <c r="L3606" i="11" s="1"/>
  <c r="D3606" i="11"/>
  <c r="B3606" i="11"/>
  <c r="A3606" i="11"/>
  <c r="E3605" i="11"/>
  <c r="L3605" i="11" s="1"/>
  <c r="D3605" i="11"/>
  <c r="B3605" i="11"/>
  <c r="A3605" i="11"/>
  <c r="E3604" i="11"/>
  <c r="L3604" i="11" s="1"/>
  <c r="D3604" i="11"/>
  <c r="B3604" i="11"/>
  <c r="A3604" i="11"/>
  <c r="E3603" i="11"/>
  <c r="L3603" i="11" s="1"/>
  <c r="D3603" i="11"/>
  <c r="B3603" i="11"/>
  <c r="A3603" i="11"/>
  <c r="E3602" i="11"/>
  <c r="L3602" i="11" s="1"/>
  <c r="D3602" i="11"/>
  <c r="B3602" i="11"/>
  <c r="A3602" i="11"/>
  <c r="E3601" i="11"/>
  <c r="L3601" i="11" s="1"/>
  <c r="D3601" i="11"/>
  <c r="B3601" i="11"/>
  <c r="A3601" i="11"/>
  <c r="E3600" i="11"/>
  <c r="L3600" i="11" s="1"/>
  <c r="D3600" i="11"/>
  <c r="B3600" i="11"/>
  <c r="A3600" i="11"/>
  <c r="E3599" i="11"/>
  <c r="L3599" i="11" s="1"/>
  <c r="D3599" i="11"/>
  <c r="B3599" i="11"/>
  <c r="A3599" i="11"/>
  <c r="E3598" i="11"/>
  <c r="L3598" i="11" s="1"/>
  <c r="D3598" i="11"/>
  <c r="B3598" i="11"/>
  <c r="A3598" i="11"/>
  <c r="E3597" i="11"/>
  <c r="L3597" i="11" s="1"/>
  <c r="D3597" i="11"/>
  <c r="B3597" i="11"/>
  <c r="A3597" i="11"/>
  <c r="E3596" i="11"/>
  <c r="L3596" i="11" s="1"/>
  <c r="D3596" i="11"/>
  <c r="B3596" i="11"/>
  <c r="A3596" i="11"/>
  <c r="E3595" i="11"/>
  <c r="L3595" i="11" s="1"/>
  <c r="D3595" i="11"/>
  <c r="B3595" i="11"/>
  <c r="A3595" i="11"/>
  <c r="E3594" i="11"/>
  <c r="L3594" i="11" s="1"/>
  <c r="D3594" i="11"/>
  <c r="B3594" i="11"/>
  <c r="A3594" i="11"/>
  <c r="E3593" i="11"/>
  <c r="L3593" i="11" s="1"/>
  <c r="D3593" i="11"/>
  <c r="B3593" i="11"/>
  <c r="A3593" i="11"/>
  <c r="E3592" i="11"/>
  <c r="L3592" i="11" s="1"/>
  <c r="D3592" i="11"/>
  <c r="B3592" i="11"/>
  <c r="A3592" i="11"/>
  <c r="E3591" i="11"/>
  <c r="L3591" i="11" s="1"/>
  <c r="D3591" i="11"/>
  <c r="B3591" i="11"/>
  <c r="A3591" i="11"/>
  <c r="E3590" i="11"/>
  <c r="L3590" i="11" s="1"/>
  <c r="D3590" i="11"/>
  <c r="B3590" i="11"/>
  <c r="A3590" i="11"/>
  <c r="E3589" i="11"/>
  <c r="L3589" i="11" s="1"/>
  <c r="D3589" i="11"/>
  <c r="B3589" i="11"/>
  <c r="A3589" i="11"/>
  <c r="E3588" i="11"/>
  <c r="L3588" i="11" s="1"/>
  <c r="D3588" i="11"/>
  <c r="B3588" i="11"/>
  <c r="A3588" i="11"/>
  <c r="D3587" i="11"/>
  <c r="B3587" i="11"/>
  <c r="A3587" i="11"/>
  <c r="D3586" i="11"/>
  <c r="B3586" i="11"/>
  <c r="A3586" i="11"/>
  <c r="E3585" i="11"/>
  <c r="L3585" i="11" s="1"/>
  <c r="D3585" i="11"/>
  <c r="B3585" i="11"/>
  <c r="A3585" i="11"/>
  <c r="E3584" i="11"/>
  <c r="L3584" i="11" s="1"/>
  <c r="D3584" i="11"/>
  <c r="B3584" i="11"/>
  <c r="A3584" i="11"/>
  <c r="E3583" i="11"/>
  <c r="L3583" i="11" s="1"/>
  <c r="D3583" i="11"/>
  <c r="B3583" i="11"/>
  <c r="A3583" i="11"/>
  <c r="E3582" i="11"/>
  <c r="L3582" i="11" s="1"/>
  <c r="D3582" i="11"/>
  <c r="B3582" i="11"/>
  <c r="A3582" i="11"/>
  <c r="E3581" i="11"/>
  <c r="L3581" i="11" s="1"/>
  <c r="D3581" i="11"/>
  <c r="B3581" i="11"/>
  <c r="A3581" i="11"/>
  <c r="E3580" i="11"/>
  <c r="L3580" i="11" s="1"/>
  <c r="D3580" i="11"/>
  <c r="B3580" i="11"/>
  <c r="A3580" i="11"/>
  <c r="E3579" i="11"/>
  <c r="L3579" i="11" s="1"/>
  <c r="D3579" i="11"/>
  <c r="B3579" i="11"/>
  <c r="A3579" i="11"/>
  <c r="E3578" i="11"/>
  <c r="L3578" i="11" s="1"/>
  <c r="D3578" i="11"/>
  <c r="B3578" i="11"/>
  <c r="A3578" i="11"/>
  <c r="E3577" i="11"/>
  <c r="L3577" i="11" s="1"/>
  <c r="D3577" i="11"/>
  <c r="B3577" i="11"/>
  <c r="A3577" i="11"/>
  <c r="E3576" i="11"/>
  <c r="L3576" i="11" s="1"/>
  <c r="D3576" i="11"/>
  <c r="B3576" i="11"/>
  <c r="A3576" i="11"/>
  <c r="E3575" i="11"/>
  <c r="L3575" i="11" s="1"/>
  <c r="D3575" i="11"/>
  <c r="B3575" i="11"/>
  <c r="A3575" i="11"/>
  <c r="E3574" i="11"/>
  <c r="L3574" i="11" s="1"/>
  <c r="D3574" i="11"/>
  <c r="B3574" i="11"/>
  <c r="A3574" i="11"/>
  <c r="E3573" i="11"/>
  <c r="L3573" i="11" s="1"/>
  <c r="D3573" i="11"/>
  <c r="B3573" i="11"/>
  <c r="A3573" i="11"/>
  <c r="E3572" i="11"/>
  <c r="L3572" i="11" s="1"/>
  <c r="D3572" i="11"/>
  <c r="B3572" i="11"/>
  <c r="A3572" i="11"/>
  <c r="D3571" i="11"/>
  <c r="B3571" i="11"/>
  <c r="A3571" i="11"/>
  <c r="E3570" i="11"/>
  <c r="L3570" i="11" s="1"/>
  <c r="D3570" i="11"/>
  <c r="B3570" i="11"/>
  <c r="A3570" i="11"/>
  <c r="E3569" i="11"/>
  <c r="L3569" i="11" s="1"/>
  <c r="D3569" i="11"/>
  <c r="B3569" i="11"/>
  <c r="A3569" i="11"/>
  <c r="E3568" i="11"/>
  <c r="L3568" i="11" s="1"/>
  <c r="D3568" i="11"/>
  <c r="B3568" i="11"/>
  <c r="A3568" i="11"/>
  <c r="E3567" i="11"/>
  <c r="L3567" i="11" s="1"/>
  <c r="D3567" i="11"/>
  <c r="B3567" i="11"/>
  <c r="A3567" i="11"/>
  <c r="E3566" i="11"/>
  <c r="L3566" i="11" s="1"/>
  <c r="D3566" i="11"/>
  <c r="B3566" i="11"/>
  <c r="A3566" i="11"/>
  <c r="E3565" i="11"/>
  <c r="L3565" i="11" s="1"/>
  <c r="D3565" i="11"/>
  <c r="B3565" i="11"/>
  <c r="A3565" i="11"/>
  <c r="E3564" i="11"/>
  <c r="L3564" i="11" s="1"/>
  <c r="D3564" i="11"/>
  <c r="B3564" i="11"/>
  <c r="A3564" i="11"/>
  <c r="D3563" i="11"/>
  <c r="B3563" i="11"/>
  <c r="A3563" i="11"/>
  <c r="E3562" i="11"/>
  <c r="L3562" i="11" s="1"/>
  <c r="D3562" i="11"/>
  <c r="B3562" i="11"/>
  <c r="A3562" i="11"/>
  <c r="E3561" i="11"/>
  <c r="L3561" i="11" s="1"/>
  <c r="D3561" i="11"/>
  <c r="B3561" i="11"/>
  <c r="A3561" i="11"/>
  <c r="E3560" i="11"/>
  <c r="L3560" i="11" s="1"/>
  <c r="D3560" i="11"/>
  <c r="B3560" i="11"/>
  <c r="A3560" i="11"/>
  <c r="E3559" i="11"/>
  <c r="L3559" i="11" s="1"/>
  <c r="D3559" i="11"/>
  <c r="B3559" i="11"/>
  <c r="A3559" i="11"/>
  <c r="E3558" i="11"/>
  <c r="L3558" i="11" s="1"/>
  <c r="D3558" i="11"/>
  <c r="B3558" i="11"/>
  <c r="A3558" i="11"/>
  <c r="E3557" i="11"/>
  <c r="L3557" i="11" s="1"/>
  <c r="D3557" i="11"/>
  <c r="B3557" i="11"/>
  <c r="A3557" i="11"/>
  <c r="E3556" i="11"/>
  <c r="L3556" i="11" s="1"/>
  <c r="D3556" i="11"/>
  <c r="B3556" i="11"/>
  <c r="A3556" i="11"/>
  <c r="E3555" i="11"/>
  <c r="L3555" i="11" s="1"/>
  <c r="D3555" i="11"/>
  <c r="B3555" i="11"/>
  <c r="A3555" i="11"/>
  <c r="E3554" i="11"/>
  <c r="L3554" i="11" s="1"/>
  <c r="D3554" i="11"/>
  <c r="B3554" i="11"/>
  <c r="A3554" i="11"/>
  <c r="E3553" i="11"/>
  <c r="L3553" i="11" s="1"/>
  <c r="D3553" i="11"/>
  <c r="B3553" i="11"/>
  <c r="A3553" i="11"/>
  <c r="E3552" i="11"/>
  <c r="L3552" i="11" s="1"/>
  <c r="D3552" i="11"/>
  <c r="B3552" i="11"/>
  <c r="A3552" i="11"/>
  <c r="E3551" i="11"/>
  <c r="L3551" i="11" s="1"/>
  <c r="D3551" i="11"/>
  <c r="B3551" i="11"/>
  <c r="A3551" i="11"/>
  <c r="E3550" i="11"/>
  <c r="L3550" i="11" s="1"/>
  <c r="D3550" i="11"/>
  <c r="B3550" i="11"/>
  <c r="A3550" i="11"/>
  <c r="E3549" i="11"/>
  <c r="L3549" i="11" s="1"/>
  <c r="D3549" i="11"/>
  <c r="B3549" i="11"/>
  <c r="A3549" i="11"/>
  <c r="E3548" i="11"/>
  <c r="L3548" i="11" s="1"/>
  <c r="D3548" i="11"/>
  <c r="B3548" i="11"/>
  <c r="A3548" i="11"/>
  <c r="E3547" i="11"/>
  <c r="L3547" i="11" s="1"/>
  <c r="D3547" i="11"/>
  <c r="B3547" i="11"/>
  <c r="A3547" i="11"/>
  <c r="E3546" i="11"/>
  <c r="L3546" i="11" s="1"/>
  <c r="D3546" i="11"/>
  <c r="B3546" i="11"/>
  <c r="A3546" i="11"/>
  <c r="E3545" i="11"/>
  <c r="L3545" i="11" s="1"/>
  <c r="D3545" i="11"/>
  <c r="B3545" i="11"/>
  <c r="A3545" i="11"/>
  <c r="E3544" i="11"/>
  <c r="L3544" i="11" s="1"/>
  <c r="D3544" i="11"/>
  <c r="B3544" i="11"/>
  <c r="A3544" i="11"/>
  <c r="E3543" i="11"/>
  <c r="L3543" i="11" s="1"/>
  <c r="D3543" i="11"/>
  <c r="B3543" i="11"/>
  <c r="A3543" i="11"/>
  <c r="D3542" i="11"/>
  <c r="B3542" i="11"/>
  <c r="A3542" i="11"/>
  <c r="E3541" i="11"/>
  <c r="L3541" i="11" s="1"/>
  <c r="D3541" i="11"/>
  <c r="B3541" i="11"/>
  <c r="A3541" i="11"/>
  <c r="E3540" i="11"/>
  <c r="L3540" i="11" s="1"/>
  <c r="D3540" i="11"/>
  <c r="B3540" i="11"/>
  <c r="A3540" i="11"/>
  <c r="E3539" i="11"/>
  <c r="L3539" i="11" s="1"/>
  <c r="D3539" i="11"/>
  <c r="B3539" i="11"/>
  <c r="A3539" i="11"/>
  <c r="E3538" i="11"/>
  <c r="L3538" i="11" s="1"/>
  <c r="D3538" i="11"/>
  <c r="B3538" i="11"/>
  <c r="A3538" i="11"/>
  <c r="E3537" i="11"/>
  <c r="L3537" i="11" s="1"/>
  <c r="D3537" i="11"/>
  <c r="B3537" i="11"/>
  <c r="A3537" i="11"/>
  <c r="E3536" i="11"/>
  <c r="L3536" i="11" s="1"/>
  <c r="D3536" i="11"/>
  <c r="B3536" i="11"/>
  <c r="A3536" i="11"/>
  <c r="E3535" i="11"/>
  <c r="L3535" i="11" s="1"/>
  <c r="D3535" i="11"/>
  <c r="B3535" i="11"/>
  <c r="A3535" i="11"/>
  <c r="E3534" i="11"/>
  <c r="L3534" i="11" s="1"/>
  <c r="D3534" i="11"/>
  <c r="B3534" i="11"/>
  <c r="A3534" i="11"/>
  <c r="E3533" i="11"/>
  <c r="L3533" i="11" s="1"/>
  <c r="D3533" i="11"/>
  <c r="B3533" i="11"/>
  <c r="A3533" i="11"/>
  <c r="E3532" i="11"/>
  <c r="L3532" i="11" s="1"/>
  <c r="D3532" i="11"/>
  <c r="B3532" i="11"/>
  <c r="A3532" i="11"/>
  <c r="E3531" i="11"/>
  <c r="L3531" i="11" s="1"/>
  <c r="D3531" i="11"/>
  <c r="B3531" i="11"/>
  <c r="A3531" i="11"/>
  <c r="E3530" i="11"/>
  <c r="L3530" i="11" s="1"/>
  <c r="D3530" i="11"/>
  <c r="B3530" i="11"/>
  <c r="A3530" i="11"/>
  <c r="E3529" i="11"/>
  <c r="L3529" i="11" s="1"/>
  <c r="D3529" i="11"/>
  <c r="B3529" i="11"/>
  <c r="A3529" i="11"/>
  <c r="E3528" i="11"/>
  <c r="L3528" i="11" s="1"/>
  <c r="D3528" i="11"/>
  <c r="B3528" i="11"/>
  <c r="A3528" i="11"/>
  <c r="E3527" i="11"/>
  <c r="L3527" i="11" s="1"/>
  <c r="D3527" i="11"/>
  <c r="B3527" i="11"/>
  <c r="A3527" i="11"/>
  <c r="E3526" i="11"/>
  <c r="L3526" i="11" s="1"/>
  <c r="D3526" i="11"/>
  <c r="B3526" i="11"/>
  <c r="A3526" i="11"/>
  <c r="E3525" i="11"/>
  <c r="L3525" i="11" s="1"/>
  <c r="D3525" i="11"/>
  <c r="B3525" i="11"/>
  <c r="A3525" i="11"/>
  <c r="E3524" i="11"/>
  <c r="L3524" i="11" s="1"/>
  <c r="D3524" i="11"/>
  <c r="B3524" i="11"/>
  <c r="A3524" i="11"/>
  <c r="E3523" i="11"/>
  <c r="L3523" i="11" s="1"/>
  <c r="D3523" i="11"/>
  <c r="B3523" i="11"/>
  <c r="A3523" i="11"/>
  <c r="E3522" i="11"/>
  <c r="L3522" i="11" s="1"/>
  <c r="D3522" i="11"/>
  <c r="B3522" i="11"/>
  <c r="A3522" i="11"/>
  <c r="E3521" i="11"/>
  <c r="L3521" i="11" s="1"/>
  <c r="D3521" i="11"/>
  <c r="B3521" i="11"/>
  <c r="A3521" i="11"/>
  <c r="E3520" i="11"/>
  <c r="L3520" i="11" s="1"/>
  <c r="D3520" i="11"/>
  <c r="B3520" i="11"/>
  <c r="A3520" i="11"/>
  <c r="E3519" i="11"/>
  <c r="L3519" i="11" s="1"/>
  <c r="D3519" i="11"/>
  <c r="B3519" i="11"/>
  <c r="A3519" i="11"/>
  <c r="E3518" i="11"/>
  <c r="L3518" i="11" s="1"/>
  <c r="D3518" i="11"/>
  <c r="B3518" i="11"/>
  <c r="A3518" i="11"/>
  <c r="E3517" i="11"/>
  <c r="L3517" i="11" s="1"/>
  <c r="D3517" i="11"/>
  <c r="B3517" i="11"/>
  <c r="A3517" i="11"/>
  <c r="D3516" i="11"/>
  <c r="B3516" i="11"/>
  <c r="A3516" i="11"/>
  <c r="E3515" i="11"/>
  <c r="L3515" i="11" s="1"/>
  <c r="D3515" i="11"/>
  <c r="B3515" i="11"/>
  <c r="A3515" i="11"/>
  <c r="E3514" i="11"/>
  <c r="D3514" i="11"/>
  <c r="B3514" i="11"/>
  <c r="A3514" i="11"/>
  <c r="D3513" i="11"/>
  <c r="B3513" i="11"/>
  <c r="A3513" i="11"/>
  <c r="E3512" i="11"/>
  <c r="L3512" i="11" s="1"/>
  <c r="D3512" i="11"/>
  <c r="B3512" i="11"/>
  <c r="A3512" i="11"/>
  <c r="E3511" i="11"/>
  <c r="L3511" i="11" s="1"/>
  <c r="D3511" i="11"/>
  <c r="B3511" i="11"/>
  <c r="A3511" i="11"/>
  <c r="E3510" i="11"/>
  <c r="L3510" i="11" s="1"/>
  <c r="D3510" i="11"/>
  <c r="B3510" i="11"/>
  <c r="A3510" i="11"/>
  <c r="E3509" i="11"/>
  <c r="D3509" i="11"/>
  <c r="B3509" i="11"/>
  <c r="A3509" i="11"/>
  <c r="E3508" i="11"/>
  <c r="L3508" i="11" s="1"/>
  <c r="D3508" i="11"/>
  <c r="B3508" i="11"/>
  <c r="A3508" i="11"/>
  <c r="E3507" i="11"/>
  <c r="L3507" i="11" s="1"/>
  <c r="D3507" i="11"/>
  <c r="B3507" i="11"/>
  <c r="A3507" i="11"/>
  <c r="E3506" i="11"/>
  <c r="L3506" i="11" s="1"/>
  <c r="D3506" i="11"/>
  <c r="B3506" i="11"/>
  <c r="A3506" i="11"/>
  <c r="E3505" i="11"/>
  <c r="L3505" i="11" s="1"/>
  <c r="D3505" i="11"/>
  <c r="B3505" i="11"/>
  <c r="A3505" i="11"/>
  <c r="E3504" i="11"/>
  <c r="L3504" i="11" s="1"/>
  <c r="D3504" i="11"/>
  <c r="B3504" i="11"/>
  <c r="A3504" i="11"/>
  <c r="E3503" i="11"/>
  <c r="L3503" i="11" s="1"/>
  <c r="D3503" i="11"/>
  <c r="B3503" i="11"/>
  <c r="A3503" i="11"/>
  <c r="E3502" i="11"/>
  <c r="L3502" i="11" s="1"/>
  <c r="D3502" i="11"/>
  <c r="B3502" i="11"/>
  <c r="A3502" i="11"/>
  <c r="E3501" i="11"/>
  <c r="L3501" i="11" s="1"/>
  <c r="D3501" i="11"/>
  <c r="B3501" i="11"/>
  <c r="A3501" i="11"/>
  <c r="E3500" i="11"/>
  <c r="L3500" i="11" s="1"/>
  <c r="D3500" i="11"/>
  <c r="B3500" i="11"/>
  <c r="A3500" i="11"/>
  <c r="E3499" i="11"/>
  <c r="L3499" i="11" s="1"/>
  <c r="D3499" i="11"/>
  <c r="B3499" i="11"/>
  <c r="A3499" i="11"/>
  <c r="E3498" i="11"/>
  <c r="D3498" i="11"/>
  <c r="B3498" i="11"/>
  <c r="A3498" i="11"/>
  <c r="E3497" i="11"/>
  <c r="L3497" i="11" s="1"/>
  <c r="D3497" i="11"/>
  <c r="B3497" i="11"/>
  <c r="A3497" i="11"/>
  <c r="E3496" i="11"/>
  <c r="L3496" i="11" s="1"/>
  <c r="D3496" i="11"/>
  <c r="B3496" i="11"/>
  <c r="A3496" i="11"/>
  <c r="E3495" i="11"/>
  <c r="L3495" i="11" s="1"/>
  <c r="D3495" i="11"/>
  <c r="B3495" i="11"/>
  <c r="A3495" i="11"/>
  <c r="E3494" i="11"/>
  <c r="L3494" i="11" s="1"/>
  <c r="D3494" i="11"/>
  <c r="B3494" i="11"/>
  <c r="A3494" i="11"/>
  <c r="E3493" i="11"/>
  <c r="L3493" i="11" s="1"/>
  <c r="D3493" i="11"/>
  <c r="B3493" i="11"/>
  <c r="A3493" i="11"/>
  <c r="D3492" i="11"/>
  <c r="B3492" i="11"/>
  <c r="A3492" i="11"/>
  <c r="E3491" i="11"/>
  <c r="L3491" i="11" s="1"/>
  <c r="D3491" i="11"/>
  <c r="B3491" i="11"/>
  <c r="A3491" i="11"/>
  <c r="E3490" i="11"/>
  <c r="L3490" i="11" s="1"/>
  <c r="D3490" i="11"/>
  <c r="B3490" i="11"/>
  <c r="A3490" i="11"/>
  <c r="E3489" i="11"/>
  <c r="L3489" i="11" s="1"/>
  <c r="D3489" i="11"/>
  <c r="B3489" i="11"/>
  <c r="A3489" i="11"/>
  <c r="E3488" i="11"/>
  <c r="L3488" i="11" s="1"/>
  <c r="D3488" i="11"/>
  <c r="B3488" i="11"/>
  <c r="A3488" i="11"/>
  <c r="D3487" i="11"/>
  <c r="B3487" i="11"/>
  <c r="A3487" i="11"/>
  <c r="D3486" i="11"/>
  <c r="B3486" i="11"/>
  <c r="A3486" i="11"/>
  <c r="E3485" i="11"/>
  <c r="L3485" i="11" s="1"/>
  <c r="D3485" i="11"/>
  <c r="B3485" i="11"/>
  <c r="A3485" i="11"/>
  <c r="E3484" i="11"/>
  <c r="L3484" i="11" s="1"/>
  <c r="D3484" i="11"/>
  <c r="B3484" i="11"/>
  <c r="A3484" i="11"/>
  <c r="E3483" i="11"/>
  <c r="L3483" i="11" s="1"/>
  <c r="D3483" i="11"/>
  <c r="B3483" i="11"/>
  <c r="A3483" i="11"/>
  <c r="E3482" i="11"/>
  <c r="L3482" i="11" s="1"/>
  <c r="D3482" i="11"/>
  <c r="B3482" i="11"/>
  <c r="A3482" i="11"/>
  <c r="E3481" i="11"/>
  <c r="L3481" i="11" s="1"/>
  <c r="D3481" i="11"/>
  <c r="B3481" i="11"/>
  <c r="A3481" i="11"/>
  <c r="E3480" i="11"/>
  <c r="L3480" i="11" s="1"/>
  <c r="D3480" i="11"/>
  <c r="B3480" i="11"/>
  <c r="A3480" i="11"/>
  <c r="E3479" i="11"/>
  <c r="L3479" i="11" s="1"/>
  <c r="D3479" i="11"/>
  <c r="B3479" i="11"/>
  <c r="A3479" i="11"/>
  <c r="E3478" i="11"/>
  <c r="L3478" i="11" s="1"/>
  <c r="D3478" i="11"/>
  <c r="B3478" i="11"/>
  <c r="A3478" i="11"/>
  <c r="D3477" i="11"/>
  <c r="B3477" i="11"/>
  <c r="A3477" i="11"/>
  <c r="E2998" i="11"/>
  <c r="L2998" i="11" s="1"/>
  <c r="E3471" i="11"/>
  <c r="L3471" i="11" s="1"/>
  <c r="D3471" i="11"/>
  <c r="B3471" i="11"/>
  <c r="A3471" i="11"/>
  <c r="E3470" i="11"/>
  <c r="L3470" i="11" s="1"/>
  <c r="D3470" i="11"/>
  <c r="B3470" i="11"/>
  <c r="A3470" i="11"/>
  <c r="E3469" i="11"/>
  <c r="L3469" i="11" s="1"/>
  <c r="D3469" i="11"/>
  <c r="B3469" i="11"/>
  <c r="A3469" i="11"/>
  <c r="E3468" i="11"/>
  <c r="L3468" i="11" s="1"/>
  <c r="D3468" i="11"/>
  <c r="B3468" i="11"/>
  <c r="A3468" i="11"/>
  <c r="E3467" i="11"/>
  <c r="L3467" i="11" s="1"/>
  <c r="D3467" i="11"/>
  <c r="B3467" i="11"/>
  <c r="A3467" i="11"/>
  <c r="E3466" i="11"/>
  <c r="L3466" i="11" s="1"/>
  <c r="D3466" i="11"/>
  <c r="B3466" i="11"/>
  <c r="A3466" i="11"/>
  <c r="E3465" i="11"/>
  <c r="L3465" i="11" s="1"/>
  <c r="D3465" i="11"/>
  <c r="B3465" i="11"/>
  <c r="A3465" i="11"/>
  <c r="E3464" i="11"/>
  <c r="L3464" i="11" s="1"/>
  <c r="D3464" i="11"/>
  <c r="B3464" i="11"/>
  <c r="A3464" i="11"/>
  <c r="E3463" i="11"/>
  <c r="L3463" i="11" s="1"/>
  <c r="D3463" i="11"/>
  <c r="B3463" i="11"/>
  <c r="A3463" i="11"/>
  <c r="E3462" i="11"/>
  <c r="L3462" i="11" s="1"/>
  <c r="D3462" i="11"/>
  <c r="B3462" i="11"/>
  <c r="A3462" i="11"/>
  <c r="E3461" i="11"/>
  <c r="L3461" i="11" s="1"/>
  <c r="D3461" i="11"/>
  <c r="B3461" i="11"/>
  <c r="A3461" i="11"/>
  <c r="E3460" i="11"/>
  <c r="L3460" i="11" s="1"/>
  <c r="D3460" i="11"/>
  <c r="B3460" i="11"/>
  <c r="A3460" i="11"/>
  <c r="E3459" i="11"/>
  <c r="L3459" i="11" s="1"/>
  <c r="D3459" i="11"/>
  <c r="B3459" i="11"/>
  <c r="A3459" i="11"/>
  <c r="E3458" i="11"/>
  <c r="L3458" i="11" s="1"/>
  <c r="D3458" i="11"/>
  <c r="B3458" i="11"/>
  <c r="A3458" i="11"/>
  <c r="E3457" i="11"/>
  <c r="L3457" i="11" s="1"/>
  <c r="D3457" i="11"/>
  <c r="B3457" i="11"/>
  <c r="A3457" i="11"/>
  <c r="E3456" i="11"/>
  <c r="L3456" i="11" s="1"/>
  <c r="D3456" i="11"/>
  <c r="B3456" i="11"/>
  <c r="A3456" i="11"/>
  <c r="E3455" i="11"/>
  <c r="L3455" i="11" s="1"/>
  <c r="D3455" i="11"/>
  <c r="B3455" i="11"/>
  <c r="A3455" i="11"/>
  <c r="E3454" i="11"/>
  <c r="L3454" i="11" s="1"/>
  <c r="D3454" i="11"/>
  <c r="B3454" i="11"/>
  <c r="A3454" i="11"/>
  <c r="E3453" i="11"/>
  <c r="L3453" i="11" s="1"/>
  <c r="D3453" i="11"/>
  <c r="B3453" i="11"/>
  <c r="A3453" i="11"/>
  <c r="E3452" i="11"/>
  <c r="L3452" i="11" s="1"/>
  <c r="D3452" i="11"/>
  <c r="B3452" i="11"/>
  <c r="A3452" i="11"/>
  <c r="E3451" i="11"/>
  <c r="L3451" i="11" s="1"/>
  <c r="D3451" i="11"/>
  <c r="B3451" i="11"/>
  <c r="A3451" i="11"/>
  <c r="E3450" i="11"/>
  <c r="L3450" i="11" s="1"/>
  <c r="D3450" i="11"/>
  <c r="B3450" i="11"/>
  <c r="A3450" i="11"/>
  <c r="E3449" i="11"/>
  <c r="L3449" i="11" s="1"/>
  <c r="D3449" i="11"/>
  <c r="B3449" i="11"/>
  <c r="A3449" i="11"/>
  <c r="E3448" i="11"/>
  <c r="L3448" i="11" s="1"/>
  <c r="D3448" i="11"/>
  <c r="B3448" i="11"/>
  <c r="A3448" i="11"/>
  <c r="E3447" i="11"/>
  <c r="L3447" i="11" s="1"/>
  <c r="D3447" i="11"/>
  <c r="B3447" i="11"/>
  <c r="A3447" i="11"/>
  <c r="E3446" i="11"/>
  <c r="L3446" i="11" s="1"/>
  <c r="D3446" i="11"/>
  <c r="B3446" i="11"/>
  <c r="A3446" i="11"/>
  <c r="E3445" i="11"/>
  <c r="L3445" i="11" s="1"/>
  <c r="D3445" i="11"/>
  <c r="B3445" i="11"/>
  <c r="A3445" i="11"/>
  <c r="E3444" i="11"/>
  <c r="L3444" i="11" s="1"/>
  <c r="D3444" i="11"/>
  <c r="B3444" i="11"/>
  <c r="A3444" i="11"/>
  <c r="E3443" i="11"/>
  <c r="L3443" i="11" s="1"/>
  <c r="D3443" i="11"/>
  <c r="B3443" i="11"/>
  <c r="A3443" i="11"/>
  <c r="E3442" i="11"/>
  <c r="L3442" i="11" s="1"/>
  <c r="D3442" i="11"/>
  <c r="B3442" i="11"/>
  <c r="A3442" i="11"/>
  <c r="D3441" i="11"/>
  <c r="B3441" i="11"/>
  <c r="A3441" i="11"/>
  <c r="E3440" i="11"/>
  <c r="N3440" i="11" s="1"/>
  <c r="D3440" i="11"/>
  <c r="B3440" i="11"/>
  <c r="A3440" i="11"/>
  <c r="E3439" i="11"/>
  <c r="D3439" i="11"/>
  <c r="B3439" i="11"/>
  <c r="A3439" i="11"/>
  <c r="E3438" i="11"/>
  <c r="N3438" i="11" s="1"/>
  <c r="D3438" i="11"/>
  <c r="B3438" i="11"/>
  <c r="A3438" i="11"/>
  <c r="E3437" i="11"/>
  <c r="D3437" i="11"/>
  <c r="B3437" i="11"/>
  <c r="A3437" i="11"/>
  <c r="E3436" i="11"/>
  <c r="N3436" i="11" s="1"/>
  <c r="D3436" i="11"/>
  <c r="B3436" i="11"/>
  <c r="A3436" i="11"/>
  <c r="E3435" i="11"/>
  <c r="D3435" i="11"/>
  <c r="B3435" i="11"/>
  <c r="A3435" i="11"/>
  <c r="E3434" i="11"/>
  <c r="N3434" i="11" s="1"/>
  <c r="D3434" i="11"/>
  <c r="B3434" i="11"/>
  <c r="A3434" i="11"/>
  <c r="E3433" i="11"/>
  <c r="N3433" i="11" s="1"/>
  <c r="D3433" i="11"/>
  <c r="B3433" i="11"/>
  <c r="A3433" i="11"/>
  <c r="E3432" i="11"/>
  <c r="N3432" i="11" s="1"/>
  <c r="D3432" i="11"/>
  <c r="B3432" i="11"/>
  <c r="A3432" i="11"/>
  <c r="E3431" i="11"/>
  <c r="N3431" i="11" s="1"/>
  <c r="D3431" i="11"/>
  <c r="B3431" i="11"/>
  <c r="A3431" i="11"/>
  <c r="E3430" i="11"/>
  <c r="N3430" i="11" s="1"/>
  <c r="D3430" i="11"/>
  <c r="B3430" i="11"/>
  <c r="A3430" i="11"/>
  <c r="E3429" i="11"/>
  <c r="N3429" i="11" s="1"/>
  <c r="D3429" i="11"/>
  <c r="B3429" i="11"/>
  <c r="A3429" i="11"/>
  <c r="E3428" i="11"/>
  <c r="N3428" i="11" s="1"/>
  <c r="D3428" i="11"/>
  <c r="B3428" i="11"/>
  <c r="A3428" i="11"/>
  <c r="E3427" i="11"/>
  <c r="N3427" i="11" s="1"/>
  <c r="D3427" i="11"/>
  <c r="B3427" i="11"/>
  <c r="A3427" i="11"/>
  <c r="E3426" i="11"/>
  <c r="N3426" i="11" s="1"/>
  <c r="D3426" i="11"/>
  <c r="B3426" i="11"/>
  <c r="A3426" i="11"/>
  <c r="E3425" i="11"/>
  <c r="N3425" i="11" s="1"/>
  <c r="D3425" i="11"/>
  <c r="B3425" i="11"/>
  <c r="A3425" i="11"/>
  <c r="E3424" i="11"/>
  <c r="N3424" i="11" s="1"/>
  <c r="D3424" i="11"/>
  <c r="B3424" i="11"/>
  <c r="A3424" i="11"/>
  <c r="E3423" i="11"/>
  <c r="D3423" i="11"/>
  <c r="B3423" i="11"/>
  <c r="A3423" i="11"/>
  <c r="E3422" i="11"/>
  <c r="N3422" i="11" s="1"/>
  <c r="D3422" i="11"/>
  <c r="B3422" i="11"/>
  <c r="A3422" i="11"/>
  <c r="E3421" i="11"/>
  <c r="D3421" i="11"/>
  <c r="B3421" i="11"/>
  <c r="A3421" i="11"/>
  <c r="E3420" i="11"/>
  <c r="N3420" i="11" s="1"/>
  <c r="D3420" i="11"/>
  <c r="B3420" i="11"/>
  <c r="A3420" i="11"/>
  <c r="E3419" i="11"/>
  <c r="D3419" i="11"/>
  <c r="B3419" i="11"/>
  <c r="A3419" i="11"/>
  <c r="E3418" i="11"/>
  <c r="N3418" i="11" s="1"/>
  <c r="D3418" i="11"/>
  <c r="B3418" i="11"/>
  <c r="A3418" i="11"/>
  <c r="E3417" i="11"/>
  <c r="N3417" i="11" s="1"/>
  <c r="D3417" i="11"/>
  <c r="B3417" i="11"/>
  <c r="A3417" i="11"/>
  <c r="E3416" i="11"/>
  <c r="D3416" i="11"/>
  <c r="B3416" i="11"/>
  <c r="A3416" i="11"/>
  <c r="E3415" i="11"/>
  <c r="N3415" i="11" s="1"/>
  <c r="D3415" i="11"/>
  <c r="B3415" i="11"/>
  <c r="A3415" i="11"/>
  <c r="E3414" i="11"/>
  <c r="D3414" i="11"/>
  <c r="B3414" i="11"/>
  <c r="A3414" i="11"/>
  <c r="E3413" i="11"/>
  <c r="D3413" i="11"/>
  <c r="B3413" i="11"/>
  <c r="A3413" i="11"/>
  <c r="E3412" i="11"/>
  <c r="D3412" i="11"/>
  <c r="B3412" i="11"/>
  <c r="A3412" i="11"/>
  <c r="E3411" i="11"/>
  <c r="N3411" i="11" s="1"/>
  <c r="D3411" i="11"/>
  <c r="B3411" i="11"/>
  <c r="A3411" i="11"/>
  <c r="E3410" i="11"/>
  <c r="D3410" i="11"/>
  <c r="B3410" i="11"/>
  <c r="A3410" i="11"/>
  <c r="E3409" i="11"/>
  <c r="L3409" i="11" s="1"/>
  <c r="D3409" i="11"/>
  <c r="B3409" i="11"/>
  <c r="A3409" i="11"/>
  <c r="E3408" i="11"/>
  <c r="N3408" i="11" s="1"/>
  <c r="D3408" i="11"/>
  <c r="B3408" i="11"/>
  <c r="A3408" i="11"/>
  <c r="E3407" i="11"/>
  <c r="N3407" i="11" s="1"/>
  <c r="D3407" i="11"/>
  <c r="B3407" i="11"/>
  <c r="A3407" i="11"/>
  <c r="E3406" i="11"/>
  <c r="D3406" i="11"/>
  <c r="B3406" i="11"/>
  <c r="A3406" i="11"/>
  <c r="E3405" i="11"/>
  <c r="D3405" i="11"/>
  <c r="B3405" i="11"/>
  <c r="A3405" i="11"/>
  <c r="E3404" i="11"/>
  <c r="L3404" i="11" s="1"/>
  <c r="D3404" i="11"/>
  <c r="B3404" i="11"/>
  <c r="A3404" i="11"/>
  <c r="E3403" i="11"/>
  <c r="N3403" i="11" s="1"/>
  <c r="D3403" i="11"/>
  <c r="B3403" i="11"/>
  <c r="A3403" i="11"/>
  <c r="E3402" i="11"/>
  <c r="D3402" i="11"/>
  <c r="B3402" i="11"/>
  <c r="A3402" i="11"/>
  <c r="D3401" i="11"/>
  <c r="B3401" i="11"/>
  <c r="A3401" i="11"/>
  <c r="E3400" i="11"/>
  <c r="D3400" i="11"/>
  <c r="B3400" i="11"/>
  <c r="A3400" i="11"/>
  <c r="E3399" i="11"/>
  <c r="L3399" i="11" s="1"/>
  <c r="D3399" i="11"/>
  <c r="B3399" i="11"/>
  <c r="A3399" i="11"/>
  <c r="E3398" i="11"/>
  <c r="D3398" i="11"/>
  <c r="B3398" i="11"/>
  <c r="A3398" i="11"/>
  <c r="E3397" i="11"/>
  <c r="D3397" i="11"/>
  <c r="B3397" i="11"/>
  <c r="A3397" i="11"/>
  <c r="E3396" i="11"/>
  <c r="L3396" i="11" s="1"/>
  <c r="D3396" i="11"/>
  <c r="B3396" i="11"/>
  <c r="A3396" i="11"/>
  <c r="E3395" i="11"/>
  <c r="D3395" i="11"/>
  <c r="B3395" i="11"/>
  <c r="A3395" i="11"/>
  <c r="E3394" i="11"/>
  <c r="D3394" i="11"/>
  <c r="B3394" i="11"/>
  <c r="A3394" i="11"/>
  <c r="E3393" i="11"/>
  <c r="L3393" i="11" s="1"/>
  <c r="D3393" i="11"/>
  <c r="B3393" i="11"/>
  <c r="A3393" i="11"/>
  <c r="E3392" i="11"/>
  <c r="D3392" i="11"/>
  <c r="B3392" i="11"/>
  <c r="A3392" i="11"/>
  <c r="E3391" i="11"/>
  <c r="L3391" i="11" s="1"/>
  <c r="D3391" i="11"/>
  <c r="B3391" i="11"/>
  <c r="A3391" i="11"/>
  <c r="E3390" i="11"/>
  <c r="D3390" i="11"/>
  <c r="B3390" i="11"/>
  <c r="A3390" i="11"/>
  <c r="D3389" i="11"/>
  <c r="B3389" i="11"/>
  <c r="A3389" i="11"/>
  <c r="E3388" i="11"/>
  <c r="D3388" i="11"/>
  <c r="B3388" i="11"/>
  <c r="A3388" i="11"/>
  <c r="E3387" i="11"/>
  <c r="D3387" i="11"/>
  <c r="B3387" i="11"/>
  <c r="A3387" i="11"/>
  <c r="E3386" i="11"/>
  <c r="N3386" i="11" s="1"/>
  <c r="D3386" i="11"/>
  <c r="B3386" i="11"/>
  <c r="A3386" i="11"/>
  <c r="E3385" i="11"/>
  <c r="L3385" i="11" s="1"/>
  <c r="D3385" i="11"/>
  <c r="B3385" i="11"/>
  <c r="A3385" i="11"/>
  <c r="E3384" i="11"/>
  <c r="N3384" i="11" s="1"/>
  <c r="D3384" i="11"/>
  <c r="B3384" i="11"/>
  <c r="A3384" i="11"/>
  <c r="E3383" i="11"/>
  <c r="D3383" i="11"/>
  <c r="B3383" i="11"/>
  <c r="A3383" i="11"/>
  <c r="E3382" i="11"/>
  <c r="N3382" i="11" s="1"/>
  <c r="D3382" i="11"/>
  <c r="B3382" i="11"/>
  <c r="A3382" i="11"/>
  <c r="E3381" i="11"/>
  <c r="D3381" i="11"/>
  <c r="B3381" i="11"/>
  <c r="A3381" i="11"/>
  <c r="E3380" i="11"/>
  <c r="D3380" i="11"/>
  <c r="B3380" i="11"/>
  <c r="A3380" i="11"/>
  <c r="E3379" i="11"/>
  <c r="L3379" i="11" s="1"/>
  <c r="D3379" i="11"/>
  <c r="B3379" i="11"/>
  <c r="A3379" i="11"/>
  <c r="E3378" i="11"/>
  <c r="D3378" i="11"/>
  <c r="B3378" i="11"/>
  <c r="A3378" i="11"/>
  <c r="E3377" i="11"/>
  <c r="L3377" i="11" s="1"/>
  <c r="D3377" i="11"/>
  <c r="B3377" i="11"/>
  <c r="A3377" i="11"/>
  <c r="E3376" i="11"/>
  <c r="D3376" i="11"/>
  <c r="B3376" i="11"/>
  <c r="A3376" i="11"/>
  <c r="E3375" i="11"/>
  <c r="L3375" i="11" s="1"/>
  <c r="D3375" i="11"/>
  <c r="B3375" i="11"/>
  <c r="A3375" i="11"/>
  <c r="E3374" i="11"/>
  <c r="D3374" i="11"/>
  <c r="B3374" i="11"/>
  <c r="A3374" i="11"/>
  <c r="E3373" i="11"/>
  <c r="L3373" i="11" s="1"/>
  <c r="D3373" i="11"/>
  <c r="B3373" i="11"/>
  <c r="A3373" i="11"/>
  <c r="E3372" i="11"/>
  <c r="D3372" i="11"/>
  <c r="B3372" i="11"/>
  <c r="A3372" i="11"/>
  <c r="E3371" i="11"/>
  <c r="L3371" i="11" s="1"/>
  <c r="D3371" i="11"/>
  <c r="B3371" i="11"/>
  <c r="A3371" i="11"/>
  <c r="E3370" i="11"/>
  <c r="D3370" i="11"/>
  <c r="B3370" i="11"/>
  <c r="A3370" i="11"/>
  <c r="E3369" i="11"/>
  <c r="L3369" i="11" s="1"/>
  <c r="D3369" i="11"/>
  <c r="B3369" i="11"/>
  <c r="A3369" i="11"/>
  <c r="E3368" i="11"/>
  <c r="D3368" i="11"/>
  <c r="B3368" i="11"/>
  <c r="A3368" i="11"/>
  <c r="E3367" i="11"/>
  <c r="L3367" i="11" s="1"/>
  <c r="D3367" i="11"/>
  <c r="B3367" i="11"/>
  <c r="A3367" i="11"/>
  <c r="E3366" i="11"/>
  <c r="D3366" i="11"/>
  <c r="B3366" i="11"/>
  <c r="A3366" i="11"/>
  <c r="E3365" i="11"/>
  <c r="L3365" i="11" s="1"/>
  <c r="D3365" i="11"/>
  <c r="B3365" i="11"/>
  <c r="A3365" i="11"/>
  <c r="E3364" i="11"/>
  <c r="D3364" i="11"/>
  <c r="B3364" i="11"/>
  <c r="A3364" i="11"/>
  <c r="E3363" i="11"/>
  <c r="L3363" i="11" s="1"/>
  <c r="D3363" i="11"/>
  <c r="B3363" i="11"/>
  <c r="A3363" i="11"/>
  <c r="D3362" i="11"/>
  <c r="B3362" i="11"/>
  <c r="A3362" i="11"/>
  <c r="E3361" i="11"/>
  <c r="D3361" i="11"/>
  <c r="B3361" i="11"/>
  <c r="A3361" i="11"/>
  <c r="E3360" i="11"/>
  <c r="L3360" i="11" s="1"/>
  <c r="D3360" i="11"/>
  <c r="B3360" i="11"/>
  <c r="A3360" i="11"/>
  <c r="E3359" i="11"/>
  <c r="D3359" i="11"/>
  <c r="B3359" i="11"/>
  <c r="A3359" i="11"/>
  <c r="E3358" i="11"/>
  <c r="L3358" i="11" s="1"/>
  <c r="D3358" i="11"/>
  <c r="B3358" i="11"/>
  <c r="A3358" i="11"/>
  <c r="E3357" i="11"/>
  <c r="D3357" i="11"/>
  <c r="B3357" i="11"/>
  <c r="A3357" i="11"/>
  <c r="E3356" i="11"/>
  <c r="L3356" i="11" s="1"/>
  <c r="D3356" i="11"/>
  <c r="B3356" i="11"/>
  <c r="A3356" i="11"/>
  <c r="E3355" i="11"/>
  <c r="D3355" i="11"/>
  <c r="B3355" i="11"/>
  <c r="A3355" i="11"/>
  <c r="E3354" i="11"/>
  <c r="L3354" i="11" s="1"/>
  <c r="D3354" i="11"/>
  <c r="B3354" i="11"/>
  <c r="A3354" i="11"/>
  <c r="E3353" i="11"/>
  <c r="D3353" i="11"/>
  <c r="B3353" i="11"/>
  <c r="A3353" i="11"/>
  <c r="E3352" i="11"/>
  <c r="L3352" i="11" s="1"/>
  <c r="D3352" i="11"/>
  <c r="B3352" i="11"/>
  <c r="A3352" i="11"/>
  <c r="E3351" i="11"/>
  <c r="D3351" i="11"/>
  <c r="B3351" i="11"/>
  <c r="A3351" i="11"/>
  <c r="E3350" i="11"/>
  <c r="L3350" i="11" s="1"/>
  <c r="D3350" i="11"/>
  <c r="B3350" i="11"/>
  <c r="A3350" i="11"/>
  <c r="E3349" i="11"/>
  <c r="D3349" i="11"/>
  <c r="B3349" i="11"/>
  <c r="A3349" i="11"/>
  <c r="E3348" i="11"/>
  <c r="L3348" i="11" s="1"/>
  <c r="D3348" i="11"/>
  <c r="B3348" i="11"/>
  <c r="A3348" i="11"/>
  <c r="E3347" i="11"/>
  <c r="D3347" i="11"/>
  <c r="B3347" i="11"/>
  <c r="A3347" i="11"/>
  <c r="E3346" i="11"/>
  <c r="L3346" i="11" s="1"/>
  <c r="D3346" i="11"/>
  <c r="B3346" i="11"/>
  <c r="A3346" i="11"/>
  <c r="E3345" i="11"/>
  <c r="D3345" i="11"/>
  <c r="B3345" i="11"/>
  <c r="A3345" i="11"/>
  <c r="E3344" i="11"/>
  <c r="L3344" i="11" s="1"/>
  <c r="D3344" i="11"/>
  <c r="B3344" i="11"/>
  <c r="A3344" i="11"/>
  <c r="E3343" i="11"/>
  <c r="D3343" i="11"/>
  <c r="B3343" i="11"/>
  <c r="A3343" i="11"/>
  <c r="E3342" i="11"/>
  <c r="L3342" i="11" s="1"/>
  <c r="D3342" i="11"/>
  <c r="B3342" i="11"/>
  <c r="A3342" i="11"/>
  <c r="E3341" i="11"/>
  <c r="D3341" i="11"/>
  <c r="B3341" i="11"/>
  <c r="A3341" i="11"/>
  <c r="E3340" i="11"/>
  <c r="L3340" i="11" s="1"/>
  <c r="D3340" i="11"/>
  <c r="B3340" i="11"/>
  <c r="A3340" i="11"/>
  <c r="E3339" i="11"/>
  <c r="D3339" i="11"/>
  <c r="B3339" i="11"/>
  <c r="A3339" i="11"/>
  <c r="E3338" i="11"/>
  <c r="L3338" i="11" s="1"/>
  <c r="D3338" i="11"/>
  <c r="B3338" i="11"/>
  <c r="A3338" i="11"/>
  <c r="E3337" i="11"/>
  <c r="D3337" i="11"/>
  <c r="B3337" i="11"/>
  <c r="A3337" i="11"/>
  <c r="E3336" i="11"/>
  <c r="L3336" i="11" s="1"/>
  <c r="D3336" i="11"/>
  <c r="B3336" i="11"/>
  <c r="A3336" i="11"/>
  <c r="E3335" i="11"/>
  <c r="L3335" i="11" s="1"/>
  <c r="D3335" i="11"/>
  <c r="B3335" i="11"/>
  <c r="A3335" i="11"/>
  <c r="E3334" i="11"/>
  <c r="L3334" i="11" s="1"/>
  <c r="D3334" i="11"/>
  <c r="B3334" i="11"/>
  <c r="A3334" i="11"/>
  <c r="E3333" i="11"/>
  <c r="D3333" i="11"/>
  <c r="B3333" i="11"/>
  <c r="A3333" i="11"/>
  <c r="E3332" i="11"/>
  <c r="L3332" i="11" s="1"/>
  <c r="D3332" i="11"/>
  <c r="B3332" i="11"/>
  <c r="A3332" i="11"/>
  <c r="E3331" i="11"/>
  <c r="L3331" i="11" s="1"/>
  <c r="D3331" i="11"/>
  <c r="B3331" i="11"/>
  <c r="A3331" i="11"/>
  <c r="E3330" i="11"/>
  <c r="L3330" i="11" s="1"/>
  <c r="D3330" i="11"/>
  <c r="B3330" i="11"/>
  <c r="A3330" i="11"/>
  <c r="E3329" i="11"/>
  <c r="L3329" i="11" s="1"/>
  <c r="D3329" i="11"/>
  <c r="B3329" i="11"/>
  <c r="A3329" i="11"/>
  <c r="E3328" i="11"/>
  <c r="L3328" i="11" s="1"/>
  <c r="D3328" i="11"/>
  <c r="B3328" i="11"/>
  <c r="A3328" i="11"/>
  <c r="E3327" i="11"/>
  <c r="L3327" i="11" s="1"/>
  <c r="D3327" i="11"/>
  <c r="B3327" i="11"/>
  <c r="A3327" i="11"/>
  <c r="E3326" i="11"/>
  <c r="L3326" i="11" s="1"/>
  <c r="D3326" i="11"/>
  <c r="B3326" i="11"/>
  <c r="A3326" i="11"/>
  <c r="E3325" i="11"/>
  <c r="D3325" i="11"/>
  <c r="B3325" i="11"/>
  <c r="A3325" i="11"/>
  <c r="E3324" i="11"/>
  <c r="L3324" i="11" s="1"/>
  <c r="D3324" i="11"/>
  <c r="B3324" i="11"/>
  <c r="A3324" i="11"/>
  <c r="E3323" i="11"/>
  <c r="L3323" i="11" s="1"/>
  <c r="D3323" i="11"/>
  <c r="B3323" i="11"/>
  <c r="A3323" i="11"/>
  <c r="E3322" i="11"/>
  <c r="L3322" i="11" s="1"/>
  <c r="D3322" i="11"/>
  <c r="B3322" i="11"/>
  <c r="A3322" i="11"/>
  <c r="E3321" i="11"/>
  <c r="D3321" i="11"/>
  <c r="B3321" i="11"/>
  <c r="A3321" i="11"/>
  <c r="E3320" i="11"/>
  <c r="L3320" i="11" s="1"/>
  <c r="D3320" i="11"/>
  <c r="B3320" i="11"/>
  <c r="A3320" i="11"/>
  <c r="E3319" i="11"/>
  <c r="L3319" i="11" s="1"/>
  <c r="D3319" i="11"/>
  <c r="B3319" i="11"/>
  <c r="A3319" i="11"/>
  <c r="E3318" i="11"/>
  <c r="L3318" i="11" s="1"/>
  <c r="D3318" i="11"/>
  <c r="B3318" i="11"/>
  <c r="A3318" i="11"/>
  <c r="E3317" i="11"/>
  <c r="D3317" i="11"/>
  <c r="B3317" i="11"/>
  <c r="A3317" i="11"/>
  <c r="E3316" i="11"/>
  <c r="L3316" i="11" s="1"/>
  <c r="D3316" i="11"/>
  <c r="B3316" i="11"/>
  <c r="A3316" i="11"/>
  <c r="E3315" i="11"/>
  <c r="L3315" i="11" s="1"/>
  <c r="D3315" i="11"/>
  <c r="B3315" i="11"/>
  <c r="A3315" i="11"/>
  <c r="E3314" i="11"/>
  <c r="L3314" i="11" s="1"/>
  <c r="D3314" i="11"/>
  <c r="B3314" i="11"/>
  <c r="A3314" i="11"/>
  <c r="E3313" i="11"/>
  <c r="D3313" i="11"/>
  <c r="B3313" i="11"/>
  <c r="A3313" i="11"/>
  <c r="E3312" i="11"/>
  <c r="L3312" i="11" s="1"/>
  <c r="D3312" i="11"/>
  <c r="B3312" i="11"/>
  <c r="A3312" i="11"/>
  <c r="E3311" i="11"/>
  <c r="L3311" i="11" s="1"/>
  <c r="D3311" i="11"/>
  <c r="B3311" i="11"/>
  <c r="A3311" i="11"/>
  <c r="E3310" i="11"/>
  <c r="L3310" i="11" s="1"/>
  <c r="D3310" i="11"/>
  <c r="B3310" i="11"/>
  <c r="A3310" i="11"/>
  <c r="E3309" i="11"/>
  <c r="D3309" i="11"/>
  <c r="B3309" i="11"/>
  <c r="A3309" i="11"/>
  <c r="E3308" i="11"/>
  <c r="L3308" i="11" s="1"/>
  <c r="D3308" i="11"/>
  <c r="B3308" i="11"/>
  <c r="A3308" i="11"/>
  <c r="E3307" i="11"/>
  <c r="L3307" i="11" s="1"/>
  <c r="D3307" i="11"/>
  <c r="B3307" i="11"/>
  <c r="A3307" i="11"/>
  <c r="E3306" i="11"/>
  <c r="L3306" i="11" s="1"/>
  <c r="D3306" i="11"/>
  <c r="B3306" i="11"/>
  <c r="A3306" i="11"/>
  <c r="E3305" i="11"/>
  <c r="D3305" i="11"/>
  <c r="B3305" i="11"/>
  <c r="A3305" i="11"/>
  <c r="E3304" i="11"/>
  <c r="L3304" i="11" s="1"/>
  <c r="D3304" i="11"/>
  <c r="B3304" i="11"/>
  <c r="A3304" i="11"/>
  <c r="D3303" i="11"/>
  <c r="B3303" i="11"/>
  <c r="A3303" i="11"/>
  <c r="E3302" i="11"/>
  <c r="L3302" i="11" s="1"/>
  <c r="D3302" i="11"/>
  <c r="B3302" i="11"/>
  <c r="A3302" i="11"/>
  <c r="E3301" i="11"/>
  <c r="L3301" i="11" s="1"/>
  <c r="D3301" i="11"/>
  <c r="B3301" i="11"/>
  <c r="A3301" i="11"/>
  <c r="E3300" i="11"/>
  <c r="L3300" i="11" s="1"/>
  <c r="D3300" i="11"/>
  <c r="B3300" i="11"/>
  <c r="A3300" i="11"/>
  <c r="E3299" i="11"/>
  <c r="L3299" i="11" s="1"/>
  <c r="D3299" i="11"/>
  <c r="B3299" i="11"/>
  <c r="A3299" i="11"/>
  <c r="E3298" i="11"/>
  <c r="L3298" i="11" s="1"/>
  <c r="D3298" i="11"/>
  <c r="B3298" i="11"/>
  <c r="A3298" i="11"/>
  <c r="D3297" i="11"/>
  <c r="B3297" i="11"/>
  <c r="A3297" i="11"/>
  <c r="E3296" i="11"/>
  <c r="L3296" i="11" s="1"/>
  <c r="D3296" i="11"/>
  <c r="B3296" i="11"/>
  <c r="A3296" i="11"/>
  <c r="E3295" i="11"/>
  <c r="L3295" i="11" s="1"/>
  <c r="D3295" i="11"/>
  <c r="B3295" i="11"/>
  <c r="A3295" i="11"/>
  <c r="E3294" i="11"/>
  <c r="L3294" i="11" s="1"/>
  <c r="D3294" i="11"/>
  <c r="B3294" i="11"/>
  <c r="A3294" i="11"/>
  <c r="E3293" i="11"/>
  <c r="L3293" i="11" s="1"/>
  <c r="D3293" i="11"/>
  <c r="B3293" i="11"/>
  <c r="A3293" i="11"/>
  <c r="E3292" i="11"/>
  <c r="L3292" i="11" s="1"/>
  <c r="D3292" i="11"/>
  <c r="B3292" i="11"/>
  <c r="A3292" i="11"/>
  <c r="E3291" i="11"/>
  <c r="L3291" i="11" s="1"/>
  <c r="D3291" i="11"/>
  <c r="B3291" i="11"/>
  <c r="A3291" i="11"/>
  <c r="E3290" i="11"/>
  <c r="L3290" i="11" s="1"/>
  <c r="D3290" i="11"/>
  <c r="B3290" i="11"/>
  <c r="A3290" i="11"/>
  <c r="E3289" i="11"/>
  <c r="L3289" i="11" s="1"/>
  <c r="D3289" i="11"/>
  <c r="B3289" i="11"/>
  <c r="A3289" i="11"/>
  <c r="E3288" i="11"/>
  <c r="L3288" i="11" s="1"/>
  <c r="D3288" i="11"/>
  <c r="B3288" i="11"/>
  <c r="A3288" i="11"/>
  <c r="E3287" i="11"/>
  <c r="L3287" i="11" s="1"/>
  <c r="D3287" i="11"/>
  <c r="B3287" i="11"/>
  <c r="A3287" i="11"/>
  <c r="E3286" i="11"/>
  <c r="L3286" i="11" s="1"/>
  <c r="D3286" i="11"/>
  <c r="B3286" i="11"/>
  <c r="A3286" i="11"/>
  <c r="E3285" i="11"/>
  <c r="L3285" i="11" s="1"/>
  <c r="D3285" i="11"/>
  <c r="B3285" i="11"/>
  <c r="A3285" i="11"/>
  <c r="D3284" i="11"/>
  <c r="B3284" i="11"/>
  <c r="A3284" i="11"/>
  <c r="E3283" i="11"/>
  <c r="L3283" i="11" s="1"/>
  <c r="D3283" i="11"/>
  <c r="B3283" i="11"/>
  <c r="A3283" i="11"/>
  <c r="E3282" i="11"/>
  <c r="L3282" i="11" s="1"/>
  <c r="D3282" i="11"/>
  <c r="B3282" i="11"/>
  <c r="A3282" i="11"/>
  <c r="E3281" i="11"/>
  <c r="L3281" i="11" s="1"/>
  <c r="D3281" i="11"/>
  <c r="B3281" i="11"/>
  <c r="A3281" i="11"/>
  <c r="E3280" i="11"/>
  <c r="L3280" i="11" s="1"/>
  <c r="D3280" i="11"/>
  <c r="B3280" i="11"/>
  <c r="A3280" i="11"/>
  <c r="E3279" i="11"/>
  <c r="L3279" i="11" s="1"/>
  <c r="D3279" i="11"/>
  <c r="B3279" i="11"/>
  <c r="A3279" i="11"/>
  <c r="E3278" i="11"/>
  <c r="L3278" i="11" s="1"/>
  <c r="D3278" i="11"/>
  <c r="B3278" i="11"/>
  <c r="A3278" i="11"/>
  <c r="E3277" i="11"/>
  <c r="L3277" i="11" s="1"/>
  <c r="D3277" i="11"/>
  <c r="B3277" i="11"/>
  <c r="A3277" i="11"/>
  <c r="E3276" i="11"/>
  <c r="L3276" i="11" s="1"/>
  <c r="D3276" i="11"/>
  <c r="B3276" i="11"/>
  <c r="A3276" i="11"/>
  <c r="E3275" i="11"/>
  <c r="L3275" i="11" s="1"/>
  <c r="D3275" i="11"/>
  <c r="B3275" i="11"/>
  <c r="A3275" i="11"/>
  <c r="E3274" i="11"/>
  <c r="L3274" i="11" s="1"/>
  <c r="D3274" i="11"/>
  <c r="B3274" i="11"/>
  <c r="A3274" i="11"/>
  <c r="E3273" i="11"/>
  <c r="L3273" i="11" s="1"/>
  <c r="D3273" i="11"/>
  <c r="B3273" i="11"/>
  <c r="A3273" i="11"/>
  <c r="E3272" i="11"/>
  <c r="L3272" i="11" s="1"/>
  <c r="D3272" i="11"/>
  <c r="B3272" i="11"/>
  <c r="A3272" i="11"/>
  <c r="E3271" i="11"/>
  <c r="L3271" i="11" s="1"/>
  <c r="D3271" i="11"/>
  <c r="B3271" i="11"/>
  <c r="A3271" i="11"/>
  <c r="E3270" i="11"/>
  <c r="L3270" i="11" s="1"/>
  <c r="D3270" i="11"/>
  <c r="B3270" i="11"/>
  <c r="A3270" i="11"/>
  <c r="D3269" i="11"/>
  <c r="B3269" i="11"/>
  <c r="A3269" i="11"/>
  <c r="D3268" i="11"/>
  <c r="B3268" i="11"/>
  <c r="A3268" i="11"/>
  <c r="E3267" i="11"/>
  <c r="L3267" i="11" s="1"/>
  <c r="D3267" i="11"/>
  <c r="B3267" i="11"/>
  <c r="A3267" i="11"/>
  <c r="E3266" i="11"/>
  <c r="L3266" i="11" s="1"/>
  <c r="D3266" i="11"/>
  <c r="B3266" i="11"/>
  <c r="A3266" i="11"/>
  <c r="E3265" i="11"/>
  <c r="L3265" i="11" s="1"/>
  <c r="D3265" i="11"/>
  <c r="B3265" i="11"/>
  <c r="A3265" i="11"/>
  <c r="E3264" i="11"/>
  <c r="L3264" i="11" s="1"/>
  <c r="D3264" i="11"/>
  <c r="B3264" i="11"/>
  <c r="A3264" i="11"/>
  <c r="E3263" i="11"/>
  <c r="L3263" i="11" s="1"/>
  <c r="D3263" i="11"/>
  <c r="B3263" i="11"/>
  <c r="A3263" i="11"/>
  <c r="E3262" i="11"/>
  <c r="L3262" i="11" s="1"/>
  <c r="D3262" i="11"/>
  <c r="B3262" i="11"/>
  <c r="A3262" i="11"/>
  <c r="E3261" i="11"/>
  <c r="L3261" i="11" s="1"/>
  <c r="D3261" i="11"/>
  <c r="B3261" i="11"/>
  <c r="A3261" i="11"/>
  <c r="E3260" i="11"/>
  <c r="L3260" i="11" s="1"/>
  <c r="D3260" i="11"/>
  <c r="B3260" i="11"/>
  <c r="A3260" i="11"/>
  <c r="E3259" i="11"/>
  <c r="L3259" i="11" s="1"/>
  <c r="D3259" i="11"/>
  <c r="B3259" i="11"/>
  <c r="A3259" i="11"/>
  <c r="D3258" i="11"/>
  <c r="B3258" i="11"/>
  <c r="A3258" i="11"/>
  <c r="E3257" i="11"/>
  <c r="L3257" i="11" s="1"/>
  <c r="D3257" i="11"/>
  <c r="B3257" i="11"/>
  <c r="A3257" i="11"/>
  <c r="E3256" i="11"/>
  <c r="D3256" i="11"/>
  <c r="B3256" i="11"/>
  <c r="A3256" i="11"/>
  <c r="E3255" i="11"/>
  <c r="D3255" i="11"/>
  <c r="B3255" i="11"/>
  <c r="A3255" i="11"/>
  <c r="E3254" i="11"/>
  <c r="D3254" i="11"/>
  <c r="B3254" i="11"/>
  <c r="A3254" i="11"/>
  <c r="E3253" i="11"/>
  <c r="L3253" i="11" s="1"/>
  <c r="D3253" i="11"/>
  <c r="B3253" i="11"/>
  <c r="A3253" i="11"/>
  <c r="E3252" i="11"/>
  <c r="D3252" i="11"/>
  <c r="B3252" i="11"/>
  <c r="A3252" i="11"/>
  <c r="E3251" i="11"/>
  <c r="D3251" i="11"/>
  <c r="B3251" i="11"/>
  <c r="A3251" i="11"/>
  <c r="E3250" i="11"/>
  <c r="D3250" i="11"/>
  <c r="B3250" i="11"/>
  <c r="A3250" i="11"/>
  <c r="D3249" i="11"/>
  <c r="B3249" i="11"/>
  <c r="A3249" i="11"/>
  <c r="D3248" i="11"/>
  <c r="B3248" i="11"/>
  <c r="A3248" i="11"/>
  <c r="E3247" i="11"/>
  <c r="D3247" i="11"/>
  <c r="B3247" i="11"/>
  <c r="A3247" i="11"/>
  <c r="E3246" i="11"/>
  <c r="L3246" i="11" s="1"/>
  <c r="D3246" i="11"/>
  <c r="B3246" i="11"/>
  <c r="A3246" i="11"/>
  <c r="E3245" i="11"/>
  <c r="D3245" i="11"/>
  <c r="B3245" i="11"/>
  <c r="A3245" i="11"/>
  <c r="E3244" i="11"/>
  <c r="L3244" i="11" s="1"/>
  <c r="D3244" i="11"/>
  <c r="B3244" i="11"/>
  <c r="A3244" i="11"/>
  <c r="E3243" i="11"/>
  <c r="D3243" i="11"/>
  <c r="B3243" i="11"/>
  <c r="A3243" i="11"/>
  <c r="D3242" i="11"/>
  <c r="B3242" i="11"/>
  <c r="A3242" i="11"/>
  <c r="E3241" i="11"/>
  <c r="L3241" i="11" s="1"/>
  <c r="D3241" i="11"/>
  <c r="B3241" i="11"/>
  <c r="A3241" i="11"/>
  <c r="E3240" i="11"/>
  <c r="L3240" i="11" s="1"/>
  <c r="D3240" i="11"/>
  <c r="B3240" i="11"/>
  <c r="A3240" i="11"/>
  <c r="E3239" i="11"/>
  <c r="L3239" i="11" s="1"/>
  <c r="D3239" i="11"/>
  <c r="B3239" i="11"/>
  <c r="A3239" i="11"/>
  <c r="E3238" i="11"/>
  <c r="L3238" i="11" s="1"/>
  <c r="D3238" i="11"/>
  <c r="B3238" i="11"/>
  <c r="A3238" i="11"/>
  <c r="E3237" i="11"/>
  <c r="L3237" i="11" s="1"/>
  <c r="D3237" i="11"/>
  <c r="B3237" i="11"/>
  <c r="A3237" i="11"/>
  <c r="E3236" i="11"/>
  <c r="L3236" i="11" s="1"/>
  <c r="D3236" i="11"/>
  <c r="B3236" i="11"/>
  <c r="A3236" i="11"/>
  <c r="E3235" i="11"/>
  <c r="D3235" i="11"/>
  <c r="B3235" i="11"/>
  <c r="A3235" i="11"/>
  <c r="D3234" i="11"/>
  <c r="B3234" i="11"/>
  <c r="A3234" i="11"/>
  <c r="E3233" i="11"/>
  <c r="D3233" i="11"/>
  <c r="B3233" i="11"/>
  <c r="A3233" i="11"/>
  <c r="E3232" i="11"/>
  <c r="L3232" i="11" s="1"/>
  <c r="D3232" i="11"/>
  <c r="B3232" i="11"/>
  <c r="A3232" i="11"/>
  <c r="E3231" i="11"/>
  <c r="L3231" i="11" s="1"/>
  <c r="D3231" i="11"/>
  <c r="B3231" i="11"/>
  <c r="A3231" i="11"/>
  <c r="E3230" i="11"/>
  <c r="L3230" i="11" s="1"/>
  <c r="D3230" i="11"/>
  <c r="B3230" i="11"/>
  <c r="A3230" i="11"/>
  <c r="E3229" i="11"/>
  <c r="L3229" i="11" s="1"/>
  <c r="D3229" i="11"/>
  <c r="B3229" i="11"/>
  <c r="A3229" i="11"/>
  <c r="E3228" i="11"/>
  <c r="L3228" i="11" s="1"/>
  <c r="D3228" i="11"/>
  <c r="B3228" i="11"/>
  <c r="A3228" i="11"/>
  <c r="E3227" i="11"/>
  <c r="L3227" i="11" s="1"/>
  <c r="D3227" i="11"/>
  <c r="B3227" i="11"/>
  <c r="A3227" i="11"/>
  <c r="E3226" i="11"/>
  <c r="L3226" i="11" s="1"/>
  <c r="D3226" i="11"/>
  <c r="B3226" i="11"/>
  <c r="A3226" i="11"/>
  <c r="E3225" i="11"/>
  <c r="D3225" i="11"/>
  <c r="B3225" i="11"/>
  <c r="A3225" i="11"/>
  <c r="E3224" i="11"/>
  <c r="L3224" i="11" s="1"/>
  <c r="D3224" i="11"/>
  <c r="B3224" i="11"/>
  <c r="A3224" i="11"/>
  <c r="E3223" i="11"/>
  <c r="L3223" i="11" s="1"/>
  <c r="D3223" i="11"/>
  <c r="B3223" i="11"/>
  <c r="A3223" i="11"/>
  <c r="E3222" i="11"/>
  <c r="L3222" i="11" s="1"/>
  <c r="D3222" i="11"/>
  <c r="B3222" i="11"/>
  <c r="A3222" i="11"/>
  <c r="E3221" i="11"/>
  <c r="L3221" i="11" s="1"/>
  <c r="D3221" i="11"/>
  <c r="B3221" i="11"/>
  <c r="A3221" i="11"/>
  <c r="E3220" i="11"/>
  <c r="L3220" i="11" s="1"/>
  <c r="D3220" i="11"/>
  <c r="B3220" i="11"/>
  <c r="A3220" i="11"/>
  <c r="E3219" i="11"/>
  <c r="L3219" i="11" s="1"/>
  <c r="D3219" i="11"/>
  <c r="B3219" i="11"/>
  <c r="A3219" i="11"/>
  <c r="E3218" i="11"/>
  <c r="L3218" i="11" s="1"/>
  <c r="D3218" i="11"/>
  <c r="B3218" i="11"/>
  <c r="A3218" i="11"/>
  <c r="E3217" i="11"/>
  <c r="D3217" i="11"/>
  <c r="B3217" i="11"/>
  <c r="A3217" i="11"/>
  <c r="E3216" i="11"/>
  <c r="L3216" i="11" s="1"/>
  <c r="D3216" i="11"/>
  <c r="B3216" i="11"/>
  <c r="A3216" i="11"/>
  <c r="D3215" i="11"/>
  <c r="B3215" i="11"/>
  <c r="A3215" i="11"/>
  <c r="E3214" i="11"/>
  <c r="L3214" i="11" s="1"/>
  <c r="D3214" i="11"/>
  <c r="B3214" i="11"/>
  <c r="A3214" i="11"/>
  <c r="E3213" i="11"/>
  <c r="L3213" i="11" s="1"/>
  <c r="D3213" i="11"/>
  <c r="B3213" i="11"/>
  <c r="A3213" i="11"/>
  <c r="E3212" i="11"/>
  <c r="L3212" i="11" s="1"/>
  <c r="D3212" i="11"/>
  <c r="B3212" i="11"/>
  <c r="A3212" i="11"/>
  <c r="E3211" i="11"/>
  <c r="L3211" i="11" s="1"/>
  <c r="D3211" i="11"/>
  <c r="B3211" i="11"/>
  <c r="A3211" i="11"/>
  <c r="D3210" i="11"/>
  <c r="B3210" i="11"/>
  <c r="A3210" i="11"/>
  <c r="E3209" i="11"/>
  <c r="L3209" i="11" s="1"/>
  <c r="D3209" i="11"/>
  <c r="B3209" i="11"/>
  <c r="A3209" i="11"/>
  <c r="E3208" i="11"/>
  <c r="L3208" i="11" s="1"/>
  <c r="D3208" i="11"/>
  <c r="B3208" i="11"/>
  <c r="A3208" i="11"/>
  <c r="E3207" i="11"/>
  <c r="D3207" i="11"/>
  <c r="B3207" i="11"/>
  <c r="A3207" i="11"/>
  <c r="E3206" i="11"/>
  <c r="D3206" i="11"/>
  <c r="B3206" i="11"/>
  <c r="A3206" i="11"/>
  <c r="E3205" i="11"/>
  <c r="L3205" i="11" s="1"/>
  <c r="D3205" i="11"/>
  <c r="B3205" i="11"/>
  <c r="A3205" i="11"/>
  <c r="E3204" i="11"/>
  <c r="L3204" i="11" s="1"/>
  <c r="D3204" i="11"/>
  <c r="B3204" i="11"/>
  <c r="A3204" i="11"/>
  <c r="E3203" i="11"/>
  <c r="D3203" i="11"/>
  <c r="B3203" i="11"/>
  <c r="A3203" i="11"/>
  <c r="E3202" i="11"/>
  <c r="D3202" i="11"/>
  <c r="B3202" i="11"/>
  <c r="A3202" i="11"/>
  <c r="E3201" i="11"/>
  <c r="L3201" i="11" s="1"/>
  <c r="D3201" i="11"/>
  <c r="B3201" i="11"/>
  <c r="A3201" i="11"/>
  <c r="E3200" i="11"/>
  <c r="L3200" i="11" s="1"/>
  <c r="D3200" i="11"/>
  <c r="B3200" i="11"/>
  <c r="A3200" i="11"/>
  <c r="E3199" i="11"/>
  <c r="D3199" i="11"/>
  <c r="B3199" i="11"/>
  <c r="A3199" i="11"/>
  <c r="E3198" i="11"/>
  <c r="D3198" i="11"/>
  <c r="B3198" i="11"/>
  <c r="A3198" i="11"/>
  <c r="E3197" i="11"/>
  <c r="L3197" i="11" s="1"/>
  <c r="D3197" i="11"/>
  <c r="B3197" i="11"/>
  <c r="A3197" i="11"/>
  <c r="E3196" i="11"/>
  <c r="L3196" i="11" s="1"/>
  <c r="D3196" i="11"/>
  <c r="B3196" i="11"/>
  <c r="A3196" i="11"/>
  <c r="E3195" i="11"/>
  <c r="D3195" i="11"/>
  <c r="B3195" i="11"/>
  <c r="A3195" i="11"/>
  <c r="E3194" i="11"/>
  <c r="L3194" i="11" s="1"/>
  <c r="D3194" i="11"/>
  <c r="B3194" i="11"/>
  <c r="A3194" i="11"/>
  <c r="E3193" i="11"/>
  <c r="D3193" i="11"/>
  <c r="B3193" i="11"/>
  <c r="A3193" i="11"/>
  <c r="E3192" i="11"/>
  <c r="L3192" i="11" s="1"/>
  <c r="D3192" i="11"/>
  <c r="B3192" i="11"/>
  <c r="A3192" i="11"/>
  <c r="E3191" i="11"/>
  <c r="D3191" i="11"/>
  <c r="B3191" i="11"/>
  <c r="A3191" i="11"/>
  <c r="E3190" i="11"/>
  <c r="L3190" i="11" s="1"/>
  <c r="D3190" i="11"/>
  <c r="B3190" i="11"/>
  <c r="A3190" i="11"/>
  <c r="E3189" i="11"/>
  <c r="D3189" i="11"/>
  <c r="B3189" i="11"/>
  <c r="A3189" i="11"/>
  <c r="E3188" i="11"/>
  <c r="L3188" i="11" s="1"/>
  <c r="D3188" i="11"/>
  <c r="B3188" i="11"/>
  <c r="A3188" i="11"/>
  <c r="E3187" i="11"/>
  <c r="D3187" i="11"/>
  <c r="B3187" i="11"/>
  <c r="A3187" i="11"/>
  <c r="E3186" i="11"/>
  <c r="L3186" i="11" s="1"/>
  <c r="D3186" i="11"/>
  <c r="B3186" i="11"/>
  <c r="A3186" i="11"/>
  <c r="E3185" i="11"/>
  <c r="D3185" i="11"/>
  <c r="B3185" i="11"/>
  <c r="A3185" i="11"/>
  <c r="E3184" i="11"/>
  <c r="L3184" i="11" s="1"/>
  <c r="D3184" i="11"/>
  <c r="B3184" i="11"/>
  <c r="A3184" i="11"/>
  <c r="E3183" i="11"/>
  <c r="D3183" i="11"/>
  <c r="B3183" i="11"/>
  <c r="A3183" i="11"/>
  <c r="E3182" i="11"/>
  <c r="L3182" i="11" s="1"/>
  <c r="D3182" i="11"/>
  <c r="B3182" i="11"/>
  <c r="A3182" i="11"/>
  <c r="E3181" i="11"/>
  <c r="D3181" i="11"/>
  <c r="B3181" i="11"/>
  <c r="A3181" i="11"/>
  <c r="D3180" i="11"/>
  <c r="B3180" i="11"/>
  <c r="A3180" i="11"/>
  <c r="E3179" i="11"/>
  <c r="L3179" i="11" s="1"/>
  <c r="D3179" i="11"/>
  <c r="B3179" i="11"/>
  <c r="A3179" i="11"/>
  <c r="E3178" i="11"/>
  <c r="L3178" i="11" s="1"/>
  <c r="D3178" i="11"/>
  <c r="B3178" i="11"/>
  <c r="A3178" i="11"/>
  <c r="E3177" i="11"/>
  <c r="L3177" i="11" s="1"/>
  <c r="D3177" i="11"/>
  <c r="B3177" i="11"/>
  <c r="A3177" i="11"/>
  <c r="D3176" i="11"/>
  <c r="B3176" i="11"/>
  <c r="A3176" i="11"/>
  <c r="E3175" i="11"/>
  <c r="D3175" i="11"/>
  <c r="B3175" i="11"/>
  <c r="A3175" i="11"/>
  <c r="E3174" i="11"/>
  <c r="L3174" i="11" s="1"/>
  <c r="D3174" i="11"/>
  <c r="B3174" i="11"/>
  <c r="A3174" i="11"/>
  <c r="D3173" i="11"/>
  <c r="B3173" i="11"/>
  <c r="A3173" i="11"/>
  <c r="E3172" i="11"/>
  <c r="L3172" i="11" s="1"/>
  <c r="D3172" i="11"/>
  <c r="B3172" i="11"/>
  <c r="A3172" i="11"/>
  <c r="E3171" i="11"/>
  <c r="L3171" i="11" s="1"/>
  <c r="D3171" i="11"/>
  <c r="B3171" i="11"/>
  <c r="A3171" i="11"/>
  <c r="E3170" i="11"/>
  <c r="L3170" i="11" s="1"/>
  <c r="D3170" i="11"/>
  <c r="B3170" i="11"/>
  <c r="A3170" i="11"/>
  <c r="E3169" i="11"/>
  <c r="L3169" i="11" s="1"/>
  <c r="D3169" i="11"/>
  <c r="B3169" i="11"/>
  <c r="A3169" i="11"/>
  <c r="D3168" i="11"/>
  <c r="B3168" i="11"/>
  <c r="A3168" i="11"/>
  <c r="E3167" i="11"/>
  <c r="L3167" i="11" s="1"/>
  <c r="D3167" i="11"/>
  <c r="B3167" i="11"/>
  <c r="A3167" i="11"/>
  <c r="E3166" i="11"/>
  <c r="D3166" i="11"/>
  <c r="B3166" i="11"/>
  <c r="A3166" i="11"/>
  <c r="E3165" i="11"/>
  <c r="L3165" i="11" s="1"/>
  <c r="D3165" i="11"/>
  <c r="B3165" i="11"/>
  <c r="A3165" i="11"/>
  <c r="E3164" i="11"/>
  <c r="D3164" i="11"/>
  <c r="B3164" i="11"/>
  <c r="A3164" i="11"/>
  <c r="E3163" i="11"/>
  <c r="L3163" i="11" s="1"/>
  <c r="D3163" i="11"/>
  <c r="B3163" i="11"/>
  <c r="A3163" i="11"/>
  <c r="E3162" i="11"/>
  <c r="D3162" i="11"/>
  <c r="B3162" i="11"/>
  <c r="A3162" i="11"/>
  <c r="E3161" i="11"/>
  <c r="L3161" i="11" s="1"/>
  <c r="D3161" i="11"/>
  <c r="B3161" i="11"/>
  <c r="A3161" i="11"/>
  <c r="E3160" i="11"/>
  <c r="D3160" i="11"/>
  <c r="B3160" i="11"/>
  <c r="A3160" i="11"/>
  <c r="E3159" i="11"/>
  <c r="L3159" i="11" s="1"/>
  <c r="D3159" i="11"/>
  <c r="B3159" i="11"/>
  <c r="A3159" i="11"/>
  <c r="E3158" i="11"/>
  <c r="D3158" i="11"/>
  <c r="B3158" i="11"/>
  <c r="A3158" i="11"/>
  <c r="E3157" i="11"/>
  <c r="L3157" i="11" s="1"/>
  <c r="D3157" i="11"/>
  <c r="B3157" i="11"/>
  <c r="A3157" i="11"/>
  <c r="E3156" i="11"/>
  <c r="D3156" i="11"/>
  <c r="B3156" i="11"/>
  <c r="A3156" i="11"/>
  <c r="E3155" i="11"/>
  <c r="L3155" i="11" s="1"/>
  <c r="D3155" i="11"/>
  <c r="B3155" i="11"/>
  <c r="A3155" i="11"/>
  <c r="E3154" i="11"/>
  <c r="D3154" i="11"/>
  <c r="B3154" i="11"/>
  <c r="A3154" i="11"/>
  <c r="E3153" i="11"/>
  <c r="L3153" i="11" s="1"/>
  <c r="D3153" i="11"/>
  <c r="B3153" i="11"/>
  <c r="A3153" i="11"/>
  <c r="E3152" i="11"/>
  <c r="D3152" i="11"/>
  <c r="B3152" i="11"/>
  <c r="A3152" i="11"/>
  <c r="E3151" i="11"/>
  <c r="L3151" i="11" s="1"/>
  <c r="D3151" i="11"/>
  <c r="B3151" i="11"/>
  <c r="A3151" i="11"/>
  <c r="E3150" i="11"/>
  <c r="D3150" i="11"/>
  <c r="B3150" i="11"/>
  <c r="A3150" i="11"/>
  <c r="E3149" i="11"/>
  <c r="L3149" i="11" s="1"/>
  <c r="D3149" i="11"/>
  <c r="B3149" i="11"/>
  <c r="A3149" i="11"/>
  <c r="E3148" i="11"/>
  <c r="L3148" i="11" s="1"/>
  <c r="D3148" i="11"/>
  <c r="B3148" i="11"/>
  <c r="A3148" i="11"/>
  <c r="E3147" i="11"/>
  <c r="L3147" i="11" s="1"/>
  <c r="D3147" i="11"/>
  <c r="B3147" i="11"/>
  <c r="A3147" i="11"/>
  <c r="E3146" i="11"/>
  <c r="D3146" i="11"/>
  <c r="B3146" i="11"/>
  <c r="A3146" i="11"/>
  <c r="E3145" i="11"/>
  <c r="L3145" i="11" s="1"/>
  <c r="D3145" i="11"/>
  <c r="B3145" i="11"/>
  <c r="A3145" i="11"/>
  <c r="E3144" i="11"/>
  <c r="L3144" i="11" s="1"/>
  <c r="D3144" i="11"/>
  <c r="B3144" i="11"/>
  <c r="A3144" i="11"/>
  <c r="E3143" i="11"/>
  <c r="L3143" i="11" s="1"/>
  <c r="D3143" i="11"/>
  <c r="B3143" i="11"/>
  <c r="A3143" i="11"/>
  <c r="E3142" i="11"/>
  <c r="D3142" i="11"/>
  <c r="B3142" i="11"/>
  <c r="A3142" i="11"/>
  <c r="E3141" i="11"/>
  <c r="L3141" i="11" s="1"/>
  <c r="D3141" i="11"/>
  <c r="B3141" i="11"/>
  <c r="A3141" i="11"/>
  <c r="E3140" i="11"/>
  <c r="L3140" i="11" s="1"/>
  <c r="D3140" i="11"/>
  <c r="B3140" i="11"/>
  <c r="A3140" i="11"/>
  <c r="E3139" i="11"/>
  <c r="L3139" i="11" s="1"/>
  <c r="D3139" i="11"/>
  <c r="B3139" i="11"/>
  <c r="A3139" i="11"/>
  <c r="E3138" i="11"/>
  <c r="D3138" i="11"/>
  <c r="B3138" i="11"/>
  <c r="A3138" i="11"/>
  <c r="E3137" i="11"/>
  <c r="L3137" i="11" s="1"/>
  <c r="D3137" i="11"/>
  <c r="B3137" i="11"/>
  <c r="A3137" i="11"/>
  <c r="E3136" i="11"/>
  <c r="L3136" i="11" s="1"/>
  <c r="D3136" i="11"/>
  <c r="B3136" i="11"/>
  <c r="A3136" i="11"/>
  <c r="E3135" i="11"/>
  <c r="L3135" i="11" s="1"/>
  <c r="D3135" i="11"/>
  <c r="B3135" i="11"/>
  <c r="A3135" i="11"/>
  <c r="E3134" i="11"/>
  <c r="D3134" i="11"/>
  <c r="B3134" i="11"/>
  <c r="A3134" i="11"/>
  <c r="E3133" i="11"/>
  <c r="L3133" i="11" s="1"/>
  <c r="D3133" i="11"/>
  <c r="B3133" i="11"/>
  <c r="A3133" i="11"/>
  <c r="E3132" i="11"/>
  <c r="L3132" i="11" s="1"/>
  <c r="D3132" i="11"/>
  <c r="B3132" i="11"/>
  <c r="A3132" i="11"/>
  <c r="E3131" i="11"/>
  <c r="L3131" i="11" s="1"/>
  <c r="D3131" i="11"/>
  <c r="B3131" i="11"/>
  <c r="A3131" i="11"/>
  <c r="E3130" i="11"/>
  <c r="D3130" i="11"/>
  <c r="B3130" i="11"/>
  <c r="A3130" i="11"/>
  <c r="E3129" i="11"/>
  <c r="L3129" i="11" s="1"/>
  <c r="D3129" i="11"/>
  <c r="B3129" i="11"/>
  <c r="A3129" i="11"/>
  <c r="E3128" i="11"/>
  <c r="L3128" i="11" s="1"/>
  <c r="D3128" i="11"/>
  <c r="B3128" i="11"/>
  <c r="A3128" i="11"/>
  <c r="E3127" i="11"/>
  <c r="L3127" i="11" s="1"/>
  <c r="D3127" i="11"/>
  <c r="B3127" i="11"/>
  <c r="A3127" i="11"/>
  <c r="E3126" i="11"/>
  <c r="D3126" i="11"/>
  <c r="B3126" i="11"/>
  <c r="A3126" i="11"/>
  <c r="E3125" i="11"/>
  <c r="L3125" i="11" s="1"/>
  <c r="D3125" i="11"/>
  <c r="B3125" i="11"/>
  <c r="A3125" i="11"/>
  <c r="E3124" i="11"/>
  <c r="L3124" i="11" s="1"/>
  <c r="D3124" i="11"/>
  <c r="B3124" i="11"/>
  <c r="A3124" i="11"/>
  <c r="E3123" i="11"/>
  <c r="L3123" i="11" s="1"/>
  <c r="D3123" i="11"/>
  <c r="B3123" i="11"/>
  <c r="A3123" i="11"/>
  <c r="E3122" i="11"/>
  <c r="D3122" i="11"/>
  <c r="B3122" i="11"/>
  <c r="A3122" i="11"/>
  <c r="E3121" i="11"/>
  <c r="L3121" i="11" s="1"/>
  <c r="D3121" i="11"/>
  <c r="B3121" i="11"/>
  <c r="A3121" i="11"/>
  <c r="E3120" i="11"/>
  <c r="L3120" i="11" s="1"/>
  <c r="D3120" i="11"/>
  <c r="B3120" i="11"/>
  <c r="A3120" i="11"/>
  <c r="E3119" i="11"/>
  <c r="L3119" i="11" s="1"/>
  <c r="D3119" i="11"/>
  <c r="B3119" i="11"/>
  <c r="A3119" i="11"/>
  <c r="D3118" i="11"/>
  <c r="B3118" i="11"/>
  <c r="A3118" i="11"/>
  <c r="E3117" i="11"/>
  <c r="L3117" i="11" s="1"/>
  <c r="D3117" i="11"/>
  <c r="B3117" i="11"/>
  <c r="A3117" i="11"/>
  <c r="E3116" i="11"/>
  <c r="L3116" i="11" s="1"/>
  <c r="D3116" i="11"/>
  <c r="B3116" i="11"/>
  <c r="A3116" i="11"/>
  <c r="E3115" i="11"/>
  <c r="L3115" i="11" s="1"/>
  <c r="D3115" i="11"/>
  <c r="B3115" i="11"/>
  <c r="A3115" i="11"/>
  <c r="E3114" i="11"/>
  <c r="L3114" i="11" s="1"/>
  <c r="D3114" i="11"/>
  <c r="B3114" i="11"/>
  <c r="A3114" i="11"/>
  <c r="E3113" i="11"/>
  <c r="L3113" i="11" s="1"/>
  <c r="D3113" i="11"/>
  <c r="B3113" i="11"/>
  <c r="A3113" i="11"/>
  <c r="E3112" i="11"/>
  <c r="L3112" i="11" s="1"/>
  <c r="D3112" i="11"/>
  <c r="B3112" i="11"/>
  <c r="A3112" i="11"/>
  <c r="E3111" i="11"/>
  <c r="L3111" i="11" s="1"/>
  <c r="D3111" i="11"/>
  <c r="B3111" i="11"/>
  <c r="A3111" i="11"/>
  <c r="E3110" i="11"/>
  <c r="L3110" i="11" s="1"/>
  <c r="D3110" i="11"/>
  <c r="B3110" i="11"/>
  <c r="A3110" i="11"/>
  <c r="E3109" i="11"/>
  <c r="L3109" i="11" s="1"/>
  <c r="D3109" i="11"/>
  <c r="B3109" i="11"/>
  <c r="A3109" i="11"/>
  <c r="E3108" i="11"/>
  <c r="L3108" i="11" s="1"/>
  <c r="D3108" i="11"/>
  <c r="B3108" i="11"/>
  <c r="A3108" i="11"/>
  <c r="E3107" i="11"/>
  <c r="L3107" i="11" s="1"/>
  <c r="D3107" i="11"/>
  <c r="B3107" i="11"/>
  <c r="A3107" i="11"/>
  <c r="E3106" i="11"/>
  <c r="L3106" i="11" s="1"/>
  <c r="D3106" i="11"/>
  <c r="B3106" i="11"/>
  <c r="A3106" i="11"/>
  <c r="E3105" i="11"/>
  <c r="L3105" i="11" s="1"/>
  <c r="D3105" i="11"/>
  <c r="B3105" i="11"/>
  <c r="A3105" i="11"/>
  <c r="E3104" i="11"/>
  <c r="L3104" i="11" s="1"/>
  <c r="D3104" i="11"/>
  <c r="B3104" i="11"/>
  <c r="A3104" i="11"/>
  <c r="E3103" i="11"/>
  <c r="L3103" i="11" s="1"/>
  <c r="D3103" i="11"/>
  <c r="B3103" i="11"/>
  <c r="A3103" i="11"/>
  <c r="E3102" i="11"/>
  <c r="L3102" i="11" s="1"/>
  <c r="D3102" i="11"/>
  <c r="B3102" i="11"/>
  <c r="A3102" i="11"/>
  <c r="E3101" i="11"/>
  <c r="L3101" i="11" s="1"/>
  <c r="D3101" i="11"/>
  <c r="B3101" i="11"/>
  <c r="A3101" i="11"/>
  <c r="E3100" i="11"/>
  <c r="L3100" i="11" s="1"/>
  <c r="D3100" i="11"/>
  <c r="B3100" i="11"/>
  <c r="A3100" i="11"/>
  <c r="E3099" i="11"/>
  <c r="L3099" i="11" s="1"/>
  <c r="D3099" i="11"/>
  <c r="B3099" i="11"/>
  <c r="A3099" i="11"/>
  <c r="E3098" i="11"/>
  <c r="L3098" i="11" s="1"/>
  <c r="D3098" i="11"/>
  <c r="B3098" i="11"/>
  <c r="A3098" i="11"/>
  <c r="E3097" i="11"/>
  <c r="L3097" i="11" s="1"/>
  <c r="D3097" i="11"/>
  <c r="B3097" i="11"/>
  <c r="A3097" i="11"/>
  <c r="E3096" i="11"/>
  <c r="L3096" i="11" s="1"/>
  <c r="D3096" i="11"/>
  <c r="B3096" i="11"/>
  <c r="A3096" i="11"/>
  <c r="E3095" i="11"/>
  <c r="L3095" i="11" s="1"/>
  <c r="D3095" i="11"/>
  <c r="B3095" i="11"/>
  <c r="A3095" i="11"/>
  <c r="E3094" i="11"/>
  <c r="L3094" i="11" s="1"/>
  <c r="D3094" i="11"/>
  <c r="B3094" i="11"/>
  <c r="A3094" i="11"/>
  <c r="E3093" i="11"/>
  <c r="L3093" i="11" s="1"/>
  <c r="D3093" i="11"/>
  <c r="B3093" i="11"/>
  <c r="A3093" i="11"/>
  <c r="D3092" i="11"/>
  <c r="B3092" i="11"/>
  <c r="A3092" i="11"/>
  <c r="D3091" i="11"/>
  <c r="B3091" i="11"/>
  <c r="A3091" i="11"/>
  <c r="E3090" i="11"/>
  <c r="L3090" i="11" s="1"/>
  <c r="D3090" i="11"/>
  <c r="B3090" i="11"/>
  <c r="A3090" i="11"/>
  <c r="E3089" i="11"/>
  <c r="L3089" i="11" s="1"/>
  <c r="D3089" i="11"/>
  <c r="B3089" i="11"/>
  <c r="A3089" i="11"/>
  <c r="E3088" i="11"/>
  <c r="L3088" i="11" s="1"/>
  <c r="D3088" i="11"/>
  <c r="B3088" i="11"/>
  <c r="A3088" i="11"/>
  <c r="E3087" i="11"/>
  <c r="L3087" i="11" s="1"/>
  <c r="D3087" i="11"/>
  <c r="B3087" i="11"/>
  <c r="A3087" i="11"/>
  <c r="E3086" i="11"/>
  <c r="L3086" i="11" s="1"/>
  <c r="D3086" i="11"/>
  <c r="B3086" i="11"/>
  <c r="A3086" i="11"/>
  <c r="E3085" i="11"/>
  <c r="L3085" i="11" s="1"/>
  <c r="D3085" i="11"/>
  <c r="B3085" i="11"/>
  <c r="A3085" i="11"/>
  <c r="E3084" i="11"/>
  <c r="L3084" i="11" s="1"/>
  <c r="D3084" i="11"/>
  <c r="B3084" i="11"/>
  <c r="A3084" i="11"/>
  <c r="E3083" i="11"/>
  <c r="L3083" i="11" s="1"/>
  <c r="D3083" i="11"/>
  <c r="B3083" i="11"/>
  <c r="A3083" i="11"/>
  <c r="E3082" i="11"/>
  <c r="L3082" i="11" s="1"/>
  <c r="D3082" i="11"/>
  <c r="B3082" i="11"/>
  <c r="A3082" i="11"/>
  <c r="E3081" i="11"/>
  <c r="L3081" i="11" s="1"/>
  <c r="D3081" i="11"/>
  <c r="B3081" i="11"/>
  <c r="A3081" i="11"/>
  <c r="E3080" i="11"/>
  <c r="L3080" i="11" s="1"/>
  <c r="D3080" i="11"/>
  <c r="B3080" i="11"/>
  <c r="A3080" i="11"/>
  <c r="E3079" i="11"/>
  <c r="L3079" i="11" s="1"/>
  <c r="D3079" i="11"/>
  <c r="B3079" i="11"/>
  <c r="A3079" i="11"/>
  <c r="E3078" i="11"/>
  <c r="L3078" i="11" s="1"/>
  <c r="D3078" i="11"/>
  <c r="B3078" i="11"/>
  <c r="A3078" i="11"/>
  <c r="E3077" i="11"/>
  <c r="L3077" i="11" s="1"/>
  <c r="D3077" i="11"/>
  <c r="B3077" i="11"/>
  <c r="A3077" i="11"/>
  <c r="D3076" i="11"/>
  <c r="B3076" i="11"/>
  <c r="A3076" i="11"/>
  <c r="E3075" i="11"/>
  <c r="D3075" i="11"/>
  <c r="B3075" i="11"/>
  <c r="A3075" i="11"/>
  <c r="E3074" i="11"/>
  <c r="L3074" i="11" s="1"/>
  <c r="D3074" i="11"/>
  <c r="B3074" i="11"/>
  <c r="A3074" i="11"/>
  <c r="E3073" i="11"/>
  <c r="D3073" i="11"/>
  <c r="B3073" i="11"/>
  <c r="A3073" i="11"/>
  <c r="E3072" i="11"/>
  <c r="L3072" i="11" s="1"/>
  <c r="D3072" i="11"/>
  <c r="B3072" i="11"/>
  <c r="A3072" i="11"/>
  <c r="E3071" i="11"/>
  <c r="D3071" i="11"/>
  <c r="B3071" i="11"/>
  <c r="A3071" i="11"/>
  <c r="E3070" i="11"/>
  <c r="L3070" i="11" s="1"/>
  <c r="D3070" i="11"/>
  <c r="B3070" i="11"/>
  <c r="A3070" i="11"/>
  <c r="E3069" i="11"/>
  <c r="D3069" i="11"/>
  <c r="B3069" i="11"/>
  <c r="A3069" i="11"/>
  <c r="D3068" i="11"/>
  <c r="B3068" i="11"/>
  <c r="A3068" i="11"/>
  <c r="E3067" i="11"/>
  <c r="L3067" i="11" s="1"/>
  <c r="D3067" i="11"/>
  <c r="B3067" i="11"/>
  <c r="A3067" i="11"/>
  <c r="E3066" i="11"/>
  <c r="L3066" i="11" s="1"/>
  <c r="D3066" i="11"/>
  <c r="B3066" i="11"/>
  <c r="A3066" i="11"/>
  <c r="E3065" i="11"/>
  <c r="L3065" i="11" s="1"/>
  <c r="D3065" i="11"/>
  <c r="B3065" i="11"/>
  <c r="A3065" i="11"/>
  <c r="E3064" i="11"/>
  <c r="L3064" i="11" s="1"/>
  <c r="D3064" i="11"/>
  <c r="B3064" i="11"/>
  <c r="A3064" i="11"/>
  <c r="E3063" i="11"/>
  <c r="L3063" i="11" s="1"/>
  <c r="D3063" i="11"/>
  <c r="B3063" i="11"/>
  <c r="A3063" i="11"/>
  <c r="E3062" i="11"/>
  <c r="L3062" i="11" s="1"/>
  <c r="D3062" i="11"/>
  <c r="B3062" i="11"/>
  <c r="A3062" i="11"/>
  <c r="E3061" i="11"/>
  <c r="L3061" i="11" s="1"/>
  <c r="D3061" i="11"/>
  <c r="B3061" i="11"/>
  <c r="A3061" i="11"/>
  <c r="E3060" i="11"/>
  <c r="L3060" i="11" s="1"/>
  <c r="D3060" i="11"/>
  <c r="B3060" i="11"/>
  <c r="A3060" i="11"/>
  <c r="E3059" i="11"/>
  <c r="L3059" i="11" s="1"/>
  <c r="D3059" i="11"/>
  <c r="B3059" i="11"/>
  <c r="A3059" i="11"/>
  <c r="E3058" i="11"/>
  <c r="L3058" i="11" s="1"/>
  <c r="D3058" i="11"/>
  <c r="B3058" i="11"/>
  <c r="A3058" i="11"/>
  <c r="E3057" i="11"/>
  <c r="L3057" i="11" s="1"/>
  <c r="D3057" i="11"/>
  <c r="B3057" i="11"/>
  <c r="A3057" i="11"/>
  <c r="E3056" i="11"/>
  <c r="L3056" i="11" s="1"/>
  <c r="D3056" i="11"/>
  <c r="B3056" i="11"/>
  <c r="A3056" i="11"/>
  <c r="E3055" i="11"/>
  <c r="L3055" i="11" s="1"/>
  <c r="D3055" i="11"/>
  <c r="B3055" i="11"/>
  <c r="A3055" i="11"/>
  <c r="E3054" i="11"/>
  <c r="L3054" i="11" s="1"/>
  <c r="D3054" i="11"/>
  <c r="B3054" i="11"/>
  <c r="A3054" i="11"/>
  <c r="E3053" i="11"/>
  <c r="L3053" i="11" s="1"/>
  <c r="D3053" i="11"/>
  <c r="B3053" i="11"/>
  <c r="A3053" i="11"/>
  <c r="E3052" i="11"/>
  <c r="L3052" i="11" s="1"/>
  <c r="D3052" i="11"/>
  <c r="B3052" i="11"/>
  <c r="A3052" i="11"/>
  <c r="E3051" i="11"/>
  <c r="L3051" i="11" s="1"/>
  <c r="D3051" i="11"/>
  <c r="B3051" i="11"/>
  <c r="A3051" i="11"/>
  <c r="E3050" i="11"/>
  <c r="L3050" i="11" s="1"/>
  <c r="D3050" i="11"/>
  <c r="B3050" i="11"/>
  <c r="A3050" i="11"/>
  <c r="E3049" i="11"/>
  <c r="L3049" i="11" s="1"/>
  <c r="D3049" i="11"/>
  <c r="B3049" i="11"/>
  <c r="A3049" i="11"/>
  <c r="E3048" i="11"/>
  <c r="L3048" i="11" s="1"/>
  <c r="D3048" i="11"/>
  <c r="B3048" i="11"/>
  <c r="A3048" i="11"/>
  <c r="D3047" i="11"/>
  <c r="B3047" i="11"/>
  <c r="A3047" i="11"/>
  <c r="E3046" i="11"/>
  <c r="D3046" i="11"/>
  <c r="B3046" i="11"/>
  <c r="A3046" i="11"/>
  <c r="E3045" i="11"/>
  <c r="L3045" i="11" s="1"/>
  <c r="D3045" i="11"/>
  <c r="B3045" i="11"/>
  <c r="A3045" i="11"/>
  <c r="E3044" i="11"/>
  <c r="D3044" i="11"/>
  <c r="B3044" i="11"/>
  <c r="A3044" i="11"/>
  <c r="E3043" i="11"/>
  <c r="L3043" i="11" s="1"/>
  <c r="D3043" i="11"/>
  <c r="B3043" i="11"/>
  <c r="A3043" i="11"/>
  <c r="E3042" i="11"/>
  <c r="L3042" i="11" s="1"/>
  <c r="D3042" i="11"/>
  <c r="B3042" i="11"/>
  <c r="A3042" i="11"/>
  <c r="E3041" i="11"/>
  <c r="L3041" i="11" s="1"/>
  <c r="D3041" i="11"/>
  <c r="B3041" i="11"/>
  <c r="A3041" i="11"/>
  <c r="E3040" i="11"/>
  <c r="L3040" i="11" s="1"/>
  <c r="D3040" i="11"/>
  <c r="B3040" i="11"/>
  <c r="A3040" i="11"/>
  <c r="E3039" i="11"/>
  <c r="L3039" i="11" s="1"/>
  <c r="D3039" i="11"/>
  <c r="B3039" i="11"/>
  <c r="A3039" i="11"/>
  <c r="E3038" i="11"/>
  <c r="L3038" i="11" s="1"/>
  <c r="D3038" i="11"/>
  <c r="B3038" i="11"/>
  <c r="A3038" i="11"/>
  <c r="E3037" i="11"/>
  <c r="L3037" i="11" s="1"/>
  <c r="D3037" i="11"/>
  <c r="B3037" i="11"/>
  <c r="A3037" i="11"/>
  <c r="E3036" i="11"/>
  <c r="L3036" i="11" s="1"/>
  <c r="D3036" i="11"/>
  <c r="B3036" i="11"/>
  <c r="A3036" i="11"/>
  <c r="E3035" i="11"/>
  <c r="L3035" i="11" s="1"/>
  <c r="D3035" i="11"/>
  <c r="B3035" i="11"/>
  <c r="A3035" i="11"/>
  <c r="E3034" i="11"/>
  <c r="L3034" i="11" s="1"/>
  <c r="D3034" i="11"/>
  <c r="B3034" i="11"/>
  <c r="A3034" i="11"/>
  <c r="E3033" i="11"/>
  <c r="L3033" i="11" s="1"/>
  <c r="D3033" i="11"/>
  <c r="B3033" i="11"/>
  <c r="A3033" i="11"/>
  <c r="E3032" i="11"/>
  <c r="L3032" i="11" s="1"/>
  <c r="D3032" i="11"/>
  <c r="B3032" i="11"/>
  <c r="A3032" i="11"/>
  <c r="E3031" i="11"/>
  <c r="L3031" i="11" s="1"/>
  <c r="D3031" i="11"/>
  <c r="B3031" i="11"/>
  <c r="A3031" i="11"/>
  <c r="E3030" i="11"/>
  <c r="L3030" i="11" s="1"/>
  <c r="D3030" i="11"/>
  <c r="B3030" i="11"/>
  <c r="A3030" i="11"/>
  <c r="E3029" i="11"/>
  <c r="L3029" i="11" s="1"/>
  <c r="D3029" i="11"/>
  <c r="B3029" i="11"/>
  <c r="A3029" i="11"/>
  <c r="E3028" i="11"/>
  <c r="L3028" i="11" s="1"/>
  <c r="D3028" i="11"/>
  <c r="B3028" i="11"/>
  <c r="A3028" i="11"/>
  <c r="E3027" i="11"/>
  <c r="L3027" i="11" s="1"/>
  <c r="D3027" i="11"/>
  <c r="B3027" i="11"/>
  <c r="A3027" i="11"/>
  <c r="E3026" i="11"/>
  <c r="L3026" i="11" s="1"/>
  <c r="D3026" i="11"/>
  <c r="B3026" i="11"/>
  <c r="A3026" i="11"/>
  <c r="E3025" i="11"/>
  <c r="L3025" i="11" s="1"/>
  <c r="D3025" i="11"/>
  <c r="B3025" i="11"/>
  <c r="A3025" i="11"/>
  <c r="E3024" i="11"/>
  <c r="L3024" i="11" s="1"/>
  <c r="D3024" i="11"/>
  <c r="B3024" i="11"/>
  <c r="A3024" i="11"/>
  <c r="E3023" i="11"/>
  <c r="L3023" i="11" s="1"/>
  <c r="D3023" i="11"/>
  <c r="B3023" i="11"/>
  <c r="A3023" i="11"/>
  <c r="E3022" i="11"/>
  <c r="L3022" i="11" s="1"/>
  <c r="D3022" i="11"/>
  <c r="B3022" i="11"/>
  <c r="A3022" i="11"/>
  <c r="D3021" i="11"/>
  <c r="B3021" i="11"/>
  <c r="A3021" i="11"/>
  <c r="E3020" i="11"/>
  <c r="L3020" i="11" s="1"/>
  <c r="D3020" i="11"/>
  <c r="B3020" i="11"/>
  <c r="A3020" i="11"/>
  <c r="E3019" i="11"/>
  <c r="L3019" i="11" s="1"/>
  <c r="D3019" i="11"/>
  <c r="B3019" i="11"/>
  <c r="A3019" i="11"/>
  <c r="D3018" i="11"/>
  <c r="B3018" i="11"/>
  <c r="A3018" i="11"/>
  <c r="E3017" i="11"/>
  <c r="L3017" i="11" s="1"/>
  <c r="D3017" i="11"/>
  <c r="B3017" i="11"/>
  <c r="A3017" i="11"/>
  <c r="E3016" i="11"/>
  <c r="D3016" i="11"/>
  <c r="B3016" i="11"/>
  <c r="A3016" i="11"/>
  <c r="E3015" i="11"/>
  <c r="L3015" i="11" s="1"/>
  <c r="D3015" i="11"/>
  <c r="B3015" i="11"/>
  <c r="A3015" i="11"/>
  <c r="E3014" i="11"/>
  <c r="L3014" i="11" s="1"/>
  <c r="D3014" i="11"/>
  <c r="B3014" i="11"/>
  <c r="A3014" i="11"/>
  <c r="E3013" i="11"/>
  <c r="L3013" i="11" s="1"/>
  <c r="D3013" i="11"/>
  <c r="B3013" i="11"/>
  <c r="A3013" i="11"/>
  <c r="E3012" i="11"/>
  <c r="L3012" i="11" s="1"/>
  <c r="D3012" i="11"/>
  <c r="B3012" i="11"/>
  <c r="A3012" i="11"/>
  <c r="E3011" i="11"/>
  <c r="L3011" i="11" s="1"/>
  <c r="D3011" i="11"/>
  <c r="B3011" i="11"/>
  <c r="A3011" i="11"/>
  <c r="E3010" i="11"/>
  <c r="L3010" i="11" s="1"/>
  <c r="D3010" i="11"/>
  <c r="B3010" i="11"/>
  <c r="A3010" i="11"/>
  <c r="E3009" i="11"/>
  <c r="L3009" i="11" s="1"/>
  <c r="D3009" i="11"/>
  <c r="B3009" i="11"/>
  <c r="A3009" i="11"/>
  <c r="E3008" i="11"/>
  <c r="L3008" i="11" s="1"/>
  <c r="D3008" i="11"/>
  <c r="B3008" i="11"/>
  <c r="A3008" i="11"/>
  <c r="E3007" i="11"/>
  <c r="L3007" i="11" s="1"/>
  <c r="D3007" i="11"/>
  <c r="B3007" i="11"/>
  <c r="A3007" i="11"/>
  <c r="E3006" i="11"/>
  <c r="L3006" i="11" s="1"/>
  <c r="D3006" i="11"/>
  <c r="B3006" i="11"/>
  <c r="A3006" i="11"/>
  <c r="E3005" i="11"/>
  <c r="L3005" i="11" s="1"/>
  <c r="D3005" i="11"/>
  <c r="B3005" i="11"/>
  <c r="A3005" i="11"/>
  <c r="E3004" i="11"/>
  <c r="L3004" i="11" s="1"/>
  <c r="D3004" i="11"/>
  <c r="B3004" i="11"/>
  <c r="A3004" i="11"/>
  <c r="E3003" i="11"/>
  <c r="L3003" i="11" s="1"/>
  <c r="D3003" i="11"/>
  <c r="B3003" i="11"/>
  <c r="A3003" i="11"/>
  <c r="E3002" i="11"/>
  <c r="L3002" i="11" s="1"/>
  <c r="D3002" i="11"/>
  <c r="B3002" i="11"/>
  <c r="A3002" i="11"/>
  <c r="E3001" i="11"/>
  <c r="L3001" i="11" s="1"/>
  <c r="D3001" i="11"/>
  <c r="B3001" i="11"/>
  <c r="A3001" i="11"/>
  <c r="E3000" i="11"/>
  <c r="L3000" i="11" s="1"/>
  <c r="D3000" i="11"/>
  <c r="B3000" i="11"/>
  <c r="A3000" i="11"/>
  <c r="E2999" i="11"/>
  <c r="L2999" i="11" s="1"/>
  <c r="D2999" i="11"/>
  <c r="B2999" i="11"/>
  <c r="A2999" i="11"/>
  <c r="D2998" i="11"/>
  <c r="B2998" i="11"/>
  <c r="A2998" i="11"/>
  <c r="D2997" i="11"/>
  <c r="B2997" i="11"/>
  <c r="A2997" i="11"/>
  <c r="E2996" i="11"/>
  <c r="L2996" i="11" s="1"/>
  <c r="D2996" i="11"/>
  <c r="B2996" i="11"/>
  <c r="A2996" i="11"/>
  <c r="E2995" i="11"/>
  <c r="L2995" i="11" s="1"/>
  <c r="D2995" i="11"/>
  <c r="B2995" i="11"/>
  <c r="A2995" i="11"/>
  <c r="E2994" i="11"/>
  <c r="L2994" i="11" s="1"/>
  <c r="D2994" i="11"/>
  <c r="B2994" i="11"/>
  <c r="A2994" i="11"/>
  <c r="E2993" i="11"/>
  <c r="L2993" i="11" s="1"/>
  <c r="D2993" i="11"/>
  <c r="B2993" i="11"/>
  <c r="A2993" i="11"/>
  <c r="D2992" i="11"/>
  <c r="B2992" i="11"/>
  <c r="A2992" i="11"/>
  <c r="D2991" i="11"/>
  <c r="B2991" i="11"/>
  <c r="A2991" i="11"/>
  <c r="E2990" i="11"/>
  <c r="L2990" i="11" s="1"/>
  <c r="D2990" i="11"/>
  <c r="B2990" i="11"/>
  <c r="A2990" i="11"/>
  <c r="E2989" i="11"/>
  <c r="D2989" i="11"/>
  <c r="B2989" i="11"/>
  <c r="A2989" i="11"/>
  <c r="E2988" i="11"/>
  <c r="L2988" i="11" s="1"/>
  <c r="D2988" i="11"/>
  <c r="B2988" i="11"/>
  <c r="A2988" i="11"/>
  <c r="E2987" i="11"/>
  <c r="L2987" i="11" s="1"/>
  <c r="D2987" i="11"/>
  <c r="B2987" i="11"/>
  <c r="A2987" i="11"/>
  <c r="E2986" i="11"/>
  <c r="L2986" i="11" s="1"/>
  <c r="D2986" i="11"/>
  <c r="B2986" i="11"/>
  <c r="A2986" i="11"/>
  <c r="E2985" i="11"/>
  <c r="D2985" i="11"/>
  <c r="B2985" i="11"/>
  <c r="A2985" i="11"/>
  <c r="E2984" i="11"/>
  <c r="L2984" i="11" s="1"/>
  <c r="D2984" i="11"/>
  <c r="B2984" i="11"/>
  <c r="A2984" i="11"/>
  <c r="E2983" i="11"/>
  <c r="L2983" i="11" s="1"/>
  <c r="D2983" i="11"/>
  <c r="B2983" i="11"/>
  <c r="A2983" i="11"/>
  <c r="D2982" i="11"/>
  <c r="B2982" i="11"/>
  <c r="A2982" i="11"/>
  <c r="E2976" i="11"/>
  <c r="L2976" i="11" s="1"/>
  <c r="D2976" i="11"/>
  <c r="B2976" i="11"/>
  <c r="A2976" i="11"/>
  <c r="E2975" i="11"/>
  <c r="L2975" i="11" s="1"/>
  <c r="D2975" i="11"/>
  <c r="B2975" i="11"/>
  <c r="A2975" i="11"/>
  <c r="E2974" i="11"/>
  <c r="L2974" i="11" s="1"/>
  <c r="D2974" i="11"/>
  <c r="B2974" i="11"/>
  <c r="A2974" i="11"/>
  <c r="E2973" i="11"/>
  <c r="L2973" i="11" s="1"/>
  <c r="D2973" i="11"/>
  <c r="B2973" i="11"/>
  <c r="A2973" i="11"/>
  <c r="E2972" i="11"/>
  <c r="L2972" i="11" s="1"/>
  <c r="D2972" i="11"/>
  <c r="B2972" i="11"/>
  <c r="A2972" i="11"/>
  <c r="E2971" i="11"/>
  <c r="L2971" i="11" s="1"/>
  <c r="D2971" i="11"/>
  <c r="B2971" i="11"/>
  <c r="A2971" i="11"/>
  <c r="E2970" i="11"/>
  <c r="L2970" i="11" s="1"/>
  <c r="D2970" i="11"/>
  <c r="B2970" i="11"/>
  <c r="A2970" i="11"/>
  <c r="E2969" i="11"/>
  <c r="L2969" i="11" s="1"/>
  <c r="D2969" i="11"/>
  <c r="B2969" i="11"/>
  <c r="A2969" i="11"/>
  <c r="E2968" i="11"/>
  <c r="L2968" i="11" s="1"/>
  <c r="D2968" i="11"/>
  <c r="B2968" i="11"/>
  <c r="A2968" i="11"/>
  <c r="E2967" i="11"/>
  <c r="L2967" i="11" s="1"/>
  <c r="D2967" i="11"/>
  <c r="B2967" i="11"/>
  <c r="A2967" i="11"/>
  <c r="E2966" i="11"/>
  <c r="L2966" i="11" s="1"/>
  <c r="D2966" i="11"/>
  <c r="B2966" i="11"/>
  <c r="A2966" i="11"/>
  <c r="E2965" i="11"/>
  <c r="L2965" i="11" s="1"/>
  <c r="D2965" i="11"/>
  <c r="B2965" i="11"/>
  <c r="A2965" i="11"/>
  <c r="E2964" i="11"/>
  <c r="L2964" i="11" s="1"/>
  <c r="D2964" i="11"/>
  <c r="B2964" i="11"/>
  <c r="A2964" i="11"/>
  <c r="E2963" i="11"/>
  <c r="L2963" i="11" s="1"/>
  <c r="D2963" i="11"/>
  <c r="B2963" i="11"/>
  <c r="A2963" i="11"/>
  <c r="E2962" i="11"/>
  <c r="L2962" i="11" s="1"/>
  <c r="D2962" i="11"/>
  <c r="B2962" i="11"/>
  <c r="A2962" i="11"/>
  <c r="E2961" i="11"/>
  <c r="L2961" i="11" s="1"/>
  <c r="D2961" i="11"/>
  <c r="B2961" i="11"/>
  <c r="A2961" i="11"/>
  <c r="E2960" i="11"/>
  <c r="L2960" i="11" s="1"/>
  <c r="D2960" i="11"/>
  <c r="B2960" i="11"/>
  <c r="A2960" i="11"/>
  <c r="E2959" i="11"/>
  <c r="L2959" i="11" s="1"/>
  <c r="D2959" i="11"/>
  <c r="B2959" i="11"/>
  <c r="A2959" i="11"/>
  <c r="E2958" i="11"/>
  <c r="L2958" i="11" s="1"/>
  <c r="D2958" i="11"/>
  <c r="B2958" i="11"/>
  <c r="A2958" i="11"/>
  <c r="E2957" i="11"/>
  <c r="L2957" i="11" s="1"/>
  <c r="D2957" i="11"/>
  <c r="B2957" i="11"/>
  <c r="A2957" i="11"/>
  <c r="E2956" i="11"/>
  <c r="L2956" i="11" s="1"/>
  <c r="D2956" i="11"/>
  <c r="B2956" i="11"/>
  <c r="A2956" i="11"/>
  <c r="E2955" i="11"/>
  <c r="L2955" i="11" s="1"/>
  <c r="D2955" i="11"/>
  <c r="B2955" i="11"/>
  <c r="A2955" i="11"/>
  <c r="E2954" i="11"/>
  <c r="L2954" i="11" s="1"/>
  <c r="D2954" i="11"/>
  <c r="B2954" i="11"/>
  <c r="A2954" i="11"/>
  <c r="E2953" i="11"/>
  <c r="L2953" i="11" s="1"/>
  <c r="D2953" i="11"/>
  <c r="B2953" i="11"/>
  <c r="A2953" i="11"/>
  <c r="E2952" i="11"/>
  <c r="L2952" i="11" s="1"/>
  <c r="D2952" i="11"/>
  <c r="B2952" i="11"/>
  <c r="A2952" i="11"/>
  <c r="E2951" i="11"/>
  <c r="L2951" i="11" s="1"/>
  <c r="D2951" i="11"/>
  <c r="B2951" i="11"/>
  <c r="A2951" i="11"/>
  <c r="E2950" i="11"/>
  <c r="L2950" i="11" s="1"/>
  <c r="D2950" i="11"/>
  <c r="B2950" i="11"/>
  <c r="A2950" i="11"/>
  <c r="E2949" i="11"/>
  <c r="L2949" i="11" s="1"/>
  <c r="D2949" i="11"/>
  <c r="B2949" i="11"/>
  <c r="A2949" i="11"/>
  <c r="E2948" i="11"/>
  <c r="L2948" i="11" s="1"/>
  <c r="D2948" i="11"/>
  <c r="B2948" i="11"/>
  <c r="A2948" i="11"/>
  <c r="E2947" i="11"/>
  <c r="L2947" i="11" s="1"/>
  <c r="D2947" i="11"/>
  <c r="B2947" i="11"/>
  <c r="A2947" i="11"/>
  <c r="D2946" i="11"/>
  <c r="B2946" i="11"/>
  <c r="A2946" i="11"/>
  <c r="E2945" i="11"/>
  <c r="N2945" i="11" s="1"/>
  <c r="D2945" i="11"/>
  <c r="B2945" i="11"/>
  <c r="A2945" i="11"/>
  <c r="E2944" i="11"/>
  <c r="D2944" i="11"/>
  <c r="B2944" i="11"/>
  <c r="A2944" i="11"/>
  <c r="E2943" i="11"/>
  <c r="D2943" i="11"/>
  <c r="B2943" i="11"/>
  <c r="A2943" i="11"/>
  <c r="E2942" i="11"/>
  <c r="D2942" i="11"/>
  <c r="B2942" i="11"/>
  <c r="A2942" i="11"/>
  <c r="E2941" i="11"/>
  <c r="N2941" i="11" s="1"/>
  <c r="D2941" i="11"/>
  <c r="B2941" i="11"/>
  <c r="A2941" i="11"/>
  <c r="E2940" i="11"/>
  <c r="D2940" i="11"/>
  <c r="B2940" i="11"/>
  <c r="A2940" i="11"/>
  <c r="E2939" i="11"/>
  <c r="D2939" i="11"/>
  <c r="B2939" i="11"/>
  <c r="A2939" i="11"/>
  <c r="E2938" i="11"/>
  <c r="D2938" i="11"/>
  <c r="B2938" i="11"/>
  <c r="A2938" i="11"/>
  <c r="E2937" i="11"/>
  <c r="N2937" i="11" s="1"/>
  <c r="D2937" i="11"/>
  <c r="B2937" i="11"/>
  <c r="A2937" i="11"/>
  <c r="E2936" i="11"/>
  <c r="L2936" i="11" s="1"/>
  <c r="D2936" i="11"/>
  <c r="B2936" i="11"/>
  <c r="A2936" i="11"/>
  <c r="E2935" i="11"/>
  <c r="D2935" i="11"/>
  <c r="B2935" i="11"/>
  <c r="A2935" i="11"/>
  <c r="E2934" i="11"/>
  <c r="D2934" i="11"/>
  <c r="B2934" i="11"/>
  <c r="A2934" i="11"/>
  <c r="E2933" i="11"/>
  <c r="N2933" i="11" s="1"/>
  <c r="D2933" i="11"/>
  <c r="B2933" i="11"/>
  <c r="A2933" i="11"/>
  <c r="E2932" i="11"/>
  <c r="D2932" i="11"/>
  <c r="B2932" i="11"/>
  <c r="A2932" i="11"/>
  <c r="E2931" i="11"/>
  <c r="L2931" i="11" s="1"/>
  <c r="D2931" i="11"/>
  <c r="B2931" i="11"/>
  <c r="A2931" i="11"/>
  <c r="E2930" i="11"/>
  <c r="D2930" i="11"/>
  <c r="B2930" i="11"/>
  <c r="A2930" i="11"/>
  <c r="E2929" i="11"/>
  <c r="N2929" i="11" s="1"/>
  <c r="D2929" i="11"/>
  <c r="B2929" i="11"/>
  <c r="A2929" i="11"/>
  <c r="E2928" i="11"/>
  <c r="D2928" i="11"/>
  <c r="B2928" i="11"/>
  <c r="A2928" i="11"/>
  <c r="E2927" i="11"/>
  <c r="D2927" i="11"/>
  <c r="B2927" i="11"/>
  <c r="A2927" i="11"/>
  <c r="E2926" i="11"/>
  <c r="D2926" i="11"/>
  <c r="B2926" i="11"/>
  <c r="A2926" i="11"/>
  <c r="E2925" i="11"/>
  <c r="N2925" i="11" s="1"/>
  <c r="D2925" i="11"/>
  <c r="B2925" i="11"/>
  <c r="A2925" i="11"/>
  <c r="E2924" i="11"/>
  <c r="D2924" i="11"/>
  <c r="B2924" i="11"/>
  <c r="A2924" i="11"/>
  <c r="E2923" i="11"/>
  <c r="D2923" i="11"/>
  <c r="B2923" i="11"/>
  <c r="A2923" i="11"/>
  <c r="E2922" i="11"/>
  <c r="D2922" i="11"/>
  <c r="B2922" i="11"/>
  <c r="A2922" i="11"/>
  <c r="E2921" i="11"/>
  <c r="N2921" i="11" s="1"/>
  <c r="D2921" i="11"/>
  <c r="B2921" i="11"/>
  <c r="A2921" i="11"/>
  <c r="E2920" i="11"/>
  <c r="L2920" i="11" s="1"/>
  <c r="D2920" i="11"/>
  <c r="B2920" i="11"/>
  <c r="A2920" i="11"/>
  <c r="E2919" i="11"/>
  <c r="D2919" i="11"/>
  <c r="B2919" i="11"/>
  <c r="A2919" i="11"/>
  <c r="E2918" i="11"/>
  <c r="D2918" i="11"/>
  <c r="B2918" i="11"/>
  <c r="A2918" i="11"/>
  <c r="E2917" i="11"/>
  <c r="N2917" i="11" s="1"/>
  <c r="D2917" i="11"/>
  <c r="B2917" i="11"/>
  <c r="A2917" i="11"/>
  <c r="E2916" i="11"/>
  <c r="D2916" i="11"/>
  <c r="B2916" i="11"/>
  <c r="A2916" i="11"/>
  <c r="E2915" i="11"/>
  <c r="L2915" i="11" s="1"/>
  <c r="D2915" i="11"/>
  <c r="B2915" i="11"/>
  <c r="A2915" i="11"/>
  <c r="E2914" i="11"/>
  <c r="D2914" i="11"/>
  <c r="B2914" i="11"/>
  <c r="A2914" i="11"/>
  <c r="E2913" i="11"/>
  <c r="N2913" i="11" s="1"/>
  <c r="D2913" i="11"/>
  <c r="B2913" i="11"/>
  <c r="A2913" i="11"/>
  <c r="E2912" i="11"/>
  <c r="D2912" i="11"/>
  <c r="B2912" i="11"/>
  <c r="A2912" i="11"/>
  <c r="E2911" i="11"/>
  <c r="D2911" i="11"/>
  <c r="B2911" i="11"/>
  <c r="A2911" i="11"/>
  <c r="E2910" i="11"/>
  <c r="D2910" i="11"/>
  <c r="B2910" i="11"/>
  <c r="A2910" i="11"/>
  <c r="E2909" i="11"/>
  <c r="N2909" i="11" s="1"/>
  <c r="D2909" i="11"/>
  <c r="B2909" i="11"/>
  <c r="A2909" i="11"/>
  <c r="E2908" i="11"/>
  <c r="N2908" i="11" s="1"/>
  <c r="D2908" i="11"/>
  <c r="B2908" i="11"/>
  <c r="A2908" i="11"/>
  <c r="E2907" i="11"/>
  <c r="D2907" i="11"/>
  <c r="B2907" i="11"/>
  <c r="A2907" i="11"/>
  <c r="D2906" i="11"/>
  <c r="B2906" i="11"/>
  <c r="A2906" i="11"/>
  <c r="E2905" i="11"/>
  <c r="L2905" i="11" s="1"/>
  <c r="D2905" i="11"/>
  <c r="B2905" i="11"/>
  <c r="A2905" i="11"/>
  <c r="E2904" i="11"/>
  <c r="D2904" i="11"/>
  <c r="B2904" i="11"/>
  <c r="A2904" i="11"/>
  <c r="E2903" i="11"/>
  <c r="N2903" i="11" s="1"/>
  <c r="D2903" i="11"/>
  <c r="B2903" i="11"/>
  <c r="A2903" i="11"/>
  <c r="E2902" i="11"/>
  <c r="D2902" i="11"/>
  <c r="B2902" i="11"/>
  <c r="A2902" i="11"/>
  <c r="E2901" i="11"/>
  <c r="D2901" i="11"/>
  <c r="B2901" i="11"/>
  <c r="A2901" i="11"/>
  <c r="E2900" i="11"/>
  <c r="L2900" i="11" s="1"/>
  <c r="D2900" i="11"/>
  <c r="B2900" i="11"/>
  <c r="A2900" i="11"/>
  <c r="E2899" i="11"/>
  <c r="D2899" i="11"/>
  <c r="B2899" i="11"/>
  <c r="A2899" i="11"/>
  <c r="E2898" i="11"/>
  <c r="D2898" i="11"/>
  <c r="B2898" i="11"/>
  <c r="A2898" i="11"/>
  <c r="E2897" i="11"/>
  <c r="L2897" i="11" s="1"/>
  <c r="D2897" i="11"/>
  <c r="B2897" i="11"/>
  <c r="A2897" i="11"/>
  <c r="E2896" i="11"/>
  <c r="D2896" i="11"/>
  <c r="B2896" i="11"/>
  <c r="A2896" i="11"/>
  <c r="E2895" i="11"/>
  <c r="L2895" i="11" s="1"/>
  <c r="D2895" i="11"/>
  <c r="B2895" i="11"/>
  <c r="A2895" i="11"/>
  <c r="D2894" i="11"/>
  <c r="B2894" i="11"/>
  <c r="A2894" i="11"/>
  <c r="E2893" i="11"/>
  <c r="D2893" i="11"/>
  <c r="B2893" i="11"/>
  <c r="A2893" i="11"/>
  <c r="E2892" i="11"/>
  <c r="D2892" i="11"/>
  <c r="B2892" i="11"/>
  <c r="A2892" i="11"/>
  <c r="E2891" i="11"/>
  <c r="L2891" i="11" s="1"/>
  <c r="D2891" i="11"/>
  <c r="B2891" i="11"/>
  <c r="A2891" i="11"/>
  <c r="E2890" i="11"/>
  <c r="D2890" i="11"/>
  <c r="B2890" i="11"/>
  <c r="A2890" i="11"/>
  <c r="E2889" i="11"/>
  <c r="D2889" i="11"/>
  <c r="B2889" i="11"/>
  <c r="A2889" i="11"/>
  <c r="E2888" i="11"/>
  <c r="D2888" i="11"/>
  <c r="B2888" i="11"/>
  <c r="A2888" i="11"/>
  <c r="E2887" i="11"/>
  <c r="D2887" i="11"/>
  <c r="B2887" i="11"/>
  <c r="A2887" i="11"/>
  <c r="E2886" i="11"/>
  <c r="D2886" i="11"/>
  <c r="B2886" i="11"/>
  <c r="A2886" i="11"/>
  <c r="E2885" i="11"/>
  <c r="L2885" i="11" s="1"/>
  <c r="D2885" i="11"/>
  <c r="B2885" i="11"/>
  <c r="A2885" i="11"/>
  <c r="E2884" i="11"/>
  <c r="L2884" i="11" s="1"/>
  <c r="D2884" i="11"/>
  <c r="B2884" i="11"/>
  <c r="A2884" i="11"/>
  <c r="E2883" i="11"/>
  <c r="D2883" i="11"/>
  <c r="B2883" i="11"/>
  <c r="A2883" i="11"/>
  <c r="E2882" i="11"/>
  <c r="L2882" i="11" s="1"/>
  <c r="D2882" i="11"/>
  <c r="B2882" i="11"/>
  <c r="A2882" i="11"/>
  <c r="E2881" i="11"/>
  <c r="D2881" i="11"/>
  <c r="B2881" i="11"/>
  <c r="A2881" i="11"/>
  <c r="E2880" i="11"/>
  <c r="L2880" i="11" s="1"/>
  <c r="D2880" i="11"/>
  <c r="B2880" i="11"/>
  <c r="A2880" i="11"/>
  <c r="E2879" i="11"/>
  <c r="D2879" i="11"/>
  <c r="B2879" i="11"/>
  <c r="A2879" i="11"/>
  <c r="E2878" i="11"/>
  <c r="L2878" i="11" s="1"/>
  <c r="D2878" i="11"/>
  <c r="B2878" i="11"/>
  <c r="A2878" i="11"/>
  <c r="E2877" i="11"/>
  <c r="L2877" i="11" s="1"/>
  <c r="D2877" i="11"/>
  <c r="B2877" i="11"/>
  <c r="A2877" i="11"/>
  <c r="E2876" i="11"/>
  <c r="L2876" i="11" s="1"/>
  <c r="D2876" i="11"/>
  <c r="B2876" i="11"/>
  <c r="A2876" i="11"/>
  <c r="E2875" i="11"/>
  <c r="L2875" i="11" s="1"/>
  <c r="D2875" i="11"/>
  <c r="B2875" i="11"/>
  <c r="A2875" i="11"/>
  <c r="E2874" i="11"/>
  <c r="L2874" i="11" s="1"/>
  <c r="D2874" i="11"/>
  <c r="B2874" i="11"/>
  <c r="A2874" i="11"/>
  <c r="E2873" i="11"/>
  <c r="L2873" i="11" s="1"/>
  <c r="D2873" i="11"/>
  <c r="B2873" i="11"/>
  <c r="A2873" i="11"/>
  <c r="E2872" i="11"/>
  <c r="L2872" i="11" s="1"/>
  <c r="D2872" i="11"/>
  <c r="B2872" i="11"/>
  <c r="A2872" i="11"/>
  <c r="E2871" i="11"/>
  <c r="L2871" i="11" s="1"/>
  <c r="D2871" i="11"/>
  <c r="B2871" i="11"/>
  <c r="A2871" i="11"/>
  <c r="E2870" i="11"/>
  <c r="L2870" i="11" s="1"/>
  <c r="D2870" i="11"/>
  <c r="B2870" i="11"/>
  <c r="A2870" i="11"/>
  <c r="E2869" i="11"/>
  <c r="L2869" i="11" s="1"/>
  <c r="D2869" i="11"/>
  <c r="B2869" i="11"/>
  <c r="A2869" i="11"/>
  <c r="E2868" i="11"/>
  <c r="L2868" i="11" s="1"/>
  <c r="D2868" i="11"/>
  <c r="B2868" i="11"/>
  <c r="A2868" i="11"/>
  <c r="D2867" i="11"/>
  <c r="B2867" i="11"/>
  <c r="A2867" i="11"/>
  <c r="E2866" i="11"/>
  <c r="L2866" i="11" s="1"/>
  <c r="D2866" i="11"/>
  <c r="B2866" i="11"/>
  <c r="A2866" i="11"/>
  <c r="E2865" i="11"/>
  <c r="L2865" i="11" s="1"/>
  <c r="D2865" i="11"/>
  <c r="B2865" i="11"/>
  <c r="A2865" i="11"/>
  <c r="E2864" i="11"/>
  <c r="D2864" i="11"/>
  <c r="B2864" i="11"/>
  <c r="A2864" i="11"/>
  <c r="E2863" i="11"/>
  <c r="L2863" i="11" s="1"/>
  <c r="D2863" i="11"/>
  <c r="B2863" i="11"/>
  <c r="A2863" i="11"/>
  <c r="E2862" i="11"/>
  <c r="L2862" i="11" s="1"/>
  <c r="D2862" i="11"/>
  <c r="B2862" i="11"/>
  <c r="A2862" i="11"/>
  <c r="E2861" i="11"/>
  <c r="L2861" i="11" s="1"/>
  <c r="D2861" i="11"/>
  <c r="B2861" i="11"/>
  <c r="A2861" i="11"/>
  <c r="E2860" i="11"/>
  <c r="L2860" i="11" s="1"/>
  <c r="D2860" i="11"/>
  <c r="B2860" i="11"/>
  <c r="A2860" i="11"/>
  <c r="E2859" i="11"/>
  <c r="L2859" i="11" s="1"/>
  <c r="D2859" i="11"/>
  <c r="B2859" i="11"/>
  <c r="A2859" i="11"/>
  <c r="E2858" i="11"/>
  <c r="L2858" i="11" s="1"/>
  <c r="D2858" i="11"/>
  <c r="B2858" i="11"/>
  <c r="A2858" i="11"/>
  <c r="E2857" i="11"/>
  <c r="L2857" i="11" s="1"/>
  <c r="D2857" i="11"/>
  <c r="B2857" i="11"/>
  <c r="A2857" i="11"/>
  <c r="E2856" i="11"/>
  <c r="L2856" i="11" s="1"/>
  <c r="D2856" i="11"/>
  <c r="B2856" i="11"/>
  <c r="A2856" i="11"/>
  <c r="E2855" i="11"/>
  <c r="L2855" i="11" s="1"/>
  <c r="D2855" i="11"/>
  <c r="B2855" i="11"/>
  <c r="A2855" i="11"/>
  <c r="E2854" i="11"/>
  <c r="L2854" i="11" s="1"/>
  <c r="D2854" i="11"/>
  <c r="B2854" i="11"/>
  <c r="A2854" i="11"/>
  <c r="E2853" i="11"/>
  <c r="L2853" i="11" s="1"/>
  <c r="D2853" i="11"/>
  <c r="B2853" i="11"/>
  <c r="A2853" i="11"/>
  <c r="E2852" i="11"/>
  <c r="L2852" i="11" s="1"/>
  <c r="D2852" i="11"/>
  <c r="B2852" i="11"/>
  <c r="A2852" i="11"/>
  <c r="E2851" i="11"/>
  <c r="L2851" i="11" s="1"/>
  <c r="D2851" i="11"/>
  <c r="B2851" i="11"/>
  <c r="A2851" i="11"/>
  <c r="E2850" i="11"/>
  <c r="L2850" i="11" s="1"/>
  <c r="D2850" i="11"/>
  <c r="B2850" i="11"/>
  <c r="A2850" i="11"/>
  <c r="E2849" i="11"/>
  <c r="L2849" i="11" s="1"/>
  <c r="D2849" i="11"/>
  <c r="B2849" i="11"/>
  <c r="A2849" i="11"/>
  <c r="E2848" i="11"/>
  <c r="D2848" i="11"/>
  <c r="B2848" i="11"/>
  <c r="A2848" i="11"/>
  <c r="E2847" i="11"/>
  <c r="L2847" i="11" s="1"/>
  <c r="D2847" i="11"/>
  <c r="B2847" i="11"/>
  <c r="A2847" i="11"/>
  <c r="E2846" i="11"/>
  <c r="L2846" i="11" s="1"/>
  <c r="D2846" i="11"/>
  <c r="B2846" i="11"/>
  <c r="A2846" i="11"/>
  <c r="E2845" i="11"/>
  <c r="L2845" i="11" s="1"/>
  <c r="D2845" i="11"/>
  <c r="B2845" i="11"/>
  <c r="A2845" i="11"/>
  <c r="E2844" i="11"/>
  <c r="L2844" i="11" s="1"/>
  <c r="D2844" i="11"/>
  <c r="B2844" i="11"/>
  <c r="A2844" i="11"/>
  <c r="E2843" i="11"/>
  <c r="L2843" i="11" s="1"/>
  <c r="D2843" i="11"/>
  <c r="B2843" i="11"/>
  <c r="A2843" i="11"/>
  <c r="E2842" i="11"/>
  <c r="L2842" i="11" s="1"/>
  <c r="D2842" i="11"/>
  <c r="B2842" i="11"/>
  <c r="A2842" i="11"/>
  <c r="E2841" i="11"/>
  <c r="L2841" i="11" s="1"/>
  <c r="D2841" i="11"/>
  <c r="B2841" i="11"/>
  <c r="A2841" i="11"/>
  <c r="E2840" i="11"/>
  <c r="L2840" i="11" s="1"/>
  <c r="D2840" i="11"/>
  <c r="B2840" i="11"/>
  <c r="A2840" i="11"/>
  <c r="E2839" i="11"/>
  <c r="L2839" i="11" s="1"/>
  <c r="D2839" i="11"/>
  <c r="B2839" i="11"/>
  <c r="A2839" i="11"/>
  <c r="E2838" i="11"/>
  <c r="L2838" i="11" s="1"/>
  <c r="D2838" i="11"/>
  <c r="B2838" i="11"/>
  <c r="A2838" i="11"/>
  <c r="E2837" i="11"/>
  <c r="L2837" i="11" s="1"/>
  <c r="D2837" i="11"/>
  <c r="B2837" i="11"/>
  <c r="A2837" i="11"/>
  <c r="E2836" i="11"/>
  <c r="L2836" i="11" s="1"/>
  <c r="D2836" i="11"/>
  <c r="B2836" i="11"/>
  <c r="A2836" i="11"/>
  <c r="E2835" i="11"/>
  <c r="L2835" i="11" s="1"/>
  <c r="D2835" i="11"/>
  <c r="B2835" i="11"/>
  <c r="A2835" i="11"/>
  <c r="E2834" i="11"/>
  <c r="L2834" i="11" s="1"/>
  <c r="D2834" i="11"/>
  <c r="B2834" i="11"/>
  <c r="A2834" i="11"/>
  <c r="E2833" i="11"/>
  <c r="L2833" i="11" s="1"/>
  <c r="D2833" i="11"/>
  <c r="B2833" i="11"/>
  <c r="A2833" i="11"/>
  <c r="E2832" i="11"/>
  <c r="D2832" i="11"/>
  <c r="B2832" i="11"/>
  <c r="A2832" i="11"/>
  <c r="E2831" i="11"/>
  <c r="L2831" i="11" s="1"/>
  <c r="D2831" i="11"/>
  <c r="B2831" i="11"/>
  <c r="A2831" i="11"/>
  <c r="E2830" i="11"/>
  <c r="L2830" i="11" s="1"/>
  <c r="D2830" i="11"/>
  <c r="B2830" i="11"/>
  <c r="A2830" i="11"/>
  <c r="E2829" i="11"/>
  <c r="L2829" i="11" s="1"/>
  <c r="D2829" i="11"/>
  <c r="B2829" i="11"/>
  <c r="A2829" i="11"/>
  <c r="E2828" i="11"/>
  <c r="L2828" i="11" s="1"/>
  <c r="D2828" i="11"/>
  <c r="B2828" i="11"/>
  <c r="A2828" i="11"/>
  <c r="E2827" i="11"/>
  <c r="L2827" i="11" s="1"/>
  <c r="D2827" i="11"/>
  <c r="B2827" i="11"/>
  <c r="A2827" i="11"/>
  <c r="E2826" i="11"/>
  <c r="L2826" i="11" s="1"/>
  <c r="D2826" i="11"/>
  <c r="B2826" i="11"/>
  <c r="A2826" i="11"/>
  <c r="E2825" i="11"/>
  <c r="L2825" i="11" s="1"/>
  <c r="D2825" i="11"/>
  <c r="B2825" i="11"/>
  <c r="A2825" i="11"/>
  <c r="E2824" i="11"/>
  <c r="L2824" i="11" s="1"/>
  <c r="D2824" i="11"/>
  <c r="B2824" i="11"/>
  <c r="A2824" i="11"/>
  <c r="E2823" i="11"/>
  <c r="L2823" i="11" s="1"/>
  <c r="D2823" i="11"/>
  <c r="B2823" i="11"/>
  <c r="A2823" i="11"/>
  <c r="E2822" i="11"/>
  <c r="L2822" i="11" s="1"/>
  <c r="D2822" i="11"/>
  <c r="B2822" i="11"/>
  <c r="A2822" i="11"/>
  <c r="E2821" i="11"/>
  <c r="L2821" i="11" s="1"/>
  <c r="D2821" i="11"/>
  <c r="B2821" i="11"/>
  <c r="A2821" i="11"/>
  <c r="E2820" i="11"/>
  <c r="L2820" i="11" s="1"/>
  <c r="D2820" i="11"/>
  <c r="B2820" i="11"/>
  <c r="A2820" i="11"/>
  <c r="E2819" i="11"/>
  <c r="L2819" i="11" s="1"/>
  <c r="D2819" i="11"/>
  <c r="B2819" i="11"/>
  <c r="A2819" i="11"/>
  <c r="E2818" i="11"/>
  <c r="L2818" i="11" s="1"/>
  <c r="D2818" i="11"/>
  <c r="B2818" i="11"/>
  <c r="A2818" i="11"/>
  <c r="E2817" i="11"/>
  <c r="L2817" i="11" s="1"/>
  <c r="D2817" i="11"/>
  <c r="B2817" i="11"/>
  <c r="A2817" i="11"/>
  <c r="E2816" i="11"/>
  <c r="D2816" i="11"/>
  <c r="B2816" i="11"/>
  <c r="A2816" i="11"/>
  <c r="E2815" i="11"/>
  <c r="L2815" i="11" s="1"/>
  <c r="D2815" i="11"/>
  <c r="B2815" i="11"/>
  <c r="A2815" i="11"/>
  <c r="E2814" i="11"/>
  <c r="L2814" i="11" s="1"/>
  <c r="D2814" i="11"/>
  <c r="B2814" i="11"/>
  <c r="A2814" i="11"/>
  <c r="E2813" i="11"/>
  <c r="L2813" i="11" s="1"/>
  <c r="D2813" i="11"/>
  <c r="B2813" i="11"/>
  <c r="A2813" i="11"/>
  <c r="E2812" i="11"/>
  <c r="D2812" i="11"/>
  <c r="B2812" i="11"/>
  <c r="A2812" i="11"/>
  <c r="E2811" i="11"/>
  <c r="L2811" i="11" s="1"/>
  <c r="D2811" i="11"/>
  <c r="B2811" i="11"/>
  <c r="A2811" i="11"/>
  <c r="E2810" i="11"/>
  <c r="L2810" i="11" s="1"/>
  <c r="D2810" i="11"/>
  <c r="B2810" i="11"/>
  <c r="A2810" i="11"/>
  <c r="E2809" i="11"/>
  <c r="L2809" i="11" s="1"/>
  <c r="D2809" i="11"/>
  <c r="B2809" i="11"/>
  <c r="A2809" i="11"/>
  <c r="D2808" i="11"/>
  <c r="B2808" i="11"/>
  <c r="A2808" i="11"/>
  <c r="E2807" i="11"/>
  <c r="L2807" i="11" s="1"/>
  <c r="D2807" i="11"/>
  <c r="B2807" i="11"/>
  <c r="A2807" i="11"/>
  <c r="E2806" i="11"/>
  <c r="L2806" i="11" s="1"/>
  <c r="D2806" i="11"/>
  <c r="B2806" i="11"/>
  <c r="A2806" i="11"/>
  <c r="E2805" i="11"/>
  <c r="L2805" i="11" s="1"/>
  <c r="D2805" i="11"/>
  <c r="B2805" i="11"/>
  <c r="A2805" i="11"/>
  <c r="E2804" i="11"/>
  <c r="D2804" i="11"/>
  <c r="B2804" i="11"/>
  <c r="A2804" i="11"/>
  <c r="E2803" i="11"/>
  <c r="L2803" i="11" s="1"/>
  <c r="D2803" i="11"/>
  <c r="B2803" i="11"/>
  <c r="A2803" i="11"/>
  <c r="D2802" i="11"/>
  <c r="B2802" i="11"/>
  <c r="A2802" i="11"/>
  <c r="E2801" i="11"/>
  <c r="L2801" i="11" s="1"/>
  <c r="D2801" i="11"/>
  <c r="B2801" i="11"/>
  <c r="A2801" i="11"/>
  <c r="E2800" i="11"/>
  <c r="L2800" i="11" s="1"/>
  <c r="D2800" i="11"/>
  <c r="B2800" i="11"/>
  <c r="A2800" i="11"/>
  <c r="E2799" i="11"/>
  <c r="D2799" i="11"/>
  <c r="B2799" i="11"/>
  <c r="A2799" i="11"/>
  <c r="E2798" i="11"/>
  <c r="L2798" i="11" s="1"/>
  <c r="D2798" i="11"/>
  <c r="B2798" i="11"/>
  <c r="A2798" i="11"/>
  <c r="E2797" i="11"/>
  <c r="L2797" i="11" s="1"/>
  <c r="D2797" i="11"/>
  <c r="B2797" i="11"/>
  <c r="A2797" i="11"/>
  <c r="E2796" i="11"/>
  <c r="L2796" i="11" s="1"/>
  <c r="D2796" i="11"/>
  <c r="B2796" i="11"/>
  <c r="A2796" i="11"/>
  <c r="E2795" i="11"/>
  <c r="L2795" i="11" s="1"/>
  <c r="D2795" i="11"/>
  <c r="B2795" i="11"/>
  <c r="A2795" i="11"/>
  <c r="E2794" i="11"/>
  <c r="L2794" i="11" s="1"/>
  <c r="D2794" i="11"/>
  <c r="B2794" i="11"/>
  <c r="A2794" i="11"/>
  <c r="E2793" i="11"/>
  <c r="L2793" i="11" s="1"/>
  <c r="D2793" i="11"/>
  <c r="B2793" i="11"/>
  <c r="A2793" i="11"/>
  <c r="E2792" i="11"/>
  <c r="L2792" i="11" s="1"/>
  <c r="D2792" i="11"/>
  <c r="B2792" i="11"/>
  <c r="A2792" i="11"/>
  <c r="E2791" i="11"/>
  <c r="L2791" i="11" s="1"/>
  <c r="D2791" i="11"/>
  <c r="B2791" i="11"/>
  <c r="A2791" i="11"/>
  <c r="E2790" i="11"/>
  <c r="L2790" i="11" s="1"/>
  <c r="D2790" i="11"/>
  <c r="B2790" i="11"/>
  <c r="A2790" i="11"/>
  <c r="D2789" i="11"/>
  <c r="B2789" i="11"/>
  <c r="A2789" i="11"/>
  <c r="E2788" i="11"/>
  <c r="L2788" i="11" s="1"/>
  <c r="D2788" i="11"/>
  <c r="B2788" i="11"/>
  <c r="A2788" i="11"/>
  <c r="E2787" i="11"/>
  <c r="L2787" i="11" s="1"/>
  <c r="D2787" i="11"/>
  <c r="B2787" i="11"/>
  <c r="A2787" i="11"/>
  <c r="E2786" i="11"/>
  <c r="L2786" i="11" s="1"/>
  <c r="D2786" i="11"/>
  <c r="B2786" i="11"/>
  <c r="A2786" i="11"/>
  <c r="E2785" i="11"/>
  <c r="L2785" i="11" s="1"/>
  <c r="D2785" i="11"/>
  <c r="B2785" i="11"/>
  <c r="A2785" i="11"/>
  <c r="E2784" i="11"/>
  <c r="L2784" i="11" s="1"/>
  <c r="D2784" i="11"/>
  <c r="B2784" i="11"/>
  <c r="A2784" i="11"/>
  <c r="E2783" i="11"/>
  <c r="L2783" i="11" s="1"/>
  <c r="D2783" i="11"/>
  <c r="B2783" i="11"/>
  <c r="A2783" i="11"/>
  <c r="E2782" i="11"/>
  <c r="L2782" i="11" s="1"/>
  <c r="D2782" i="11"/>
  <c r="B2782" i="11"/>
  <c r="A2782" i="11"/>
  <c r="E2781" i="11"/>
  <c r="L2781" i="11" s="1"/>
  <c r="D2781" i="11"/>
  <c r="B2781" i="11"/>
  <c r="A2781" i="11"/>
  <c r="E2780" i="11"/>
  <c r="L2780" i="11" s="1"/>
  <c r="D2780" i="11"/>
  <c r="B2780" i="11"/>
  <c r="A2780" i="11"/>
  <c r="E2779" i="11"/>
  <c r="L2779" i="11" s="1"/>
  <c r="D2779" i="11"/>
  <c r="B2779" i="11"/>
  <c r="A2779" i="11"/>
  <c r="E2778" i="11"/>
  <c r="L2778" i="11" s="1"/>
  <c r="D2778" i="11"/>
  <c r="B2778" i="11"/>
  <c r="A2778" i="11"/>
  <c r="E2777" i="11"/>
  <c r="L2777" i="11" s="1"/>
  <c r="D2777" i="11"/>
  <c r="B2777" i="11"/>
  <c r="A2777" i="11"/>
  <c r="E2776" i="11"/>
  <c r="L2776" i="11" s="1"/>
  <c r="D2776" i="11"/>
  <c r="B2776" i="11"/>
  <c r="A2776" i="11"/>
  <c r="E2775" i="11"/>
  <c r="L2775" i="11" s="1"/>
  <c r="D2775" i="11"/>
  <c r="B2775" i="11"/>
  <c r="A2775" i="11"/>
  <c r="D2774" i="11"/>
  <c r="B2774" i="11"/>
  <c r="A2774" i="11"/>
  <c r="D2773" i="11"/>
  <c r="B2773" i="11"/>
  <c r="A2773" i="11"/>
  <c r="E2772" i="11"/>
  <c r="L2772" i="11" s="1"/>
  <c r="D2772" i="11"/>
  <c r="B2772" i="11"/>
  <c r="A2772" i="11"/>
  <c r="E2771" i="11"/>
  <c r="L2771" i="11" s="1"/>
  <c r="D2771" i="11"/>
  <c r="B2771" i="11"/>
  <c r="A2771" i="11"/>
  <c r="E2770" i="11"/>
  <c r="L2770" i="11" s="1"/>
  <c r="D2770" i="11"/>
  <c r="B2770" i="11"/>
  <c r="A2770" i="11"/>
  <c r="E2769" i="11"/>
  <c r="L2769" i="11" s="1"/>
  <c r="D2769" i="11"/>
  <c r="B2769" i="11"/>
  <c r="A2769" i="11"/>
  <c r="E2768" i="11"/>
  <c r="L2768" i="11" s="1"/>
  <c r="D2768" i="11"/>
  <c r="B2768" i="11"/>
  <c r="A2768" i="11"/>
  <c r="E2767" i="11"/>
  <c r="L2767" i="11" s="1"/>
  <c r="D2767" i="11"/>
  <c r="B2767" i="11"/>
  <c r="A2767" i="11"/>
  <c r="E2766" i="11"/>
  <c r="L2766" i="11" s="1"/>
  <c r="D2766" i="11"/>
  <c r="B2766" i="11"/>
  <c r="A2766" i="11"/>
  <c r="E2765" i="11"/>
  <c r="L2765" i="11" s="1"/>
  <c r="D2765" i="11"/>
  <c r="B2765" i="11"/>
  <c r="A2765" i="11"/>
  <c r="E2764" i="11"/>
  <c r="L2764" i="11" s="1"/>
  <c r="D2764" i="11"/>
  <c r="B2764" i="11"/>
  <c r="A2764" i="11"/>
  <c r="D2763" i="11"/>
  <c r="B2763" i="11"/>
  <c r="A2763" i="11"/>
  <c r="E2762" i="11"/>
  <c r="L2762" i="11" s="1"/>
  <c r="D2762" i="11"/>
  <c r="B2762" i="11"/>
  <c r="A2762" i="11"/>
  <c r="E2761" i="11"/>
  <c r="L2761" i="11" s="1"/>
  <c r="D2761" i="11"/>
  <c r="B2761" i="11"/>
  <c r="A2761" i="11"/>
  <c r="E2760" i="11"/>
  <c r="L2760" i="11" s="1"/>
  <c r="D2760" i="11"/>
  <c r="B2760" i="11"/>
  <c r="A2760" i="11"/>
  <c r="E2759" i="11"/>
  <c r="L2759" i="11" s="1"/>
  <c r="D2759" i="11"/>
  <c r="B2759" i="11"/>
  <c r="A2759" i="11"/>
  <c r="E2758" i="11"/>
  <c r="L2758" i="11" s="1"/>
  <c r="D2758" i="11"/>
  <c r="B2758" i="11"/>
  <c r="A2758" i="11"/>
  <c r="E2757" i="11"/>
  <c r="L2757" i="11" s="1"/>
  <c r="D2757" i="11"/>
  <c r="B2757" i="11"/>
  <c r="A2757" i="11"/>
  <c r="E2756" i="11"/>
  <c r="L2756" i="11" s="1"/>
  <c r="D2756" i="11"/>
  <c r="B2756" i="11"/>
  <c r="A2756" i="11"/>
  <c r="E2755" i="11"/>
  <c r="L2755" i="11" s="1"/>
  <c r="D2755" i="11"/>
  <c r="B2755" i="11"/>
  <c r="A2755" i="11"/>
  <c r="D2754" i="11"/>
  <c r="B2754" i="11"/>
  <c r="A2754" i="11"/>
  <c r="D2753" i="11"/>
  <c r="B2753" i="11"/>
  <c r="A2753" i="11"/>
  <c r="E2752" i="11"/>
  <c r="L2752" i="11" s="1"/>
  <c r="D2752" i="11"/>
  <c r="B2752" i="11"/>
  <c r="A2752" i="11"/>
  <c r="E2751" i="11"/>
  <c r="L2751" i="11" s="1"/>
  <c r="D2751" i="11"/>
  <c r="B2751" i="11"/>
  <c r="A2751" i="11"/>
  <c r="E2750" i="11"/>
  <c r="L2750" i="11" s="1"/>
  <c r="D2750" i="11"/>
  <c r="B2750" i="11"/>
  <c r="A2750" i="11"/>
  <c r="E2749" i="11"/>
  <c r="L2749" i="11" s="1"/>
  <c r="D2749" i="11"/>
  <c r="B2749" i="11"/>
  <c r="A2749" i="11"/>
  <c r="E2748" i="11"/>
  <c r="L2748" i="11" s="1"/>
  <c r="D2748" i="11"/>
  <c r="B2748" i="11"/>
  <c r="A2748" i="11"/>
  <c r="D2747" i="11"/>
  <c r="B2747" i="11"/>
  <c r="A2747" i="11"/>
  <c r="E2746" i="11"/>
  <c r="L2746" i="11" s="1"/>
  <c r="D2746" i="11"/>
  <c r="B2746" i="11"/>
  <c r="A2746" i="11"/>
  <c r="E2745" i="11"/>
  <c r="L2745" i="11" s="1"/>
  <c r="D2745" i="11"/>
  <c r="B2745" i="11"/>
  <c r="A2745" i="11"/>
  <c r="E2744" i="11"/>
  <c r="L2744" i="11" s="1"/>
  <c r="D2744" i="11"/>
  <c r="B2744" i="11"/>
  <c r="A2744" i="11"/>
  <c r="E2743" i="11"/>
  <c r="L2743" i="11" s="1"/>
  <c r="D2743" i="11"/>
  <c r="B2743" i="11"/>
  <c r="A2743" i="11"/>
  <c r="E2742" i="11"/>
  <c r="L2742" i="11" s="1"/>
  <c r="D2742" i="11"/>
  <c r="B2742" i="11"/>
  <c r="A2742" i="11"/>
  <c r="E2741" i="11"/>
  <c r="L2741" i="11" s="1"/>
  <c r="D2741" i="11"/>
  <c r="B2741" i="11"/>
  <c r="A2741" i="11"/>
  <c r="E2740" i="11"/>
  <c r="L2740" i="11" s="1"/>
  <c r="D2740" i="11"/>
  <c r="B2740" i="11"/>
  <c r="A2740" i="11"/>
  <c r="D2739" i="11"/>
  <c r="B2739" i="11"/>
  <c r="A2739" i="11"/>
  <c r="E2738" i="11"/>
  <c r="L2738" i="11" s="1"/>
  <c r="D2738" i="11"/>
  <c r="B2738" i="11"/>
  <c r="A2738" i="11"/>
  <c r="E2737" i="11"/>
  <c r="L2737" i="11" s="1"/>
  <c r="D2737" i="11"/>
  <c r="B2737" i="11"/>
  <c r="A2737" i="11"/>
  <c r="E2736" i="11"/>
  <c r="L2736" i="11" s="1"/>
  <c r="D2736" i="11"/>
  <c r="B2736" i="11"/>
  <c r="A2736" i="11"/>
  <c r="E2735" i="11"/>
  <c r="D2735" i="11"/>
  <c r="B2735" i="11"/>
  <c r="A2735" i="11"/>
  <c r="E2734" i="11"/>
  <c r="L2734" i="11" s="1"/>
  <c r="D2734" i="11"/>
  <c r="B2734" i="11"/>
  <c r="A2734" i="11"/>
  <c r="E2733" i="11"/>
  <c r="L2733" i="11" s="1"/>
  <c r="D2733" i="11"/>
  <c r="B2733" i="11"/>
  <c r="A2733" i="11"/>
  <c r="E2732" i="11"/>
  <c r="L2732" i="11" s="1"/>
  <c r="D2732" i="11"/>
  <c r="B2732" i="11"/>
  <c r="A2732" i="11"/>
  <c r="E2731" i="11"/>
  <c r="L2731" i="11" s="1"/>
  <c r="D2731" i="11"/>
  <c r="B2731" i="11"/>
  <c r="A2731" i="11"/>
  <c r="E2730" i="11"/>
  <c r="L2730" i="11" s="1"/>
  <c r="D2730" i="11"/>
  <c r="B2730" i="11"/>
  <c r="A2730" i="11"/>
  <c r="E2729" i="11"/>
  <c r="L2729" i="11" s="1"/>
  <c r="D2729" i="11"/>
  <c r="B2729" i="11"/>
  <c r="A2729" i="11"/>
  <c r="E2728" i="11"/>
  <c r="L2728" i="11" s="1"/>
  <c r="D2728" i="11"/>
  <c r="B2728" i="11"/>
  <c r="A2728" i="11"/>
  <c r="E2727" i="11"/>
  <c r="L2727" i="11" s="1"/>
  <c r="D2727" i="11"/>
  <c r="B2727" i="11"/>
  <c r="A2727" i="11"/>
  <c r="E2726" i="11"/>
  <c r="L2726" i="11" s="1"/>
  <c r="D2726" i="11"/>
  <c r="B2726" i="11"/>
  <c r="A2726" i="11"/>
  <c r="E2725" i="11"/>
  <c r="L2725" i="11" s="1"/>
  <c r="D2725" i="11"/>
  <c r="B2725" i="11"/>
  <c r="A2725" i="11"/>
  <c r="E2724" i="11"/>
  <c r="L2724" i="11" s="1"/>
  <c r="D2724" i="11"/>
  <c r="B2724" i="11"/>
  <c r="A2724" i="11"/>
  <c r="E2723" i="11"/>
  <c r="L2723" i="11" s="1"/>
  <c r="D2723" i="11"/>
  <c r="B2723" i="11"/>
  <c r="A2723" i="11"/>
  <c r="E2722" i="11"/>
  <c r="L2722" i="11" s="1"/>
  <c r="D2722" i="11"/>
  <c r="B2722" i="11"/>
  <c r="A2722" i="11"/>
  <c r="E2721" i="11"/>
  <c r="L2721" i="11" s="1"/>
  <c r="D2721" i="11"/>
  <c r="B2721" i="11"/>
  <c r="A2721" i="11"/>
  <c r="D2720" i="11"/>
  <c r="B2720" i="11"/>
  <c r="A2720" i="11"/>
  <c r="E2719" i="11"/>
  <c r="L2719" i="11" s="1"/>
  <c r="D2719" i="11"/>
  <c r="B2719" i="11"/>
  <c r="A2719" i="11"/>
  <c r="E2718" i="11"/>
  <c r="L2718" i="11" s="1"/>
  <c r="D2718" i="11"/>
  <c r="B2718" i="11"/>
  <c r="A2718" i="11"/>
  <c r="E2717" i="11"/>
  <c r="L2717" i="11" s="1"/>
  <c r="D2717" i="11"/>
  <c r="B2717" i="11"/>
  <c r="A2717" i="11"/>
  <c r="E2716" i="11"/>
  <c r="L2716" i="11" s="1"/>
  <c r="D2716" i="11"/>
  <c r="B2716" i="11"/>
  <c r="A2716" i="11"/>
  <c r="D2715" i="11"/>
  <c r="B2715" i="11"/>
  <c r="A2715" i="11"/>
  <c r="E2714" i="11"/>
  <c r="L2714" i="11" s="1"/>
  <c r="D2714" i="11"/>
  <c r="B2714" i="11"/>
  <c r="A2714" i="11"/>
  <c r="E2713" i="11"/>
  <c r="L2713" i="11" s="1"/>
  <c r="D2713" i="11"/>
  <c r="B2713" i="11"/>
  <c r="A2713" i="11"/>
  <c r="E2712" i="11"/>
  <c r="L2712" i="11" s="1"/>
  <c r="D2712" i="11"/>
  <c r="B2712" i="11"/>
  <c r="A2712" i="11"/>
  <c r="E2711" i="11"/>
  <c r="L2711" i="11" s="1"/>
  <c r="D2711" i="11"/>
  <c r="B2711" i="11"/>
  <c r="A2711" i="11"/>
  <c r="E2710" i="11"/>
  <c r="D2710" i="11"/>
  <c r="B2710" i="11"/>
  <c r="A2710" i="11"/>
  <c r="E2709" i="11"/>
  <c r="L2709" i="11" s="1"/>
  <c r="D2709" i="11"/>
  <c r="B2709" i="11"/>
  <c r="A2709" i="11"/>
  <c r="E2708" i="11"/>
  <c r="L2708" i="11" s="1"/>
  <c r="D2708" i="11"/>
  <c r="B2708" i="11"/>
  <c r="A2708" i="11"/>
  <c r="E2707" i="11"/>
  <c r="L2707" i="11" s="1"/>
  <c r="D2707" i="11"/>
  <c r="B2707" i="11"/>
  <c r="A2707" i="11"/>
  <c r="E2706" i="11"/>
  <c r="D2706" i="11"/>
  <c r="B2706" i="11"/>
  <c r="A2706" i="11"/>
  <c r="E2705" i="11"/>
  <c r="L2705" i="11" s="1"/>
  <c r="D2705" i="11"/>
  <c r="B2705" i="11"/>
  <c r="A2705" i="11"/>
  <c r="E2704" i="11"/>
  <c r="L2704" i="11" s="1"/>
  <c r="D2704" i="11"/>
  <c r="B2704" i="11"/>
  <c r="A2704" i="11"/>
  <c r="E2703" i="11"/>
  <c r="L2703" i="11" s="1"/>
  <c r="D2703" i="11"/>
  <c r="B2703" i="11"/>
  <c r="A2703" i="11"/>
  <c r="E2702" i="11"/>
  <c r="D2702" i="11"/>
  <c r="B2702" i="11"/>
  <c r="A2702" i="11"/>
  <c r="E2701" i="11"/>
  <c r="L2701" i="11" s="1"/>
  <c r="D2701" i="11"/>
  <c r="B2701" i="11"/>
  <c r="A2701" i="11"/>
  <c r="E2700" i="11"/>
  <c r="D2700" i="11"/>
  <c r="B2700" i="11"/>
  <c r="A2700" i="11"/>
  <c r="E2699" i="11"/>
  <c r="L2699" i="11" s="1"/>
  <c r="D2699" i="11"/>
  <c r="B2699" i="11"/>
  <c r="A2699" i="11"/>
  <c r="E2698" i="11"/>
  <c r="D2698" i="11"/>
  <c r="B2698" i="11"/>
  <c r="A2698" i="11"/>
  <c r="E2697" i="11"/>
  <c r="L2697" i="11" s="1"/>
  <c r="D2697" i="11"/>
  <c r="B2697" i="11"/>
  <c r="A2697" i="11"/>
  <c r="E2696" i="11"/>
  <c r="L2696" i="11" s="1"/>
  <c r="D2696" i="11"/>
  <c r="B2696" i="11"/>
  <c r="A2696" i="11"/>
  <c r="E2695" i="11"/>
  <c r="L2695" i="11" s="1"/>
  <c r="D2695" i="11"/>
  <c r="B2695" i="11"/>
  <c r="A2695" i="11"/>
  <c r="E2694" i="11"/>
  <c r="L2694" i="11" s="1"/>
  <c r="D2694" i="11"/>
  <c r="B2694" i="11"/>
  <c r="A2694" i="11"/>
  <c r="E2693" i="11"/>
  <c r="L2693" i="11" s="1"/>
  <c r="D2693" i="11"/>
  <c r="B2693" i="11"/>
  <c r="A2693" i="11"/>
  <c r="E2692" i="11"/>
  <c r="L2692" i="11" s="1"/>
  <c r="D2692" i="11"/>
  <c r="B2692" i="11"/>
  <c r="A2692" i="11"/>
  <c r="E2691" i="11"/>
  <c r="L2691" i="11" s="1"/>
  <c r="D2691" i="11"/>
  <c r="B2691" i="11"/>
  <c r="A2691" i="11"/>
  <c r="E2690" i="11"/>
  <c r="L2690" i="11" s="1"/>
  <c r="D2690" i="11"/>
  <c r="B2690" i="11"/>
  <c r="A2690" i="11"/>
  <c r="E2689" i="11"/>
  <c r="L2689" i="11" s="1"/>
  <c r="D2689" i="11"/>
  <c r="B2689" i="11"/>
  <c r="A2689" i="11"/>
  <c r="E2688" i="11"/>
  <c r="L2688" i="11" s="1"/>
  <c r="D2688" i="11"/>
  <c r="B2688" i="11"/>
  <c r="A2688" i="11"/>
  <c r="E2687" i="11"/>
  <c r="L2687" i="11" s="1"/>
  <c r="D2687" i="11"/>
  <c r="B2687" i="11"/>
  <c r="A2687" i="11"/>
  <c r="E2686" i="11"/>
  <c r="L2686" i="11" s="1"/>
  <c r="D2686" i="11"/>
  <c r="B2686" i="11"/>
  <c r="A2686" i="11"/>
  <c r="D2685" i="11"/>
  <c r="B2685" i="11"/>
  <c r="A2685" i="11"/>
  <c r="E2684" i="11"/>
  <c r="D2684" i="11"/>
  <c r="B2684" i="11"/>
  <c r="A2684" i="11"/>
  <c r="E2683" i="11"/>
  <c r="L2683" i="11" s="1"/>
  <c r="D2683" i="11"/>
  <c r="B2683" i="11"/>
  <c r="A2683" i="11"/>
  <c r="E2682" i="11"/>
  <c r="D2682" i="11"/>
  <c r="B2682" i="11"/>
  <c r="A2682" i="11"/>
  <c r="D2681" i="11"/>
  <c r="B2681" i="11"/>
  <c r="A2681" i="11"/>
  <c r="E2680" i="11"/>
  <c r="L2680" i="11" s="1"/>
  <c r="D2680" i="11"/>
  <c r="B2680" i="11"/>
  <c r="A2680" i="11"/>
  <c r="E2679" i="11"/>
  <c r="L2679" i="11" s="1"/>
  <c r="D2679" i="11"/>
  <c r="B2679" i="11"/>
  <c r="A2679" i="11"/>
  <c r="D2678" i="11"/>
  <c r="B2678" i="11"/>
  <c r="A2678" i="11"/>
  <c r="E2677" i="11"/>
  <c r="L2677" i="11" s="1"/>
  <c r="D2677" i="11"/>
  <c r="B2677" i="11"/>
  <c r="A2677" i="11"/>
  <c r="E2676" i="11"/>
  <c r="L2676" i="11" s="1"/>
  <c r="D2676" i="11"/>
  <c r="B2676" i="11"/>
  <c r="A2676" i="11"/>
  <c r="E2675" i="11"/>
  <c r="L2675" i="11" s="1"/>
  <c r="D2675" i="11"/>
  <c r="B2675" i="11"/>
  <c r="A2675" i="11"/>
  <c r="E2674" i="11"/>
  <c r="L2674" i="11" s="1"/>
  <c r="D2674" i="11"/>
  <c r="B2674" i="11"/>
  <c r="A2674" i="11"/>
  <c r="D2673" i="11"/>
  <c r="B2673" i="11"/>
  <c r="A2673" i="11"/>
  <c r="E2672" i="11"/>
  <c r="L2672" i="11" s="1"/>
  <c r="D2672" i="11"/>
  <c r="B2672" i="11"/>
  <c r="A2672" i="11"/>
  <c r="E2671" i="11"/>
  <c r="L2671" i="11" s="1"/>
  <c r="D2671" i="11"/>
  <c r="B2671" i="11"/>
  <c r="A2671" i="11"/>
  <c r="E2670" i="11"/>
  <c r="L2670" i="11" s="1"/>
  <c r="D2670" i="11"/>
  <c r="B2670" i="11"/>
  <c r="A2670" i="11"/>
  <c r="E2669" i="11"/>
  <c r="L2669" i="11" s="1"/>
  <c r="D2669" i="11"/>
  <c r="B2669" i="11"/>
  <c r="A2669" i="11"/>
  <c r="E2668" i="11"/>
  <c r="L2668" i="11" s="1"/>
  <c r="D2668" i="11"/>
  <c r="B2668" i="11"/>
  <c r="A2668" i="11"/>
  <c r="E2667" i="11"/>
  <c r="L2667" i="11" s="1"/>
  <c r="D2667" i="11"/>
  <c r="B2667" i="11"/>
  <c r="A2667" i="11"/>
  <c r="E2666" i="11"/>
  <c r="L2666" i="11" s="1"/>
  <c r="D2666" i="11"/>
  <c r="B2666" i="11"/>
  <c r="A2666" i="11"/>
  <c r="E2665" i="11"/>
  <c r="D2665" i="11"/>
  <c r="B2665" i="11"/>
  <c r="A2665" i="11"/>
  <c r="E2664" i="11"/>
  <c r="L2664" i="11" s="1"/>
  <c r="D2664" i="11"/>
  <c r="B2664" i="11"/>
  <c r="A2664" i="11"/>
  <c r="E2663" i="11"/>
  <c r="L2663" i="11" s="1"/>
  <c r="D2663" i="11"/>
  <c r="B2663" i="11"/>
  <c r="A2663" i="11"/>
  <c r="E2662" i="11"/>
  <c r="L2662" i="11" s="1"/>
  <c r="D2662" i="11"/>
  <c r="B2662" i="11"/>
  <c r="A2662" i="11"/>
  <c r="E2661" i="11"/>
  <c r="D2661" i="11"/>
  <c r="B2661" i="11"/>
  <c r="A2661" i="11"/>
  <c r="E2660" i="11"/>
  <c r="L2660" i="11" s="1"/>
  <c r="D2660" i="11"/>
  <c r="B2660" i="11"/>
  <c r="A2660" i="11"/>
  <c r="E2659" i="11"/>
  <c r="L2659" i="11" s="1"/>
  <c r="D2659" i="11"/>
  <c r="B2659" i="11"/>
  <c r="A2659" i="11"/>
  <c r="E2658" i="11"/>
  <c r="L2658" i="11" s="1"/>
  <c r="D2658" i="11"/>
  <c r="B2658" i="11"/>
  <c r="A2658" i="11"/>
  <c r="E2657" i="11"/>
  <c r="L2657" i="11" s="1"/>
  <c r="D2657" i="11"/>
  <c r="B2657" i="11"/>
  <c r="A2657" i="11"/>
  <c r="E2656" i="11"/>
  <c r="L2656" i="11" s="1"/>
  <c r="D2656" i="11"/>
  <c r="B2656" i="11"/>
  <c r="A2656" i="11"/>
  <c r="E2655" i="11"/>
  <c r="L2655" i="11" s="1"/>
  <c r="D2655" i="11"/>
  <c r="B2655" i="11"/>
  <c r="A2655" i="11"/>
  <c r="E2654" i="11"/>
  <c r="L2654" i="11" s="1"/>
  <c r="D2654" i="11"/>
  <c r="B2654" i="11"/>
  <c r="A2654" i="11"/>
  <c r="E2653" i="11"/>
  <c r="L2653" i="11" s="1"/>
  <c r="D2653" i="11"/>
  <c r="B2653" i="11"/>
  <c r="A2653" i="11"/>
  <c r="E2652" i="11"/>
  <c r="L2652" i="11" s="1"/>
  <c r="D2652" i="11"/>
  <c r="B2652" i="11"/>
  <c r="A2652" i="11"/>
  <c r="E2651" i="11"/>
  <c r="L2651" i="11" s="1"/>
  <c r="D2651" i="11"/>
  <c r="B2651" i="11"/>
  <c r="A2651" i="11"/>
  <c r="E2650" i="11"/>
  <c r="L2650" i="11" s="1"/>
  <c r="D2650" i="11"/>
  <c r="B2650" i="11"/>
  <c r="A2650" i="11"/>
  <c r="E2649" i="11"/>
  <c r="L2649" i="11" s="1"/>
  <c r="D2649" i="11"/>
  <c r="B2649" i="11"/>
  <c r="A2649" i="11"/>
  <c r="E2648" i="11"/>
  <c r="L2648" i="11" s="1"/>
  <c r="D2648" i="11"/>
  <c r="B2648" i="11"/>
  <c r="A2648" i="11"/>
  <c r="E2647" i="11"/>
  <c r="L2647" i="11" s="1"/>
  <c r="D2647" i="11"/>
  <c r="B2647" i="11"/>
  <c r="A2647" i="11"/>
  <c r="E2646" i="11"/>
  <c r="L2646" i="11" s="1"/>
  <c r="D2646" i="11"/>
  <c r="B2646" i="11"/>
  <c r="A2646" i="11"/>
  <c r="E2645" i="11"/>
  <c r="L2645" i="11" s="1"/>
  <c r="D2645" i="11"/>
  <c r="B2645" i="11"/>
  <c r="A2645" i="11"/>
  <c r="E2644" i="11"/>
  <c r="L2644" i="11" s="1"/>
  <c r="D2644" i="11"/>
  <c r="B2644" i="11"/>
  <c r="A2644" i="11"/>
  <c r="E2643" i="11"/>
  <c r="L2643" i="11" s="1"/>
  <c r="D2643" i="11"/>
  <c r="B2643" i="11"/>
  <c r="A2643" i="11"/>
  <c r="E2642" i="11"/>
  <c r="L2642" i="11" s="1"/>
  <c r="D2642" i="11"/>
  <c r="B2642" i="11"/>
  <c r="A2642" i="11"/>
  <c r="E2641" i="11"/>
  <c r="L2641" i="11" s="1"/>
  <c r="D2641" i="11"/>
  <c r="B2641" i="11"/>
  <c r="A2641" i="11"/>
  <c r="E2640" i="11"/>
  <c r="L2640" i="11" s="1"/>
  <c r="D2640" i="11"/>
  <c r="B2640" i="11"/>
  <c r="A2640" i="11"/>
  <c r="E2639" i="11"/>
  <c r="L2639" i="11" s="1"/>
  <c r="D2639" i="11"/>
  <c r="B2639" i="11"/>
  <c r="A2639" i="11"/>
  <c r="E2638" i="11"/>
  <c r="L2638" i="11" s="1"/>
  <c r="D2638" i="11"/>
  <c r="B2638" i="11"/>
  <c r="A2638" i="11"/>
  <c r="E2637" i="11"/>
  <c r="L2637" i="11" s="1"/>
  <c r="D2637" i="11"/>
  <c r="B2637" i="11"/>
  <c r="A2637" i="11"/>
  <c r="E2636" i="11"/>
  <c r="L2636" i="11" s="1"/>
  <c r="D2636" i="11"/>
  <c r="B2636" i="11"/>
  <c r="A2636" i="11"/>
  <c r="E2635" i="11"/>
  <c r="L2635" i="11" s="1"/>
  <c r="D2635" i="11"/>
  <c r="B2635" i="11"/>
  <c r="A2635" i="11"/>
  <c r="E2634" i="11"/>
  <c r="L2634" i="11" s="1"/>
  <c r="D2634" i="11"/>
  <c r="B2634" i="11"/>
  <c r="A2634" i="11"/>
  <c r="E2633" i="11"/>
  <c r="L2633" i="11" s="1"/>
  <c r="D2633" i="11"/>
  <c r="B2633" i="11"/>
  <c r="A2633" i="11"/>
  <c r="E2632" i="11"/>
  <c r="L2632" i="11" s="1"/>
  <c r="D2632" i="11"/>
  <c r="B2632" i="11"/>
  <c r="A2632" i="11"/>
  <c r="E2631" i="11"/>
  <c r="L2631" i="11" s="1"/>
  <c r="D2631" i="11"/>
  <c r="B2631" i="11"/>
  <c r="A2631" i="11"/>
  <c r="E2630" i="11"/>
  <c r="L2630" i="11" s="1"/>
  <c r="D2630" i="11"/>
  <c r="B2630" i="11"/>
  <c r="A2630" i="11"/>
  <c r="E2629" i="11"/>
  <c r="L2629" i="11" s="1"/>
  <c r="D2629" i="11"/>
  <c r="B2629" i="11"/>
  <c r="A2629" i="11"/>
  <c r="E2628" i="11"/>
  <c r="L2628" i="11" s="1"/>
  <c r="D2628" i="11"/>
  <c r="B2628" i="11"/>
  <c r="A2628" i="11"/>
  <c r="E2627" i="11"/>
  <c r="L2627" i="11" s="1"/>
  <c r="D2627" i="11"/>
  <c r="B2627" i="11"/>
  <c r="A2627" i="11"/>
  <c r="E2626" i="11"/>
  <c r="L2626" i="11" s="1"/>
  <c r="D2626" i="11"/>
  <c r="B2626" i="11"/>
  <c r="A2626" i="11"/>
  <c r="E2625" i="11"/>
  <c r="L2625" i="11" s="1"/>
  <c r="D2625" i="11"/>
  <c r="B2625" i="11"/>
  <c r="A2625" i="11"/>
  <c r="E2624" i="11"/>
  <c r="L2624" i="11" s="1"/>
  <c r="D2624" i="11"/>
  <c r="B2624" i="11"/>
  <c r="A2624" i="11"/>
  <c r="D2623" i="11"/>
  <c r="B2623" i="11"/>
  <c r="A2623" i="11"/>
  <c r="E2622" i="11"/>
  <c r="L2622" i="11" s="1"/>
  <c r="D2622" i="11"/>
  <c r="B2622" i="11"/>
  <c r="A2622" i="11"/>
  <c r="E2621" i="11"/>
  <c r="L2621" i="11" s="1"/>
  <c r="D2621" i="11"/>
  <c r="B2621" i="11"/>
  <c r="A2621" i="11"/>
  <c r="E2620" i="11"/>
  <c r="L2620" i="11" s="1"/>
  <c r="D2620" i="11"/>
  <c r="B2620" i="11"/>
  <c r="A2620" i="11"/>
  <c r="E2619" i="11"/>
  <c r="L2619" i="11" s="1"/>
  <c r="D2619" i="11"/>
  <c r="B2619" i="11"/>
  <c r="A2619" i="11"/>
  <c r="E2618" i="11"/>
  <c r="L2618" i="11" s="1"/>
  <c r="D2618" i="11"/>
  <c r="B2618" i="11"/>
  <c r="A2618" i="11"/>
  <c r="E2617" i="11"/>
  <c r="L2617" i="11" s="1"/>
  <c r="D2617" i="11"/>
  <c r="B2617" i="11"/>
  <c r="A2617" i="11"/>
  <c r="E2616" i="11"/>
  <c r="L2616" i="11" s="1"/>
  <c r="D2616" i="11"/>
  <c r="B2616" i="11"/>
  <c r="A2616" i="11"/>
  <c r="E2615" i="11"/>
  <c r="L2615" i="11" s="1"/>
  <c r="D2615" i="11"/>
  <c r="B2615" i="11"/>
  <c r="A2615" i="11"/>
  <c r="E2614" i="11"/>
  <c r="L2614" i="11" s="1"/>
  <c r="D2614" i="11"/>
  <c r="B2614" i="11"/>
  <c r="A2614" i="11"/>
  <c r="E2613" i="11"/>
  <c r="L2613" i="11" s="1"/>
  <c r="D2613" i="11"/>
  <c r="B2613" i="11"/>
  <c r="A2613" i="11"/>
  <c r="E2612" i="11"/>
  <c r="L2612" i="11" s="1"/>
  <c r="D2612" i="11"/>
  <c r="B2612" i="11"/>
  <c r="A2612" i="11"/>
  <c r="E2611" i="11"/>
  <c r="L2611" i="11" s="1"/>
  <c r="D2611" i="11"/>
  <c r="B2611" i="11"/>
  <c r="A2611" i="11"/>
  <c r="E2610" i="11"/>
  <c r="L2610" i="11" s="1"/>
  <c r="D2610" i="11"/>
  <c r="B2610" i="11"/>
  <c r="A2610" i="11"/>
  <c r="E2609" i="11"/>
  <c r="L2609" i="11" s="1"/>
  <c r="D2609" i="11"/>
  <c r="B2609" i="11"/>
  <c r="A2609" i="11"/>
  <c r="E2608" i="11"/>
  <c r="L2608" i="11" s="1"/>
  <c r="D2608" i="11"/>
  <c r="B2608" i="11"/>
  <c r="A2608" i="11"/>
  <c r="E2607" i="11"/>
  <c r="L2607" i="11" s="1"/>
  <c r="D2607" i="11"/>
  <c r="B2607" i="11"/>
  <c r="A2607" i="11"/>
  <c r="E2606" i="11"/>
  <c r="L2606" i="11" s="1"/>
  <c r="D2606" i="11"/>
  <c r="B2606" i="11"/>
  <c r="A2606" i="11"/>
  <c r="E2605" i="11"/>
  <c r="D2605" i="11"/>
  <c r="B2605" i="11"/>
  <c r="A2605" i="11"/>
  <c r="E2604" i="11"/>
  <c r="L2604" i="11" s="1"/>
  <c r="D2604" i="11"/>
  <c r="B2604" i="11"/>
  <c r="A2604" i="11"/>
  <c r="E2603" i="11"/>
  <c r="L2603" i="11" s="1"/>
  <c r="D2603" i="11"/>
  <c r="B2603" i="11"/>
  <c r="A2603" i="11"/>
  <c r="E2602" i="11"/>
  <c r="L2602" i="11" s="1"/>
  <c r="D2602" i="11"/>
  <c r="B2602" i="11"/>
  <c r="A2602" i="11"/>
  <c r="E2601" i="11"/>
  <c r="L2601" i="11" s="1"/>
  <c r="D2601" i="11"/>
  <c r="B2601" i="11"/>
  <c r="A2601" i="11"/>
  <c r="E2600" i="11"/>
  <c r="D2600" i="11"/>
  <c r="B2600" i="11"/>
  <c r="A2600" i="11"/>
  <c r="E2599" i="11"/>
  <c r="L2599" i="11" s="1"/>
  <c r="D2599" i="11"/>
  <c r="B2599" i="11"/>
  <c r="A2599" i="11"/>
  <c r="E2598" i="11"/>
  <c r="L2598" i="11" s="1"/>
  <c r="D2598" i="11"/>
  <c r="B2598" i="11"/>
  <c r="A2598" i="11"/>
  <c r="D2597" i="11"/>
  <c r="B2597" i="11"/>
  <c r="A2597" i="11"/>
  <c r="D2596" i="11"/>
  <c r="B2596" i="11"/>
  <c r="A2596" i="11"/>
  <c r="E2595" i="11"/>
  <c r="L2595" i="11" s="1"/>
  <c r="D2595" i="11"/>
  <c r="B2595" i="11"/>
  <c r="A2595" i="11"/>
  <c r="E2594" i="11"/>
  <c r="L2594" i="11" s="1"/>
  <c r="D2594" i="11"/>
  <c r="B2594" i="11"/>
  <c r="A2594" i="11"/>
  <c r="E2593" i="11"/>
  <c r="L2593" i="11" s="1"/>
  <c r="D2593" i="11"/>
  <c r="B2593" i="11"/>
  <c r="A2593" i="11"/>
  <c r="E2592" i="11"/>
  <c r="L2592" i="11" s="1"/>
  <c r="D2592" i="11"/>
  <c r="B2592" i="11"/>
  <c r="A2592" i="11"/>
  <c r="E2591" i="11"/>
  <c r="L2591" i="11" s="1"/>
  <c r="D2591" i="11"/>
  <c r="B2591" i="11"/>
  <c r="A2591" i="11"/>
  <c r="E2590" i="11"/>
  <c r="L2590" i="11" s="1"/>
  <c r="D2590" i="11"/>
  <c r="B2590" i="11"/>
  <c r="A2590" i="11"/>
  <c r="E2589" i="11"/>
  <c r="L2589" i="11" s="1"/>
  <c r="D2589" i="11"/>
  <c r="B2589" i="11"/>
  <c r="A2589" i="11"/>
  <c r="E2588" i="11"/>
  <c r="L2588" i="11" s="1"/>
  <c r="D2588" i="11"/>
  <c r="B2588" i="11"/>
  <c r="A2588" i="11"/>
  <c r="E2587" i="11"/>
  <c r="L2587" i="11" s="1"/>
  <c r="D2587" i="11"/>
  <c r="B2587" i="11"/>
  <c r="A2587" i="11"/>
  <c r="E2586" i="11"/>
  <c r="L2586" i="11" s="1"/>
  <c r="D2586" i="11"/>
  <c r="B2586" i="11"/>
  <c r="A2586" i="11"/>
  <c r="E2585" i="11"/>
  <c r="L2585" i="11" s="1"/>
  <c r="D2585" i="11"/>
  <c r="B2585" i="11"/>
  <c r="A2585" i="11"/>
  <c r="E2584" i="11"/>
  <c r="D2584" i="11"/>
  <c r="B2584" i="11"/>
  <c r="A2584" i="11"/>
  <c r="E2583" i="11"/>
  <c r="L2583" i="11" s="1"/>
  <c r="D2583" i="11"/>
  <c r="B2583" i="11"/>
  <c r="A2583" i="11"/>
  <c r="E2582" i="11"/>
  <c r="L2582" i="11" s="1"/>
  <c r="D2582" i="11"/>
  <c r="B2582" i="11"/>
  <c r="A2582" i="11"/>
  <c r="D2581" i="11"/>
  <c r="B2581" i="11"/>
  <c r="A2581" i="11"/>
  <c r="E2580" i="11"/>
  <c r="L2580" i="11" s="1"/>
  <c r="D2580" i="11"/>
  <c r="B2580" i="11"/>
  <c r="A2580" i="11"/>
  <c r="E2579" i="11"/>
  <c r="L2579" i="11" s="1"/>
  <c r="D2579" i="11"/>
  <c r="B2579" i="11"/>
  <c r="A2579" i="11"/>
  <c r="E2578" i="11"/>
  <c r="L2578" i="11" s="1"/>
  <c r="D2578" i="11"/>
  <c r="B2578" i="11"/>
  <c r="A2578" i="11"/>
  <c r="E2577" i="11"/>
  <c r="L2577" i="11" s="1"/>
  <c r="D2577" i="11"/>
  <c r="B2577" i="11"/>
  <c r="A2577" i="11"/>
  <c r="E2576" i="11"/>
  <c r="L2576" i="11" s="1"/>
  <c r="D2576" i="11"/>
  <c r="B2576" i="11"/>
  <c r="A2576" i="11"/>
  <c r="E2575" i="11"/>
  <c r="L2575" i="11" s="1"/>
  <c r="D2575" i="11"/>
  <c r="B2575" i="11"/>
  <c r="A2575" i="11"/>
  <c r="E2574" i="11"/>
  <c r="L2574" i="11" s="1"/>
  <c r="D2574" i="11"/>
  <c r="B2574" i="11"/>
  <c r="A2574" i="11"/>
  <c r="D2573" i="11"/>
  <c r="B2573" i="11"/>
  <c r="A2573" i="11"/>
  <c r="E2572" i="11"/>
  <c r="L2572" i="11" s="1"/>
  <c r="D2572" i="11"/>
  <c r="B2572" i="11"/>
  <c r="A2572" i="11"/>
  <c r="E2571" i="11"/>
  <c r="L2571" i="11" s="1"/>
  <c r="D2571" i="11"/>
  <c r="B2571" i="11"/>
  <c r="A2571" i="11"/>
  <c r="E2570" i="11"/>
  <c r="L2570" i="11" s="1"/>
  <c r="D2570" i="11"/>
  <c r="B2570" i="11"/>
  <c r="A2570" i="11"/>
  <c r="E2569" i="11"/>
  <c r="L2569" i="11" s="1"/>
  <c r="D2569" i="11"/>
  <c r="B2569" i="11"/>
  <c r="A2569" i="11"/>
  <c r="E2568" i="11"/>
  <c r="L2568" i="11" s="1"/>
  <c r="D2568" i="11"/>
  <c r="B2568" i="11"/>
  <c r="A2568" i="11"/>
  <c r="E2567" i="11"/>
  <c r="L2567" i="11" s="1"/>
  <c r="D2567" i="11"/>
  <c r="B2567" i="11"/>
  <c r="A2567" i="11"/>
  <c r="E2566" i="11"/>
  <c r="L2566" i="11" s="1"/>
  <c r="D2566" i="11"/>
  <c r="B2566" i="11"/>
  <c r="A2566" i="11"/>
  <c r="E2565" i="11"/>
  <c r="L2565" i="11" s="1"/>
  <c r="D2565" i="11"/>
  <c r="B2565" i="11"/>
  <c r="A2565" i="11"/>
  <c r="E2564" i="11"/>
  <c r="L2564" i="11" s="1"/>
  <c r="D2564" i="11"/>
  <c r="B2564" i="11"/>
  <c r="A2564" i="11"/>
  <c r="E2563" i="11"/>
  <c r="L2563" i="11" s="1"/>
  <c r="D2563" i="11"/>
  <c r="B2563" i="11"/>
  <c r="A2563" i="11"/>
  <c r="E2562" i="11"/>
  <c r="L2562" i="11" s="1"/>
  <c r="D2562" i="11"/>
  <c r="B2562" i="11"/>
  <c r="A2562" i="11"/>
  <c r="E2561" i="11"/>
  <c r="L2561" i="11" s="1"/>
  <c r="D2561" i="11"/>
  <c r="B2561" i="11"/>
  <c r="A2561" i="11"/>
  <c r="E2560" i="11"/>
  <c r="L2560" i="11" s="1"/>
  <c r="D2560" i="11"/>
  <c r="B2560" i="11"/>
  <c r="A2560" i="11"/>
  <c r="E2559" i="11"/>
  <c r="L2559" i="11" s="1"/>
  <c r="D2559" i="11"/>
  <c r="B2559" i="11"/>
  <c r="A2559" i="11"/>
  <c r="E2558" i="11"/>
  <c r="L2558" i="11" s="1"/>
  <c r="D2558" i="11"/>
  <c r="B2558" i="11"/>
  <c r="A2558" i="11"/>
  <c r="E2557" i="11"/>
  <c r="L2557" i="11" s="1"/>
  <c r="D2557" i="11"/>
  <c r="B2557" i="11"/>
  <c r="A2557" i="11"/>
  <c r="E2556" i="11"/>
  <c r="L2556" i="11" s="1"/>
  <c r="D2556" i="11"/>
  <c r="B2556" i="11"/>
  <c r="A2556" i="11"/>
  <c r="E2555" i="11"/>
  <c r="L2555" i="11" s="1"/>
  <c r="D2555" i="11"/>
  <c r="B2555" i="11"/>
  <c r="A2555" i="11"/>
  <c r="E2554" i="11"/>
  <c r="L2554" i="11" s="1"/>
  <c r="D2554" i="11"/>
  <c r="B2554" i="11"/>
  <c r="A2554" i="11"/>
  <c r="E2553" i="11"/>
  <c r="L2553" i="11" s="1"/>
  <c r="D2553" i="11"/>
  <c r="B2553" i="11"/>
  <c r="A2553" i="11"/>
  <c r="D2552" i="11"/>
  <c r="B2552" i="11"/>
  <c r="A2552" i="11"/>
  <c r="E2551" i="11"/>
  <c r="L2551" i="11" s="1"/>
  <c r="D2551" i="11"/>
  <c r="B2551" i="11"/>
  <c r="A2551" i="11"/>
  <c r="E2550" i="11"/>
  <c r="L2550" i="11" s="1"/>
  <c r="D2550" i="11"/>
  <c r="B2550" i="11"/>
  <c r="A2550" i="11"/>
  <c r="E2549" i="11"/>
  <c r="L2549" i="11" s="1"/>
  <c r="D2549" i="11"/>
  <c r="B2549" i="11"/>
  <c r="A2549" i="11"/>
  <c r="E2548" i="11"/>
  <c r="L2548" i="11" s="1"/>
  <c r="D2548" i="11"/>
  <c r="B2548" i="11"/>
  <c r="A2548" i="11"/>
  <c r="E2547" i="11"/>
  <c r="L2547" i="11" s="1"/>
  <c r="D2547" i="11"/>
  <c r="B2547" i="11"/>
  <c r="A2547" i="11"/>
  <c r="E2546" i="11"/>
  <c r="L2546" i="11" s="1"/>
  <c r="D2546" i="11"/>
  <c r="B2546" i="11"/>
  <c r="A2546" i="11"/>
  <c r="E2545" i="11"/>
  <c r="L2545" i="11" s="1"/>
  <c r="D2545" i="11"/>
  <c r="B2545" i="11"/>
  <c r="A2545" i="11"/>
  <c r="E2544" i="11"/>
  <c r="L2544" i="11" s="1"/>
  <c r="D2544" i="11"/>
  <c r="B2544" i="11"/>
  <c r="A2544" i="11"/>
  <c r="E2543" i="11"/>
  <c r="L2543" i="11" s="1"/>
  <c r="D2543" i="11"/>
  <c r="B2543" i="11"/>
  <c r="A2543" i="11"/>
  <c r="E2542" i="11"/>
  <c r="L2542" i="11" s="1"/>
  <c r="D2542" i="11"/>
  <c r="B2542" i="11"/>
  <c r="A2542" i="11"/>
  <c r="E2541" i="11"/>
  <c r="L2541" i="11" s="1"/>
  <c r="D2541" i="11"/>
  <c r="B2541" i="11"/>
  <c r="A2541" i="11"/>
  <c r="E2540" i="11"/>
  <c r="L2540" i="11" s="1"/>
  <c r="D2540" i="11"/>
  <c r="B2540" i="11"/>
  <c r="A2540" i="11"/>
  <c r="E2539" i="11"/>
  <c r="L2539" i="11" s="1"/>
  <c r="D2539" i="11"/>
  <c r="B2539" i="11"/>
  <c r="A2539" i="11"/>
  <c r="E2538" i="11"/>
  <c r="L2538" i="11" s="1"/>
  <c r="D2538" i="11"/>
  <c r="B2538" i="11"/>
  <c r="A2538" i="11"/>
  <c r="E2537" i="11"/>
  <c r="L2537" i="11" s="1"/>
  <c r="D2537" i="11"/>
  <c r="B2537" i="11"/>
  <c r="A2537" i="11"/>
  <c r="E2536" i="11"/>
  <c r="L2536" i="11" s="1"/>
  <c r="D2536" i="11"/>
  <c r="B2536" i="11"/>
  <c r="A2536" i="11"/>
  <c r="E2535" i="11"/>
  <c r="L2535" i="11" s="1"/>
  <c r="D2535" i="11"/>
  <c r="B2535" i="11"/>
  <c r="A2535" i="11"/>
  <c r="E2534" i="11"/>
  <c r="L2534" i="11" s="1"/>
  <c r="D2534" i="11"/>
  <c r="B2534" i="11"/>
  <c r="A2534" i="11"/>
  <c r="E2533" i="11"/>
  <c r="L2533" i="11" s="1"/>
  <c r="D2533" i="11"/>
  <c r="B2533" i="11"/>
  <c r="A2533" i="11"/>
  <c r="E2532" i="11"/>
  <c r="L2532" i="11" s="1"/>
  <c r="D2532" i="11"/>
  <c r="B2532" i="11"/>
  <c r="A2532" i="11"/>
  <c r="E2531" i="11"/>
  <c r="L2531" i="11" s="1"/>
  <c r="D2531" i="11"/>
  <c r="B2531" i="11"/>
  <c r="A2531" i="11"/>
  <c r="E2530" i="11"/>
  <c r="L2530" i="11" s="1"/>
  <c r="D2530" i="11"/>
  <c r="B2530" i="11"/>
  <c r="A2530" i="11"/>
  <c r="E2529" i="11"/>
  <c r="L2529" i="11" s="1"/>
  <c r="D2529" i="11"/>
  <c r="B2529" i="11"/>
  <c r="A2529" i="11"/>
  <c r="E2528" i="11"/>
  <c r="L2528" i="11" s="1"/>
  <c r="D2528" i="11"/>
  <c r="B2528" i="11"/>
  <c r="A2528" i="11"/>
  <c r="E2527" i="11"/>
  <c r="L2527" i="11" s="1"/>
  <c r="D2527" i="11"/>
  <c r="B2527" i="11"/>
  <c r="A2527" i="11"/>
  <c r="D2526" i="11"/>
  <c r="B2526" i="11"/>
  <c r="A2526" i="11"/>
  <c r="E2525" i="11"/>
  <c r="D2525" i="11"/>
  <c r="B2525" i="11"/>
  <c r="A2525" i="11"/>
  <c r="E2524" i="11"/>
  <c r="L2524" i="11" s="1"/>
  <c r="D2524" i="11"/>
  <c r="B2524" i="11"/>
  <c r="A2524" i="11"/>
  <c r="D2523" i="11"/>
  <c r="B2523" i="11"/>
  <c r="A2523" i="11"/>
  <c r="E2522" i="11"/>
  <c r="L2522" i="11" s="1"/>
  <c r="D2522" i="11"/>
  <c r="B2522" i="11"/>
  <c r="A2522" i="11"/>
  <c r="E2521" i="11"/>
  <c r="L2521" i="11" s="1"/>
  <c r="D2521" i="11"/>
  <c r="B2521" i="11"/>
  <c r="A2521" i="11"/>
  <c r="E2520" i="11"/>
  <c r="L2520" i="11" s="1"/>
  <c r="D2520" i="11"/>
  <c r="B2520" i="11"/>
  <c r="A2520" i="11"/>
  <c r="E2519" i="11"/>
  <c r="L2519" i="11" s="1"/>
  <c r="D2519" i="11"/>
  <c r="B2519" i="11"/>
  <c r="A2519" i="11"/>
  <c r="E2518" i="11"/>
  <c r="L2518" i="11" s="1"/>
  <c r="D2518" i="11"/>
  <c r="B2518" i="11"/>
  <c r="A2518" i="11"/>
  <c r="E2517" i="11"/>
  <c r="L2517" i="11" s="1"/>
  <c r="D2517" i="11"/>
  <c r="B2517" i="11"/>
  <c r="A2517" i="11"/>
  <c r="E2516" i="11"/>
  <c r="L2516" i="11" s="1"/>
  <c r="D2516" i="11"/>
  <c r="B2516" i="11"/>
  <c r="A2516" i="11"/>
  <c r="E2515" i="11"/>
  <c r="L2515" i="11" s="1"/>
  <c r="D2515" i="11"/>
  <c r="B2515" i="11"/>
  <c r="A2515" i="11"/>
  <c r="E2514" i="11"/>
  <c r="L2514" i="11" s="1"/>
  <c r="D2514" i="11"/>
  <c r="B2514" i="11"/>
  <c r="A2514" i="11"/>
  <c r="E2513" i="11"/>
  <c r="L2513" i="11" s="1"/>
  <c r="D2513" i="11"/>
  <c r="B2513" i="11"/>
  <c r="A2513" i="11"/>
  <c r="E2512" i="11"/>
  <c r="L2512" i="11" s="1"/>
  <c r="D2512" i="11"/>
  <c r="B2512" i="11"/>
  <c r="A2512" i="11"/>
  <c r="E2511" i="11"/>
  <c r="L2511" i="11" s="1"/>
  <c r="D2511" i="11"/>
  <c r="B2511" i="11"/>
  <c r="A2511" i="11"/>
  <c r="E2510" i="11"/>
  <c r="L2510" i="11" s="1"/>
  <c r="D2510" i="11"/>
  <c r="B2510" i="11"/>
  <c r="A2510" i="11"/>
  <c r="E2509" i="11"/>
  <c r="L2509" i="11" s="1"/>
  <c r="D2509" i="11"/>
  <c r="B2509" i="11"/>
  <c r="A2509" i="11"/>
  <c r="E2508" i="11"/>
  <c r="L2508" i="11" s="1"/>
  <c r="D2508" i="11"/>
  <c r="B2508" i="11"/>
  <c r="A2508" i="11"/>
  <c r="E2507" i="11"/>
  <c r="L2507" i="11" s="1"/>
  <c r="D2507" i="11"/>
  <c r="B2507" i="11"/>
  <c r="A2507" i="11"/>
  <c r="E2506" i="11"/>
  <c r="L2506" i="11" s="1"/>
  <c r="D2506" i="11"/>
  <c r="B2506" i="11"/>
  <c r="A2506" i="11"/>
  <c r="E2505" i="11"/>
  <c r="L2505" i="11" s="1"/>
  <c r="D2505" i="11"/>
  <c r="B2505" i="11"/>
  <c r="A2505" i="11"/>
  <c r="E2504" i="11"/>
  <c r="L2504" i="11" s="1"/>
  <c r="D2504" i="11"/>
  <c r="B2504" i="11"/>
  <c r="A2504" i="11"/>
  <c r="E2503" i="11"/>
  <c r="L2503" i="11" s="1"/>
  <c r="D2503" i="11"/>
  <c r="B2503" i="11"/>
  <c r="A2503" i="11"/>
  <c r="D2502" i="11"/>
  <c r="B2502" i="11"/>
  <c r="A2502" i="11"/>
  <c r="E2501" i="11"/>
  <c r="L2501" i="11" s="1"/>
  <c r="D2501" i="11"/>
  <c r="B2501" i="11"/>
  <c r="A2501" i="11"/>
  <c r="E2500" i="11"/>
  <c r="D2500" i="11"/>
  <c r="B2500" i="11"/>
  <c r="A2500" i="11"/>
  <c r="E2499" i="11"/>
  <c r="L2499" i="11" s="1"/>
  <c r="D2499" i="11"/>
  <c r="B2499" i="11"/>
  <c r="A2499" i="11"/>
  <c r="E2498" i="11"/>
  <c r="L2498" i="11" s="1"/>
  <c r="D2498" i="11"/>
  <c r="B2498" i="11"/>
  <c r="A2498" i="11"/>
  <c r="D2497" i="11"/>
  <c r="B2497" i="11"/>
  <c r="A2497" i="11"/>
  <c r="D2496" i="11"/>
  <c r="B2496" i="11"/>
  <c r="A2496" i="11"/>
  <c r="E2495" i="11"/>
  <c r="L2495" i="11" s="1"/>
  <c r="D2495" i="11"/>
  <c r="B2495" i="11"/>
  <c r="A2495" i="11"/>
  <c r="E2494" i="11"/>
  <c r="L2494" i="11" s="1"/>
  <c r="D2494" i="11"/>
  <c r="B2494" i="11"/>
  <c r="A2494" i="11"/>
  <c r="E2493" i="11"/>
  <c r="L2493" i="11" s="1"/>
  <c r="D2493" i="11"/>
  <c r="B2493" i="11"/>
  <c r="A2493" i="11"/>
  <c r="E2492" i="11"/>
  <c r="L2492" i="11" s="1"/>
  <c r="D2492" i="11"/>
  <c r="B2492" i="11"/>
  <c r="A2492" i="11"/>
  <c r="E2491" i="11"/>
  <c r="L2491" i="11" s="1"/>
  <c r="D2491" i="11"/>
  <c r="B2491" i="11"/>
  <c r="A2491" i="11"/>
  <c r="E2490" i="11"/>
  <c r="L2490" i="11" s="1"/>
  <c r="D2490" i="11"/>
  <c r="B2490" i="11"/>
  <c r="A2490" i="11"/>
  <c r="E2489" i="11"/>
  <c r="L2489" i="11" s="1"/>
  <c r="D2489" i="11"/>
  <c r="B2489" i="11"/>
  <c r="A2489" i="11"/>
  <c r="E2488" i="11"/>
  <c r="L2488" i="11" s="1"/>
  <c r="D2488" i="11"/>
  <c r="B2488" i="11"/>
  <c r="A2488" i="11"/>
  <c r="D2487" i="11"/>
  <c r="B2487" i="11"/>
  <c r="A2487" i="11"/>
  <c r="E2481" i="11"/>
  <c r="L2481" i="11" s="1"/>
  <c r="D2481" i="11"/>
  <c r="B2481" i="11"/>
  <c r="A2481" i="11"/>
  <c r="E2480" i="11"/>
  <c r="L2480" i="11" s="1"/>
  <c r="D2480" i="11"/>
  <c r="B2480" i="11"/>
  <c r="A2480" i="11"/>
  <c r="E2479" i="11"/>
  <c r="L2479" i="11" s="1"/>
  <c r="D2479" i="11"/>
  <c r="B2479" i="11"/>
  <c r="A2479" i="11"/>
  <c r="E2478" i="11"/>
  <c r="L2478" i="11" s="1"/>
  <c r="D2478" i="11"/>
  <c r="B2478" i="11"/>
  <c r="A2478" i="11"/>
  <c r="E2477" i="11"/>
  <c r="L2477" i="11" s="1"/>
  <c r="D2477" i="11"/>
  <c r="B2477" i="11"/>
  <c r="A2477" i="11"/>
  <c r="E2476" i="11"/>
  <c r="L2476" i="11" s="1"/>
  <c r="D2476" i="11"/>
  <c r="B2476" i="11"/>
  <c r="A2476" i="11"/>
  <c r="E2475" i="11"/>
  <c r="L2475" i="11" s="1"/>
  <c r="D2475" i="11"/>
  <c r="B2475" i="11"/>
  <c r="A2475" i="11"/>
  <c r="E2474" i="11"/>
  <c r="L2474" i="11" s="1"/>
  <c r="D2474" i="11"/>
  <c r="B2474" i="11"/>
  <c r="A2474" i="11"/>
  <c r="E2473" i="11"/>
  <c r="L2473" i="11" s="1"/>
  <c r="D2473" i="11"/>
  <c r="B2473" i="11"/>
  <c r="A2473" i="11"/>
  <c r="E2472" i="11"/>
  <c r="L2472" i="11" s="1"/>
  <c r="D2472" i="11"/>
  <c r="B2472" i="11"/>
  <c r="A2472" i="11"/>
  <c r="E2471" i="11"/>
  <c r="L2471" i="11" s="1"/>
  <c r="D2471" i="11"/>
  <c r="B2471" i="11"/>
  <c r="A2471" i="11"/>
  <c r="E2470" i="11"/>
  <c r="L2470" i="11" s="1"/>
  <c r="D2470" i="11"/>
  <c r="B2470" i="11"/>
  <c r="A2470" i="11"/>
  <c r="E2469" i="11"/>
  <c r="L2469" i="11" s="1"/>
  <c r="D2469" i="11"/>
  <c r="B2469" i="11"/>
  <c r="A2469" i="11"/>
  <c r="E2468" i="11"/>
  <c r="L2468" i="11" s="1"/>
  <c r="D2468" i="11"/>
  <c r="B2468" i="11"/>
  <c r="A2468" i="11"/>
  <c r="E2467" i="11"/>
  <c r="L2467" i="11" s="1"/>
  <c r="D2467" i="11"/>
  <c r="B2467" i="11"/>
  <c r="A2467" i="11"/>
  <c r="E2466" i="11"/>
  <c r="L2466" i="11" s="1"/>
  <c r="D2466" i="11"/>
  <c r="B2466" i="11"/>
  <c r="A2466" i="11"/>
  <c r="E2465" i="11"/>
  <c r="L2465" i="11" s="1"/>
  <c r="D2465" i="11"/>
  <c r="B2465" i="11"/>
  <c r="A2465" i="11"/>
  <c r="E2464" i="11"/>
  <c r="L2464" i="11" s="1"/>
  <c r="D2464" i="11"/>
  <c r="B2464" i="11"/>
  <c r="A2464" i="11"/>
  <c r="E2463" i="11"/>
  <c r="L2463" i="11" s="1"/>
  <c r="D2463" i="11"/>
  <c r="B2463" i="11"/>
  <c r="A2463" i="11"/>
  <c r="E2462" i="11"/>
  <c r="L2462" i="11" s="1"/>
  <c r="D2462" i="11"/>
  <c r="B2462" i="11"/>
  <c r="A2462" i="11"/>
  <c r="E2461" i="11"/>
  <c r="L2461" i="11" s="1"/>
  <c r="D2461" i="11"/>
  <c r="B2461" i="11"/>
  <c r="A2461" i="11"/>
  <c r="E2460" i="11"/>
  <c r="L2460" i="11" s="1"/>
  <c r="D2460" i="11"/>
  <c r="B2460" i="11"/>
  <c r="A2460" i="11"/>
  <c r="E2459" i="11"/>
  <c r="L2459" i="11" s="1"/>
  <c r="D2459" i="11"/>
  <c r="B2459" i="11"/>
  <c r="A2459" i="11"/>
  <c r="E2458" i="11"/>
  <c r="L2458" i="11" s="1"/>
  <c r="D2458" i="11"/>
  <c r="B2458" i="11"/>
  <c r="A2458" i="11"/>
  <c r="E2457" i="11"/>
  <c r="L2457" i="11" s="1"/>
  <c r="D2457" i="11"/>
  <c r="B2457" i="11"/>
  <c r="A2457" i="11"/>
  <c r="E2456" i="11"/>
  <c r="L2456" i="11" s="1"/>
  <c r="D2456" i="11"/>
  <c r="B2456" i="11"/>
  <c r="A2456" i="11"/>
  <c r="E2455" i="11"/>
  <c r="L2455" i="11" s="1"/>
  <c r="D2455" i="11"/>
  <c r="B2455" i="11"/>
  <c r="A2455" i="11"/>
  <c r="E2454" i="11"/>
  <c r="L2454" i="11" s="1"/>
  <c r="D2454" i="11"/>
  <c r="B2454" i="11"/>
  <c r="A2454" i="11"/>
  <c r="E2453" i="11"/>
  <c r="L2453" i="11" s="1"/>
  <c r="D2453" i="11"/>
  <c r="B2453" i="11"/>
  <c r="A2453" i="11"/>
  <c r="E2452" i="11"/>
  <c r="L2452" i="11" s="1"/>
  <c r="D2452" i="11"/>
  <c r="B2452" i="11"/>
  <c r="A2452" i="11"/>
  <c r="D2451" i="11"/>
  <c r="B2451" i="11"/>
  <c r="A2451" i="11"/>
  <c r="E2450" i="11"/>
  <c r="L2450" i="11" s="1"/>
  <c r="D2450" i="11"/>
  <c r="B2450" i="11"/>
  <c r="A2450" i="11"/>
  <c r="E2449" i="11"/>
  <c r="D2449" i="11"/>
  <c r="B2449" i="11"/>
  <c r="A2449" i="11"/>
  <c r="E2448" i="11"/>
  <c r="D2448" i="11"/>
  <c r="B2448" i="11"/>
  <c r="A2448" i="11"/>
  <c r="E2447" i="11"/>
  <c r="D2447" i="11"/>
  <c r="B2447" i="11"/>
  <c r="A2447" i="11"/>
  <c r="E2446" i="11"/>
  <c r="D2446" i="11"/>
  <c r="B2446" i="11"/>
  <c r="A2446" i="11"/>
  <c r="E2445" i="11"/>
  <c r="L2445" i="11" s="1"/>
  <c r="D2445" i="11"/>
  <c r="B2445" i="11"/>
  <c r="A2445" i="11"/>
  <c r="E2444" i="11"/>
  <c r="D2444" i="11"/>
  <c r="B2444" i="11"/>
  <c r="A2444" i="11"/>
  <c r="E2443" i="11"/>
  <c r="D2443" i="11"/>
  <c r="B2443" i="11"/>
  <c r="A2443" i="11"/>
  <c r="E2442" i="11"/>
  <c r="D2442" i="11"/>
  <c r="B2442" i="11"/>
  <c r="A2442" i="11"/>
  <c r="E2441" i="11"/>
  <c r="D2441" i="11"/>
  <c r="B2441" i="11"/>
  <c r="A2441" i="11"/>
  <c r="E2440" i="11"/>
  <c r="L2440" i="11" s="1"/>
  <c r="D2440" i="11"/>
  <c r="B2440" i="11"/>
  <c r="A2440" i="11"/>
  <c r="E2439" i="11"/>
  <c r="D2439" i="11"/>
  <c r="B2439" i="11"/>
  <c r="A2439" i="11"/>
  <c r="E2438" i="11"/>
  <c r="D2438" i="11"/>
  <c r="B2438" i="11"/>
  <c r="A2438" i="11"/>
  <c r="E2437" i="11"/>
  <c r="D2437" i="11"/>
  <c r="B2437" i="11"/>
  <c r="A2437" i="11"/>
  <c r="E2436" i="11"/>
  <c r="D2436" i="11"/>
  <c r="B2436" i="11"/>
  <c r="A2436" i="11"/>
  <c r="E2435" i="11"/>
  <c r="L2435" i="11" s="1"/>
  <c r="D2435" i="11"/>
  <c r="B2435" i="11"/>
  <c r="A2435" i="11"/>
  <c r="E2434" i="11"/>
  <c r="D2434" i="11"/>
  <c r="B2434" i="11"/>
  <c r="A2434" i="11"/>
  <c r="E2433" i="11"/>
  <c r="D2433" i="11"/>
  <c r="B2433" i="11"/>
  <c r="A2433" i="11"/>
  <c r="E2432" i="11"/>
  <c r="D2432" i="11"/>
  <c r="B2432" i="11"/>
  <c r="A2432" i="11"/>
  <c r="E2431" i="11"/>
  <c r="D2431" i="11"/>
  <c r="B2431" i="11"/>
  <c r="A2431" i="11"/>
  <c r="E2430" i="11"/>
  <c r="D2430" i="11"/>
  <c r="B2430" i="11"/>
  <c r="A2430" i="11"/>
  <c r="E2429" i="11"/>
  <c r="L2429" i="11" s="1"/>
  <c r="D2429" i="11"/>
  <c r="B2429" i="11"/>
  <c r="A2429" i="11"/>
  <c r="E2428" i="11"/>
  <c r="D2428" i="11"/>
  <c r="B2428" i="11"/>
  <c r="A2428" i="11"/>
  <c r="E2427" i="11"/>
  <c r="D2427" i="11"/>
  <c r="B2427" i="11"/>
  <c r="A2427" i="11"/>
  <c r="E2426" i="11"/>
  <c r="D2426" i="11"/>
  <c r="B2426" i="11"/>
  <c r="A2426" i="11"/>
  <c r="E2425" i="11"/>
  <c r="D2425" i="11"/>
  <c r="B2425" i="11"/>
  <c r="A2425" i="11"/>
  <c r="E2424" i="11"/>
  <c r="L2424" i="11" s="1"/>
  <c r="D2424" i="11"/>
  <c r="B2424" i="11"/>
  <c r="A2424" i="11"/>
  <c r="E2423" i="11"/>
  <c r="D2423" i="11"/>
  <c r="B2423" i="11"/>
  <c r="A2423" i="11"/>
  <c r="E2422" i="11"/>
  <c r="D2422" i="11"/>
  <c r="B2422" i="11"/>
  <c r="A2422" i="11"/>
  <c r="E2421" i="11"/>
  <c r="D2421" i="11"/>
  <c r="B2421" i="11"/>
  <c r="A2421" i="11"/>
  <c r="E2420" i="11"/>
  <c r="D2420" i="11"/>
  <c r="B2420" i="11"/>
  <c r="A2420" i="11"/>
  <c r="E2419" i="11"/>
  <c r="L2419" i="11" s="1"/>
  <c r="D2419" i="11"/>
  <c r="B2419" i="11"/>
  <c r="A2419" i="11"/>
  <c r="E2418" i="11"/>
  <c r="D2418" i="11"/>
  <c r="B2418" i="11"/>
  <c r="A2418" i="11"/>
  <c r="E2417" i="11"/>
  <c r="D2417" i="11"/>
  <c r="B2417" i="11"/>
  <c r="A2417" i="11"/>
  <c r="E2416" i="11"/>
  <c r="D2416" i="11"/>
  <c r="B2416" i="11"/>
  <c r="A2416" i="11"/>
  <c r="E2415" i="11"/>
  <c r="D2415" i="11"/>
  <c r="B2415" i="11"/>
  <c r="A2415" i="11"/>
  <c r="E2414" i="11"/>
  <c r="D2414" i="11"/>
  <c r="B2414" i="11"/>
  <c r="A2414" i="11"/>
  <c r="E2413" i="11"/>
  <c r="N2413" i="11" s="1"/>
  <c r="D2413" i="11"/>
  <c r="B2413" i="11"/>
  <c r="A2413" i="11"/>
  <c r="E2412" i="11"/>
  <c r="D2412" i="11"/>
  <c r="B2412" i="11"/>
  <c r="A2412" i="11"/>
  <c r="D2411" i="11"/>
  <c r="B2411" i="11"/>
  <c r="A2411" i="11"/>
  <c r="E2410" i="11"/>
  <c r="D2410" i="11"/>
  <c r="B2410" i="11"/>
  <c r="A2410" i="11"/>
  <c r="E2409" i="11"/>
  <c r="D2409" i="11"/>
  <c r="B2409" i="11"/>
  <c r="A2409" i="11"/>
  <c r="E2408" i="11"/>
  <c r="L2408" i="11" s="1"/>
  <c r="D2408" i="11"/>
  <c r="B2408" i="11"/>
  <c r="A2408" i="11"/>
  <c r="E2407" i="11"/>
  <c r="D2407" i="11"/>
  <c r="B2407" i="11"/>
  <c r="A2407" i="11"/>
  <c r="E2406" i="11"/>
  <c r="D2406" i="11"/>
  <c r="B2406" i="11"/>
  <c r="A2406" i="11"/>
  <c r="E2405" i="11"/>
  <c r="D2405" i="11"/>
  <c r="B2405" i="11"/>
  <c r="A2405" i="11"/>
  <c r="E2404" i="11"/>
  <c r="D2404" i="11"/>
  <c r="B2404" i="11"/>
  <c r="A2404" i="11"/>
  <c r="E2403" i="11"/>
  <c r="L2403" i="11" s="1"/>
  <c r="D2403" i="11"/>
  <c r="B2403" i="11"/>
  <c r="A2403" i="11"/>
  <c r="E2402" i="11"/>
  <c r="D2402" i="11"/>
  <c r="B2402" i="11"/>
  <c r="A2402" i="11"/>
  <c r="E2401" i="11"/>
  <c r="D2401" i="11"/>
  <c r="B2401" i="11"/>
  <c r="A2401" i="11"/>
  <c r="E2400" i="11"/>
  <c r="D2400" i="11"/>
  <c r="B2400" i="11"/>
  <c r="A2400" i="11"/>
  <c r="D2399" i="11"/>
  <c r="B2399" i="11"/>
  <c r="A2399" i="11"/>
  <c r="E2398" i="11"/>
  <c r="D2398" i="11"/>
  <c r="B2398" i="11"/>
  <c r="A2398" i="11"/>
  <c r="E2397" i="11"/>
  <c r="D2397" i="11"/>
  <c r="B2397" i="11"/>
  <c r="A2397" i="11"/>
  <c r="E2396" i="11"/>
  <c r="D2396" i="11"/>
  <c r="B2396" i="11"/>
  <c r="A2396" i="11"/>
  <c r="E2395" i="11"/>
  <c r="L2395" i="11" s="1"/>
  <c r="D2395" i="11"/>
  <c r="B2395" i="11"/>
  <c r="A2395" i="11"/>
  <c r="E2394" i="11"/>
  <c r="D2394" i="11"/>
  <c r="B2394" i="11"/>
  <c r="A2394" i="11"/>
  <c r="E2393" i="11"/>
  <c r="N2393" i="11" s="1"/>
  <c r="D2393" i="11"/>
  <c r="B2393" i="11"/>
  <c r="A2393" i="11"/>
  <c r="E2392" i="11"/>
  <c r="D2392" i="11"/>
  <c r="B2392" i="11"/>
  <c r="A2392" i="11"/>
  <c r="E2391" i="11"/>
  <c r="D2391" i="11"/>
  <c r="B2391" i="11"/>
  <c r="A2391" i="11"/>
  <c r="E2390" i="11"/>
  <c r="L2390" i="11" s="1"/>
  <c r="D2390" i="11"/>
  <c r="B2390" i="11"/>
  <c r="A2390" i="11"/>
  <c r="E2389" i="11"/>
  <c r="L2389" i="11" s="1"/>
  <c r="D2389" i="11"/>
  <c r="B2389" i="11"/>
  <c r="A2389" i="11"/>
  <c r="E2388" i="11"/>
  <c r="L2388" i="11" s="1"/>
  <c r="D2388" i="11"/>
  <c r="B2388" i="11"/>
  <c r="A2388" i="11"/>
  <c r="E2387" i="11"/>
  <c r="L2387" i="11" s="1"/>
  <c r="D2387" i="11"/>
  <c r="B2387" i="11"/>
  <c r="A2387" i="11"/>
  <c r="E2386" i="11"/>
  <c r="L2386" i="11" s="1"/>
  <c r="D2386" i="11"/>
  <c r="B2386" i="11"/>
  <c r="A2386" i="11"/>
  <c r="E2385" i="11"/>
  <c r="L2385" i="11" s="1"/>
  <c r="D2385" i="11"/>
  <c r="B2385" i="11"/>
  <c r="A2385" i="11"/>
  <c r="E2384" i="11"/>
  <c r="L2384" i="11" s="1"/>
  <c r="D2384" i="11"/>
  <c r="B2384" i="11"/>
  <c r="A2384" i="11"/>
  <c r="E2383" i="11"/>
  <c r="L2383" i="11" s="1"/>
  <c r="D2383" i="11"/>
  <c r="B2383" i="11"/>
  <c r="A2383" i="11"/>
  <c r="E2382" i="11"/>
  <c r="L2382" i="11" s="1"/>
  <c r="D2382" i="11"/>
  <c r="B2382" i="11"/>
  <c r="A2382" i="11"/>
  <c r="E2381" i="11"/>
  <c r="L2381" i="11" s="1"/>
  <c r="D2381" i="11"/>
  <c r="B2381" i="11"/>
  <c r="A2381" i="11"/>
  <c r="E2380" i="11"/>
  <c r="L2380" i="11" s="1"/>
  <c r="D2380" i="11"/>
  <c r="B2380" i="11"/>
  <c r="A2380" i="11"/>
  <c r="E2379" i="11"/>
  <c r="L2379" i="11" s="1"/>
  <c r="D2379" i="11"/>
  <c r="B2379" i="11"/>
  <c r="A2379" i="11"/>
  <c r="E2378" i="11"/>
  <c r="L2378" i="11" s="1"/>
  <c r="D2378" i="11"/>
  <c r="B2378" i="11"/>
  <c r="A2378" i="11"/>
  <c r="E2377" i="11"/>
  <c r="L2377" i="11" s="1"/>
  <c r="D2377" i="11"/>
  <c r="B2377" i="11"/>
  <c r="A2377" i="11"/>
  <c r="E2376" i="11"/>
  <c r="L2376" i="11" s="1"/>
  <c r="D2376" i="11"/>
  <c r="B2376" i="11"/>
  <c r="A2376" i="11"/>
  <c r="E2375" i="11"/>
  <c r="L2375" i="11" s="1"/>
  <c r="D2375" i="11"/>
  <c r="B2375" i="11"/>
  <c r="A2375" i="11"/>
  <c r="E2374" i="11"/>
  <c r="L2374" i="11" s="1"/>
  <c r="D2374" i="11"/>
  <c r="B2374" i="11"/>
  <c r="A2374" i="11"/>
  <c r="E2373" i="11"/>
  <c r="L2373" i="11" s="1"/>
  <c r="D2373" i="11"/>
  <c r="B2373" i="11"/>
  <c r="A2373" i="11"/>
  <c r="D2372" i="11"/>
  <c r="B2372" i="11"/>
  <c r="A2372" i="11"/>
  <c r="E2371" i="11"/>
  <c r="L2371" i="11" s="1"/>
  <c r="D2371" i="11"/>
  <c r="B2371" i="11"/>
  <c r="A2371" i="11"/>
  <c r="E2370" i="11"/>
  <c r="L2370" i="11" s="1"/>
  <c r="D2370" i="11"/>
  <c r="B2370" i="11"/>
  <c r="A2370" i="11"/>
  <c r="E2369" i="11"/>
  <c r="L2369" i="11" s="1"/>
  <c r="D2369" i="11"/>
  <c r="B2369" i="11"/>
  <c r="A2369" i="11"/>
  <c r="E2368" i="11"/>
  <c r="L2368" i="11" s="1"/>
  <c r="D2368" i="11"/>
  <c r="B2368" i="11"/>
  <c r="A2368" i="11"/>
  <c r="E2367" i="11"/>
  <c r="L2367" i="11" s="1"/>
  <c r="D2367" i="11"/>
  <c r="B2367" i="11"/>
  <c r="A2367" i="11"/>
  <c r="E2366" i="11"/>
  <c r="L2366" i="11" s="1"/>
  <c r="D2366" i="11"/>
  <c r="B2366" i="11"/>
  <c r="A2366" i="11"/>
  <c r="E2365" i="11"/>
  <c r="L2365" i="11" s="1"/>
  <c r="D2365" i="11"/>
  <c r="B2365" i="11"/>
  <c r="A2365" i="11"/>
  <c r="E2364" i="11"/>
  <c r="L2364" i="11" s="1"/>
  <c r="D2364" i="11"/>
  <c r="B2364" i="11"/>
  <c r="A2364" i="11"/>
  <c r="E2363" i="11"/>
  <c r="L2363" i="11" s="1"/>
  <c r="D2363" i="11"/>
  <c r="B2363" i="11"/>
  <c r="A2363" i="11"/>
  <c r="E2362" i="11"/>
  <c r="L2362" i="11" s="1"/>
  <c r="D2362" i="11"/>
  <c r="B2362" i="11"/>
  <c r="A2362" i="11"/>
  <c r="E2361" i="11"/>
  <c r="L2361" i="11" s="1"/>
  <c r="D2361" i="11"/>
  <c r="B2361" i="11"/>
  <c r="A2361" i="11"/>
  <c r="E2360" i="11"/>
  <c r="L2360" i="11" s="1"/>
  <c r="D2360" i="11"/>
  <c r="B2360" i="11"/>
  <c r="A2360" i="11"/>
  <c r="E2359" i="11"/>
  <c r="L2359" i="11" s="1"/>
  <c r="D2359" i="11"/>
  <c r="B2359" i="11"/>
  <c r="A2359" i="11"/>
  <c r="E2358" i="11"/>
  <c r="L2358" i="11" s="1"/>
  <c r="D2358" i="11"/>
  <c r="B2358" i="11"/>
  <c r="A2358" i="11"/>
  <c r="E2357" i="11"/>
  <c r="L2357" i="11" s="1"/>
  <c r="D2357" i="11"/>
  <c r="B2357" i="11"/>
  <c r="A2357" i="11"/>
  <c r="E2356" i="11"/>
  <c r="L2356" i="11" s="1"/>
  <c r="D2356" i="11"/>
  <c r="B2356" i="11"/>
  <c r="A2356" i="11"/>
  <c r="E2355" i="11"/>
  <c r="L2355" i="11" s="1"/>
  <c r="D2355" i="11"/>
  <c r="B2355" i="11"/>
  <c r="A2355" i="11"/>
  <c r="E2354" i="11"/>
  <c r="L2354" i="11" s="1"/>
  <c r="D2354" i="11"/>
  <c r="B2354" i="11"/>
  <c r="A2354" i="11"/>
  <c r="E2353" i="11"/>
  <c r="L2353" i="11" s="1"/>
  <c r="D2353" i="11"/>
  <c r="B2353" i="11"/>
  <c r="A2353" i="11"/>
  <c r="E2352" i="11"/>
  <c r="L2352" i="11" s="1"/>
  <c r="D2352" i="11"/>
  <c r="B2352" i="11"/>
  <c r="A2352" i="11"/>
  <c r="E2351" i="11"/>
  <c r="L2351" i="11" s="1"/>
  <c r="D2351" i="11"/>
  <c r="B2351" i="11"/>
  <c r="A2351" i="11"/>
  <c r="E2350" i="11"/>
  <c r="L2350" i="11" s="1"/>
  <c r="D2350" i="11"/>
  <c r="B2350" i="11"/>
  <c r="A2350" i="11"/>
  <c r="E2349" i="11"/>
  <c r="L2349" i="11" s="1"/>
  <c r="D2349" i="11"/>
  <c r="B2349" i="11"/>
  <c r="A2349" i="11"/>
  <c r="E2348" i="11"/>
  <c r="L2348" i="11" s="1"/>
  <c r="D2348" i="11"/>
  <c r="B2348" i="11"/>
  <c r="A2348" i="11"/>
  <c r="E2347" i="11"/>
  <c r="L2347" i="11" s="1"/>
  <c r="D2347" i="11"/>
  <c r="B2347" i="11"/>
  <c r="A2347" i="11"/>
  <c r="E2346" i="11"/>
  <c r="L2346" i="11" s="1"/>
  <c r="D2346" i="11"/>
  <c r="B2346" i="11"/>
  <c r="A2346" i="11"/>
  <c r="E2345" i="11"/>
  <c r="L2345" i="11" s="1"/>
  <c r="D2345" i="11"/>
  <c r="B2345" i="11"/>
  <c r="A2345" i="11"/>
  <c r="E2344" i="11"/>
  <c r="L2344" i="11" s="1"/>
  <c r="D2344" i="11"/>
  <c r="B2344" i="11"/>
  <c r="A2344" i="11"/>
  <c r="E2343" i="11"/>
  <c r="L2343" i="11" s="1"/>
  <c r="D2343" i="11"/>
  <c r="B2343" i="11"/>
  <c r="A2343" i="11"/>
  <c r="E2342" i="11"/>
  <c r="L2342" i="11" s="1"/>
  <c r="D2342" i="11"/>
  <c r="B2342" i="11"/>
  <c r="A2342" i="11"/>
  <c r="E2341" i="11"/>
  <c r="L2341" i="11" s="1"/>
  <c r="D2341" i="11"/>
  <c r="B2341" i="11"/>
  <c r="A2341" i="11"/>
  <c r="E2340" i="11"/>
  <c r="L2340" i="11" s="1"/>
  <c r="D2340" i="11"/>
  <c r="B2340" i="11"/>
  <c r="A2340" i="11"/>
  <c r="E2339" i="11"/>
  <c r="L2339" i="11" s="1"/>
  <c r="D2339" i="11"/>
  <c r="B2339" i="11"/>
  <c r="A2339" i="11"/>
  <c r="E2338" i="11"/>
  <c r="L2338" i="11" s="1"/>
  <c r="D2338" i="11"/>
  <c r="B2338" i="11"/>
  <c r="A2338" i="11"/>
  <c r="E2337" i="11"/>
  <c r="L2337" i="11" s="1"/>
  <c r="D2337" i="11"/>
  <c r="B2337" i="11"/>
  <c r="A2337" i="11"/>
  <c r="E2336" i="11"/>
  <c r="L2336" i="11" s="1"/>
  <c r="D2336" i="11"/>
  <c r="B2336" i="11"/>
  <c r="A2336" i="11"/>
  <c r="E2335" i="11"/>
  <c r="L2335" i="11" s="1"/>
  <c r="D2335" i="11"/>
  <c r="B2335" i="11"/>
  <c r="A2335" i="11"/>
  <c r="E2334" i="11"/>
  <c r="L2334" i="11" s="1"/>
  <c r="D2334" i="11"/>
  <c r="B2334" i="11"/>
  <c r="A2334" i="11"/>
  <c r="E2333" i="11"/>
  <c r="L2333" i="11" s="1"/>
  <c r="D2333" i="11"/>
  <c r="B2333" i="11"/>
  <c r="A2333" i="11"/>
  <c r="E2332" i="11"/>
  <c r="L2332" i="11" s="1"/>
  <c r="D2332" i="11"/>
  <c r="B2332" i="11"/>
  <c r="A2332" i="11"/>
  <c r="E2331" i="11"/>
  <c r="L2331" i="11" s="1"/>
  <c r="D2331" i="11"/>
  <c r="B2331" i="11"/>
  <c r="A2331" i="11"/>
  <c r="E2330" i="11"/>
  <c r="L2330" i="11" s="1"/>
  <c r="D2330" i="11"/>
  <c r="B2330" i="11"/>
  <c r="A2330" i="11"/>
  <c r="E2329" i="11"/>
  <c r="L2329" i="11" s="1"/>
  <c r="D2329" i="11"/>
  <c r="B2329" i="11"/>
  <c r="A2329" i="11"/>
  <c r="E2328" i="11"/>
  <c r="L2328" i="11" s="1"/>
  <c r="D2328" i="11"/>
  <c r="B2328" i="11"/>
  <c r="A2328" i="11"/>
  <c r="E2327" i="11"/>
  <c r="L2327" i="11" s="1"/>
  <c r="D2327" i="11"/>
  <c r="B2327" i="11"/>
  <c r="A2327" i="11"/>
  <c r="E2326" i="11"/>
  <c r="L2326" i="11" s="1"/>
  <c r="D2326" i="11"/>
  <c r="B2326" i="11"/>
  <c r="A2326" i="11"/>
  <c r="E2325" i="11"/>
  <c r="L2325" i="11" s="1"/>
  <c r="D2325" i="11"/>
  <c r="B2325" i="11"/>
  <c r="A2325" i="11"/>
  <c r="E2324" i="11"/>
  <c r="L2324" i="11" s="1"/>
  <c r="D2324" i="11"/>
  <c r="B2324" i="11"/>
  <c r="A2324" i="11"/>
  <c r="E2323" i="11"/>
  <c r="L2323" i="11" s="1"/>
  <c r="D2323" i="11"/>
  <c r="B2323" i="11"/>
  <c r="A2323" i="11"/>
  <c r="E2322" i="11"/>
  <c r="L2322" i="11" s="1"/>
  <c r="D2322" i="11"/>
  <c r="B2322" i="11"/>
  <c r="A2322" i="11"/>
  <c r="E2321" i="11"/>
  <c r="L2321" i="11" s="1"/>
  <c r="D2321" i="11"/>
  <c r="B2321" i="11"/>
  <c r="A2321" i="11"/>
  <c r="E2320" i="11"/>
  <c r="L2320" i="11" s="1"/>
  <c r="D2320" i="11"/>
  <c r="B2320" i="11"/>
  <c r="A2320" i="11"/>
  <c r="E2319" i="11"/>
  <c r="L2319" i="11" s="1"/>
  <c r="D2319" i="11"/>
  <c r="B2319" i="11"/>
  <c r="A2319" i="11"/>
  <c r="E2318" i="11"/>
  <c r="L2318" i="11" s="1"/>
  <c r="D2318" i="11"/>
  <c r="B2318" i="11"/>
  <c r="A2318" i="11"/>
  <c r="E2317" i="11"/>
  <c r="L2317" i="11" s="1"/>
  <c r="D2317" i="11"/>
  <c r="B2317" i="11"/>
  <c r="A2317" i="11"/>
  <c r="E2316" i="11"/>
  <c r="L2316" i="11" s="1"/>
  <c r="D2316" i="11"/>
  <c r="B2316" i="11"/>
  <c r="A2316" i="11"/>
  <c r="E2315" i="11"/>
  <c r="L2315" i="11" s="1"/>
  <c r="D2315" i="11"/>
  <c r="B2315" i="11"/>
  <c r="A2315" i="11"/>
  <c r="E2314" i="11"/>
  <c r="L2314" i="11" s="1"/>
  <c r="D2314" i="11"/>
  <c r="B2314" i="11"/>
  <c r="A2314" i="11"/>
  <c r="D2313" i="11"/>
  <c r="B2313" i="11"/>
  <c r="A2313" i="11"/>
  <c r="E2312" i="11"/>
  <c r="L2312" i="11" s="1"/>
  <c r="D2312" i="11"/>
  <c r="B2312" i="11"/>
  <c r="A2312" i="11"/>
  <c r="E2311" i="11"/>
  <c r="L2311" i="11" s="1"/>
  <c r="D2311" i="11"/>
  <c r="B2311" i="11"/>
  <c r="A2311" i="11"/>
  <c r="E2310" i="11"/>
  <c r="L2310" i="11" s="1"/>
  <c r="D2310" i="11"/>
  <c r="B2310" i="11"/>
  <c r="A2310" i="11"/>
  <c r="E2309" i="11"/>
  <c r="L2309" i="11" s="1"/>
  <c r="D2309" i="11"/>
  <c r="B2309" i="11"/>
  <c r="A2309" i="11"/>
  <c r="E2308" i="11"/>
  <c r="L2308" i="11" s="1"/>
  <c r="D2308" i="11"/>
  <c r="B2308" i="11"/>
  <c r="A2308" i="11"/>
  <c r="D2307" i="11"/>
  <c r="B2307" i="11"/>
  <c r="A2307" i="11"/>
  <c r="E2306" i="11"/>
  <c r="L2306" i="11" s="1"/>
  <c r="D2306" i="11"/>
  <c r="B2306" i="11"/>
  <c r="A2306" i="11"/>
  <c r="E2305" i="11"/>
  <c r="L2305" i="11" s="1"/>
  <c r="D2305" i="11"/>
  <c r="B2305" i="11"/>
  <c r="A2305" i="11"/>
  <c r="E2304" i="11"/>
  <c r="L2304" i="11" s="1"/>
  <c r="D2304" i="11"/>
  <c r="B2304" i="11"/>
  <c r="A2304" i="11"/>
  <c r="E2303" i="11"/>
  <c r="L2303" i="11" s="1"/>
  <c r="D2303" i="11"/>
  <c r="B2303" i="11"/>
  <c r="A2303" i="11"/>
  <c r="E2302" i="11"/>
  <c r="L2302" i="11" s="1"/>
  <c r="D2302" i="11"/>
  <c r="B2302" i="11"/>
  <c r="A2302" i="11"/>
  <c r="E2301" i="11"/>
  <c r="L2301" i="11" s="1"/>
  <c r="D2301" i="11"/>
  <c r="B2301" i="11"/>
  <c r="A2301" i="11"/>
  <c r="E2300" i="11"/>
  <c r="L2300" i="11" s="1"/>
  <c r="D2300" i="11"/>
  <c r="B2300" i="11"/>
  <c r="A2300" i="11"/>
  <c r="E2299" i="11"/>
  <c r="L2299" i="11" s="1"/>
  <c r="D2299" i="11"/>
  <c r="B2299" i="11"/>
  <c r="A2299" i="11"/>
  <c r="E2298" i="11"/>
  <c r="L2298" i="11" s="1"/>
  <c r="D2298" i="11"/>
  <c r="B2298" i="11"/>
  <c r="A2298" i="11"/>
  <c r="E2297" i="11"/>
  <c r="L2297" i="11" s="1"/>
  <c r="D2297" i="11"/>
  <c r="B2297" i="11"/>
  <c r="A2297" i="11"/>
  <c r="E2296" i="11"/>
  <c r="L2296" i="11" s="1"/>
  <c r="D2296" i="11"/>
  <c r="B2296" i="11"/>
  <c r="A2296" i="11"/>
  <c r="E2295" i="11"/>
  <c r="L2295" i="11" s="1"/>
  <c r="D2295" i="11"/>
  <c r="B2295" i="11"/>
  <c r="A2295" i="11"/>
  <c r="D2294" i="11"/>
  <c r="B2294" i="11"/>
  <c r="A2294" i="11"/>
  <c r="E2293" i="11"/>
  <c r="L2293" i="11" s="1"/>
  <c r="D2293" i="11"/>
  <c r="B2293" i="11"/>
  <c r="A2293" i="11"/>
  <c r="E2292" i="11"/>
  <c r="L2292" i="11" s="1"/>
  <c r="D2292" i="11"/>
  <c r="B2292" i="11"/>
  <c r="A2292" i="11"/>
  <c r="E2291" i="11"/>
  <c r="D2291" i="11"/>
  <c r="B2291" i="11"/>
  <c r="A2291" i="11"/>
  <c r="E2290" i="11"/>
  <c r="L2290" i="11" s="1"/>
  <c r="D2290" i="11"/>
  <c r="B2290" i="11"/>
  <c r="A2290" i="11"/>
  <c r="E2289" i="11"/>
  <c r="L2289" i="11" s="1"/>
  <c r="D2289" i="11"/>
  <c r="B2289" i="11"/>
  <c r="A2289" i="11"/>
  <c r="E2288" i="11"/>
  <c r="L2288" i="11" s="1"/>
  <c r="D2288" i="11"/>
  <c r="B2288" i="11"/>
  <c r="A2288" i="11"/>
  <c r="E2287" i="11"/>
  <c r="L2287" i="11" s="1"/>
  <c r="D2287" i="11"/>
  <c r="B2287" i="11"/>
  <c r="A2287" i="11"/>
  <c r="E2286" i="11"/>
  <c r="L2286" i="11" s="1"/>
  <c r="D2286" i="11"/>
  <c r="B2286" i="11"/>
  <c r="A2286" i="11"/>
  <c r="E2285" i="11"/>
  <c r="D2285" i="11"/>
  <c r="B2285" i="11"/>
  <c r="A2285" i="11"/>
  <c r="E2284" i="11"/>
  <c r="L2284" i="11" s="1"/>
  <c r="D2284" i="11"/>
  <c r="B2284" i="11"/>
  <c r="A2284" i="11"/>
  <c r="E2283" i="11"/>
  <c r="D2283" i="11"/>
  <c r="B2283" i="11"/>
  <c r="A2283" i="11"/>
  <c r="E2282" i="11"/>
  <c r="L2282" i="11" s="1"/>
  <c r="D2282" i="11"/>
  <c r="B2282" i="11"/>
  <c r="A2282" i="11"/>
  <c r="E2281" i="11"/>
  <c r="D2281" i="11"/>
  <c r="B2281" i="11"/>
  <c r="A2281" i="11"/>
  <c r="E2280" i="11"/>
  <c r="L2280" i="11" s="1"/>
  <c r="D2280" i="11"/>
  <c r="B2280" i="11"/>
  <c r="A2280" i="11"/>
  <c r="D2279" i="11"/>
  <c r="B2279" i="11"/>
  <c r="A2279" i="11"/>
  <c r="D2278" i="11"/>
  <c r="B2278" i="11"/>
  <c r="A2278" i="11"/>
  <c r="E2277" i="11"/>
  <c r="L2277" i="11" s="1"/>
  <c r="D2277" i="11"/>
  <c r="B2277" i="11"/>
  <c r="A2277" i="11"/>
  <c r="E2276" i="11"/>
  <c r="L2276" i="11" s="1"/>
  <c r="D2276" i="11"/>
  <c r="B2276" i="11"/>
  <c r="A2276" i="11"/>
  <c r="E2275" i="11"/>
  <c r="L2275" i="11" s="1"/>
  <c r="D2275" i="11"/>
  <c r="B2275" i="11"/>
  <c r="A2275" i="11"/>
  <c r="E2274" i="11"/>
  <c r="L2274" i="11" s="1"/>
  <c r="D2274" i="11"/>
  <c r="B2274" i="11"/>
  <c r="A2274" i="11"/>
  <c r="E2273" i="11"/>
  <c r="L2273" i="11" s="1"/>
  <c r="D2273" i="11"/>
  <c r="B2273" i="11"/>
  <c r="A2273" i="11"/>
  <c r="E2272" i="11"/>
  <c r="L2272" i="11" s="1"/>
  <c r="D2272" i="11"/>
  <c r="B2272" i="11"/>
  <c r="A2272" i="11"/>
  <c r="E2271" i="11"/>
  <c r="L2271" i="11" s="1"/>
  <c r="D2271" i="11"/>
  <c r="B2271" i="11"/>
  <c r="A2271" i="11"/>
  <c r="E2270" i="11"/>
  <c r="L2270" i="11" s="1"/>
  <c r="D2270" i="11"/>
  <c r="B2270" i="11"/>
  <c r="A2270" i="11"/>
  <c r="E2269" i="11"/>
  <c r="L2269" i="11" s="1"/>
  <c r="D2269" i="11"/>
  <c r="B2269" i="11"/>
  <c r="A2269" i="11"/>
  <c r="D2268" i="11"/>
  <c r="B2268" i="11"/>
  <c r="A2268" i="11"/>
  <c r="E2267" i="11"/>
  <c r="L2267" i="11" s="1"/>
  <c r="D2267" i="11"/>
  <c r="B2267" i="11"/>
  <c r="A2267" i="11"/>
  <c r="E2266" i="11"/>
  <c r="L2266" i="11" s="1"/>
  <c r="D2266" i="11"/>
  <c r="B2266" i="11"/>
  <c r="A2266" i="11"/>
  <c r="E2265" i="11"/>
  <c r="L2265" i="11" s="1"/>
  <c r="D2265" i="11"/>
  <c r="B2265" i="11"/>
  <c r="A2265" i="11"/>
  <c r="E2264" i="11"/>
  <c r="L2264" i="11" s="1"/>
  <c r="D2264" i="11"/>
  <c r="B2264" i="11"/>
  <c r="A2264" i="11"/>
  <c r="E2263" i="11"/>
  <c r="L2263" i="11" s="1"/>
  <c r="D2263" i="11"/>
  <c r="B2263" i="11"/>
  <c r="A2263" i="11"/>
  <c r="E2262" i="11"/>
  <c r="L2262" i="11" s="1"/>
  <c r="D2262" i="11"/>
  <c r="B2262" i="11"/>
  <c r="A2262" i="11"/>
  <c r="E2261" i="11"/>
  <c r="L2261" i="11" s="1"/>
  <c r="D2261" i="11"/>
  <c r="B2261" i="11"/>
  <c r="A2261" i="11"/>
  <c r="E2260" i="11"/>
  <c r="L2260" i="11" s="1"/>
  <c r="D2260" i="11"/>
  <c r="B2260" i="11"/>
  <c r="A2260" i="11"/>
  <c r="D2259" i="11"/>
  <c r="B2259" i="11"/>
  <c r="A2259" i="11"/>
  <c r="D2258" i="11"/>
  <c r="B2258" i="11"/>
  <c r="A2258" i="11"/>
  <c r="E2257" i="11"/>
  <c r="L2257" i="11" s="1"/>
  <c r="D2257" i="11"/>
  <c r="B2257" i="11"/>
  <c r="A2257" i="11"/>
  <c r="E2256" i="11"/>
  <c r="L2256" i="11" s="1"/>
  <c r="D2256" i="11"/>
  <c r="B2256" i="11"/>
  <c r="A2256" i="11"/>
  <c r="E2255" i="11"/>
  <c r="L2255" i="11" s="1"/>
  <c r="D2255" i="11"/>
  <c r="B2255" i="11"/>
  <c r="A2255" i="11"/>
  <c r="E2254" i="11"/>
  <c r="L2254" i="11" s="1"/>
  <c r="D2254" i="11"/>
  <c r="B2254" i="11"/>
  <c r="A2254" i="11"/>
  <c r="E2253" i="11"/>
  <c r="L2253" i="11" s="1"/>
  <c r="D2253" i="11"/>
  <c r="B2253" i="11"/>
  <c r="A2253" i="11"/>
  <c r="D2252" i="11"/>
  <c r="B2252" i="11"/>
  <c r="A2252" i="11"/>
  <c r="E2251" i="11"/>
  <c r="D2251" i="11"/>
  <c r="B2251" i="11"/>
  <c r="A2251" i="11"/>
  <c r="E2250" i="11"/>
  <c r="D2250" i="11"/>
  <c r="B2250" i="11"/>
  <c r="A2250" i="11"/>
  <c r="E2249" i="11"/>
  <c r="D2249" i="11"/>
  <c r="B2249" i="11"/>
  <c r="A2249" i="11"/>
  <c r="E2248" i="11"/>
  <c r="L2248" i="11" s="1"/>
  <c r="D2248" i="11"/>
  <c r="B2248" i="11"/>
  <c r="A2248" i="11"/>
  <c r="E2247" i="11"/>
  <c r="L2247" i="11" s="1"/>
  <c r="D2247" i="11"/>
  <c r="B2247" i="11"/>
  <c r="A2247" i="11"/>
  <c r="E2246" i="11"/>
  <c r="L2246" i="11" s="1"/>
  <c r="D2246" i="11"/>
  <c r="B2246" i="11"/>
  <c r="A2246" i="11"/>
  <c r="E2245" i="11"/>
  <c r="D2245" i="11"/>
  <c r="B2245" i="11"/>
  <c r="A2245" i="11"/>
  <c r="D2244" i="11"/>
  <c r="B2244" i="11"/>
  <c r="A2244" i="11"/>
  <c r="E2243" i="11"/>
  <c r="L2243" i="11" s="1"/>
  <c r="D2243" i="11"/>
  <c r="B2243" i="11"/>
  <c r="A2243" i="11"/>
  <c r="E2242" i="11"/>
  <c r="L2242" i="11" s="1"/>
  <c r="D2242" i="11"/>
  <c r="B2242" i="11"/>
  <c r="A2242" i="11"/>
  <c r="E2241" i="11"/>
  <c r="L2241" i="11" s="1"/>
  <c r="D2241" i="11"/>
  <c r="B2241" i="11"/>
  <c r="A2241" i="11"/>
  <c r="E2240" i="11"/>
  <c r="L2240" i="11" s="1"/>
  <c r="D2240" i="11"/>
  <c r="B2240" i="11"/>
  <c r="A2240" i="11"/>
  <c r="E2239" i="11"/>
  <c r="L2239" i="11" s="1"/>
  <c r="D2239" i="11"/>
  <c r="B2239" i="11"/>
  <c r="A2239" i="11"/>
  <c r="E2238" i="11"/>
  <c r="L2238" i="11" s="1"/>
  <c r="D2238" i="11"/>
  <c r="B2238" i="11"/>
  <c r="A2238" i="11"/>
  <c r="E2237" i="11"/>
  <c r="L2237" i="11" s="1"/>
  <c r="D2237" i="11"/>
  <c r="B2237" i="11"/>
  <c r="A2237" i="11"/>
  <c r="E2236" i="11"/>
  <c r="L2236" i="11" s="1"/>
  <c r="D2236" i="11"/>
  <c r="B2236" i="11"/>
  <c r="A2236" i="11"/>
  <c r="E2235" i="11"/>
  <c r="L2235" i="11" s="1"/>
  <c r="D2235" i="11"/>
  <c r="B2235" i="11"/>
  <c r="A2235" i="11"/>
  <c r="E2234" i="11"/>
  <c r="L2234" i="11" s="1"/>
  <c r="D2234" i="11"/>
  <c r="B2234" i="11"/>
  <c r="A2234" i="11"/>
  <c r="E2233" i="11"/>
  <c r="L2233" i="11" s="1"/>
  <c r="D2233" i="11"/>
  <c r="B2233" i="11"/>
  <c r="A2233" i="11"/>
  <c r="E2232" i="11"/>
  <c r="L2232" i="11" s="1"/>
  <c r="D2232" i="11"/>
  <c r="B2232" i="11"/>
  <c r="A2232" i="11"/>
  <c r="E2231" i="11"/>
  <c r="L2231" i="11" s="1"/>
  <c r="D2231" i="11"/>
  <c r="B2231" i="11"/>
  <c r="A2231" i="11"/>
  <c r="E2230" i="11"/>
  <c r="L2230" i="11" s="1"/>
  <c r="D2230" i="11"/>
  <c r="B2230" i="11"/>
  <c r="A2230" i="11"/>
  <c r="E2229" i="11"/>
  <c r="L2229" i="11" s="1"/>
  <c r="D2229" i="11"/>
  <c r="B2229" i="11"/>
  <c r="A2229" i="11"/>
  <c r="E2228" i="11"/>
  <c r="L2228" i="11" s="1"/>
  <c r="D2228" i="11"/>
  <c r="B2228" i="11"/>
  <c r="A2228" i="11"/>
  <c r="E2227" i="11"/>
  <c r="L2227" i="11" s="1"/>
  <c r="D2227" i="11"/>
  <c r="B2227" i="11"/>
  <c r="A2227" i="11"/>
  <c r="E2226" i="11"/>
  <c r="L2226" i="11" s="1"/>
  <c r="D2226" i="11"/>
  <c r="B2226" i="11"/>
  <c r="A2226" i="11"/>
  <c r="D2225" i="11"/>
  <c r="B2225" i="11"/>
  <c r="A2225" i="11"/>
  <c r="E2224" i="11"/>
  <c r="L2224" i="11" s="1"/>
  <c r="D2224" i="11"/>
  <c r="B2224" i="11"/>
  <c r="A2224" i="11"/>
  <c r="E2223" i="11"/>
  <c r="D2223" i="11"/>
  <c r="B2223" i="11"/>
  <c r="A2223" i="11"/>
  <c r="E2222" i="11"/>
  <c r="L2222" i="11" s="1"/>
  <c r="D2222" i="11"/>
  <c r="B2222" i="11"/>
  <c r="A2222" i="11"/>
  <c r="E2221" i="11"/>
  <c r="D2221" i="11"/>
  <c r="B2221" i="11"/>
  <c r="A2221" i="11"/>
  <c r="D2220" i="11"/>
  <c r="B2220" i="11"/>
  <c r="A2220" i="11"/>
  <c r="E2219" i="11"/>
  <c r="L2219" i="11" s="1"/>
  <c r="D2219" i="11"/>
  <c r="B2219" i="11"/>
  <c r="A2219" i="11"/>
  <c r="E2218" i="11"/>
  <c r="L2218" i="11" s="1"/>
  <c r="D2218" i="11"/>
  <c r="B2218" i="11"/>
  <c r="A2218" i="11"/>
  <c r="E2217" i="11"/>
  <c r="L2217" i="11" s="1"/>
  <c r="D2217" i="11"/>
  <c r="B2217" i="11"/>
  <c r="A2217" i="11"/>
  <c r="E2216" i="11"/>
  <c r="L2216" i="11" s="1"/>
  <c r="D2216" i="11"/>
  <c r="B2216" i="11"/>
  <c r="A2216" i="11"/>
  <c r="E2215" i="11"/>
  <c r="L2215" i="11" s="1"/>
  <c r="D2215" i="11"/>
  <c r="B2215" i="11"/>
  <c r="A2215" i="11"/>
  <c r="E2214" i="11"/>
  <c r="L2214" i="11" s="1"/>
  <c r="D2214" i="11"/>
  <c r="B2214" i="11"/>
  <c r="A2214" i="11"/>
  <c r="E2213" i="11"/>
  <c r="L2213" i="11" s="1"/>
  <c r="D2213" i="11"/>
  <c r="B2213" i="11"/>
  <c r="A2213" i="11"/>
  <c r="E2212" i="11"/>
  <c r="L2212" i="11" s="1"/>
  <c r="D2212" i="11"/>
  <c r="B2212" i="11"/>
  <c r="A2212" i="11"/>
  <c r="E2211" i="11"/>
  <c r="L2211" i="11" s="1"/>
  <c r="D2211" i="11"/>
  <c r="B2211" i="11"/>
  <c r="A2211" i="11"/>
  <c r="E2210" i="11"/>
  <c r="L2210" i="11" s="1"/>
  <c r="D2210" i="11"/>
  <c r="B2210" i="11"/>
  <c r="A2210" i="11"/>
  <c r="E2209" i="11"/>
  <c r="L2209" i="11" s="1"/>
  <c r="D2209" i="11"/>
  <c r="B2209" i="11"/>
  <c r="A2209" i="11"/>
  <c r="E2208" i="11"/>
  <c r="L2208" i="11" s="1"/>
  <c r="D2208" i="11"/>
  <c r="B2208" i="11"/>
  <c r="A2208" i="11"/>
  <c r="E2207" i="11"/>
  <c r="L2207" i="11" s="1"/>
  <c r="D2207" i="11"/>
  <c r="B2207" i="11"/>
  <c r="A2207" i="11"/>
  <c r="E2206" i="11"/>
  <c r="L2206" i="11" s="1"/>
  <c r="D2206" i="11"/>
  <c r="B2206" i="11"/>
  <c r="A2206" i="11"/>
  <c r="E2205" i="11"/>
  <c r="L2205" i="11" s="1"/>
  <c r="D2205" i="11"/>
  <c r="B2205" i="11"/>
  <c r="A2205" i="11"/>
  <c r="E2204" i="11"/>
  <c r="L2204" i="11" s="1"/>
  <c r="D2204" i="11"/>
  <c r="B2204" i="11"/>
  <c r="A2204" i="11"/>
  <c r="E2203" i="11"/>
  <c r="L2203" i="11" s="1"/>
  <c r="D2203" i="11"/>
  <c r="B2203" i="11"/>
  <c r="A2203" i="11"/>
  <c r="E2202" i="11"/>
  <c r="L2202" i="11" s="1"/>
  <c r="D2202" i="11"/>
  <c r="B2202" i="11"/>
  <c r="A2202" i="11"/>
  <c r="E2201" i="11"/>
  <c r="L2201" i="11" s="1"/>
  <c r="D2201" i="11"/>
  <c r="B2201" i="11"/>
  <c r="A2201" i="11"/>
  <c r="E2200" i="11"/>
  <c r="L2200" i="11" s="1"/>
  <c r="D2200" i="11"/>
  <c r="B2200" i="11"/>
  <c r="A2200" i="11"/>
  <c r="E2199" i="11"/>
  <c r="L2199" i="11" s="1"/>
  <c r="D2199" i="11"/>
  <c r="B2199" i="11"/>
  <c r="A2199" i="11"/>
  <c r="E2198" i="11"/>
  <c r="L2198" i="11" s="1"/>
  <c r="D2198" i="11"/>
  <c r="B2198" i="11"/>
  <c r="A2198" i="11"/>
  <c r="E2197" i="11"/>
  <c r="L2197" i="11" s="1"/>
  <c r="D2197" i="11"/>
  <c r="B2197" i="11"/>
  <c r="A2197" i="11"/>
  <c r="E2196" i="11"/>
  <c r="L2196" i="11" s="1"/>
  <c r="D2196" i="11"/>
  <c r="B2196" i="11"/>
  <c r="A2196" i="11"/>
  <c r="E2195" i="11"/>
  <c r="L2195" i="11" s="1"/>
  <c r="D2195" i="11"/>
  <c r="B2195" i="11"/>
  <c r="A2195" i="11"/>
  <c r="E2194" i="11"/>
  <c r="L2194" i="11" s="1"/>
  <c r="D2194" i="11"/>
  <c r="B2194" i="11"/>
  <c r="A2194" i="11"/>
  <c r="E2193" i="11"/>
  <c r="L2193" i="11" s="1"/>
  <c r="D2193" i="11"/>
  <c r="B2193" i="11"/>
  <c r="A2193" i="11"/>
  <c r="E2192" i="11"/>
  <c r="L2192" i="11" s="1"/>
  <c r="D2192" i="11"/>
  <c r="B2192" i="11"/>
  <c r="A2192" i="11"/>
  <c r="E2191" i="11"/>
  <c r="L2191" i="11" s="1"/>
  <c r="D2191" i="11"/>
  <c r="B2191" i="11"/>
  <c r="A2191" i="11"/>
  <c r="D2190" i="11"/>
  <c r="B2190" i="11"/>
  <c r="A2190" i="11"/>
  <c r="E2189" i="11"/>
  <c r="L2189" i="11" s="1"/>
  <c r="D2189" i="11"/>
  <c r="B2189" i="11"/>
  <c r="A2189" i="11"/>
  <c r="E2188" i="11"/>
  <c r="L2188" i="11" s="1"/>
  <c r="D2188" i="11"/>
  <c r="B2188" i="11"/>
  <c r="A2188" i="11"/>
  <c r="E2187" i="11"/>
  <c r="L2187" i="11" s="1"/>
  <c r="D2187" i="11"/>
  <c r="B2187" i="11"/>
  <c r="A2187" i="11"/>
  <c r="D2186" i="11"/>
  <c r="B2186" i="11"/>
  <c r="A2186" i="11"/>
  <c r="E2185" i="11"/>
  <c r="L2185" i="11" s="1"/>
  <c r="D2185" i="11"/>
  <c r="B2185" i="11"/>
  <c r="A2185" i="11"/>
  <c r="E2184" i="11"/>
  <c r="L2184" i="11" s="1"/>
  <c r="D2184" i="11"/>
  <c r="B2184" i="11"/>
  <c r="A2184" i="11"/>
  <c r="D2183" i="11"/>
  <c r="B2183" i="11"/>
  <c r="A2183" i="11"/>
  <c r="E2182" i="11"/>
  <c r="D2182" i="11"/>
  <c r="B2182" i="11"/>
  <c r="A2182" i="11"/>
  <c r="E2181" i="11"/>
  <c r="L2181" i="11" s="1"/>
  <c r="D2181" i="11"/>
  <c r="B2181" i="11"/>
  <c r="A2181" i="11"/>
  <c r="E2180" i="11"/>
  <c r="D2180" i="11"/>
  <c r="B2180" i="11"/>
  <c r="A2180" i="11"/>
  <c r="E2179" i="11"/>
  <c r="L2179" i="11" s="1"/>
  <c r="D2179" i="11"/>
  <c r="B2179" i="11"/>
  <c r="A2179" i="11"/>
  <c r="D2178" i="11"/>
  <c r="B2178" i="11"/>
  <c r="A2178" i="11"/>
  <c r="E2177" i="11"/>
  <c r="L2177" i="11" s="1"/>
  <c r="D2177" i="11"/>
  <c r="B2177" i="11"/>
  <c r="A2177" i="11"/>
  <c r="E2176" i="11"/>
  <c r="L2176" i="11" s="1"/>
  <c r="D2176" i="11"/>
  <c r="B2176" i="11"/>
  <c r="A2176" i="11"/>
  <c r="E2175" i="11"/>
  <c r="L2175" i="11" s="1"/>
  <c r="D2175" i="11"/>
  <c r="B2175" i="11"/>
  <c r="A2175" i="11"/>
  <c r="E2174" i="11"/>
  <c r="L2174" i="11" s="1"/>
  <c r="D2174" i="11"/>
  <c r="B2174" i="11"/>
  <c r="A2174" i="11"/>
  <c r="E2173" i="11"/>
  <c r="L2173" i="11" s="1"/>
  <c r="D2173" i="11"/>
  <c r="B2173" i="11"/>
  <c r="A2173" i="11"/>
  <c r="E2172" i="11"/>
  <c r="L2172" i="11" s="1"/>
  <c r="D2172" i="11"/>
  <c r="B2172" i="11"/>
  <c r="A2172" i="11"/>
  <c r="E2171" i="11"/>
  <c r="L2171" i="11" s="1"/>
  <c r="D2171" i="11"/>
  <c r="B2171" i="11"/>
  <c r="A2171" i="11"/>
  <c r="E2170" i="11"/>
  <c r="L2170" i="11" s="1"/>
  <c r="D2170" i="11"/>
  <c r="B2170" i="11"/>
  <c r="A2170" i="11"/>
  <c r="E2169" i="11"/>
  <c r="L2169" i="11" s="1"/>
  <c r="D2169" i="11"/>
  <c r="B2169" i="11"/>
  <c r="A2169" i="11"/>
  <c r="E2168" i="11"/>
  <c r="L2168" i="11" s="1"/>
  <c r="D2168" i="11"/>
  <c r="B2168" i="11"/>
  <c r="A2168" i="11"/>
  <c r="E2167" i="11"/>
  <c r="L2167" i="11" s="1"/>
  <c r="D2167" i="11"/>
  <c r="B2167" i="11"/>
  <c r="A2167" i="11"/>
  <c r="E2166" i="11"/>
  <c r="L2166" i="11" s="1"/>
  <c r="D2166" i="11"/>
  <c r="B2166" i="11"/>
  <c r="A2166" i="11"/>
  <c r="E2165" i="11"/>
  <c r="L2165" i="11" s="1"/>
  <c r="D2165" i="11"/>
  <c r="B2165" i="11"/>
  <c r="A2165" i="11"/>
  <c r="E2164" i="11"/>
  <c r="L2164" i="11" s="1"/>
  <c r="D2164" i="11"/>
  <c r="B2164" i="11"/>
  <c r="A2164" i="11"/>
  <c r="E2163" i="11"/>
  <c r="L2163" i="11" s="1"/>
  <c r="D2163" i="11"/>
  <c r="B2163" i="11"/>
  <c r="A2163" i="11"/>
  <c r="E2162" i="11"/>
  <c r="L2162" i="11" s="1"/>
  <c r="D2162" i="11"/>
  <c r="B2162" i="11"/>
  <c r="A2162" i="11"/>
  <c r="E2161" i="11"/>
  <c r="L2161" i="11" s="1"/>
  <c r="D2161" i="11"/>
  <c r="B2161" i="11"/>
  <c r="A2161" i="11"/>
  <c r="E2160" i="11"/>
  <c r="L2160" i="11" s="1"/>
  <c r="D2160" i="11"/>
  <c r="B2160" i="11"/>
  <c r="A2160" i="11"/>
  <c r="E2159" i="11"/>
  <c r="L2159" i="11" s="1"/>
  <c r="D2159" i="11"/>
  <c r="B2159" i="11"/>
  <c r="A2159" i="11"/>
  <c r="E2158" i="11"/>
  <c r="L2158" i="11" s="1"/>
  <c r="D2158" i="11"/>
  <c r="B2158" i="11"/>
  <c r="A2158" i="11"/>
  <c r="E2157" i="11"/>
  <c r="L2157" i="11" s="1"/>
  <c r="D2157" i="11"/>
  <c r="B2157" i="11"/>
  <c r="A2157" i="11"/>
  <c r="E2156" i="11"/>
  <c r="L2156" i="11" s="1"/>
  <c r="D2156" i="11"/>
  <c r="B2156" i="11"/>
  <c r="A2156" i="11"/>
  <c r="E2155" i="11"/>
  <c r="L2155" i="11" s="1"/>
  <c r="D2155" i="11"/>
  <c r="B2155" i="11"/>
  <c r="A2155" i="11"/>
  <c r="E2154" i="11"/>
  <c r="L2154" i="11" s="1"/>
  <c r="D2154" i="11"/>
  <c r="B2154" i="11"/>
  <c r="A2154" i="11"/>
  <c r="E2153" i="11"/>
  <c r="L2153" i="11" s="1"/>
  <c r="D2153" i="11"/>
  <c r="B2153" i="11"/>
  <c r="A2153" i="11"/>
  <c r="E2152" i="11"/>
  <c r="L2152" i="11" s="1"/>
  <c r="D2152" i="11"/>
  <c r="B2152" i="11"/>
  <c r="A2152" i="11"/>
  <c r="E2151" i="11"/>
  <c r="L2151" i="11" s="1"/>
  <c r="D2151" i="11"/>
  <c r="B2151" i="11"/>
  <c r="A2151" i="11"/>
  <c r="E2150" i="11"/>
  <c r="L2150" i="11" s="1"/>
  <c r="D2150" i="11"/>
  <c r="B2150" i="11"/>
  <c r="A2150" i="11"/>
  <c r="E2149" i="11"/>
  <c r="L2149" i="11" s="1"/>
  <c r="D2149" i="11"/>
  <c r="B2149" i="11"/>
  <c r="A2149" i="11"/>
  <c r="E2148" i="11"/>
  <c r="L2148" i="11" s="1"/>
  <c r="D2148" i="11"/>
  <c r="B2148" i="11"/>
  <c r="A2148" i="11"/>
  <c r="E2147" i="11"/>
  <c r="L2147" i="11" s="1"/>
  <c r="D2147" i="11"/>
  <c r="B2147" i="11"/>
  <c r="A2147" i="11"/>
  <c r="E2146" i="11"/>
  <c r="D2146" i="11"/>
  <c r="B2146" i="11"/>
  <c r="A2146" i="11"/>
  <c r="E2145" i="11"/>
  <c r="L2145" i="11" s="1"/>
  <c r="D2145" i="11"/>
  <c r="B2145" i="11"/>
  <c r="A2145" i="11"/>
  <c r="E2144" i="11"/>
  <c r="D2144" i="11"/>
  <c r="B2144" i="11"/>
  <c r="A2144" i="11"/>
  <c r="E2143" i="11"/>
  <c r="L2143" i="11" s="1"/>
  <c r="D2143" i="11"/>
  <c r="B2143" i="11"/>
  <c r="A2143" i="11"/>
  <c r="E2142" i="11"/>
  <c r="D2142" i="11"/>
  <c r="B2142" i="11"/>
  <c r="A2142" i="11"/>
  <c r="E2141" i="11"/>
  <c r="L2141" i="11" s="1"/>
  <c r="D2141" i="11"/>
  <c r="B2141" i="11"/>
  <c r="A2141" i="11"/>
  <c r="E2140" i="11"/>
  <c r="D2140" i="11"/>
  <c r="B2140" i="11"/>
  <c r="A2140" i="11"/>
  <c r="E2139" i="11"/>
  <c r="L2139" i="11" s="1"/>
  <c r="D2139" i="11"/>
  <c r="B2139" i="11"/>
  <c r="A2139" i="11"/>
  <c r="E2138" i="11"/>
  <c r="D2138" i="11"/>
  <c r="B2138" i="11"/>
  <c r="A2138" i="11"/>
  <c r="E2137" i="11"/>
  <c r="L2137" i="11" s="1"/>
  <c r="D2137" i="11"/>
  <c r="B2137" i="11"/>
  <c r="A2137" i="11"/>
  <c r="E2136" i="11"/>
  <c r="D2136" i="11"/>
  <c r="B2136" i="11"/>
  <c r="A2136" i="11"/>
  <c r="E2135" i="11"/>
  <c r="L2135" i="11" s="1"/>
  <c r="D2135" i="11"/>
  <c r="B2135" i="11"/>
  <c r="A2135" i="11"/>
  <c r="E2134" i="11"/>
  <c r="D2134" i="11"/>
  <c r="B2134" i="11"/>
  <c r="A2134" i="11"/>
  <c r="E2133" i="11"/>
  <c r="L2133" i="11" s="1"/>
  <c r="D2133" i="11"/>
  <c r="B2133" i="11"/>
  <c r="A2133" i="11"/>
  <c r="E2132" i="11"/>
  <c r="D2132" i="11"/>
  <c r="B2132" i="11"/>
  <c r="A2132" i="11"/>
  <c r="E2131" i="11"/>
  <c r="L2131" i="11" s="1"/>
  <c r="D2131" i="11"/>
  <c r="B2131" i="11"/>
  <c r="A2131" i="11"/>
  <c r="E2130" i="11"/>
  <c r="D2130" i="11"/>
  <c r="B2130" i="11"/>
  <c r="A2130" i="11"/>
  <c r="E2129" i="11"/>
  <c r="L2129" i="11" s="1"/>
  <c r="D2129" i="11"/>
  <c r="B2129" i="11"/>
  <c r="A2129" i="11"/>
  <c r="D2128" i="11"/>
  <c r="B2128" i="11"/>
  <c r="A2128" i="11"/>
  <c r="E2127" i="11"/>
  <c r="L2127" i="11" s="1"/>
  <c r="D2127" i="11"/>
  <c r="B2127" i="11"/>
  <c r="A2127" i="11"/>
  <c r="E2126" i="11"/>
  <c r="L2126" i="11" s="1"/>
  <c r="D2126" i="11"/>
  <c r="B2126" i="11"/>
  <c r="A2126" i="11"/>
  <c r="E2125" i="11"/>
  <c r="L2125" i="11" s="1"/>
  <c r="D2125" i="11"/>
  <c r="B2125" i="11"/>
  <c r="A2125" i="11"/>
  <c r="E2124" i="11"/>
  <c r="L2124" i="11" s="1"/>
  <c r="D2124" i="11"/>
  <c r="B2124" i="11"/>
  <c r="A2124" i="11"/>
  <c r="E2123" i="11"/>
  <c r="L2123" i="11" s="1"/>
  <c r="D2123" i="11"/>
  <c r="B2123" i="11"/>
  <c r="A2123" i="11"/>
  <c r="E2122" i="11"/>
  <c r="L2122" i="11" s="1"/>
  <c r="D2122" i="11"/>
  <c r="B2122" i="11"/>
  <c r="A2122" i="11"/>
  <c r="E2121" i="11"/>
  <c r="L2121" i="11" s="1"/>
  <c r="D2121" i="11"/>
  <c r="B2121" i="11"/>
  <c r="A2121" i="11"/>
  <c r="E2120" i="11"/>
  <c r="L2120" i="11" s="1"/>
  <c r="D2120" i="11"/>
  <c r="B2120" i="11"/>
  <c r="A2120" i="11"/>
  <c r="E2119" i="11"/>
  <c r="L2119" i="11" s="1"/>
  <c r="D2119" i="11"/>
  <c r="B2119" i="11"/>
  <c r="A2119" i="11"/>
  <c r="E2118" i="11"/>
  <c r="L2118" i="11" s="1"/>
  <c r="D2118" i="11"/>
  <c r="B2118" i="11"/>
  <c r="A2118" i="11"/>
  <c r="E2117" i="11"/>
  <c r="L2117" i="11" s="1"/>
  <c r="D2117" i="11"/>
  <c r="B2117" i="11"/>
  <c r="A2117" i="11"/>
  <c r="E2116" i="11"/>
  <c r="L2116" i="11" s="1"/>
  <c r="D2116" i="11"/>
  <c r="B2116" i="11"/>
  <c r="A2116" i="11"/>
  <c r="E2115" i="11"/>
  <c r="L2115" i="11" s="1"/>
  <c r="D2115" i="11"/>
  <c r="B2115" i="11"/>
  <c r="A2115" i="11"/>
  <c r="E2114" i="11"/>
  <c r="L2114" i="11" s="1"/>
  <c r="D2114" i="11"/>
  <c r="B2114" i="11"/>
  <c r="A2114" i="11"/>
  <c r="E2113" i="11"/>
  <c r="L2113" i="11" s="1"/>
  <c r="D2113" i="11"/>
  <c r="B2113" i="11"/>
  <c r="A2113" i="11"/>
  <c r="E2112" i="11"/>
  <c r="L2112" i="11" s="1"/>
  <c r="D2112" i="11"/>
  <c r="B2112" i="11"/>
  <c r="A2112" i="11"/>
  <c r="E2111" i="11"/>
  <c r="L2111" i="11" s="1"/>
  <c r="D2111" i="11"/>
  <c r="B2111" i="11"/>
  <c r="A2111" i="11"/>
  <c r="E2110" i="11"/>
  <c r="L2110" i="11" s="1"/>
  <c r="D2110" i="11"/>
  <c r="B2110" i="11"/>
  <c r="A2110" i="11"/>
  <c r="E2109" i="11"/>
  <c r="L2109" i="11" s="1"/>
  <c r="D2109" i="11"/>
  <c r="B2109" i="11"/>
  <c r="A2109" i="11"/>
  <c r="E2108" i="11"/>
  <c r="L2108" i="11" s="1"/>
  <c r="D2108" i="11"/>
  <c r="B2108" i="11"/>
  <c r="A2108" i="11"/>
  <c r="E2107" i="11"/>
  <c r="L2107" i="11" s="1"/>
  <c r="D2107" i="11"/>
  <c r="B2107" i="11"/>
  <c r="A2107" i="11"/>
  <c r="E2106" i="11"/>
  <c r="L2106" i="11" s="1"/>
  <c r="D2106" i="11"/>
  <c r="B2106" i="11"/>
  <c r="A2106" i="11"/>
  <c r="E2105" i="11"/>
  <c r="L2105" i="11" s="1"/>
  <c r="D2105" i="11"/>
  <c r="B2105" i="11"/>
  <c r="A2105" i="11"/>
  <c r="E2104" i="11"/>
  <c r="L2104" i="11" s="1"/>
  <c r="D2104" i="11"/>
  <c r="B2104" i="11"/>
  <c r="A2104" i="11"/>
  <c r="E2103" i="11"/>
  <c r="L2103" i="11" s="1"/>
  <c r="D2103" i="11"/>
  <c r="B2103" i="11"/>
  <c r="A2103" i="11"/>
  <c r="D2102" i="11"/>
  <c r="B2102" i="11"/>
  <c r="A2102" i="11"/>
  <c r="D2101" i="11"/>
  <c r="B2101" i="11"/>
  <c r="A2101" i="11"/>
  <c r="E2100" i="11"/>
  <c r="L2100" i="11" s="1"/>
  <c r="D2100" i="11"/>
  <c r="B2100" i="11"/>
  <c r="A2100" i="11"/>
  <c r="E2099" i="11"/>
  <c r="L2099" i="11" s="1"/>
  <c r="D2099" i="11"/>
  <c r="B2099" i="11"/>
  <c r="A2099" i="11"/>
  <c r="E2098" i="11"/>
  <c r="L2098" i="11" s="1"/>
  <c r="D2098" i="11"/>
  <c r="B2098" i="11"/>
  <c r="A2098" i="11"/>
  <c r="E2097" i="11"/>
  <c r="L2097" i="11" s="1"/>
  <c r="D2097" i="11"/>
  <c r="B2097" i="11"/>
  <c r="A2097" i="11"/>
  <c r="E2096" i="11"/>
  <c r="L2096" i="11" s="1"/>
  <c r="D2096" i="11"/>
  <c r="B2096" i="11"/>
  <c r="A2096" i="11"/>
  <c r="E2095" i="11"/>
  <c r="L2095" i="11" s="1"/>
  <c r="D2095" i="11"/>
  <c r="B2095" i="11"/>
  <c r="A2095" i="11"/>
  <c r="E2094" i="11"/>
  <c r="L2094" i="11" s="1"/>
  <c r="D2094" i="11"/>
  <c r="B2094" i="11"/>
  <c r="A2094" i="11"/>
  <c r="E2093" i="11"/>
  <c r="L2093" i="11" s="1"/>
  <c r="D2093" i="11"/>
  <c r="B2093" i="11"/>
  <c r="A2093" i="11"/>
  <c r="E2092" i="11"/>
  <c r="L2092" i="11" s="1"/>
  <c r="D2092" i="11"/>
  <c r="B2092" i="11"/>
  <c r="A2092" i="11"/>
  <c r="E2091" i="11"/>
  <c r="L2091" i="11" s="1"/>
  <c r="D2091" i="11"/>
  <c r="B2091" i="11"/>
  <c r="A2091" i="11"/>
  <c r="E2090" i="11"/>
  <c r="L2090" i="11" s="1"/>
  <c r="D2090" i="11"/>
  <c r="B2090" i="11"/>
  <c r="A2090" i="11"/>
  <c r="E2089" i="11"/>
  <c r="L2089" i="11" s="1"/>
  <c r="D2089" i="11"/>
  <c r="B2089" i="11"/>
  <c r="A2089" i="11"/>
  <c r="E2088" i="11"/>
  <c r="L2088" i="11" s="1"/>
  <c r="D2088" i="11"/>
  <c r="B2088" i="11"/>
  <c r="A2088" i="11"/>
  <c r="E2087" i="11"/>
  <c r="L2087" i="11" s="1"/>
  <c r="D2087" i="11"/>
  <c r="B2087" i="11"/>
  <c r="A2087" i="11"/>
  <c r="D2086" i="11"/>
  <c r="B2086" i="11"/>
  <c r="A2086" i="11"/>
  <c r="E2085" i="11"/>
  <c r="L2085" i="11" s="1"/>
  <c r="D2085" i="11"/>
  <c r="B2085" i="11"/>
  <c r="A2085" i="11"/>
  <c r="E2084" i="11"/>
  <c r="D2084" i="11"/>
  <c r="B2084" i="11"/>
  <c r="A2084" i="11"/>
  <c r="E2083" i="11"/>
  <c r="L2083" i="11" s="1"/>
  <c r="D2083" i="11"/>
  <c r="B2083" i="11"/>
  <c r="A2083" i="11"/>
  <c r="E2082" i="11"/>
  <c r="D2082" i="11"/>
  <c r="B2082" i="11"/>
  <c r="A2082" i="11"/>
  <c r="E2081" i="11"/>
  <c r="L2081" i="11" s="1"/>
  <c r="D2081" i="11"/>
  <c r="B2081" i="11"/>
  <c r="A2081" i="11"/>
  <c r="E2080" i="11"/>
  <c r="D2080" i="11"/>
  <c r="B2080" i="11"/>
  <c r="A2080" i="11"/>
  <c r="E2079" i="11"/>
  <c r="L2079" i="11" s="1"/>
  <c r="D2079" i="11"/>
  <c r="B2079" i="11"/>
  <c r="A2079" i="11"/>
  <c r="D2078" i="11"/>
  <c r="B2078" i="11"/>
  <c r="A2078" i="11"/>
  <c r="E2077" i="11"/>
  <c r="L2077" i="11" s="1"/>
  <c r="D2077" i="11"/>
  <c r="B2077" i="11"/>
  <c r="A2077" i="11"/>
  <c r="E2076" i="11"/>
  <c r="L2076" i="11" s="1"/>
  <c r="D2076" i="11"/>
  <c r="B2076" i="11"/>
  <c r="A2076" i="11"/>
  <c r="E2075" i="11"/>
  <c r="L2075" i="11" s="1"/>
  <c r="D2075" i="11"/>
  <c r="B2075" i="11"/>
  <c r="A2075" i="11"/>
  <c r="E2074" i="11"/>
  <c r="L2074" i="11" s="1"/>
  <c r="D2074" i="11"/>
  <c r="B2074" i="11"/>
  <c r="A2074" i="11"/>
  <c r="E2073" i="11"/>
  <c r="L2073" i="11" s="1"/>
  <c r="D2073" i="11"/>
  <c r="B2073" i="11"/>
  <c r="A2073" i="11"/>
  <c r="E2072" i="11"/>
  <c r="L2072" i="11" s="1"/>
  <c r="D2072" i="11"/>
  <c r="B2072" i="11"/>
  <c r="A2072" i="11"/>
  <c r="E2071" i="11"/>
  <c r="L2071" i="11" s="1"/>
  <c r="D2071" i="11"/>
  <c r="B2071" i="11"/>
  <c r="A2071" i="11"/>
  <c r="E2070" i="11"/>
  <c r="L2070" i="11" s="1"/>
  <c r="D2070" i="11"/>
  <c r="B2070" i="11"/>
  <c r="A2070" i="11"/>
  <c r="E2069" i="11"/>
  <c r="L2069" i="11" s="1"/>
  <c r="D2069" i="11"/>
  <c r="B2069" i="11"/>
  <c r="A2069" i="11"/>
  <c r="E2068" i="11"/>
  <c r="L2068" i="11" s="1"/>
  <c r="D2068" i="11"/>
  <c r="B2068" i="11"/>
  <c r="A2068" i="11"/>
  <c r="E2067" i="11"/>
  <c r="L2067" i="11" s="1"/>
  <c r="D2067" i="11"/>
  <c r="B2067" i="11"/>
  <c r="A2067" i="11"/>
  <c r="E2066" i="11"/>
  <c r="L2066" i="11" s="1"/>
  <c r="D2066" i="11"/>
  <c r="B2066" i="11"/>
  <c r="A2066" i="11"/>
  <c r="E2065" i="11"/>
  <c r="L2065" i="11" s="1"/>
  <c r="D2065" i="11"/>
  <c r="B2065" i="11"/>
  <c r="A2065" i="11"/>
  <c r="E2064" i="11"/>
  <c r="L2064" i="11" s="1"/>
  <c r="D2064" i="11"/>
  <c r="B2064" i="11"/>
  <c r="A2064" i="11"/>
  <c r="E2063" i="11"/>
  <c r="L2063" i="11" s="1"/>
  <c r="D2063" i="11"/>
  <c r="B2063" i="11"/>
  <c r="A2063" i="11"/>
  <c r="E2062" i="11"/>
  <c r="L2062" i="11" s="1"/>
  <c r="D2062" i="11"/>
  <c r="B2062" i="11"/>
  <c r="A2062" i="11"/>
  <c r="E2061" i="11"/>
  <c r="L2061" i="11" s="1"/>
  <c r="D2061" i="11"/>
  <c r="B2061" i="11"/>
  <c r="A2061" i="11"/>
  <c r="E2060" i="11"/>
  <c r="L2060" i="11" s="1"/>
  <c r="D2060" i="11"/>
  <c r="B2060" i="11"/>
  <c r="A2060" i="11"/>
  <c r="E2059" i="11"/>
  <c r="L2059" i="11" s="1"/>
  <c r="D2059" i="11"/>
  <c r="B2059" i="11"/>
  <c r="A2059" i="11"/>
  <c r="E2058" i="11"/>
  <c r="L2058" i="11" s="1"/>
  <c r="D2058" i="11"/>
  <c r="B2058" i="11"/>
  <c r="A2058" i="11"/>
  <c r="D2057" i="11"/>
  <c r="B2057" i="11"/>
  <c r="A2057" i="11"/>
  <c r="E2056" i="11"/>
  <c r="L2056" i="11" s="1"/>
  <c r="D2056" i="11"/>
  <c r="B2056" i="11"/>
  <c r="A2056" i="11"/>
  <c r="E2055" i="11"/>
  <c r="D2055" i="11"/>
  <c r="B2055" i="11"/>
  <c r="A2055" i="11"/>
  <c r="E2054" i="11"/>
  <c r="L2054" i="11" s="1"/>
  <c r="D2054" i="11"/>
  <c r="B2054" i="11"/>
  <c r="A2054" i="11"/>
  <c r="E2053" i="11"/>
  <c r="D2053" i="11"/>
  <c r="B2053" i="11"/>
  <c r="A2053" i="11"/>
  <c r="E2052" i="11"/>
  <c r="L2052" i="11" s="1"/>
  <c r="D2052" i="11"/>
  <c r="B2052" i="11"/>
  <c r="A2052" i="11"/>
  <c r="E2051" i="11"/>
  <c r="D2051" i="11"/>
  <c r="B2051" i="11"/>
  <c r="A2051" i="11"/>
  <c r="E2050" i="11"/>
  <c r="L2050" i="11" s="1"/>
  <c r="D2050" i="11"/>
  <c r="B2050" i="11"/>
  <c r="A2050" i="11"/>
  <c r="E2049" i="11"/>
  <c r="D2049" i="11"/>
  <c r="B2049" i="11"/>
  <c r="A2049" i="11"/>
  <c r="E2048" i="11"/>
  <c r="L2048" i="11" s="1"/>
  <c r="D2048" i="11"/>
  <c r="B2048" i="11"/>
  <c r="A2048" i="11"/>
  <c r="E2047" i="11"/>
  <c r="D2047" i="11"/>
  <c r="B2047" i="11"/>
  <c r="A2047" i="11"/>
  <c r="E2046" i="11"/>
  <c r="L2046" i="11" s="1"/>
  <c r="D2046" i="11"/>
  <c r="B2046" i="11"/>
  <c r="A2046" i="11"/>
  <c r="E2045" i="11"/>
  <c r="D2045" i="11"/>
  <c r="B2045" i="11"/>
  <c r="A2045" i="11"/>
  <c r="E2044" i="11"/>
  <c r="L2044" i="11" s="1"/>
  <c r="D2044" i="11"/>
  <c r="B2044" i="11"/>
  <c r="A2044" i="11"/>
  <c r="E2043" i="11"/>
  <c r="D2043" i="11"/>
  <c r="B2043" i="11"/>
  <c r="A2043" i="11"/>
  <c r="E2042" i="11"/>
  <c r="L2042" i="11" s="1"/>
  <c r="D2042" i="11"/>
  <c r="B2042" i="11"/>
  <c r="A2042" i="11"/>
  <c r="E2041" i="11"/>
  <c r="D2041" i="11"/>
  <c r="B2041" i="11"/>
  <c r="A2041" i="11"/>
  <c r="E2040" i="11"/>
  <c r="D2040" i="11"/>
  <c r="B2040" i="11"/>
  <c r="A2040" i="11"/>
  <c r="E2039" i="11"/>
  <c r="D2039" i="11"/>
  <c r="B2039" i="11"/>
  <c r="A2039" i="11"/>
  <c r="E2038" i="11"/>
  <c r="D2038" i="11"/>
  <c r="B2038" i="11"/>
  <c r="A2038" i="11"/>
  <c r="E2037" i="11"/>
  <c r="D2037" i="11"/>
  <c r="B2037" i="11"/>
  <c r="A2037" i="11"/>
  <c r="E2036" i="11"/>
  <c r="D2036" i="11"/>
  <c r="B2036" i="11"/>
  <c r="A2036" i="11"/>
  <c r="E2035" i="11"/>
  <c r="D2035" i="11"/>
  <c r="B2035" i="11"/>
  <c r="A2035" i="11"/>
  <c r="E2034" i="11"/>
  <c r="D2034" i="11"/>
  <c r="B2034" i="11"/>
  <c r="A2034" i="11"/>
  <c r="E2033" i="11"/>
  <c r="D2033" i="11"/>
  <c r="B2033" i="11"/>
  <c r="A2033" i="11"/>
  <c r="E2032" i="11"/>
  <c r="L2032" i="11" s="1"/>
  <c r="D2032" i="11"/>
  <c r="B2032" i="11"/>
  <c r="A2032" i="11"/>
  <c r="D2031" i="11"/>
  <c r="B2031" i="11"/>
  <c r="A2031" i="11"/>
  <c r="E2030" i="11"/>
  <c r="D2030" i="11"/>
  <c r="B2030" i="11"/>
  <c r="A2030" i="11"/>
  <c r="E2029" i="11"/>
  <c r="L2029" i="11" s="1"/>
  <c r="D2029" i="11"/>
  <c r="B2029" i="11"/>
  <c r="A2029" i="11"/>
  <c r="D2028" i="11"/>
  <c r="B2028" i="11"/>
  <c r="A2028" i="11"/>
  <c r="E2027" i="11"/>
  <c r="L2027" i="11" s="1"/>
  <c r="D2027" i="11"/>
  <c r="B2027" i="11"/>
  <c r="A2027" i="11"/>
  <c r="E2026" i="11"/>
  <c r="D2026" i="11"/>
  <c r="B2026" i="11"/>
  <c r="A2026" i="11"/>
  <c r="E2025" i="11"/>
  <c r="L2025" i="11" s="1"/>
  <c r="D2025" i="11"/>
  <c r="B2025" i="11"/>
  <c r="A2025" i="11"/>
  <c r="E2024" i="11"/>
  <c r="D2024" i="11"/>
  <c r="B2024" i="11"/>
  <c r="A2024" i="11"/>
  <c r="E2023" i="11"/>
  <c r="L2023" i="11" s="1"/>
  <c r="D2023" i="11"/>
  <c r="B2023" i="11"/>
  <c r="A2023" i="11"/>
  <c r="E2022" i="11"/>
  <c r="D2022" i="11"/>
  <c r="B2022" i="11"/>
  <c r="A2022" i="11"/>
  <c r="E2021" i="11"/>
  <c r="L2021" i="11" s="1"/>
  <c r="D2021" i="11"/>
  <c r="B2021" i="11"/>
  <c r="A2021" i="11"/>
  <c r="E2020" i="11"/>
  <c r="L2020" i="11" s="1"/>
  <c r="D2020" i="11"/>
  <c r="B2020" i="11"/>
  <c r="A2020" i="11"/>
  <c r="E2019" i="11"/>
  <c r="D2019" i="11"/>
  <c r="B2019" i="11"/>
  <c r="A2019" i="11"/>
  <c r="E2018" i="11"/>
  <c r="L2018" i="11" s="1"/>
  <c r="D2018" i="11"/>
  <c r="B2018" i="11"/>
  <c r="A2018" i="11"/>
  <c r="E2017" i="11"/>
  <c r="D2017" i="11"/>
  <c r="B2017" i="11"/>
  <c r="A2017" i="11"/>
  <c r="E2016" i="11"/>
  <c r="L2016" i="11" s="1"/>
  <c r="D2016" i="11"/>
  <c r="B2016" i="11"/>
  <c r="A2016" i="11"/>
  <c r="E2015" i="11"/>
  <c r="D2015" i="11"/>
  <c r="B2015" i="11"/>
  <c r="A2015" i="11"/>
  <c r="E2014" i="11"/>
  <c r="L2014" i="11" s="1"/>
  <c r="D2014" i="11"/>
  <c r="B2014" i="11"/>
  <c r="A2014" i="11"/>
  <c r="E2013" i="11"/>
  <c r="D2013" i="11"/>
  <c r="B2013" i="11"/>
  <c r="A2013" i="11"/>
  <c r="E2012" i="11"/>
  <c r="L2012" i="11" s="1"/>
  <c r="D2012" i="11"/>
  <c r="B2012" i="11"/>
  <c r="A2012" i="11"/>
  <c r="E2011" i="11"/>
  <c r="L2011" i="11" s="1"/>
  <c r="D2011" i="11"/>
  <c r="B2011" i="11"/>
  <c r="A2011" i="11"/>
  <c r="E2010" i="11"/>
  <c r="L2010" i="11" s="1"/>
  <c r="D2010" i="11"/>
  <c r="B2010" i="11"/>
  <c r="A2010" i="11"/>
  <c r="E2009" i="11"/>
  <c r="L2009" i="11" s="1"/>
  <c r="D2009" i="11"/>
  <c r="B2009" i="11"/>
  <c r="A2009" i="11"/>
  <c r="E2008" i="11"/>
  <c r="L2008" i="11" s="1"/>
  <c r="D2008" i="11"/>
  <c r="B2008" i="11"/>
  <c r="A2008" i="11"/>
  <c r="D2007" i="11"/>
  <c r="B2007" i="11"/>
  <c r="A2007" i="11"/>
  <c r="E2006" i="11"/>
  <c r="L2006" i="11" s="1"/>
  <c r="D2006" i="11"/>
  <c r="B2006" i="11"/>
  <c r="A2006" i="11"/>
  <c r="E2005" i="11"/>
  <c r="L2005" i="11" s="1"/>
  <c r="D2005" i="11"/>
  <c r="B2005" i="11"/>
  <c r="A2005" i="11"/>
  <c r="E2004" i="11"/>
  <c r="L2004" i="11" s="1"/>
  <c r="D2004" i="11"/>
  <c r="B2004" i="11"/>
  <c r="A2004" i="11"/>
  <c r="E2003" i="11"/>
  <c r="L2003" i="11" s="1"/>
  <c r="D2003" i="11"/>
  <c r="B2003" i="11"/>
  <c r="A2003" i="11"/>
  <c r="D2002" i="11"/>
  <c r="B2002" i="11"/>
  <c r="A2002" i="11"/>
  <c r="D2001" i="11"/>
  <c r="B2001" i="11"/>
  <c r="A2001" i="11"/>
  <c r="E2000" i="11"/>
  <c r="L2000" i="11" s="1"/>
  <c r="D2000" i="11"/>
  <c r="B2000" i="11"/>
  <c r="A2000" i="11"/>
  <c r="E1999" i="11"/>
  <c r="L1999" i="11" s="1"/>
  <c r="D1999" i="11"/>
  <c r="B1999" i="11"/>
  <c r="A1999" i="11"/>
  <c r="E1998" i="11"/>
  <c r="L1998" i="11" s="1"/>
  <c r="D1998" i="11"/>
  <c r="B1998" i="11"/>
  <c r="A1998" i="11"/>
  <c r="E1997" i="11"/>
  <c r="L1997" i="11" s="1"/>
  <c r="D1997" i="11"/>
  <c r="B1997" i="11"/>
  <c r="A1997" i="11"/>
  <c r="E1996" i="11"/>
  <c r="L1996" i="11" s="1"/>
  <c r="D1996" i="11"/>
  <c r="B1996" i="11"/>
  <c r="A1996" i="11"/>
  <c r="E1995" i="11"/>
  <c r="L1995" i="11" s="1"/>
  <c r="D1995" i="11"/>
  <c r="B1995" i="11"/>
  <c r="A1995" i="11"/>
  <c r="E1994" i="11"/>
  <c r="L1994" i="11" s="1"/>
  <c r="D1994" i="11"/>
  <c r="B1994" i="11"/>
  <c r="A1994" i="11"/>
  <c r="E1993" i="11"/>
  <c r="L1993" i="11" s="1"/>
  <c r="D1993" i="11"/>
  <c r="B1993" i="11"/>
  <c r="A1993" i="11"/>
  <c r="D1992" i="11"/>
  <c r="B1992" i="11"/>
  <c r="A1992" i="11"/>
  <c r="E1986" i="11"/>
  <c r="L1986" i="11" s="1"/>
  <c r="D1986" i="11"/>
  <c r="B1986" i="11"/>
  <c r="A1986" i="11"/>
  <c r="E1985" i="11"/>
  <c r="L1985" i="11" s="1"/>
  <c r="D1985" i="11"/>
  <c r="B1985" i="11"/>
  <c r="A1985" i="11"/>
  <c r="E1984" i="11"/>
  <c r="L1984" i="11" s="1"/>
  <c r="D1984" i="11"/>
  <c r="B1984" i="11"/>
  <c r="A1984" i="11"/>
  <c r="E1983" i="11"/>
  <c r="L1983" i="11" s="1"/>
  <c r="D1983" i="11"/>
  <c r="B1983" i="11"/>
  <c r="A1983" i="11"/>
  <c r="E1982" i="11"/>
  <c r="L1982" i="11" s="1"/>
  <c r="D1982" i="11"/>
  <c r="B1982" i="11"/>
  <c r="A1982" i="11"/>
  <c r="E1981" i="11"/>
  <c r="L1981" i="11" s="1"/>
  <c r="D1981" i="11"/>
  <c r="B1981" i="11"/>
  <c r="A1981" i="11"/>
  <c r="E1980" i="11"/>
  <c r="L1980" i="11" s="1"/>
  <c r="D1980" i="11"/>
  <c r="B1980" i="11"/>
  <c r="A1980" i="11"/>
  <c r="E1979" i="11"/>
  <c r="L1979" i="11" s="1"/>
  <c r="D1979" i="11"/>
  <c r="B1979" i="11"/>
  <c r="A1979" i="11"/>
  <c r="E1978" i="11"/>
  <c r="D1978" i="11"/>
  <c r="B1978" i="11"/>
  <c r="A1978" i="11"/>
  <c r="E1977" i="11"/>
  <c r="L1977" i="11" s="1"/>
  <c r="D1977" i="11"/>
  <c r="B1977" i="11"/>
  <c r="A1977" i="11"/>
  <c r="E1976" i="11"/>
  <c r="L1976" i="11" s="1"/>
  <c r="D1976" i="11"/>
  <c r="B1976" i="11"/>
  <c r="A1976" i="11"/>
  <c r="E1975" i="11"/>
  <c r="L1975" i="11" s="1"/>
  <c r="D1975" i="11"/>
  <c r="B1975" i="11"/>
  <c r="A1975" i="11"/>
  <c r="E1974" i="11"/>
  <c r="L1974" i="11" s="1"/>
  <c r="D1974" i="11"/>
  <c r="B1974" i="11"/>
  <c r="A1974" i="11"/>
  <c r="E1973" i="11"/>
  <c r="L1973" i="11" s="1"/>
  <c r="D1973" i="11"/>
  <c r="B1973" i="11"/>
  <c r="A1973" i="11"/>
  <c r="E1972" i="11"/>
  <c r="L1972" i="11" s="1"/>
  <c r="D1972" i="11"/>
  <c r="B1972" i="11"/>
  <c r="A1972" i="11"/>
  <c r="E1971" i="11"/>
  <c r="L1971" i="11" s="1"/>
  <c r="D1971" i="11"/>
  <c r="B1971" i="11"/>
  <c r="A1971" i="11"/>
  <c r="E1970" i="11"/>
  <c r="L1970" i="11" s="1"/>
  <c r="D1970" i="11"/>
  <c r="B1970" i="11"/>
  <c r="A1970" i="11"/>
  <c r="E1969" i="11"/>
  <c r="L1969" i="11" s="1"/>
  <c r="D1969" i="11"/>
  <c r="B1969" i="11"/>
  <c r="A1969" i="11"/>
  <c r="E1968" i="11"/>
  <c r="L1968" i="11" s="1"/>
  <c r="D1968" i="11"/>
  <c r="B1968" i="11"/>
  <c r="A1968" i="11"/>
  <c r="E1967" i="11"/>
  <c r="L1967" i="11" s="1"/>
  <c r="D1967" i="11"/>
  <c r="B1967" i="11"/>
  <c r="A1967" i="11"/>
  <c r="E1966" i="11"/>
  <c r="L1966" i="11" s="1"/>
  <c r="D1966" i="11"/>
  <c r="B1966" i="11"/>
  <c r="A1966" i="11"/>
  <c r="E1965" i="11"/>
  <c r="L1965" i="11" s="1"/>
  <c r="D1965" i="11"/>
  <c r="B1965" i="11"/>
  <c r="A1965" i="11"/>
  <c r="E1964" i="11"/>
  <c r="L1964" i="11" s="1"/>
  <c r="D1964" i="11"/>
  <c r="B1964" i="11"/>
  <c r="A1964" i="11"/>
  <c r="E1963" i="11"/>
  <c r="L1963" i="11" s="1"/>
  <c r="D1963" i="11"/>
  <c r="B1963" i="11"/>
  <c r="A1963" i="11"/>
  <c r="E1962" i="11"/>
  <c r="D1962" i="11"/>
  <c r="B1962" i="11"/>
  <c r="A1962" i="11"/>
  <c r="E1961" i="11"/>
  <c r="L1961" i="11" s="1"/>
  <c r="D1961" i="11"/>
  <c r="B1961" i="11"/>
  <c r="A1961" i="11"/>
  <c r="E1960" i="11"/>
  <c r="L1960" i="11" s="1"/>
  <c r="D1960" i="11"/>
  <c r="B1960" i="11"/>
  <c r="A1960" i="11"/>
  <c r="E1959" i="11"/>
  <c r="L1959" i="11" s="1"/>
  <c r="D1959" i="11"/>
  <c r="B1959" i="11"/>
  <c r="A1959" i="11"/>
  <c r="E1958" i="11"/>
  <c r="L1958" i="11" s="1"/>
  <c r="D1958" i="11"/>
  <c r="B1958" i="11"/>
  <c r="A1958" i="11"/>
  <c r="E1957" i="11"/>
  <c r="L1957" i="11" s="1"/>
  <c r="D1957" i="11"/>
  <c r="B1957" i="11"/>
  <c r="A1957" i="11"/>
  <c r="D1956" i="11"/>
  <c r="B1956" i="11"/>
  <c r="A1956" i="11"/>
  <c r="E1955" i="11"/>
  <c r="D1955" i="11"/>
  <c r="B1955" i="11"/>
  <c r="A1955" i="11"/>
  <c r="E1954" i="11"/>
  <c r="D1954" i="11"/>
  <c r="B1954" i="11"/>
  <c r="A1954" i="11"/>
  <c r="E1953" i="11"/>
  <c r="D1953" i="11"/>
  <c r="B1953" i="11"/>
  <c r="A1953" i="11"/>
  <c r="E1952" i="11"/>
  <c r="L1952" i="11" s="1"/>
  <c r="D1952" i="11"/>
  <c r="B1952" i="11"/>
  <c r="A1952" i="11"/>
  <c r="E1951" i="11"/>
  <c r="N1951" i="11" s="1"/>
  <c r="D1951" i="11"/>
  <c r="B1951" i="11"/>
  <c r="A1951" i="11"/>
  <c r="E1950" i="11"/>
  <c r="D1950" i="11"/>
  <c r="B1950" i="11"/>
  <c r="A1950" i="11"/>
  <c r="E1949" i="11"/>
  <c r="N1949" i="11" s="1"/>
  <c r="D1949" i="11"/>
  <c r="B1949" i="11"/>
  <c r="A1949" i="11"/>
  <c r="E1948" i="11"/>
  <c r="L1948" i="11" s="1"/>
  <c r="D1948" i="11"/>
  <c r="B1948" i="11"/>
  <c r="A1948" i="11"/>
  <c r="E1947" i="11"/>
  <c r="N1947" i="11" s="1"/>
  <c r="D1947" i="11"/>
  <c r="B1947" i="11"/>
  <c r="A1947" i="11"/>
  <c r="E1946" i="11"/>
  <c r="D1946" i="11"/>
  <c r="B1946" i="11"/>
  <c r="A1946" i="11"/>
  <c r="E1945" i="11"/>
  <c r="N1945" i="11" s="1"/>
  <c r="D1945" i="11"/>
  <c r="B1945" i="11"/>
  <c r="A1945" i="11"/>
  <c r="E1944" i="11"/>
  <c r="L1944" i="11" s="1"/>
  <c r="D1944" i="11"/>
  <c r="B1944" i="11"/>
  <c r="A1944" i="11"/>
  <c r="E1943" i="11"/>
  <c r="D1943" i="11"/>
  <c r="B1943" i="11"/>
  <c r="A1943" i="11"/>
  <c r="E1942" i="11"/>
  <c r="D1942" i="11"/>
  <c r="B1942" i="11"/>
  <c r="A1942" i="11"/>
  <c r="E1941" i="11"/>
  <c r="D1941" i="11"/>
  <c r="B1941" i="11"/>
  <c r="A1941" i="11"/>
  <c r="E1940" i="11"/>
  <c r="L1940" i="11" s="1"/>
  <c r="D1940" i="11"/>
  <c r="B1940" i="11"/>
  <c r="A1940" i="11"/>
  <c r="E1939" i="11"/>
  <c r="D1939" i="11"/>
  <c r="B1939" i="11"/>
  <c r="A1939" i="11"/>
  <c r="E1938" i="11"/>
  <c r="D1938" i="11"/>
  <c r="B1938" i="11"/>
  <c r="A1938" i="11"/>
  <c r="E1937" i="11"/>
  <c r="D1937" i="11"/>
  <c r="B1937" i="11"/>
  <c r="A1937" i="11"/>
  <c r="E1936" i="11"/>
  <c r="L1936" i="11" s="1"/>
  <c r="D1936" i="11"/>
  <c r="B1936" i="11"/>
  <c r="A1936" i="11"/>
  <c r="E1935" i="11"/>
  <c r="N1935" i="11" s="1"/>
  <c r="D1935" i="11"/>
  <c r="B1935" i="11"/>
  <c r="A1935" i="11"/>
  <c r="E1934" i="11"/>
  <c r="D1934" i="11"/>
  <c r="B1934" i="11"/>
  <c r="A1934" i="11"/>
  <c r="E1933" i="11"/>
  <c r="N1933" i="11" s="1"/>
  <c r="D1933" i="11"/>
  <c r="B1933" i="11"/>
  <c r="A1933" i="11"/>
  <c r="E1932" i="11"/>
  <c r="L1932" i="11" s="1"/>
  <c r="D1932" i="11"/>
  <c r="B1932" i="11"/>
  <c r="A1932" i="11"/>
  <c r="E1931" i="11"/>
  <c r="N1931" i="11" s="1"/>
  <c r="D1931" i="11"/>
  <c r="B1931" i="11"/>
  <c r="A1931" i="11"/>
  <c r="E1930" i="11"/>
  <c r="D1930" i="11"/>
  <c r="B1930" i="11"/>
  <c r="A1930" i="11"/>
  <c r="E1929" i="11"/>
  <c r="N1929" i="11" s="1"/>
  <c r="D1929" i="11"/>
  <c r="B1929" i="11"/>
  <c r="A1929" i="11"/>
  <c r="E1928" i="11"/>
  <c r="L1928" i="11" s="1"/>
  <c r="D1928" i="11"/>
  <c r="B1928" i="11"/>
  <c r="A1928" i="11"/>
  <c r="E1927" i="11"/>
  <c r="D1927" i="11"/>
  <c r="B1927" i="11"/>
  <c r="A1927" i="11"/>
  <c r="E1926" i="11"/>
  <c r="D1926" i="11"/>
  <c r="B1926" i="11"/>
  <c r="A1926" i="11"/>
  <c r="E1925" i="11"/>
  <c r="N1925" i="11" s="1"/>
  <c r="D1925" i="11"/>
  <c r="B1925" i="11"/>
  <c r="A1925" i="11"/>
  <c r="E1924" i="11"/>
  <c r="L1924" i="11" s="1"/>
  <c r="D1924" i="11"/>
  <c r="B1924" i="11"/>
  <c r="A1924" i="11"/>
  <c r="E1923" i="11"/>
  <c r="D1923" i="11"/>
  <c r="B1923" i="11"/>
  <c r="A1923" i="11"/>
  <c r="E1922" i="11"/>
  <c r="D1922" i="11"/>
  <c r="B1922" i="11"/>
  <c r="A1922" i="11"/>
  <c r="E1921" i="11"/>
  <c r="D1921" i="11"/>
  <c r="B1921" i="11"/>
  <c r="A1921" i="11"/>
  <c r="E1920" i="11"/>
  <c r="L1920" i="11" s="1"/>
  <c r="D1920" i="11"/>
  <c r="B1920" i="11"/>
  <c r="A1920" i="11"/>
  <c r="E1919" i="11"/>
  <c r="D1919" i="11"/>
  <c r="B1919" i="11"/>
  <c r="A1919" i="11"/>
  <c r="E1918" i="11"/>
  <c r="D1918" i="11"/>
  <c r="B1918" i="11"/>
  <c r="A1918" i="11"/>
  <c r="E1917" i="11"/>
  <c r="D1917" i="11"/>
  <c r="B1917" i="11"/>
  <c r="A1917" i="11"/>
  <c r="D1916" i="11"/>
  <c r="B1916" i="11"/>
  <c r="A1916" i="11"/>
  <c r="E1915" i="11"/>
  <c r="D1915" i="11"/>
  <c r="B1915" i="11"/>
  <c r="A1915" i="11"/>
  <c r="E1914" i="11"/>
  <c r="D1914" i="11"/>
  <c r="B1914" i="11"/>
  <c r="A1914" i="11"/>
  <c r="E1913" i="11"/>
  <c r="N1913" i="11" s="1"/>
  <c r="D1913" i="11"/>
  <c r="B1913" i="11"/>
  <c r="A1913" i="11"/>
  <c r="E1912" i="11"/>
  <c r="L1912" i="11" s="1"/>
  <c r="D1912" i="11"/>
  <c r="B1912" i="11"/>
  <c r="A1912" i="11"/>
  <c r="E1911" i="11"/>
  <c r="D1911" i="11"/>
  <c r="B1911" i="11"/>
  <c r="A1911" i="11"/>
  <c r="E1910" i="11"/>
  <c r="N1910" i="11" s="1"/>
  <c r="D1910" i="11"/>
  <c r="B1910" i="11"/>
  <c r="A1910" i="11"/>
  <c r="E1909" i="11"/>
  <c r="N1909" i="11" s="1"/>
  <c r="D1909" i="11"/>
  <c r="B1909" i="11"/>
  <c r="A1909" i="11"/>
  <c r="E1908" i="11"/>
  <c r="L1908" i="11" s="1"/>
  <c r="D1908" i="11"/>
  <c r="B1908" i="11"/>
  <c r="A1908" i="11"/>
  <c r="E1907" i="11"/>
  <c r="D1907" i="11"/>
  <c r="B1907" i="11"/>
  <c r="A1907" i="11"/>
  <c r="E1906" i="11"/>
  <c r="D1906" i="11"/>
  <c r="B1906" i="11"/>
  <c r="A1906" i="11"/>
  <c r="E1905" i="11"/>
  <c r="N1905" i="11" s="1"/>
  <c r="D1905" i="11"/>
  <c r="B1905" i="11"/>
  <c r="A1905" i="11"/>
  <c r="D1904" i="11"/>
  <c r="B1904" i="11"/>
  <c r="A1904" i="11"/>
  <c r="E1903" i="11"/>
  <c r="D1903" i="11"/>
  <c r="B1903" i="11"/>
  <c r="A1903" i="11"/>
  <c r="E1902" i="11"/>
  <c r="D1902" i="11"/>
  <c r="B1902" i="11"/>
  <c r="A1902" i="11"/>
  <c r="E1901" i="11"/>
  <c r="D1901" i="11"/>
  <c r="B1901" i="11"/>
  <c r="A1901" i="11"/>
  <c r="E1900" i="11"/>
  <c r="L1900" i="11" s="1"/>
  <c r="D1900" i="11"/>
  <c r="B1900" i="11"/>
  <c r="A1900" i="11"/>
  <c r="E1899" i="11"/>
  <c r="D1899" i="11"/>
  <c r="B1899" i="11"/>
  <c r="A1899" i="11"/>
  <c r="E1898" i="11"/>
  <c r="D1898" i="11"/>
  <c r="B1898" i="11"/>
  <c r="A1898" i="11"/>
  <c r="E1897" i="11"/>
  <c r="D1897" i="11"/>
  <c r="B1897" i="11"/>
  <c r="A1897" i="11"/>
  <c r="E1896" i="11"/>
  <c r="L1896" i="11" s="1"/>
  <c r="D1896" i="11"/>
  <c r="B1896" i="11"/>
  <c r="A1896" i="11"/>
  <c r="E1895" i="11"/>
  <c r="L1895" i="11" s="1"/>
  <c r="D1895" i="11"/>
  <c r="B1895" i="11"/>
  <c r="A1895" i="11"/>
  <c r="E1894" i="11"/>
  <c r="L1894" i="11" s="1"/>
  <c r="D1894" i="11"/>
  <c r="B1894" i="11"/>
  <c r="A1894" i="11"/>
  <c r="E1893" i="11"/>
  <c r="L1893" i="11" s="1"/>
  <c r="D1893" i="11"/>
  <c r="B1893" i="11"/>
  <c r="A1893" i="11"/>
  <c r="E1892" i="11"/>
  <c r="L1892" i="11" s="1"/>
  <c r="D1892" i="11"/>
  <c r="B1892" i="11"/>
  <c r="A1892" i="11"/>
  <c r="E1891" i="11"/>
  <c r="L1891" i="11" s="1"/>
  <c r="D1891" i="11"/>
  <c r="B1891" i="11"/>
  <c r="A1891" i="11"/>
  <c r="E1890" i="11"/>
  <c r="L1890" i="11" s="1"/>
  <c r="D1890" i="11"/>
  <c r="B1890" i="11"/>
  <c r="A1890" i="11"/>
  <c r="E1889" i="11"/>
  <c r="L1889" i="11" s="1"/>
  <c r="D1889" i="11"/>
  <c r="B1889" i="11"/>
  <c r="A1889" i="11"/>
  <c r="E1888" i="11"/>
  <c r="L1888" i="11" s="1"/>
  <c r="D1888" i="11"/>
  <c r="B1888" i="11"/>
  <c r="A1888" i="11"/>
  <c r="E1887" i="11"/>
  <c r="L1887" i="11" s="1"/>
  <c r="D1887" i="11"/>
  <c r="B1887" i="11"/>
  <c r="A1887" i="11"/>
  <c r="E1886" i="11"/>
  <c r="L1886" i="11" s="1"/>
  <c r="D1886" i="11"/>
  <c r="B1886" i="11"/>
  <c r="A1886" i="11"/>
  <c r="E1885" i="11"/>
  <c r="L1885" i="11" s="1"/>
  <c r="D1885" i="11"/>
  <c r="B1885" i="11"/>
  <c r="A1885" i="11"/>
  <c r="E1884" i="11"/>
  <c r="L1884" i="11" s="1"/>
  <c r="D1884" i="11"/>
  <c r="B1884" i="11"/>
  <c r="A1884" i="11"/>
  <c r="E1883" i="11"/>
  <c r="L1883" i="11" s="1"/>
  <c r="D1883" i="11"/>
  <c r="B1883" i="11"/>
  <c r="A1883" i="11"/>
  <c r="E1882" i="11"/>
  <c r="L1882" i="11" s="1"/>
  <c r="D1882" i="11"/>
  <c r="B1882" i="11"/>
  <c r="A1882" i="11"/>
  <c r="E1881" i="11"/>
  <c r="L1881" i="11" s="1"/>
  <c r="D1881" i="11"/>
  <c r="B1881" i="11"/>
  <c r="A1881" i="11"/>
  <c r="E1880" i="11"/>
  <c r="L1880" i="11" s="1"/>
  <c r="D1880" i="11"/>
  <c r="B1880" i="11"/>
  <c r="A1880" i="11"/>
  <c r="E1879" i="11"/>
  <c r="L1879" i="11" s="1"/>
  <c r="D1879" i="11"/>
  <c r="B1879" i="11"/>
  <c r="A1879" i="11"/>
  <c r="E1878" i="11"/>
  <c r="L1878" i="11" s="1"/>
  <c r="D1878" i="11"/>
  <c r="B1878" i="11"/>
  <c r="A1878" i="11"/>
  <c r="D1877" i="11"/>
  <c r="B1877" i="11"/>
  <c r="A1877" i="11"/>
  <c r="E1876" i="11"/>
  <c r="D1876" i="11"/>
  <c r="B1876" i="11"/>
  <c r="A1876" i="11"/>
  <c r="E1875" i="11"/>
  <c r="L1875" i="11" s="1"/>
  <c r="D1875" i="11"/>
  <c r="B1875" i="11"/>
  <c r="A1875" i="11"/>
  <c r="E1874" i="11"/>
  <c r="D1874" i="11"/>
  <c r="B1874" i="11"/>
  <c r="A1874" i="11"/>
  <c r="E1873" i="11"/>
  <c r="D1873" i="11"/>
  <c r="B1873" i="11"/>
  <c r="A1873" i="11"/>
  <c r="E1872" i="11"/>
  <c r="D1872" i="11"/>
  <c r="B1872" i="11"/>
  <c r="A1872" i="11"/>
  <c r="E1871" i="11"/>
  <c r="L1871" i="11" s="1"/>
  <c r="D1871" i="11"/>
  <c r="B1871" i="11"/>
  <c r="A1871" i="11"/>
  <c r="E1870" i="11"/>
  <c r="D1870" i="11"/>
  <c r="B1870" i="11"/>
  <c r="A1870" i="11"/>
  <c r="E1869" i="11"/>
  <c r="L1869" i="11" s="1"/>
  <c r="D1869" i="11"/>
  <c r="B1869" i="11"/>
  <c r="A1869" i="11"/>
  <c r="E1868" i="11"/>
  <c r="D1868" i="11"/>
  <c r="B1868" i="11"/>
  <c r="A1868" i="11"/>
  <c r="E1867" i="11"/>
  <c r="L1867" i="11" s="1"/>
  <c r="D1867" i="11"/>
  <c r="B1867" i="11"/>
  <c r="A1867" i="11"/>
  <c r="E1866" i="11"/>
  <c r="D1866" i="11"/>
  <c r="B1866" i="11"/>
  <c r="A1866" i="11"/>
  <c r="E1865" i="11"/>
  <c r="L1865" i="11" s="1"/>
  <c r="D1865" i="11"/>
  <c r="B1865" i="11"/>
  <c r="A1865" i="11"/>
  <c r="E1864" i="11"/>
  <c r="D1864" i="11"/>
  <c r="B1864" i="11"/>
  <c r="A1864" i="11"/>
  <c r="E1863" i="11"/>
  <c r="L1863" i="11" s="1"/>
  <c r="D1863" i="11"/>
  <c r="B1863" i="11"/>
  <c r="A1863" i="11"/>
  <c r="E1862" i="11"/>
  <c r="L1862" i="11" s="1"/>
  <c r="D1862" i="11"/>
  <c r="B1862" i="11"/>
  <c r="A1862" i="11"/>
  <c r="E1861" i="11"/>
  <c r="D1861" i="11"/>
  <c r="B1861" i="11"/>
  <c r="A1861" i="11"/>
  <c r="E1860" i="11"/>
  <c r="D1860" i="11"/>
  <c r="B1860" i="11"/>
  <c r="A1860" i="11"/>
  <c r="E1859" i="11"/>
  <c r="L1859" i="11" s="1"/>
  <c r="D1859" i="11"/>
  <c r="B1859" i="11"/>
  <c r="A1859" i="11"/>
  <c r="E1858" i="11"/>
  <c r="L1858" i="11" s="1"/>
  <c r="D1858" i="11"/>
  <c r="B1858" i="11"/>
  <c r="A1858" i="11"/>
  <c r="E1857" i="11"/>
  <c r="L1857" i="11" s="1"/>
  <c r="D1857" i="11"/>
  <c r="B1857" i="11"/>
  <c r="A1857" i="11"/>
  <c r="E1856" i="11"/>
  <c r="D1856" i="11"/>
  <c r="B1856" i="11"/>
  <c r="A1856" i="11"/>
  <c r="E1855" i="11"/>
  <c r="L1855" i="11" s="1"/>
  <c r="D1855" i="11"/>
  <c r="B1855" i="11"/>
  <c r="A1855" i="11"/>
  <c r="E1854" i="11"/>
  <c r="L1854" i="11" s="1"/>
  <c r="D1854" i="11"/>
  <c r="B1854" i="11"/>
  <c r="A1854" i="11"/>
  <c r="E1853" i="11"/>
  <c r="L1853" i="11" s="1"/>
  <c r="D1853" i="11"/>
  <c r="B1853" i="11"/>
  <c r="A1853" i="11"/>
  <c r="E1852" i="11"/>
  <c r="D1852" i="11"/>
  <c r="B1852" i="11"/>
  <c r="A1852" i="11"/>
  <c r="E1851" i="11"/>
  <c r="L1851" i="11" s="1"/>
  <c r="D1851" i="11"/>
  <c r="B1851" i="11"/>
  <c r="A1851" i="11"/>
  <c r="E1850" i="11"/>
  <c r="L1850" i="11" s="1"/>
  <c r="D1850" i="11"/>
  <c r="B1850" i="11"/>
  <c r="A1850" i="11"/>
  <c r="E1849" i="11"/>
  <c r="L1849" i="11" s="1"/>
  <c r="D1849" i="11"/>
  <c r="B1849" i="11"/>
  <c r="A1849" i="11"/>
  <c r="E1848" i="11"/>
  <c r="D1848" i="11"/>
  <c r="B1848" i="11"/>
  <c r="A1848" i="11"/>
  <c r="E1847" i="11"/>
  <c r="L1847" i="11" s="1"/>
  <c r="D1847" i="11"/>
  <c r="B1847" i="11"/>
  <c r="A1847" i="11"/>
  <c r="E1846" i="11"/>
  <c r="D1846" i="11"/>
  <c r="B1846" i="11"/>
  <c r="A1846" i="11"/>
  <c r="E1845" i="11"/>
  <c r="L1845" i="11" s="1"/>
  <c r="D1845" i="11"/>
  <c r="B1845" i="11"/>
  <c r="A1845" i="11"/>
  <c r="E1844" i="11"/>
  <c r="D1844" i="11"/>
  <c r="B1844" i="11"/>
  <c r="A1844" i="11"/>
  <c r="E1843" i="11"/>
  <c r="L1843" i="11" s="1"/>
  <c r="D1843" i="11"/>
  <c r="B1843" i="11"/>
  <c r="A1843" i="11"/>
  <c r="E1842" i="11"/>
  <c r="D1842" i="11"/>
  <c r="B1842" i="11"/>
  <c r="A1842" i="11"/>
  <c r="E1841" i="11"/>
  <c r="L1841" i="11" s="1"/>
  <c r="D1841" i="11"/>
  <c r="B1841" i="11"/>
  <c r="A1841" i="11"/>
  <c r="E1840" i="11"/>
  <c r="D1840" i="11"/>
  <c r="B1840" i="11"/>
  <c r="A1840" i="11"/>
  <c r="E1839" i="11"/>
  <c r="L1839" i="11" s="1"/>
  <c r="D1839" i="11"/>
  <c r="B1839" i="11"/>
  <c r="A1839" i="11"/>
  <c r="E1838" i="11"/>
  <c r="L1838" i="11" s="1"/>
  <c r="D1838" i="11"/>
  <c r="B1838" i="11"/>
  <c r="A1838" i="11"/>
  <c r="E1837" i="11"/>
  <c r="L1837" i="11" s="1"/>
  <c r="D1837" i="11"/>
  <c r="B1837" i="11"/>
  <c r="A1837" i="11"/>
  <c r="E1836" i="11"/>
  <c r="D1836" i="11"/>
  <c r="B1836" i="11"/>
  <c r="A1836" i="11"/>
  <c r="E1835" i="11"/>
  <c r="L1835" i="11" s="1"/>
  <c r="D1835" i="11"/>
  <c r="B1835" i="11"/>
  <c r="A1835" i="11"/>
  <c r="E1834" i="11"/>
  <c r="L1834" i="11" s="1"/>
  <c r="D1834" i="11"/>
  <c r="B1834" i="11"/>
  <c r="A1834" i="11"/>
  <c r="E1833" i="11"/>
  <c r="L1833" i="11" s="1"/>
  <c r="D1833" i="11"/>
  <c r="B1833" i="11"/>
  <c r="A1833" i="11"/>
  <c r="E1832" i="11"/>
  <c r="D1832" i="11"/>
  <c r="B1832" i="11"/>
  <c r="A1832" i="11"/>
  <c r="E1831" i="11"/>
  <c r="L1831" i="11" s="1"/>
  <c r="D1831" i="11"/>
  <c r="B1831" i="11"/>
  <c r="A1831" i="11"/>
  <c r="E1830" i="11"/>
  <c r="L1830" i="11" s="1"/>
  <c r="D1830" i="11"/>
  <c r="B1830" i="11"/>
  <c r="A1830" i="11"/>
  <c r="E1829" i="11"/>
  <c r="L1829" i="11" s="1"/>
  <c r="D1829" i="11"/>
  <c r="B1829" i="11"/>
  <c r="A1829" i="11"/>
  <c r="E1828" i="11"/>
  <c r="D1828" i="11"/>
  <c r="B1828" i="11"/>
  <c r="A1828" i="11"/>
  <c r="E1827" i="11"/>
  <c r="L1827" i="11" s="1"/>
  <c r="D1827" i="11"/>
  <c r="B1827" i="11"/>
  <c r="A1827" i="11"/>
  <c r="E1826" i="11"/>
  <c r="L1826" i="11" s="1"/>
  <c r="D1826" i="11"/>
  <c r="B1826" i="11"/>
  <c r="A1826" i="11"/>
  <c r="E1825" i="11"/>
  <c r="L1825" i="11" s="1"/>
  <c r="D1825" i="11"/>
  <c r="B1825" i="11"/>
  <c r="A1825" i="11"/>
  <c r="E1824" i="11"/>
  <c r="D1824" i="11"/>
  <c r="B1824" i="11"/>
  <c r="A1824" i="11"/>
  <c r="E1823" i="11"/>
  <c r="L1823" i="11" s="1"/>
  <c r="D1823" i="11"/>
  <c r="B1823" i="11"/>
  <c r="A1823" i="11"/>
  <c r="E1822" i="11"/>
  <c r="D1822" i="11"/>
  <c r="B1822" i="11"/>
  <c r="A1822" i="11"/>
  <c r="E1821" i="11"/>
  <c r="L1821" i="11" s="1"/>
  <c r="D1821" i="11"/>
  <c r="B1821" i="11"/>
  <c r="A1821" i="11"/>
  <c r="E1820" i="11"/>
  <c r="D1820" i="11"/>
  <c r="B1820" i="11"/>
  <c r="A1820" i="11"/>
  <c r="E1819" i="11"/>
  <c r="L1819" i="11" s="1"/>
  <c r="D1819" i="11"/>
  <c r="B1819" i="11"/>
  <c r="A1819" i="11"/>
  <c r="D1818" i="11"/>
  <c r="B1818" i="11"/>
  <c r="A1818" i="11"/>
  <c r="E1817" i="11"/>
  <c r="L1817" i="11" s="1"/>
  <c r="D1817" i="11"/>
  <c r="B1817" i="11"/>
  <c r="A1817" i="11"/>
  <c r="E1816" i="11"/>
  <c r="L1816" i="11" s="1"/>
  <c r="D1816" i="11"/>
  <c r="B1816" i="11"/>
  <c r="A1816" i="11"/>
  <c r="E1815" i="11"/>
  <c r="L1815" i="11" s="1"/>
  <c r="D1815" i="11"/>
  <c r="B1815" i="11"/>
  <c r="A1815" i="11"/>
  <c r="E1814" i="11"/>
  <c r="D1814" i="11"/>
  <c r="B1814" i="11"/>
  <c r="A1814" i="11"/>
  <c r="E1813" i="11"/>
  <c r="L1813" i="11" s="1"/>
  <c r="D1813" i="11"/>
  <c r="B1813" i="11"/>
  <c r="A1813" i="11"/>
  <c r="D1812" i="11"/>
  <c r="B1812" i="11"/>
  <c r="A1812" i="11"/>
  <c r="E1811" i="11"/>
  <c r="L1811" i="11" s="1"/>
  <c r="D1811" i="11"/>
  <c r="B1811" i="11"/>
  <c r="A1811" i="11"/>
  <c r="E1810" i="11"/>
  <c r="D1810" i="11"/>
  <c r="B1810" i="11"/>
  <c r="A1810" i="11"/>
  <c r="E1809" i="11"/>
  <c r="L1809" i="11" s="1"/>
  <c r="D1809" i="11"/>
  <c r="B1809" i="11"/>
  <c r="A1809" i="11"/>
  <c r="E1808" i="11"/>
  <c r="L1808" i="11" s="1"/>
  <c r="D1808" i="11"/>
  <c r="B1808" i="11"/>
  <c r="A1808" i="11"/>
  <c r="E1807" i="11"/>
  <c r="L1807" i="11" s="1"/>
  <c r="D1807" i="11"/>
  <c r="B1807" i="11"/>
  <c r="A1807" i="11"/>
  <c r="E1806" i="11"/>
  <c r="D1806" i="11"/>
  <c r="B1806" i="11"/>
  <c r="A1806" i="11"/>
  <c r="E1805" i="11"/>
  <c r="L1805" i="11" s="1"/>
  <c r="D1805" i="11"/>
  <c r="B1805" i="11"/>
  <c r="A1805" i="11"/>
  <c r="E1804" i="11"/>
  <c r="L1804" i="11" s="1"/>
  <c r="D1804" i="11"/>
  <c r="B1804" i="11"/>
  <c r="A1804" i="11"/>
  <c r="E1803" i="11"/>
  <c r="L1803" i="11" s="1"/>
  <c r="D1803" i="11"/>
  <c r="B1803" i="11"/>
  <c r="A1803" i="11"/>
  <c r="E1802" i="11"/>
  <c r="D1802" i="11"/>
  <c r="B1802" i="11"/>
  <c r="A1802" i="11"/>
  <c r="E1801" i="11"/>
  <c r="L1801" i="11" s="1"/>
  <c r="D1801" i="11"/>
  <c r="B1801" i="11"/>
  <c r="A1801" i="11"/>
  <c r="E1800" i="11"/>
  <c r="L1800" i="11" s="1"/>
  <c r="D1800" i="11"/>
  <c r="B1800" i="11"/>
  <c r="A1800" i="11"/>
  <c r="D1799" i="11"/>
  <c r="B1799" i="11"/>
  <c r="A1799" i="11"/>
  <c r="E1798" i="11"/>
  <c r="L1798" i="11" s="1"/>
  <c r="D1798" i="11"/>
  <c r="B1798" i="11"/>
  <c r="A1798" i="11"/>
  <c r="E1797" i="11"/>
  <c r="L1797" i="11" s="1"/>
  <c r="D1797" i="11"/>
  <c r="B1797" i="11"/>
  <c r="A1797" i="11"/>
  <c r="E1796" i="11"/>
  <c r="L1796" i="11" s="1"/>
  <c r="D1796" i="11"/>
  <c r="B1796" i="11"/>
  <c r="A1796" i="11"/>
  <c r="E1795" i="11"/>
  <c r="L1795" i="11" s="1"/>
  <c r="D1795" i="11"/>
  <c r="B1795" i="11"/>
  <c r="A1795" i="11"/>
  <c r="E1794" i="11"/>
  <c r="L1794" i="11" s="1"/>
  <c r="D1794" i="11"/>
  <c r="B1794" i="11"/>
  <c r="A1794" i="11"/>
  <c r="E1793" i="11"/>
  <c r="L1793" i="11" s="1"/>
  <c r="D1793" i="11"/>
  <c r="B1793" i="11"/>
  <c r="A1793" i="11"/>
  <c r="E1792" i="11"/>
  <c r="L1792" i="11" s="1"/>
  <c r="D1792" i="11"/>
  <c r="B1792" i="11"/>
  <c r="A1792" i="11"/>
  <c r="E1791" i="11"/>
  <c r="L1791" i="11" s="1"/>
  <c r="D1791" i="11"/>
  <c r="B1791" i="11"/>
  <c r="A1791" i="11"/>
  <c r="E1790" i="11"/>
  <c r="L1790" i="11" s="1"/>
  <c r="D1790" i="11"/>
  <c r="B1790" i="11"/>
  <c r="A1790" i="11"/>
  <c r="E1789" i="11"/>
  <c r="L1789" i="11" s="1"/>
  <c r="D1789" i="11"/>
  <c r="B1789" i="11"/>
  <c r="A1789" i="11"/>
  <c r="E1788" i="11"/>
  <c r="L1788" i="11" s="1"/>
  <c r="D1788" i="11"/>
  <c r="B1788" i="11"/>
  <c r="A1788" i="11"/>
  <c r="E1787" i="11"/>
  <c r="L1787" i="11" s="1"/>
  <c r="D1787" i="11"/>
  <c r="B1787" i="11"/>
  <c r="A1787" i="11"/>
  <c r="E1786" i="11"/>
  <c r="L1786" i="11" s="1"/>
  <c r="D1786" i="11"/>
  <c r="B1786" i="11"/>
  <c r="A1786" i="11"/>
  <c r="E1785" i="11"/>
  <c r="L1785" i="11" s="1"/>
  <c r="D1785" i="11"/>
  <c r="B1785" i="11"/>
  <c r="A1785" i="11"/>
  <c r="D1784" i="11"/>
  <c r="B1784" i="11"/>
  <c r="A1784" i="11"/>
  <c r="D1783" i="11"/>
  <c r="B1783" i="11"/>
  <c r="A1783" i="11"/>
  <c r="E1782" i="11"/>
  <c r="L1782" i="11" s="1"/>
  <c r="D1782" i="11"/>
  <c r="B1782" i="11"/>
  <c r="A1782" i="11"/>
  <c r="E1781" i="11"/>
  <c r="L1781" i="11" s="1"/>
  <c r="D1781" i="11"/>
  <c r="B1781" i="11"/>
  <c r="A1781" i="11"/>
  <c r="E1780" i="11"/>
  <c r="L1780" i="11" s="1"/>
  <c r="D1780" i="11"/>
  <c r="B1780" i="11"/>
  <c r="A1780" i="11"/>
  <c r="E1779" i="11"/>
  <c r="L1779" i="11" s="1"/>
  <c r="D1779" i="11"/>
  <c r="B1779" i="11"/>
  <c r="A1779" i="11"/>
  <c r="E1778" i="11"/>
  <c r="L1778" i="11" s="1"/>
  <c r="D1778" i="11"/>
  <c r="B1778" i="11"/>
  <c r="A1778" i="11"/>
  <c r="E1777" i="11"/>
  <c r="L1777" i="11" s="1"/>
  <c r="D1777" i="11"/>
  <c r="B1777" i="11"/>
  <c r="A1777" i="11"/>
  <c r="E1776" i="11"/>
  <c r="L1776" i="11" s="1"/>
  <c r="D1776" i="11"/>
  <c r="B1776" i="11"/>
  <c r="A1776" i="11"/>
  <c r="E1775" i="11"/>
  <c r="L1775" i="11" s="1"/>
  <c r="D1775" i="11"/>
  <c r="B1775" i="11"/>
  <c r="A1775" i="11"/>
  <c r="E1774" i="11"/>
  <c r="L1774" i="11" s="1"/>
  <c r="D1774" i="11"/>
  <c r="B1774" i="11"/>
  <c r="A1774" i="11"/>
  <c r="D1773" i="11"/>
  <c r="B1773" i="11"/>
  <c r="A1773" i="11"/>
  <c r="E1772" i="11"/>
  <c r="D1772" i="11"/>
  <c r="B1772" i="11"/>
  <c r="A1772" i="11"/>
  <c r="E1771" i="11"/>
  <c r="L1771" i="11" s="1"/>
  <c r="D1771" i="11"/>
  <c r="B1771" i="11"/>
  <c r="A1771" i="11"/>
  <c r="E1770" i="11"/>
  <c r="L1770" i="11" s="1"/>
  <c r="D1770" i="11"/>
  <c r="B1770" i="11"/>
  <c r="A1770" i="11"/>
  <c r="E1769" i="11"/>
  <c r="L1769" i="11" s="1"/>
  <c r="D1769" i="11"/>
  <c r="B1769" i="11"/>
  <c r="A1769" i="11"/>
  <c r="E1768" i="11"/>
  <c r="D1768" i="11"/>
  <c r="B1768" i="11"/>
  <c r="A1768" i="11"/>
  <c r="E1767" i="11"/>
  <c r="L1767" i="11" s="1"/>
  <c r="D1767" i="11"/>
  <c r="B1767" i="11"/>
  <c r="A1767" i="11"/>
  <c r="E1766" i="11"/>
  <c r="D1766" i="11"/>
  <c r="B1766" i="11"/>
  <c r="A1766" i="11"/>
  <c r="E1765" i="11"/>
  <c r="L1765" i="11" s="1"/>
  <c r="D1765" i="11"/>
  <c r="B1765" i="11"/>
  <c r="A1765" i="11"/>
  <c r="D1764" i="11"/>
  <c r="B1764" i="11"/>
  <c r="A1764" i="11"/>
  <c r="D1763" i="11"/>
  <c r="B1763" i="11"/>
  <c r="A1763" i="11"/>
  <c r="E1762" i="11"/>
  <c r="L1762" i="11" s="1"/>
  <c r="D1762" i="11"/>
  <c r="B1762" i="11"/>
  <c r="A1762" i="11"/>
  <c r="E1761" i="11"/>
  <c r="L1761" i="11" s="1"/>
  <c r="D1761" i="11"/>
  <c r="B1761" i="11"/>
  <c r="A1761" i="11"/>
  <c r="E1760" i="11"/>
  <c r="L1760" i="11" s="1"/>
  <c r="D1760" i="11"/>
  <c r="B1760" i="11"/>
  <c r="A1760" i="11"/>
  <c r="E1759" i="11"/>
  <c r="D1759" i="11"/>
  <c r="B1759" i="11"/>
  <c r="A1759" i="11"/>
  <c r="E1758" i="11"/>
  <c r="D1758" i="11"/>
  <c r="B1758" i="11"/>
  <c r="A1758" i="11"/>
  <c r="D1757" i="11"/>
  <c r="B1757" i="11"/>
  <c r="A1757" i="11"/>
  <c r="E1756" i="11"/>
  <c r="L1756" i="11" s="1"/>
  <c r="D1756" i="11"/>
  <c r="B1756" i="11"/>
  <c r="A1756" i="11"/>
  <c r="E1755" i="11"/>
  <c r="L1755" i="11" s="1"/>
  <c r="D1755" i="11"/>
  <c r="B1755" i="11"/>
  <c r="A1755" i="11"/>
  <c r="E1754" i="11"/>
  <c r="L1754" i="11" s="1"/>
  <c r="D1754" i="11"/>
  <c r="B1754" i="11"/>
  <c r="A1754" i="11"/>
  <c r="E1753" i="11"/>
  <c r="L1753" i="11" s="1"/>
  <c r="D1753" i="11"/>
  <c r="B1753" i="11"/>
  <c r="A1753" i="11"/>
  <c r="E1752" i="11"/>
  <c r="L1752" i="11" s="1"/>
  <c r="D1752" i="11"/>
  <c r="B1752" i="11"/>
  <c r="A1752" i="11"/>
  <c r="E1751" i="11"/>
  <c r="L1751" i="11" s="1"/>
  <c r="D1751" i="11"/>
  <c r="B1751" i="11"/>
  <c r="A1751" i="11"/>
  <c r="E1750" i="11"/>
  <c r="L1750" i="11" s="1"/>
  <c r="D1750" i="11"/>
  <c r="B1750" i="11"/>
  <c r="A1750" i="11"/>
  <c r="D1749" i="11"/>
  <c r="B1749" i="11"/>
  <c r="A1749" i="11"/>
  <c r="E1748" i="11"/>
  <c r="D1748" i="11"/>
  <c r="B1748" i="11"/>
  <c r="A1748" i="11"/>
  <c r="E1747" i="11"/>
  <c r="L1747" i="11" s="1"/>
  <c r="D1747" i="11"/>
  <c r="B1747" i="11"/>
  <c r="A1747" i="11"/>
  <c r="E1746" i="11"/>
  <c r="L1746" i="11" s="1"/>
  <c r="D1746" i="11"/>
  <c r="B1746" i="11"/>
  <c r="A1746" i="11"/>
  <c r="E1745" i="11"/>
  <c r="L1745" i="11" s="1"/>
  <c r="D1745" i="11"/>
  <c r="B1745" i="11"/>
  <c r="A1745" i="11"/>
  <c r="E1744" i="11"/>
  <c r="D1744" i="11"/>
  <c r="B1744" i="11"/>
  <c r="A1744" i="11"/>
  <c r="E1743" i="11"/>
  <c r="L1743" i="11" s="1"/>
  <c r="D1743" i="11"/>
  <c r="B1743" i="11"/>
  <c r="A1743" i="11"/>
  <c r="E1742" i="11"/>
  <c r="D1742" i="11"/>
  <c r="B1742" i="11"/>
  <c r="A1742" i="11"/>
  <c r="E1741" i="11"/>
  <c r="L1741" i="11" s="1"/>
  <c r="D1741" i="11"/>
  <c r="B1741" i="11"/>
  <c r="A1741" i="11"/>
  <c r="E1740" i="11"/>
  <c r="D1740" i="11"/>
  <c r="B1740" i="11"/>
  <c r="A1740" i="11"/>
  <c r="E1739" i="11"/>
  <c r="L1739" i="11" s="1"/>
  <c r="D1739" i="11"/>
  <c r="B1739" i="11"/>
  <c r="A1739" i="11"/>
  <c r="E1738" i="11"/>
  <c r="D1738" i="11"/>
  <c r="B1738" i="11"/>
  <c r="A1738" i="11"/>
  <c r="E1737" i="11"/>
  <c r="L1737" i="11" s="1"/>
  <c r="D1737" i="11"/>
  <c r="B1737" i="11"/>
  <c r="A1737" i="11"/>
  <c r="E1736" i="11"/>
  <c r="D1736" i="11"/>
  <c r="B1736" i="11"/>
  <c r="A1736" i="11"/>
  <c r="E1735" i="11"/>
  <c r="L1735" i="11" s="1"/>
  <c r="D1735" i="11"/>
  <c r="B1735" i="11"/>
  <c r="A1735" i="11"/>
  <c r="E1734" i="11"/>
  <c r="D1734" i="11"/>
  <c r="B1734" i="11"/>
  <c r="A1734" i="11"/>
  <c r="E1733" i="11"/>
  <c r="L1733" i="11" s="1"/>
  <c r="D1733" i="11"/>
  <c r="B1733" i="11"/>
  <c r="A1733" i="11"/>
  <c r="E1732" i="11"/>
  <c r="D1732" i="11"/>
  <c r="B1732" i="11"/>
  <c r="A1732" i="11"/>
  <c r="E1731" i="11"/>
  <c r="L1731" i="11" s="1"/>
  <c r="D1731" i="11"/>
  <c r="B1731" i="11"/>
  <c r="A1731" i="11"/>
  <c r="D1730" i="11"/>
  <c r="B1730" i="11"/>
  <c r="A1730" i="11"/>
  <c r="E1729" i="11"/>
  <c r="L1729" i="11" s="1"/>
  <c r="D1729" i="11"/>
  <c r="B1729" i="11"/>
  <c r="A1729" i="11"/>
  <c r="E1728" i="11"/>
  <c r="L1728" i="11" s="1"/>
  <c r="D1728" i="11"/>
  <c r="B1728" i="11"/>
  <c r="A1728" i="11"/>
  <c r="E1727" i="11"/>
  <c r="L1727" i="11" s="1"/>
  <c r="D1727" i="11"/>
  <c r="B1727" i="11"/>
  <c r="A1727" i="11"/>
  <c r="E1726" i="11"/>
  <c r="L1726" i="11" s="1"/>
  <c r="D1726" i="11"/>
  <c r="B1726" i="11"/>
  <c r="A1726" i="11"/>
  <c r="D1725" i="11"/>
  <c r="B1725" i="11"/>
  <c r="A1725" i="11"/>
  <c r="E1724" i="11"/>
  <c r="L1724" i="11" s="1"/>
  <c r="D1724" i="11"/>
  <c r="B1724" i="11"/>
  <c r="A1724" i="11"/>
  <c r="E1723" i="11"/>
  <c r="D1723" i="11"/>
  <c r="B1723" i="11"/>
  <c r="A1723" i="11"/>
  <c r="E1722" i="11"/>
  <c r="L1722" i="11" s="1"/>
  <c r="D1722" i="11"/>
  <c r="B1722" i="11"/>
  <c r="A1722" i="11"/>
  <c r="E1721" i="11"/>
  <c r="L1721" i="11" s="1"/>
  <c r="D1721" i="11"/>
  <c r="B1721" i="11"/>
  <c r="A1721" i="11"/>
  <c r="E1720" i="11"/>
  <c r="L1720" i="11" s="1"/>
  <c r="D1720" i="11"/>
  <c r="B1720" i="11"/>
  <c r="A1720" i="11"/>
  <c r="E1719" i="11"/>
  <c r="D1719" i="11"/>
  <c r="B1719" i="11"/>
  <c r="A1719" i="11"/>
  <c r="E1718" i="11"/>
  <c r="L1718" i="11" s="1"/>
  <c r="D1718" i="11"/>
  <c r="B1718" i="11"/>
  <c r="A1718" i="11"/>
  <c r="E1717" i="11"/>
  <c r="L1717" i="11" s="1"/>
  <c r="D1717" i="11"/>
  <c r="B1717" i="11"/>
  <c r="A1717" i="11"/>
  <c r="E1716" i="11"/>
  <c r="L1716" i="11" s="1"/>
  <c r="D1716" i="11"/>
  <c r="B1716" i="11"/>
  <c r="A1716" i="11"/>
  <c r="E1715" i="11"/>
  <c r="D1715" i="11"/>
  <c r="B1715" i="11"/>
  <c r="A1715" i="11"/>
  <c r="E1714" i="11"/>
  <c r="L1714" i="11" s="1"/>
  <c r="D1714" i="11"/>
  <c r="B1714" i="11"/>
  <c r="A1714" i="11"/>
  <c r="E1713" i="11"/>
  <c r="L1713" i="11" s="1"/>
  <c r="D1713" i="11"/>
  <c r="B1713" i="11"/>
  <c r="A1713" i="11"/>
  <c r="E1712" i="11"/>
  <c r="L1712" i="11" s="1"/>
  <c r="D1712" i="11"/>
  <c r="B1712" i="11"/>
  <c r="A1712" i="11"/>
  <c r="E1711" i="11"/>
  <c r="D1711" i="11"/>
  <c r="B1711" i="11"/>
  <c r="A1711" i="11"/>
  <c r="E1710" i="11"/>
  <c r="L1710" i="11" s="1"/>
  <c r="D1710" i="11"/>
  <c r="B1710" i="11"/>
  <c r="A1710" i="11"/>
  <c r="E1709" i="11"/>
  <c r="L1709" i="11" s="1"/>
  <c r="D1709" i="11"/>
  <c r="B1709" i="11"/>
  <c r="A1709" i="11"/>
  <c r="E1708" i="11"/>
  <c r="L1708" i="11" s="1"/>
  <c r="D1708" i="11"/>
  <c r="B1708" i="11"/>
  <c r="A1708" i="11"/>
  <c r="E1707" i="11"/>
  <c r="D1707" i="11"/>
  <c r="B1707" i="11"/>
  <c r="A1707" i="11"/>
  <c r="E1706" i="11"/>
  <c r="L1706" i="11" s="1"/>
  <c r="D1706" i="11"/>
  <c r="B1706" i="11"/>
  <c r="A1706" i="11"/>
  <c r="E1705" i="11"/>
  <c r="L1705" i="11" s="1"/>
  <c r="D1705" i="11"/>
  <c r="B1705" i="11"/>
  <c r="A1705" i="11"/>
  <c r="E1704" i="11"/>
  <c r="L1704" i="11" s="1"/>
  <c r="D1704" i="11"/>
  <c r="B1704" i="11"/>
  <c r="A1704" i="11"/>
  <c r="E1703" i="11"/>
  <c r="D1703" i="11"/>
  <c r="B1703" i="11"/>
  <c r="A1703" i="11"/>
  <c r="E1702" i="11"/>
  <c r="L1702" i="11" s="1"/>
  <c r="D1702" i="11"/>
  <c r="B1702" i="11"/>
  <c r="A1702" i="11"/>
  <c r="E1701" i="11"/>
  <c r="L1701" i="11" s="1"/>
  <c r="D1701" i="11"/>
  <c r="B1701" i="11"/>
  <c r="A1701" i="11"/>
  <c r="E1700" i="11"/>
  <c r="L1700" i="11" s="1"/>
  <c r="D1700" i="11"/>
  <c r="B1700" i="11"/>
  <c r="A1700" i="11"/>
  <c r="E1699" i="11"/>
  <c r="D1699" i="11"/>
  <c r="B1699" i="11"/>
  <c r="A1699" i="11"/>
  <c r="E1698" i="11"/>
  <c r="L1698" i="11" s="1"/>
  <c r="D1698" i="11"/>
  <c r="B1698" i="11"/>
  <c r="A1698" i="11"/>
  <c r="E1697" i="11"/>
  <c r="L1697" i="11" s="1"/>
  <c r="D1697" i="11"/>
  <c r="B1697" i="11"/>
  <c r="A1697" i="11"/>
  <c r="E1696" i="11"/>
  <c r="L1696" i="11" s="1"/>
  <c r="D1696" i="11"/>
  <c r="B1696" i="11"/>
  <c r="A1696" i="11"/>
  <c r="D1695" i="11"/>
  <c r="B1695" i="11"/>
  <c r="A1695" i="11"/>
  <c r="E1694" i="11"/>
  <c r="L1694" i="11" s="1"/>
  <c r="D1694" i="11"/>
  <c r="B1694" i="11"/>
  <c r="A1694" i="11"/>
  <c r="E1693" i="11"/>
  <c r="L1693" i="11" s="1"/>
  <c r="D1693" i="11"/>
  <c r="B1693" i="11"/>
  <c r="A1693" i="11"/>
  <c r="E1692" i="11"/>
  <c r="L1692" i="11" s="1"/>
  <c r="D1692" i="11"/>
  <c r="B1692" i="11"/>
  <c r="A1692" i="11"/>
  <c r="D1691" i="11"/>
  <c r="B1691" i="11"/>
  <c r="A1691" i="11"/>
  <c r="E1690" i="11"/>
  <c r="L1690" i="11" s="1"/>
  <c r="D1690" i="11"/>
  <c r="B1690" i="11"/>
  <c r="A1690" i="11"/>
  <c r="E1689" i="11"/>
  <c r="D1689" i="11"/>
  <c r="B1689" i="11"/>
  <c r="A1689" i="11"/>
  <c r="E1688" i="11"/>
  <c r="D1688" i="11"/>
  <c r="B1688" i="11"/>
  <c r="A1688" i="11"/>
  <c r="E1687" i="11"/>
  <c r="L1687" i="11" s="1"/>
  <c r="D1687" i="11"/>
  <c r="B1687" i="11"/>
  <c r="A1687" i="11"/>
  <c r="E1686" i="11"/>
  <c r="L1686" i="11" s="1"/>
  <c r="D1686" i="11"/>
  <c r="B1686" i="11"/>
  <c r="A1686" i="11"/>
  <c r="E1685" i="11"/>
  <c r="L1685" i="11" s="1"/>
  <c r="D1685" i="11"/>
  <c r="B1685" i="11"/>
  <c r="A1685" i="11"/>
  <c r="E1684" i="11"/>
  <c r="L1684" i="11" s="1"/>
  <c r="D1684" i="11"/>
  <c r="B1684" i="11"/>
  <c r="A1684" i="11"/>
  <c r="D1683" i="11"/>
  <c r="B1683" i="11"/>
  <c r="A1683" i="11"/>
  <c r="E1682" i="11"/>
  <c r="L1682" i="11" s="1"/>
  <c r="D1682" i="11"/>
  <c r="B1682" i="11"/>
  <c r="A1682" i="11"/>
  <c r="E1681" i="11"/>
  <c r="L1681" i="11" s="1"/>
  <c r="D1681" i="11"/>
  <c r="B1681" i="11"/>
  <c r="A1681" i="11"/>
  <c r="E1680" i="11"/>
  <c r="D1680" i="11"/>
  <c r="B1680" i="11"/>
  <c r="A1680" i="11"/>
  <c r="E1679" i="11"/>
  <c r="L1679" i="11" s="1"/>
  <c r="D1679" i="11"/>
  <c r="B1679" i="11"/>
  <c r="A1679" i="11"/>
  <c r="E1678" i="11"/>
  <c r="L1678" i="11" s="1"/>
  <c r="D1678" i="11"/>
  <c r="B1678" i="11"/>
  <c r="A1678" i="11"/>
  <c r="E1677" i="11"/>
  <c r="L1677" i="11" s="1"/>
  <c r="D1677" i="11"/>
  <c r="B1677" i="11"/>
  <c r="A1677" i="11"/>
  <c r="E1676" i="11"/>
  <c r="D1676" i="11"/>
  <c r="B1676" i="11"/>
  <c r="A1676" i="11"/>
  <c r="E1675" i="11"/>
  <c r="L1675" i="11" s="1"/>
  <c r="D1675" i="11"/>
  <c r="B1675" i="11"/>
  <c r="A1675" i="11"/>
  <c r="E1674" i="11"/>
  <c r="L1674" i="11" s="1"/>
  <c r="D1674" i="11"/>
  <c r="B1674" i="11"/>
  <c r="A1674" i="11"/>
  <c r="E1673" i="11"/>
  <c r="L1673" i="11" s="1"/>
  <c r="D1673" i="11"/>
  <c r="B1673" i="11"/>
  <c r="A1673" i="11"/>
  <c r="E1672" i="11"/>
  <c r="D1672" i="11"/>
  <c r="B1672" i="11"/>
  <c r="A1672" i="11"/>
  <c r="E1671" i="11"/>
  <c r="L1671" i="11" s="1"/>
  <c r="D1671" i="11"/>
  <c r="B1671" i="11"/>
  <c r="A1671" i="11"/>
  <c r="E1670" i="11"/>
  <c r="L1670" i="11" s="1"/>
  <c r="D1670" i="11"/>
  <c r="B1670" i="11"/>
  <c r="A1670" i="11"/>
  <c r="E1669" i="11"/>
  <c r="L1669" i="11" s="1"/>
  <c r="D1669" i="11"/>
  <c r="B1669" i="11"/>
  <c r="A1669" i="11"/>
  <c r="E1668" i="11"/>
  <c r="D1668" i="11"/>
  <c r="B1668" i="11"/>
  <c r="A1668" i="11"/>
  <c r="E1667" i="11"/>
  <c r="L1667" i="11" s="1"/>
  <c r="D1667" i="11"/>
  <c r="B1667" i="11"/>
  <c r="A1667" i="11"/>
  <c r="E1666" i="11"/>
  <c r="L1666" i="11" s="1"/>
  <c r="D1666" i="11"/>
  <c r="B1666" i="11"/>
  <c r="A1666" i="11"/>
  <c r="E1665" i="11"/>
  <c r="L1665" i="11" s="1"/>
  <c r="D1665" i="11"/>
  <c r="B1665" i="11"/>
  <c r="A1665" i="11"/>
  <c r="E1664" i="11"/>
  <c r="D1664" i="11"/>
  <c r="B1664" i="11"/>
  <c r="A1664" i="11"/>
  <c r="E1663" i="11"/>
  <c r="L1663" i="11" s="1"/>
  <c r="D1663" i="11"/>
  <c r="B1663" i="11"/>
  <c r="A1663" i="11"/>
  <c r="E1662" i="11"/>
  <c r="L1662" i="11" s="1"/>
  <c r="D1662" i="11"/>
  <c r="B1662" i="11"/>
  <c r="A1662" i="11"/>
  <c r="E1661" i="11"/>
  <c r="L1661" i="11" s="1"/>
  <c r="D1661" i="11"/>
  <c r="B1661" i="11"/>
  <c r="A1661" i="11"/>
  <c r="E1660" i="11"/>
  <c r="D1660" i="11"/>
  <c r="B1660" i="11"/>
  <c r="A1660" i="11"/>
  <c r="E1659" i="11"/>
  <c r="L1659" i="11" s="1"/>
  <c r="D1659" i="11"/>
  <c r="B1659" i="11"/>
  <c r="A1659" i="11"/>
  <c r="E1658" i="11"/>
  <c r="L1658" i="11" s="1"/>
  <c r="D1658" i="11"/>
  <c r="B1658" i="11"/>
  <c r="A1658" i="11"/>
  <c r="E1657" i="11"/>
  <c r="L1657" i="11" s="1"/>
  <c r="D1657" i="11"/>
  <c r="B1657" i="11"/>
  <c r="A1657" i="11"/>
  <c r="E1656" i="11"/>
  <c r="D1656" i="11"/>
  <c r="B1656" i="11"/>
  <c r="A1656" i="11"/>
  <c r="E1655" i="11"/>
  <c r="L1655" i="11" s="1"/>
  <c r="D1655" i="11"/>
  <c r="B1655" i="11"/>
  <c r="A1655" i="11"/>
  <c r="E1654" i="11"/>
  <c r="L1654" i="11" s="1"/>
  <c r="D1654" i="11"/>
  <c r="B1654" i="11"/>
  <c r="A1654" i="11"/>
  <c r="E1653" i="11"/>
  <c r="L1653" i="11" s="1"/>
  <c r="D1653" i="11"/>
  <c r="B1653" i="11"/>
  <c r="A1653" i="11"/>
  <c r="E1652" i="11"/>
  <c r="D1652" i="11"/>
  <c r="B1652" i="11"/>
  <c r="A1652" i="11"/>
  <c r="E1651" i="11"/>
  <c r="L1651" i="11" s="1"/>
  <c r="D1651" i="11"/>
  <c r="B1651" i="11"/>
  <c r="A1651" i="11"/>
  <c r="E1650" i="11"/>
  <c r="L1650" i="11" s="1"/>
  <c r="D1650" i="11"/>
  <c r="B1650" i="11"/>
  <c r="A1650" i="11"/>
  <c r="E1649" i="11"/>
  <c r="L1649" i="11" s="1"/>
  <c r="D1649" i="11"/>
  <c r="B1649" i="11"/>
  <c r="A1649" i="11"/>
  <c r="E1648" i="11"/>
  <c r="D1648" i="11"/>
  <c r="B1648" i="11"/>
  <c r="A1648" i="11"/>
  <c r="E1647" i="11"/>
  <c r="L1647" i="11" s="1"/>
  <c r="D1647" i="11"/>
  <c r="B1647" i="11"/>
  <c r="A1647" i="11"/>
  <c r="E1646" i="11"/>
  <c r="L1646" i="11" s="1"/>
  <c r="D1646" i="11"/>
  <c r="B1646" i="11"/>
  <c r="A1646" i="11"/>
  <c r="E1645" i="11"/>
  <c r="L1645" i="11" s="1"/>
  <c r="D1645" i="11"/>
  <c r="B1645" i="11"/>
  <c r="A1645" i="11"/>
  <c r="E1644" i="11"/>
  <c r="D1644" i="11"/>
  <c r="B1644" i="11"/>
  <c r="A1644" i="11"/>
  <c r="E1643" i="11"/>
  <c r="L1643" i="11" s="1"/>
  <c r="D1643" i="11"/>
  <c r="B1643" i="11"/>
  <c r="A1643" i="11"/>
  <c r="E1642" i="11"/>
  <c r="L1642" i="11" s="1"/>
  <c r="D1642" i="11"/>
  <c r="B1642" i="11"/>
  <c r="A1642" i="11"/>
  <c r="E1641" i="11"/>
  <c r="L1641" i="11" s="1"/>
  <c r="D1641" i="11"/>
  <c r="B1641" i="11"/>
  <c r="A1641" i="11"/>
  <c r="E1640" i="11"/>
  <c r="D1640" i="11"/>
  <c r="B1640" i="11"/>
  <c r="A1640" i="11"/>
  <c r="E1639" i="11"/>
  <c r="L1639" i="11" s="1"/>
  <c r="D1639" i="11"/>
  <c r="B1639" i="11"/>
  <c r="A1639" i="11"/>
  <c r="E1638" i="11"/>
  <c r="L1638" i="11" s="1"/>
  <c r="D1638" i="11"/>
  <c r="B1638" i="11"/>
  <c r="A1638" i="11"/>
  <c r="E1637" i="11"/>
  <c r="L1637" i="11" s="1"/>
  <c r="D1637" i="11"/>
  <c r="B1637" i="11"/>
  <c r="A1637" i="11"/>
  <c r="E1636" i="11"/>
  <c r="D1636" i="11"/>
  <c r="B1636" i="11"/>
  <c r="A1636" i="11"/>
  <c r="E1635" i="11"/>
  <c r="L1635" i="11" s="1"/>
  <c r="D1635" i="11"/>
  <c r="B1635" i="11"/>
  <c r="A1635" i="11"/>
  <c r="E1634" i="11"/>
  <c r="L1634" i="11" s="1"/>
  <c r="D1634" i="11"/>
  <c r="B1634" i="11"/>
  <c r="A1634" i="11"/>
  <c r="D1633" i="11"/>
  <c r="B1633" i="11"/>
  <c r="A1633" i="11"/>
  <c r="E1632" i="11"/>
  <c r="L1632" i="11" s="1"/>
  <c r="D1632" i="11"/>
  <c r="B1632" i="11"/>
  <c r="A1632" i="11"/>
  <c r="E1631" i="11"/>
  <c r="L1631" i="11" s="1"/>
  <c r="D1631" i="11"/>
  <c r="B1631" i="11"/>
  <c r="A1631" i="11"/>
  <c r="E1630" i="11"/>
  <c r="L1630" i="11" s="1"/>
  <c r="D1630" i="11"/>
  <c r="B1630" i="11"/>
  <c r="A1630" i="11"/>
  <c r="E1629" i="11"/>
  <c r="L1629" i="11" s="1"/>
  <c r="D1629" i="11"/>
  <c r="B1629" i="11"/>
  <c r="A1629" i="11"/>
  <c r="E1628" i="11"/>
  <c r="L1628" i="11" s="1"/>
  <c r="D1628" i="11"/>
  <c r="B1628" i="11"/>
  <c r="A1628" i="11"/>
  <c r="E1627" i="11"/>
  <c r="L1627" i="11" s="1"/>
  <c r="D1627" i="11"/>
  <c r="B1627" i="11"/>
  <c r="A1627" i="11"/>
  <c r="E1626" i="11"/>
  <c r="L1626" i="11" s="1"/>
  <c r="D1626" i="11"/>
  <c r="B1626" i="11"/>
  <c r="A1626" i="11"/>
  <c r="E1625" i="11"/>
  <c r="L1625" i="11" s="1"/>
  <c r="D1625" i="11"/>
  <c r="B1625" i="11"/>
  <c r="A1625" i="11"/>
  <c r="E1624" i="11"/>
  <c r="L1624" i="11" s="1"/>
  <c r="D1624" i="11"/>
  <c r="B1624" i="11"/>
  <c r="A1624" i="11"/>
  <c r="E1623" i="11"/>
  <c r="L1623" i="11" s="1"/>
  <c r="D1623" i="11"/>
  <c r="B1623" i="11"/>
  <c r="A1623" i="11"/>
  <c r="E1622" i="11"/>
  <c r="L1622" i="11" s="1"/>
  <c r="D1622" i="11"/>
  <c r="B1622" i="11"/>
  <c r="A1622" i="11"/>
  <c r="E1621" i="11"/>
  <c r="L1621" i="11" s="1"/>
  <c r="D1621" i="11"/>
  <c r="B1621" i="11"/>
  <c r="A1621" i="11"/>
  <c r="E1620" i="11"/>
  <c r="L1620" i="11" s="1"/>
  <c r="D1620" i="11"/>
  <c r="B1620" i="11"/>
  <c r="A1620" i="11"/>
  <c r="E1619" i="11"/>
  <c r="L1619" i="11" s="1"/>
  <c r="D1619" i="11"/>
  <c r="B1619" i="11"/>
  <c r="A1619" i="11"/>
  <c r="E1618" i="11"/>
  <c r="L1618" i="11" s="1"/>
  <c r="D1618" i="11"/>
  <c r="B1618" i="11"/>
  <c r="A1618" i="11"/>
  <c r="E1617" i="11"/>
  <c r="L1617" i="11" s="1"/>
  <c r="D1617" i="11"/>
  <c r="B1617" i="11"/>
  <c r="A1617" i="11"/>
  <c r="E1616" i="11"/>
  <c r="L1616" i="11" s="1"/>
  <c r="D1616" i="11"/>
  <c r="B1616" i="11"/>
  <c r="A1616" i="11"/>
  <c r="E1615" i="11"/>
  <c r="L1615" i="11" s="1"/>
  <c r="D1615" i="11"/>
  <c r="B1615" i="11"/>
  <c r="A1615" i="11"/>
  <c r="E1614" i="11"/>
  <c r="L1614" i="11" s="1"/>
  <c r="D1614" i="11"/>
  <c r="B1614" i="11"/>
  <c r="A1614" i="11"/>
  <c r="E1613" i="11"/>
  <c r="L1613" i="11" s="1"/>
  <c r="D1613" i="11"/>
  <c r="B1613" i="11"/>
  <c r="A1613" i="11"/>
  <c r="E1612" i="11"/>
  <c r="L1612" i="11" s="1"/>
  <c r="D1612" i="11"/>
  <c r="B1612" i="11"/>
  <c r="A1612" i="11"/>
  <c r="E1611" i="11"/>
  <c r="L1611" i="11" s="1"/>
  <c r="D1611" i="11"/>
  <c r="B1611" i="11"/>
  <c r="A1611" i="11"/>
  <c r="E1610" i="11"/>
  <c r="L1610" i="11" s="1"/>
  <c r="D1610" i="11"/>
  <c r="B1610" i="11"/>
  <c r="A1610" i="11"/>
  <c r="E1609" i="11"/>
  <c r="L1609" i="11" s="1"/>
  <c r="D1609" i="11"/>
  <c r="B1609" i="11"/>
  <c r="A1609" i="11"/>
  <c r="E1608" i="11"/>
  <c r="L1608" i="11" s="1"/>
  <c r="D1608" i="11"/>
  <c r="B1608" i="11"/>
  <c r="A1608" i="11"/>
  <c r="D1607" i="11"/>
  <c r="B1607" i="11"/>
  <c r="A1607" i="11"/>
  <c r="D1606" i="11"/>
  <c r="B1606" i="11"/>
  <c r="A1606" i="11"/>
  <c r="E1605" i="11"/>
  <c r="L1605" i="11" s="1"/>
  <c r="D1605" i="11"/>
  <c r="B1605" i="11"/>
  <c r="A1605" i="11"/>
  <c r="E1604" i="11"/>
  <c r="L1604" i="11" s="1"/>
  <c r="D1604" i="11"/>
  <c r="B1604" i="11"/>
  <c r="A1604" i="11"/>
  <c r="E1603" i="11"/>
  <c r="L1603" i="11" s="1"/>
  <c r="D1603" i="11"/>
  <c r="B1603" i="11"/>
  <c r="A1603" i="11"/>
  <c r="E1602" i="11"/>
  <c r="L1602" i="11" s="1"/>
  <c r="D1602" i="11"/>
  <c r="B1602" i="11"/>
  <c r="A1602" i="11"/>
  <c r="E1601" i="11"/>
  <c r="L1601" i="11" s="1"/>
  <c r="D1601" i="11"/>
  <c r="B1601" i="11"/>
  <c r="A1601" i="11"/>
  <c r="E1600" i="11"/>
  <c r="L1600" i="11" s="1"/>
  <c r="D1600" i="11"/>
  <c r="B1600" i="11"/>
  <c r="A1600" i="11"/>
  <c r="E1599" i="11"/>
  <c r="L1599" i="11" s="1"/>
  <c r="D1599" i="11"/>
  <c r="B1599" i="11"/>
  <c r="A1599" i="11"/>
  <c r="E1598" i="11"/>
  <c r="L1598" i="11" s="1"/>
  <c r="D1598" i="11"/>
  <c r="B1598" i="11"/>
  <c r="A1598" i="11"/>
  <c r="E1597" i="11"/>
  <c r="L1597" i="11" s="1"/>
  <c r="D1597" i="11"/>
  <c r="B1597" i="11"/>
  <c r="A1597" i="11"/>
  <c r="E1596" i="11"/>
  <c r="L1596" i="11" s="1"/>
  <c r="D1596" i="11"/>
  <c r="B1596" i="11"/>
  <c r="A1596" i="11"/>
  <c r="E1595" i="11"/>
  <c r="L1595" i="11" s="1"/>
  <c r="D1595" i="11"/>
  <c r="B1595" i="11"/>
  <c r="A1595" i="11"/>
  <c r="E1594" i="11"/>
  <c r="L1594" i="11" s="1"/>
  <c r="D1594" i="11"/>
  <c r="B1594" i="11"/>
  <c r="A1594" i="11"/>
  <c r="E1593" i="11"/>
  <c r="L1593" i="11" s="1"/>
  <c r="D1593" i="11"/>
  <c r="B1593" i="11"/>
  <c r="A1593" i="11"/>
  <c r="E1592" i="11"/>
  <c r="L1592" i="11" s="1"/>
  <c r="D1592" i="11"/>
  <c r="B1592" i="11"/>
  <c r="A1592" i="11"/>
  <c r="D1591" i="11"/>
  <c r="B1591" i="11"/>
  <c r="A1591" i="11"/>
  <c r="E1590" i="11"/>
  <c r="L1590" i="11" s="1"/>
  <c r="D1590" i="11"/>
  <c r="B1590" i="11"/>
  <c r="A1590" i="11"/>
  <c r="E1589" i="11"/>
  <c r="L1589" i="11" s="1"/>
  <c r="D1589" i="11"/>
  <c r="B1589" i="11"/>
  <c r="A1589" i="11"/>
  <c r="E1588" i="11"/>
  <c r="L1588" i="11" s="1"/>
  <c r="D1588" i="11"/>
  <c r="B1588" i="11"/>
  <c r="A1588" i="11"/>
  <c r="E1587" i="11"/>
  <c r="L1587" i="11" s="1"/>
  <c r="D1587" i="11"/>
  <c r="B1587" i="11"/>
  <c r="A1587" i="11"/>
  <c r="E1586" i="11"/>
  <c r="L1586" i="11" s="1"/>
  <c r="D1586" i="11"/>
  <c r="B1586" i="11"/>
  <c r="A1586" i="11"/>
  <c r="E1585" i="11"/>
  <c r="L1585" i="11" s="1"/>
  <c r="D1585" i="11"/>
  <c r="B1585" i="11"/>
  <c r="A1585" i="11"/>
  <c r="E1584" i="11"/>
  <c r="L1584" i="11" s="1"/>
  <c r="D1584" i="11"/>
  <c r="B1584" i="11"/>
  <c r="A1584" i="11"/>
  <c r="D1583" i="11"/>
  <c r="B1583" i="11"/>
  <c r="A1583" i="11"/>
  <c r="E1582" i="11"/>
  <c r="L1582" i="11" s="1"/>
  <c r="D1582" i="11"/>
  <c r="B1582" i="11"/>
  <c r="A1582" i="11"/>
  <c r="E1581" i="11"/>
  <c r="L1581" i="11" s="1"/>
  <c r="D1581" i="11"/>
  <c r="B1581" i="11"/>
  <c r="A1581" i="11"/>
  <c r="E1580" i="11"/>
  <c r="L1580" i="11" s="1"/>
  <c r="D1580" i="11"/>
  <c r="B1580" i="11"/>
  <c r="A1580" i="11"/>
  <c r="E1579" i="11"/>
  <c r="L1579" i="11" s="1"/>
  <c r="D1579" i="11"/>
  <c r="B1579" i="11"/>
  <c r="A1579" i="11"/>
  <c r="E1578" i="11"/>
  <c r="L1578" i="11" s="1"/>
  <c r="D1578" i="11"/>
  <c r="B1578" i="11"/>
  <c r="A1578" i="11"/>
  <c r="E1577" i="11"/>
  <c r="L1577" i="11" s="1"/>
  <c r="D1577" i="11"/>
  <c r="B1577" i="11"/>
  <c r="A1577" i="11"/>
  <c r="E1576" i="11"/>
  <c r="D1576" i="11"/>
  <c r="B1576" i="11"/>
  <c r="A1576" i="11"/>
  <c r="E1575" i="11"/>
  <c r="L1575" i="11" s="1"/>
  <c r="D1575" i="11"/>
  <c r="B1575" i="11"/>
  <c r="A1575" i="11"/>
  <c r="E1574" i="11"/>
  <c r="L1574" i="11" s="1"/>
  <c r="D1574" i="11"/>
  <c r="B1574" i="11"/>
  <c r="A1574" i="11"/>
  <c r="E1573" i="11"/>
  <c r="L1573" i="11" s="1"/>
  <c r="D1573" i="11"/>
  <c r="B1573" i="11"/>
  <c r="A1573" i="11"/>
  <c r="E1572" i="11"/>
  <c r="L1572" i="11" s="1"/>
  <c r="D1572" i="11"/>
  <c r="B1572" i="11"/>
  <c r="A1572" i="11"/>
  <c r="E1571" i="11"/>
  <c r="L1571" i="11" s="1"/>
  <c r="D1571" i="11"/>
  <c r="B1571" i="11"/>
  <c r="A1571" i="11"/>
  <c r="E1570" i="11"/>
  <c r="L1570" i="11" s="1"/>
  <c r="D1570" i="11"/>
  <c r="B1570" i="11"/>
  <c r="A1570" i="11"/>
  <c r="E1569" i="11"/>
  <c r="L1569" i="11" s="1"/>
  <c r="D1569" i="11"/>
  <c r="B1569" i="11"/>
  <c r="A1569" i="11"/>
  <c r="E1568" i="11"/>
  <c r="L1568" i="11" s="1"/>
  <c r="D1568" i="11"/>
  <c r="B1568" i="11"/>
  <c r="A1568" i="11"/>
  <c r="E1567" i="11"/>
  <c r="L1567" i="11" s="1"/>
  <c r="D1567" i="11"/>
  <c r="B1567" i="11"/>
  <c r="A1567" i="11"/>
  <c r="E1566" i="11"/>
  <c r="L1566" i="11" s="1"/>
  <c r="D1566" i="11"/>
  <c r="B1566" i="11"/>
  <c r="A1566" i="11"/>
  <c r="E1565" i="11"/>
  <c r="L1565" i="11" s="1"/>
  <c r="D1565" i="11"/>
  <c r="B1565" i="11"/>
  <c r="A1565" i="11"/>
  <c r="E1564" i="11"/>
  <c r="L1564" i="11" s="1"/>
  <c r="D1564" i="11"/>
  <c r="B1564" i="11"/>
  <c r="A1564" i="11"/>
  <c r="E1563" i="11"/>
  <c r="L1563" i="11" s="1"/>
  <c r="D1563" i="11"/>
  <c r="B1563" i="11"/>
  <c r="A1563" i="11"/>
  <c r="D1562" i="11"/>
  <c r="B1562" i="11"/>
  <c r="A1562" i="11"/>
  <c r="E1561" i="11"/>
  <c r="L1561" i="11" s="1"/>
  <c r="D1561" i="11"/>
  <c r="B1561" i="11"/>
  <c r="A1561" i="11"/>
  <c r="E1560" i="11"/>
  <c r="L1560" i="11" s="1"/>
  <c r="D1560" i="11"/>
  <c r="B1560" i="11"/>
  <c r="A1560" i="11"/>
  <c r="E1559" i="11"/>
  <c r="L1559" i="11" s="1"/>
  <c r="D1559" i="11"/>
  <c r="B1559" i="11"/>
  <c r="A1559" i="11"/>
  <c r="E1558" i="11"/>
  <c r="L1558" i="11" s="1"/>
  <c r="D1558" i="11"/>
  <c r="B1558" i="11"/>
  <c r="A1558" i="11"/>
  <c r="E1557" i="11"/>
  <c r="L1557" i="11" s="1"/>
  <c r="D1557" i="11"/>
  <c r="B1557" i="11"/>
  <c r="A1557" i="11"/>
  <c r="E1556" i="11"/>
  <c r="L1556" i="11" s="1"/>
  <c r="D1556" i="11"/>
  <c r="B1556" i="11"/>
  <c r="A1556" i="11"/>
  <c r="E1555" i="11"/>
  <c r="L1555" i="11" s="1"/>
  <c r="D1555" i="11"/>
  <c r="B1555" i="11"/>
  <c r="A1555" i="11"/>
  <c r="E1554" i="11"/>
  <c r="L1554" i="11" s="1"/>
  <c r="D1554" i="11"/>
  <c r="B1554" i="11"/>
  <c r="A1554" i="11"/>
  <c r="E1553" i="11"/>
  <c r="L1553" i="11" s="1"/>
  <c r="D1553" i="11"/>
  <c r="B1553" i="11"/>
  <c r="A1553" i="11"/>
  <c r="E1552" i="11"/>
  <c r="L1552" i="11" s="1"/>
  <c r="D1552" i="11"/>
  <c r="B1552" i="11"/>
  <c r="A1552" i="11"/>
  <c r="E1551" i="11"/>
  <c r="L1551" i="11" s="1"/>
  <c r="D1551" i="11"/>
  <c r="B1551" i="11"/>
  <c r="A1551" i="11"/>
  <c r="E1550" i="11"/>
  <c r="L1550" i="11" s="1"/>
  <c r="D1550" i="11"/>
  <c r="B1550" i="11"/>
  <c r="A1550" i="11"/>
  <c r="E1549" i="11"/>
  <c r="L1549" i="11" s="1"/>
  <c r="D1549" i="11"/>
  <c r="B1549" i="11"/>
  <c r="A1549" i="11"/>
  <c r="E1548" i="11"/>
  <c r="L1548" i="11" s="1"/>
  <c r="D1548" i="11"/>
  <c r="B1548" i="11"/>
  <c r="A1548" i="11"/>
  <c r="E1547" i="11"/>
  <c r="L1547" i="11" s="1"/>
  <c r="D1547" i="11"/>
  <c r="B1547" i="11"/>
  <c r="A1547" i="11"/>
  <c r="E1546" i="11"/>
  <c r="L1546" i="11" s="1"/>
  <c r="D1546" i="11"/>
  <c r="B1546" i="11"/>
  <c r="A1546" i="11"/>
  <c r="E1545" i="11"/>
  <c r="L1545" i="11" s="1"/>
  <c r="D1545" i="11"/>
  <c r="B1545" i="11"/>
  <c r="A1545" i="11"/>
  <c r="E1544" i="11"/>
  <c r="L1544" i="11" s="1"/>
  <c r="D1544" i="11"/>
  <c r="B1544" i="11"/>
  <c r="A1544" i="11"/>
  <c r="E1543" i="11"/>
  <c r="L1543" i="11" s="1"/>
  <c r="D1543" i="11"/>
  <c r="B1543" i="11"/>
  <c r="A1543" i="11"/>
  <c r="E1542" i="11"/>
  <c r="L1542" i="11" s="1"/>
  <c r="D1542" i="11"/>
  <c r="B1542" i="11"/>
  <c r="A1542" i="11"/>
  <c r="E1541" i="11"/>
  <c r="L1541" i="11" s="1"/>
  <c r="D1541" i="11"/>
  <c r="B1541" i="11"/>
  <c r="A1541" i="11"/>
  <c r="E1540" i="11"/>
  <c r="L1540" i="11" s="1"/>
  <c r="D1540" i="11"/>
  <c r="B1540" i="11"/>
  <c r="A1540" i="11"/>
  <c r="E1539" i="11"/>
  <c r="L1539" i="11" s="1"/>
  <c r="D1539" i="11"/>
  <c r="B1539" i="11"/>
  <c r="A1539" i="11"/>
  <c r="E1538" i="11"/>
  <c r="L1538" i="11" s="1"/>
  <c r="D1538" i="11"/>
  <c r="B1538" i="11"/>
  <c r="A1538" i="11"/>
  <c r="E1537" i="11"/>
  <c r="L1537" i="11" s="1"/>
  <c r="D1537" i="11"/>
  <c r="B1537" i="11"/>
  <c r="A1537" i="11"/>
  <c r="D1536" i="11"/>
  <c r="B1536" i="11"/>
  <c r="A1536" i="11"/>
  <c r="E1535" i="11"/>
  <c r="L1535" i="11" s="1"/>
  <c r="D1535" i="11"/>
  <c r="B1535" i="11"/>
  <c r="A1535" i="11"/>
  <c r="E1534" i="11"/>
  <c r="L1534" i="11" s="1"/>
  <c r="D1534" i="11"/>
  <c r="B1534" i="11"/>
  <c r="A1534" i="11"/>
  <c r="D1533" i="11"/>
  <c r="B1533" i="11"/>
  <c r="A1533" i="11"/>
  <c r="E1532" i="11"/>
  <c r="L1532" i="11" s="1"/>
  <c r="D1532" i="11"/>
  <c r="B1532" i="11"/>
  <c r="A1532" i="11"/>
  <c r="E1531" i="11"/>
  <c r="L1531" i="11" s="1"/>
  <c r="D1531" i="11"/>
  <c r="B1531" i="11"/>
  <c r="A1531" i="11"/>
  <c r="E1530" i="11"/>
  <c r="L1530" i="11" s="1"/>
  <c r="D1530" i="11"/>
  <c r="B1530" i="11"/>
  <c r="A1530" i="11"/>
  <c r="E1529" i="11"/>
  <c r="L1529" i="11" s="1"/>
  <c r="D1529" i="11"/>
  <c r="B1529" i="11"/>
  <c r="A1529" i="11"/>
  <c r="E1528" i="11"/>
  <c r="L1528" i="11" s="1"/>
  <c r="D1528" i="11"/>
  <c r="B1528" i="11"/>
  <c r="A1528" i="11"/>
  <c r="E1527" i="11"/>
  <c r="L1527" i="11" s="1"/>
  <c r="D1527" i="11"/>
  <c r="B1527" i="11"/>
  <c r="A1527" i="11"/>
  <c r="E1526" i="11"/>
  <c r="L1526" i="11" s="1"/>
  <c r="D1526" i="11"/>
  <c r="B1526" i="11"/>
  <c r="A1526" i="11"/>
  <c r="E1525" i="11"/>
  <c r="L1525" i="11" s="1"/>
  <c r="D1525" i="11"/>
  <c r="B1525" i="11"/>
  <c r="A1525" i="11"/>
  <c r="E1524" i="11"/>
  <c r="L1524" i="11" s="1"/>
  <c r="D1524" i="11"/>
  <c r="B1524" i="11"/>
  <c r="A1524" i="11"/>
  <c r="E1523" i="11"/>
  <c r="L1523" i="11" s="1"/>
  <c r="D1523" i="11"/>
  <c r="B1523" i="11"/>
  <c r="A1523" i="11"/>
  <c r="E1522" i="11"/>
  <c r="L1522" i="11" s="1"/>
  <c r="D1522" i="11"/>
  <c r="B1522" i="11"/>
  <c r="A1522" i="11"/>
  <c r="E1521" i="11"/>
  <c r="L1521" i="11" s="1"/>
  <c r="D1521" i="11"/>
  <c r="B1521" i="11"/>
  <c r="A1521" i="11"/>
  <c r="E1520" i="11"/>
  <c r="L1520" i="11" s="1"/>
  <c r="D1520" i="11"/>
  <c r="B1520" i="11"/>
  <c r="A1520" i="11"/>
  <c r="E1519" i="11"/>
  <c r="L1519" i="11" s="1"/>
  <c r="D1519" i="11"/>
  <c r="B1519" i="11"/>
  <c r="A1519" i="11"/>
  <c r="E1518" i="11"/>
  <c r="L1518" i="11" s="1"/>
  <c r="D1518" i="11"/>
  <c r="B1518" i="11"/>
  <c r="A1518" i="11"/>
  <c r="E1517" i="11"/>
  <c r="L1517" i="11" s="1"/>
  <c r="D1517" i="11"/>
  <c r="B1517" i="11"/>
  <c r="A1517" i="11"/>
  <c r="E1516" i="11"/>
  <c r="L1516" i="11" s="1"/>
  <c r="D1516" i="11"/>
  <c r="B1516" i="11"/>
  <c r="A1516" i="11"/>
  <c r="E1515" i="11"/>
  <c r="L1515" i="11" s="1"/>
  <c r="D1515" i="11"/>
  <c r="B1515" i="11"/>
  <c r="A1515" i="11"/>
  <c r="E1514" i="11"/>
  <c r="L1514" i="11" s="1"/>
  <c r="D1514" i="11"/>
  <c r="B1514" i="11"/>
  <c r="A1514" i="11"/>
  <c r="E1513" i="11"/>
  <c r="L1513" i="11" s="1"/>
  <c r="D1513" i="11"/>
  <c r="B1513" i="11"/>
  <c r="A1513" i="11"/>
  <c r="D1512" i="11"/>
  <c r="B1512" i="11"/>
  <c r="A1512" i="11"/>
  <c r="E1511" i="11"/>
  <c r="L1511" i="11" s="1"/>
  <c r="D1511" i="11"/>
  <c r="B1511" i="11"/>
  <c r="A1511" i="11"/>
  <c r="E1510" i="11"/>
  <c r="L1510" i="11" s="1"/>
  <c r="D1510" i="11"/>
  <c r="B1510" i="11"/>
  <c r="A1510" i="11"/>
  <c r="E1509" i="11"/>
  <c r="L1509" i="11" s="1"/>
  <c r="D1509" i="11"/>
  <c r="B1509" i="11"/>
  <c r="A1509" i="11"/>
  <c r="E1508" i="11"/>
  <c r="L1508" i="11" s="1"/>
  <c r="D1508" i="11"/>
  <c r="B1508" i="11"/>
  <c r="A1508" i="11"/>
  <c r="D1507" i="11"/>
  <c r="B1507" i="11"/>
  <c r="A1507" i="11"/>
  <c r="D1506" i="11"/>
  <c r="B1506" i="11"/>
  <c r="A1506" i="11"/>
  <c r="E1505" i="11"/>
  <c r="L1505" i="11" s="1"/>
  <c r="D1505" i="11"/>
  <c r="B1505" i="11"/>
  <c r="A1505" i="11"/>
  <c r="E1504" i="11"/>
  <c r="L1504" i="11" s="1"/>
  <c r="D1504" i="11"/>
  <c r="B1504" i="11"/>
  <c r="A1504" i="11"/>
  <c r="E1503" i="11"/>
  <c r="L1503" i="11" s="1"/>
  <c r="D1503" i="11"/>
  <c r="B1503" i="11"/>
  <c r="A1503" i="11"/>
  <c r="E1502" i="11"/>
  <c r="L1502" i="11" s="1"/>
  <c r="D1502" i="11"/>
  <c r="B1502" i="11"/>
  <c r="A1502" i="11"/>
  <c r="E1501" i="11"/>
  <c r="L1501" i="11" s="1"/>
  <c r="D1501" i="11"/>
  <c r="B1501" i="11"/>
  <c r="A1501" i="11"/>
  <c r="E1500" i="11"/>
  <c r="L1500" i="11" s="1"/>
  <c r="D1500" i="11"/>
  <c r="B1500" i="11"/>
  <c r="A1500" i="11"/>
  <c r="E1499" i="11"/>
  <c r="L1499" i="11" s="1"/>
  <c r="D1499" i="11"/>
  <c r="B1499" i="11"/>
  <c r="A1499" i="11"/>
  <c r="E1498" i="11"/>
  <c r="L1498" i="11" s="1"/>
  <c r="D1498" i="11"/>
  <c r="B1498" i="11"/>
  <c r="A1498" i="11"/>
  <c r="D1497" i="11"/>
  <c r="B1497" i="11"/>
  <c r="A1497" i="11"/>
  <c r="H1506" i="11" l="1"/>
  <c r="J1506" i="11"/>
  <c r="J2001" i="11"/>
  <c r="H2001" i="11"/>
  <c r="J2496" i="11"/>
  <c r="H2496" i="11"/>
  <c r="H2991" i="11"/>
  <c r="J2991" i="11"/>
  <c r="H3486" i="11"/>
  <c r="J3486" i="11"/>
  <c r="J3981" i="11"/>
  <c r="H3981" i="11"/>
  <c r="J4476" i="11"/>
  <c r="H4476" i="11"/>
  <c r="L4925" i="11"/>
  <c r="L4893" i="11"/>
  <c r="L4903" i="11"/>
  <c r="L4907" i="11"/>
  <c r="L4389" i="11"/>
  <c r="L4889" i="11"/>
  <c r="L4909" i="11"/>
  <c r="L4873" i="11"/>
  <c r="L4399" i="11"/>
  <c r="L4895" i="11"/>
  <c r="L4913" i="11"/>
  <c r="L4887" i="11"/>
  <c r="L4894" i="11"/>
  <c r="L4904" i="11"/>
  <c r="L4912" i="11"/>
  <c r="L3921" i="11"/>
  <c r="L4890" i="11"/>
  <c r="L4898" i="11"/>
  <c r="L4908" i="11"/>
  <c r="L4918" i="11"/>
  <c r="N4393" i="11"/>
  <c r="N4924" i="11"/>
  <c r="N3888" i="11"/>
  <c r="N4871" i="11"/>
  <c r="L4871" i="11"/>
  <c r="L3931" i="11"/>
  <c r="L3425" i="11"/>
  <c r="N4916" i="11"/>
  <c r="N1924" i="11"/>
  <c r="N2897" i="11"/>
  <c r="N3915" i="11"/>
  <c r="L3407" i="11"/>
  <c r="L4869" i="11"/>
  <c r="N4415" i="11"/>
  <c r="N3393" i="11"/>
  <c r="L4383" i="11"/>
  <c r="N3904" i="11"/>
  <c r="N4385" i="11"/>
  <c r="N4900" i="11"/>
  <c r="N4905" i="11"/>
  <c r="N4892" i="11"/>
  <c r="L3881" i="11"/>
  <c r="L3907" i="11"/>
  <c r="L4387" i="11"/>
  <c r="L4882" i="11"/>
  <c r="L4891" i="11"/>
  <c r="L4897" i="11"/>
  <c r="L4911" i="11"/>
  <c r="L4923" i="11"/>
  <c r="N1940" i="11"/>
  <c r="N3399" i="11"/>
  <c r="N3925" i="11"/>
  <c r="N3893" i="11"/>
  <c r="L2412" i="11"/>
  <c r="N2412" i="11"/>
  <c r="L2414" i="11"/>
  <c r="N2414" i="11"/>
  <c r="L2415" i="11"/>
  <c r="N2415" i="11"/>
  <c r="L2416" i="11"/>
  <c r="N2416" i="11"/>
  <c r="L2417" i="11"/>
  <c r="N2417" i="11"/>
  <c r="L2418" i="11"/>
  <c r="N2418" i="11"/>
  <c r="L2420" i="11"/>
  <c r="N2420" i="11"/>
  <c r="L2421" i="11"/>
  <c r="N2421" i="11"/>
  <c r="L2422" i="11"/>
  <c r="N2422" i="11"/>
  <c r="L2423" i="11"/>
  <c r="N2423" i="11"/>
  <c r="L2425" i="11"/>
  <c r="N2425" i="11"/>
  <c r="L2426" i="11"/>
  <c r="N2426" i="11"/>
  <c r="L2427" i="11"/>
  <c r="N2427" i="11"/>
  <c r="L2428" i="11"/>
  <c r="N2428" i="11"/>
  <c r="L2430" i="11"/>
  <c r="N2430" i="11"/>
  <c r="L2431" i="11"/>
  <c r="N2431" i="11"/>
  <c r="L2432" i="11"/>
  <c r="N2432" i="11"/>
  <c r="L2433" i="11"/>
  <c r="N2433" i="11"/>
  <c r="L2434" i="11"/>
  <c r="N2434" i="11"/>
  <c r="L2436" i="11"/>
  <c r="N2436" i="11"/>
  <c r="L2437" i="11"/>
  <c r="N2437" i="11"/>
  <c r="L2438" i="11"/>
  <c r="N2438" i="11"/>
  <c r="L2439" i="11"/>
  <c r="N2439" i="11"/>
  <c r="L2441" i="11"/>
  <c r="N2441" i="11"/>
  <c r="L2442" i="11"/>
  <c r="N2442" i="11"/>
  <c r="L2443" i="11"/>
  <c r="N2443" i="11"/>
  <c r="L2444" i="11"/>
  <c r="N2444" i="11"/>
  <c r="L2446" i="11"/>
  <c r="N2446" i="11"/>
  <c r="L2447" i="11"/>
  <c r="N2447" i="11"/>
  <c r="L2448" i="11"/>
  <c r="N2448" i="11"/>
  <c r="L2449" i="11"/>
  <c r="N2449" i="11"/>
  <c r="L3381" i="11"/>
  <c r="N3381" i="11"/>
  <c r="L3383" i="11"/>
  <c r="N3383" i="11"/>
  <c r="L3388" i="11"/>
  <c r="N3388" i="11"/>
  <c r="N1908" i="11"/>
  <c r="N2435" i="11"/>
  <c r="N2936" i="11"/>
  <c r="N2915" i="11"/>
  <c r="L1917" i="11"/>
  <c r="N1917" i="11"/>
  <c r="L1918" i="11"/>
  <c r="N1918" i="11"/>
  <c r="L1919" i="11"/>
  <c r="N1919" i="11"/>
  <c r="L1921" i="11"/>
  <c r="N1921" i="11"/>
  <c r="L1922" i="11"/>
  <c r="N1922" i="11"/>
  <c r="L1923" i="11"/>
  <c r="N1923" i="11"/>
  <c r="L1926" i="11"/>
  <c r="N1926" i="11"/>
  <c r="L1927" i="11"/>
  <c r="N1927" i="11"/>
  <c r="L1930" i="11"/>
  <c r="N1930" i="11"/>
  <c r="L1934" i="11"/>
  <c r="N1934" i="11"/>
  <c r="L1937" i="11"/>
  <c r="N1937" i="11"/>
  <c r="L1938" i="11"/>
  <c r="N1938" i="11"/>
  <c r="L1939" i="11"/>
  <c r="N1939" i="11"/>
  <c r="L1941" i="11"/>
  <c r="N1941" i="11"/>
  <c r="L1942" i="11"/>
  <c r="N1942" i="11"/>
  <c r="L1943" i="11"/>
  <c r="N1943" i="11"/>
  <c r="L1946" i="11"/>
  <c r="N1946" i="11"/>
  <c r="L1950" i="11"/>
  <c r="N1950" i="11"/>
  <c r="L1953" i="11"/>
  <c r="N1953" i="11"/>
  <c r="L1954" i="11"/>
  <c r="N1954" i="11"/>
  <c r="L1955" i="11"/>
  <c r="N1955" i="11"/>
  <c r="L2400" i="11"/>
  <c r="N2400" i="11"/>
  <c r="L2401" i="11"/>
  <c r="N2401" i="11"/>
  <c r="L2402" i="11"/>
  <c r="N2402" i="11"/>
  <c r="L2404" i="11"/>
  <c r="N2404" i="11"/>
  <c r="L2405" i="11"/>
  <c r="N2405" i="11"/>
  <c r="L2406" i="11"/>
  <c r="N2406" i="11"/>
  <c r="L2407" i="11"/>
  <c r="N2407" i="11"/>
  <c r="L2409" i="11"/>
  <c r="N2409" i="11"/>
  <c r="L2410" i="11"/>
  <c r="N2410" i="11"/>
  <c r="L3897" i="11"/>
  <c r="N3897" i="11"/>
  <c r="N3898" i="11"/>
  <c r="L3898" i="11"/>
  <c r="L3900" i="11"/>
  <c r="N3900" i="11"/>
  <c r="L3901" i="11"/>
  <c r="N3901" i="11"/>
  <c r="L3902" i="11"/>
  <c r="N3902" i="11"/>
  <c r="L3903" i="11"/>
  <c r="N3903" i="11"/>
  <c r="L3905" i="11"/>
  <c r="N3905" i="11"/>
  <c r="L3906" i="11"/>
  <c r="N3906" i="11"/>
  <c r="L3908" i="11"/>
  <c r="N3908" i="11"/>
  <c r="L3910" i="11"/>
  <c r="N3910" i="11"/>
  <c r="N3911" i="11"/>
  <c r="L3911" i="11"/>
  <c r="L3912" i="11"/>
  <c r="N3912" i="11"/>
  <c r="L3913" i="11"/>
  <c r="N3913" i="11"/>
  <c r="L3914" i="11"/>
  <c r="N3914" i="11"/>
  <c r="L3916" i="11"/>
  <c r="N3916" i="11"/>
  <c r="L3917" i="11"/>
  <c r="N3917" i="11"/>
  <c r="L3918" i="11"/>
  <c r="N3918" i="11"/>
  <c r="L3919" i="11"/>
  <c r="N3919" i="11"/>
  <c r="L3922" i="11"/>
  <c r="N3922" i="11"/>
  <c r="N3923" i="11"/>
  <c r="L3923" i="11"/>
  <c r="L3924" i="11"/>
  <c r="N3924" i="11"/>
  <c r="L3926" i="11"/>
  <c r="N3926" i="11"/>
  <c r="L3927" i="11"/>
  <c r="N3927" i="11"/>
  <c r="L3928" i="11"/>
  <c r="N3928" i="11"/>
  <c r="L3929" i="11"/>
  <c r="N3929" i="11"/>
  <c r="L3930" i="11"/>
  <c r="N3930" i="11"/>
  <c r="L3932" i="11"/>
  <c r="N3932" i="11"/>
  <c r="L3933" i="11"/>
  <c r="N3933" i="11"/>
  <c r="L3934" i="11"/>
  <c r="N3934" i="11"/>
  <c r="L3935" i="11"/>
  <c r="N3935" i="11"/>
  <c r="L4877" i="11"/>
  <c r="N4877" i="11"/>
  <c r="L4880" i="11"/>
  <c r="N4880" i="11"/>
  <c r="N4881" i="11"/>
  <c r="L4881" i="11"/>
  <c r="N4885" i="11"/>
  <c r="L4885" i="11"/>
  <c r="N1952" i="11"/>
  <c r="N1936" i="11"/>
  <c r="N1920" i="11"/>
  <c r="N2450" i="11"/>
  <c r="N2429" i="11"/>
  <c r="N2395" i="11"/>
  <c r="N2931" i="11"/>
  <c r="N3409" i="11"/>
  <c r="N3909" i="11"/>
  <c r="N4409" i="11"/>
  <c r="N4375" i="11"/>
  <c r="L1907" i="11"/>
  <c r="N1907" i="11"/>
  <c r="L1915" i="11"/>
  <c r="N1915" i="11"/>
  <c r="L2394" i="11"/>
  <c r="N2394" i="11"/>
  <c r="L2396" i="11"/>
  <c r="N2396" i="11"/>
  <c r="L2398" i="11"/>
  <c r="N2398" i="11"/>
  <c r="L2887" i="11"/>
  <c r="N2887" i="11"/>
  <c r="L2889" i="11"/>
  <c r="N2889" i="11"/>
  <c r="L2890" i="11"/>
  <c r="N2890" i="11"/>
  <c r="L2892" i="11"/>
  <c r="N2892" i="11"/>
  <c r="N4395" i="11"/>
  <c r="L4395" i="11"/>
  <c r="L4397" i="11"/>
  <c r="N4397" i="11"/>
  <c r="L4401" i="11"/>
  <c r="N4401" i="11"/>
  <c r="N4403" i="11"/>
  <c r="L4403" i="11"/>
  <c r="L4405" i="11"/>
  <c r="N4405" i="11"/>
  <c r="L4407" i="11"/>
  <c r="N4407" i="11"/>
  <c r="L4411" i="11"/>
  <c r="N4411" i="11"/>
  <c r="L4413" i="11"/>
  <c r="N4413" i="11"/>
  <c r="L4414" i="11"/>
  <c r="N4414" i="11"/>
  <c r="L4417" i="11"/>
  <c r="N4417" i="11"/>
  <c r="L4419" i="11"/>
  <c r="N4419" i="11"/>
  <c r="L4421" i="11"/>
  <c r="N4421" i="11"/>
  <c r="N4427" i="11"/>
  <c r="L4427" i="11"/>
  <c r="L4428" i="11"/>
  <c r="N4428" i="11"/>
  <c r="L4429" i="11"/>
  <c r="N4429" i="11"/>
  <c r="N1948" i="11"/>
  <c r="N1932" i="11"/>
  <c r="N1900" i="11"/>
  <c r="N2445" i="11"/>
  <c r="N2424" i="11"/>
  <c r="N2408" i="11"/>
  <c r="N2891" i="11"/>
  <c r="N3404" i="11"/>
  <c r="N4425" i="11"/>
  <c r="L2907" i="11"/>
  <c r="N2907" i="11"/>
  <c r="L2910" i="11"/>
  <c r="N2910" i="11"/>
  <c r="L2911" i="11"/>
  <c r="N2911" i="11"/>
  <c r="L2912" i="11"/>
  <c r="N2912" i="11"/>
  <c r="L2914" i="11"/>
  <c r="N2914" i="11"/>
  <c r="L2916" i="11"/>
  <c r="N2916" i="11"/>
  <c r="L2918" i="11"/>
  <c r="N2918" i="11"/>
  <c r="L2919" i="11"/>
  <c r="N2919" i="11"/>
  <c r="L2922" i="11"/>
  <c r="N2922" i="11"/>
  <c r="L2923" i="11"/>
  <c r="N2923" i="11"/>
  <c r="L2924" i="11"/>
  <c r="N2924" i="11"/>
  <c r="L2926" i="11"/>
  <c r="N2926" i="11"/>
  <c r="L2927" i="11"/>
  <c r="N2927" i="11"/>
  <c r="L2928" i="11"/>
  <c r="N2928" i="11"/>
  <c r="L2930" i="11"/>
  <c r="N2930" i="11"/>
  <c r="L2932" i="11"/>
  <c r="N2932" i="11"/>
  <c r="L2934" i="11"/>
  <c r="N2934" i="11"/>
  <c r="L2935" i="11"/>
  <c r="N2935" i="11"/>
  <c r="L2938" i="11"/>
  <c r="N2938" i="11"/>
  <c r="L2939" i="11"/>
  <c r="N2939" i="11"/>
  <c r="L2940" i="11"/>
  <c r="N2940" i="11"/>
  <c r="L2942" i="11"/>
  <c r="N2942" i="11"/>
  <c r="L2943" i="11"/>
  <c r="N2943" i="11"/>
  <c r="L2944" i="11"/>
  <c r="N2944" i="11"/>
  <c r="L3387" i="11"/>
  <c r="N3387" i="11"/>
  <c r="L4371" i="11"/>
  <c r="N4371" i="11"/>
  <c r="L4372" i="11"/>
  <c r="N4372" i="11"/>
  <c r="L4373" i="11"/>
  <c r="N4373" i="11"/>
  <c r="L4374" i="11"/>
  <c r="N4374" i="11"/>
  <c r="L4376" i="11"/>
  <c r="N4376" i="11"/>
  <c r="L4377" i="11"/>
  <c r="N4377" i="11"/>
  <c r="L4378" i="11"/>
  <c r="N4378" i="11"/>
  <c r="L1906" i="11"/>
  <c r="N1906" i="11"/>
  <c r="L1911" i="11"/>
  <c r="N1911" i="11"/>
  <c r="L1914" i="11"/>
  <c r="N1914" i="11"/>
  <c r="L2391" i="11"/>
  <c r="N2391" i="11"/>
  <c r="L2392" i="11"/>
  <c r="N2392" i="11"/>
  <c r="L2397" i="11"/>
  <c r="N2397" i="11"/>
  <c r="L2886" i="11"/>
  <c r="N2886" i="11"/>
  <c r="L2888" i="11"/>
  <c r="N2888" i="11"/>
  <c r="L2893" i="11"/>
  <c r="N2893" i="11"/>
  <c r="L3402" i="11"/>
  <c r="N3402" i="11"/>
  <c r="L3405" i="11"/>
  <c r="N3405" i="11"/>
  <c r="L3406" i="11"/>
  <c r="N3406" i="11"/>
  <c r="L3410" i="11"/>
  <c r="N3410" i="11"/>
  <c r="N3412" i="11"/>
  <c r="L3412" i="11"/>
  <c r="L3413" i="11"/>
  <c r="N3413" i="11"/>
  <c r="L3414" i="11"/>
  <c r="N3414" i="11"/>
  <c r="L3416" i="11"/>
  <c r="N3416" i="11"/>
  <c r="L3419" i="11"/>
  <c r="N3419" i="11"/>
  <c r="L3421" i="11"/>
  <c r="N3421" i="11"/>
  <c r="L3423" i="11"/>
  <c r="N3423" i="11"/>
  <c r="L3435" i="11"/>
  <c r="N3435" i="11"/>
  <c r="L3437" i="11"/>
  <c r="N3437" i="11"/>
  <c r="L3439" i="11"/>
  <c r="N3439" i="11"/>
  <c r="L1897" i="11"/>
  <c r="N1897" i="11"/>
  <c r="L1898" i="11"/>
  <c r="N1898" i="11"/>
  <c r="L1899" i="11"/>
  <c r="N1899" i="11"/>
  <c r="L1901" i="11"/>
  <c r="N1901" i="11"/>
  <c r="L1902" i="11"/>
  <c r="N1902" i="11"/>
  <c r="L1903" i="11"/>
  <c r="N1903" i="11"/>
  <c r="L3408" i="11"/>
  <c r="L3877" i="11"/>
  <c r="N3877" i="11"/>
  <c r="L3878" i="11"/>
  <c r="N3878" i="11"/>
  <c r="L3879" i="11"/>
  <c r="N3879" i="11"/>
  <c r="L3882" i="11"/>
  <c r="N3882" i="11"/>
  <c r="L3883" i="11"/>
  <c r="N3883" i="11"/>
  <c r="L4423" i="11"/>
  <c r="N1944" i="11"/>
  <c r="N1928" i="11"/>
  <c r="N1912" i="11"/>
  <c r="N1896" i="11"/>
  <c r="N2440" i="11"/>
  <c r="N2419" i="11"/>
  <c r="N2403" i="11"/>
  <c r="N2920" i="11"/>
  <c r="N3385" i="11"/>
  <c r="N3920" i="11"/>
  <c r="N3899" i="11"/>
  <c r="L3886" i="11"/>
  <c r="N3886" i="11"/>
  <c r="L3887" i="11"/>
  <c r="N3887" i="11"/>
  <c r="L3889" i="11"/>
  <c r="N3889" i="11"/>
  <c r="L3890" i="11"/>
  <c r="N3890" i="11"/>
  <c r="L3892" i="11"/>
  <c r="N3892" i="11"/>
  <c r="L3894" i="11"/>
  <c r="N3894" i="11"/>
  <c r="L3895" i="11"/>
  <c r="N3895" i="11"/>
  <c r="L4868" i="11"/>
  <c r="N4868" i="11"/>
  <c r="N4870" i="11"/>
  <c r="L4870" i="11"/>
  <c r="L4872" i="11"/>
  <c r="N4872" i="11"/>
  <c r="N2900" i="11"/>
  <c r="N3396" i="11"/>
  <c r="N3891" i="11"/>
  <c r="L2896" i="11"/>
  <c r="N2896" i="11"/>
  <c r="L2898" i="11"/>
  <c r="N2898" i="11"/>
  <c r="L2899" i="11"/>
  <c r="N2899" i="11"/>
  <c r="L2901" i="11"/>
  <c r="N2901" i="11"/>
  <c r="L2902" i="11"/>
  <c r="N2902" i="11"/>
  <c r="L2904" i="11"/>
  <c r="N2904" i="11"/>
  <c r="L3390" i="11"/>
  <c r="N3390" i="11"/>
  <c r="L3392" i="11"/>
  <c r="N3392" i="11"/>
  <c r="L3394" i="11"/>
  <c r="N3394" i="11"/>
  <c r="L3395" i="11"/>
  <c r="N3395" i="11"/>
  <c r="L3397" i="11"/>
  <c r="N3397" i="11"/>
  <c r="L3398" i="11"/>
  <c r="N3398" i="11"/>
  <c r="L3400" i="11"/>
  <c r="N3400" i="11"/>
  <c r="L4867" i="11"/>
  <c r="N2905" i="11"/>
  <c r="N2895" i="11"/>
  <c r="N3391" i="11"/>
  <c r="N3885" i="11"/>
  <c r="L4382" i="11"/>
  <c r="N4382" i="11"/>
  <c r="L4386" i="11"/>
  <c r="N4386" i="11"/>
  <c r="L4390" i="11"/>
  <c r="N4390" i="11"/>
  <c r="L4902" i="11"/>
  <c r="N4902" i="11"/>
  <c r="L4906" i="11"/>
  <c r="N4906" i="11"/>
  <c r="L4910" i="11"/>
  <c r="N4910" i="11"/>
  <c r="L4914" i="11"/>
  <c r="N4914" i="11"/>
  <c r="L4922" i="11"/>
  <c r="N4922" i="11"/>
  <c r="N4381" i="11"/>
  <c r="N4896" i="11"/>
  <c r="L4647" i="11"/>
  <c r="L4678" i="11"/>
  <c r="L4690" i="11"/>
  <c r="L4850" i="11"/>
  <c r="L4858" i="11"/>
  <c r="L4866" i="11"/>
  <c r="L4523" i="11"/>
  <c r="L4541" i="11"/>
  <c r="L4583" i="11"/>
  <c r="L4619" i="11"/>
  <c r="L4633" i="11"/>
  <c r="L4651" i="11"/>
  <c r="L4748" i="11"/>
  <c r="L4792" i="11"/>
  <c r="L4664" i="11"/>
  <c r="L4724" i="11"/>
  <c r="L4732" i="11"/>
  <c r="L4736" i="11"/>
  <c r="L4800" i="11"/>
  <c r="L4804" i="11"/>
  <c r="L4812" i="11"/>
  <c r="L4824" i="11"/>
  <c r="L4832" i="11"/>
  <c r="L4840" i="11"/>
  <c r="L4884" i="11"/>
  <c r="L4888" i="11"/>
  <c r="L4920" i="11"/>
  <c r="L4932" i="11"/>
  <c r="L4641" i="11"/>
  <c r="L4708" i="11"/>
  <c r="L4740" i="11"/>
  <c r="L4808" i="11"/>
  <c r="L4844" i="11"/>
  <c r="L4948" i="11"/>
  <c r="L4548" i="11"/>
  <c r="L4552" i="11"/>
  <c r="L4774" i="11"/>
  <c r="L4481" i="11"/>
  <c r="L4536" i="11"/>
  <c r="L4550" i="11"/>
  <c r="L4565" i="11"/>
  <c r="L4650" i="11"/>
  <c r="L4673" i="11"/>
  <c r="L4680" i="11"/>
  <c r="L4712" i="11"/>
  <c r="L4834" i="11"/>
  <c r="L4534" i="11"/>
  <c r="L4688" i="11"/>
  <c r="L4706" i="11"/>
  <c r="L4731" i="11"/>
  <c r="L4878" i="11"/>
  <c r="L4921" i="11"/>
  <c r="L4538" i="11"/>
  <c r="L4563" i="11"/>
  <c r="L4609" i="11"/>
  <c r="L4617" i="11"/>
  <c r="L4642" i="11"/>
  <c r="L4666" i="11"/>
  <c r="L4672" i="11"/>
  <c r="L4681" i="11"/>
  <c r="L4704" i="11"/>
  <c r="L4714" i="11"/>
  <c r="L4778" i="11"/>
  <c r="L4802" i="11"/>
  <c r="L4919" i="11"/>
  <c r="L4626" i="11"/>
  <c r="L4634" i="11"/>
  <c r="L4742" i="11"/>
  <c r="L4610" i="11"/>
  <c r="L4618" i="11"/>
  <c r="L4689" i="11"/>
  <c r="L4810" i="11"/>
  <c r="L4842" i="11"/>
  <c r="L4915" i="11"/>
  <c r="L4614" i="11"/>
  <c r="L4630" i="11"/>
  <c r="L4646" i="11"/>
  <c r="L4677" i="11"/>
  <c r="L4693" i="11"/>
  <c r="L4738" i="11"/>
  <c r="L4794" i="11"/>
  <c r="L4606" i="11"/>
  <c r="L4622" i="11"/>
  <c r="L4638" i="11"/>
  <c r="L4669" i="11"/>
  <c r="L4685" i="11"/>
  <c r="L4818" i="11"/>
  <c r="L4826" i="11"/>
  <c r="L4879" i="11"/>
  <c r="L4917" i="11"/>
  <c r="L4798" i="11"/>
  <c r="L4799" i="11"/>
  <c r="L4814" i="11"/>
  <c r="L4815" i="11"/>
  <c r="L4830" i="11"/>
  <c r="L4831" i="11"/>
  <c r="L4846" i="11"/>
  <c r="L4875" i="11"/>
  <c r="L4876" i="11"/>
  <c r="L4901" i="11"/>
  <c r="L4790" i="11"/>
  <c r="L4806" i="11"/>
  <c r="L4822" i="11"/>
  <c r="L4838" i="11"/>
  <c r="L4883" i="11"/>
  <c r="L4899" i="11"/>
  <c r="L4398" i="11"/>
  <c r="L4430" i="11"/>
  <c r="L4041" i="11"/>
  <c r="L4141" i="11"/>
  <c r="L4176" i="11"/>
  <c r="L4264" i="11"/>
  <c r="L4292" i="11"/>
  <c r="L4316" i="11"/>
  <c r="L4332" i="11"/>
  <c r="L4348" i="11"/>
  <c r="L4400" i="11"/>
  <c r="L4188" i="11"/>
  <c r="L4013" i="11"/>
  <c r="L4129" i="11"/>
  <c r="L4137" i="11"/>
  <c r="L4149" i="11"/>
  <c r="L4153" i="11"/>
  <c r="L4157" i="11"/>
  <c r="L4161" i="11"/>
  <c r="L4180" i="11"/>
  <c r="L4184" i="11"/>
  <c r="L4192" i="11"/>
  <c r="L4196" i="11"/>
  <c r="L4236" i="11"/>
  <c r="L4244" i="11"/>
  <c r="L4252" i="11"/>
  <c r="L4260" i="11"/>
  <c r="L4300" i="11"/>
  <c r="L4308" i="11"/>
  <c r="L4320" i="11"/>
  <c r="L4324" i="11"/>
  <c r="L4392" i="11"/>
  <c r="L4396" i="11"/>
  <c r="L4408" i="11"/>
  <c r="L4412" i="11"/>
  <c r="L4436" i="11"/>
  <c r="L4448" i="11"/>
  <c r="L4452" i="11"/>
  <c r="L4460" i="11"/>
  <c r="L4005" i="11"/>
  <c r="L4073" i="11"/>
  <c r="L4336" i="11"/>
  <c r="L4172" i="11"/>
  <c r="L4270" i="11"/>
  <c r="L4394" i="11"/>
  <c r="L4410" i="11"/>
  <c r="L4418" i="11"/>
  <c r="L4194" i="11"/>
  <c r="L4211" i="11"/>
  <c r="L4275" i="11"/>
  <c r="L4330" i="11"/>
  <c r="L4343" i="11"/>
  <c r="L4344" i="11"/>
  <c r="L4420" i="11"/>
  <c r="L4424" i="11"/>
  <c r="L4117" i="11"/>
  <c r="L4119" i="11"/>
  <c r="L4132" i="11"/>
  <c r="L4221" i="11"/>
  <c r="L4240" i="11"/>
  <c r="L4315" i="11"/>
  <c r="L4327" i="11"/>
  <c r="L4328" i="11"/>
  <c r="L4340" i="11"/>
  <c r="L4347" i="11"/>
  <c r="L4416" i="11"/>
  <c r="L4422" i="11"/>
  <c r="L3984" i="11"/>
  <c r="L4010" i="11"/>
  <c r="L4039" i="11"/>
  <c r="L4043" i="11"/>
  <c r="L4047" i="11"/>
  <c r="L4051" i="11"/>
  <c r="L4055" i="11"/>
  <c r="L4113" i="11"/>
  <c r="L4114" i="11"/>
  <c r="L4164" i="11"/>
  <c r="L4190" i="11"/>
  <c r="L4191" i="11"/>
  <c r="L4127" i="11"/>
  <c r="L4131" i="11"/>
  <c r="L4135" i="11"/>
  <c r="L4209" i="11"/>
  <c r="L4223" i="11"/>
  <c r="L4339" i="11"/>
  <c r="L4109" i="11"/>
  <c r="L4143" i="11"/>
  <c r="L4147" i="11"/>
  <c r="L4151" i="11"/>
  <c r="L4174" i="11"/>
  <c r="L4178" i="11"/>
  <c r="L4182" i="11"/>
  <c r="L4207" i="11"/>
  <c r="L4314" i="11"/>
  <c r="L4323" i="11"/>
  <c r="L4346" i="11"/>
  <c r="L4388" i="11"/>
  <c r="L4426" i="11"/>
  <c r="L4198" i="11"/>
  <c r="L4243" i="11"/>
  <c r="L4285" i="11"/>
  <c r="L4311" i="11"/>
  <c r="L4312" i="11"/>
  <c r="L4384" i="11"/>
  <c r="L4404" i="11"/>
  <c r="L4123" i="11"/>
  <c r="L4139" i="11"/>
  <c r="L4155" i="11"/>
  <c r="L4186" i="11"/>
  <c r="L4247" i="11"/>
  <c r="L4307" i="11"/>
  <c r="L4331" i="11"/>
  <c r="L4295" i="11"/>
  <c r="L4299" i="11"/>
  <c r="L4402" i="11"/>
  <c r="L4303" i="11"/>
  <c r="L4319" i="11"/>
  <c r="L4335" i="11"/>
  <c r="L4351" i="11"/>
  <c r="L4380" i="11"/>
  <c r="L4406" i="11"/>
  <c r="L3607" i="11"/>
  <c r="L3665" i="11"/>
  <c r="L3708" i="11"/>
  <c r="L3736" i="11"/>
  <c r="L3788" i="11"/>
  <c r="L3804" i="11"/>
  <c r="L3848" i="11"/>
  <c r="L3852" i="11"/>
  <c r="L3856" i="11"/>
  <c r="L3876" i="11"/>
  <c r="L3880" i="11"/>
  <c r="L3952" i="11"/>
  <c r="L3960" i="11"/>
  <c r="L3498" i="11"/>
  <c r="L3509" i="11"/>
  <c r="L3706" i="11"/>
  <c r="L3712" i="11"/>
  <c r="L3782" i="11"/>
  <c r="L3667" i="11"/>
  <c r="L3734" i="11"/>
  <c r="L3754" i="11"/>
  <c r="L3758" i="11"/>
  <c r="L3762" i="11"/>
  <c r="L3794" i="11"/>
  <c r="L3818" i="11"/>
  <c r="L3834" i="11"/>
  <c r="L3850" i="11"/>
  <c r="L3862" i="11"/>
  <c r="L3870" i="11"/>
  <c r="L3950" i="11"/>
  <c r="L3958" i="11"/>
  <c r="L3962" i="11"/>
  <c r="L3633" i="11"/>
  <c r="L3669" i="11"/>
  <c r="L3684" i="11"/>
  <c r="L3842" i="11"/>
  <c r="L3845" i="11"/>
  <c r="L3514" i="11"/>
  <c r="L3746" i="11"/>
  <c r="L3752" i="11"/>
  <c r="L3750" i="11"/>
  <c r="L3790" i="11"/>
  <c r="L3843" i="11"/>
  <c r="L3741" i="11"/>
  <c r="L3748" i="11"/>
  <c r="L3255" i="11"/>
  <c r="L3016" i="11"/>
  <c r="L3305" i="11"/>
  <c r="L3309" i="11"/>
  <c r="L3313" i="11"/>
  <c r="L3317" i="11"/>
  <c r="L3321" i="11"/>
  <c r="L3325" i="11"/>
  <c r="L3333" i="11"/>
  <c r="L3337" i="11"/>
  <c r="L3341" i="11"/>
  <c r="L3345" i="11"/>
  <c r="L3349" i="11"/>
  <c r="L3353" i="11"/>
  <c r="L3357" i="11"/>
  <c r="L3361" i="11"/>
  <c r="L3417" i="11"/>
  <c r="L3429" i="11"/>
  <c r="L3433" i="11"/>
  <c r="L3233" i="11"/>
  <c r="L3251" i="11"/>
  <c r="L3403" i="11"/>
  <c r="L3225" i="11"/>
  <c r="L3235" i="11"/>
  <c r="L3339" i="11"/>
  <c r="L3343" i="11"/>
  <c r="L3347" i="11"/>
  <c r="L3351" i="11"/>
  <c r="L3355" i="11"/>
  <c r="L3359" i="11"/>
  <c r="L3411" i="11"/>
  <c r="L3427" i="11"/>
  <c r="L3431" i="11"/>
  <c r="L3217" i="11"/>
  <c r="L3415" i="11"/>
  <c r="L2989" i="11"/>
  <c r="L3046" i="11"/>
  <c r="L3073" i="11"/>
  <c r="L3122" i="11"/>
  <c r="L3138" i="11"/>
  <c r="L3044" i="11"/>
  <c r="L3071" i="11"/>
  <c r="L3134" i="11"/>
  <c r="L3150" i="11"/>
  <c r="L2985" i="11"/>
  <c r="L3069" i="11"/>
  <c r="L3130" i="11"/>
  <c r="L3146" i="11"/>
  <c r="L3075" i="11"/>
  <c r="L3126" i="11"/>
  <c r="L3142" i="11"/>
  <c r="L3254" i="11"/>
  <c r="L3202" i="11"/>
  <c r="L3243" i="11"/>
  <c r="L3198" i="11"/>
  <c r="L3206" i="11"/>
  <c r="L3195" i="11"/>
  <c r="L3199" i="11"/>
  <c r="L3203" i="11"/>
  <c r="L3207" i="11"/>
  <c r="L3252" i="11"/>
  <c r="L3152" i="11"/>
  <c r="L3154" i="11"/>
  <c r="L3156" i="11"/>
  <c r="L3158" i="11"/>
  <c r="L3160" i="11"/>
  <c r="L3162" i="11"/>
  <c r="L3164" i="11"/>
  <c r="L3166" i="11"/>
  <c r="L3175" i="11"/>
  <c r="L3181" i="11"/>
  <c r="L3183" i="11"/>
  <c r="L3185" i="11"/>
  <c r="L3187" i="11"/>
  <c r="L3189" i="11"/>
  <c r="L3191" i="11"/>
  <c r="L3193" i="11"/>
  <c r="L3247" i="11"/>
  <c r="L3250" i="11"/>
  <c r="L3245" i="11"/>
  <c r="L3256" i="11"/>
  <c r="L3418" i="11"/>
  <c r="L3434" i="11"/>
  <c r="L3426" i="11"/>
  <c r="L3424" i="11"/>
  <c r="L3432" i="11"/>
  <c r="L3440" i="11"/>
  <c r="L3364" i="11"/>
  <c r="L3366" i="11"/>
  <c r="L3368" i="11"/>
  <c r="L3370" i="11"/>
  <c r="L3372" i="11"/>
  <c r="L3374" i="11"/>
  <c r="L3376" i="11"/>
  <c r="L3378" i="11"/>
  <c r="L3380" i="11"/>
  <c r="L3382" i="11"/>
  <c r="L3384" i="11"/>
  <c r="L3386" i="11"/>
  <c r="L3422" i="11"/>
  <c r="L3430" i="11"/>
  <c r="L3438" i="11"/>
  <c r="L3420" i="11"/>
  <c r="L3428" i="11"/>
  <c r="L3436" i="11"/>
  <c r="L2665" i="11"/>
  <c r="L2605" i="11"/>
  <c r="L2525" i="11"/>
  <c r="L2832" i="11"/>
  <c r="L2864" i="11"/>
  <c r="L2908" i="11"/>
  <c r="L2804" i="11"/>
  <c r="L2848" i="11"/>
  <c r="L2600" i="11"/>
  <c r="L2799" i="11"/>
  <c r="L2903" i="11"/>
  <c r="L2584" i="11"/>
  <c r="L2735" i="11"/>
  <c r="L2661" i="11"/>
  <c r="L2700" i="11"/>
  <c r="L2812" i="11"/>
  <c r="L2816" i="11"/>
  <c r="L2684" i="11"/>
  <c r="L2702" i="11"/>
  <c r="L2710" i="11"/>
  <c r="L2500" i="11"/>
  <c r="L2682" i="11"/>
  <c r="L2698" i="11"/>
  <c r="L2706" i="11"/>
  <c r="L2925" i="11"/>
  <c r="L2933" i="11"/>
  <c r="L2879" i="11"/>
  <c r="L2909" i="11"/>
  <c r="L2941" i="11"/>
  <c r="L2917" i="11"/>
  <c r="L2883" i="11"/>
  <c r="L2881" i="11"/>
  <c r="L2913" i="11"/>
  <c r="L2921" i="11"/>
  <c r="L2929" i="11"/>
  <c r="L2937" i="11"/>
  <c r="L2945" i="11"/>
  <c r="L2223" i="11"/>
  <c r="L2013" i="11"/>
  <c r="L2036" i="11"/>
  <c r="L2040" i="11"/>
  <c r="L2180" i="11"/>
  <c r="L2251" i="11"/>
  <c r="L2283" i="11"/>
  <c r="L2291" i="11"/>
  <c r="L2015" i="11"/>
  <c r="L2030" i="11"/>
  <c r="L2034" i="11"/>
  <c r="L2038" i="11"/>
  <c r="L2182" i="11"/>
  <c r="L2245" i="11"/>
  <c r="L2281" i="11"/>
  <c r="L2285" i="11"/>
  <c r="L2393" i="11"/>
  <c r="L2413" i="11"/>
  <c r="L2041" i="11"/>
  <c r="L2049" i="11"/>
  <c r="L2084" i="11"/>
  <c r="L2146" i="11"/>
  <c r="L2033" i="11"/>
  <c r="L2037" i="11"/>
  <c r="L2080" i="11"/>
  <c r="L2130" i="11"/>
  <c r="L2138" i="11"/>
  <c r="L2250" i="11"/>
  <c r="L2017" i="11"/>
  <c r="L2024" i="11"/>
  <c r="L2047" i="11"/>
  <c r="L2055" i="11"/>
  <c r="L2136" i="11"/>
  <c r="L2144" i="11"/>
  <c r="L2249" i="11"/>
  <c r="L2035" i="11"/>
  <c r="L2039" i="11"/>
  <c r="L2045" i="11"/>
  <c r="L2053" i="11"/>
  <c r="L2082" i="11"/>
  <c r="L2134" i="11"/>
  <c r="L2142" i="11"/>
  <c r="L2019" i="11"/>
  <c r="L2022" i="11"/>
  <c r="L2026" i="11"/>
  <c r="L2043" i="11"/>
  <c r="L2051" i="11"/>
  <c r="L2132" i="11"/>
  <c r="L2140" i="11"/>
  <c r="L2221" i="11"/>
  <c r="L1576" i="11"/>
  <c r="L1758" i="11"/>
  <c r="L1870" i="11"/>
  <c r="L1874" i="11"/>
  <c r="L1910" i="11"/>
  <c r="L1822" i="11"/>
  <c r="L1842" i="11"/>
  <c r="L1846" i="11"/>
  <c r="L1866" i="11"/>
  <c r="L1962" i="11"/>
  <c r="L1814" i="11"/>
  <c r="L1978" i="11"/>
  <c r="L1742" i="11"/>
  <c r="L1766" i="11"/>
  <c r="L1734" i="11"/>
  <c r="L1738" i="11"/>
  <c r="L1640" i="11"/>
  <c r="L1648" i="11"/>
  <c r="L1656" i="11"/>
  <c r="L1664" i="11"/>
  <c r="L1672" i="11"/>
  <c r="L1680" i="11"/>
  <c r="L1703" i="11"/>
  <c r="L1711" i="11"/>
  <c r="L1719" i="11"/>
  <c r="L1736" i="11"/>
  <c r="L1744" i="11"/>
  <c r="L1768" i="11"/>
  <c r="L1860" i="11"/>
  <c r="L1872" i="11"/>
  <c r="L1925" i="11"/>
  <c r="L1931" i="11"/>
  <c r="L1933" i="11"/>
  <c r="L1947" i="11"/>
  <c r="L1689" i="11"/>
  <c r="L1759" i="11"/>
  <c r="L1802" i="11"/>
  <c r="L1810" i="11"/>
  <c r="L1844" i="11"/>
  <c r="L1856" i="11"/>
  <c r="L1905" i="11"/>
  <c r="L1636" i="11"/>
  <c r="L1644" i="11"/>
  <c r="L1652" i="11"/>
  <c r="L1660" i="11"/>
  <c r="L1668" i="11"/>
  <c r="L1676" i="11"/>
  <c r="L1699" i="11"/>
  <c r="L1707" i="11"/>
  <c r="L1715" i="11"/>
  <c r="L1723" i="11"/>
  <c r="L1732" i="11"/>
  <c r="L1740" i="11"/>
  <c r="L1748" i="11"/>
  <c r="L1772" i="11"/>
  <c r="L1828" i="11"/>
  <c r="L1840" i="11"/>
  <c r="L1951" i="11"/>
  <c r="L1806" i="11"/>
  <c r="L1824" i="11"/>
  <c r="L1861" i="11"/>
  <c r="L1873" i="11"/>
  <c r="L1876" i="11"/>
  <c r="L1935" i="11"/>
  <c r="L1949" i="11"/>
  <c r="L1832" i="11"/>
  <c r="L1848" i="11"/>
  <c r="L1864" i="11"/>
  <c r="L1909" i="11"/>
  <c r="L1945" i="11"/>
  <c r="L1820" i="11"/>
  <c r="L1836" i="11"/>
  <c r="L1852" i="11"/>
  <c r="L1868" i="11"/>
  <c r="L1913" i="11"/>
  <c r="L1929" i="11"/>
  <c r="E1491" i="11" l="1"/>
  <c r="L1491" i="11" s="1"/>
  <c r="D1491" i="11"/>
  <c r="B1491" i="11"/>
  <c r="A1491" i="11"/>
  <c r="E1490" i="11"/>
  <c r="L1490" i="11" s="1"/>
  <c r="D1490" i="11"/>
  <c r="B1490" i="11"/>
  <c r="A1490" i="11"/>
  <c r="E1489" i="11"/>
  <c r="L1489" i="11" s="1"/>
  <c r="D1489" i="11"/>
  <c r="B1489" i="11"/>
  <c r="A1489" i="11"/>
  <c r="E1488" i="11"/>
  <c r="L1488" i="11" s="1"/>
  <c r="D1488" i="11"/>
  <c r="B1488" i="11"/>
  <c r="A1488" i="11"/>
  <c r="E1487" i="11"/>
  <c r="L1487" i="11" s="1"/>
  <c r="D1487" i="11"/>
  <c r="B1487" i="11"/>
  <c r="A1487" i="11"/>
  <c r="E1486" i="11"/>
  <c r="L1486" i="11" s="1"/>
  <c r="D1486" i="11"/>
  <c r="B1486" i="11"/>
  <c r="A1486" i="11"/>
  <c r="E1485" i="11"/>
  <c r="L1485" i="11" s="1"/>
  <c r="D1485" i="11"/>
  <c r="B1485" i="11"/>
  <c r="A1485" i="11"/>
  <c r="E1484" i="11"/>
  <c r="L1484" i="11" s="1"/>
  <c r="D1484" i="11"/>
  <c r="B1484" i="11"/>
  <c r="A1484" i="11"/>
  <c r="E1483" i="11"/>
  <c r="D1483" i="11"/>
  <c r="B1483" i="11"/>
  <c r="A1483" i="11"/>
  <c r="E1482" i="11"/>
  <c r="L1482" i="11" s="1"/>
  <c r="D1482" i="11"/>
  <c r="B1482" i="11"/>
  <c r="A1482" i="11"/>
  <c r="E1481" i="11"/>
  <c r="L1481" i="11" s="1"/>
  <c r="D1481" i="11"/>
  <c r="B1481" i="11"/>
  <c r="A1481" i="11"/>
  <c r="E1480" i="11"/>
  <c r="L1480" i="11" s="1"/>
  <c r="D1480" i="11"/>
  <c r="B1480" i="11"/>
  <c r="A1480" i="11"/>
  <c r="E1479" i="11"/>
  <c r="L1479" i="11" s="1"/>
  <c r="D1479" i="11"/>
  <c r="B1479" i="11"/>
  <c r="A1479" i="11"/>
  <c r="E1478" i="11"/>
  <c r="L1478" i="11" s="1"/>
  <c r="D1478" i="11"/>
  <c r="B1478" i="11"/>
  <c r="A1478" i="11"/>
  <c r="E1477" i="11"/>
  <c r="L1477" i="11" s="1"/>
  <c r="D1477" i="11"/>
  <c r="B1477" i="11"/>
  <c r="A1477" i="11"/>
  <c r="E1476" i="11"/>
  <c r="L1476" i="11" s="1"/>
  <c r="D1476" i="11"/>
  <c r="B1476" i="11"/>
  <c r="A1476" i="11"/>
  <c r="E1475" i="11"/>
  <c r="L1475" i="11" s="1"/>
  <c r="D1475" i="11"/>
  <c r="B1475" i="11"/>
  <c r="A1475" i="11"/>
  <c r="E1474" i="11"/>
  <c r="L1474" i="11" s="1"/>
  <c r="D1474" i="11"/>
  <c r="B1474" i="11"/>
  <c r="A1474" i="11"/>
  <c r="E1473" i="11"/>
  <c r="L1473" i="11" s="1"/>
  <c r="D1473" i="11"/>
  <c r="B1473" i="11"/>
  <c r="A1473" i="11"/>
  <c r="E1472" i="11"/>
  <c r="L1472" i="11" s="1"/>
  <c r="D1472" i="11"/>
  <c r="B1472" i="11"/>
  <c r="A1472" i="11"/>
  <c r="E1471" i="11"/>
  <c r="L1471" i="11" s="1"/>
  <c r="D1471" i="11"/>
  <c r="B1471" i="11"/>
  <c r="A1471" i="11"/>
  <c r="E1470" i="11"/>
  <c r="L1470" i="11" s="1"/>
  <c r="D1470" i="11"/>
  <c r="B1470" i="11"/>
  <c r="A1470" i="11"/>
  <c r="E1469" i="11"/>
  <c r="L1469" i="11" s="1"/>
  <c r="D1469" i="11"/>
  <c r="B1469" i="11"/>
  <c r="A1469" i="11"/>
  <c r="E1468" i="11"/>
  <c r="L1468" i="11" s="1"/>
  <c r="D1468" i="11"/>
  <c r="B1468" i="11"/>
  <c r="A1468" i="11"/>
  <c r="E1467" i="11"/>
  <c r="L1467" i="11" s="1"/>
  <c r="D1467" i="11"/>
  <c r="B1467" i="11"/>
  <c r="A1467" i="11"/>
  <c r="E1466" i="11"/>
  <c r="L1466" i="11" s="1"/>
  <c r="D1466" i="11"/>
  <c r="B1466" i="11"/>
  <c r="A1466" i="11"/>
  <c r="E1465" i="11"/>
  <c r="L1465" i="11" s="1"/>
  <c r="D1465" i="11"/>
  <c r="B1465" i="11"/>
  <c r="A1465" i="11"/>
  <c r="E1464" i="11"/>
  <c r="L1464" i="11" s="1"/>
  <c r="D1464" i="11"/>
  <c r="B1464" i="11"/>
  <c r="A1464" i="11"/>
  <c r="E1463" i="11"/>
  <c r="L1463" i="11" s="1"/>
  <c r="D1463" i="11"/>
  <c r="B1463" i="11"/>
  <c r="A1463" i="11"/>
  <c r="E1462" i="11"/>
  <c r="L1462" i="11" s="1"/>
  <c r="D1462" i="11"/>
  <c r="B1462" i="11"/>
  <c r="A1462" i="11"/>
  <c r="D1461" i="11"/>
  <c r="B1461" i="11"/>
  <c r="A1461" i="11"/>
  <c r="E1460" i="11"/>
  <c r="D1460" i="11"/>
  <c r="B1460" i="11"/>
  <c r="A1460" i="11"/>
  <c r="E1459" i="11"/>
  <c r="D1459" i="11"/>
  <c r="B1459" i="11"/>
  <c r="A1459" i="11"/>
  <c r="E1458" i="11"/>
  <c r="D1458" i="11"/>
  <c r="B1458" i="11"/>
  <c r="A1458" i="11"/>
  <c r="E1457" i="11"/>
  <c r="D1457" i="11"/>
  <c r="B1457" i="11"/>
  <c r="A1457" i="11"/>
  <c r="E1456" i="11"/>
  <c r="N1456" i="11" s="1"/>
  <c r="D1456" i="11"/>
  <c r="B1456" i="11"/>
  <c r="A1456" i="11"/>
  <c r="E1455" i="11"/>
  <c r="D1455" i="11"/>
  <c r="B1455" i="11"/>
  <c r="A1455" i="11"/>
  <c r="E1454" i="11"/>
  <c r="N1454" i="11" s="1"/>
  <c r="D1454" i="11"/>
  <c r="B1454" i="11"/>
  <c r="A1454" i="11"/>
  <c r="E1453" i="11"/>
  <c r="D1453" i="11"/>
  <c r="B1453" i="11"/>
  <c r="A1453" i="11"/>
  <c r="E1452" i="11"/>
  <c r="N1452" i="11" s="1"/>
  <c r="D1452" i="11"/>
  <c r="B1452" i="11"/>
  <c r="A1452" i="11"/>
  <c r="E1451" i="11"/>
  <c r="D1451" i="11"/>
  <c r="B1451" i="11"/>
  <c r="A1451" i="11"/>
  <c r="E1450" i="11"/>
  <c r="N1450" i="11" s="1"/>
  <c r="D1450" i="11"/>
  <c r="B1450" i="11"/>
  <c r="A1450" i="11"/>
  <c r="E1449" i="11"/>
  <c r="D1449" i="11"/>
  <c r="B1449" i="11"/>
  <c r="A1449" i="11"/>
  <c r="E1448" i="11"/>
  <c r="D1448" i="11"/>
  <c r="B1448" i="11"/>
  <c r="A1448" i="11"/>
  <c r="E1447" i="11"/>
  <c r="D1447" i="11"/>
  <c r="B1447" i="11"/>
  <c r="A1447" i="11"/>
  <c r="E1446" i="11"/>
  <c r="D1446" i="11"/>
  <c r="B1446" i="11"/>
  <c r="A1446" i="11"/>
  <c r="E1445" i="11"/>
  <c r="D1445" i="11"/>
  <c r="B1445" i="11"/>
  <c r="A1445" i="11"/>
  <c r="E1444" i="11"/>
  <c r="D1444" i="11"/>
  <c r="B1444" i="11"/>
  <c r="A1444" i="11"/>
  <c r="E1443" i="11"/>
  <c r="D1443" i="11"/>
  <c r="B1443" i="11"/>
  <c r="A1443" i="11"/>
  <c r="E1442" i="11"/>
  <c r="D1442" i="11"/>
  <c r="B1442" i="11"/>
  <c r="A1442" i="11"/>
  <c r="E1441" i="11"/>
  <c r="D1441" i="11"/>
  <c r="B1441" i="11"/>
  <c r="A1441" i="11"/>
  <c r="E1440" i="11"/>
  <c r="N1440" i="11" s="1"/>
  <c r="D1440" i="11"/>
  <c r="B1440" i="11"/>
  <c r="A1440" i="11"/>
  <c r="E1439" i="11"/>
  <c r="D1439" i="11"/>
  <c r="B1439" i="11"/>
  <c r="A1439" i="11"/>
  <c r="E1438" i="11"/>
  <c r="N1438" i="11" s="1"/>
  <c r="D1438" i="11"/>
  <c r="B1438" i="11"/>
  <c r="A1438" i="11"/>
  <c r="E1437" i="11"/>
  <c r="D1437" i="11"/>
  <c r="B1437" i="11"/>
  <c r="A1437" i="11"/>
  <c r="E1436" i="11"/>
  <c r="N1436" i="11" s="1"/>
  <c r="D1436" i="11"/>
  <c r="B1436" i="11"/>
  <c r="A1436" i="11"/>
  <c r="E1435" i="11"/>
  <c r="D1435" i="11"/>
  <c r="B1435" i="11"/>
  <c r="A1435" i="11"/>
  <c r="E1434" i="11"/>
  <c r="N1434" i="11" s="1"/>
  <c r="D1434" i="11"/>
  <c r="B1434" i="11"/>
  <c r="A1434" i="11"/>
  <c r="E1433" i="11"/>
  <c r="D1433" i="11"/>
  <c r="B1433" i="11"/>
  <c r="A1433" i="11"/>
  <c r="E1432" i="11"/>
  <c r="D1432" i="11"/>
  <c r="B1432" i="11"/>
  <c r="A1432" i="11"/>
  <c r="E1431" i="11"/>
  <c r="D1431" i="11"/>
  <c r="B1431" i="11"/>
  <c r="A1431" i="11"/>
  <c r="E1430" i="11"/>
  <c r="N1430" i="11" s="1"/>
  <c r="D1430" i="11"/>
  <c r="B1430" i="11"/>
  <c r="A1430" i="11"/>
  <c r="E1429" i="11"/>
  <c r="D1429" i="11"/>
  <c r="B1429" i="11"/>
  <c r="A1429" i="11"/>
  <c r="E1428" i="11"/>
  <c r="D1428" i="11"/>
  <c r="B1428" i="11"/>
  <c r="A1428" i="11"/>
  <c r="E1427" i="11"/>
  <c r="D1427" i="11"/>
  <c r="B1427" i="11"/>
  <c r="A1427" i="11"/>
  <c r="E1426" i="11"/>
  <c r="D1426" i="11"/>
  <c r="B1426" i="11"/>
  <c r="A1426" i="11"/>
  <c r="E1425" i="11"/>
  <c r="D1425" i="11"/>
  <c r="B1425" i="11"/>
  <c r="A1425" i="11"/>
  <c r="E1424" i="11"/>
  <c r="D1424" i="11"/>
  <c r="B1424" i="11"/>
  <c r="A1424" i="11"/>
  <c r="E1423" i="11"/>
  <c r="D1423" i="11"/>
  <c r="B1423" i="11"/>
  <c r="A1423" i="11"/>
  <c r="E1422" i="11"/>
  <c r="D1422" i="11"/>
  <c r="B1422" i="11"/>
  <c r="A1422" i="11"/>
  <c r="D1421" i="11"/>
  <c r="B1421" i="11"/>
  <c r="A1421" i="11"/>
  <c r="E1420" i="11"/>
  <c r="D1420" i="11"/>
  <c r="B1420" i="11"/>
  <c r="A1420" i="11"/>
  <c r="E1419" i="11"/>
  <c r="D1419" i="11"/>
  <c r="B1419" i="11"/>
  <c r="A1419" i="11"/>
  <c r="E1418" i="11"/>
  <c r="N1418" i="11" s="1"/>
  <c r="D1418" i="11"/>
  <c r="B1418" i="11"/>
  <c r="A1418" i="11"/>
  <c r="E1417" i="11"/>
  <c r="D1417" i="11"/>
  <c r="B1417" i="11"/>
  <c r="A1417" i="11"/>
  <c r="E1416" i="11"/>
  <c r="D1416" i="11"/>
  <c r="B1416" i="11"/>
  <c r="A1416" i="11"/>
  <c r="E1415" i="11"/>
  <c r="D1415" i="11"/>
  <c r="B1415" i="11"/>
  <c r="A1415" i="11"/>
  <c r="E1414" i="11"/>
  <c r="N1414" i="11" s="1"/>
  <c r="D1414" i="11"/>
  <c r="B1414" i="11"/>
  <c r="A1414" i="11"/>
  <c r="E1413" i="11"/>
  <c r="N1413" i="11" s="1"/>
  <c r="D1413" i="11"/>
  <c r="B1413" i="11"/>
  <c r="A1413" i="11"/>
  <c r="E1412" i="11"/>
  <c r="D1412" i="11"/>
  <c r="B1412" i="11"/>
  <c r="A1412" i="11"/>
  <c r="E1411" i="11"/>
  <c r="D1411" i="11"/>
  <c r="B1411" i="11"/>
  <c r="A1411" i="11"/>
  <c r="E1410" i="11"/>
  <c r="N1410" i="11" s="1"/>
  <c r="D1410" i="11"/>
  <c r="B1410" i="11"/>
  <c r="A1410" i="11"/>
  <c r="D1409" i="11"/>
  <c r="B1409" i="11"/>
  <c r="A1409" i="11"/>
  <c r="E1408" i="11"/>
  <c r="D1408" i="11"/>
  <c r="B1408" i="11"/>
  <c r="A1408" i="11"/>
  <c r="E1407" i="11"/>
  <c r="D1407" i="11"/>
  <c r="B1407" i="11"/>
  <c r="A1407" i="11"/>
  <c r="E1406" i="11"/>
  <c r="D1406" i="11"/>
  <c r="B1406" i="11"/>
  <c r="A1406" i="11"/>
  <c r="E1405" i="11"/>
  <c r="N1405" i="11" s="1"/>
  <c r="D1405" i="11"/>
  <c r="B1405" i="11"/>
  <c r="A1405" i="11"/>
  <c r="E1404" i="11"/>
  <c r="D1404" i="11"/>
  <c r="B1404" i="11"/>
  <c r="A1404" i="11"/>
  <c r="E1403" i="11"/>
  <c r="D1403" i="11"/>
  <c r="B1403" i="11"/>
  <c r="A1403" i="11"/>
  <c r="E1402" i="11"/>
  <c r="D1402" i="11"/>
  <c r="B1402" i="11"/>
  <c r="A1402" i="11"/>
  <c r="E1401" i="11"/>
  <c r="D1401" i="11"/>
  <c r="B1401" i="11"/>
  <c r="A1401" i="11"/>
  <c r="E1400" i="11"/>
  <c r="L1400" i="11" s="1"/>
  <c r="D1400" i="11"/>
  <c r="B1400" i="11"/>
  <c r="A1400" i="11"/>
  <c r="E1399" i="11"/>
  <c r="L1399" i="11" s="1"/>
  <c r="D1399" i="11"/>
  <c r="B1399" i="11"/>
  <c r="A1399" i="11"/>
  <c r="E1398" i="11"/>
  <c r="L1398" i="11" s="1"/>
  <c r="D1398" i="11"/>
  <c r="B1398" i="11"/>
  <c r="A1398" i="11"/>
  <c r="E1397" i="11"/>
  <c r="L1397" i="11" s="1"/>
  <c r="D1397" i="11"/>
  <c r="B1397" i="11"/>
  <c r="A1397" i="11"/>
  <c r="E1396" i="11"/>
  <c r="L1396" i="11" s="1"/>
  <c r="D1396" i="11"/>
  <c r="B1396" i="11"/>
  <c r="A1396" i="11"/>
  <c r="E1395" i="11"/>
  <c r="L1395" i="11" s="1"/>
  <c r="D1395" i="11"/>
  <c r="B1395" i="11"/>
  <c r="A1395" i="11"/>
  <c r="E1394" i="11"/>
  <c r="L1394" i="11" s="1"/>
  <c r="D1394" i="11"/>
  <c r="B1394" i="11"/>
  <c r="A1394" i="11"/>
  <c r="E1393" i="11"/>
  <c r="L1393" i="11" s="1"/>
  <c r="D1393" i="11"/>
  <c r="B1393" i="11"/>
  <c r="A1393" i="11"/>
  <c r="E1392" i="11"/>
  <c r="L1392" i="11" s="1"/>
  <c r="D1392" i="11"/>
  <c r="B1392" i="11"/>
  <c r="A1392" i="11"/>
  <c r="E1391" i="11"/>
  <c r="L1391" i="11" s="1"/>
  <c r="D1391" i="11"/>
  <c r="B1391" i="11"/>
  <c r="A1391" i="11"/>
  <c r="E1390" i="11"/>
  <c r="L1390" i="11" s="1"/>
  <c r="D1390" i="11"/>
  <c r="B1390" i="11"/>
  <c r="A1390" i="11"/>
  <c r="E1389" i="11"/>
  <c r="L1389" i="11" s="1"/>
  <c r="D1389" i="11"/>
  <c r="B1389" i="11"/>
  <c r="A1389" i="11"/>
  <c r="E1388" i="11"/>
  <c r="L1388" i="11" s="1"/>
  <c r="D1388" i="11"/>
  <c r="B1388" i="11"/>
  <c r="A1388" i="11"/>
  <c r="E1387" i="11"/>
  <c r="L1387" i="11" s="1"/>
  <c r="D1387" i="11"/>
  <c r="B1387" i="11"/>
  <c r="A1387" i="11"/>
  <c r="E1386" i="11"/>
  <c r="L1386" i="11" s="1"/>
  <c r="D1386" i="11"/>
  <c r="B1386" i="11"/>
  <c r="A1386" i="11"/>
  <c r="E1385" i="11"/>
  <c r="L1385" i="11" s="1"/>
  <c r="D1385" i="11"/>
  <c r="B1385" i="11"/>
  <c r="A1385" i="11"/>
  <c r="E1384" i="11"/>
  <c r="L1384" i="11" s="1"/>
  <c r="D1384" i="11"/>
  <c r="B1384" i="11"/>
  <c r="A1384" i="11"/>
  <c r="E1383" i="11"/>
  <c r="L1383" i="11" s="1"/>
  <c r="D1383" i="11"/>
  <c r="B1383" i="11"/>
  <c r="A1383" i="11"/>
  <c r="D1382" i="11"/>
  <c r="B1382" i="11"/>
  <c r="A1382" i="11"/>
  <c r="E1381" i="11"/>
  <c r="D1381" i="11"/>
  <c r="B1381" i="11"/>
  <c r="A1381" i="11"/>
  <c r="E1380" i="11"/>
  <c r="L1380" i="11" s="1"/>
  <c r="D1380" i="11"/>
  <c r="B1380" i="11"/>
  <c r="A1380" i="11"/>
  <c r="E1379" i="11"/>
  <c r="L1379" i="11" s="1"/>
  <c r="D1379" i="11"/>
  <c r="B1379" i="11"/>
  <c r="A1379" i="11"/>
  <c r="E1378" i="11"/>
  <c r="D1378" i="11"/>
  <c r="B1378" i="11"/>
  <c r="A1378" i="11"/>
  <c r="E1377" i="11"/>
  <c r="D1377" i="11"/>
  <c r="B1377" i="11"/>
  <c r="A1377" i="11"/>
  <c r="E1376" i="11"/>
  <c r="D1376" i="11"/>
  <c r="B1376" i="11"/>
  <c r="A1376" i="11"/>
  <c r="E1375" i="11"/>
  <c r="L1375" i="11" s="1"/>
  <c r="D1375" i="11"/>
  <c r="B1375" i="11"/>
  <c r="A1375" i="11"/>
  <c r="E1374" i="11"/>
  <c r="L1374" i="11" s="1"/>
  <c r="D1374" i="11"/>
  <c r="B1374" i="11"/>
  <c r="A1374" i="11"/>
  <c r="E1373" i="11"/>
  <c r="D1373" i="11"/>
  <c r="B1373" i="11"/>
  <c r="A1373" i="11"/>
  <c r="E1372" i="11"/>
  <c r="L1372" i="11" s="1"/>
  <c r="D1372" i="11"/>
  <c r="B1372" i="11"/>
  <c r="A1372" i="11"/>
  <c r="E1371" i="11"/>
  <c r="L1371" i="11" s="1"/>
  <c r="D1371" i="11"/>
  <c r="B1371" i="11"/>
  <c r="A1371" i="11"/>
  <c r="E1370" i="11"/>
  <c r="L1370" i="11" s="1"/>
  <c r="D1370" i="11"/>
  <c r="B1370" i="11"/>
  <c r="A1370" i="11"/>
  <c r="E1369" i="11"/>
  <c r="D1369" i="11"/>
  <c r="B1369" i="11"/>
  <c r="A1369" i="11"/>
  <c r="E1368" i="11"/>
  <c r="L1368" i="11" s="1"/>
  <c r="D1368" i="11"/>
  <c r="B1368" i="11"/>
  <c r="A1368" i="11"/>
  <c r="E1367" i="11"/>
  <c r="L1367" i="11" s="1"/>
  <c r="D1367" i="11"/>
  <c r="B1367" i="11"/>
  <c r="A1367" i="11"/>
  <c r="E1366" i="11"/>
  <c r="D1366" i="11"/>
  <c r="B1366" i="11"/>
  <c r="A1366" i="11"/>
  <c r="E1365" i="11"/>
  <c r="D1365" i="11"/>
  <c r="B1365" i="11"/>
  <c r="A1365" i="11"/>
  <c r="E1364" i="11"/>
  <c r="L1364" i="11" s="1"/>
  <c r="D1364" i="11"/>
  <c r="B1364" i="11"/>
  <c r="A1364" i="11"/>
  <c r="E1363" i="11"/>
  <c r="L1363" i="11" s="1"/>
  <c r="D1363" i="11"/>
  <c r="B1363" i="11"/>
  <c r="A1363" i="11"/>
  <c r="E1362" i="11"/>
  <c r="L1362" i="11" s="1"/>
  <c r="D1362" i="11"/>
  <c r="B1362" i="11"/>
  <c r="A1362" i="11"/>
  <c r="E1361" i="11"/>
  <c r="D1361" i="11"/>
  <c r="B1361" i="11"/>
  <c r="A1361" i="11"/>
  <c r="E1360" i="11"/>
  <c r="L1360" i="11" s="1"/>
  <c r="D1360" i="11"/>
  <c r="B1360" i="11"/>
  <c r="A1360" i="11"/>
  <c r="E1359" i="11"/>
  <c r="L1359" i="11" s="1"/>
  <c r="D1359" i="11"/>
  <c r="B1359" i="11"/>
  <c r="A1359" i="11"/>
  <c r="E1358" i="11"/>
  <c r="L1358" i="11" s="1"/>
  <c r="D1358" i="11"/>
  <c r="B1358" i="11"/>
  <c r="A1358" i="11"/>
  <c r="E1357" i="11"/>
  <c r="D1357" i="11"/>
  <c r="B1357" i="11"/>
  <c r="A1357" i="11"/>
  <c r="E1356" i="11"/>
  <c r="L1356" i="11" s="1"/>
  <c r="D1356" i="11"/>
  <c r="B1356" i="11"/>
  <c r="A1356" i="11"/>
  <c r="E1355" i="11"/>
  <c r="L1355" i="11" s="1"/>
  <c r="D1355" i="11"/>
  <c r="B1355" i="11"/>
  <c r="A1355" i="11"/>
  <c r="E1354" i="11"/>
  <c r="L1354" i="11" s="1"/>
  <c r="D1354" i="11"/>
  <c r="B1354" i="11"/>
  <c r="A1354" i="11"/>
  <c r="E1353" i="11"/>
  <c r="D1353" i="11"/>
  <c r="B1353" i="11"/>
  <c r="A1353" i="11"/>
  <c r="E1352" i="11"/>
  <c r="L1352" i="11" s="1"/>
  <c r="D1352" i="11"/>
  <c r="B1352" i="11"/>
  <c r="A1352" i="11"/>
  <c r="E1351" i="11"/>
  <c r="L1351" i="11" s="1"/>
  <c r="D1351" i="11"/>
  <c r="B1351" i="11"/>
  <c r="A1351" i="11"/>
  <c r="E1350" i="11"/>
  <c r="L1350" i="11" s="1"/>
  <c r="D1350" i="11"/>
  <c r="B1350" i="11"/>
  <c r="A1350" i="11"/>
  <c r="E1349" i="11"/>
  <c r="D1349" i="11"/>
  <c r="B1349" i="11"/>
  <c r="A1349" i="11"/>
  <c r="E1348" i="11"/>
  <c r="L1348" i="11" s="1"/>
  <c r="D1348" i="11"/>
  <c r="B1348" i="11"/>
  <c r="A1348" i="11"/>
  <c r="E1347" i="11"/>
  <c r="L1347" i="11" s="1"/>
  <c r="D1347" i="11"/>
  <c r="B1347" i="11"/>
  <c r="A1347" i="11"/>
  <c r="E1346" i="11"/>
  <c r="L1346" i="11" s="1"/>
  <c r="D1346" i="11"/>
  <c r="B1346" i="11"/>
  <c r="A1346" i="11"/>
  <c r="E1345" i="11"/>
  <c r="D1345" i="11"/>
  <c r="B1345" i="11"/>
  <c r="A1345" i="11"/>
  <c r="E1344" i="11"/>
  <c r="L1344" i="11" s="1"/>
  <c r="D1344" i="11"/>
  <c r="B1344" i="11"/>
  <c r="A1344" i="11"/>
  <c r="E1343" i="11"/>
  <c r="L1343" i="11" s="1"/>
  <c r="D1343" i="11"/>
  <c r="B1343" i="11"/>
  <c r="A1343" i="11"/>
  <c r="E1342" i="11"/>
  <c r="L1342" i="11" s="1"/>
  <c r="D1342" i="11"/>
  <c r="B1342" i="11"/>
  <c r="A1342" i="11"/>
  <c r="E1341" i="11"/>
  <c r="D1341" i="11"/>
  <c r="B1341" i="11"/>
  <c r="A1341" i="11"/>
  <c r="E1340" i="11"/>
  <c r="D1340" i="11"/>
  <c r="B1340" i="11"/>
  <c r="A1340" i="11"/>
  <c r="E1339" i="11"/>
  <c r="L1339" i="11" s="1"/>
  <c r="D1339" i="11"/>
  <c r="B1339" i="11"/>
  <c r="A1339" i="11"/>
  <c r="E1338" i="11"/>
  <c r="L1338" i="11" s="1"/>
  <c r="D1338" i="11"/>
  <c r="B1338" i="11"/>
  <c r="A1338" i="11"/>
  <c r="E1337" i="11"/>
  <c r="D1337" i="11"/>
  <c r="B1337" i="11"/>
  <c r="A1337" i="11"/>
  <c r="E1336" i="11"/>
  <c r="L1336" i="11" s="1"/>
  <c r="D1336" i="11"/>
  <c r="B1336" i="11"/>
  <c r="A1336" i="11"/>
  <c r="E1335" i="11"/>
  <c r="L1335" i="11" s="1"/>
  <c r="D1335" i="11"/>
  <c r="B1335" i="11"/>
  <c r="A1335" i="11"/>
  <c r="E1334" i="11"/>
  <c r="L1334" i="11" s="1"/>
  <c r="D1334" i="11"/>
  <c r="B1334" i="11"/>
  <c r="A1334" i="11"/>
  <c r="E1333" i="11"/>
  <c r="D1333" i="11"/>
  <c r="B1333" i="11"/>
  <c r="A1333" i="11"/>
  <c r="E1332" i="11"/>
  <c r="L1332" i="11" s="1"/>
  <c r="D1332" i="11"/>
  <c r="B1332" i="11"/>
  <c r="A1332" i="11"/>
  <c r="E1331" i="11"/>
  <c r="L1331" i="11" s="1"/>
  <c r="D1331" i="11"/>
  <c r="B1331" i="11"/>
  <c r="A1331" i="11"/>
  <c r="E1330" i="11"/>
  <c r="L1330" i="11" s="1"/>
  <c r="D1330" i="11"/>
  <c r="B1330" i="11"/>
  <c r="A1330" i="11"/>
  <c r="E1329" i="11"/>
  <c r="D1329" i="11"/>
  <c r="B1329" i="11"/>
  <c r="A1329" i="11"/>
  <c r="E1328" i="11"/>
  <c r="L1328" i="11" s="1"/>
  <c r="D1328" i="11"/>
  <c r="B1328" i="11"/>
  <c r="A1328" i="11"/>
  <c r="E1327" i="11"/>
  <c r="L1327" i="11" s="1"/>
  <c r="D1327" i="11"/>
  <c r="B1327" i="11"/>
  <c r="A1327" i="11"/>
  <c r="E1326" i="11"/>
  <c r="L1326" i="11" s="1"/>
  <c r="D1326" i="11"/>
  <c r="B1326" i="11"/>
  <c r="A1326" i="11"/>
  <c r="E1325" i="11"/>
  <c r="D1325" i="11"/>
  <c r="B1325" i="11"/>
  <c r="A1325" i="11"/>
  <c r="E1324" i="11"/>
  <c r="L1324" i="11" s="1"/>
  <c r="D1324" i="11"/>
  <c r="B1324" i="11"/>
  <c r="A1324" i="11"/>
  <c r="D1323" i="11"/>
  <c r="B1323" i="11"/>
  <c r="A1323" i="11"/>
  <c r="E1322" i="11"/>
  <c r="L1322" i="11" s="1"/>
  <c r="D1322" i="11"/>
  <c r="B1322" i="11"/>
  <c r="A1322" i="11"/>
  <c r="E1321" i="11"/>
  <c r="L1321" i="11" s="1"/>
  <c r="D1321" i="11"/>
  <c r="B1321" i="11"/>
  <c r="A1321" i="11"/>
  <c r="E1320" i="11"/>
  <c r="L1320" i="11" s="1"/>
  <c r="D1320" i="11"/>
  <c r="B1320" i="11"/>
  <c r="A1320" i="11"/>
  <c r="E1319" i="11"/>
  <c r="L1319" i="11" s="1"/>
  <c r="D1319" i="11"/>
  <c r="B1319" i="11"/>
  <c r="A1319" i="11"/>
  <c r="E1318" i="11"/>
  <c r="L1318" i="11" s="1"/>
  <c r="D1318" i="11"/>
  <c r="B1318" i="11"/>
  <c r="A1318" i="11"/>
  <c r="D1317" i="11"/>
  <c r="B1317" i="11"/>
  <c r="A1317" i="11"/>
  <c r="E1316" i="11"/>
  <c r="L1316" i="11" s="1"/>
  <c r="D1316" i="11"/>
  <c r="B1316" i="11"/>
  <c r="A1316" i="11"/>
  <c r="E1315" i="11"/>
  <c r="D1315" i="11"/>
  <c r="B1315" i="11"/>
  <c r="A1315" i="11"/>
  <c r="E1314" i="11"/>
  <c r="L1314" i="11" s="1"/>
  <c r="D1314" i="11"/>
  <c r="B1314" i="11"/>
  <c r="A1314" i="11"/>
  <c r="E1313" i="11"/>
  <c r="D1313" i="11"/>
  <c r="B1313" i="11"/>
  <c r="A1313" i="11"/>
  <c r="E1312" i="11"/>
  <c r="L1312" i="11" s="1"/>
  <c r="D1312" i="11"/>
  <c r="B1312" i="11"/>
  <c r="A1312" i="11"/>
  <c r="E1311" i="11"/>
  <c r="D1311" i="11"/>
  <c r="B1311" i="11"/>
  <c r="A1311" i="11"/>
  <c r="E1310" i="11"/>
  <c r="L1310" i="11" s="1"/>
  <c r="D1310" i="11"/>
  <c r="B1310" i="11"/>
  <c r="A1310" i="11"/>
  <c r="E1309" i="11"/>
  <c r="D1309" i="11"/>
  <c r="B1309" i="11"/>
  <c r="A1309" i="11"/>
  <c r="E1308" i="11"/>
  <c r="L1308" i="11" s="1"/>
  <c r="D1308" i="11"/>
  <c r="B1308" i="11"/>
  <c r="A1308" i="11"/>
  <c r="E1307" i="11"/>
  <c r="D1307" i="11"/>
  <c r="B1307" i="11"/>
  <c r="A1307" i="11"/>
  <c r="E1306" i="11"/>
  <c r="L1306" i="11" s="1"/>
  <c r="D1306" i="11"/>
  <c r="B1306" i="11"/>
  <c r="A1306" i="11"/>
  <c r="E1305" i="11"/>
  <c r="D1305" i="11"/>
  <c r="B1305" i="11"/>
  <c r="A1305" i="11"/>
  <c r="D1304" i="11"/>
  <c r="B1304" i="11"/>
  <c r="A1304" i="11"/>
  <c r="E1303" i="11"/>
  <c r="L1303" i="11" s="1"/>
  <c r="D1303" i="11"/>
  <c r="B1303" i="11"/>
  <c r="A1303" i="11"/>
  <c r="E1302" i="11"/>
  <c r="L1302" i="11" s="1"/>
  <c r="D1302" i="11"/>
  <c r="B1302" i="11"/>
  <c r="A1302" i="11"/>
  <c r="E1301" i="11"/>
  <c r="L1301" i="11" s="1"/>
  <c r="D1301" i="11"/>
  <c r="B1301" i="11"/>
  <c r="A1301" i="11"/>
  <c r="E1300" i="11"/>
  <c r="L1300" i="11" s="1"/>
  <c r="D1300" i="11"/>
  <c r="B1300" i="11"/>
  <c r="A1300" i="11"/>
  <c r="E1299" i="11"/>
  <c r="L1299" i="11" s="1"/>
  <c r="D1299" i="11"/>
  <c r="B1299" i="11"/>
  <c r="A1299" i="11"/>
  <c r="E1298" i="11"/>
  <c r="L1298" i="11" s="1"/>
  <c r="D1298" i="11"/>
  <c r="B1298" i="11"/>
  <c r="A1298" i="11"/>
  <c r="E1297" i="11"/>
  <c r="L1297" i="11" s="1"/>
  <c r="D1297" i="11"/>
  <c r="B1297" i="11"/>
  <c r="A1297" i="11"/>
  <c r="E1296" i="11"/>
  <c r="L1296" i="11" s="1"/>
  <c r="D1296" i="11"/>
  <c r="B1296" i="11"/>
  <c r="A1296" i="11"/>
  <c r="E1295" i="11"/>
  <c r="L1295" i="11" s="1"/>
  <c r="D1295" i="11"/>
  <c r="B1295" i="11"/>
  <c r="A1295" i="11"/>
  <c r="E1294" i="11"/>
  <c r="L1294" i="11" s="1"/>
  <c r="D1294" i="11"/>
  <c r="B1294" i="11"/>
  <c r="A1294" i="11"/>
  <c r="E1293" i="11"/>
  <c r="L1293" i="11" s="1"/>
  <c r="D1293" i="11"/>
  <c r="B1293" i="11"/>
  <c r="A1293" i="11"/>
  <c r="E1292" i="11"/>
  <c r="L1292" i="11" s="1"/>
  <c r="D1292" i="11"/>
  <c r="B1292" i="11"/>
  <c r="A1292" i="11"/>
  <c r="E1291" i="11"/>
  <c r="L1291" i="11" s="1"/>
  <c r="D1291" i="11"/>
  <c r="B1291" i="11"/>
  <c r="A1291" i="11"/>
  <c r="E1290" i="11"/>
  <c r="L1290" i="11" s="1"/>
  <c r="D1290" i="11"/>
  <c r="B1290" i="11"/>
  <c r="A1290" i="11"/>
  <c r="D1289" i="11"/>
  <c r="B1289" i="11"/>
  <c r="A1289" i="11"/>
  <c r="D1288" i="11"/>
  <c r="B1288" i="11"/>
  <c r="A1288" i="11"/>
  <c r="E1287" i="11"/>
  <c r="L1287" i="11" s="1"/>
  <c r="D1287" i="11"/>
  <c r="B1287" i="11"/>
  <c r="A1287" i="11"/>
  <c r="E1286" i="11"/>
  <c r="L1286" i="11" s="1"/>
  <c r="D1286" i="11"/>
  <c r="B1286" i="11"/>
  <c r="A1286" i="11"/>
  <c r="E1285" i="11"/>
  <c r="L1285" i="11" s="1"/>
  <c r="D1285" i="11"/>
  <c r="B1285" i="11"/>
  <c r="A1285" i="11"/>
  <c r="E1284" i="11"/>
  <c r="L1284" i="11" s="1"/>
  <c r="D1284" i="11"/>
  <c r="B1284" i="11"/>
  <c r="A1284" i="11"/>
  <c r="E1283" i="11"/>
  <c r="L1283" i="11" s="1"/>
  <c r="D1283" i="11"/>
  <c r="B1283" i="11"/>
  <c r="A1283" i="11"/>
  <c r="E1282" i="11"/>
  <c r="L1282" i="11" s="1"/>
  <c r="D1282" i="11"/>
  <c r="B1282" i="11"/>
  <c r="A1282" i="11"/>
  <c r="E1281" i="11"/>
  <c r="L1281" i="11" s="1"/>
  <c r="D1281" i="11"/>
  <c r="B1281" i="11"/>
  <c r="A1281" i="11"/>
  <c r="E1280" i="11"/>
  <c r="L1280" i="11" s="1"/>
  <c r="D1280" i="11"/>
  <c r="B1280" i="11"/>
  <c r="A1280" i="11"/>
  <c r="E1279" i="11"/>
  <c r="L1279" i="11" s="1"/>
  <c r="D1279" i="11"/>
  <c r="B1279" i="11"/>
  <c r="A1279" i="11"/>
  <c r="D1278" i="11"/>
  <c r="B1278" i="11"/>
  <c r="A1278" i="11"/>
  <c r="E1277" i="11"/>
  <c r="D1277" i="11"/>
  <c r="B1277" i="11"/>
  <c r="A1277" i="11"/>
  <c r="E1276" i="11"/>
  <c r="L1276" i="11" s="1"/>
  <c r="D1276" i="11"/>
  <c r="B1276" i="11"/>
  <c r="A1276" i="11"/>
  <c r="E1275" i="11"/>
  <c r="L1275" i="11" s="1"/>
  <c r="D1275" i="11"/>
  <c r="B1275" i="11"/>
  <c r="A1275" i="11"/>
  <c r="E1274" i="11"/>
  <c r="L1274" i="11" s="1"/>
  <c r="D1274" i="11"/>
  <c r="B1274" i="11"/>
  <c r="A1274" i="11"/>
  <c r="E1273" i="11"/>
  <c r="D1273" i="11"/>
  <c r="B1273" i="11"/>
  <c r="A1273" i="11"/>
  <c r="E1272" i="11"/>
  <c r="L1272" i="11" s="1"/>
  <c r="D1272" i="11"/>
  <c r="B1272" i="11"/>
  <c r="A1272" i="11"/>
  <c r="E1271" i="11"/>
  <c r="L1271" i="11" s="1"/>
  <c r="D1271" i="11"/>
  <c r="B1271" i="11"/>
  <c r="A1271" i="11"/>
  <c r="E1270" i="11"/>
  <c r="L1270" i="11" s="1"/>
  <c r="D1270" i="11"/>
  <c r="B1270" i="11"/>
  <c r="A1270" i="11"/>
  <c r="D1269" i="11"/>
  <c r="B1269" i="11"/>
  <c r="A1269" i="11"/>
  <c r="D1268" i="11"/>
  <c r="B1268" i="11"/>
  <c r="A1268" i="11"/>
  <c r="E1267" i="11"/>
  <c r="L1267" i="11" s="1"/>
  <c r="D1267" i="11"/>
  <c r="B1267" i="11"/>
  <c r="A1267" i="11"/>
  <c r="E1266" i="11"/>
  <c r="L1266" i="11" s="1"/>
  <c r="D1266" i="11"/>
  <c r="B1266" i="11"/>
  <c r="A1266" i="11"/>
  <c r="E1265" i="11"/>
  <c r="L1265" i="11" s="1"/>
  <c r="D1265" i="11"/>
  <c r="B1265" i="11"/>
  <c r="A1265" i="11"/>
  <c r="E1264" i="11"/>
  <c r="D1264" i="11"/>
  <c r="B1264" i="11"/>
  <c r="A1264" i="11"/>
  <c r="E1263" i="11"/>
  <c r="L1263" i="11" s="1"/>
  <c r="D1263" i="11"/>
  <c r="B1263" i="11"/>
  <c r="A1263" i="11"/>
  <c r="D1262" i="11"/>
  <c r="B1262" i="11"/>
  <c r="A1262" i="11"/>
  <c r="E1261" i="11"/>
  <c r="L1261" i="11" s="1"/>
  <c r="D1261" i="11"/>
  <c r="B1261" i="11"/>
  <c r="A1261" i="11"/>
  <c r="E1260" i="11"/>
  <c r="L1260" i="11" s="1"/>
  <c r="D1260" i="11"/>
  <c r="B1260" i="11"/>
  <c r="A1260" i="11"/>
  <c r="E1259" i="11"/>
  <c r="L1259" i="11" s="1"/>
  <c r="D1259" i="11"/>
  <c r="B1259" i="11"/>
  <c r="A1259" i="11"/>
  <c r="E1258" i="11"/>
  <c r="L1258" i="11" s="1"/>
  <c r="D1258" i="11"/>
  <c r="B1258" i="11"/>
  <c r="A1258" i="11"/>
  <c r="E1257" i="11"/>
  <c r="L1257" i="11" s="1"/>
  <c r="D1257" i="11"/>
  <c r="B1257" i="11"/>
  <c r="A1257" i="11"/>
  <c r="E1256" i="11"/>
  <c r="L1256" i="11" s="1"/>
  <c r="D1256" i="11"/>
  <c r="B1256" i="11"/>
  <c r="A1256" i="11"/>
  <c r="E1255" i="11"/>
  <c r="L1255" i="11" s="1"/>
  <c r="D1255" i="11"/>
  <c r="B1255" i="11"/>
  <c r="A1255" i="11"/>
  <c r="D1254" i="11"/>
  <c r="B1254" i="11"/>
  <c r="A1254" i="11"/>
  <c r="E1253" i="11"/>
  <c r="D1253" i="11"/>
  <c r="B1253" i="11"/>
  <c r="A1253" i="11"/>
  <c r="E1252" i="11"/>
  <c r="L1252" i="11" s="1"/>
  <c r="D1252" i="11"/>
  <c r="B1252" i="11"/>
  <c r="A1252" i="11"/>
  <c r="E1251" i="11"/>
  <c r="L1251" i="11" s="1"/>
  <c r="D1251" i="11"/>
  <c r="B1251" i="11"/>
  <c r="A1251" i="11"/>
  <c r="E1250" i="11"/>
  <c r="L1250" i="11" s="1"/>
  <c r="D1250" i="11"/>
  <c r="B1250" i="11"/>
  <c r="A1250" i="11"/>
  <c r="E1249" i="11"/>
  <c r="D1249" i="11"/>
  <c r="B1249" i="11"/>
  <c r="A1249" i="11"/>
  <c r="E1248" i="11"/>
  <c r="L1248" i="11" s="1"/>
  <c r="D1248" i="11"/>
  <c r="B1248" i="11"/>
  <c r="A1248" i="11"/>
  <c r="E1247" i="11"/>
  <c r="L1247" i="11" s="1"/>
  <c r="D1247" i="11"/>
  <c r="B1247" i="11"/>
  <c r="A1247" i="11"/>
  <c r="E1246" i="11"/>
  <c r="L1246" i="11" s="1"/>
  <c r="D1246" i="11"/>
  <c r="B1246" i="11"/>
  <c r="A1246" i="11"/>
  <c r="E1245" i="11"/>
  <c r="D1245" i="11"/>
  <c r="B1245" i="11"/>
  <c r="A1245" i="11"/>
  <c r="E1244" i="11"/>
  <c r="L1244" i="11" s="1"/>
  <c r="D1244" i="11"/>
  <c r="B1244" i="11"/>
  <c r="A1244" i="11"/>
  <c r="E1243" i="11"/>
  <c r="L1243" i="11" s="1"/>
  <c r="D1243" i="11"/>
  <c r="B1243" i="11"/>
  <c r="A1243" i="11"/>
  <c r="E1242" i="11"/>
  <c r="L1242" i="11" s="1"/>
  <c r="D1242" i="11"/>
  <c r="B1242" i="11"/>
  <c r="A1242" i="11"/>
  <c r="E1241" i="11"/>
  <c r="D1241" i="11"/>
  <c r="B1241" i="11"/>
  <c r="A1241" i="11"/>
  <c r="E1240" i="11"/>
  <c r="L1240" i="11" s="1"/>
  <c r="D1240" i="11"/>
  <c r="B1240" i="11"/>
  <c r="A1240" i="11"/>
  <c r="E1239" i="11"/>
  <c r="L1239" i="11" s="1"/>
  <c r="D1239" i="11"/>
  <c r="B1239" i="11"/>
  <c r="A1239" i="11"/>
  <c r="E1238" i="11"/>
  <c r="L1238" i="11" s="1"/>
  <c r="D1238" i="11"/>
  <c r="B1238" i="11"/>
  <c r="A1238" i="11"/>
  <c r="E1237" i="11"/>
  <c r="D1237" i="11"/>
  <c r="B1237" i="11"/>
  <c r="A1237" i="11"/>
  <c r="E1236" i="11"/>
  <c r="L1236" i="11" s="1"/>
  <c r="D1236" i="11"/>
  <c r="B1236" i="11"/>
  <c r="A1236" i="11"/>
  <c r="D1235" i="11"/>
  <c r="B1235" i="11"/>
  <c r="A1235" i="11"/>
  <c r="E1234" i="11"/>
  <c r="L1234" i="11" s="1"/>
  <c r="D1234" i="11"/>
  <c r="B1234" i="11"/>
  <c r="A1234" i="11"/>
  <c r="E1233" i="11"/>
  <c r="L1233" i="11" s="1"/>
  <c r="D1233" i="11"/>
  <c r="B1233" i="11"/>
  <c r="A1233" i="11"/>
  <c r="E1232" i="11"/>
  <c r="L1232" i="11" s="1"/>
  <c r="D1232" i="11"/>
  <c r="B1232" i="11"/>
  <c r="A1232" i="11"/>
  <c r="E1231" i="11"/>
  <c r="L1231" i="11" s="1"/>
  <c r="D1231" i="11"/>
  <c r="B1231" i="11"/>
  <c r="A1231" i="11"/>
  <c r="D1230" i="11"/>
  <c r="B1230" i="11"/>
  <c r="A1230" i="11"/>
  <c r="E1229" i="11"/>
  <c r="D1229" i="11"/>
  <c r="B1229" i="11"/>
  <c r="A1229" i="11"/>
  <c r="E1228" i="11"/>
  <c r="D1228" i="11"/>
  <c r="B1228" i="11"/>
  <c r="A1228" i="11"/>
  <c r="E1227" i="11"/>
  <c r="L1227" i="11" s="1"/>
  <c r="D1227" i="11"/>
  <c r="B1227" i="11"/>
  <c r="A1227" i="11"/>
  <c r="E1226" i="11"/>
  <c r="L1226" i="11" s="1"/>
  <c r="D1226" i="11"/>
  <c r="B1226" i="11"/>
  <c r="A1226" i="11"/>
  <c r="E1225" i="11"/>
  <c r="L1225" i="11" s="1"/>
  <c r="D1225" i="11"/>
  <c r="B1225" i="11"/>
  <c r="A1225" i="11"/>
  <c r="E1224" i="11"/>
  <c r="D1224" i="11"/>
  <c r="B1224" i="11"/>
  <c r="A1224" i="11"/>
  <c r="E1223" i="11"/>
  <c r="L1223" i="11" s="1"/>
  <c r="D1223" i="11"/>
  <c r="B1223" i="11"/>
  <c r="A1223" i="11"/>
  <c r="E1222" i="11"/>
  <c r="L1222" i="11" s="1"/>
  <c r="D1222" i="11"/>
  <c r="B1222" i="11"/>
  <c r="A1222" i="11"/>
  <c r="E1221" i="11"/>
  <c r="D1221" i="11"/>
  <c r="B1221" i="11"/>
  <c r="A1221" i="11"/>
  <c r="E1220" i="11"/>
  <c r="D1220" i="11"/>
  <c r="B1220" i="11"/>
  <c r="A1220" i="11"/>
  <c r="E1219" i="11"/>
  <c r="L1219" i="11" s="1"/>
  <c r="D1219" i="11"/>
  <c r="B1219" i="11"/>
  <c r="A1219" i="11"/>
  <c r="E1218" i="11"/>
  <c r="L1218" i="11" s="1"/>
  <c r="D1218" i="11"/>
  <c r="B1218" i="11"/>
  <c r="A1218" i="11"/>
  <c r="E1217" i="11"/>
  <c r="L1217" i="11" s="1"/>
  <c r="D1217" i="11"/>
  <c r="B1217" i="11"/>
  <c r="A1217" i="11"/>
  <c r="E1216" i="11"/>
  <c r="D1216" i="11"/>
  <c r="B1216" i="11"/>
  <c r="A1216" i="11"/>
  <c r="E1215" i="11"/>
  <c r="L1215" i="11" s="1"/>
  <c r="D1215" i="11"/>
  <c r="B1215" i="11"/>
  <c r="A1215" i="11"/>
  <c r="E1214" i="11"/>
  <c r="L1214" i="11" s="1"/>
  <c r="D1214" i="11"/>
  <c r="B1214" i="11"/>
  <c r="A1214" i="11"/>
  <c r="E1213" i="11"/>
  <c r="D1213" i="11"/>
  <c r="B1213" i="11"/>
  <c r="A1213" i="11"/>
  <c r="E1212" i="11"/>
  <c r="D1212" i="11"/>
  <c r="B1212" i="11"/>
  <c r="A1212" i="11"/>
  <c r="E1211" i="11"/>
  <c r="L1211" i="11" s="1"/>
  <c r="D1211" i="11"/>
  <c r="B1211" i="11"/>
  <c r="A1211" i="11"/>
  <c r="E1210" i="11"/>
  <c r="L1210" i="11" s="1"/>
  <c r="D1210" i="11"/>
  <c r="B1210" i="11"/>
  <c r="A1210" i="11"/>
  <c r="E1209" i="11"/>
  <c r="L1209" i="11" s="1"/>
  <c r="D1209" i="11"/>
  <c r="B1209" i="11"/>
  <c r="A1209" i="11"/>
  <c r="E1208" i="11"/>
  <c r="D1208" i="11"/>
  <c r="B1208" i="11"/>
  <c r="A1208" i="11"/>
  <c r="E1207" i="11"/>
  <c r="L1207" i="11" s="1"/>
  <c r="D1207" i="11"/>
  <c r="B1207" i="11"/>
  <c r="A1207" i="11"/>
  <c r="E1206" i="11"/>
  <c r="L1206" i="11" s="1"/>
  <c r="D1206" i="11"/>
  <c r="B1206" i="11"/>
  <c r="A1206" i="11"/>
  <c r="E1205" i="11"/>
  <c r="D1205" i="11"/>
  <c r="B1205" i="11"/>
  <c r="A1205" i="11"/>
  <c r="E1204" i="11"/>
  <c r="D1204" i="11"/>
  <c r="B1204" i="11"/>
  <c r="A1204" i="11"/>
  <c r="E1203" i="11"/>
  <c r="L1203" i="11" s="1"/>
  <c r="D1203" i="11"/>
  <c r="B1203" i="11"/>
  <c r="A1203" i="11"/>
  <c r="E1202" i="11"/>
  <c r="L1202" i="11" s="1"/>
  <c r="D1202" i="11"/>
  <c r="B1202" i="11"/>
  <c r="A1202" i="11"/>
  <c r="E1201" i="11"/>
  <c r="L1201" i="11" s="1"/>
  <c r="D1201" i="11"/>
  <c r="B1201" i="11"/>
  <c r="A1201" i="11"/>
  <c r="D1200" i="11"/>
  <c r="B1200" i="11"/>
  <c r="A1200" i="11"/>
  <c r="E1199" i="11"/>
  <c r="L1199" i="11" s="1"/>
  <c r="D1199" i="11"/>
  <c r="B1199" i="11"/>
  <c r="A1199" i="11"/>
  <c r="E1198" i="11"/>
  <c r="L1198" i="11" s="1"/>
  <c r="D1198" i="11"/>
  <c r="B1198" i="11"/>
  <c r="A1198" i="11"/>
  <c r="E1197" i="11"/>
  <c r="L1197" i="11" s="1"/>
  <c r="D1197" i="11"/>
  <c r="B1197" i="11"/>
  <c r="A1197" i="11"/>
  <c r="D1196" i="11"/>
  <c r="B1196" i="11"/>
  <c r="A1196" i="11"/>
  <c r="E1195" i="11"/>
  <c r="L1195" i="11" s="1"/>
  <c r="D1195" i="11"/>
  <c r="B1195" i="11"/>
  <c r="A1195" i="11"/>
  <c r="E1194" i="11"/>
  <c r="D1194" i="11"/>
  <c r="B1194" i="11"/>
  <c r="A1194" i="11"/>
  <c r="D1193" i="11"/>
  <c r="B1193" i="11"/>
  <c r="A1193" i="11"/>
  <c r="E1192" i="11"/>
  <c r="L1192" i="11" s="1"/>
  <c r="D1192" i="11"/>
  <c r="B1192" i="11"/>
  <c r="A1192" i="11"/>
  <c r="E1191" i="11"/>
  <c r="L1191" i="11" s="1"/>
  <c r="D1191" i="11"/>
  <c r="B1191" i="11"/>
  <c r="A1191" i="11"/>
  <c r="E1190" i="11"/>
  <c r="L1190" i="11" s="1"/>
  <c r="D1190" i="11"/>
  <c r="B1190" i="11"/>
  <c r="A1190" i="11"/>
  <c r="E1189" i="11"/>
  <c r="L1189" i="11" s="1"/>
  <c r="D1189" i="11"/>
  <c r="B1189" i="11"/>
  <c r="A1189" i="11"/>
  <c r="D1188" i="11"/>
  <c r="B1188" i="11"/>
  <c r="A1188" i="11"/>
  <c r="E1187" i="11"/>
  <c r="L1187" i="11" s="1"/>
  <c r="D1187" i="11"/>
  <c r="B1187" i="11"/>
  <c r="A1187" i="11"/>
  <c r="E1186" i="11"/>
  <c r="L1186" i="11" s="1"/>
  <c r="D1186" i="11"/>
  <c r="B1186" i="11"/>
  <c r="A1186" i="11"/>
  <c r="E1185" i="11"/>
  <c r="D1185" i="11"/>
  <c r="B1185" i="11"/>
  <c r="A1185" i="11"/>
  <c r="E1184" i="11"/>
  <c r="L1184" i="11" s="1"/>
  <c r="D1184" i="11"/>
  <c r="B1184" i="11"/>
  <c r="A1184" i="11"/>
  <c r="E1183" i="11"/>
  <c r="L1183" i="11" s="1"/>
  <c r="D1183" i="11"/>
  <c r="B1183" i="11"/>
  <c r="A1183" i="11"/>
  <c r="E1182" i="11"/>
  <c r="L1182" i="11" s="1"/>
  <c r="D1182" i="11"/>
  <c r="B1182" i="11"/>
  <c r="A1182" i="11"/>
  <c r="E1181" i="11"/>
  <c r="D1181" i="11"/>
  <c r="B1181" i="11"/>
  <c r="A1181" i="11"/>
  <c r="E1180" i="11"/>
  <c r="L1180" i="11" s="1"/>
  <c r="D1180" i="11"/>
  <c r="B1180" i="11"/>
  <c r="A1180" i="11"/>
  <c r="E1179" i="11"/>
  <c r="L1179" i="11" s="1"/>
  <c r="D1179" i="11"/>
  <c r="B1179" i="11"/>
  <c r="A1179" i="11"/>
  <c r="E1178" i="11"/>
  <c r="D1178" i="11"/>
  <c r="B1178" i="11"/>
  <c r="A1178" i="11"/>
  <c r="E1177" i="11"/>
  <c r="D1177" i="11"/>
  <c r="B1177" i="11"/>
  <c r="A1177" i="11"/>
  <c r="E1176" i="11"/>
  <c r="L1176" i="11" s="1"/>
  <c r="D1176" i="11"/>
  <c r="B1176" i="11"/>
  <c r="A1176" i="11"/>
  <c r="E1175" i="11"/>
  <c r="L1175" i="11" s="1"/>
  <c r="D1175" i="11"/>
  <c r="B1175" i="11"/>
  <c r="A1175" i="11"/>
  <c r="E1174" i="11"/>
  <c r="D1174" i="11"/>
  <c r="B1174" i="11"/>
  <c r="A1174" i="11"/>
  <c r="E1173" i="11"/>
  <c r="D1173" i="11"/>
  <c r="B1173" i="11"/>
  <c r="A1173" i="11"/>
  <c r="E1172" i="11"/>
  <c r="L1172" i="11" s="1"/>
  <c r="D1172" i="11"/>
  <c r="B1172" i="11"/>
  <c r="A1172" i="11"/>
  <c r="E1171" i="11"/>
  <c r="L1171" i="11" s="1"/>
  <c r="D1171" i="11"/>
  <c r="B1171" i="11"/>
  <c r="A1171" i="11"/>
  <c r="E1170" i="11"/>
  <c r="L1170" i="11" s="1"/>
  <c r="D1170" i="11"/>
  <c r="B1170" i="11"/>
  <c r="A1170" i="11"/>
  <c r="E1169" i="11"/>
  <c r="D1169" i="11"/>
  <c r="B1169" i="11"/>
  <c r="A1169" i="11"/>
  <c r="E1168" i="11"/>
  <c r="L1168" i="11" s="1"/>
  <c r="D1168" i="11"/>
  <c r="B1168" i="11"/>
  <c r="A1168" i="11"/>
  <c r="E1167" i="11"/>
  <c r="L1167" i="11" s="1"/>
  <c r="D1167" i="11"/>
  <c r="B1167" i="11"/>
  <c r="A1167" i="11"/>
  <c r="E1166" i="11"/>
  <c r="D1166" i="11"/>
  <c r="B1166" i="11"/>
  <c r="A1166" i="11"/>
  <c r="E1165" i="11"/>
  <c r="D1165" i="11"/>
  <c r="B1165" i="11"/>
  <c r="A1165" i="11"/>
  <c r="E1164" i="11"/>
  <c r="L1164" i="11" s="1"/>
  <c r="D1164" i="11"/>
  <c r="B1164" i="11"/>
  <c r="A1164" i="11"/>
  <c r="E1163" i="11"/>
  <c r="L1163" i="11" s="1"/>
  <c r="D1163" i="11"/>
  <c r="B1163" i="11"/>
  <c r="A1163" i="11"/>
  <c r="E1162" i="11"/>
  <c r="D1162" i="11"/>
  <c r="B1162" i="11"/>
  <c r="A1162" i="11"/>
  <c r="E1161" i="11"/>
  <c r="D1161" i="11"/>
  <c r="B1161" i="11"/>
  <c r="A1161" i="11"/>
  <c r="E1160" i="11"/>
  <c r="L1160" i="11" s="1"/>
  <c r="D1160" i="11"/>
  <c r="B1160" i="11"/>
  <c r="A1160" i="11"/>
  <c r="E1159" i="11"/>
  <c r="L1159" i="11" s="1"/>
  <c r="D1159" i="11"/>
  <c r="B1159" i="11"/>
  <c r="A1159" i="11"/>
  <c r="E1158" i="11"/>
  <c r="D1158" i="11"/>
  <c r="B1158" i="11"/>
  <c r="A1158" i="11"/>
  <c r="E1157" i="11"/>
  <c r="D1157" i="11"/>
  <c r="B1157" i="11"/>
  <c r="A1157" i="11"/>
  <c r="E1156" i="11"/>
  <c r="L1156" i="11" s="1"/>
  <c r="D1156" i="11"/>
  <c r="B1156" i="11"/>
  <c r="A1156" i="11"/>
  <c r="E1155" i="11"/>
  <c r="L1155" i="11" s="1"/>
  <c r="D1155" i="11"/>
  <c r="B1155" i="11"/>
  <c r="A1155" i="11"/>
  <c r="E1154" i="11"/>
  <c r="L1154" i="11" s="1"/>
  <c r="D1154" i="11"/>
  <c r="B1154" i="11"/>
  <c r="A1154" i="11"/>
  <c r="E1153" i="11"/>
  <c r="D1153" i="11"/>
  <c r="B1153" i="11"/>
  <c r="A1153" i="11"/>
  <c r="E1152" i="11"/>
  <c r="L1152" i="11" s="1"/>
  <c r="D1152" i="11"/>
  <c r="B1152" i="11"/>
  <c r="A1152" i="11"/>
  <c r="E1151" i="11"/>
  <c r="L1151" i="11" s="1"/>
  <c r="D1151" i="11"/>
  <c r="B1151" i="11"/>
  <c r="A1151" i="11"/>
  <c r="E1150" i="11"/>
  <c r="D1150" i="11"/>
  <c r="B1150" i="11"/>
  <c r="A1150" i="11"/>
  <c r="E1149" i="11"/>
  <c r="D1149" i="11"/>
  <c r="B1149" i="11"/>
  <c r="A1149" i="11"/>
  <c r="E1148" i="11"/>
  <c r="L1148" i="11" s="1"/>
  <c r="D1148" i="11"/>
  <c r="B1148" i="11"/>
  <c r="A1148" i="11"/>
  <c r="E1147" i="11"/>
  <c r="L1147" i="11" s="1"/>
  <c r="D1147" i="11"/>
  <c r="B1147" i="11"/>
  <c r="A1147" i="11"/>
  <c r="E1146" i="11"/>
  <c r="D1146" i="11"/>
  <c r="B1146" i="11"/>
  <c r="A1146" i="11"/>
  <c r="E1145" i="11"/>
  <c r="D1145" i="11"/>
  <c r="B1145" i="11"/>
  <c r="A1145" i="11"/>
  <c r="E1144" i="11"/>
  <c r="L1144" i="11" s="1"/>
  <c r="D1144" i="11"/>
  <c r="B1144" i="11"/>
  <c r="A1144" i="11"/>
  <c r="E1143" i="11"/>
  <c r="L1143" i="11" s="1"/>
  <c r="D1143" i="11"/>
  <c r="B1143" i="11"/>
  <c r="A1143" i="11"/>
  <c r="E1142" i="11"/>
  <c r="L1142" i="11" s="1"/>
  <c r="D1142" i="11"/>
  <c r="B1142" i="11"/>
  <c r="A1142" i="11"/>
  <c r="E1141" i="11"/>
  <c r="D1141" i="11"/>
  <c r="B1141" i="11"/>
  <c r="A1141" i="11"/>
  <c r="E1140" i="11"/>
  <c r="L1140" i="11" s="1"/>
  <c r="D1140" i="11"/>
  <c r="B1140" i="11"/>
  <c r="A1140" i="11"/>
  <c r="E1139" i="11"/>
  <c r="L1139" i="11" s="1"/>
  <c r="D1139" i="11"/>
  <c r="B1139" i="11"/>
  <c r="A1139" i="11"/>
  <c r="D1138" i="11"/>
  <c r="B1138" i="11"/>
  <c r="A1138" i="11"/>
  <c r="E1137" i="11"/>
  <c r="L1137" i="11" s="1"/>
  <c r="D1137" i="11"/>
  <c r="B1137" i="11"/>
  <c r="A1137" i="11"/>
  <c r="E1136" i="11"/>
  <c r="L1136" i="11" s="1"/>
  <c r="D1136" i="11"/>
  <c r="B1136" i="11"/>
  <c r="A1136" i="11"/>
  <c r="E1135" i="11"/>
  <c r="L1135" i="11" s="1"/>
  <c r="D1135" i="11"/>
  <c r="B1135" i="11"/>
  <c r="A1135" i="11"/>
  <c r="E1134" i="11"/>
  <c r="L1134" i="11" s="1"/>
  <c r="D1134" i="11"/>
  <c r="B1134" i="11"/>
  <c r="A1134" i="11"/>
  <c r="E1133" i="11"/>
  <c r="L1133" i="11" s="1"/>
  <c r="D1133" i="11"/>
  <c r="B1133" i="11"/>
  <c r="A1133" i="11"/>
  <c r="E1132" i="11"/>
  <c r="L1132" i="11" s="1"/>
  <c r="D1132" i="11"/>
  <c r="B1132" i="11"/>
  <c r="A1132" i="11"/>
  <c r="E1131" i="11"/>
  <c r="L1131" i="11" s="1"/>
  <c r="D1131" i="11"/>
  <c r="B1131" i="11"/>
  <c r="A1131" i="11"/>
  <c r="E1130" i="11"/>
  <c r="L1130" i="11" s="1"/>
  <c r="D1130" i="11"/>
  <c r="B1130" i="11"/>
  <c r="A1130" i="11"/>
  <c r="E1129" i="11"/>
  <c r="L1129" i="11" s="1"/>
  <c r="D1129" i="11"/>
  <c r="B1129" i="11"/>
  <c r="A1129" i="11"/>
  <c r="E1128" i="11"/>
  <c r="L1128" i="11" s="1"/>
  <c r="D1128" i="11"/>
  <c r="B1128" i="11"/>
  <c r="A1128" i="11"/>
  <c r="E1127" i="11"/>
  <c r="L1127" i="11" s="1"/>
  <c r="D1127" i="11"/>
  <c r="B1127" i="11"/>
  <c r="A1127" i="11"/>
  <c r="E1126" i="11"/>
  <c r="L1126" i="11" s="1"/>
  <c r="D1126" i="11"/>
  <c r="B1126" i="11"/>
  <c r="A1126" i="11"/>
  <c r="E1125" i="11"/>
  <c r="L1125" i="11" s="1"/>
  <c r="D1125" i="11"/>
  <c r="B1125" i="11"/>
  <c r="A1125" i="11"/>
  <c r="E1124" i="11"/>
  <c r="L1124" i="11" s="1"/>
  <c r="D1124" i="11"/>
  <c r="B1124" i="11"/>
  <c r="A1124" i="11"/>
  <c r="E1123" i="11"/>
  <c r="L1123" i="11" s="1"/>
  <c r="D1123" i="11"/>
  <c r="B1123" i="11"/>
  <c r="A1123" i="11"/>
  <c r="E1122" i="11"/>
  <c r="L1122" i="11" s="1"/>
  <c r="D1122" i="11"/>
  <c r="B1122" i="11"/>
  <c r="A1122" i="11"/>
  <c r="E1121" i="11"/>
  <c r="L1121" i="11" s="1"/>
  <c r="D1121" i="11"/>
  <c r="B1121" i="11"/>
  <c r="A1121" i="11"/>
  <c r="E1120" i="11"/>
  <c r="L1120" i="11" s="1"/>
  <c r="D1120" i="11"/>
  <c r="B1120" i="11"/>
  <c r="A1120" i="11"/>
  <c r="E1119" i="11"/>
  <c r="L1119" i="11" s="1"/>
  <c r="D1119" i="11"/>
  <c r="B1119" i="11"/>
  <c r="A1119" i="11"/>
  <c r="E1118" i="11"/>
  <c r="L1118" i="11" s="1"/>
  <c r="D1118" i="11"/>
  <c r="B1118" i="11"/>
  <c r="A1118" i="11"/>
  <c r="E1117" i="11"/>
  <c r="L1117" i="11" s="1"/>
  <c r="D1117" i="11"/>
  <c r="B1117" i="11"/>
  <c r="A1117" i="11"/>
  <c r="E1116" i="11"/>
  <c r="L1116" i="11" s="1"/>
  <c r="D1116" i="11"/>
  <c r="B1116" i="11"/>
  <c r="A1116" i="11"/>
  <c r="E1115" i="11"/>
  <c r="L1115" i="11" s="1"/>
  <c r="D1115" i="11"/>
  <c r="B1115" i="11"/>
  <c r="A1115" i="11"/>
  <c r="E1114" i="11"/>
  <c r="L1114" i="11" s="1"/>
  <c r="D1114" i="11"/>
  <c r="B1114" i="11"/>
  <c r="A1114" i="11"/>
  <c r="E1113" i="11"/>
  <c r="L1113" i="11" s="1"/>
  <c r="D1113" i="11"/>
  <c r="B1113" i="11"/>
  <c r="A1113" i="11"/>
  <c r="D1112" i="11"/>
  <c r="B1112" i="11"/>
  <c r="A1112" i="11"/>
  <c r="D1111" i="11"/>
  <c r="B1111" i="11"/>
  <c r="A1111" i="11"/>
  <c r="E1110" i="11"/>
  <c r="L1110" i="11" s="1"/>
  <c r="D1110" i="11"/>
  <c r="B1110" i="11"/>
  <c r="A1110" i="11"/>
  <c r="E1109" i="11"/>
  <c r="L1109" i="11" s="1"/>
  <c r="D1109" i="11"/>
  <c r="B1109" i="11"/>
  <c r="A1109" i="11"/>
  <c r="E1108" i="11"/>
  <c r="L1108" i="11" s="1"/>
  <c r="D1108" i="11"/>
  <c r="B1108" i="11"/>
  <c r="A1108" i="11"/>
  <c r="E1107" i="11"/>
  <c r="L1107" i="11" s="1"/>
  <c r="D1107" i="11"/>
  <c r="B1107" i="11"/>
  <c r="A1107" i="11"/>
  <c r="E1106" i="11"/>
  <c r="D1106" i="11"/>
  <c r="B1106" i="11"/>
  <c r="A1106" i="11"/>
  <c r="E1105" i="11"/>
  <c r="L1105" i="11" s="1"/>
  <c r="D1105" i="11"/>
  <c r="B1105" i="11"/>
  <c r="A1105" i="11"/>
  <c r="E1104" i="11"/>
  <c r="L1104" i="11" s="1"/>
  <c r="D1104" i="11"/>
  <c r="B1104" i="11"/>
  <c r="A1104" i="11"/>
  <c r="E1103" i="11"/>
  <c r="L1103" i="11" s="1"/>
  <c r="D1103" i="11"/>
  <c r="B1103" i="11"/>
  <c r="A1103" i="11"/>
  <c r="E1102" i="11"/>
  <c r="D1102" i="11"/>
  <c r="B1102" i="11"/>
  <c r="A1102" i="11"/>
  <c r="E1101" i="11"/>
  <c r="L1101" i="11" s="1"/>
  <c r="D1101" i="11"/>
  <c r="B1101" i="11"/>
  <c r="A1101" i="11"/>
  <c r="E1100" i="11"/>
  <c r="L1100" i="11" s="1"/>
  <c r="D1100" i="11"/>
  <c r="B1100" i="11"/>
  <c r="A1100" i="11"/>
  <c r="E1099" i="11"/>
  <c r="L1099" i="11" s="1"/>
  <c r="D1099" i="11"/>
  <c r="B1099" i="11"/>
  <c r="A1099" i="11"/>
  <c r="E1098" i="11"/>
  <c r="D1098" i="11"/>
  <c r="B1098" i="11"/>
  <c r="A1098" i="11"/>
  <c r="E1097" i="11"/>
  <c r="L1097" i="11" s="1"/>
  <c r="D1097" i="11"/>
  <c r="B1097" i="11"/>
  <c r="A1097" i="11"/>
  <c r="D1096" i="11"/>
  <c r="B1096" i="11"/>
  <c r="A1096" i="11"/>
  <c r="E1095" i="11"/>
  <c r="L1095" i="11" s="1"/>
  <c r="D1095" i="11"/>
  <c r="B1095" i="11"/>
  <c r="A1095" i="11"/>
  <c r="E1094" i="11"/>
  <c r="D1094" i="11"/>
  <c r="B1094" i="11"/>
  <c r="A1094" i="11"/>
  <c r="E1093" i="11"/>
  <c r="L1093" i="11" s="1"/>
  <c r="D1093" i="11"/>
  <c r="B1093" i="11"/>
  <c r="A1093" i="11"/>
  <c r="E1092" i="11"/>
  <c r="L1092" i="11" s="1"/>
  <c r="D1092" i="11"/>
  <c r="B1092" i="11"/>
  <c r="A1092" i="11"/>
  <c r="E1091" i="11"/>
  <c r="L1091" i="11" s="1"/>
  <c r="D1091" i="11"/>
  <c r="B1091" i="11"/>
  <c r="A1091" i="11"/>
  <c r="E1090" i="11"/>
  <c r="L1090" i="11" s="1"/>
  <c r="D1090" i="11"/>
  <c r="B1090" i="11"/>
  <c r="A1090" i="11"/>
  <c r="E1089" i="11"/>
  <c r="L1089" i="11" s="1"/>
  <c r="D1089" i="11"/>
  <c r="B1089" i="11"/>
  <c r="A1089" i="11"/>
  <c r="D1088" i="11"/>
  <c r="B1088" i="11"/>
  <c r="A1088" i="11"/>
  <c r="E1087" i="11"/>
  <c r="L1087" i="11" s="1"/>
  <c r="D1087" i="11"/>
  <c r="B1087" i="11"/>
  <c r="A1087" i="11"/>
  <c r="E1086" i="11"/>
  <c r="L1086" i="11" s="1"/>
  <c r="D1086" i="11"/>
  <c r="B1086" i="11"/>
  <c r="A1086" i="11"/>
  <c r="E1085" i="11"/>
  <c r="L1085" i="11" s="1"/>
  <c r="D1085" i="11"/>
  <c r="B1085" i="11"/>
  <c r="A1085" i="11"/>
  <c r="E1084" i="11"/>
  <c r="L1084" i="11" s="1"/>
  <c r="D1084" i="11"/>
  <c r="B1084" i="11"/>
  <c r="A1084" i="11"/>
  <c r="E1083" i="11"/>
  <c r="L1083" i="11" s="1"/>
  <c r="D1083" i="11"/>
  <c r="B1083" i="11"/>
  <c r="A1083" i="11"/>
  <c r="E1082" i="11"/>
  <c r="L1082" i="11" s="1"/>
  <c r="D1082" i="11"/>
  <c r="B1082" i="11"/>
  <c r="A1082" i="11"/>
  <c r="E1081" i="11"/>
  <c r="L1081" i="11" s="1"/>
  <c r="D1081" i="11"/>
  <c r="B1081" i="11"/>
  <c r="A1081" i="11"/>
  <c r="E1080" i="11"/>
  <c r="L1080" i="11" s="1"/>
  <c r="D1080" i="11"/>
  <c r="B1080" i="11"/>
  <c r="A1080" i="11"/>
  <c r="E1079" i="11"/>
  <c r="L1079" i="11" s="1"/>
  <c r="D1079" i="11"/>
  <c r="B1079" i="11"/>
  <c r="A1079" i="11"/>
  <c r="E1078" i="11"/>
  <c r="L1078" i="11" s="1"/>
  <c r="D1078" i="11"/>
  <c r="B1078" i="11"/>
  <c r="A1078" i="11"/>
  <c r="E1077" i="11"/>
  <c r="L1077" i="11" s="1"/>
  <c r="D1077" i="11"/>
  <c r="B1077" i="11"/>
  <c r="A1077" i="11"/>
  <c r="E1076" i="11"/>
  <c r="L1076" i="11" s="1"/>
  <c r="D1076" i="11"/>
  <c r="B1076" i="11"/>
  <c r="A1076" i="11"/>
  <c r="E1075" i="11"/>
  <c r="L1075" i="11" s="1"/>
  <c r="D1075" i="11"/>
  <c r="B1075" i="11"/>
  <c r="A1075" i="11"/>
  <c r="E1074" i="11"/>
  <c r="L1074" i="11" s="1"/>
  <c r="D1074" i="11"/>
  <c r="B1074" i="11"/>
  <c r="A1074" i="11"/>
  <c r="E1073" i="11"/>
  <c r="L1073" i="11" s="1"/>
  <c r="D1073" i="11"/>
  <c r="B1073" i="11"/>
  <c r="A1073" i="11"/>
  <c r="E1072" i="11"/>
  <c r="L1072" i="11" s="1"/>
  <c r="D1072" i="11"/>
  <c r="B1072" i="11"/>
  <c r="A1072" i="11"/>
  <c r="E1071" i="11"/>
  <c r="L1071" i="11" s="1"/>
  <c r="D1071" i="11"/>
  <c r="B1071" i="11"/>
  <c r="A1071" i="11"/>
  <c r="E1070" i="11"/>
  <c r="L1070" i="11" s="1"/>
  <c r="D1070" i="11"/>
  <c r="B1070" i="11"/>
  <c r="A1070" i="11"/>
  <c r="E1069" i="11"/>
  <c r="L1069" i="11" s="1"/>
  <c r="D1069" i="11"/>
  <c r="B1069" i="11"/>
  <c r="A1069" i="11"/>
  <c r="E1068" i="11"/>
  <c r="L1068" i="11" s="1"/>
  <c r="D1068" i="11"/>
  <c r="B1068" i="11"/>
  <c r="A1068" i="11"/>
  <c r="D1067" i="11"/>
  <c r="B1067" i="11"/>
  <c r="A1067" i="11"/>
  <c r="E1066" i="11"/>
  <c r="L1066" i="11" s="1"/>
  <c r="D1066" i="11"/>
  <c r="B1066" i="11"/>
  <c r="A1066" i="11"/>
  <c r="E1065" i="11"/>
  <c r="L1065" i="11" s="1"/>
  <c r="D1065" i="11"/>
  <c r="B1065" i="11"/>
  <c r="A1065" i="11"/>
  <c r="E1064" i="11"/>
  <c r="L1064" i="11" s="1"/>
  <c r="D1064" i="11"/>
  <c r="B1064" i="11"/>
  <c r="A1064" i="11"/>
  <c r="E1063" i="11"/>
  <c r="L1063" i="11" s="1"/>
  <c r="D1063" i="11"/>
  <c r="B1063" i="11"/>
  <c r="A1063" i="11"/>
  <c r="E1062" i="11"/>
  <c r="L1062" i="11" s="1"/>
  <c r="D1062" i="11"/>
  <c r="B1062" i="11"/>
  <c r="A1062" i="11"/>
  <c r="E1061" i="11"/>
  <c r="L1061" i="11" s="1"/>
  <c r="D1061" i="11"/>
  <c r="B1061" i="11"/>
  <c r="A1061" i="11"/>
  <c r="E1060" i="11"/>
  <c r="L1060" i="11" s="1"/>
  <c r="D1060" i="11"/>
  <c r="B1060" i="11"/>
  <c r="A1060" i="11"/>
  <c r="E1059" i="11"/>
  <c r="L1059" i="11" s="1"/>
  <c r="D1059" i="11"/>
  <c r="B1059" i="11"/>
  <c r="A1059" i="11"/>
  <c r="E1058" i="11"/>
  <c r="L1058" i="11" s="1"/>
  <c r="D1058" i="11"/>
  <c r="B1058" i="11"/>
  <c r="A1058" i="11"/>
  <c r="E1057" i="11"/>
  <c r="L1057" i="11" s="1"/>
  <c r="D1057" i="11"/>
  <c r="B1057" i="11"/>
  <c r="A1057" i="11"/>
  <c r="E1056" i="11"/>
  <c r="L1056" i="11" s="1"/>
  <c r="D1056" i="11"/>
  <c r="B1056" i="11"/>
  <c r="A1056" i="11"/>
  <c r="E1055" i="11"/>
  <c r="L1055" i="11" s="1"/>
  <c r="D1055" i="11"/>
  <c r="B1055" i="11"/>
  <c r="A1055" i="11"/>
  <c r="E1054" i="11"/>
  <c r="L1054" i="11" s="1"/>
  <c r="D1054" i="11"/>
  <c r="B1054" i="11"/>
  <c r="A1054" i="11"/>
  <c r="E1053" i="11"/>
  <c r="L1053" i="11" s="1"/>
  <c r="D1053" i="11"/>
  <c r="B1053" i="11"/>
  <c r="A1053" i="11"/>
  <c r="E1052" i="11"/>
  <c r="L1052" i="11" s="1"/>
  <c r="D1052" i="11"/>
  <c r="B1052" i="11"/>
  <c r="A1052" i="11"/>
  <c r="E1051" i="11"/>
  <c r="L1051" i="11" s="1"/>
  <c r="D1051" i="11"/>
  <c r="B1051" i="11"/>
  <c r="A1051" i="11"/>
  <c r="E1050" i="11"/>
  <c r="L1050" i="11" s="1"/>
  <c r="D1050" i="11"/>
  <c r="B1050" i="11"/>
  <c r="A1050" i="11"/>
  <c r="E1049" i="11"/>
  <c r="L1049" i="11" s="1"/>
  <c r="D1049" i="11"/>
  <c r="B1049" i="11"/>
  <c r="A1049" i="11"/>
  <c r="E1048" i="11"/>
  <c r="L1048" i="11" s="1"/>
  <c r="D1048" i="11"/>
  <c r="B1048" i="11"/>
  <c r="A1048" i="11"/>
  <c r="E1047" i="11"/>
  <c r="L1047" i="11" s="1"/>
  <c r="D1047" i="11"/>
  <c r="B1047" i="11"/>
  <c r="A1047" i="11"/>
  <c r="E1046" i="11"/>
  <c r="L1046" i="11" s="1"/>
  <c r="D1046" i="11"/>
  <c r="B1046" i="11"/>
  <c r="A1046" i="11"/>
  <c r="E1045" i="11"/>
  <c r="L1045" i="11" s="1"/>
  <c r="D1045" i="11"/>
  <c r="B1045" i="11"/>
  <c r="A1045" i="11"/>
  <c r="E1044" i="11"/>
  <c r="L1044" i="11" s="1"/>
  <c r="D1044" i="11"/>
  <c r="B1044" i="11"/>
  <c r="A1044" i="11"/>
  <c r="E1043" i="11"/>
  <c r="L1043" i="11" s="1"/>
  <c r="D1043" i="11"/>
  <c r="B1043" i="11"/>
  <c r="A1043" i="11"/>
  <c r="E1042" i="11"/>
  <c r="L1042" i="11" s="1"/>
  <c r="D1042" i="11"/>
  <c r="B1042" i="11"/>
  <c r="A1042" i="11"/>
  <c r="D1041" i="11"/>
  <c r="B1041" i="11"/>
  <c r="A1041" i="11"/>
  <c r="E1040" i="11"/>
  <c r="L1040" i="11" s="1"/>
  <c r="D1040" i="11"/>
  <c r="B1040" i="11"/>
  <c r="A1040" i="11"/>
  <c r="E1039" i="11"/>
  <c r="L1039" i="11" s="1"/>
  <c r="D1039" i="11"/>
  <c r="B1039" i="11"/>
  <c r="A1039" i="11"/>
  <c r="D1038" i="11"/>
  <c r="B1038" i="11"/>
  <c r="A1038" i="11"/>
  <c r="E1037" i="11"/>
  <c r="L1037" i="11" s="1"/>
  <c r="D1037" i="11"/>
  <c r="B1037" i="11"/>
  <c r="A1037" i="11"/>
  <c r="E1036" i="11"/>
  <c r="L1036" i="11" s="1"/>
  <c r="D1036" i="11"/>
  <c r="B1036" i="11"/>
  <c r="A1036" i="11"/>
  <c r="E1035" i="11"/>
  <c r="L1035" i="11" s="1"/>
  <c r="D1035" i="11"/>
  <c r="B1035" i="11"/>
  <c r="A1035" i="11"/>
  <c r="E1034" i="11"/>
  <c r="L1034" i="11" s="1"/>
  <c r="D1034" i="11"/>
  <c r="B1034" i="11"/>
  <c r="A1034" i="11"/>
  <c r="E1033" i="11"/>
  <c r="L1033" i="11" s="1"/>
  <c r="D1033" i="11"/>
  <c r="B1033" i="11"/>
  <c r="A1033" i="11"/>
  <c r="E1032" i="11"/>
  <c r="L1032" i="11" s="1"/>
  <c r="D1032" i="11"/>
  <c r="B1032" i="11"/>
  <c r="A1032" i="11"/>
  <c r="E1031" i="11"/>
  <c r="L1031" i="11" s="1"/>
  <c r="D1031" i="11"/>
  <c r="B1031" i="11"/>
  <c r="A1031" i="11"/>
  <c r="E1030" i="11"/>
  <c r="L1030" i="11" s="1"/>
  <c r="D1030" i="11"/>
  <c r="B1030" i="11"/>
  <c r="A1030" i="11"/>
  <c r="E1029" i="11"/>
  <c r="L1029" i="11" s="1"/>
  <c r="D1029" i="11"/>
  <c r="B1029" i="11"/>
  <c r="A1029" i="11"/>
  <c r="E1028" i="11"/>
  <c r="L1028" i="11" s="1"/>
  <c r="D1028" i="11"/>
  <c r="B1028" i="11"/>
  <c r="A1028" i="11"/>
  <c r="E1027" i="11"/>
  <c r="D1027" i="11"/>
  <c r="B1027" i="11"/>
  <c r="A1027" i="11"/>
  <c r="E1026" i="11"/>
  <c r="L1026" i="11" s="1"/>
  <c r="D1026" i="11"/>
  <c r="B1026" i="11"/>
  <c r="A1026" i="11"/>
  <c r="E1025" i="11"/>
  <c r="L1025" i="11" s="1"/>
  <c r="D1025" i="11"/>
  <c r="B1025" i="11"/>
  <c r="A1025" i="11"/>
  <c r="E1024" i="11"/>
  <c r="L1024" i="11" s="1"/>
  <c r="D1024" i="11"/>
  <c r="B1024" i="11"/>
  <c r="A1024" i="11"/>
  <c r="E1023" i="11"/>
  <c r="L1023" i="11" s="1"/>
  <c r="D1023" i="11"/>
  <c r="B1023" i="11"/>
  <c r="A1023" i="11"/>
  <c r="E1022" i="11"/>
  <c r="L1022" i="11" s="1"/>
  <c r="D1022" i="11"/>
  <c r="B1022" i="11"/>
  <c r="A1022" i="11"/>
  <c r="E1021" i="11"/>
  <c r="L1021" i="11" s="1"/>
  <c r="D1021" i="11"/>
  <c r="B1021" i="11"/>
  <c r="A1021" i="11"/>
  <c r="E1020" i="11"/>
  <c r="L1020" i="11" s="1"/>
  <c r="D1020" i="11"/>
  <c r="B1020" i="11"/>
  <c r="A1020" i="11"/>
  <c r="E1019" i="11"/>
  <c r="L1019" i="11" s="1"/>
  <c r="D1019" i="11"/>
  <c r="B1019" i="11"/>
  <c r="A1019" i="11"/>
  <c r="E1018" i="11"/>
  <c r="L1018" i="11" s="1"/>
  <c r="D1018" i="11"/>
  <c r="B1018" i="11"/>
  <c r="A1018" i="11"/>
  <c r="D1017" i="11"/>
  <c r="B1017" i="11"/>
  <c r="A1017" i="11"/>
  <c r="E1016" i="11"/>
  <c r="L1016" i="11" s="1"/>
  <c r="D1016" i="11"/>
  <c r="B1016" i="11"/>
  <c r="A1016" i="11"/>
  <c r="E1015" i="11"/>
  <c r="L1015" i="11" s="1"/>
  <c r="D1015" i="11"/>
  <c r="B1015" i="11"/>
  <c r="A1015" i="11"/>
  <c r="E1014" i="11"/>
  <c r="L1014" i="11" s="1"/>
  <c r="D1014" i="11"/>
  <c r="B1014" i="11"/>
  <c r="A1014" i="11"/>
  <c r="E1013" i="11"/>
  <c r="L1013" i="11" s="1"/>
  <c r="D1013" i="11"/>
  <c r="B1013" i="11"/>
  <c r="A1013" i="11"/>
  <c r="D1012" i="11"/>
  <c r="B1012" i="11"/>
  <c r="A1012" i="11"/>
  <c r="D1011" i="11"/>
  <c r="B1011" i="11"/>
  <c r="A1011" i="11"/>
  <c r="E1010" i="11"/>
  <c r="L1010" i="11" s="1"/>
  <c r="D1010" i="11"/>
  <c r="B1010" i="11"/>
  <c r="A1010" i="11"/>
  <c r="E1009" i="11"/>
  <c r="L1009" i="11" s="1"/>
  <c r="D1009" i="11"/>
  <c r="B1009" i="11"/>
  <c r="A1009" i="11"/>
  <c r="E1008" i="11"/>
  <c r="L1008" i="11" s="1"/>
  <c r="D1008" i="11"/>
  <c r="B1008" i="11"/>
  <c r="A1008" i="11"/>
  <c r="E1007" i="11"/>
  <c r="L1007" i="11" s="1"/>
  <c r="D1007" i="11"/>
  <c r="B1007" i="11"/>
  <c r="A1007" i="11"/>
  <c r="E1006" i="11"/>
  <c r="L1006" i="11" s="1"/>
  <c r="D1006" i="11"/>
  <c r="B1006" i="11"/>
  <c r="A1006" i="11"/>
  <c r="E1005" i="11"/>
  <c r="L1005" i="11" s="1"/>
  <c r="D1005" i="11"/>
  <c r="B1005" i="11"/>
  <c r="A1005" i="11"/>
  <c r="E1004" i="11"/>
  <c r="L1004" i="11" s="1"/>
  <c r="D1004" i="11"/>
  <c r="B1004" i="11"/>
  <c r="A1004" i="11"/>
  <c r="E509" i="11"/>
  <c r="L509" i="11" s="1"/>
  <c r="E510" i="11"/>
  <c r="L510" i="11" s="1"/>
  <c r="E511" i="11"/>
  <c r="L511" i="11" s="1"/>
  <c r="E512" i="11"/>
  <c r="L512" i="11" s="1"/>
  <c r="E513" i="11"/>
  <c r="E514" i="11"/>
  <c r="L514" i="11" s="1"/>
  <c r="E515" i="11"/>
  <c r="E518" i="11"/>
  <c r="N518" i="11" s="1"/>
  <c r="E519" i="11"/>
  <c r="L519" i="11" s="1"/>
  <c r="E520" i="11"/>
  <c r="N520" i="11" s="1"/>
  <c r="E521" i="11"/>
  <c r="L521" i="11" s="1"/>
  <c r="E523" i="11"/>
  <c r="L523" i="11" s="1"/>
  <c r="E524" i="11"/>
  <c r="L524" i="11" s="1"/>
  <c r="E525" i="11"/>
  <c r="L525" i="11" s="1"/>
  <c r="E526" i="11"/>
  <c r="L526" i="11" s="1"/>
  <c r="E527" i="11"/>
  <c r="N527" i="11" s="1"/>
  <c r="E528" i="11"/>
  <c r="L528" i="11" s="1"/>
  <c r="E529" i="11"/>
  <c r="E530" i="11"/>
  <c r="L530" i="11" s="1"/>
  <c r="E531" i="11"/>
  <c r="L531" i="11" s="1"/>
  <c r="E532" i="11"/>
  <c r="L532" i="11" s="1"/>
  <c r="E533" i="11"/>
  <c r="L533" i="11" s="1"/>
  <c r="E534" i="11"/>
  <c r="L534" i="11" s="1"/>
  <c r="E535" i="11"/>
  <c r="L535" i="11" s="1"/>
  <c r="E536" i="11"/>
  <c r="L536" i="11" s="1"/>
  <c r="E537" i="11"/>
  <c r="L537" i="11" s="1"/>
  <c r="E538" i="11"/>
  <c r="E539" i="11"/>
  <c r="L539" i="11" s="1"/>
  <c r="E540" i="11"/>
  <c r="L540" i="11" s="1"/>
  <c r="E541" i="11"/>
  <c r="L541" i="11" s="1"/>
  <c r="E542" i="11"/>
  <c r="L542" i="11" s="1"/>
  <c r="E544" i="11"/>
  <c r="E545" i="11"/>
  <c r="N545" i="11" s="1"/>
  <c r="E547" i="11"/>
  <c r="L547" i="11" s="1"/>
  <c r="E548" i="11"/>
  <c r="E549" i="11"/>
  <c r="L549" i="11" s="1"/>
  <c r="E550" i="11"/>
  <c r="E551" i="11"/>
  <c r="L551" i="11" s="1"/>
  <c r="E552" i="11"/>
  <c r="E553" i="11"/>
  <c r="L553" i="11" s="1"/>
  <c r="E554" i="11"/>
  <c r="L554" i="11" s="1"/>
  <c r="E555" i="11"/>
  <c r="L555" i="11" s="1"/>
  <c r="E556" i="11"/>
  <c r="E557" i="11"/>
  <c r="L557" i="11" s="1"/>
  <c r="E558" i="11"/>
  <c r="E559" i="11"/>
  <c r="L559" i="11" s="1"/>
  <c r="E560" i="11"/>
  <c r="L560" i="11" s="1"/>
  <c r="E561" i="11"/>
  <c r="L561" i="11" s="1"/>
  <c r="E562" i="11"/>
  <c r="L562" i="11" s="1"/>
  <c r="E563" i="11"/>
  <c r="L563" i="11" s="1"/>
  <c r="E564" i="11"/>
  <c r="E565" i="11"/>
  <c r="L565" i="11" s="1"/>
  <c r="E566" i="11"/>
  <c r="N566" i="11" s="1"/>
  <c r="E567" i="11"/>
  <c r="L567" i="11" s="1"/>
  <c r="E568" i="11"/>
  <c r="E569" i="11"/>
  <c r="L569" i="11" s="1"/>
  <c r="E570" i="11"/>
  <c r="N570" i="11" s="1"/>
  <c r="E571" i="11"/>
  <c r="L571" i="11" s="1"/>
  <c r="E573" i="11"/>
  <c r="E574" i="11"/>
  <c r="L574" i="11" s="1"/>
  <c r="E575" i="11"/>
  <c r="L575" i="11" s="1"/>
  <c r="E576" i="11"/>
  <c r="L576" i="11" s="1"/>
  <c r="E577" i="11"/>
  <c r="E578" i="11"/>
  <c r="L578" i="11" s="1"/>
  <c r="E579" i="11"/>
  <c r="N579" i="11" s="1"/>
  <c r="E580" i="11"/>
  <c r="L580" i="11" s="1"/>
  <c r="E581" i="11"/>
  <c r="L581" i="11" s="1"/>
  <c r="E582" i="11"/>
  <c r="L582" i="11" s="1"/>
  <c r="E583" i="11"/>
  <c r="N583" i="11" s="1"/>
  <c r="E584" i="11"/>
  <c r="L584" i="11" s="1"/>
  <c r="E585" i="11"/>
  <c r="L585" i="11" s="1"/>
  <c r="E586" i="11"/>
  <c r="L586" i="11" s="1"/>
  <c r="E587" i="11"/>
  <c r="L587" i="11" s="1"/>
  <c r="E588" i="11"/>
  <c r="L588" i="11" s="1"/>
  <c r="E589" i="11"/>
  <c r="N589" i="11" s="1"/>
  <c r="E590" i="11"/>
  <c r="L590" i="11" s="1"/>
  <c r="E591" i="11"/>
  <c r="L591" i="11" s="1"/>
  <c r="E592" i="11"/>
  <c r="L592" i="11" s="1"/>
  <c r="N593" i="11"/>
  <c r="E594" i="11"/>
  <c r="L594" i="11" s="1"/>
  <c r="E595" i="11"/>
  <c r="L595" i="11" s="1"/>
  <c r="E596" i="11"/>
  <c r="L596" i="11" s="1"/>
  <c r="E597" i="11"/>
  <c r="L597" i="11" s="1"/>
  <c r="E598" i="11"/>
  <c r="L598" i="11" s="1"/>
  <c r="E599" i="11"/>
  <c r="L599" i="11" s="1"/>
  <c r="E600" i="11"/>
  <c r="L600" i="11" s="1"/>
  <c r="N601" i="11"/>
  <c r="E602" i="11"/>
  <c r="L602" i="11" s="1"/>
  <c r="E603" i="11"/>
  <c r="L603" i="11" s="1"/>
  <c r="E604" i="11"/>
  <c r="L604" i="11" s="1"/>
  <c r="E605" i="11"/>
  <c r="E606" i="11"/>
  <c r="L606" i="11" s="1"/>
  <c r="E607" i="11"/>
  <c r="N607" i="11" s="1"/>
  <c r="E608" i="11"/>
  <c r="L608" i="11" s="1"/>
  <c r="E609" i="11"/>
  <c r="E610" i="11"/>
  <c r="L610" i="11" s="1"/>
  <c r="E611" i="11"/>
  <c r="E612" i="11"/>
  <c r="L612" i="11" s="1"/>
  <c r="E613" i="11"/>
  <c r="L613" i="11" s="1"/>
  <c r="E614" i="11"/>
  <c r="L614" i="11" s="1"/>
  <c r="E615" i="11"/>
  <c r="L615" i="11" s="1"/>
  <c r="N616" i="11"/>
  <c r="N617" i="11"/>
  <c r="E618" i="11"/>
  <c r="L618" i="11" s="1"/>
  <c r="E619" i="11"/>
  <c r="N619" i="11" s="1"/>
  <c r="E620" i="11"/>
  <c r="L620" i="11" s="1"/>
  <c r="E621" i="11"/>
  <c r="L621" i="11" s="1"/>
  <c r="E622" i="11"/>
  <c r="L622" i="11" s="1"/>
  <c r="E623" i="11"/>
  <c r="E624" i="11"/>
  <c r="L624" i="11" s="1"/>
  <c r="E625" i="11"/>
  <c r="L625" i="11" s="1"/>
  <c r="E626" i="11"/>
  <c r="L626" i="11" s="1"/>
  <c r="E627" i="11"/>
  <c r="E628" i="11"/>
  <c r="L628" i="11" s="1"/>
  <c r="E629" i="11"/>
  <c r="N629" i="11" s="1"/>
  <c r="E630" i="11"/>
  <c r="L630" i="11" s="1"/>
  <c r="E631" i="11"/>
  <c r="L631" i="11" s="1"/>
  <c r="E632" i="11"/>
  <c r="L632" i="11" s="1"/>
  <c r="E633" i="11"/>
  <c r="N633" i="11" s="1"/>
  <c r="E634" i="11"/>
  <c r="L634" i="11" s="1"/>
  <c r="E635" i="11"/>
  <c r="N635" i="11" s="1"/>
  <c r="E636" i="11"/>
  <c r="L636" i="11" s="1"/>
  <c r="E637" i="11"/>
  <c r="E638" i="11"/>
  <c r="L638" i="11" s="1"/>
  <c r="E639" i="11"/>
  <c r="E640" i="11"/>
  <c r="L640" i="11" s="1"/>
  <c r="E641" i="11"/>
  <c r="L641" i="11" s="1"/>
  <c r="E642" i="11"/>
  <c r="L642" i="11" s="1"/>
  <c r="E644" i="11"/>
  <c r="E645" i="11"/>
  <c r="L645" i="11" s="1"/>
  <c r="E646" i="11"/>
  <c r="L646" i="11" s="1"/>
  <c r="E647" i="11"/>
  <c r="L647" i="11" s="1"/>
  <c r="E648" i="11"/>
  <c r="E649" i="11"/>
  <c r="L649" i="11" s="1"/>
  <c r="E650" i="11"/>
  <c r="L650" i="11" s="1"/>
  <c r="E651" i="11"/>
  <c r="L651" i="11" s="1"/>
  <c r="E652" i="11"/>
  <c r="L652" i="11" s="1"/>
  <c r="E653" i="11"/>
  <c r="L653" i="11" s="1"/>
  <c r="E654" i="11"/>
  <c r="L654" i="11" s="1"/>
  <c r="E655" i="11"/>
  <c r="L655" i="11" s="1"/>
  <c r="E656" i="11"/>
  <c r="L656" i="11" s="1"/>
  <c r="E657" i="11"/>
  <c r="L657" i="11" s="1"/>
  <c r="E658" i="11"/>
  <c r="N658" i="11" s="1"/>
  <c r="E659" i="11"/>
  <c r="L659" i="11" s="1"/>
  <c r="E660" i="11"/>
  <c r="E661" i="11"/>
  <c r="L661" i="11" s="1"/>
  <c r="E662" i="11"/>
  <c r="L662" i="11" s="1"/>
  <c r="E663" i="11"/>
  <c r="L663" i="11" s="1"/>
  <c r="E664" i="11"/>
  <c r="E665" i="11"/>
  <c r="L665" i="11" s="1"/>
  <c r="E666" i="11"/>
  <c r="L666" i="11" s="1"/>
  <c r="E667" i="11"/>
  <c r="L667" i="11" s="1"/>
  <c r="E668" i="11"/>
  <c r="E669" i="11"/>
  <c r="L669" i="11" s="1"/>
  <c r="E670" i="11"/>
  <c r="L670" i="11" s="1"/>
  <c r="E671" i="11"/>
  <c r="L671" i="11" s="1"/>
  <c r="E672" i="11"/>
  <c r="N672" i="11" s="1"/>
  <c r="E673" i="11"/>
  <c r="L673" i="11" s="1"/>
  <c r="E674" i="11"/>
  <c r="E675" i="11"/>
  <c r="L675" i="11" s="1"/>
  <c r="E676" i="11"/>
  <c r="L676" i="11" s="1"/>
  <c r="E677" i="11"/>
  <c r="L677" i="11" s="1"/>
  <c r="E678" i="11"/>
  <c r="E679" i="11"/>
  <c r="L679" i="11" s="1"/>
  <c r="E680" i="11"/>
  <c r="L680" i="11" s="1"/>
  <c r="E681" i="11"/>
  <c r="E682" i="11"/>
  <c r="N682" i="11" s="1"/>
  <c r="E683" i="11"/>
  <c r="L683" i="11" s="1"/>
  <c r="E684" i="11"/>
  <c r="E685" i="11"/>
  <c r="L685" i="11" s="1"/>
  <c r="E686" i="11"/>
  <c r="E687" i="11"/>
  <c r="E688" i="11"/>
  <c r="N688" i="11" s="1"/>
  <c r="E689" i="11"/>
  <c r="N689" i="11" s="1"/>
  <c r="E690" i="11"/>
  <c r="N690" i="11" s="1"/>
  <c r="E691" i="11"/>
  <c r="L691" i="11" s="1"/>
  <c r="E692" i="11"/>
  <c r="L692" i="11" s="1"/>
  <c r="N693" i="11"/>
  <c r="E694" i="11"/>
  <c r="L694" i="11" s="1"/>
  <c r="E695" i="11"/>
  <c r="E696" i="11"/>
  <c r="L696" i="11" s="1"/>
  <c r="E697" i="11"/>
  <c r="E699" i="11"/>
  <c r="L699" i="11" s="1"/>
  <c r="E700" i="11"/>
  <c r="N701" i="11"/>
  <c r="E702" i="11"/>
  <c r="L702" i="11" s="1"/>
  <c r="E703" i="11"/>
  <c r="E704" i="11"/>
  <c r="E706" i="11"/>
  <c r="L706" i="11" s="1"/>
  <c r="E707" i="11"/>
  <c r="E708" i="11"/>
  <c r="E709" i="11"/>
  <c r="L709" i="11" s="1"/>
  <c r="E710" i="11"/>
  <c r="L710" i="11" s="1"/>
  <c r="E711" i="11"/>
  <c r="L711" i="11" s="1"/>
  <c r="E712" i="11"/>
  <c r="E713" i="11"/>
  <c r="L713" i="11" s="1"/>
  <c r="E714" i="11"/>
  <c r="N714" i="11" s="1"/>
  <c r="E715" i="11"/>
  <c r="L715" i="11" s="1"/>
  <c r="E716" i="11"/>
  <c r="L716" i="11" s="1"/>
  <c r="E717" i="11"/>
  <c r="E718" i="11"/>
  <c r="E719" i="11"/>
  <c r="L719" i="11" s="1"/>
  <c r="E720" i="11"/>
  <c r="E721" i="11"/>
  <c r="L721" i="11" s="1"/>
  <c r="E722" i="11"/>
  <c r="N722" i="11" s="1"/>
  <c r="E723" i="11"/>
  <c r="L723" i="11" s="1"/>
  <c r="E724" i="11"/>
  <c r="L724" i="11" s="1"/>
  <c r="E725" i="11"/>
  <c r="E726" i="11"/>
  <c r="L726" i="11" s="1"/>
  <c r="E727" i="11"/>
  <c r="L727" i="11" s="1"/>
  <c r="E728" i="11"/>
  <c r="E729" i="11"/>
  <c r="N729" i="11" s="1"/>
  <c r="E730" i="11"/>
  <c r="N730" i="11" s="1"/>
  <c r="E731" i="11"/>
  <c r="L731" i="11" s="1"/>
  <c r="E732" i="11"/>
  <c r="L732" i="11" s="1"/>
  <c r="E733" i="11"/>
  <c r="E734" i="11"/>
  <c r="L734" i="11" s="1"/>
  <c r="N735" i="11"/>
  <c r="E736" i="11"/>
  <c r="L736" i="11" s="1"/>
  <c r="E737" i="11"/>
  <c r="N737" i="11" s="1"/>
  <c r="E738" i="11"/>
  <c r="E739" i="11"/>
  <c r="L739" i="11" s="1"/>
  <c r="N740" i="11"/>
  <c r="E741" i="11"/>
  <c r="L741" i="11" s="1"/>
  <c r="E742" i="11"/>
  <c r="L742" i="11" s="1"/>
  <c r="E743" i="11"/>
  <c r="L743" i="11" s="1"/>
  <c r="E744" i="11"/>
  <c r="L744" i="11" s="1"/>
  <c r="E745" i="11"/>
  <c r="L745" i="11" s="1"/>
  <c r="E746" i="11"/>
  <c r="E747" i="11"/>
  <c r="L747" i="11" s="1"/>
  <c r="E748" i="11"/>
  <c r="E749" i="11"/>
  <c r="L749" i="11" s="1"/>
  <c r="E750" i="11"/>
  <c r="E751" i="11"/>
  <c r="L751" i="11" s="1"/>
  <c r="E752" i="11"/>
  <c r="L752" i="11" s="1"/>
  <c r="E753" i="11"/>
  <c r="L753" i="11" s="1"/>
  <c r="E754" i="11"/>
  <c r="E755" i="11"/>
  <c r="N755" i="11" s="1"/>
  <c r="E756" i="11"/>
  <c r="E757" i="11"/>
  <c r="L757" i="11" s="1"/>
  <c r="E758" i="11"/>
  <c r="E760" i="11"/>
  <c r="E761" i="11"/>
  <c r="L761" i="11" s="1"/>
  <c r="E762" i="11"/>
  <c r="L762" i="11" s="1"/>
  <c r="E763" i="11"/>
  <c r="E764" i="11"/>
  <c r="E765" i="11"/>
  <c r="L765" i="11" s="1"/>
  <c r="E766" i="11"/>
  <c r="N766" i="11" s="1"/>
  <c r="N767" i="11"/>
  <c r="E768" i="11"/>
  <c r="L768" i="11" s="1"/>
  <c r="E769" i="11"/>
  <c r="E770" i="11"/>
  <c r="E771" i="11"/>
  <c r="L771" i="11" s="1"/>
  <c r="E772" i="11"/>
  <c r="L772" i="11" s="1"/>
  <c r="E775" i="11"/>
  <c r="L775" i="11" s="1"/>
  <c r="E776" i="11"/>
  <c r="E777" i="11"/>
  <c r="E778" i="11"/>
  <c r="L778" i="11" s="1"/>
  <c r="E779" i="11"/>
  <c r="E780" i="11"/>
  <c r="N780" i="11" s="1"/>
  <c r="E781" i="11"/>
  <c r="E782" i="11"/>
  <c r="N783" i="11"/>
  <c r="E784" i="11"/>
  <c r="E785" i="11"/>
  <c r="N785" i="11" s="1"/>
  <c r="E786" i="11"/>
  <c r="E787" i="11"/>
  <c r="L787" i="11" s="1"/>
  <c r="E788" i="11"/>
  <c r="E789" i="11"/>
  <c r="L789" i="11" s="1"/>
  <c r="E790" i="11"/>
  <c r="N790" i="11" s="1"/>
  <c r="E791" i="11"/>
  <c r="L791" i="11" s="1"/>
  <c r="E792" i="11"/>
  <c r="E795" i="11"/>
  <c r="L795" i="11" s="1"/>
  <c r="E796" i="11"/>
  <c r="L796" i="11" s="1"/>
  <c r="E797" i="11"/>
  <c r="L797" i="11" s="1"/>
  <c r="E798" i="11"/>
  <c r="L798" i="11" s="1"/>
  <c r="E799" i="11"/>
  <c r="L799" i="11" s="1"/>
  <c r="E800" i="11"/>
  <c r="E801" i="11"/>
  <c r="L801" i="11" s="1"/>
  <c r="E802" i="11"/>
  <c r="N802" i="11" s="1"/>
  <c r="E803" i="11"/>
  <c r="L803" i="11" s="1"/>
  <c r="E804" i="11"/>
  <c r="L804" i="11" s="1"/>
  <c r="E805" i="11"/>
  <c r="L805" i="11" s="1"/>
  <c r="E806" i="11"/>
  <c r="L806" i="11" s="1"/>
  <c r="E807" i="11"/>
  <c r="L807" i="11" s="1"/>
  <c r="E808" i="11"/>
  <c r="E810" i="11"/>
  <c r="L810" i="11" s="1"/>
  <c r="E811" i="11"/>
  <c r="N811" i="11" s="1"/>
  <c r="E812" i="11"/>
  <c r="L812" i="11" s="1"/>
  <c r="E813" i="11"/>
  <c r="L813" i="11" s="1"/>
  <c r="E814" i="11"/>
  <c r="L814" i="11" s="1"/>
  <c r="E815" i="11"/>
  <c r="L815" i="11" s="1"/>
  <c r="E816" i="11"/>
  <c r="L816" i="11" s="1"/>
  <c r="E817" i="11"/>
  <c r="E818" i="11"/>
  <c r="L818" i="11" s="1"/>
  <c r="E819" i="11"/>
  <c r="L819" i="11" s="1"/>
  <c r="E820" i="11"/>
  <c r="L820" i="11" s="1"/>
  <c r="E821" i="11"/>
  <c r="N822" i="11"/>
  <c r="E823" i="11"/>
  <c r="L823" i="11" s="1"/>
  <c r="E824" i="11"/>
  <c r="E825" i="11"/>
  <c r="L825" i="11" s="1"/>
  <c r="E826" i="11"/>
  <c r="N826" i="11" s="1"/>
  <c r="E827" i="11"/>
  <c r="L827" i="11" s="1"/>
  <c r="N828" i="11"/>
  <c r="E829" i="11"/>
  <c r="L829" i="11" s="1"/>
  <c r="E830" i="11"/>
  <c r="L830" i="11" s="1"/>
  <c r="E831" i="11"/>
  <c r="L831" i="11" s="1"/>
  <c r="E832" i="11"/>
  <c r="L832" i="11" s="1"/>
  <c r="E833" i="11"/>
  <c r="L833" i="11" s="1"/>
  <c r="E834" i="11"/>
  <c r="L834" i="11" s="1"/>
  <c r="E835" i="11"/>
  <c r="L835" i="11" s="1"/>
  <c r="E836" i="11"/>
  <c r="L836" i="11" s="1"/>
  <c r="E837" i="11"/>
  <c r="L837" i="11" s="1"/>
  <c r="E838" i="11"/>
  <c r="L838" i="11" s="1"/>
  <c r="E839" i="11"/>
  <c r="L839" i="11" s="1"/>
  <c r="E840" i="11"/>
  <c r="L840" i="11" s="1"/>
  <c r="E841" i="11"/>
  <c r="E842" i="11"/>
  <c r="L842" i="11" s="1"/>
  <c r="E843" i="11"/>
  <c r="L843" i="11" s="1"/>
  <c r="E844" i="11"/>
  <c r="L844" i="11" s="1"/>
  <c r="E845" i="11"/>
  <c r="N845" i="11" s="1"/>
  <c r="E846" i="11"/>
  <c r="L846" i="11" s="1"/>
  <c r="E847" i="11"/>
  <c r="E848" i="11"/>
  <c r="L848" i="11" s="1"/>
  <c r="E849" i="11"/>
  <c r="E850" i="11"/>
  <c r="L850" i="11" s="1"/>
  <c r="E851" i="11"/>
  <c r="N851" i="11" s="1"/>
  <c r="E852" i="11"/>
  <c r="L852" i="11" s="1"/>
  <c r="E853" i="11"/>
  <c r="E854" i="11"/>
  <c r="E855" i="11"/>
  <c r="L855" i="11" s="1"/>
  <c r="E856" i="11"/>
  <c r="E857" i="11"/>
  <c r="L857" i="11" s="1"/>
  <c r="E858" i="11"/>
  <c r="L858" i="11" s="1"/>
  <c r="E859" i="11"/>
  <c r="L859" i="11" s="1"/>
  <c r="E860" i="11"/>
  <c r="L860" i="11" s="1"/>
  <c r="E861" i="11"/>
  <c r="N861" i="11" s="1"/>
  <c r="E862" i="11"/>
  <c r="L862" i="11" s="1"/>
  <c r="E863" i="11"/>
  <c r="L863" i="11" s="1"/>
  <c r="E864" i="11"/>
  <c r="L864" i="11" s="1"/>
  <c r="E865" i="11"/>
  <c r="N865" i="11" s="1"/>
  <c r="E866" i="11"/>
  <c r="L866" i="11" s="1"/>
  <c r="E867" i="11"/>
  <c r="L867" i="11" s="1"/>
  <c r="E868" i="11"/>
  <c r="L868" i="11" s="1"/>
  <c r="E869" i="11"/>
  <c r="E870" i="11"/>
  <c r="L870" i="11" s="1"/>
  <c r="E871" i="11"/>
  <c r="L871" i="11" s="1"/>
  <c r="E872" i="11"/>
  <c r="L872" i="11" s="1"/>
  <c r="E873" i="11"/>
  <c r="L873" i="11" s="1"/>
  <c r="E874" i="11"/>
  <c r="E875" i="11"/>
  <c r="L875" i="11" s="1"/>
  <c r="E876" i="11"/>
  <c r="L876" i="11" s="1"/>
  <c r="E877" i="11"/>
  <c r="L877" i="11" s="1"/>
  <c r="E878" i="11"/>
  <c r="L878" i="11" s="1"/>
  <c r="E879" i="11"/>
  <c r="L879" i="11" s="1"/>
  <c r="E880" i="11"/>
  <c r="L880" i="11" s="1"/>
  <c r="E881" i="11"/>
  <c r="L881" i="11" s="1"/>
  <c r="E882" i="11"/>
  <c r="E883" i="11"/>
  <c r="L883" i="11" s="1"/>
  <c r="E884" i="11"/>
  <c r="L884" i="11" s="1"/>
  <c r="E885" i="11"/>
  <c r="L885" i="11" s="1"/>
  <c r="E886" i="11"/>
  <c r="N886" i="11" s="1"/>
  <c r="N887" i="11"/>
  <c r="E888" i="11"/>
  <c r="L888" i="11" s="1"/>
  <c r="E889" i="11"/>
  <c r="E890" i="11"/>
  <c r="E891" i="11"/>
  <c r="L891" i="11" s="1"/>
  <c r="E892" i="11"/>
  <c r="L892" i="11" s="1"/>
  <c r="E893" i="11"/>
  <c r="L893" i="11" s="1"/>
  <c r="E894" i="11"/>
  <c r="E895" i="11"/>
  <c r="E896" i="11"/>
  <c r="L896" i="11" s="1"/>
  <c r="E897" i="11"/>
  <c r="N897" i="11" s="1"/>
  <c r="E898" i="11"/>
  <c r="E899" i="11"/>
  <c r="L899" i="11" s="1"/>
  <c r="E900" i="11"/>
  <c r="L900" i="11" s="1"/>
  <c r="E901" i="11"/>
  <c r="L901" i="11" s="1"/>
  <c r="E902" i="11"/>
  <c r="L902" i="11" s="1"/>
  <c r="E903" i="11"/>
  <c r="L903" i="11" s="1"/>
  <c r="E904" i="11"/>
  <c r="L904" i="11" s="1"/>
  <c r="E905" i="11"/>
  <c r="L905" i="11" s="1"/>
  <c r="E906" i="11"/>
  <c r="L906" i="11" s="1"/>
  <c r="E907" i="11"/>
  <c r="E908" i="11"/>
  <c r="L908" i="11" s="1"/>
  <c r="E909" i="11"/>
  <c r="L909" i="11" s="1"/>
  <c r="E910" i="11"/>
  <c r="E911" i="11"/>
  <c r="L911" i="11" s="1"/>
  <c r="E912" i="11"/>
  <c r="L912" i="11" s="1"/>
  <c r="E913" i="11"/>
  <c r="N914" i="11"/>
  <c r="E915" i="11"/>
  <c r="L915" i="11" s="1"/>
  <c r="E916" i="11"/>
  <c r="L916" i="11" s="1"/>
  <c r="E917" i="11"/>
  <c r="L917" i="11" s="1"/>
  <c r="E918" i="11"/>
  <c r="L918" i="11" s="1"/>
  <c r="E919" i="11"/>
  <c r="L919" i="11" s="1"/>
  <c r="E920" i="11"/>
  <c r="L920" i="11" s="1"/>
  <c r="E921" i="11"/>
  <c r="L921" i="11" s="1"/>
  <c r="E922" i="11"/>
  <c r="E923" i="11"/>
  <c r="L923" i="11" s="1"/>
  <c r="E924" i="11"/>
  <c r="L924" i="11" s="1"/>
  <c r="E925" i="11"/>
  <c r="L925" i="11" s="1"/>
  <c r="N926" i="11"/>
  <c r="E927" i="11"/>
  <c r="N927" i="11" s="1"/>
  <c r="E928" i="11"/>
  <c r="L928" i="11" s="1"/>
  <c r="E929" i="11"/>
  <c r="L929" i="11" s="1"/>
  <c r="E930" i="11"/>
  <c r="L930" i="11" s="1"/>
  <c r="E931" i="11"/>
  <c r="E932" i="11"/>
  <c r="L932" i="11" s="1"/>
  <c r="E933" i="11"/>
  <c r="N933" i="11" s="1"/>
  <c r="E934" i="11"/>
  <c r="L934" i="11" s="1"/>
  <c r="E935" i="11"/>
  <c r="L935" i="11" s="1"/>
  <c r="E936" i="11"/>
  <c r="L936" i="11" s="1"/>
  <c r="E937" i="11"/>
  <c r="L937" i="11" s="1"/>
  <c r="E938" i="11"/>
  <c r="L938" i="11" s="1"/>
  <c r="E939" i="11"/>
  <c r="E940" i="11"/>
  <c r="L940" i="11" s="1"/>
  <c r="E941" i="11"/>
  <c r="L941" i="11" s="1"/>
  <c r="E942" i="11"/>
  <c r="L942" i="11" s="1"/>
  <c r="E943" i="11"/>
  <c r="E944" i="11"/>
  <c r="L944" i="11" s="1"/>
  <c r="E945" i="11"/>
  <c r="L945" i="11" s="1"/>
  <c r="E946" i="11"/>
  <c r="N946" i="11" s="1"/>
  <c r="E947" i="11"/>
  <c r="L947" i="11" s="1"/>
  <c r="E948" i="11"/>
  <c r="L948" i="11" s="1"/>
  <c r="E949" i="11"/>
  <c r="E950" i="11"/>
  <c r="L950" i="11" s="1"/>
  <c r="E951" i="11"/>
  <c r="L951" i="11" s="1"/>
  <c r="E952" i="11"/>
  <c r="L952" i="11" s="1"/>
  <c r="E953" i="11"/>
  <c r="L953" i="11" s="1"/>
  <c r="E954" i="11"/>
  <c r="E955" i="11"/>
  <c r="L955" i="11" s="1"/>
  <c r="E956" i="11"/>
  <c r="N956" i="11" s="1"/>
  <c r="E957" i="11"/>
  <c r="E958" i="11"/>
  <c r="L958" i="11" s="1"/>
  <c r="E959" i="11"/>
  <c r="L959" i="11" s="1"/>
  <c r="E960" i="11"/>
  <c r="N960" i="11" s="1"/>
  <c r="E961" i="11"/>
  <c r="E962" i="11"/>
  <c r="E963" i="11"/>
  <c r="L963" i="11" s="1"/>
  <c r="E964" i="11"/>
  <c r="E965" i="11"/>
  <c r="L965" i="11" s="1"/>
  <c r="N966" i="11"/>
  <c r="E967" i="11"/>
  <c r="L967" i="11" s="1"/>
  <c r="E968" i="11"/>
  <c r="L968" i="11" s="1"/>
  <c r="E969" i="11"/>
  <c r="L969" i="11" s="1"/>
  <c r="E970" i="11"/>
  <c r="E971" i="11"/>
  <c r="L971" i="11" s="1"/>
  <c r="E972" i="11"/>
  <c r="L972" i="11" s="1"/>
  <c r="E973" i="11"/>
  <c r="N973" i="11" s="1"/>
  <c r="E974" i="11"/>
  <c r="E975" i="11"/>
  <c r="L975" i="11" s="1"/>
  <c r="E976" i="11"/>
  <c r="L976" i="11" s="1"/>
  <c r="E977" i="11"/>
  <c r="E978" i="11"/>
  <c r="E979" i="11"/>
  <c r="L979" i="11" s="1"/>
  <c r="E980" i="11"/>
  <c r="L980" i="11" s="1"/>
  <c r="E981" i="11"/>
  <c r="E982" i="11"/>
  <c r="L982" i="11" s="1"/>
  <c r="E983" i="11"/>
  <c r="E984" i="11"/>
  <c r="L984" i="11" s="1"/>
  <c r="E985" i="11"/>
  <c r="N985" i="11" s="1"/>
  <c r="E986" i="11"/>
  <c r="E987" i="11"/>
  <c r="L987" i="11" s="1"/>
  <c r="E988" i="11"/>
  <c r="L988" i="11" s="1"/>
  <c r="E989" i="11"/>
  <c r="L989" i="11" s="1"/>
  <c r="E990" i="11"/>
  <c r="N990" i="11" s="1"/>
  <c r="E991" i="11"/>
  <c r="E992" i="11"/>
  <c r="L992" i="11" s="1"/>
  <c r="E993" i="11"/>
  <c r="N993" i="11" s="1"/>
  <c r="E994" i="11"/>
  <c r="L994" i="11" s="1"/>
  <c r="E995" i="11"/>
  <c r="L995" i="11" s="1"/>
  <c r="E996" i="11"/>
  <c r="L996" i="11" s="1"/>
  <c r="E508" i="11"/>
  <c r="E1003" i="11"/>
  <c r="L1003" i="11" s="1"/>
  <c r="D1003" i="11"/>
  <c r="B1003" i="11"/>
  <c r="A1003" i="11"/>
  <c r="D1002" i="11"/>
  <c r="B1002" i="11"/>
  <c r="A1002" i="11"/>
  <c r="L1376" i="11"/>
  <c r="L1340" i="11"/>
  <c r="D996" i="11"/>
  <c r="B996" i="11"/>
  <c r="A996" i="11"/>
  <c r="D995" i="11"/>
  <c r="B995" i="11"/>
  <c r="A995" i="11"/>
  <c r="D994" i="11"/>
  <c r="B994" i="11"/>
  <c r="A994" i="11"/>
  <c r="D993" i="11"/>
  <c r="B993" i="11"/>
  <c r="A993" i="11"/>
  <c r="D992" i="11"/>
  <c r="B992" i="11"/>
  <c r="A992" i="11"/>
  <c r="D991" i="11"/>
  <c r="B991" i="11"/>
  <c r="A991" i="11"/>
  <c r="D990" i="11"/>
  <c r="B990" i="11"/>
  <c r="A990" i="11"/>
  <c r="D989" i="11"/>
  <c r="B989" i="11"/>
  <c r="A989" i="11"/>
  <c r="D988" i="11"/>
  <c r="B988" i="11"/>
  <c r="A988" i="11"/>
  <c r="D987" i="11"/>
  <c r="B987" i="11"/>
  <c r="A987" i="11"/>
  <c r="D986" i="11"/>
  <c r="B986" i="11"/>
  <c r="A986" i="11"/>
  <c r="D985" i="11"/>
  <c r="B985" i="11"/>
  <c r="A985" i="11"/>
  <c r="D984" i="11"/>
  <c r="B984" i="11"/>
  <c r="A984" i="11"/>
  <c r="D983" i="11"/>
  <c r="B983" i="11"/>
  <c r="A983" i="11"/>
  <c r="D982" i="11"/>
  <c r="B982" i="11"/>
  <c r="A982" i="11"/>
  <c r="D981" i="11"/>
  <c r="B981" i="11"/>
  <c r="A981" i="11"/>
  <c r="D980" i="11"/>
  <c r="B980" i="11"/>
  <c r="A980" i="11"/>
  <c r="D979" i="11"/>
  <c r="B979" i="11"/>
  <c r="A979" i="11"/>
  <c r="D978" i="11"/>
  <c r="B978" i="11"/>
  <c r="A978" i="11"/>
  <c r="D977" i="11"/>
  <c r="B977" i="11"/>
  <c r="A977" i="11"/>
  <c r="D976" i="11"/>
  <c r="B976" i="11"/>
  <c r="A976" i="11"/>
  <c r="D975" i="11"/>
  <c r="B975" i="11"/>
  <c r="A975" i="11"/>
  <c r="D974" i="11"/>
  <c r="B974" i="11"/>
  <c r="A974" i="11"/>
  <c r="D973" i="11"/>
  <c r="B973" i="11"/>
  <c r="A973" i="11"/>
  <c r="D972" i="11"/>
  <c r="B972" i="11"/>
  <c r="A972" i="11"/>
  <c r="D971" i="11"/>
  <c r="B971" i="11"/>
  <c r="A971" i="11"/>
  <c r="D970" i="11"/>
  <c r="B970" i="11"/>
  <c r="A970" i="11"/>
  <c r="D969" i="11"/>
  <c r="B969" i="11"/>
  <c r="A969" i="11"/>
  <c r="D968" i="11"/>
  <c r="B968" i="11"/>
  <c r="A968" i="11"/>
  <c r="D967" i="11"/>
  <c r="B967" i="11"/>
  <c r="A967" i="11"/>
  <c r="B966" i="11"/>
  <c r="A966" i="11"/>
  <c r="D965" i="11"/>
  <c r="B965" i="11"/>
  <c r="A965" i="11"/>
  <c r="D964" i="11"/>
  <c r="B964" i="11"/>
  <c r="A964" i="11"/>
  <c r="D963" i="11"/>
  <c r="B963" i="11"/>
  <c r="A963" i="11"/>
  <c r="D962" i="11"/>
  <c r="B962" i="11"/>
  <c r="A962" i="11"/>
  <c r="D961" i="11"/>
  <c r="B961" i="11"/>
  <c r="A961" i="11"/>
  <c r="D960" i="11"/>
  <c r="B960" i="11"/>
  <c r="A960" i="11"/>
  <c r="D959" i="11"/>
  <c r="B959" i="11"/>
  <c r="A959" i="11"/>
  <c r="D958" i="11"/>
  <c r="B958" i="11"/>
  <c r="A958" i="11"/>
  <c r="D957" i="11"/>
  <c r="B957" i="11"/>
  <c r="A957" i="11"/>
  <c r="D956" i="11"/>
  <c r="B956" i="11"/>
  <c r="A956" i="11"/>
  <c r="D955" i="11"/>
  <c r="B955" i="11"/>
  <c r="A955" i="11"/>
  <c r="D954" i="11"/>
  <c r="B954" i="11"/>
  <c r="A954" i="11"/>
  <c r="D953" i="11"/>
  <c r="B953" i="11"/>
  <c r="A953" i="11"/>
  <c r="D952" i="11"/>
  <c r="B952" i="11"/>
  <c r="A952" i="11"/>
  <c r="D951" i="11"/>
  <c r="B951" i="11"/>
  <c r="A951" i="11"/>
  <c r="D950" i="11"/>
  <c r="B950" i="11"/>
  <c r="A950" i="11"/>
  <c r="D949" i="11"/>
  <c r="B949" i="11"/>
  <c r="A949" i="11"/>
  <c r="D948" i="11"/>
  <c r="B948" i="11"/>
  <c r="A948" i="11"/>
  <c r="D947" i="11"/>
  <c r="B947" i="11"/>
  <c r="A947" i="11"/>
  <c r="D946" i="11"/>
  <c r="B946" i="11"/>
  <c r="A946" i="11"/>
  <c r="D945" i="11"/>
  <c r="B945" i="11"/>
  <c r="A945" i="11"/>
  <c r="D944" i="11"/>
  <c r="B944" i="11"/>
  <c r="A944" i="11"/>
  <c r="D943" i="11"/>
  <c r="B943" i="11"/>
  <c r="A943" i="11"/>
  <c r="D942" i="11"/>
  <c r="B942" i="11"/>
  <c r="A942" i="11"/>
  <c r="D941" i="11"/>
  <c r="B941" i="11"/>
  <c r="A941" i="11"/>
  <c r="D940" i="11"/>
  <c r="B940" i="11"/>
  <c r="A940" i="11"/>
  <c r="D939" i="11"/>
  <c r="B939" i="11"/>
  <c r="A939" i="11"/>
  <c r="D938" i="11"/>
  <c r="B938" i="11"/>
  <c r="A938" i="11"/>
  <c r="D937" i="11"/>
  <c r="B937" i="11"/>
  <c r="A937" i="11"/>
  <c r="D936" i="11"/>
  <c r="B936" i="11"/>
  <c r="A936" i="11"/>
  <c r="D935" i="11"/>
  <c r="B935" i="11"/>
  <c r="A935" i="11"/>
  <c r="D934" i="11"/>
  <c r="B934" i="11"/>
  <c r="A934" i="11"/>
  <c r="D933" i="11"/>
  <c r="B933" i="11"/>
  <c r="A933" i="11"/>
  <c r="D932" i="11"/>
  <c r="B932" i="11"/>
  <c r="A932" i="11"/>
  <c r="D931" i="11"/>
  <c r="B931" i="11"/>
  <c r="A931" i="11"/>
  <c r="D930" i="11"/>
  <c r="B930" i="11"/>
  <c r="A930" i="11"/>
  <c r="D929" i="11"/>
  <c r="B929" i="11"/>
  <c r="A929" i="11"/>
  <c r="D928" i="11"/>
  <c r="B928" i="11"/>
  <c r="A928" i="11"/>
  <c r="D927" i="11"/>
  <c r="B927" i="11"/>
  <c r="A927" i="11"/>
  <c r="D926" i="11"/>
  <c r="B926" i="11"/>
  <c r="A926" i="11"/>
  <c r="D925" i="11"/>
  <c r="B925" i="11"/>
  <c r="A925" i="11"/>
  <c r="D924" i="11"/>
  <c r="B924" i="11"/>
  <c r="A924" i="11"/>
  <c r="D923" i="11"/>
  <c r="B923" i="11"/>
  <c r="A923" i="11"/>
  <c r="D922" i="11"/>
  <c r="B922" i="11"/>
  <c r="A922" i="11"/>
  <c r="D921" i="11"/>
  <c r="B921" i="11"/>
  <c r="A921" i="11"/>
  <c r="D920" i="11"/>
  <c r="B920" i="11"/>
  <c r="A920" i="11"/>
  <c r="D919" i="11"/>
  <c r="B919" i="11"/>
  <c r="A919" i="11"/>
  <c r="D918" i="11"/>
  <c r="B918" i="11"/>
  <c r="A918" i="11"/>
  <c r="D917" i="11"/>
  <c r="B917" i="11"/>
  <c r="A917" i="11"/>
  <c r="D916" i="11"/>
  <c r="B916" i="11"/>
  <c r="A916" i="11"/>
  <c r="D915" i="11"/>
  <c r="B915" i="11"/>
  <c r="A915" i="11"/>
  <c r="D914" i="11"/>
  <c r="B914" i="11"/>
  <c r="A914" i="11"/>
  <c r="D913" i="11"/>
  <c r="B913" i="11"/>
  <c r="A913" i="11"/>
  <c r="D912" i="11"/>
  <c r="B912" i="11"/>
  <c r="A912" i="11"/>
  <c r="D911" i="11"/>
  <c r="B911" i="11"/>
  <c r="A911" i="11"/>
  <c r="D910" i="11"/>
  <c r="B910" i="11"/>
  <c r="A910" i="11"/>
  <c r="D909" i="11"/>
  <c r="B909" i="11"/>
  <c r="A909" i="11"/>
  <c r="D908" i="11"/>
  <c r="B908" i="11"/>
  <c r="A908" i="11"/>
  <c r="D907" i="11"/>
  <c r="B907" i="11"/>
  <c r="A907" i="11"/>
  <c r="D906" i="11"/>
  <c r="B906" i="11"/>
  <c r="A906" i="11"/>
  <c r="D905" i="11"/>
  <c r="B905" i="11"/>
  <c r="A905" i="11"/>
  <c r="D904" i="11"/>
  <c r="B904" i="11"/>
  <c r="A904" i="11"/>
  <c r="D903" i="11"/>
  <c r="B903" i="11"/>
  <c r="A903" i="11"/>
  <c r="D902" i="11"/>
  <c r="B902" i="11"/>
  <c r="A902" i="11"/>
  <c r="D901" i="11"/>
  <c r="B901" i="11"/>
  <c r="A901" i="11"/>
  <c r="D900" i="11"/>
  <c r="B900" i="11"/>
  <c r="A900" i="11"/>
  <c r="D899" i="11"/>
  <c r="B899" i="11"/>
  <c r="A899" i="11"/>
  <c r="D898" i="11"/>
  <c r="B898" i="11"/>
  <c r="A898" i="11"/>
  <c r="D897" i="11"/>
  <c r="B897" i="11"/>
  <c r="A897" i="11"/>
  <c r="D896" i="11"/>
  <c r="B896" i="11"/>
  <c r="A896" i="11"/>
  <c r="D895" i="11"/>
  <c r="B895" i="11"/>
  <c r="A895" i="11"/>
  <c r="D894" i="11"/>
  <c r="B894" i="11"/>
  <c r="A894" i="11"/>
  <c r="D893" i="11"/>
  <c r="B893" i="11"/>
  <c r="A893" i="11"/>
  <c r="D892" i="11"/>
  <c r="B892" i="11"/>
  <c r="A892" i="11"/>
  <c r="D891" i="11"/>
  <c r="B891" i="11"/>
  <c r="A891" i="11"/>
  <c r="D890" i="11"/>
  <c r="B890" i="11"/>
  <c r="A890" i="11"/>
  <c r="D889" i="11"/>
  <c r="B889" i="11"/>
  <c r="A889" i="11"/>
  <c r="D888" i="11"/>
  <c r="B888" i="11"/>
  <c r="A888" i="11"/>
  <c r="D887" i="11"/>
  <c r="B887" i="11"/>
  <c r="A887" i="11"/>
  <c r="D886" i="11"/>
  <c r="B886" i="11"/>
  <c r="A886" i="11"/>
  <c r="D885" i="11"/>
  <c r="B885" i="11"/>
  <c r="A885" i="11"/>
  <c r="D884" i="11"/>
  <c r="B884" i="11"/>
  <c r="A884" i="11"/>
  <c r="D883" i="11"/>
  <c r="B883" i="11"/>
  <c r="A883" i="11"/>
  <c r="D882" i="11"/>
  <c r="B882" i="11"/>
  <c r="A882" i="11"/>
  <c r="D881" i="11"/>
  <c r="B881" i="11"/>
  <c r="A881" i="11"/>
  <c r="D880" i="11"/>
  <c r="B880" i="11"/>
  <c r="A880" i="11"/>
  <c r="D879" i="11"/>
  <c r="B879" i="11"/>
  <c r="A879" i="11"/>
  <c r="D878" i="11"/>
  <c r="B878" i="11"/>
  <c r="A878" i="11"/>
  <c r="D877" i="11"/>
  <c r="B877" i="11"/>
  <c r="A877" i="11"/>
  <c r="D876" i="11"/>
  <c r="B876" i="11"/>
  <c r="A876" i="11"/>
  <c r="D875" i="11"/>
  <c r="B875" i="11"/>
  <c r="A875" i="11"/>
  <c r="D874" i="11"/>
  <c r="B874" i="11"/>
  <c r="A874" i="11"/>
  <c r="D873" i="11"/>
  <c r="B873" i="11"/>
  <c r="A873" i="11"/>
  <c r="D872" i="11"/>
  <c r="B872" i="11"/>
  <c r="A872" i="11"/>
  <c r="D871" i="11"/>
  <c r="B871" i="11"/>
  <c r="A871" i="11"/>
  <c r="D870" i="11"/>
  <c r="B870" i="11"/>
  <c r="A870" i="11"/>
  <c r="D869" i="11"/>
  <c r="B869" i="11"/>
  <c r="A869" i="11"/>
  <c r="D868" i="11"/>
  <c r="B868" i="11"/>
  <c r="A868" i="11"/>
  <c r="D867" i="11"/>
  <c r="B867" i="11"/>
  <c r="A867" i="11"/>
  <c r="D866" i="11"/>
  <c r="B866" i="11"/>
  <c r="A866" i="11"/>
  <c r="D865" i="11"/>
  <c r="B865" i="11"/>
  <c r="A865" i="11"/>
  <c r="D864" i="11"/>
  <c r="B864" i="11"/>
  <c r="A864" i="11"/>
  <c r="D863" i="11"/>
  <c r="B863" i="11"/>
  <c r="A863" i="11"/>
  <c r="D862" i="11"/>
  <c r="B862" i="11"/>
  <c r="A862" i="11"/>
  <c r="D861" i="11"/>
  <c r="B861" i="11"/>
  <c r="A861" i="11"/>
  <c r="D860" i="11"/>
  <c r="B860" i="11"/>
  <c r="A860" i="11"/>
  <c r="D859" i="11"/>
  <c r="B859" i="11"/>
  <c r="A859" i="11"/>
  <c r="D858" i="11"/>
  <c r="B858" i="11"/>
  <c r="A858" i="11"/>
  <c r="D857" i="11"/>
  <c r="B857" i="11"/>
  <c r="A857" i="11"/>
  <c r="D856" i="11"/>
  <c r="B856" i="11"/>
  <c r="A856" i="11"/>
  <c r="D855" i="11"/>
  <c r="B855" i="11"/>
  <c r="A855" i="11"/>
  <c r="D854" i="11"/>
  <c r="B854" i="11"/>
  <c r="A854" i="11"/>
  <c r="D853" i="11"/>
  <c r="B853" i="11"/>
  <c r="A853" i="11"/>
  <c r="D852" i="11"/>
  <c r="B852" i="11"/>
  <c r="A852" i="11"/>
  <c r="D851" i="11"/>
  <c r="B851" i="11"/>
  <c r="A851" i="11"/>
  <c r="D850" i="11"/>
  <c r="B850" i="11"/>
  <c r="A850" i="11"/>
  <c r="D849" i="11"/>
  <c r="B849" i="11"/>
  <c r="A849" i="11"/>
  <c r="D848" i="11"/>
  <c r="B848" i="11"/>
  <c r="A848" i="11"/>
  <c r="D847" i="11"/>
  <c r="B847" i="11"/>
  <c r="A847" i="11"/>
  <c r="D846" i="11"/>
  <c r="B846" i="11"/>
  <c r="A846" i="11"/>
  <c r="D845" i="11"/>
  <c r="B845" i="11"/>
  <c r="A845" i="11"/>
  <c r="D844" i="11"/>
  <c r="B844" i="11"/>
  <c r="A844" i="11"/>
  <c r="D843" i="11"/>
  <c r="B843" i="11"/>
  <c r="A843" i="11"/>
  <c r="D842" i="11"/>
  <c r="B842" i="11"/>
  <c r="A842" i="11"/>
  <c r="D841" i="11"/>
  <c r="B841" i="11"/>
  <c r="A841" i="11"/>
  <c r="D840" i="11"/>
  <c r="B840" i="11"/>
  <c r="A840" i="11"/>
  <c r="D839" i="11"/>
  <c r="B839" i="11"/>
  <c r="A839" i="11"/>
  <c r="D838" i="11"/>
  <c r="B838" i="11"/>
  <c r="A838" i="11"/>
  <c r="D837" i="11"/>
  <c r="B837" i="11"/>
  <c r="A837" i="11"/>
  <c r="D836" i="11"/>
  <c r="B836" i="11"/>
  <c r="A836" i="11"/>
  <c r="D835" i="11"/>
  <c r="B835" i="11"/>
  <c r="A835" i="11"/>
  <c r="D834" i="11"/>
  <c r="B834" i="11"/>
  <c r="A834" i="11"/>
  <c r="D833" i="11"/>
  <c r="B833" i="11"/>
  <c r="A833" i="11"/>
  <c r="D832" i="11"/>
  <c r="B832" i="11"/>
  <c r="A832" i="11"/>
  <c r="D831" i="11"/>
  <c r="B831" i="11"/>
  <c r="A831" i="11"/>
  <c r="D830" i="11"/>
  <c r="B830" i="11"/>
  <c r="A830" i="11"/>
  <c r="D829" i="11"/>
  <c r="B829" i="11"/>
  <c r="A829" i="11"/>
  <c r="D828" i="11"/>
  <c r="B828" i="11"/>
  <c r="A828" i="11"/>
  <c r="D827" i="11"/>
  <c r="B827" i="11"/>
  <c r="A827" i="11"/>
  <c r="D826" i="11"/>
  <c r="B826" i="11"/>
  <c r="A826" i="11"/>
  <c r="D825" i="11"/>
  <c r="B825" i="11"/>
  <c r="A825" i="11"/>
  <c r="D824" i="11"/>
  <c r="B824" i="11"/>
  <c r="A824" i="11"/>
  <c r="D823" i="11"/>
  <c r="B823" i="11"/>
  <c r="A823" i="11"/>
  <c r="D822" i="11"/>
  <c r="B822" i="11"/>
  <c r="A822" i="11"/>
  <c r="D821" i="11"/>
  <c r="B821" i="11"/>
  <c r="A821" i="11"/>
  <c r="D820" i="11"/>
  <c r="B820" i="11"/>
  <c r="A820" i="11"/>
  <c r="D819" i="11"/>
  <c r="B819" i="11"/>
  <c r="A819" i="11"/>
  <c r="D818" i="11"/>
  <c r="B818" i="11"/>
  <c r="A818" i="11"/>
  <c r="D817" i="11"/>
  <c r="B817" i="11"/>
  <c r="A817" i="11"/>
  <c r="D816" i="11"/>
  <c r="B816" i="11"/>
  <c r="A816" i="11"/>
  <c r="D815" i="11"/>
  <c r="B815" i="11"/>
  <c r="A815" i="11"/>
  <c r="D814" i="11"/>
  <c r="B814" i="11"/>
  <c r="A814" i="11"/>
  <c r="D813" i="11"/>
  <c r="B813" i="11"/>
  <c r="A813" i="11"/>
  <c r="D812" i="11"/>
  <c r="B812" i="11"/>
  <c r="A812" i="11"/>
  <c r="D811" i="11"/>
  <c r="B811" i="11"/>
  <c r="A811" i="11"/>
  <c r="D810" i="11"/>
  <c r="B810" i="11"/>
  <c r="A810" i="11"/>
  <c r="D809" i="11"/>
  <c r="B809" i="11"/>
  <c r="A809" i="11"/>
  <c r="D808" i="11"/>
  <c r="B808" i="11"/>
  <c r="A808" i="11"/>
  <c r="D807" i="11"/>
  <c r="B807" i="11"/>
  <c r="A807" i="11"/>
  <c r="D806" i="11"/>
  <c r="B806" i="11"/>
  <c r="A806" i="11"/>
  <c r="D805" i="11"/>
  <c r="B805" i="11"/>
  <c r="A805" i="11"/>
  <c r="D804" i="11"/>
  <c r="B804" i="11"/>
  <c r="A804" i="11"/>
  <c r="D803" i="11"/>
  <c r="B803" i="11"/>
  <c r="A803" i="11"/>
  <c r="D802" i="11"/>
  <c r="B802" i="11"/>
  <c r="A802" i="11"/>
  <c r="D801" i="11"/>
  <c r="B801" i="11"/>
  <c r="A801" i="11"/>
  <c r="D800" i="11"/>
  <c r="B800" i="11"/>
  <c r="A800" i="11"/>
  <c r="D799" i="11"/>
  <c r="B799" i="11"/>
  <c r="A799" i="11"/>
  <c r="D798" i="11"/>
  <c r="B798" i="11"/>
  <c r="A798" i="11"/>
  <c r="D797" i="11"/>
  <c r="B797" i="11"/>
  <c r="A797" i="11"/>
  <c r="D796" i="11"/>
  <c r="B796" i="11"/>
  <c r="A796" i="11"/>
  <c r="D795" i="11"/>
  <c r="B795" i="11"/>
  <c r="A795" i="11"/>
  <c r="D794" i="11"/>
  <c r="B794" i="11"/>
  <c r="A794" i="11"/>
  <c r="D793" i="11"/>
  <c r="B793" i="11"/>
  <c r="A793" i="11"/>
  <c r="D792" i="11"/>
  <c r="B792" i="11"/>
  <c r="A792" i="11"/>
  <c r="D791" i="11"/>
  <c r="B791" i="11"/>
  <c r="A791" i="11"/>
  <c r="D790" i="11"/>
  <c r="B790" i="11"/>
  <c r="A790" i="11"/>
  <c r="D789" i="11"/>
  <c r="B789" i="11"/>
  <c r="A789" i="11"/>
  <c r="D788" i="11"/>
  <c r="B788" i="11"/>
  <c r="A788" i="11"/>
  <c r="D787" i="11"/>
  <c r="B787" i="11"/>
  <c r="A787" i="11"/>
  <c r="D786" i="11"/>
  <c r="B786" i="11"/>
  <c r="A786" i="11"/>
  <c r="D785" i="11"/>
  <c r="B785" i="11"/>
  <c r="A785" i="11"/>
  <c r="D784" i="11"/>
  <c r="B784" i="11"/>
  <c r="A784" i="11"/>
  <c r="D783" i="11"/>
  <c r="B783" i="11"/>
  <c r="A783" i="11"/>
  <c r="D782" i="11"/>
  <c r="B782" i="11"/>
  <c r="A782" i="11"/>
  <c r="D781" i="11"/>
  <c r="B781" i="11"/>
  <c r="A781" i="11"/>
  <c r="D780" i="11"/>
  <c r="B780" i="11"/>
  <c r="A780" i="11"/>
  <c r="D779" i="11"/>
  <c r="B779" i="11"/>
  <c r="A779" i="11"/>
  <c r="D778" i="11"/>
  <c r="B778" i="11"/>
  <c r="A778" i="11"/>
  <c r="D777" i="11"/>
  <c r="B777" i="11"/>
  <c r="A777" i="11"/>
  <c r="D776" i="11"/>
  <c r="B776" i="11"/>
  <c r="A776" i="11"/>
  <c r="D775" i="11"/>
  <c r="B775" i="11"/>
  <c r="A775" i="11"/>
  <c r="D774" i="11"/>
  <c r="B774" i="11"/>
  <c r="A774" i="11"/>
  <c r="D773" i="11"/>
  <c r="B773" i="11"/>
  <c r="A773" i="11"/>
  <c r="D772" i="11"/>
  <c r="B772" i="11"/>
  <c r="A772" i="11"/>
  <c r="D771" i="11"/>
  <c r="B771" i="11"/>
  <c r="A771" i="11"/>
  <c r="D770" i="11"/>
  <c r="B770" i="11"/>
  <c r="A770" i="11"/>
  <c r="D769" i="11"/>
  <c r="B769" i="11"/>
  <c r="A769" i="11"/>
  <c r="D768" i="11"/>
  <c r="B768" i="11"/>
  <c r="A768" i="11"/>
  <c r="D767" i="11"/>
  <c r="B767" i="11"/>
  <c r="A767" i="11"/>
  <c r="D766" i="11"/>
  <c r="B766" i="11"/>
  <c r="A766" i="11"/>
  <c r="D765" i="11"/>
  <c r="B765" i="11"/>
  <c r="A765" i="11"/>
  <c r="D764" i="11"/>
  <c r="B764" i="11"/>
  <c r="A764" i="11"/>
  <c r="D763" i="11"/>
  <c r="B763" i="11"/>
  <c r="A763" i="11"/>
  <c r="D762" i="11"/>
  <c r="B762" i="11"/>
  <c r="A762" i="11"/>
  <c r="D761" i="11"/>
  <c r="B761" i="11"/>
  <c r="A761" i="11"/>
  <c r="D760" i="11"/>
  <c r="B760" i="11"/>
  <c r="A760" i="11"/>
  <c r="D759" i="11"/>
  <c r="B759" i="11"/>
  <c r="A759" i="11"/>
  <c r="D758" i="11"/>
  <c r="B758" i="11"/>
  <c r="A758" i="11"/>
  <c r="D757" i="11"/>
  <c r="B757" i="11"/>
  <c r="A757" i="11"/>
  <c r="D756" i="11"/>
  <c r="B756" i="11"/>
  <c r="A756" i="11"/>
  <c r="D755" i="11"/>
  <c r="B755" i="11"/>
  <c r="A755" i="11"/>
  <c r="D754" i="11"/>
  <c r="B754" i="11"/>
  <c r="A754" i="11"/>
  <c r="D753" i="11"/>
  <c r="B753" i="11"/>
  <c r="A753" i="11"/>
  <c r="D752" i="11"/>
  <c r="B752" i="11"/>
  <c r="A752" i="11"/>
  <c r="D751" i="11"/>
  <c r="B751" i="11"/>
  <c r="A751" i="11"/>
  <c r="D750" i="11"/>
  <c r="B750" i="11"/>
  <c r="A750" i="11"/>
  <c r="D749" i="11"/>
  <c r="B749" i="11"/>
  <c r="A749" i="11"/>
  <c r="D748" i="11"/>
  <c r="B748" i="11"/>
  <c r="A748" i="11"/>
  <c r="D747" i="11"/>
  <c r="B747" i="11"/>
  <c r="A747" i="11"/>
  <c r="D746" i="11"/>
  <c r="B746" i="11"/>
  <c r="A746" i="11"/>
  <c r="D745" i="11"/>
  <c r="B745" i="11"/>
  <c r="A745" i="11"/>
  <c r="D744" i="11"/>
  <c r="B744" i="11"/>
  <c r="A744" i="11"/>
  <c r="D743" i="11"/>
  <c r="B743" i="11"/>
  <c r="A743" i="11"/>
  <c r="D742" i="11"/>
  <c r="B742" i="11"/>
  <c r="A742" i="11"/>
  <c r="D741" i="11"/>
  <c r="B741" i="11"/>
  <c r="A741" i="11"/>
  <c r="D740" i="11"/>
  <c r="B740" i="11"/>
  <c r="A740" i="11"/>
  <c r="D739" i="11"/>
  <c r="B739" i="11"/>
  <c r="A739" i="11"/>
  <c r="D738" i="11"/>
  <c r="B738" i="11"/>
  <c r="A738" i="11"/>
  <c r="D737" i="11"/>
  <c r="B737" i="11"/>
  <c r="A737" i="11"/>
  <c r="D736" i="11"/>
  <c r="B736" i="11"/>
  <c r="A736" i="11"/>
  <c r="D735" i="11"/>
  <c r="B735" i="11"/>
  <c r="A735" i="11"/>
  <c r="D734" i="11"/>
  <c r="B734" i="11"/>
  <c r="A734" i="11"/>
  <c r="D733" i="11"/>
  <c r="B733" i="11"/>
  <c r="A733" i="11"/>
  <c r="D732" i="11"/>
  <c r="B732" i="11"/>
  <c r="A732" i="11"/>
  <c r="D731" i="11"/>
  <c r="B731" i="11"/>
  <c r="A731" i="11"/>
  <c r="D730" i="11"/>
  <c r="B730" i="11"/>
  <c r="A730" i="11"/>
  <c r="D729" i="11"/>
  <c r="B729" i="11"/>
  <c r="A729" i="11"/>
  <c r="D728" i="11"/>
  <c r="B728" i="11"/>
  <c r="A728" i="11"/>
  <c r="D727" i="11"/>
  <c r="B727" i="11"/>
  <c r="A727" i="11"/>
  <c r="D726" i="11"/>
  <c r="B726" i="11"/>
  <c r="A726" i="11"/>
  <c r="D725" i="11"/>
  <c r="B725" i="11"/>
  <c r="A725" i="11"/>
  <c r="D724" i="11"/>
  <c r="B724" i="11"/>
  <c r="A724" i="11"/>
  <c r="D723" i="11"/>
  <c r="B723" i="11"/>
  <c r="A723" i="11"/>
  <c r="D722" i="11"/>
  <c r="B722" i="11"/>
  <c r="A722" i="11"/>
  <c r="D721" i="11"/>
  <c r="B721" i="11"/>
  <c r="A721" i="11"/>
  <c r="D720" i="11"/>
  <c r="B720" i="11"/>
  <c r="A720" i="11"/>
  <c r="D719" i="11"/>
  <c r="B719" i="11"/>
  <c r="A719" i="11"/>
  <c r="D718" i="11"/>
  <c r="B718" i="11"/>
  <c r="A718" i="11"/>
  <c r="D717" i="11"/>
  <c r="B717" i="11"/>
  <c r="A717" i="11"/>
  <c r="D716" i="11"/>
  <c r="B716" i="11"/>
  <c r="A716" i="11"/>
  <c r="D715" i="11"/>
  <c r="B715" i="11"/>
  <c r="A715" i="11"/>
  <c r="D714" i="11"/>
  <c r="B714" i="11"/>
  <c r="A714" i="11"/>
  <c r="D713" i="11"/>
  <c r="B713" i="11"/>
  <c r="A713" i="11"/>
  <c r="D712" i="11"/>
  <c r="B712" i="11"/>
  <c r="A712" i="11"/>
  <c r="D711" i="11"/>
  <c r="B711" i="11"/>
  <c r="A711" i="11"/>
  <c r="D710" i="11"/>
  <c r="B710" i="11"/>
  <c r="A710" i="11"/>
  <c r="D709" i="11"/>
  <c r="B709" i="11"/>
  <c r="A709" i="11"/>
  <c r="D708" i="11"/>
  <c r="B708" i="11"/>
  <c r="A708" i="11"/>
  <c r="D707" i="11"/>
  <c r="B707" i="11"/>
  <c r="A707" i="11"/>
  <c r="D706" i="11"/>
  <c r="B706" i="11"/>
  <c r="A706" i="11"/>
  <c r="D705" i="11"/>
  <c r="B705" i="11"/>
  <c r="A705" i="11"/>
  <c r="D704" i="11"/>
  <c r="B704" i="11"/>
  <c r="A704" i="11"/>
  <c r="D703" i="11"/>
  <c r="B703" i="11"/>
  <c r="A703" i="11"/>
  <c r="D702" i="11"/>
  <c r="B702" i="11"/>
  <c r="A702" i="11"/>
  <c r="D701" i="11"/>
  <c r="B701" i="11"/>
  <c r="A701" i="11"/>
  <c r="D700" i="11"/>
  <c r="B700" i="11"/>
  <c r="A700" i="11"/>
  <c r="D699" i="11"/>
  <c r="B699" i="11"/>
  <c r="A699" i="11"/>
  <c r="D698" i="11"/>
  <c r="B698" i="11"/>
  <c r="A698" i="11"/>
  <c r="D697" i="11"/>
  <c r="B697" i="11"/>
  <c r="A697" i="11"/>
  <c r="D696" i="11"/>
  <c r="B696" i="11"/>
  <c r="A696" i="11"/>
  <c r="D695" i="11"/>
  <c r="B695" i="11"/>
  <c r="A695" i="11"/>
  <c r="D694" i="11"/>
  <c r="B694" i="11"/>
  <c r="A694" i="11"/>
  <c r="D693" i="11"/>
  <c r="B693" i="11"/>
  <c r="A693" i="11"/>
  <c r="D692" i="11"/>
  <c r="B692" i="11"/>
  <c r="A692" i="11"/>
  <c r="D691" i="11"/>
  <c r="B691" i="11"/>
  <c r="A691" i="11"/>
  <c r="D690" i="11"/>
  <c r="B690" i="11"/>
  <c r="A690" i="11"/>
  <c r="D689" i="11"/>
  <c r="B689" i="11"/>
  <c r="A689" i="11"/>
  <c r="D688" i="11"/>
  <c r="B688" i="11"/>
  <c r="A688" i="11"/>
  <c r="D687" i="11"/>
  <c r="B687" i="11"/>
  <c r="A687" i="11"/>
  <c r="D686" i="11"/>
  <c r="B686" i="11"/>
  <c r="A686" i="11"/>
  <c r="D685" i="11"/>
  <c r="B685" i="11"/>
  <c r="A685" i="11"/>
  <c r="D684" i="11"/>
  <c r="B684" i="11"/>
  <c r="A684" i="11"/>
  <c r="D683" i="11"/>
  <c r="B683" i="11"/>
  <c r="A683" i="11"/>
  <c r="D682" i="11"/>
  <c r="B682" i="11"/>
  <c r="A682" i="11"/>
  <c r="D681" i="11"/>
  <c r="B681" i="11"/>
  <c r="A681" i="11"/>
  <c r="D680" i="11"/>
  <c r="B680" i="11"/>
  <c r="A680" i="11"/>
  <c r="D679" i="11"/>
  <c r="B679" i="11"/>
  <c r="A679" i="11"/>
  <c r="D678" i="11"/>
  <c r="B678" i="11"/>
  <c r="A678" i="11"/>
  <c r="D677" i="11"/>
  <c r="B677" i="11"/>
  <c r="A677" i="11"/>
  <c r="D676" i="11"/>
  <c r="B676" i="11"/>
  <c r="A676" i="11"/>
  <c r="D675" i="11"/>
  <c r="B675" i="11"/>
  <c r="A675" i="11"/>
  <c r="D674" i="11"/>
  <c r="B674" i="11"/>
  <c r="A674" i="11"/>
  <c r="D673" i="11"/>
  <c r="B673" i="11"/>
  <c r="A673" i="11"/>
  <c r="D672" i="11"/>
  <c r="B672" i="11"/>
  <c r="A672" i="11"/>
  <c r="D671" i="11"/>
  <c r="B671" i="11"/>
  <c r="A671" i="11"/>
  <c r="D670" i="11"/>
  <c r="B670" i="11"/>
  <c r="A670" i="11"/>
  <c r="D669" i="11"/>
  <c r="B669" i="11"/>
  <c r="A669" i="11"/>
  <c r="D668" i="11"/>
  <c r="B668" i="11"/>
  <c r="A668" i="11"/>
  <c r="D667" i="11"/>
  <c r="B667" i="11"/>
  <c r="A667" i="11"/>
  <c r="D666" i="11"/>
  <c r="B666" i="11"/>
  <c r="A666" i="11"/>
  <c r="D665" i="11"/>
  <c r="B665" i="11"/>
  <c r="A665" i="11"/>
  <c r="D664" i="11"/>
  <c r="B664" i="11"/>
  <c r="A664" i="11"/>
  <c r="D663" i="11"/>
  <c r="B663" i="11"/>
  <c r="A663" i="11"/>
  <c r="D662" i="11"/>
  <c r="B662" i="11"/>
  <c r="A662" i="11"/>
  <c r="D661" i="11"/>
  <c r="B661" i="11"/>
  <c r="A661" i="11"/>
  <c r="D660" i="11"/>
  <c r="B660" i="11"/>
  <c r="A660" i="11"/>
  <c r="D659" i="11"/>
  <c r="B659" i="11"/>
  <c r="A659" i="11"/>
  <c r="D658" i="11"/>
  <c r="B658" i="11"/>
  <c r="A658" i="11"/>
  <c r="D657" i="11"/>
  <c r="B657" i="11"/>
  <c r="A657" i="11"/>
  <c r="D656" i="11"/>
  <c r="B656" i="11"/>
  <c r="A656" i="11"/>
  <c r="D655" i="11"/>
  <c r="B655" i="11"/>
  <c r="A655" i="11"/>
  <c r="D654" i="11"/>
  <c r="B654" i="11"/>
  <c r="A654" i="11"/>
  <c r="D653" i="11"/>
  <c r="B653" i="11"/>
  <c r="A653" i="11"/>
  <c r="D652" i="11"/>
  <c r="B652" i="11"/>
  <c r="A652" i="11"/>
  <c r="D651" i="11"/>
  <c r="B651" i="11"/>
  <c r="A651" i="11"/>
  <c r="D650" i="11"/>
  <c r="B650" i="11"/>
  <c r="A650" i="11"/>
  <c r="D649" i="11"/>
  <c r="B649" i="11"/>
  <c r="A649" i="11"/>
  <c r="D648" i="11"/>
  <c r="B648" i="11"/>
  <c r="A648" i="11"/>
  <c r="D647" i="11"/>
  <c r="B647" i="11"/>
  <c r="A647" i="11"/>
  <c r="D646" i="11"/>
  <c r="B646" i="11"/>
  <c r="A646" i="11"/>
  <c r="D645" i="11"/>
  <c r="B645" i="11"/>
  <c r="A645" i="11"/>
  <c r="D644" i="11"/>
  <c r="B644" i="11"/>
  <c r="A644" i="11"/>
  <c r="D643" i="11"/>
  <c r="B643" i="11"/>
  <c r="A643" i="11"/>
  <c r="D642" i="11"/>
  <c r="B642" i="11"/>
  <c r="A642" i="11"/>
  <c r="D641" i="11"/>
  <c r="B641" i="11"/>
  <c r="A641" i="11"/>
  <c r="D640" i="11"/>
  <c r="B640" i="11"/>
  <c r="A640" i="11"/>
  <c r="D639" i="11"/>
  <c r="B639" i="11"/>
  <c r="A639" i="11"/>
  <c r="D638" i="11"/>
  <c r="B638" i="11"/>
  <c r="A638" i="11"/>
  <c r="D637" i="11"/>
  <c r="B637" i="11"/>
  <c r="A637" i="11"/>
  <c r="D636" i="11"/>
  <c r="B636" i="11"/>
  <c r="A636" i="11"/>
  <c r="D635" i="11"/>
  <c r="B635" i="11"/>
  <c r="A635" i="11"/>
  <c r="D634" i="11"/>
  <c r="B634" i="11"/>
  <c r="A634" i="11"/>
  <c r="D633" i="11"/>
  <c r="B633" i="11"/>
  <c r="A633" i="11"/>
  <c r="D632" i="11"/>
  <c r="B632" i="11"/>
  <c r="A632" i="11"/>
  <c r="D631" i="11"/>
  <c r="B631" i="11"/>
  <c r="A631" i="11"/>
  <c r="D630" i="11"/>
  <c r="B630" i="11"/>
  <c r="A630" i="11"/>
  <c r="D629" i="11"/>
  <c r="B629" i="11"/>
  <c r="A629" i="11"/>
  <c r="D628" i="11"/>
  <c r="B628" i="11"/>
  <c r="A628" i="11"/>
  <c r="D627" i="11"/>
  <c r="B627" i="11"/>
  <c r="A627" i="11"/>
  <c r="D626" i="11"/>
  <c r="B626" i="11"/>
  <c r="A626" i="11"/>
  <c r="D625" i="11"/>
  <c r="B625" i="11"/>
  <c r="A625" i="11"/>
  <c r="D624" i="11"/>
  <c r="B624" i="11"/>
  <c r="A624" i="11"/>
  <c r="D623" i="11"/>
  <c r="B623" i="11"/>
  <c r="A623" i="11"/>
  <c r="D622" i="11"/>
  <c r="B622" i="11"/>
  <c r="A622" i="11"/>
  <c r="D621" i="11"/>
  <c r="B621" i="11"/>
  <c r="A621" i="11"/>
  <c r="D620" i="11"/>
  <c r="B620" i="11"/>
  <c r="A620" i="11"/>
  <c r="D619" i="11"/>
  <c r="B619" i="11"/>
  <c r="A619" i="11"/>
  <c r="D618" i="11"/>
  <c r="B618" i="11"/>
  <c r="A618" i="11"/>
  <c r="D617" i="11"/>
  <c r="B617" i="11"/>
  <c r="A617" i="11"/>
  <c r="D616" i="11"/>
  <c r="B616" i="11"/>
  <c r="A616" i="11"/>
  <c r="D615" i="11"/>
  <c r="B615" i="11"/>
  <c r="A615" i="11"/>
  <c r="D614" i="11"/>
  <c r="B614" i="11"/>
  <c r="A614" i="11"/>
  <c r="D613" i="11"/>
  <c r="B613" i="11"/>
  <c r="A613" i="11"/>
  <c r="D612" i="11"/>
  <c r="B612" i="11"/>
  <c r="A612" i="11"/>
  <c r="D611" i="11"/>
  <c r="B611" i="11"/>
  <c r="A611" i="11"/>
  <c r="D610" i="11"/>
  <c r="B610" i="11"/>
  <c r="A610" i="11"/>
  <c r="D609" i="11"/>
  <c r="B609" i="11"/>
  <c r="A609" i="11"/>
  <c r="D608" i="11"/>
  <c r="B608" i="11"/>
  <c r="A608" i="11"/>
  <c r="D607" i="11"/>
  <c r="B607" i="11"/>
  <c r="A607" i="11"/>
  <c r="D606" i="11"/>
  <c r="B606" i="11"/>
  <c r="A606" i="11"/>
  <c r="D605" i="11"/>
  <c r="B605" i="11"/>
  <c r="A605" i="11"/>
  <c r="D604" i="11"/>
  <c r="B604" i="11"/>
  <c r="A604" i="11"/>
  <c r="D603" i="11"/>
  <c r="B603" i="11"/>
  <c r="A603" i="11"/>
  <c r="D602" i="11"/>
  <c r="B602" i="11"/>
  <c r="A602" i="11"/>
  <c r="D601" i="11"/>
  <c r="B601" i="11"/>
  <c r="A601" i="11"/>
  <c r="D600" i="11"/>
  <c r="B600" i="11"/>
  <c r="A600" i="11"/>
  <c r="D599" i="11"/>
  <c r="B599" i="11"/>
  <c r="A599" i="11"/>
  <c r="D598" i="11"/>
  <c r="B598" i="11"/>
  <c r="A598" i="11"/>
  <c r="D597" i="11"/>
  <c r="B597" i="11"/>
  <c r="A597" i="11"/>
  <c r="D596" i="11"/>
  <c r="B596" i="11"/>
  <c r="A596" i="11"/>
  <c r="D595" i="11"/>
  <c r="B595" i="11"/>
  <c r="A595" i="11"/>
  <c r="D594" i="11"/>
  <c r="B594" i="11"/>
  <c r="A594" i="11"/>
  <c r="D593" i="11"/>
  <c r="B593" i="11"/>
  <c r="A593" i="11"/>
  <c r="D592" i="11"/>
  <c r="B592" i="11"/>
  <c r="A592" i="11"/>
  <c r="D591" i="11"/>
  <c r="B591" i="11"/>
  <c r="A591" i="11"/>
  <c r="D590" i="11"/>
  <c r="B590" i="11"/>
  <c r="A590" i="11"/>
  <c r="D589" i="11"/>
  <c r="B589" i="11"/>
  <c r="A589" i="11"/>
  <c r="D588" i="11"/>
  <c r="B588" i="11"/>
  <c r="A588" i="11"/>
  <c r="D587" i="11"/>
  <c r="B587" i="11"/>
  <c r="A587" i="11"/>
  <c r="D586" i="11"/>
  <c r="B586" i="11"/>
  <c r="A586" i="11"/>
  <c r="D585" i="11"/>
  <c r="B585" i="11"/>
  <c r="A585" i="11"/>
  <c r="D584" i="11"/>
  <c r="B584" i="11"/>
  <c r="A584" i="11"/>
  <c r="D583" i="11"/>
  <c r="B583" i="11"/>
  <c r="A583" i="11"/>
  <c r="D582" i="11"/>
  <c r="B582" i="11"/>
  <c r="A582" i="11"/>
  <c r="D581" i="11"/>
  <c r="B581" i="11"/>
  <c r="A581" i="11"/>
  <c r="D580" i="11"/>
  <c r="B580" i="11"/>
  <c r="A580" i="11"/>
  <c r="D579" i="11"/>
  <c r="B579" i="11"/>
  <c r="A579" i="11"/>
  <c r="D578" i="11"/>
  <c r="B578" i="11"/>
  <c r="A578" i="11"/>
  <c r="D577" i="11"/>
  <c r="B577" i="11"/>
  <c r="A577" i="11"/>
  <c r="D576" i="11"/>
  <c r="B576" i="11"/>
  <c r="A576" i="11"/>
  <c r="D575" i="11"/>
  <c r="B575" i="11"/>
  <c r="A575" i="11"/>
  <c r="D574" i="11"/>
  <c r="B574" i="11"/>
  <c r="A574" i="11"/>
  <c r="D573" i="11"/>
  <c r="B573" i="11"/>
  <c r="A573" i="11"/>
  <c r="D572" i="11"/>
  <c r="B572" i="11"/>
  <c r="A572" i="11"/>
  <c r="D571" i="11"/>
  <c r="B571" i="11"/>
  <c r="A571" i="11"/>
  <c r="D570" i="11"/>
  <c r="B570" i="11"/>
  <c r="A570" i="11"/>
  <c r="D569" i="11"/>
  <c r="B569" i="11"/>
  <c r="A569" i="11"/>
  <c r="D568" i="11"/>
  <c r="B568" i="11"/>
  <c r="A568" i="11"/>
  <c r="D567" i="11"/>
  <c r="B567" i="11"/>
  <c r="A567" i="11"/>
  <c r="D566" i="11"/>
  <c r="B566" i="11"/>
  <c r="A566" i="11"/>
  <c r="D565" i="11"/>
  <c r="B565" i="11"/>
  <c r="A565" i="11"/>
  <c r="D564" i="11"/>
  <c r="B564" i="11"/>
  <c r="A564" i="11"/>
  <c r="D563" i="11"/>
  <c r="B563" i="11"/>
  <c r="A563" i="11"/>
  <c r="D562" i="11"/>
  <c r="B562" i="11"/>
  <c r="A562" i="11"/>
  <c r="D561" i="11"/>
  <c r="B561" i="11"/>
  <c r="A561" i="11"/>
  <c r="D560" i="11"/>
  <c r="B560" i="11"/>
  <c r="A560" i="11"/>
  <c r="D559" i="11"/>
  <c r="B559" i="11"/>
  <c r="A559" i="11"/>
  <c r="D558" i="11"/>
  <c r="B558" i="11"/>
  <c r="A558" i="11"/>
  <c r="D557" i="11"/>
  <c r="B557" i="11"/>
  <c r="A557" i="11"/>
  <c r="D556" i="11"/>
  <c r="B556" i="11"/>
  <c r="A556" i="11"/>
  <c r="D555" i="11"/>
  <c r="B555" i="11"/>
  <c r="A555" i="11"/>
  <c r="D554" i="11"/>
  <c r="B554" i="11"/>
  <c r="A554" i="11"/>
  <c r="D553" i="11"/>
  <c r="B553" i="11"/>
  <c r="A553" i="11"/>
  <c r="D552" i="11"/>
  <c r="B552" i="11"/>
  <c r="A552" i="11"/>
  <c r="D551" i="11"/>
  <c r="B551" i="11"/>
  <c r="A551" i="11"/>
  <c r="D550" i="11"/>
  <c r="B550" i="11"/>
  <c r="A550" i="11"/>
  <c r="D549" i="11"/>
  <c r="B549" i="11"/>
  <c r="A549" i="11"/>
  <c r="D548" i="11"/>
  <c r="B548" i="11"/>
  <c r="A548" i="11"/>
  <c r="D547" i="11"/>
  <c r="B547" i="11"/>
  <c r="A547" i="11"/>
  <c r="D546" i="11"/>
  <c r="B546" i="11"/>
  <c r="A546" i="11"/>
  <c r="D545" i="11"/>
  <c r="B545" i="11"/>
  <c r="A545" i="11"/>
  <c r="D544" i="11"/>
  <c r="B544" i="11"/>
  <c r="A544" i="11"/>
  <c r="D543" i="11"/>
  <c r="B543" i="11"/>
  <c r="A543" i="11"/>
  <c r="D542" i="11"/>
  <c r="B542" i="11"/>
  <c r="A542" i="11"/>
  <c r="D541" i="11"/>
  <c r="B541" i="11"/>
  <c r="A541" i="11"/>
  <c r="D540" i="11"/>
  <c r="B540" i="11"/>
  <c r="A540" i="11"/>
  <c r="D539" i="11"/>
  <c r="B539" i="11"/>
  <c r="A539" i="11"/>
  <c r="D538" i="11"/>
  <c r="B538" i="11"/>
  <c r="A538" i="11"/>
  <c r="D537" i="11"/>
  <c r="B537" i="11"/>
  <c r="A537" i="11"/>
  <c r="D536" i="11"/>
  <c r="B536" i="11"/>
  <c r="A536" i="11"/>
  <c r="D535" i="11"/>
  <c r="B535" i="11"/>
  <c r="A535" i="11"/>
  <c r="D534" i="11"/>
  <c r="B534" i="11"/>
  <c r="A534" i="11"/>
  <c r="D533" i="11"/>
  <c r="B533" i="11"/>
  <c r="A533" i="11"/>
  <c r="D532" i="11"/>
  <c r="B532" i="11"/>
  <c r="A532" i="11"/>
  <c r="D531" i="11"/>
  <c r="B531" i="11"/>
  <c r="A531" i="11"/>
  <c r="D530" i="11"/>
  <c r="B530" i="11"/>
  <c r="A530" i="11"/>
  <c r="D529" i="11"/>
  <c r="B529" i="11"/>
  <c r="A529" i="11"/>
  <c r="D528" i="11"/>
  <c r="B528" i="11"/>
  <c r="A528" i="11"/>
  <c r="D527" i="11"/>
  <c r="B527" i="11"/>
  <c r="A527" i="11"/>
  <c r="D526" i="11"/>
  <c r="B526" i="11"/>
  <c r="A526" i="11"/>
  <c r="D525" i="11"/>
  <c r="B525" i="11"/>
  <c r="A525" i="11"/>
  <c r="D524" i="11"/>
  <c r="B524" i="11"/>
  <c r="A524" i="11"/>
  <c r="D523" i="11"/>
  <c r="B523" i="11"/>
  <c r="A523" i="11"/>
  <c r="D522" i="11"/>
  <c r="B522" i="11"/>
  <c r="A522" i="11"/>
  <c r="D521" i="11"/>
  <c r="B521" i="11"/>
  <c r="A521" i="11"/>
  <c r="D520" i="11"/>
  <c r="B520" i="11"/>
  <c r="A520" i="11"/>
  <c r="D519" i="11"/>
  <c r="B519" i="11"/>
  <c r="A519" i="11"/>
  <c r="D518" i="11"/>
  <c r="B518" i="11"/>
  <c r="A518" i="11"/>
  <c r="D517" i="11"/>
  <c r="B517" i="11"/>
  <c r="A517" i="11"/>
  <c r="D516" i="11"/>
  <c r="B516" i="11"/>
  <c r="A516" i="11"/>
  <c r="D515" i="11"/>
  <c r="B515" i="11"/>
  <c r="A515" i="11"/>
  <c r="D514" i="11"/>
  <c r="B514" i="11"/>
  <c r="A514" i="11"/>
  <c r="D513" i="11"/>
  <c r="B513" i="11"/>
  <c r="A513" i="11"/>
  <c r="D512" i="11"/>
  <c r="B512" i="11"/>
  <c r="A512" i="11"/>
  <c r="D511" i="11"/>
  <c r="B511" i="11"/>
  <c r="A511" i="11"/>
  <c r="D510" i="11"/>
  <c r="B510" i="11"/>
  <c r="A510" i="11"/>
  <c r="D509" i="11"/>
  <c r="B509" i="11"/>
  <c r="A509" i="11"/>
  <c r="D508" i="11"/>
  <c r="B508" i="11"/>
  <c r="A508" i="11"/>
  <c r="D507" i="11"/>
  <c r="B507" i="11"/>
  <c r="A507" i="11"/>
  <c r="N809" i="11"/>
  <c r="N794" i="11"/>
  <c r="N793" i="11"/>
  <c r="N774" i="11"/>
  <c r="N773" i="11"/>
  <c r="N759" i="11"/>
  <c r="N705" i="11"/>
  <c r="N698" i="11"/>
  <c r="N643" i="11"/>
  <c r="N572" i="11"/>
  <c r="N517" i="11"/>
  <c r="N507" i="11"/>
  <c r="N419" i="11"/>
  <c r="N431" i="11"/>
  <c r="E14" i="11"/>
  <c r="L14" i="11" s="1"/>
  <c r="E15" i="11"/>
  <c r="L15" i="11" s="1"/>
  <c r="E16" i="11"/>
  <c r="L16" i="11" s="1"/>
  <c r="E17" i="11"/>
  <c r="L17" i="11" s="1"/>
  <c r="E18" i="11"/>
  <c r="L18" i="11" s="1"/>
  <c r="E19" i="11"/>
  <c r="E20" i="11"/>
  <c r="L20" i="11" s="1"/>
  <c r="E23" i="11"/>
  <c r="E24" i="11"/>
  <c r="E25" i="11"/>
  <c r="E26" i="11"/>
  <c r="E28" i="11"/>
  <c r="E29" i="11"/>
  <c r="E30" i="11"/>
  <c r="E31" i="11"/>
  <c r="L31" i="11" s="1"/>
  <c r="E32" i="11"/>
  <c r="L32" i="11" s="1"/>
  <c r="E33" i="11"/>
  <c r="L33" i="11" s="1"/>
  <c r="E34" i="11"/>
  <c r="L34" i="11" s="1"/>
  <c r="E35" i="11"/>
  <c r="L35" i="11" s="1"/>
  <c r="E36" i="11"/>
  <c r="L36" i="11" s="1"/>
  <c r="E37" i="11"/>
  <c r="L37" i="11" s="1"/>
  <c r="E38" i="11"/>
  <c r="L38" i="11" s="1"/>
  <c r="E39" i="11"/>
  <c r="E40" i="11"/>
  <c r="L40" i="11" s="1"/>
  <c r="E41" i="11"/>
  <c r="L41" i="11" s="1"/>
  <c r="E42" i="11"/>
  <c r="E43" i="11"/>
  <c r="L43" i="11" s="1"/>
  <c r="E44" i="11"/>
  <c r="L44" i="11" s="1"/>
  <c r="E45" i="11"/>
  <c r="L45" i="11" s="1"/>
  <c r="E46" i="11"/>
  <c r="E47" i="11"/>
  <c r="L47" i="11" s="1"/>
  <c r="E49" i="11"/>
  <c r="L49" i="11" s="1"/>
  <c r="E50" i="11"/>
  <c r="L50" i="11" s="1"/>
  <c r="E52" i="11"/>
  <c r="L52" i="11" s="1"/>
  <c r="E53" i="11"/>
  <c r="L53" i="11" s="1"/>
  <c r="E54" i="11"/>
  <c r="L54" i="11" s="1"/>
  <c r="E55" i="11"/>
  <c r="L55" i="11" s="1"/>
  <c r="E56" i="11"/>
  <c r="L56" i="11" s="1"/>
  <c r="E57" i="11"/>
  <c r="L57" i="11" s="1"/>
  <c r="E58" i="11"/>
  <c r="L58" i="11" s="1"/>
  <c r="E59" i="11"/>
  <c r="L59" i="11" s="1"/>
  <c r="E60" i="11"/>
  <c r="L60" i="11" s="1"/>
  <c r="E61" i="11"/>
  <c r="L61" i="11" s="1"/>
  <c r="E62" i="11"/>
  <c r="E63" i="11"/>
  <c r="L63" i="11" s="1"/>
  <c r="E64" i="11"/>
  <c r="L64" i="11" s="1"/>
  <c r="E65" i="11"/>
  <c r="L65" i="11" s="1"/>
  <c r="E66" i="11"/>
  <c r="E67" i="11"/>
  <c r="L67" i="11" s="1"/>
  <c r="E68" i="11"/>
  <c r="L68" i="11" s="1"/>
  <c r="E69" i="11"/>
  <c r="L69" i="11" s="1"/>
  <c r="E70" i="11"/>
  <c r="E71" i="11"/>
  <c r="L71" i="11" s="1"/>
  <c r="E72" i="11"/>
  <c r="L72" i="11" s="1"/>
  <c r="E73" i="11"/>
  <c r="L73" i="11" s="1"/>
  <c r="E74" i="11"/>
  <c r="E75" i="11"/>
  <c r="L75" i="11" s="1"/>
  <c r="E76" i="11"/>
  <c r="L76" i="11" s="1"/>
  <c r="E78" i="11"/>
  <c r="E79" i="11"/>
  <c r="L79" i="11" s="1"/>
  <c r="E80" i="11"/>
  <c r="L80" i="11" s="1"/>
  <c r="E81" i="11"/>
  <c r="L81" i="11" s="1"/>
  <c r="E82" i="11"/>
  <c r="L82" i="11" s="1"/>
  <c r="E83" i="11"/>
  <c r="L83" i="11" s="1"/>
  <c r="E84" i="11"/>
  <c r="L84" i="11" s="1"/>
  <c r="E85" i="11"/>
  <c r="L85" i="11" s="1"/>
  <c r="E86" i="11"/>
  <c r="L86" i="11" s="1"/>
  <c r="E87" i="11"/>
  <c r="E88" i="11"/>
  <c r="L88" i="11" s="1"/>
  <c r="E89" i="11"/>
  <c r="L89" i="11" s="1"/>
  <c r="E90" i="11"/>
  <c r="L90" i="11" s="1"/>
  <c r="E91" i="11"/>
  <c r="L91" i="11" s="1"/>
  <c r="E92" i="11"/>
  <c r="L92" i="11" s="1"/>
  <c r="E93" i="11"/>
  <c r="E94" i="11"/>
  <c r="L94" i="11" s="1"/>
  <c r="E95" i="11"/>
  <c r="L95" i="11" s="1"/>
  <c r="E96" i="11"/>
  <c r="L96" i="11" s="1"/>
  <c r="E97" i="11"/>
  <c r="L97" i="11" s="1"/>
  <c r="E99" i="11"/>
  <c r="L99" i="11" s="1"/>
  <c r="E100" i="11"/>
  <c r="L100" i="11" s="1"/>
  <c r="E101" i="11"/>
  <c r="L101" i="11" s="1"/>
  <c r="E102" i="11"/>
  <c r="L102" i="11" s="1"/>
  <c r="E103" i="11"/>
  <c r="L103" i="11" s="1"/>
  <c r="E104" i="11"/>
  <c r="L104" i="11" s="1"/>
  <c r="E105" i="11"/>
  <c r="E107" i="11"/>
  <c r="L107" i="11" s="1"/>
  <c r="E108" i="11"/>
  <c r="L108" i="11" s="1"/>
  <c r="E109" i="11"/>
  <c r="E110" i="11"/>
  <c r="L110" i="11" s="1"/>
  <c r="E111" i="11"/>
  <c r="L111" i="11" s="1"/>
  <c r="E112" i="11"/>
  <c r="L112" i="11" s="1"/>
  <c r="E113" i="11"/>
  <c r="E114" i="11"/>
  <c r="L114" i="11" s="1"/>
  <c r="E115" i="11"/>
  <c r="L115" i="11" s="1"/>
  <c r="E116" i="11"/>
  <c r="L116" i="11" s="1"/>
  <c r="E117" i="11"/>
  <c r="L117" i="11" s="1"/>
  <c r="E118" i="11"/>
  <c r="L118" i="11" s="1"/>
  <c r="E119" i="11"/>
  <c r="E120" i="11"/>
  <c r="L120" i="11" s="1"/>
  <c r="E123" i="11"/>
  <c r="L123" i="11" s="1"/>
  <c r="E124" i="11"/>
  <c r="L124" i="11" s="1"/>
  <c r="E125" i="11"/>
  <c r="E126" i="11"/>
  <c r="L126" i="11" s="1"/>
  <c r="E127" i="11"/>
  <c r="L127" i="11" s="1"/>
  <c r="E128" i="11"/>
  <c r="L128" i="11" s="1"/>
  <c r="E129" i="11"/>
  <c r="L129" i="11" s="1"/>
  <c r="E130" i="11"/>
  <c r="L130" i="11" s="1"/>
  <c r="E131" i="11"/>
  <c r="L131" i="11" s="1"/>
  <c r="E132" i="11"/>
  <c r="L132" i="11" s="1"/>
  <c r="E133" i="11"/>
  <c r="L133" i="11" s="1"/>
  <c r="E134" i="11"/>
  <c r="L134" i="11" s="1"/>
  <c r="E135" i="11"/>
  <c r="L135" i="11" s="1"/>
  <c r="E136" i="11"/>
  <c r="L136" i="11" s="1"/>
  <c r="E137" i="11"/>
  <c r="E138" i="11"/>
  <c r="L138" i="11" s="1"/>
  <c r="E139" i="11"/>
  <c r="L139" i="11" s="1"/>
  <c r="E140" i="11"/>
  <c r="L140" i="11" s="1"/>
  <c r="E141" i="11"/>
  <c r="E142" i="11"/>
  <c r="L142" i="11" s="1"/>
  <c r="E143" i="11"/>
  <c r="L143" i="11" s="1"/>
  <c r="E144" i="11"/>
  <c r="L144" i="11" s="1"/>
  <c r="E145" i="11"/>
  <c r="E146" i="11"/>
  <c r="L146" i="11" s="1"/>
  <c r="E147" i="11"/>
  <c r="L147" i="11" s="1"/>
  <c r="E149" i="11"/>
  <c r="L149" i="11" s="1"/>
  <c r="E150" i="11"/>
  <c r="L150" i="11" s="1"/>
  <c r="E151" i="11"/>
  <c r="L151" i="11" s="1"/>
  <c r="E152" i="11"/>
  <c r="L152" i="11" s="1"/>
  <c r="E153" i="11"/>
  <c r="L153" i="11" s="1"/>
  <c r="E154" i="11"/>
  <c r="L154" i="11" s="1"/>
  <c r="E155" i="11"/>
  <c r="L155" i="11" s="1"/>
  <c r="E156" i="11"/>
  <c r="L156" i="11" s="1"/>
  <c r="E157" i="11"/>
  <c r="E158" i="11"/>
  <c r="L158" i="11" s="1"/>
  <c r="E159" i="11"/>
  <c r="L159" i="11" s="1"/>
  <c r="E160" i="11"/>
  <c r="L160" i="11" s="1"/>
  <c r="E161" i="11"/>
  <c r="L161" i="11" s="1"/>
  <c r="E162" i="11"/>
  <c r="L162" i="11" s="1"/>
  <c r="E163" i="11"/>
  <c r="L163" i="11" s="1"/>
  <c r="E164" i="11"/>
  <c r="L164" i="11" s="1"/>
  <c r="E165" i="11"/>
  <c r="L165" i="11" s="1"/>
  <c r="E166" i="11"/>
  <c r="L166" i="11" s="1"/>
  <c r="E167" i="11"/>
  <c r="L167" i="11" s="1"/>
  <c r="E168" i="11"/>
  <c r="L168" i="11" s="1"/>
  <c r="E169" i="11"/>
  <c r="E170" i="11"/>
  <c r="L170" i="11" s="1"/>
  <c r="E171" i="11"/>
  <c r="L171" i="11" s="1"/>
  <c r="E172" i="11"/>
  <c r="L172" i="11" s="1"/>
  <c r="E173" i="11"/>
  <c r="E174" i="11"/>
  <c r="L174" i="11" s="1"/>
  <c r="E175" i="11"/>
  <c r="L175" i="11" s="1"/>
  <c r="E176" i="11"/>
  <c r="L176" i="11" s="1"/>
  <c r="E177" i="11"/>
  <c r="E178" i="11"/>
  <c r="L178" i="11" s="1"/>
  <c r="E179" i="11"/>
  <c r="L179" i="11" s="1"/>
  <c r="E180" i="11"/>
  <c r="L180" i="11" s="1"/>
  <c r="E181" i="11"/>
  <c r="L181" i="11" s="1"/>
  <c r="E182" i="11"/>
  <c r="L182" i="11" s="1"/>
  <c r="E183" i="11"/>
  <c r="E184" i="11"/>
  <c r="L184" i="11" s="1"/>
  <c r="E185" i="11"/>
  <c r="L185" i="11" s="1"/>
  <c r="E186" i="11"/>
  <c r="L186" i="11" s="1"/>
  <c r="E187" i="11"/>
  <c r="L187" i="11" s="1"/>
  <c r="E188" i="11"/>
  <c r="L188" i="11" s="1"/>
  <c r="E189" i="11"/>
  <c r="E190" i="11"/>
  <c r="L190" i="11" s="1"/>
  <c r="E191" i="11"/>
  <c r="L191" i="11" s="1"/>
  <c r="E192" i="11"/>
  <c r="L192" i="11" s="1"/>
  <c r="E193" i="11"/>
  <c r="L193" i="11" s="1"/>
  <c r="E194" i="11"/>
  <c r="L194" i="11" s="1"/>
  <c r="E195" i="11"/>
  <c r="L195" i="11" s="1"/>
  <c r="E196" i="11"/>
  <c r="L196" i="11" s="1"/>
  <c r="E197" i="11"/>
  <c r="L197" i="11" s="1"/>
  <c r="E199" i="11"/>
  <c r="E200" i="11"/>
  <c r="L200" i="11" s="1"/>
  <c r="E201" i="11"/>
  <c r="E202" i="11"/>
  <c r="L202" i="11" s="1"/>
  <c r="E204" i="11"/>
  <c r="L204" i="11" s="1"/>
  <c r="E205" i="11"/>
  <c r="L205" i="11" s="1"/>
  <c r="E207" i="11"/>
  <c r="L207" i="11" s="1"/>
  <c r="E208" i="11"/>
  <c r="L208" i="11" s="1"/>
  <c r="E209" i="11"/>
  <c r="L209" i="11" s="1"/>
  <c r="E211" i="11"/>
  <c r="L211" i="11" s="1"/>
  <c r="E215" i="11"/>
  <c r="L215" i="11" s="1"/>
  <c r="E216" i="11"/>
  <c r="E217" i="11"/>
  <c r="L217" i="11" s="1"/>
  <c r="E218" i="11"/>
  <c r="E219" i="11"/>
  <c r="L219" i="11" s="1"/>
  <c r="E220" i="11"/>
  <c r="L220" i="11" s="1"/>
  <c r="E221" i="11"/>
  <c r="L221" i="11" s="1"/>
  <c r="E222" i="11"/>
  <c r="L222" i="11" s="1"/>
  <c r="E223" i="11"/>
  <c r="L223" i="11" s="1"/>
  <c r="E224" i="11"/>
  <c r="E225" i="11"/>
  <c r="L225" i="11" s="1"/>
  <c r="E226" i="11"/>
  <c r="E227" i="11"/>
  <c r="L227" i="11" s="1"/>
  <c r="E228" i="11"/>
  <c r="L228" i="11" s="1"/>
  <c r="E229" i="11"/>
  <c r="L229" i="11" s="1"/>
  <c r="E230" i="11"/>
  <c r="E231" i="11"/>
  <c r="L231" i="11" s="1"/>
  <c r="E232" i="11"/>
  <c r="L232" i="11" s="1"/>
  <c r="E233" i="11"/>
  <c r="L233" i="11" s="1"/>
  <c r="E234" i="11"/>
  <c r="L234" i="11" s="1"/>
  <c r="E235" i="11"/>
  <c r="L235" i="11" s="1"/>
  <c r="E236" i="11"/>
  <c r="E237" i="11"/>
  <c r="L237" i="11" s="1"/>
  <c r="E238" i="11"/>
  <c r="L238" i="11" s="1"/>
  <c r="E239" i="11"/>
  <c r="L239" i="11" s="1"/>
  <c r="E241" i="11"/>
  <c r="L241" i="11" s="1"/>
  <c r="E242" i="11"/>
  <c r="E243" i="11"/>
  <c r="L243" i="11" s="1"/>
  <c r="E244" i="11"/>
  <c r="L244" i="11" s="1"/>
  <c r="E246" i="11"/>
  <c r="L246" i="11" s="1"/>
  <c r="E247" i="11"/>
  <c r="L247" i="11" s="1"/>
  <c r="E248" i="11"/>
  <c r="L248" i="11" s="1"/>
  <c r="E249" i="11"/>
  <c r="L249" i="11" s="1"/>
  <c r="E250" i="11"/>
  <c r="L250" i="11" s="1"/>
  <c r="E251" i="11"/>
  <c r="L251" i="11" s="1"/>
  <c r="E252" i="11"/>
  <c r="L252" i="11" s="1"/>
  <c r="E253" i="11"/>
  <c r="L253" i="11" s="1"/>
  <c r="E254" i="11"/>
  <c r="E255" i="11"/>
  <c r="L255" i="11" s="1"/>
  <c r="E256" i="11"/>
  <c r="L256" i="11" s="1"/>
  <c r="E257" i="11"/>
  <c r="L257" i="11" s="1"/>
  <c r="E258" i="11"/>
  <c r="E259" i="11"/>
  <c r="L259" i="11" s="1"/>
  <c r="E260" i="11"/>
  <c r="L260" i="11" s="1"/>
  <c r="E261" i="11"/>
  <c r="L261" i="11" s="1"/>
  <c r="E262" i="11"/>
  <c r="L262" i="11" s="1"/>
  <c r="E263" i="11"/>
  <c r="L263" i="11" s="1"/>
  <c r="E265" i="11"/>
  <c r="L265" i="11" s="1"/>
  <c r="E266" i="11"/>
  <c r="L266" i="11" s="1"/>
  <c r="E267" i="11"/>
  <c r="L267" i="11" s="1"/>
  <c r="E268" i="11"/>
  <c r="L268" i="11" s="1"/>
  <c r="E269" i="11"/>
  <c r="L269" i="11" s="1"/>
  <c r="E270" i="11"/>
  <c r="E271" i="11"/>
  <c r="L271" i="11" s="1"/>
  <c r="E273" i="11"/>
  <c r="L273" i="11" s="1"/>
  <c r="E274" i="11"/>
  <c r="L274" i="11" s="1"/>
  <c r="E275" i="11"/>
  <c r="L275" i="11" s="1"/>
  <c r="E276" i="11"/>
  <c r="L276" i="11" s="1"/>
  <c r="E277" i="11"/>
  <c r="L277" i="11" s="1"/>
  <c r="E280" i="11"/>
  <c r="E281" i="11"/>
  <c r="L281" i="11" s="1"/>
  <c r="E282" i="11"/>
  <c r="L282" i="11" s="1"/>
  <c r="E283" i="11"/>
  <c r="L283" i="11" s="1"/>
  <c r="E284" i="11"/>
  <c r="L284" i="11" s="1"/>
  <c r="E285" i="11"/>
  <c r="L285" i="11" s="1"/>
  <c r="E286" i="11"/>
  <c r="E287" i="11"/>
  <c r="L287" i="11" s="1"/>
  <c r="E289" i="11"/>
  <c r="L289" i="11" s="1"/>
  <c r="E290" i="11"/>
  <c r="L290" i="11" s="1"/>
  <c r="E291" i="11"/>
  <c r="L291" i="11" s="1"/>
  <c r="E292" i="11"/>
  <c r="L292" i="11" s="1"/>
  <c r="E293" i="11"/>
  <c r="L293" i="11" s="1"/>
  <c r="E294" i="11"/>
  <c r="L294" i="11" s="1"/>
  <c r="E295" i="11"/>
  <c r="L295" i="11" s="1"/>
  <c r="E296" i="11"/>
  <c r="L296" i="11" s="1"/>
  <c r="E297" i="11"/>
  <c r="L297" i="11" s="1"/>
  <c r="E300" i="11"/>
  <c r="L300" i="11" s="1"/>
  <c r="E301" i="11"/>
  <c r="L301" i="11" s="1"/>
  <c r="E302" i="11"/>
  <c r="L302" i="11" s="1"/>
  <c r="E303" i="11"/>
  <c r="L303" i="11" s="1"/>
  <c r="E304" i="11"/>
  <c r="L304" i="11" s="1"/>
  <c r="E305" i="11"/>
  <c r="L305" i="11" s="1"/>
  <c r="E306" i="11"/>
  <c r="E307" i="11"/>
  <c r="L307" i="11" s="1"/>
  <c r="E308" i="11"/>
  <c r="L308" i="11" s="1"/>
  <c r="E309" i="11"/>
  <c r="L309" i="11" s="1"/>
  <c r="E310" i="11"/>
  <c r="L310" i="11" s="1"/>
  <c r="E311" i="11"/>
  <c r="L311" i="11" s="1"/>
  <c r="E312" i="11"/>
  <c r="L312" i="11" s="1"/>
  <c r="E313" i="11"/>
  <c r="L313" i="11" s="1"/>
  <c r="E315" i="11"/>
  <c r="L315" i="11" s="1"/>
  <c r="E316" i="11"/>
  <c r="E317" i="11"/>
  <c r="L317" i="11" s="1"/>
  <c r="E318" i="11"/>
  <c r="L318" i="11" s="1"/>
  <c r="E319" i="11"/>
  <c r="L319" i="11" s="1"/>
  <c r="E320" i="11"/>
  <c r="L320" i="11" s="1"/>
  <c r="E321" i="11"/>
  <c r="L321" i="11" s="1"/>
  <c r="E322" i="11"/>
  <c r="E323" i="11"/>
  <c r="L323" i="11" s="1"/>
  <c r="E324" i="11"/>
  <c r="L324" i="11" s="1"/>
  <c r="E325" i="11"/>
  <c r="L325" i="11" s="1"/>
  <c r="E326" i="11"/>
  <c r="L326" i="11" s="1"/>
  <c r="E328" i="11"/>
  <c r="L328" i="11" s="1"/>
  <c r="E329" i="11"/>
  <c r="L329" i="11" s="1"/>
  <c r="E330" i="11"/>
  <c r="L330" i="11" s="1"/>
  <c r="E331" i="11"/>
  <c r="L331" i="11" s="1"/>
  <c r="E332" i="11"/>
  <c r="L332" i="11" s="1"/>
  <c r="E334" i="11"/>
  <c r="L334" i="11" s="1"/>
  <c r="E335" i="11"/>
  <c r="L335" i="11" s="1"/>
  <c r="E336" i="11"/>
  <c r="L336" i="11" s="1"/>
  <c r="E337" i="11"/>
  <c r="L337" i="11" s="1"/>
  <c r="E338" i="11"/>
  <c r="E339" i="11"/>
  <c r="L339" i="11" s="1"/>
  <c r="E340" i="11"/>
  <c r="L340" i="11" s="1"/>
  <c r="E341" i="11"/>
  <c r="L341" i="11" s="1"/>
  <c r="E342" i="11"/>
  <c r="L342" i="11" s="1"/>
  <c r="E343" i="11"/>
  <c r="L343" i="11" s="1"/>
  <c r="E344" i="11"/>
  <c r="L344" i="11" s="1"/>
  <c r="E345" i="11"/>
  <c r="L345" i="11" s="1"/>
  <c r="E346" i="11"/>
  <c r="L346" i="11" s="1"/>
  <c r="E347" i="11"/>
  <c r="L347" i="11" s="1"/>
  <c r="E348" i="11"/>
  <c r="L348" i="11" s="1"/>
  <c r="E349" i="11"/>
  <c r="L349" i="11" s="1"/>
  <c r="E350" i="11"/>
  <c r="L350" i="11" s="1"/>
  <c r="E351" i="11"/>
  <c r="L351" i="11" s="1"/>
  <c r="E352" i="11"/>
  <c r="L352" i="11" s="1"/>
  <c r="E353" i="11"/>
  <c r="L353" i="11" s="1"/>
  <c r="E354" i="11"/>
  <c r="E355" i="11"/>
  <c r="L355" i="11" s="1"/>
  <c r="E356" i="11"/>
  <c r="E357" i="11"/>
  <c r="L357" i="11" s="1"/>
  <c r="E358" i="11"/>
  <c r="L358" i="11" s="1"/>
  <c r="E359" i="11"/>
  <c r="L359" i="11" s="1"/>
  <c r="E360" i="11"/>
  <c r="L360" i="11" s="1"/>
  <c r="E361" i="11"/>
  <c r="L361" i="11" s="1"/>
  <c r="E362" i="11"/>
  <c r="L362" i="11" s="1"/>
  <c r="E363" i="11"/>
  <c r="L363" i="11" s="1"/>
  <c r="E364" i="11"/>
  <c r="L364" i="11" s="1"/>
  <c r="E365" i="11"/>
  <c r="L365" i="11" s="1"/>
  <c r="E366" i="11"/>
  <c r="L366" i="11" s="1"/>
  <c r="E367" i="11"/>
  <c r="L367" i="11" s="1"/>
  <c r="E368" i="11"/>
  <c r="L368" i="11" s="1"/>
  <c r="E369" i="11"/>
  <c r="L369" i="11" s="1"/>
  <c r="E370" i="11"/>
  <c r="E371" i="11"/>
  <c r="L371" i="11" s="1"/>
  <c r="E372" i="11"/>
  <c r="L372" i="11" s="1"/>
  <c r="E373" i="11"/>
  <c r="L373" i="11" s="1"/>
  <c r="E374" i="11"/>
  <c r="L374" i="11" s="1"/>
  <c r="E375" i="11"/>
  <c r="L375" i="11" s="1"/>
  <c r="E376" i="11"/>
  <c r="L376" i="11" s="1"/>
  <c r="E377" i="11"/>
  <c r="L377" i="11" s="1"/>
  <c r="E378" i="11"/>
  <c r="L378" i="11" s="1"/>
  <c r="E379" i="11"/>
  <c r="L379" i="11" s="1"/>
  <c r="E380" i="11"/>
  <c r="L380" i="11" s="1"/>
  <c r="E381" i="11"/>
  <c r="L381" i="11" s="1"/>
  <c r="E382" i="11"/>
  <c r="L382" i="11" s="1"/>
  <c r="E383" i="11"/>
  <c r="L383" i="11" s="1"/>
  <c r="E384" i="11"/>
  <c r="L384" i="11" s="1"/>
  <c r="E385" i="11"/>
  <c r="L385" i="11" s="1"/>
  <c r="E386" i="11"/>
  <c r="E387" i="11"/>
  <c r="L387" i="11" s="1"/>
  <c r="E388" i="11"/>
  <c r="L388" i="11" s="1"/>
  <c r="E389" i="11"/>
  <c r="L389" i="11" s="1"/>
  <c r="E390" i="11"/>
  <c r="L390" i="11" s="1"/>
  <c r="E391" i="11"/>
  <c r="L391" i="11" s="1"/>
  <c r="E393" i="11"/>
  <c r="L393" i="11" s="1"/>
  <c r="E394" i="11"/>
  <c r="L394" i="11" s="1"/>
  <c r="E395" i="11"/>
  <c r="L395" i="11" s="1"/>
  <c r="E396" i="11"/>
  <c r="L396" i="11" s="1"/>
  <c r="E397" i="11"/>
  <c r="L397" i="11" s="1"/>
  <c r="E398" i="11"/>
  <c r="L398" i="11" s="1"/>
  <c r="E399" i="11"/>
  <c r="L399" i="11" s="1"/>
  <c r="E400" i="11"/>
  <c r="E401" i="11"/>
  <c r="L401" i="11" s="1"/>
  <c r="E402" i="11"/>
  <c r="L402" i="11" s="1"/>
  <c r="E403" i="11"/>
  <c r="L403" i="11" s="1"/>
  <c r="E404" i="11"/>
  <c r="L404" i="11" s="1"/>
  <c r="E405" i="11"/>
  <c r="L405" i="11" s="1"/>
  <c r="E406" i="11"/>
  <c r="L406" i="11" s="1"/>
  <c r="E407" i="11"/>
  <c r="L407" i="11" s="1"/>
  <c r="E408" i="11"/>
  <c r="L408" i="11" s="1"/>
  <c r="E409" i="11"/>
  <c r="L409" i="11" s="1"/>
  <c r="E410" i="11"/>
  <c r="N410" i="11" s="1"/>
  <c r="E411" i="11"/>
  <c r="N411" i="11" s="1"/>
  <c r="E412" i="11"/>
  <c r="E413" i="11"/>
  <c r="N413" i="11" s="1"/>
  <c r="E414" i="11"/>
  <c r="N414" i="11" s="1"/>
  <c r="E415" i="11"/>
  <c r="N415" i="11" s="1"/>
  <c r="E416" i="11"/>
  <c r="N416" i="11" s="1"/>
  <c r="E417" i="11"/>
  <c r="N417" i="11" s="1"/>
  <c r="E418" i="11"/>
  <c r="N418" i="11" s="1"/>
  <c r="E420" i="11"/>
  <c r="E421" i="11"/>
  <c r="N421" i="11" s="1"/>
  <c r="E422" i="11"/>
  <c r="N422" i="11" s="1"/>
  <c r="E423" i="11"/>
  <c r="N423" i="11" s="1"/>
  <c r="E424" i="11"/>
  <c r="E425" i="11"/>
  <c r="N425" i="11" s="1"/>
  <c r="E426" i="11"/>
  <c r="L426" i="11" s="1"/>
  <c r="E427" i="11"/>
  <c r="N427" i="11" s="1"/>
  <c r="E428" i="11"/>
  <c r="E429" i="11"/>
  <c r="E430" i="11"/>
  <c r="N430" i="11" s="1"/>
  <c r="E432" i="11"/>
  <c r="E433" i="11"/>
  <c r="N433" i="11" s="1"/>
  <c r="E434" i="11"/>
  <c r="N434" i="11" s="1"/>
  <c r="E435" i="11"/>
  <c r="N435" i="11" s="1"/>
  <c r="E436" i="11"/>
  <c r="E437" i="11"/>
  <c r="E438" i="11"/>
  <c r="N438" i="11" s="1"/>
  <c r="E439" i="11"/>
  <c r="E440" i="11"/>
  <c r="E441" i="11"/>
  <c r="N441" i="11" s="1"/>
  <c r="E442" i="11"/>
  <c r="L442" i="11" s="1"/>
  <c r="E443" i="11"/>
  <c r="E444" i="11"/>
  <c r="E445" i="11"/>
  <c r="E446" i="11"/>
  <c r="N446" i="11" s="1"/>
  <c r="E447" i="11"/>
  <c r="N447" i="11" s="1"/>
  <c r="E448" i="11"/>
  <c r="E449" i="11"/>
  <c r="E450" i="11"/>
  <c r="E451" i="11"/>
  <c r="E452" i="11"/>
  <c r="E453" i="11"/>
  <c r="N453" i="11" s="1"/>
  <c r="E454" i="11"/>
  <c r="E455" i="11"/>
  <c r="N455" i="11" s="1"/>
  <c r="E456" i="11"/>
  <c r="E457" i="11"/>
  <c r="N457" i="11" s="1"/>
  <c r="E458" i="11"/>
  <c r="E459" i="11"/>
  <c r="N459" i="11" s="1"/>
  <c r="E460" i="11"/>
  <c r="E461" i="11"/>
  <c r="E462" i="11"/>
  <c r="E463" i="11"/>
  <c r="E464" i="11"/>
  <c r="E465" i="11"/>
  <c r="N465" i="11" s="1"/>
  <c r="E466" i="11"/>
  <c r="E467" i="11"/>
  <c r="N467" i="11" s="1"/>
  <c r="E468" i="11"/>
  <c r="E469" i="11"/>
  <c r="E470" i="11"/>
  <c r="N470" i="11" s="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239" i="11"/>
  <c r="D240" i="11"/>
  <c r="D241" i="11"/>
  <c r="D242" i="11"/>
  <c r="D243" i="11"/>
  <c r="D244" i="11"/>
  <c r="D245" i="11"/>
  <c r="D246" i="11"/>
  <c r="D247" i="11"/>
  <c r="D248" i="11"/>
  <c r="D249" i="11"/>
  <c r="D250" i="11"/>
  <c r="D251" i="11"/>
  <c r="D252" i="11"/>
  <c r="D253" i="11"/>
  <c r="D254" i="11"/>
  <c r="D255" i="11"/>
  <c r="D256" i="11"/>
  <c r="D257" i="11"/>
  <c r="D258" i="11"/>
  <c r="D259" i="11"/>
  <c r="D260" i="11"/>
  <c r="D261" i="11"/>
  <c r="D262" i="11"/>
  <c r="D263" i="11"/>
  <c r="D264" i="11"/>
  <c r="D265" i="11"/>
  <c r="D266" i="11"/>
  <c r="D267" i="11"/>
  <c r="D268" i="11"/>
  <c r="D269" i="11"/>
  <c r="D270" i="11"/>
  <c r="D271" i="11"/>
  <c r="D272" i="11"/>
  <c r="D273" i="11"/>
  <c r="D274" i="11"/>
  <c r="D275" i="11"/>
  <c r="D276" i="11"/>
  <c r="D277" i="11"/>
  <c r="D278" i="11"/>
  <c r="D279" i="11"/>
  <c r="D280" i="11"/>
  <c r="D281" i="11"/>
  <c r="D282" i="11"/>
  <c r="D283" i="11"/>
  <c r="D284" i="11"/>
  <c r="D285" i="11"/>
  <c r="D286" i="11"/>
  <c r="D287" i="11"/>
  <c r="D288" i="11"/>
  <c r="D289" i="11"/>
  <c r="D290" i="11"/>
  <c r="D291" i="11"/>
  <c r="D292" i="11"/>
  <c r="D293" i="11"/>
  <c r="D294" i="11"/>
  <c r="D295" i="11"/>
  <c r="D296" i="11"/>
  <c r="D297" i="11"/>
  <c r="D298" i="11"/>
  <c r="D299" i="11"/>
  <c r="D300" i="11"/>
  <c r="D301" i="11"/>
  <c r="D302" i="11"/>
  <c r="D303" i="11"/>
  <c r="D304" i="11"/>
  <c r="D305" i="11"/>
  <c r="D306" i="11"/>
  <c r="D307" i="11"/>
  <c r="D308" i="11"/>
  <c r="D309" i="11"/>
  <c r="D310" i="11"/>
  <c r="D311" i="11"/>
  <c r="D312" i="11"/>
  <c r="D313" i="11"/>
  <c r="D314" i="11"/>
  <c r="D315" i="11"/>
  <c r="D316" i="11"/>
  <c r="D317" i="11"/>
  <c r="D318" i="11"/>
  <c r="D319" i="11"/>
  <c r="D320" i="11"/>
  <c r="D321" i="11"/>
  <c r="D322" i="11"/>
  <c r="D323" i="11"/>
  <c r="D324" i="11"/>
  <c r="D325" i="11"/>
  <c r="D326" i="11"/>
  <c r="D327" i="11"/>
  <c r="D328" i="11"/>
  <c r="D329" i="11"/>
  <c r="D330" i="11"/>
  <c r="D331" i="11"/>
  <c r="D332" i="11"/>
  <c r="D333" i="11"/>
  <c r="D334" i="11"/>
  <c r="D335" i="11"/>
  <c r="D336" i="11"/>
  <c r="D337" i="11"/>
  <c r="D338" i="11"/>
  <c r="D339" i="11"/>
  <c r="D340" i="11"/>
  <c r="D341" i="11"/>
  <c r="D342" i="11"/>
  <c r="D343" i="11"/>
  <c r="D344" i="11"/>
  <c r="D345" i="11"/>
  <c r="D346" i="11"/>
  <c r="D347" i="11"/>
  <c r="D348" i="11"/>
  <c r="D349" i="11"/>
  <c r="D350" i="11"/>
  <c r="D351" i="11"/>
  <c r="D352" i="11"/>
  <c r="D353" i="11"/>
  <c r="D354" i="11"/>
  <c r="D355" i="11"/>
  <c r="D356" i="11"/>
  <c r="D357" i="11"/>
  <c r="D358" i="11"/>
  <c r="D359" i="11"/>
  <c r="D360" i="11"/>
  <c r="D361" i="11"/>
  <c r="D362" i="11"/>
  <c r="D363" i="11"/>
  <c r="D364" i="11"/>
  <c r="D365" i="11"/>
  <c r="D366" i="11"/>
  <c r="D367" i="11"/>
  <c r="D368" i="11"/>
  <c r="D369" i="11"/>
  <c r="D370" i="11"/>
  <c r="D371" i="11"/>
  <c r="D372" i="11"/>
  <c r="D373" i="11"/>
  <c r="D374" i="11"/>
  <c r="D375" i="11"/>
  <c r="D376" i="11"/>
  <c r="D377" i="11"/>
  <c r="D378" i="11"/>
  <c r="D379" i="11"/>
  <c r="D380" i="11"/>
  <c r="D381" i="11"/>
  <c r="D382" i="11"/>
  <c r="D383" i="11"/>
  <c r="D384" i="11"/>
  <c r="D385" i="11"/>
  <c r="D386" i="11"/>
  <c r="D387" i="11"/>
  <c r="D388" i="11"/>
  <c r="D389" i="11"/>
  <c r="D390" i="11"/>
  <c r="D391" i="11"/>
  <c r="D392" i="11"/>
  <c r="D393" i="11"/>
  <c r="D394" i="11"/>
  <c r="D395" i="11"/>
  <c r="D396" i="11"/>
  <c r="D397" i="11"/>
  <c r="D398" i="11"/>
  <c r="D399" i="11"/>
  <c r="D400" i="11"/>
  <c r="D401" i="11"/>
  <c r="D402" i="11"/>
  <c r="D403" i="11"/>
  <c r="D404" i="11"/>
  <c r="D405" i="11"/>
  <c r="D406"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451" i="11"/>
  <c r="D452" i="11"/>
  <c r="D453" i="11"/>
  <c r="D454" i="11"/>
  <c r="D455" i="11"/>
  <c r="D456" i="11"/>
  <c r="D457" i="11"/>
  <c r="D458" i="11"/>
  <c r="D459" i="11"/>
  <c r="D460" i="11"/>
  <c r="D461" i="11"/>
  <c r="D462" i="11"/>
  <c r="D463" i="11"/>
  <c r="D464" i="11"/>
  <c r="D465" i="11"/>
  <c r="D466" i="11"/>
  <c r="D467" i="11"/>
  <c r="D468" i="11"/>
  <c r="D469" i="11"/>
  <c r="D470"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378" i="11"/>
  <c r="B379" i="11"/>
  <c r="B380" i="11"/>
  <c r="B381" i="11"/>
  <c r="B382" i="11"/>
  <c r="B383" i="11"/>
  <c r="B384" i="11"/>
  <c r="B385" i="11"/>
  <c r="B386" i="11"/>
  <c r="B387" i="11"/>
  <c r="B388" i="11"/>
  <c r="B389" i="11"/>
  <c r="B390" i="11"/>
  <c r="B391" i="11"/>
  <c r="B392" i="11"/>
  <c r="B393" i="11"/>
  <c r="B394" i="11"/>
  <c r="B395" i="11"/>
  <c r="B396" i="11"/>
  <c r="B397" i="11"/>
  <c r="B398" i="11"/>
  <c r="B399" i="11"/>
  <c r="B400" i="11"/>
  <c r="B401" i="11"/>
  <c r="B402" i="11"/>
  <c r="B403" i="11"/>
  <c r="B404" i="11"/>
  <c r="B405" i="11"/>
  <c r="B406" i="11"/>
  <c r="B407" i="11"/>
  <c r="B408" i="11"/>
  <c r="B409" i="11"/>
  <c r="B410" i="11"/>
  <c r="B411" i="11"/>
  <c r="B412" i="11"/>
  <c r="B413" i="11"/>
  <c r="B414" i="11"/>
  <c r="B415" i="11"/>
  <c r="B416" i="11"/>
  <c r="B417" i="11"/>
  <c r="B418" i="11"/>
  <c r="B419" i="11"/>
  <c r="B420" i="11"/>
  <c r="B421" i="11"/>
  <c r="B422" i="11"/>
  <c r="B423" i="11"/>
  <c r="B424" i="11"/>
  <c r="B425" i="11"/>
  <c r="B426" i="11"/>
  <c r="B427" i="11"/>
  <c r="B428" i="11"/>
  <c r="B429" i="11"/>
  <c r="B430" i="11"/>
  <c r="B431" i="11"/>
  <c r="B432" i="11"/>
  <c r="B433" i="11"/>
  <c r="B434" i="11"/>
  <c r="B435" i="11"/>
  <c r="B436" i="11"/>
  <c r="B437" i="11"/>
  <c r="B438" i="11"/>
  <c r="B439" i="11"/>
  <c r="B440" i="11"/>
  <c r="B441" i="11"/>
  <c r="B442" i="11"/>
  <c r="B443" i="11"/>
  <c r="B444" i="11"/>
  <c r="B445" i="11"/>
  <c r="B446" i="11"/>
  <c r="B447" i="11"/>
  <c r="B448" i="11"/>
  <c r="B449" i="11"/>
  <c r="B450" i="11"/>
  <c r="B451" i="11"/>
  <c r="B452" i="11"/>
  <c r="B453" i="11"/>
  <c r="B454" i="11"/>
  <c r="B455" i="11"/>
  <c r="B456" i="11"/>
  <c r="B457" i="11"/>
  <c r="B458" i="11"/>
  <c r="B459" i="11"/>
  <c r="B460" i="11"/>
  <c r="B461" i="11"/>
  <c r="B462" i="11"/>
  <c r="B463" i="11"/>
  <c r="B464" i="11"/>
  <c r="B465" i="11"/>
  <c r="B466" i="11"/>
  <c r="B467" i="11"/>
  <c r="B468" i="11"/>
  <c r="B469" i="11"/>
  <c r="B470" i="11"/>
  <c r="B14" i="11"/>
  <c r="B15" i="11"/>
  <c r="B16" i="11"/>
  <c r="B17" i="11"/>
  <c r="B18" i="11"/>
  <c r="B19" i="11"/>
  <c r="B20" i="11"/>
  <c r="B21" i="11"/>
  <c r="B22" i="11"/>
  <c r="B23" i="11"/>
  <c r="B24" i="11"/>
  <c r="B25" i="11"/>
  <c r="B26" i="11"/>
  <c r="B27"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B13" i="11"/>
  <c r="A12" i="11"/>
  <c r="F10" i="13"/>
  <c r="F13" i="13"/>
  <c r="F18" i="13"/>
  <c r="F113" i="13"/>
  <c r="H1011" i="11" l="1"/>
  <c r="J1011" i="11"/>
  <c r="J516" i="11"/>
  <c r="H516" i="11"/>
  <c r="N762" i="11"/>
  <c r="L579" i="11"/>
  <c r="L607" i="11"/>
  <c r="N631" i="11"/>
  <c r="N575" i="11"/>
  <c r="L520" i="11"/>
  <c r="L1422" i="11"/>
  <c r="N1422" i="11"/>
  <c r="L1423" i="11"/>
  <c r="N1423" i="11"/>
  <c r="L1424" i="11"/>
  <c r="N1424" i="11"/>
  <c r="L1425" i="11"/>
  <c r="N1425" i="11"/>
  <c r="L1426" i="11"/>
  <c r="N1426" i="11"/>
  <c r="L1427" i="11"/>
  <c r="N1427" i="11"/>
  <c r="L1428" i="11"/>
  <c r="N1428" i="11"/>
  <c r="L1429" i="11"/>
  <c r="N1429" i="11"/>
  <c r="L1431" i="11"/>
  <c r="N1431" i="11"/>
  <c r="L1432" i="11"/>
  <c r="N1432" i="11"/>
  <c r="L1433" i="11"/>
  <c r="N1433" i="11"/>
  <c r="L1435" i="11"/>
  <c r="N1435" i="11"/>
  <c r="L1437" i="11"/>
  <c r="N1437" i="11"/>
  <c r="L1439" i="11"/>
  <c r="N1439" i="11"/>
  <c r="L1441" i="11"/>
  <c r="N1441" i="11"/>
  <c r="L1442" i="11"/>
  <c r="N1442" i="11"/>
  <c r="L1443" i="11"/>
  <c r="N1443" i="11"/>
  <c r="L1444" i="11"/>
  <c r="N1444" i="11"/>
  <c r="L1445" i="11"/>
  <c r="N1445" i="11"/>
  <c r="L1446" i="11"/>
  <c r="N1446" i="11"/>
  <c r="L1447" i="11"/>
  <c r="N1447" i="11"/>
  <c r="L1448" i="11"/>
  <c r="N1448" i="11"/>
  <c r="L1449" i="11"/>
  <c r="N1449" i="11"/>
  <c r="L1451" i="11"/>
  <c r="N1451" i="11"/>
  <c r="L1453" i="11"/>
  <c r="N1453" i="11"/>
  <c r="L1455" i="11"/>
  <c r="N1455" i="11"/>
  <c r="L1457" i="11"/>
  <c r="N1457" i="11"/>
  <c r="L1458" i="11"/>
  <c r="N1458" i="11"/>
  <c r="L1459" i="11"/>
  <c r="N1459" i="11"/>
  <c r="L1460" i="11"/>
  <c r="N1460" i="11"/>
  <c r="L1411" i="11"/>
  <c r="N1411" i="11"/>
  <c r="L1412" i="11"/>
  <c r="N1412" i="11"/>
  <c r="L1415" i="11"/>
  <c r="N1415" i="11"/>
  <c r="L1416" i="11"/>
  <c r="N1416" i="11"/>
  <c r="L1417" i="11"/>
  <c r="N1417" i="11"/>
  <c r="L1419" i="11"/>
  <c r="N1419" i="11"/>
  <c r="L1420" i="11"/>
  <c r="N1420" i="11"/>
  <c r="L1401" i="11"/>
  <c r="N1401" i="11"/>
  <c r="L1402" i="11"/>
  <c r="N1402" i="11"/>
  <c r="L1403" i="11"/>
  <c r="N1403" i="11"/>
  <c r="L1404" i="11"/>
  <c r="N1404" i="11"/>
  <c r="L1406" i="11"/>
  <c r="N1406" i="11"/>
  <c r="L1407" i="11"/>
  <c r="N1407" i="11"/>
  <c r="L1408" i="11"/>
  <c r="N1408" i="11"/>
  <c r="N833" i="11"/>
  <c r="N654" i="11"/>
  <c r="L802" i="11"/>
  <c r="L861" i="11"/>
  <c r="N621" i="11"/>
  <c r="N670" i="11"/>
  <c r="N953" i="11"/>
  <c r="L527" i="11"/>
  <c r="N804" i="11"/>
  <c r="L682" i="11"/>
  <c r="L865" i="11"/>
  <c r="L933" i="11"/>
  <c r="N702" i="11"/>
  <c r="N837" i="11"/>
  <c r="L629" i="11"/>
  <c r="N806" i="11"/>
  <c r="N903" i="11"/>
  <c r="L566" i="11"/>
  <c r="N542" i="11"/>
  <c r="N905" i="11"/>
  <c r="L897" i="11"/>
  <c r="L737" i="11"/>
  <c r="N862" i="11"/>
  <c r="N982" i="11"/>
  <c r="N603" i="11"/>
  <c r="L811" i="11"/>
  <c r="L973" i="11"/>
  <c r="L688" i="11"/>
  <c r="N870" i="11"/>
  <c r="N958" i="11"/>
  <c r="L826" i="11"/>
  <c r="L886" i="11"/>
  <c r="N538" i="11"/>
  <c r="L538" i="11"/>
  <c r="L695" i="11"/>
  <c r="N695" i="11"/>
  <c r="N461" i="11"/>
  <c r="L461" i="11"/>
  <c r="L962" i="11"/>
  <c r="N962" i="11"/>
  <c r="L922" i="11"/>
  <c r="N922" i="11"/>
  <c r="L894" i="11"/>
  <c r="N894" i="11"/>
  <c r="N890" i="11"/>
  <c r="L890" i="11"/>
  <c r="N874" i="11"/>
  <c r="L874" i="11"/>
  <c r="N761" i="11"/>
  <c r="L853" i="11"/>
  <c r="N853" i="11"/>
  <c r="N849" i="11"/>
  <c r="L849" i="11"/>
  <c r="N637" i="11"/>
  <c r="L637" i="11"/>
  <c r="L552" i="11"/>
  <c r="N552" i="11"/>
  <c r="N451" i="11"/>
  <c r="L451" i="11"/>
  <c r="N523" i="11"/>
  <c r="N857" i="11"/>
  <c r="N878" i="11"/>
  <c r="N918" i="11"/>
  <c r="N969" i="11"/>
  <c r="N598" i="11"/>
  <c r="N650" i="11"/>
  <c r="N454" i="11"/>
  <c r="L454" i="11"/>
  <c r="N594" i="11"/>
  <c r="N739" i="11"/>
  <c r="N858" i="11"/>
  <c r="N885" i="11"/>
  <c r="L690" i="11"/>
  <c r="N600" i="11"/>
  <c r="N615" i="11"/>
  <c r="N692" i="11"/>
  <c r="N742" i="11"/>
  <c r="N815" i="11"/>
  <c r="N947" i="11"/>
  <c r="L570" i="11"/>
  <c r="L729" i="11"/>
  <c r="L766" i="11"/>
  <c r="L960" i="11"/>
  <c r="N656" i="11"/>
  <c r="N819" i="11"/>
  <c r="N891" i="11"/>
  <c r="L583" i="11"/>
  <c r="L714" i="11"/>
  <c r="L722" i="11"/>
  <c r="L990" i="11"/>
  <c r="N585" i="11"/>
  <c r="N613" i="11"/>
  <c r="N641" i="11"/>
  <c r="N666" i="11"/>
  <c r="N710" i="11"/>
  <c r="N813" i="11"/>
  <c r="N829" i="11"/>
  <c r="N945" i="11"/>
  <c r="N989" i="11"/>
  <c r="L589" i="11"/>
  <c r="L785" i="11"/>
  <c r="L845" i="11"/>
  <c r="N726" i="11"/>
  <c r="L730" i="11"/>
  <c r="L1483" i="11"/>
  <c r="N531" i="11"/>
  <c r="N747" i="11"/>
  <c r="N909" i="11"/>
  <c r="N937" i="11"/>
  <c r="N699" i="11"/>
  <c r="L1098" i="11"/>
  <c r="L1178" i="11"/>
  <c r="L1313" i="11"/>
  <c r="L1027" i="11"/>
  <c r="L1106" i="11"/>
  <c r="L1150" i="11"/>
  <c r="L1162" i="11"/>
  <c r="L1174" i="11"/>
  <c r="L1102" i="11"/>
  <c r="L1205" i="11"/>
  <c r="L1213" i="11"/>
  <c r="L1221" i="11"/>
  <c r="L1229" i="11"/>
  <c r="L1305" i="11"/>
  <c r="L1309" i="11"/>
  <c r="L1405" i="11"/>
  <c r="L1413" i="11"/>
  <c r="L1166" i="11"/>
  <c r="L1094" i="11"/>
  <c r="L1146" i="11"/>
  <c r="L1158" i="11"/>
  <c r="N744" i="11"/>
  <c r="L792" i="11"/>
  <c r="N792" i="11"/>
  <c r="N685" i="11"/>
  <c r="N724" i="11"/>
  <c r="N732" i="11"/>
  <c r="L689" i="11"/>
  <c r="L956" i="11"/>
  <c r="N536" i="11"/>
  <c r="N652" i="11"/>
  <c r="N751" i="11"/>
  <c r="N855" i="11"/>
  <c r="N952" i="11"/>
  <c r="L672" i="11"/>
  <c r="L755" i="11"/>
  <c r="N772" i="11"/>
  <c r="L851" i="11"/>
  <c r="L898" i="11"/>
  <c r="N898" i="11"/>
  <c r="L758" i="11"/>
  <c r="N758" i="11"/>
  <c r="N696" i="11"/>
  <c r="N743" i="11"/>
  <c r="N798" i="11"/>
  <c r="N899" i="11"/>
  <c r="L780" i="11"/>
  <c r="L1145" i="11"/>
  <c r="L1153" i="11"/>
  <c r="L1161" i="11"/>
  <c r="L1169" i="11"/>
  <c r="L1177" i="11"/>
  <c r="L1185" i="11"/>
  <c r="L1208" i="11"/>
  <c r="L1216" i="11"/>
  <c r="L1224" i="11"/>
  <c r="L1241" i="11"/>
  <c r="L1249" i="11"/>
  <c r="L1273" i="11"/>
  <c r="L1365" i="11"/>
  <c r="L1377" i="11"/>
  <c r="L1430" i="11"/>
  <c r="L1436" i="11"/>
  <c r="L1438" i="11"/>
  <c r="L1452" i="11"/>
  <c r="L1194" i="11"/>
  <c r="L1264" i="11"/>
  <c r="L1307" i="11"/>
  <c r="L1315" i="11"/>
  <c r="L1349" i="11"/>
  <c r="L1361" i="11"/>
  <c r="L1410" i="11"/>
  <c r="L1141" i="11"/>
  <c r="L1149" i="11"/>
  <c r="L1157" i="11"/>
  <c r="L1165" i="11"/>
  <c r="L1173" i="11"/>
  <c r="L1181" i="11"/>
  <c r="L1204" i="11"/>
  <c r="L1212" i="11"/>
  <c r="L1220" i="11"/>
  <c r="L1228" i="11"/>
  <c r="L1237" i="11"/>
  <c r="L1245" i="11"/>
  <c r="L1253" i="11"/>
  <c r="L1277" i="11"/>
  <c r="L1333" i="11"/>
  <c r="L1345" i="11"/>
  <c r="L1456" i="11"/>
  <c r="L1311" i="11"/>
  <c r="L1329" i="11"/>
  <c r="L1366" i="11"/>
  <c r="L1378" i="11"/>
  <c r="L1381" i="11"/>
  <c r="L1440" i="11"/>
  <c r="L1454" i="11"/>
  <c r="L1337" i="11"/>
  <c r="L1353" i="11"/>
  <c r="L1369" i="11"/>
  <c r="L1414" i="11"/>
  <c r="L1450" i="11"/>
  <c r="L1325" i="11"/>
  <c r="L1341" i="11"/>
  <c r="L1357" i="11"/>
  <c r="L1373" i="11"/>
  <c r="L1418" i="11"/>
  <c r="L1434" i="11"/>
  <c r="N717" i="11"/>
  <c r="L717" i="11"/>
  <c r="N587" i="11"/>
  <c r="N646" i="11"/>
  <c r="N662" i="11"/>
  <c r="N680" i="11"/>
  <c r="N734" i="11"/>
  <c r="N765" i="11"/>
  <c r="N796" i="11"/>
  <c r="N835" i="11"/>
  <c r="N873" i="11"/>
  <c r="N881" i="11"/>
  <c r="N911" i="11"/>
  <c r="N920" i="11"/>
  <c r="N929" i="11"/>
  <c r="N611" i="11"/>
  <c r="L611" i="11"/>
  <c r="L985" i="11"/>
  <c r="L430" i="11"/>
  <c r="N591" i="11"/>
  <c r="N625" i="11"/>
  <c r="N716" i="11"/>
  <c r="N752" i="11"/>
  <c r="N831" i="11"/>
  <c r="N877" i="11"/>
  <c r="N916" i="11"/>
  <c r="N924" i="11"/>
  <c r="N935" i="11"/>
  <c r="N769" i="11"/>
  <c r="L769" i="11"/>
  <c r="L970" i="11"/>
  <c r="N970" i="11"/>
  <c r="L978" i="11"/>
  <c r="N978" i="11"/>
  <c r="N469" i="11"/>
  <c r="L469" i="11"/>
  <c r="L515" i="11"/>
  <c r="N515" i="11"/>
  <c r="L550" i="11"/>
  <c r="N550" i="11"/>
  <c r="L558" i="11"/>
  <c r="N558" i="11"/>
  <c r="L564" i="11"/>
  <c r="N564" i="11"/>
  <c r="L627" i="11"/>
  <c r="N627" i="11"/>
  <c r="L648" i="11"/>
  <c r="N648" i="11"/>
  <c r="L664" i="11"/>
  <c r="N664" i="11"/>
  <c r="L684" i="11"/>
  <c r="N684" i="11"/>
  <c r="N686" i="11"/>
  <c r="L686" i="11"/>
  <c r="L704" i="11"/>
  <c r="N704" i="11"/>
  <c r="L720" i="11"/>
  <c r="N720" i="11"/>
  <c r="L760" i="11"/>
  <c r="L779" i="11"/>
  <c r="N779" i="11"/>
  <c r="L781" i="11"/>
  <c r="N781" i="11"/>
  <c r="N817" i="11"/>
  <c r="L817" i="11"/>
  <c r="L907" i="11"/>
  <c r="N907" i="11"/>
  <c r="L983" i="11"/>
  <c r="L986" i="11"/>
  <c r="N986" i="11"/>
  <c r="N560" i="11"/>
  <c r="N676" i="11"/>
  <c r="N694" i="11"/>
  <c r="N713" i="11"/>
  <c r="N771" i="11"/>
  <c r="N843" i="11"/>
  <c r="N965" i="11"/>
  <c r="L577" i="11"/>
  <c r="N577" i="11"/>
  <c r="L668" i="11"/>
  <c r="N668" i="11"/>
  <c r="L708" i="11"/>
  <c r="N708" i="11"/>
  <c r="L725" i="11"/>
  <c r="N725" i="11"/>
  <c r="L756" i="11"/>
  <c r="N756" i="11"/>
  <c r="L821" i="11"/>
  <c r="N821" i="11"/>
  <c r="L824" i="11"/>
  <c r="N824" i="11"/>
  <c r="L910" i="11"/>
  <c r="N910" i="11"/>
  <c r="L913" i="11"/>
  <c r="N913" i="11"/>
  <c r="L954" i="11"/>
  <c r="N954" i="11"/>
  <c r="L957" i="11"/>
  <c r="N957" i="11"/>
  <c r="N463" i="11"/>
  <c r="L463" i="11"/>
  <c r="L639" i="11"/>
  <c r="N639" i="11"/>
  <c r="L697" i="11"/>
  <c r="N697" i="11"/>
  <c r="L712" i="11"/>
  <c r="N712" i="11"/>
  <c r="L728" i="11"/>
  <c r="N728" i="11"/>
  <c r="N746" i="11"/>
  <c r="L746" i="11"/>
  <c r="L788" i="11"/>
  <c r="N788" i="11"/>
  <c r="L841" i="11"/>
  <c r="N841" i="11"/>
  <c r="L927" i="11"/>
  <c r="N931" i="11"/>
  <c r="L931" i="11"/>
  <c r="L964" i="11"/>
  <c r="N964" i="11"/>
  <c r="N466" i="11"/>
  <c r="L466" i="11"/>
  <c r="N449" i="11"/>
  <c r="L449" i="11"/>
  <c r="N509" i="11"/>
  <c r="N721" i="11"/>
  <c r="N760" i="11"/>
  <c r="L573" i="11"/>
  <c r="N573" i="11"/>
  <c r="L623" i="11"/>
  <c r="N623" i="11"/>
  <c r="L660" i="11"/>
  <c r="N660" i="11"/>
  <c r="L678" i="11"/>
  <c r="N678" i="11"/>
  <c r="L681" i="11"/>
  <c r="N681" i="11"/>
  <c r="L750" i="11"/>
  <c r="N750" i="11"/>
  <c r="L764" i="11"/>
  <c r="N764" i="11"/>
  <c r="N784" i="11"/>
  <c r="L784" i="11"/>
  <c r="L939" i="11"/>
  <c r="N939" i="11"/>
  <c r="L977" i="11"/>
  <c r="N977" i="11"/>
  <c r="N994" i="11"/>
  <c r="N535" i="11"/>
  <c r="N581" i="11"/>
  <c r="N596" i="11"/>
  <c r="N866" i="11"/>
  <c r="L556" i="11"/>
  <c r="N556" i="11"/>
  <c r="L700" i="11"/>
  <c r="N700" i="11"/>
  <c r="L703" i="11"/>
  <c r="N703" i="11"/>
  <c r="N707" i="11"/>
  <c r="L707" i="11"/>
  <c r="L718" i="11"/>
  <c r="N718" i="11"/>
  <c r="L748" i="11"/>
  <c r="N748" i="11"/>
  <c r="L786" i="11"/>
  <c r="N786" i="11"/>
  <c r="L800" i="11"/>
  <c r="N800" i="11"/>
  <c r="L633" i="11"/>
  <c r="L674" i="11"/>
  <c r="N674" i="11"/>
  <c r="N706" i="11"/>
  <c r="L770" i="11"/>
  <c r="N770" i="11"/>
  <c r="N776" i="11"/>
  <c r="L776" i="11"/>
  <c r="N782" i="11"/>
  <c r="L782" i="11"/>
  <c r="L889" i="11"/>
  <c r="N889" i="11"/>
  <c r="L529" i="11"/>
  <c r="N529" i="11"/>
  <c r="L544" i="11"/>
  <c r="L568" i="11"/>
  <c r="N568" i="11"/>
  <c r="N605" i="11"/>
  <c r="L605" i="11"/>
  <c r="L609" i="11"/>
  <c r="N609" i="11"/>
  <c r="L763" i="11"/>
  <c r="N763" i="11"/>
  <c r="L847" i="11"/>
  <c r="N847" i="11"/>
  <c r="L949" i="11"/>
  <c r="N949" i="11"/>
  <c r="L981" i="11"/>
  <c r="N981" i="11"/>
  <c r="N439" i="11"/>
  <c r="L439" i="11"/>
  <c r="N709" i="11"/>
  <c r="L508" i="11"/>
  <c r="L635" i="11"/>
  <c r="L644" i="11"/>
  <c r="N644" i="11"/>
  <c r="L687" i="11"/>
  <c r="N687" i="11"/>
  <c r="N733" i="11"/>
  <c r="L733" i="11"/>
  <c r="N738" i="11"/>
  <c r="L738" i="11"/>
  <c r="L754" i="11"/>
  <c r="N754" i="11"/>
  <c r="L856" i="11"/>
  <c r="N856" i="11"/>
  <c r="L869" i="11"/>
  <c r="N869" i="11"/>
  <c r="L895" i="11"/>
  <c r="N895" i="11"/>
  <c r="N437" i="11"/>
  <c r="L437" i="11"/>
  <c r="L425" i="11"/>
  <c r="L422" i="11"/>
  <c r="L410" i="11"/>
  <c r="L513" i="11"/>
  <c r="N513" i="11"/>
  <c r="L619" i="11"/>
  <c r="N777" i="11"/>
  <c r="L777" i="11"/>
  <c r="L943" i="11"/>
  <c r="N943" i="11"/>
  <c r="L991" i="11"/>
  <c r="L993" i="11"/>
  <c r="N443" i="11"/>
  <c r="L443" i="11"/>
  <c r="N941" i="11"/>
  <c r="L548" i="11"/>
  <c r="N548" i="11"/>
  <c r="L658" i="11"/>
  <c r="L808" i="11"/>
  <c r="N808" i="11"/>
  <c r="L854" i="11"/>
  <c r="N854" i="11"/>
  <c r="L882" i="11"/>
  <c r="N882" i="11"/>
  <c r="N961" i="11"/>
  <c r="L961" i="11"/>
  <c r="L974" i="11"/>
  <c r="N974" i="11"/>
  <c r="N902" i="11"/>
  <c r="N908" i="11"/>
  <c r="N522" i="11"/>
  <c r="N543" i="11"/>
  <c r="L518" i="11"/>
  <c r="L545" i="11"/>
  <c r="N511" i="11"/>
  <c r="N525" i="11"/>
  <c r="N533" i="11"/>
  <c r="N540" i="11"/>
  <c r="N546" i="11"/>
  <c r="N554" i="11"/>
  <c r="N562" i="11"/>
  <c r="N839" i="11"/>
  <c r="L790" i="11"/>
  <c r="L946" i="11"/>
  <c r="N514" i="11"/>
  <c r="N530" i="11"/>
  <c r="N549" i="11"/>
  <c r="N563" i="11"/>
  <c r="N582" i="11"/>
  <c r="N618" i="11"/>
  <c r="N651" i="11"/>
  <c r="N574" i="11"/>
  <c r="N608" i="11"/>
  <c r="N642" i="11"/>
  <c r="N675" i="11"/>
  <c r="N512" i="11"/>
  <c r="N532" i="11"/>
  <c r="N547" i="11"/>
  <c r="N565" i="11"/>
  <c r="N599" i="11"/>
  <c r="N634" i="11"/>
  <c r="N667" i="11"/>
  <c r="N590" i="11"/>
  <c r="N626" i="11"/>
  <c r="N659" i="11"/>
  <c r="N691" i="11"/>
  <c r="N519" i="11"/>
  <c r="N534" i="11"/>
  <c r="N551" i="11"/>
  <c r="N553" i="11"/>
  <c r="N683" i="11"/>
  <c r="N795" i="11"/>
  <c r="N812" i="11"/>
  <c r="N508" i="11"/>
  <c r="N510" i="11"/>
  <c r="N526" i="11"/>
  <c r="N528" i="11"/>
  <c r="N541" i="11"/>
  <c r="N544" i="11"/>
  <c r="N559" i="11"/>
  <c r="N561" i="11"/>
  <c r="N775" i="11"/>
  <c r="N521" i="11"/>
  <c r="N524" i="11"/>
  <c r="N537" i="11"/>
  <c r="N539" i="11"/>
  <c r="N555" i="11"/>
  <c r="N557" i="11"/>
  <c r="N569" i="11"/>
  <c r="N578" i="11"/>
  <c r="N586" i="11"/>
  <c r="N595" i="11"/>
  <c r="N604" i="11"/>
  <c r="N612" i="11"/>
  <c r="N622" i="11"/>
  <c r="N630" i="11"/>
  <c r="N638" i="11"/>
  <c r="N647" i="11"/>
  <c r="N655" i="11"/>
  <c r="N663" i="11"/>
  <c r="N671" i="11"/>
  <c r="N679" i="11"/>
  <c r="N830" i="11"/>
  <c r="N846" i="11"/>
  <c r="N892" i="11"/>
  <c r="N893" i="11"/>
  <c r="N567" i="11"/>
  <c r="N571" i="11"/>
  <c r="N576" i="11"/>
  <c r="N580" i="11"/>
  <c r="N584" i="11"/>
  <c r="N588" i="11"/>
  <c r="N592" i="11"/>
  <c r="N597" i="11"/>
  <c r="N602" i="11"/>
  <c r="N606" i="11"/>
  <c r="N610" i="11"/>
  <c r="N614" i="11"/>
  <c r="N620" i="11"/>
  <c r="N624" i="11"/>
  <c r="N628" i="11"/>
  <c r="N632" i="11"/>
  <c r="N636" i="11"/>
  <c r="N640" i="11"/>
  <c r="N645" i="11"/>
  <c r="N649" i="11"/>
  <c r="N653" i="11"/>
  <c r="N657" i="11"/>
  <c r="N661" i="11"/>
  <c r="N665" i="11"/>
  <c r="N669" i="11"/>
  <c r="N673" i="11"/>
  <c r="N677" i="11"/>
  <c r="N711" i="11"/>
  <c r="N719" i="11"/>
  <c r="N727" i="11"/>
  <c r="N736" i="11"/>
  <c r="N745" i="11"/>
  <c r="N753" i="11"/>
  <c r="N768" i="11"/>
  <c r="N787" i="11"/>
  <c r="N791" i="11"/>
  <c r="N810" i="11"/>
  <c r="N827" i="11"/>
  <c r="N844" i="11"/>
  <c r="N879" i="11"/>
  <c r="N880" i="11"/>
  <c r="N883" i="11"/>
  <c r="N884" i="11"/>
  <c r="N814" i="11"/>
  <c r="N832" i="11"/>
  <c r="N797" i="11"/>
  <c r="N848" i="11"/>
  <c r="N871" i="11"/>
  <c r="N872" i="11"/>
  <c r="N715" i="11"/>
  <c r="N723" i="11"/>
  <c r="N731" i="11"/>
  <c r="N741" i="11"/>
  <c r="N749" i="11"/>
  <c r="N757" i="11"/>
  <c r="N778" i="11"/>
  <c r="N789" i="11"/>
  <c r="N807" i="11"/>
  <c r="N825" i="11"/>
  <c r="N842" i="11"/>
  <c r="N859" i="11"/>
  <c r="N863" i="11"/>
  <c r="N864" i="11"/>
  <c r="N900" i="11"/>
  <c r="N901" i="11"/>
  <c r="N928" i="11"/>
  <c r="N799" i="11"/>
  <c r="N801" i="11"/>
  <c r="N816" i="11"/>
  <c r="N818" i="11"/>
  <c r="N834" i="11"/>
  <c r="N836" i="11"/>
  <c r="N850" i="11"/>
  <c r="N852" i="11"/>
  <c r="N915" i="11"/>
  <c r="N971" i="11"/>
  <c r="N972" i="11"/>
  <c r="N803" i="11"/>
  <c r="N805" i="11"/>
  <c r="N820" i="11"/>
  <c r="N823" i="11"/>
  <c r="N838" i="11"/>
  <c r="N840" i="11"/>
  <c r="N860" i="11"/>
  <c r="N867" i="11"/>
  <c r="N868" i="11"/>
  <c r="N875" i="11"/>
  <c r="N876" i="11"/>
  <c r="N912" i="11"/>
  <c r="N987" i="11"/>
  <c r="N988" i="11"/>
  <c r="N888" i="11"/>
  <c r="N904" i="11"/>
  <c r="N906" i="11"/>
  <c r="N923" i="11"/>
  <c r="N925" i="11"/>
  <c r="N938" i="11"/>
  <c r="N944" i="11"/>
  <c r="N995" i="11"/>
  <c r="N996" i="11"/>
  <c r="N896" i="11"/>
  <c r="N921" i="11"/>
  <c r="N940" i="11"/>
  <c r="N948" i="11"/>
  <c r="N979" i="11"/>
  <c r="N980" i="11"/>
  <c r="N930" i="11"/>
  <c r="N932" i="11"/>
  <c r="N917" i="11"/>
  <c r="N919" i="11"/>
  <c r="N934" i="11"/>
  <c r="N936" i="11"/>
  <c r="N967" i="11"/>
  <c r="N968" i="11"/>
  <c r="N975" i="11"/>
  <c r="N976" i="11"/>
  <c r="N983" i="11"/>
  <c r="N984" i="11"/>
  <c r="N991" i="11"/>
  <c r="N992" i="11"/>
  <c r="N942" i="11"/>
  <c r="N950" i="11"/>
  <c r="N951" i="11"/>
  <c r="N959" i="11"/>
  <c r="N955" i="11"/>
  <c r="N963" i="11"/>
  <c r="L447" i="11"/>
  <c r="L441" i="11"/>
  <c r="L470" i="11"/>
  <c r="L459" i="11"/>
  <c r="L453" i="11"/>
  <c r="L435" i="11"/>
  <c r="L423" i="11"/>
  <c r="L421" i="11"/>
  <c r="L438" i="11"/>
  <c r="L433" i="11"/>
  <c r="L418" i="11"/>
  <c r="L415" i="11"/>
  <c r="N445" i="11"/>
  <c r="L445" i="11"/>
  <c r="N429" i="11"/>
  <c r="L429" i="11"/>
  <c r="L417" i="11"/>
  <c r="L467" i="11"/>
  <c r="L465" i="11"/>
  <c r="L452" i="11"/>
  <c r="N452" i="11"/>
  <c r="N450" i="11"/>
  <c r="L450" i="11"/>
  <c r="L444" i="11"/>
  <c r="N444" i="11"/>
  <c r="L428" i="11"/>
  <c r="N428" i="11"/>
  <c r="L464" i="11"/>
  <c r="N464" i="11"/>
  <c r="N462" i="11"/>
  <c r="L462" i="11"/>
  <c r="N458" i="11"/>
  <c r="L456" i="11"/>
  <c r="N456" i="11"/>
  <c r="L432" i="11"/>
  <c r="N432" i="11"/>
  <c r="L414" i="11"/>
  <c r="L413" i="11"/>
  <c r="L411" i="11"/>
  <c r="L468" i="11"/>
  <c r="N468" i="11"/>
  <c r="L460" i="11"/>
  <c r="N460" i="11"/>
  <c r="L458" i="11"/>
  <c r="L457" i="11"/>
  <c r="L455" i="11"/>
  <c r="L446" i="11"/>
  <c r="N442" i="11"/>
  <c r="L440" i="11"/>
  <c r="N440" i="11"/>
  <c r="L434" i="11"/>
  <c r="N426" i="11"/>
  <c r="L424" i="11"/>
  <c r="N424" i="11"/>
  <c r="L420" i="11"/>
  <c r="N420" i="11"/>
  <c r="L316" i="11"/>
  <c r="L448" i="11"/>
  <c r="N448" i="11"/>
  <c r="L436" i="11"/>
  <c r="N436" i="11"/>
  <c r="L427" i="11"/>
  <c r="L412" i="11"/>
  <c r="N412" i="11"/>
  <c r="L280" i="11"/>
  <c r="L87" i="11"/>
  <c r="L306" i="11"/>
  <c r="L258" i="11"/>
  <c r="L224" i="11"/>
  <c r="L105" i="11"/>
  <c r="L78" i="11"/>
  <c r="L356" i="11"/>
  <c r="L354" i="11"/>
  <c r="L216" i="11"/>
  <c r="L19" i="11"/>
  <c r="L400" i="11"/>
  <c r="L370" i="11"/>
  <c r="L322" i="11"/>
  <c r="L270" i="11"/>
  <c r="L254" i="11"/>
  <c r="L226" i="11"/>
  <c r="L218" i="11"/>
  <c r="L201" i="11"/>
  <c r="L177" i="11"/>
  <c r="L416" i="11"/>
  <c r="L386" i="11"/>
  <c r="L338" i="11"/>
  <c r="L183" i="11"/>
  <c r="L109" i="11"/>
  <c r="L286" i="11"/>
  <c r="L236" i="11"/>
  <c r="L119" i="11"/>
  <c r="L230" i="11"/>
  <c r="L145" i="11"/>
  <c r="L137" i="11"/>
  <c r="L74" i="11"/>
  <c r="L242" i="11"/>
  <c r="L199" i="11"/>
  <c r="L173" i="11"/>
  <c r="L169" i="11"/>
  <c r="L141" i="11"/>
  <c r="L113" i="11"/>
  <c r="L70" i="11"/>
  <c r="L42" i="11"/>
  <c r="L39" i="11"/>
  <c r="L189" i="11"/>
  <c r="L157" i="11"/>
  <c r="L125" i="11"/>
  <c r="L93" i="11"/>
  <c r="L62" i="11"/>
  <c r="L66" i="11"/>
  <c r="L46" i="11"/>
  <c r="F468" i="5"/>
  <c r="H468" i="5"/>
  <c r="F469" i="5"/>
  <c r="G469" i="5" s="1"/>
  <c r="H469" i="5"/>
  <c r="S469" i="5" s="1"/>
  <c r="F417" i="5"/>
  <c r="G417" i="5" s="1"/>
  <c r="H417" i="5"/>
  <c r="F379" i="5"/>
  <c r="H379" i="5"/>
  <c r="F380" i="5"/>
  <c r="H380" i="5"/>
  <c r="F381" i="5"/>
  <c r="H381" i="5"/>
  <c r="F382" i="5"/>
  <c r="H382" i="5"/>
  <c r="F383" i="5"/>
  <c r="H383" i="5"/>
  <c r="F384" i="5"/>
  <c r="H384" i="5"/>
  <c r="F385" i="5"/>
  <c r="H385" i="5"/>
  <c r="F386" i="5"/>
  <c r="H386" i="5"/>
  <c r="F387" i="5"/>
  <c r="H387" i="5"/>
  <c r="F388" i="5"/>
  <c r="H388" i="5"/>
  <c r="F389" i="5"/>
  <c r="H389" i="5"/>
  <c r="F390" i="5"/>
  <c r="G390" i="5" s="1"/>
  <c r="H390" i="5"/>
  <c r="F322" i="5"/>
  <c r="H322" i="5"/>
  <c r="F323" i="5"/>
  <c r="H323" i="5"/>
  <c r="F324" i="5"/>
  <c r="H324" i="5"/>
  <c r="F325" i="5"/>
  <c r="G325" i="5" s="1"/>
  <c r="H325" i="5"/>
  <c r="F311" i="5"/>
  <c r="H311" i="5"/>
  <c r="F312" i="5"/>
  <c r="G312" i="5" s="1"/>
  <c r="H312" i="5"/>
  <c r="F789" i="11"/>
  <c r="H293" i="5"/>
  <c r="F790" i="11"/>
  <c r="H294" i="5"/>
  <c r="F791" i="11"/>
  <c r="H295" i="5"/>
  <c r="H296" i="5"/>
  <c r="F288" i="5"/>
  <c r="H288" i="5"/>
  <c r="F289" i="5"/>
  <c r="H289" i="5"/>
  <c r="F290" i="5"/>
  <c r="H290" i="5"/>
  <c r="F291" i="5"/>
  <c r="H291" i="5"/>
  <c r="F781" i="11"/>
  <c r="H285" i="5"/>
  <c r="H286" i="5"/>
  <c r="F283" i="5"/>
  <c r="H283" i="5"/>
  <c r="F279" i="5"/>
  <c r="H279" i="5"/>
  <c r="F280" i="5"/>
  <c r="H280" i="5"/>
  <c r="F281" i="5"/>
  <c r="H281" i="5"/>
  <c r="F282" i="5"/>
  <c r="H282" i="5"/>
  <c r="F275" i="5"/>
  <c r="H275" i="5"/>
  <c r="F276" i="5"/>
  <c r="G276" i="5" s="1"/>
  <c r="H276" i="5"/>
  <c r="F261" i="5"/>
  <c r="H261" i="5"/>
  <c r="F262" i="5"/>
  <c r="G262" i="5" s="1"/>
  <c r="H262" i="5"/>
  <c r="F229" i="5"/>
  <c r="H229" i="5"/>
  <c r="F230" i="5"/>
  <c r="H230" i="5"/>
  <c r="F214" i="5"/>
  <c r="H214" i="5"/>
  <c r="F215" i="5"/>
  <c r="H215" i="5"/>
  <c r="F216" i="5"/>
  <c r="H216" i="5"/>
  <c r="F217" i="5"/>
  <c r="H217" i="5"/>
  <c r="F210" i="5"/>
  <c r="H210" i="5"/>
  <c r="F707" i="11"/>
  <c r="F708" i="11"/>
  <c r="F709" i="11"/>
  <c r="F194" i="5"/>
  <c r="H194" i="5"/>
  <c r="F195" i="5"/>
  <c r="H195" i="5"/>
  <c r="F196" i="5"/>
  <c r="G196" i="5" s="1"/>
  <c r="H196" i="5"/>
  <c r="F170" i="5"/>
  <c r="F166" i="5"/>
  <c r="F155" i="5"/>
  <c r="H155" i="5"/>
  <c r="F130" i="5"/>
  <c r="H130" i="5"/>
  <c r="F116" i="5"/>
  <c r="H116" i="5"/>
  <c r="F117" i="5"/>
  <c r="H117" i="5"/>
  <c r="F118" i="5"/>
  <c r="H118" i="5"/>
  <c r="F119" i="5"/>
  <c r="G119" i="5" s="1"/>
  <c r="H119" i="5"/>
  <c r="F104" i="5"/>
  <c r="G104" i="5" s="1"/>
  <c r="H104" i="5"/>
  <c r="F94" i="5"/>
  <c r="H94" i="5"/>
  <c r="F95" i="5"/>
  <c r="H95" i="5"/>
  <c r="F96" i="5"/>
  <c r="G96" i="5" s="1"/>
  <c r="H96" i="5"/>
  <c r="F80" i="5"/>
  <c r="H80" i="5"/>
  <c r="F81" i="5"/>
  <c r="H81" i="5"/>
  <c r="F78" i="5"/>
  <c r="G78" i="5" s="1"/>
  <c r="H78" i="5"/>
  <c r="F79" i="5"/>
  <c r="H79" i="5"/>
  <c r="F57" i="5"/>
  <c r="H57" i="5"/>
  <c r="F56" i="5"/>
  <c r="G56" i="5" s="1"/>
  <c r="H56" i="5"/>
  <c r="F51" i="5"/>
  <c r="H51" i="5"/>
  <c r="F52" i="5"/>
  <c r="H52" i="5"/>
  <c r="F53" i="5"/>
  <c r="H53" i="5"/>
  <c r="F45" i="5"/>
  <c r="H45" i="5"/>
  <c r="F46" i="5"/>
  <c r="G46" i="5" s="1"/>
  <c r="H46" i="5"/>
  <c r="F40" i="5"/>
  <c r="H40" i="5"/>
  <c r="S40" i="5" s="1"/>
  <c r="F41" i="5"/>
  <c r="H41" i="5"/>
  <c r="F39" i="5"/>
  <c r="H39" i="5"/>
  <c r="F36" i="5"/>
  <c r="H36" i="5"/>
  <c r="F35" i="5"/>
  <c r="G35" i="5" s="1"/>
  <c r="H35" i="5"/>
  <c r="F34" i="5"/>
  <c r="H34" i="5"/>
  <c r="H33" i="5"/>
  <c r="F33" i="5"/>
  <c r="G33" i="5" s="1"/>
  <c r="F20" i="5"/>
  <c r="G20" i="5" s="1"/>
  <c r="F18" i="5"/>
  <c r="H14" i="5"/>
  <c r="F510" i="11"/>
  <c r="G18" i="5" l="1"/>
  <c r="F514" i="11" s="1"/>
  <c r="G215" i="5"/>
  <c r="F711" i="11" s="1"/>
  <c r="G280" i="5"/>
  <c r="F776" i="11" s="1"/>
  <c r="G283" i="5"/>
  <c r="F779" i="11" s="1"/>
  <c r="G323" i="5"/>
  <c r="F819" i="11" s="1"/>
  <c r="G388" i="5"/>
  <c r="F884" i="11" s="1"/>
  <c r="G386" i="5"/>
  <c r="F882" i="11" s="1"/>
  <c r="G384" i="5"/>
  <c r="F880" i="11" s="1"/>
  <c r="G382" i="5"/>
  <c r="F878" i="11" s="1"/>
  <c r="G380" i="5"/>
  <c r="F876" i="11" s="1"/>
  <c r="G468" i="5"/>
  <c r="F964" i="11" s="1"/>
  <c r="G230" i="5"/>
  <c r="F726" i="11" s="1"/>
  <c r="G282" i="5"/>
  <c r="F778" i="11" s="1"/>
  <c r="G34" i="5"/>
  <c r="F530" i="11" s="1"/>
  <c r="G36" i="5"/>
  <c r="F532" i="11" s="1"/>
  <c r="G41" i="5"/>
  <c r="F537" i="11" s="1"/>
  <c r="G53" i="5"/>
  <c r="F549" i="11" s="1"/>
  <c r="G51" i="5"/>
  <c r="F547" i="11" s="1"/>
  <c r="G57" i="5"/>
  <c r="F553" i="11" s="1"/>
  <c r="G80" i="5"/>
  <c r="F576" i="11" s="1"/>
  <c r="G95" i="5"/>
  <c r="F591" i="11" s="1"/>
  <c r="G118" i="5"/>
  <c r="F614" i="11" s="1"/>
  <c r="G116" i="5"/>
  <c r="F612" i="11" s="1"/>
  <c r="G155" i="5"/>
  <c r="F651" i="11" s="1"/>
  <c r="G194" i="5"/>
  <c r="F690" i="11" s="1"/>
  <c r="G291" i="5"/>
  <c r="F787" i="11" s="1"/>
  <c r="G289" i="5"/>
  <c r="F785" i="11" s="1"/>
  <c r="G210" i="5"/>
  <c r="F706" i="11" s="1"/>
  <c r="G214" i="5"/>
  <c r="F710" i="11" s="1"/>
  <c r="G261" i="5"/>
  <c r="F757" i="11" s="1"/>
  <c r="G281" i="5"/>
  <c r="F777" i="11" s="1"/>
  <c r="G311" i="5"/>
  <c r="F807" i="11" s="1"/>
  <c r="G324" i="5"/>
  <c r="F820" i="11" s="1"/>
  <c r="G322" i="5"/>
  <c r="F818" i="11" s="1"/>
  <c r="G389" i="5"/>
  <c r="F885" i="11" s="1"/>
  <c r="G387" i="5"/>
  <c r="F883" i="11" s="1"/>
  <c r="G385" i="5"/>
  <c r="F881" i="11" s="1"/>
  <c r="G383" i="5"/>
  <c r="F879" i="11" s="1"/>
  <c r="G381" i="5"/>
  <c r="F877" i="11" s="1"/>
  <c r="G379" i="5"/>
  <c r="F875" i="11" s="1"/>
  <c r="G217" i="5"/>
  <c r="F713" i="11" s="1"/>
  <c r="G166" i="5"/>
  <c r="F662" i="11" s="1"/>
  <c r="G216" i="5"/>
  <c r="F712" i="11" s="1"/>
  <c r="G229" i="5"/>
  <c r="F725" i="11" s="1"/>
  <c r="G275" i="5"/>
  <c r="F771" i="11" s="1"/>
  <c r="G279" i="5"/>
  <c r="F775" i="11" s="1"/>
  <c r="G39" i="5"/>
  <c r="F535" i="11" s="1"/>
  <c r="G40" i="5"/>
  <c r="F536" i="11" s="1"/>
  <c r="G45" i="5"/>
  <c r="F541" i="11" s="1"/>
  <c r="G52" i="5"/>
  <c r="F548" i="11" s="1"/>
  <c r="G79" i="5"/>
  <c r="F575" i="11" s="1"/>
  <c r="G81" i="5"/>
  <c r="F577" i="11" s="1"/>
  <c r="G94" i="5"/>
  <c r="F590" i="11" s="1"/>
  <c r="G117" i="5"/>
  <c r="F613" i="11" s="1"/>
  <c r="G130" i="5"/>
  <c r="F626" i="11" s="1"/>
  <c r="G170" i="5"/>
  <c r="F666" i="11" s="1"/>
  <c r="G195" i="5"/>
  <c r="F691" i="11" s="1"/>
  <c r="G290" i="5"/>
  <c r="F786" i="11" s="1"/>
  <c r="G288" i="5"/>
  <c r="F784" i="11" s="1"/>
  <c r="F574" i="11"/>
  <c r="F552" i="11"/>
  <c r="F531" i="11"/>
  <c r="F529" i="11"/>
  <c r="F461" i="13"/>
  <c r="S468" i="5"/>
  <c r="F410" i="13"/>
  <c r="S417" i="5"/>
  <c r="F383" i="13"/>
  <c r="S390" i="5"/>
  <c r="F382" i="13" s="1"/>
  <c r="S389" i="5"/>
  <c r="F381" i="13" s="1"/>
  <c r="S388" i="5"/>
  <c r="F380" i="13" s="1"/>
  <c r="S387" i="5"/>
  <c r="F379" i="13" s="1"/>
  <c r="S386" i="5"/>
  <c r="F378" i="13" s="1"/>
  <c r="S385" i="5"/>
  <c r="F377" i="13" s="1"/>
  <c r="S384" i="5"/>
  <c r="F376" i="13" s="1"/>
  <c r="S383" i="5"/>
  <c r="F375" i="13" s="1"/>
  <c r="S382" i="5"/>
  <c r="F374" i="13" s="1"/>
  <c r="S381" i="5"/>
  <c r="F373" i="13" s="1"/>
  <c r="S380" i="5"/>
  <c r="F372" i="13" s="1"/>
  <c r="S379" i="5"/>
  <c r="F318" i="13"/>
  <c r="S325" i="5"/>
  <c r="F317" i="13" s="1"/>
  <c r="S324" i="5"/>
  <c r="F316" i="13" s="1"/>
  <c r="S323" i="5"/>
  <c r="F315" i="13" s="1"/>
  <c r="S322" i="5"/>
  <c r="F305" i="13"/>
  <c r="S312" i="5"/>
  <c r="F304" i="13" s="1"/>
  <c r="S311" i="5"/>
  <c r="F289" i="13"/>
  <c r="S296" i="5"/>
  <c r="F288" i="13" s="1"/>
  <c r="S295" i="5"/>
  <c r="F287" i="13" s="1"/>
  <c r="S294" i="5"/>
  <c r="F286" i="13" s="1"/>
  <c r="S293" i="5"/>
  <c r="S291" i="5"/>
  <c r="F283" i="13" s="1"/>
  <c r="S290" i="5"/>
  <c r="F282" i="13" s="1"/>
  <c r="S289" i="5"/>
  <c r="F281" i="13" s="1"/>
  <c r="S288" i="5"/>
  <c r="F280" i="13" s="1"/>
  <c r="F279" i="13"/>
  <c r="S286" i="5"/>
  <c r="F278" i="13" s="1"/>
  <c r="S285" i="5"/>
  <c r="S283" i="5"/>
  <c r="F275" i="13" s="1"/>
  <c r="S282" i="5"/>
  <c r="F274" i="13" s="1"/>
  <c r="S281" i="5"/>
  <c r="F273" i="13" s="1"/>
  <c r="S280" i="5"/>
  <c r="F272" i="13" s="1"/>
  <c r="S279" i="5"/>
  <c r="F271" i="13" s="1"/>
  <c r="F269" i="13"/>
  <c r="S276" i="5"/>
  <c r="F268" i="13" s="1"/>
  <c r="S275" i="5"/>
  <c r="F255" i="13"/>
  <c r="S262" i="5"/>
  <c r="F254" i="13" s="1"/>
  <c r="S261" i="5"/>
  <c r="S230" i="5"/>
  <c r="F222" i="13" s="1"/>
  <c r="S229" i="5"/>
  <c r="S217" i="5"/>
  <c r="F209" i="13" s="1"/>
  <c r="S216" i="5"/>
  <c r="F208" i="13" s="1"/>
  <c r="S215" i="5"/>
  <c r="F207" i="13" s="1"/>
  <c r="S214" i="5"/>
  <c r="F206" i="13" s="1"/>
  <c r="F203" i="13"/>
  <c r="S210" i="5"/>
  <c r="F202" i="13" s="1"/>
  <c r="F189" i="13"/>
  <c r="S196" i="5"/>
  <c r="F188" i="13" s="1"/>
  <c r="S195" i="5"/>
  <c r="F187" i="13" s="1"/>
  <c r="S194" i="5"/>
  <c r="S155" i="5"/>
  <c r="S130" i="5"/>
  <c r="F112" i="13"/>
  <c r="S119" i="5"/>
  <c r="F111" i="13" s="1"/>
  <c r="S118" i="5"/>
  <c r="F110" i="13" s="1"/>
  <c r="S117" i="5"/>
  <c r="F109" i="13" s="1"/>
  <c r="S116" i="5"/>
  <c r="F97" i="13"/>
  <c r="S104" i="5"/>
  <c r="F89" i="13"/>
  <c r="S96" i="5"/>
  <c r="F88" i="13" s="1"/>
  <c r="S95" i="5"/>
  <c r="F87" i="13" s="1"/>
  <c r="S94" i="5"/>
  <c r="S81" i="5"/>
  <c r="F73" i="13" s="1"/>
  <c r="S80" i="5"/>
  <c r="F72" i="13" s="1"/>
  <c r="S79" i="5"/>
  <c r="F71" i="13" s="1"/>
  <c r="S78" i="5"/>
  <c r="S57" i="5"/>
  <c r="F49" i="13" s="1"/>
  <c r="S56" i="5"/>
  <c r="S53" i="5"/>
  <c r="F45" i="13" s="1"/>
  <c r="S52" i="5"/>
  <c r="F44" i="13" s="1"/>
  <c r="S51" i="5"/>
  <c r="F43" i="13" s="1"/>
  <c r="F39" i="13"/>
  <c r="S46" i="5"/>
  <c r="F38" i="13" s="1"/>
  <c r="S45" i="5"/>
  <c r="S41" i="5"/>
  <c r="F33" i="13" s="1"/>
  <c r="S39" i="5"/>
  <c r="F31" i="13" s="1"/>
  <c r="S36" i="5"/>
  <c r="F28" i="13" s="1"/>
  <c r="S35" i="5"/>
  <c r="F27" i="13" s="1"/>
  <c r="S34" i="5"/>
  <c r="F26" i="13" s="1"/>
  <c r="S33" i="5"/>
  <c r="F25" i="13" s="1"/>
  <c r="S14" i="5"/>
  <c r="F6" i="13" s="1"/>
  <c r="F32" i="13"/>
  <c r="F4476" i="11"/>
  <c r="K4476" i="11" s="1"/>
  <c r="E516" i="11"/>
  <c r="N506" i="11" s="1"/>
  <c r="E2496" i="11"/>
  <c r="E4476" i="11"/>
  <c r="E2991" i="11"/>
  <c r="E1011" i="11"/>
  <c r="E3981" i="11"/>
  <c r="E1506" i="11"/>
  <c r="E2001" i="11"/>
  <c r="E3486" i="11"/>
  <c r="F516" i="11"/>
  <c r="F4502" i="11"/>
  <c r="K4502" i="11" s="1"/>
  <c r="F542" i="11"/>
  <c r="F4560" i="11"/>
  <c r="I4560" i="11" s="1"/>
  <c r="F600" i="11"/>
  <c r="F4718" i="11"/>
  <c r="K4718" i="11" s="1"/>
  <c r="F758" i="11"/>
  <c r="F4732" i="11"/>
  <c r="G4732" i="11" s="1"/>
  <c r="F772" i="11"/>
  <c r="F4925" i="11"/>
  <c r="K4925" i="11" s="1"/>
  <c r="F965" i="11"/>
  <c r="F4552" i="11"/>
  <c r="I4552" i="11" s="1"/>
  <c r="F592" i="11"/>
  <c r="F4575" i="11"/>
  <c r="K4575" i="11" s="1"/>
  <c r="F615" i="11"/>
  <c r="F4652" i="11"/>
  <c r="I4652" i="11" s="1"/>
  <c r="F692" i="11"/>
  <c r="F4742" i="11"/>
  <c r="I4742" i="11" s="1"/>
  <c r="F782" i="11"/>
  <c r="F4752" i="11"/>
  <c r="G4752" i="11" s="1"/>
  <c r="F792" i="11"/>
  <c r="F4768" i="11"/>
  <c r="G4768" i="11" s="1"/>
  <c r="F808" i="11"/>
  <c r="F4781" i="11"/>
  <c r="I4781" i="11" s="1"/>
  <c r="F821" i="11"/>
  <c r="F4846" i="11"/>
  <c r="K4846" i="11" s="1"/>
  <c r="F886" i="11"/>
  <c r="F4873" i="11"/>
  <c r="I4873" i="11" s="1"/>
  <c r="F913" i="11"/>
  <c r="F3975" i="11"/>
  <c r="K3975" i="11" s="1"/>
  <c r="F4470" i="11"/>
  <c r="F3995" i="11"/>
  <c r="G3995" i="11" s="1"/>
  <c r="F4490" i="11"/>
  <c r="F4002" i="11"/>
  <c r="K4002" i="11" s="1"/>
  <c r="F4012" i="11"/>
  <c r="I4012" i="11" s="1"/>
  <c r="F4507" i="11"/>
  <c r="F4018" i="11"/>
  <c r="G4018" i="11" s="1"/>
  <c r="F4513" i="11"/>
  <c r="F4039" i="11"/>
  <c r="I4039" i="11" s="1"/>
  <c r="F4534" i="11"/>
  <c r="F4551" i="11"/>
  <c r="F4079" i="11"/>
  <c r="K4079" i="11" s="1"/>
  <c r="F4574" i="11"/>
  <c r="F4174" i="11"/>
  <c r="K4174" i="11" s="1"/>
  <c r="F4669" i="11"/>
  <c r="F4172" i="11"/>
  <c r="K4172" i="11" s="1"/>
  <c r="F4667" i="11"/>
  <c r="F4176" i="11"/>
  <c r="K4176" i="11" s="1"/>
  <c r="F4671" i="11"/>
  <c r="F4738" i="11"/>
  <c r="F4241" i="11"/>
  <c r="I4241" i="11" s="1"/>
  <c r="F4736" i="11"/>
  <c r="F4246" i="11"/>
  <c r="I4246" i="11" s="1"/>
  <c r="F4741" i="11"/>
  <c r="F4251" i="11"/>
  <c r="G4251" i="11" s="1"/>
  <c r="F4746" i="11"/>
  <c r="F4256" i="11"/>
  <c r="G4256" i="11" s="1"/>
  <c r="F4751" i="11"/>
  <c r="F4254" i="11"/>
  <c r="I4254" i="11" s="1"/>
  <c r="F4749" i="11"/>
  <c r="F4780" i="11"/>
  <c r="F4283" i="11"/>
  <c r="K4283" i="11" s="1"/>
  <c r="F4778" i="11"/>
  <c r="F4344" i="11"/>
  <c r="I4344" i="11" s="1"/>
  <c r="F4839" i="11"/>
  <c r="F4474" i="11"/>
  <c r="F3996" i="11"/>
  <c r="K3996" i="11" s="1"/>
  <c r="F4491" i="11"/>
  <c r="F4013" i="11"/>
  <c r="K4013" i="11" s="1"/>
  <c r="F4508" i="11"/>
  <c r="F4017" i="11"/>
  <c r="I4017" i="11" s="1"/>
  <c r="F4512" i="11"/>
  <c r="F4040" i="11"/>
  <c r="I4040" i="11" s="1"/>
  <c r="F4535" i="11"/>
  <c r="F4078" i="11"/>
  <c r="I4078" i="11" s="1"/>
  <c r="F4573" i="11"/>
  <c r="F4127" i="11"/>
  <c r="K4127" i="11" s="1"/>
  <c r="F4622" i="11"/>
  <c r="F4173" i="11"/>
  <c r="K4173" i="11" s="1"/>
  <c r="F4668" i="11"/>
  <c r="F4177" i="11"/>
  <c r="I4177" i="11" s="1"/>
  <c r="F4672" i="11"/>
  <c r="F4222" i="11"/>
  <c r="I4222" i="11" s="1"/>
  <c r="F4717" i="11"/>
  <c r="F4731" i="11"/>
  <c r="F4242" i="11"/>
  <c r="G4242" i="11" s="1"/>
  <c r="F4240" i="11"/>
  <c r="I4240" i="11" s="1"/>
  <c r="F4735" i="11"/>
  <c r="F4252" i="11"/>
  <c r="G4252" i="11" s="1"/>
  <c r="F4747" i="11"/>
  <c r="F4250" i="11"/>
  <c r="I4250" i="11" s="1"/>
  <c r="F4745" i="11"/>
  <c r="F4255" i="11"/>
  <c r="I4255" i="11" s="1"/>
  <c r="F4750" i="11"/>
  <c r="F4349" i="11"/>
  <c r="G4349" i="11" s="1"/>
  <c r="F4844" i="11"/>
  <c r="F4343" i="11"/>
  <c r="K4343" i="11" s="1"/>
  <c r="F4341" i="11"/>
  <c r="G4341" i="11" s="1"/>
  <c r="F4836" i="11"/>
  <c r="F3512" i="11"/>
  <c r="G3512" i="11" s="1"/>
  <c r="F4007" i="11"/>
  <c r="F3570" i="11"/>
  <c r="G3570" i="11" s="1"/>
  <c r="F4065" i="11"/>
  <c r="F3728" i="11"/>
  <c r="K3728" i="11" s="1"/>
  <c r="F4223" i="11"/>
  <c r="F3486" i="11"/>
  <c r="I3486" i="11" s="1"/>
  <c r="F3981" i="11"/>
  <c r="F3562" i="11"/>
  <c r="K3562" i="11" s="1"/>
  <c r="F4057" i="11"/>
  <c r="F3585" i="11"/>
  <c r="K3585" i="11" s="1"/>
  <c r="F4080" i="11"/>
  <c r="F3662" i="11"/>
  <c r="G3662" i="11" s="1"/>
  <c r="F4157" i="11"/>
  <c r="F3752" i="11"/>
  <c r="G3752" i="11" s="1"/>
  <c r="F4247" i="11"/>
  <c r="F3762" i="11"/>
  <c r="K3762" i="11" s="1"/>
  <c r="F4257" i="11"/>
  <c r="F3778" i="11"/>
  <c r="K3778" i="11" s="1"/>
  <c r="F4273" i="11"/>
  <c r="F3791" i="11"/>
  <c r="K3791" i="11" s="1"/>
  <c r="F4286" i="11"/>
  <c r="F3856" i="11"/>
  <c r="I3856" i="11" s="1"/>
  <c r="F4351" i="11"/>
  <c r="F3883" i="11"/>
  <c r="G3883" i="11" s="1"/>
  <c r="F4378" i="11"/>
  <c r="F3742" i="11"/>
  <c r="G3742" i="11" s="1"/>
  <c r="F4237" i="11"/>
  <c r="F3935" i="11"/>
  <c r="I3935" i="11" s="1"/>
  <c r="F4430" i="11"/>
  <c r="F3006" i="11"/>
  <c r="I3006" i="11" s="1"/>
  <c r="F3501" i="11"/>
  <c r="F3027" i="11"/>
  <c r="K3027" i="11" s="1"/>
  <c r="F3522" i="11"/>
  <c r="F3088" i="11"/>
  <c r="K3088" i="11" s="1"/>
  <c r="F3583" i="11"/>
  <c r="F3137" i="11"/>
  <c r="G3137" i="11" s="1"/>
  <c r="F3632" i="11"/>
  <c r="F3165" i="11"/>
  <c r="G3165" i="11" s="1"/>
  <c r="F3185" i="11"/>
  <c r="I3185" i="11" s="1"/>
  <c r="F3232" i="11"/>
  <c r="K3232" i="11" s="1"/>
  <c r="F3727" i="11"/>
  <c r="F3260" i="11"/>
  <c r="K3260" i="11" s="1"/>
  <c r="F3755" i="11"/>
  <c r="F3265" i="11"/>
  <c r="G3265" i="11" s="1"/>
  <c r="F3760" i="11"/>
  <c r="F3294" i="11"/>
  <c r="I3294" i="11" s="1"/>
  <c r="F3005" i="11"/>
  <c r="G3005" i="11" s="1"/>
  <c r="F3500" i="11"/>
  <c r="F3028" i="11"/>
  <c r="I3028" i="11" s="1"/>
  <c r="F3523" i="11"/>
  <c r="F3184" i="11"/>
  <c r="I3184" i="11" s="1"/>
  <c r="F3679" i="11"/>
  <c r="F3023" i="11"/>
  <c r="K3023" i="11" s="1"/>
  <c r="F3518" i="11"/>
  <c r="F3050" i="11"/>
  <c r="K3050" i="11" s="1"/>
  <c r="F3545" i="11"/>
  <c r="F3183" i="11"/>
  <c r="G3183" i="11" s="1"/>
  <c r="F3678" i="11"/>
  <c r="F3187" i="11"/>
  <c r="G3187" i="11" s="1"/>
  <c r="F3682" i="11"/>
  <c r="F3250" i="11"/>
  <c r="G3250" i="11" s="1"/>
  <c r="F3745" i="11"/>
  <c r="F3262" i="11"/>
  <c r="G3262" i="11" s="1"/>
  <c r="F3757" i="11"/>
  <c r="F3359" i="11"/>
  <c r="K3359" i="11" s="1"/>
  <c r="F3854" i="11"/>
  <c r="F3353" i="11"/>
  <c r="K3353" i="11" s="1"/>
  <c r="F3351" i="11"/>
  <c r="G3351" i="11" s="1"/>
  <c r="F3846" i="11"/>
  <c r="F3439" i="11"/>
  <c r="K3439" i="11" s="1"/>
  <c r="F2985" i="11"/>
  <c r="K2985" i="11" s="1"/>
  <c r="F3480" i="11"/>
  <c r="F3022" i="11"/>
  <c r="K3022" i="11" s="1"/>
  <c r="F3517" i="11"/>
  <c r="F3049" i="11"/>
  <c r="I3049" i="11" s="1"/>
  <c r="F3544" i="11"/>
  <c r="F3561" i="11"/>
  <c r="F3089" i="11"/>
  <c r="I3089" i="11" s="1"/>
  <c r="F3584" i="11"/>
  <c r="F3636" i="11"/>
  <c r="F3661" i="11"/>
  <c r="F3182" i="11"/>
  <c r="K3182" i="11" s="1"/>
  <c r="F3677" i="11"/>
  <c r="F3683" i="11"/>
  <c r="F3186" i="11"/>
  <c r="K3186" i="11" s="1"/>
  <c r="F3681" i="11"/>
  <c r="F3251" i="11"/>
  <c r="G3251" i="11" s="1"/>
  <c r="F3746" i="11"/>
  <c r="F3256" i="11"/>
  <c r="K3256" i="11" s="1"/>
  <c r="F3751" i="11"/>
  <c r="F3261" i="11"/>
  <c r="G3261" i="11" s="1"/>
  <c r="F3756" i="11"/>
  <c r="F3259" i="11"/>
  <c r="I3259" i="11" s="1"/>
  <c r="F3266" i="11"/>
  <c r="G3266" i="11" s="1"/>
  <c r="F3761" i="11"/>
  <c r="F3264" i="11"/>
  <c r="K3264" i="11" s="1"/>
  <c r="F3759" i="11"/>
  <c r="F3293" i="11"/>
  <c r="K3293" i="11" s="1"/>
  <c r="F3788" i="11"/>
  <c r="F3360" i="11"/>
  <c r="I3360" i="11" s="1"/>
  <c r="F3354" i="11"/>
  <c r="K3354" i="11" s="1"/>
  <c r="F3849" i="11"/>
  <c r="F3484" i="11"/>
  <c r="F2572" i="11"/>
  <c r="I2572" i="11" s="1"/>
  <c r="F3067" i="11"/>
  <c r="F2595" i="11"/>
  <c r="G2595" i="11" s="1"/>
  <c r="F3090" i="11"/>
  <c r="F2672" i="11"/>
  <c r="I2672" i="11" s="1"/>
  <c r="F3167" i="11"/>
  <c r="F2762" i="11"/>
  <c r="G2762" i="11" s="1"/>
  <c r="F3257" i="11"/>
  <c r="F2772" i="11"/>
  <c r="K2772" i="11" s="1"/>
  <c r="F3267" i="11"/>
  <c r="F2788" i="11"/>
  <c r="K2788" i="11" s="1"/>
  <c r="F3283" i="11"/>
  <c r="F2801" i="11"/>
  <c r="G2801" i="11" s="1"/>
  <c r="F3296" i="11"/>
  <c r="F2866" i="11"/>
  <c r="K2866" i="11" s="1"/>
  <c r="F3361" i="11"/>
  <c r="F2893" i="11"/>
  <c r="I2893" i="11" s="1"/>
  <c r="F3388" i="11"/>
  <c r="F2496" i="11"/>
  <c r="F2991" i="11"/>
  <c r="F2522" i="11"/>
  <c r="K2522" i="11" s="1"/>
  <c r="F3017" i="11"/>
  <c r="F2580" i="11"/>
  <c r="K2580" i="11" s="1"/>
  <c r="F3075" i="11"/>
  <c r="F2738" i="11"/>
  <c r="K2738" i="11" s="1"/>
  <c r="F3233" i="11"/>
  <c r="F2752" i="11"/>
  <c r="I2752" i="11" s="1"/>
  <c r="F3247" i="11"/>
  <c r="F2945" i="11"/>
  <c r="I2945" i="11" s="1"/>
  <c r="F3440" i="11"/>
  <c r="F2015" i="11"/>
  <c r="K2015" i="11" s="1"/>
  <c r="F2510" i="11"/>
  <c r="F2529" i="11"/>
  <c r="F2032" i="11"/>
  <c r="G2032" i="11" s="1"/>
  <c r="F2527" i="11"/>
  <c r="F2038" i="11"/>
  <c r="I2038" i="11" s="1"/>
  <c r="F2533" i="11"/>
  <c r="F2059" i="11"/>
  <c r="K2059" i="11" s="1"/>
  <c r="F2554" i="11"/>
  <c r="F2099" i="11"/>
  <c r="I2099" i="11" s="1"/>
  <c r="F2594" i="11"/>
  <c r="F2194" i="11"/>
  <c r="G2194" i="11" s="1"/>
  <c r="F2689" i="11"/>
  <c r="F2192" i="11"/>
  <c r="G2192" i="11" s="1"/>
  <c r="F2687" i="11"/>
  <c r="F2196" i="11"/>
  <c r="K2196" i="11" s="1"/>
  <c r="F2691" i="11"/>
  <c r="F2494" i="11"/>
  <c r="F2020" i="11"/>
  <c r="K2020" i="11" s="1"/>
  <c r="F2033" i="11"/>
  <c r="K2033" i="11" s="1"/>
  <c r="F2528" i="11"/>
  <c r="F2060" i="11"/>
  <c r="G2060" i="11" s="1"/>
  <c r="F2555" i="11"/>
  <c r="F2557" i="11"/>
  <c r="F2175" i="11"/>
  <c r="I2175" i="11" s="1"/>
  <c r="F2195" i="11"/>
  <c r="K2195" i="11" s="1"/>
  <c r="F2242" i="11"/>
  <c r="G2242" i="11" s="1"/>
  <c r="F2737" i="11"/>
  <c r="F2262" i="11"/>
  <c r="I2262" i="11" s="1"/>
  <c r="F2260" i="11"/>
  <c r="G2260" i="11" s="1"/>
  <c r="F2755" i="11"/>
  <c r="F2272" i="11"/>
  <c r="I2272" i="11" s="1"/>
  <c r="F2767" i="11"/>
  <c r="F2270" i="11"/>
  <c r="K2270" i="11" s="1"/>
  <c r="F2765" i="11"/>
  <c r="F2275" i="11"/>
  <c r="I2275" i="11" s="1"/>
  <c r="F2770" i="11"/>
  <c r="F2799" i="11"/>
  <c r="F2369" i="11"/>
  <c r="K2369" i="11" s="1"/>
  <c r="F2864" i="11"/>
  <c r="F2858" i="11"/>
  <c r="F2449" i="11"/>
  <c r="G2449" i="11" s="1"/>
  <c r="F2014" i="11"/>
  <c r="G2014" i="11" s="1"/>
  <c r="F2016" i="11"/>
  <c r="I2016" i="11" s="1"/>
  <c r="F2511" i="11"/>
  <c r="F2037" i="11"/>
  <c r="K2037" i="11" s="1"/>
  <c r="F2532" i="11"/>
  <c r="F2098" i="11"/>
  <c r="G2098" i="11" s="1"/>
  <c r="F2593" i="11"/>
  <c r="F2147" i="11"/>
  <c r="G2147" i="11" s="1"/>
  <c r="F2642" i="11"/>
  <c r="F2193" i="11"/>
  <c r="G2193" i="11" s="1"/>
  <c r="F2688" i="11"/>
  <c r="F2197" i="11"/>
  <c r="I2197" i="11" s="1"/>
  <c r="F2692" i="11"/>
  <c r="F2751" i="11"/>
  <c r="F2361" i="11"/>
  <c r="I2361" i="11" s="1"/>
  <c r="F2856" i="11"/>
  <c r="F1995" i="11"/>
  <c r="I1995" i="11" s="1"/>
  <c r="F2490" i="11"/>
  <c r="F2571" i="11"/>
  <c r="F2758" i="11"/>
  <c r="F2261" i="11"/>
  <c r="G2261" i="11" s="1"/>
  <c r="F2756" i="11"/>
  <c r="F2266" i="11"/>
  <c r="G2266" i="11" s="1"/>
  <c r="F2761" i="11"/>
  <c r="F2271" i="11"/>
  <c r="G2271" i="11" s="1"/>
  <c r="F2766" i="11"/>
  <c r="F2276" i="11"/>
  <c r="I2276" i="11" s="1"/>
  <c r="F2771" i="11"/>
  <c r="F2274" i="11"/>
  <c r="K2274" i="11" s="1"/>
  <c r="F2769" i="11"/>
  <c r="F2800" i="11"/>
  <c r="F2303" i="11"/>
  <c r="K2303" i="11" s="1"/>
  <c r="F2798" i="11"/>
  <c r="F2366" i="11"/>
  <c r="G2366" i="11" s="1"/>
  <c r="F2364" i="11"/>
  <c r="I2364" i="11" s="1"/>
  <c r="F2859" i="11"/>
  <c r="F1582" i="11"/>
  <c r="G1582" i="11" s="1"/>
  <c r="F2077" i="11"/>
  <c r="F1682" i="11"/>
  <c r="G1682" i="11" s="1"/>
  <c r="F2177" i="11"/>
  <c r="F1748" i="11"/>
  <c r="K1748" i="11" s="1"/>
  <c r="F2243" i="11"/>
  <c r="F1762" i="11"/>
  <c r="K1762" i="11" s="1"/>
  <c r="F2257" i="11"/>
  <c r="F1605" i="11"/>
  <c r="K1605" i="11" s="1"/>
  <c r="F2100" i="11"/>
  <c r="F1506" i="11"/>
  <c r="I1506" i="11" s="1"/>
  <c r="F2001" i="11"/>
  <c r="F1532" i="11"/>
  <c r="K1532" i="11" s="1"/>
  <c r="F2027" i="11"/>
  <c r="F1590" i="11"/>
  <c r="K1590" i="11" s="1"/>
  <c r="F2085" i="11"/>
  <c r="F1955" i="11"/>
  <c r="I1955" i="11" s="1"/>
  <c r="F2450" i="11"/>
  <c r="F1772" i="11"/>
  <c r="K1772" i="11" s="1"/>
  <c r="F2267" i="11"/>
  <c r="F1782" i="11"/>
  <c r="I1782" i="11" s="1"/>
  <c r="F2277" i="11"/>
  <c r="F1798" i="11"/>
  <c r="I1798" i="11" s="1"/>
  <c r="F2293" i="11"/>
  <c r="F1811" i="11"/>
  <c r="K1811" i="11" s="1"/>
  <c r="F2306" i="11"/>
  <c r="F1876" i="11"/>
  <c r="G1876" i="11" s="1"/>
  <c r="F2371" i="11"/>
  <c r="F1903" i="11"/>
  <c r="I1903" i="11" s="1"/>
  <c r="F2398" i="11"/>
  <c r="F1036" i="11"/>
  <c r="K1036" i="11" s="1"/>
  <c r="F1043" i="11"/>
  <c r="G1043" i="11" s="1"/>
  <c r="F1538" i="11"/>
  <c r="F1070" i="11"/>
  <c r="K1070" i="11" s="1"/>
  <c r="F1565" i="11"/>
  <c r="F1203" i="11"/>
  <c r="G1203" i="11" s="1"/>
  <c r="F1698" i="11"/>
  <c r="F1207" i="11"/>
  <c r="K1207" i="11" s="1"/>
  <c r="F1702" i="11"/>
  <c r="F1266" i="11"/>
  <c r="I1266" i="11" s="1"/>
  <c r="F1270" i="11"/>
  <c r="K1270" i="11" s="1"/>
  <c r="F1765" i="11"/>
  <c r="F1282" i="11"/>
  <c r="I1282" i="11" s="1"/>
  <c r="F1777" i="11"/>
  <c r="F1809" i="11"/>
  <c r="F1379" i="11"/>
  <c r="G1379" i="11" s="1"/>
  <c r="F1874" i="11"/>
  <c r="F1371" i="11"/>
  <c r="K1371" i="11" s="1"/>
  <c r="F1866" i="11"/>
  <c r="F1459" i="11"/>
  <c r="G1459" i="11" s="1"/>
  <c r="F1025" i="11"/>
  <c r="K1025" i="11" s="1"/>
  <c r="F1520" i="11"/>
  <c r="F1042" i="11"/>
  <c r="G1042" i="11" s="1"/>
  <c r="F1537" i="11"/>
  <c r="F1069" i="11"/>
  <c r="I1069" i="11" s="1"/>
  <c r="F1564" i="11"/>
  <c r="F1109" i="11"/>
  <c r="G1109" i="11" s="1"/>
  <c r="F1604" i="11"/>
  <c r="F1186" i="11"/>
  <c r="I1186" i="11" s="1"/>
  <c r="F1202" i="11"/>
  <c r="G1202" i="11" s="1"/>
  <c r="F1697" i="11"/>
  <c r="F1206" i="11"/>
  <c r="I1206" i="11" s="1"/>
  <c r="F1701" i="11"/>
  <c r="F1271" i="11"/>
  <c r="I1271" i="11" s="1"/>
  <c r="F1766" i="11"/>
  <c r="F1276" i="11"/>
  <c r="K1276" i="11" s="1"/>
  <c r="F1771" i="11"/>
  <c r="F1279" i="11"/>
  <c r="G1279" i="11" s="1"/>
  <c r="F1284" i="11"/>
  <c r="G1284" i="11" s="1"/>
  <c r="F1779" i="11"/>
  <c r="F1315" i="11"/>
  <c r="I1315" i="11" s="1"/>
  <c r="F1871" i="11"/>
  <c r="F1374" i="11"/>
  <c r="K1374" i="11" s="1"/>
  <c r="F1869" i="11"/>
  <c r="F1026" i="11"/>
  <c r="I1026" i="11" s="1"/>
  <c r="F1521" i="11"/>
  <c r="F1047" i="11"/>
  <c r="K1047" i="11" s="1"/>
  <c r="F1542" i="11"/>
  <c r="F1108" i="11"/>
  <c r="K1108" i="11" s="1"/>
  <c r="F1603" i="11"/>
  <c r="F1157" i="11"/>
  <c r="I1157" i="11" s="1"/>
  <c r="F1652" i="11"/>
  <c r="F1680" i="11"/>
  <c r="F1700" i="11"/>
  <c r="F1252" i="11"/>
  <c r="I1252" i="11" s="1"/>
  <c r="F1747" i="11"/>
  <c r="F1280" i="11"/>
  <c r="K1280" i="11" s="1"/>
  <c r="F1775" i="11"/>
  <c r="F1285" i="11"/>
  <c r="I1285" i="11" s="1"/>
  <c r="F1780" i="11"/>
  <c r="F1868" i="11"/>
  <c r="F1005" i="11"/>
  <c r="G1005" i="11" s="1"/>
  <c r="F1500" i="11"/>
  <c r="F1044" i="11"/>
  <c r="G1044" i="11" s="1"/>
  <c r="F1048" i="11"/>
  <c r="K1048" i="11" s="1"/>
  <c r="F1543" i="11"/>
  <c r="F1204" i="11"/>
  <c r="K1204" i="11" s="1"/>
  <c r="F1699" i="11"/>
  <c r="F1703" i="11"/>
  <c r="F1768" i="11"/>
  <c r="F1281" i="11"/>
  <c r="G1281" i="11" s="1"/>
  <c r="F1776" i="11"/>
  <c r="F1286" i="11"/>
  <c r="K1286" i="11" s="1"/>
  <c r="F1781" i="11"/>
  <c r="F1797" i="11"/>
  <c r="F1313" i="11"/>
  <c r="I1313" i="11" s="1"/>
  <c r="F1808" i="11"/>
  <c r="F1009" i="11"/>
  <c r="G1009" i="11" s="1"/>
  <c r="F105" i="11"/>
  <c r="G105" i="11" s="1"/>
  <c r="F1095" i="11"/>
  <c r="F277" i="11"/>
  <c r="G277" i="11" s="1"/>
  <c r="F1267" i="11"/>
  <c r="F97" i="11"/>
  <c r="I97" i="11" s="1"/>
  <c r="F1087" i="11"/>
  <c r="F120" i="11"/>
  <c r="I120" i="11" s="1"/>
  <c r="F1110" i="11"/>
  <c r="F197" i="11"/>
  <c r="I197" i="11" s="1"/>
  <c r="F1187" i="11"/>
  <c r="F287" i="11"/>
  <c r="K287" i="11" s="1"/>
  <c r="F1277" i="11"/>
  <c r="F297" i="11"/>
  <c r="I297" i="11" s="1"/>
  <c r="F1287" i="11"/>
  <c r="F313" i="11"/>
  <c r="K313" i="11" s="1"/>
  <c r="F1303" i="11"/>
  <c r="F418" i="11"/>
  <c r="K418" i="11" s="1"/>
  <c r="F1408" i="11"/>
  <c r="F263" i="11"/>
  <c r="G263" i="11" s="1"/>
  <c r="F1253" i="11"/>
  <c r="F326" i="11"/>
  <c r="K326" i="11" s="1"/>
  <c r="F1316" i="11"/>
  <c r="F391" i="11"/>
  <c r="K391" i="11" s="1"/>
  <c r="F1381" i="11"/>
  <c r="F21" i="11"/>
  <c r="F1011" i="11"/>
  <c r="F47" i="11"/>
  <c r="I47" i="11" s="1"/>
  <c r="F1037" i="11"/>
  <c r="F470" i="11"/>
  <c r="G470" i="11" s="1"/>
  <c r="F1460" i="11"/>
  <c r="F36" i="11"/>
  <c r="K36" i="11" s="1"/>
  <c r="F217" i="11"/>
  <c r="K217" i="11" s="1"/>
  <c r="F262" i="11"/>
  <c r="G262" i="11" s="1"/>
  <c r="F52" i="11"/>
  <c r="G52" i="11" s="1"/>
  <c r="F218" i="11"/>
  <c r="K218" i="11" s="1"/>
  <c r="F286" i="11"/>
  <c r="G286" i="11" s="1"/>
  <c r="F296" i="11"/>
  <c r="K296" i="11" s="1"/>
  <c r="F325" i="11"/>
  <c r="K325" i="11" s="1"/>
  <c r="F384" i="11"/>
  <c r="G384" i="11" s="1"/>
  <c r="F46" i="11"/>
  <c r="I46" i="11" s="1"/>
  <c r="F57" i="11"/>
  <c r="G57" i="11" s="1"/>
  <c r="F82" i="11"/>
  <c r="K82" i="11" s="1"/>
  <c r="F167" i="11"/>
  <c r="G167" i="11" s="1"/>
  <c r="F215" i="11"/>
  <c r="K215" i="11" s="1"/>
  <c r="F280" i="11"/>
  <c r="I280" i="11" s="1"/>
  <c r="F290" i="11"/>
  <c r="I290" i="11" s="1"/>
  <c r="F35" i="11"/>
  <c r="G35" i="11" s="1"/>
  <c r="F58" i="11"/>
  <c r="I58" i="11" s="1"/>
  <c r="F79" i="11"/>
  <c r="G79" i="11" s="1"/>
  <c r="F96" i="11"/>
  <c r="G96" i="11" s="1"/>
  <c r="F119" i="11"/>
  <c r="G119" i="11" s="1"/>
  <c r="F196" i="11"/>
  <c r="I196" i="11" s="1"/>
  <c r="F216" i="11"/>
  <c r="K216" i="11" s="1"/>
  <c r="F231" i="11"/>
  <c r="K231" i="11" s="1"/>
  <c r="F281" i="11"/>
  <c r="G281" i="11" s="1"/>
  <c r="F291" i="11"/>
  <c r="G291" i="11" s="1"/>
  <c r="F289" i="11"/>
  <c r="K289" i="11" s="1"/>
  <c r="F294" i="11"/>
  <c r="G294" i="11" s="1"/>
  <c r="F323" i="11"/>
  <c r="K323" i="11" s="1"/>
  <c r="F388" i="11"/>
  <c r="G388" i="11" s="1"/>
  <c r="F19" i="11"/>
  <c r="I19" i="11" s="1"/>
  <c r="F53" i="11"/>
  <c r="K53" i="11" s="1"/>
  <c r="F80" i="11"/>
  <c r="G80" i="11" s="1"/>
  <c r="F118" i="11"/>
  <c r="K118" i="11" s="1"/>
  <c r="F292" i="11"/>
  <c r="G292" i="11" s="1"/>
  <c r="F295" i="11"/>
  <c r="K295" i="11" s="1"/>
  <c r="F324" i="11"/>
  <c r="G324" i="11" s="1"/>
  <c r="F389" i="11"/>
  <c r="I389" i="11" s="1"/>
  <c r="F383" i="11"/>
  <c r="I383" i="11" s="1"/>
  <c r="F381" i="11"/>
  <c r="K381" i="11" s="1"/>
  <c r="F469" i="11"/>
  <c r="K469" i="11" s="1"/>
  <c r="F15" i="11"/>
  <c r="G15" i="11" s="1"/>
  <c r="F1085" i="11" l="1"/>
  <c r="G1085" i="11" s="1"/>
  <c r="F1681" i="11"/>
  <c r="F4550" i="11"/>
  <c r="F4651" i="11"/>
  <c r="G4651" i="11" s="1"/>
  <c r="F4348" i="11"/>
  <c r="K4348" i="11" s="1"/>
  <c r="F4767" i="11"/>
  <c r="F4191" i="11"/>
  <c r="K4191" i="11" s="1"/>
  <c r="F4626" i="11"/>
  <c r="I4626" i="11" s="1"/>
  <c r="F4041" i="11"/>
  <c r="K4041" i="11" s="1"/>
  <c r="F156" i="11"/>
  <c r="K156" i="11" s="1"/>
  <c r="F1769" i="11"/>
  <c r="I1769" i="11" s="1"/>
  <c r="F2556" i="11"/>
  <c r="G2556" i="11" s="1"/>
  <c r="F3696" i="11"/>
  <c r="F284" i="11"/>
  <c r="I284" i="11" s="1"/>
  <c r="F2759" i="11"/>
  <c r="I2759" i="11" s="1"/>
  <c r="F3845" i="11"/>
  <c r="I3845" i="11" s="1"/>
  <c r="F3749" i="11"/>
  <c r="F3506" i="11"/>
  <c r="F4340" i="11"/>
  <c r="I4340" i="11" s="1"/>
  <c r="F1873" i="11"/>
  <c r="I1873" i="11" s="1"/>
  <c r="F3853" i="11"/>
  <c r="F312" i="11"/>
  <c r="I312" i="11" s="1"/>
  <c r="F1201" i="11"/>
  <c r="I1201" i="11" s="1"/>
  <c r="F1641" i="11"/>
  <c r="I1641" i="11" s="1"/>
  <c r="F1375" i="11"/>
  <c r="I1375" i="11" s="1"/>
  <c r="F2631" i="11"/>
  <c r="F385" i="11"/>
  <c r="I385" i="11" s="1"/>
  <c r="F380" i="11"/>
  <c r="G380" i="11" s="1"/>
  <c r="F1221" i="11"/>
  <c r="I1221" i="11" s="1"/>
  <c r="F1566" i="11"/>
  <c r="F1032" i="11"/>
  <c r="G1032" i="11" s="1"/>
  <c r="F1220" i="11"/>
  <c r="K1220" i="11" s="1"/>
  <c r="F2855" i="11"/>
  <c r="F2860" i="11"/>
  <c r="F2706" i="11"/>
  <c r="K2706" i="11" s="1"/>
  <c r="F3547" i="11"/>
  <c r="K3547" i="11" s="1"/>
  <c r="F211" i="11"/>
  <c r="K211" i="11" s="1"/>
  <c r="F171" i="11"/>
  <c r="I171" i="11" s="1"/>
  <c r="F230" i="11"/>
  <c r="I230" i="11" s="1"/>
  <c r="F42" i="11"/>
  <c r="G42" i="11" s="1"/>
  <c r="F1378" i="11"/>
  <c r="G1378" i="11" s="1"/>
  <c r="F1302" i="11"/>
  <c r="K1302" i="11" s="1"/>
  <c r="F1716" i="11"/>
  <c r="K1716" i="11" s="1"/>
  <c r="F1071" i="11"/>
  <c r="K1071" i="11" s="1"/>
  <c r="F1527" i="11"/>
  <c r="F1696" i="11"/>
  <c r="F1567" i="11"/>
  <c r="K1567" i="11" s="1"/>
  <c r="F1526" i="11"/>
  <c r="K1526" i="11" s="1"/>
  <c r="F1865" i="11"/>
  <c r="F1146" i="11"/>
  <c r="I1146" i="11" s="1"/>
  <c r="F1870" i="11"/>
  <c r="G1870" i="11" s="1"/>
  <c r="F2360" i="11"/>
  <c r="G2360" i="11" s="1"/>
  <c r="F2863" i="11"/>
  <c r="F2264" i="11"/>
  <c r="I2264" i="11" s="1"/>
  <c r="F2646" i="11"/>
  <c r="K2646" i="11" s="1"/>
  <c r="F2365" i="11"/>
  <c r="G2365" i="11" s="1"/>
  <c r="F2516" i="11"/>
  <c r="F2686" i="11"/>
  <c r="F2062" i="11"/>
  <c r="G2062" i="11" s="1"/>
  <c r="F2211" i="11"/>
  <c r="I2211" i="11" s="1"/>
  <c r="F2136" i="11"/>
  <c r="K2136" i="11" s="1"/>
  <c r="F2061" i="11"/>
  <c r="I2061" i="11" s="1"/>
  <c r="F2517" i="11"/>
  <c r="G2517" i="11" s="1"/>
  <c r="F3350" i="11"/>
  <c r="K3350" i="11" s="1"/>
  <c r="F3358" i="11"/>
  <c r="G3358" i="11" s="1"/>
  <c r="F3777" i="11"/>
  <c r="F3254" i="11"/>
  <c r="K3254" i="11" s="1"/>
  <c r="F3201" i="11"/>
  <c r="G3201" i="11" s="1"/>
  <c r="F3141" i="11"/>
  <c r="G3141" i="11" s="1"/>
  <c r="F3850" i="11"/>
  <c r="F3695" i="11"/>
  <c r="K3695" i="11" s="1"/>
  <c r="F3546" i="11"/>
  <c r="I3546" i="11" s="1"/>
  <c r="F3507" i="11"/>
  <c r="F3676" i="11"/>
  <c r="F3052" i="11"/>
  <c r="I3052" i="11" s="1"/>
  <c r="F3011" i="11"/>
  <c r="G3011" i="11" s="1"/>
  <c r="F4840" i="11"/>
  <c r="F4685" i="11"/>
  <c r="F4666" i="11"/>
  <c r="I4666" i="11" s="1"/>
  <c r="F4272" i="11"/>
  <c r="I4272" i="11" s="1"/>
  <c r="F4131" i="11"/>
  <c r="K4131" i="11" s="1"/>
  <c r="F1072" i="11"/>
  <c r="K1072" i="11" s="1"/>
  <c r="F1370" i="11"/>
  <c r="G1370" i="11" s="1"/>
  <c r="F2151" i="11"/>
  <c r="I2151" i="11" s="1"/>
  <c r="F2705" i="11"/>
  <c r="F2191" i="11"/>
  <c r="G2191" i="11" s="1"/>
  <c r="F2022" i="11"/>
  <c r="K2022" i="11" s="1"/>
  <c r="F3282" i="11"/>
  <c r="K3282" i="11" s="1"/>
  <c r="F3621" i="11"/>
  <c r="F3355" i="11"/>
  <c r="K3355" i="11" s="1"/>
  <c r="F3200" i="11"/>
  <c r="K3200" i="11" s="1"/>
  <c r="F3051" i="11"/>
  <c r="I3051" i="11" s="1"/>
  <c r="F3012" i="11"/>
  <c r="K3012" i="11" s="1"/>
  <c r="F3181" i="11"/>
  <c r="K3181" i="11" s="1"/>
  <c r="F4345" i="11"/>
  <c r="K4345" i="11" s="1"/>
  <c r="F4190" i="11"/>
  <c r="K4190" i="11" s="1"/>
  <c r="F4171" i="11"/>
  <c r="K4171" i="11" s="1"/>
  <c r="F4537" i="11"/>
  <c r="F4496" i="11"/>
  <c r="K4496" i="11" s="1"/>
  <c r="F4739" i="11"/>
  <c r="I4739" i="11" s="1"/>
  <c r="F4611" i="11"/>
  <c r="F1656" i="11"/>
  <c r="F1031" i="11"/>
  <c r="K1031" i="11" s="1"/>
  <c r="F2368" i="11"/>
  <c r="I2368" i="11" s="1"/>
  <c r="F2787" i="11"/>
  <c r="F2021" i="11"/>
  <c r="K2021" i="11" s="1"/>
  <c r="F41" i="11"/>
  <c r="I41" i="11" s="1"/>
  <c r="F81" i="11"/>
  <c r="I81" i="11" s="1"/>
  <c r="F1274" i="11"/>
  <c r="G1274" i="11" s="1"/>
  <c r="F1161" i="11"/>
  <c r="G1161" i="11" s="1"/>
  <c r="F1715" i="11"/>
  <c r="G1715" i="11" s="1"/>
  <c r="F2292" i="11"/>
  <c r="I2292" i="11" s="1"/>
  <c r="F2210" i="11"/>
  <c r="I2210" i="11" s="1"/>
  <c r="F3126" i="11"/>
  <c r="K3126" i="11" s="1"/>
  <c r="F4042" i="11"/>
  <c r="I4042" i="11" s="1"/>
  <c r="F4001" i="11"/>
  <c r="K4001" i="11" s="1"/>
  <c r="F4835" i="11"/>
  <c r="F4843" i="11"/>
  <c r="F4244" i="11"/>
  <c r="K4244" i="11" s="1"/>
  <c r="F4686" i="11"/>
  <c r="K4686" i="11" s="1"/>
  <c r="F4116" i="11"/>
  <c r="G4116" i="11" s="1"/>
  <c r="F4536" i="11"/>
  <c r="F4497" i="11"/>
  <c r="I4497" i="11" s="1"/>
  <c r="F1273" i="11"/>
  <c r="I1273" i="11" s="1"/>
  <c r="F1208" i="11"/>
  <c r="G1208" i="11" s="1"/>
  <c r="F1373" i="11"/>
  <c r="G1373" i="11" s="1"/>
  <c r="F1205" i="11"/>
  <c r="G1205" i="11" s="1"/>
  <c r="F1185" i="11"/>
  <c r="G1185" i="11" s="1"/>
  <c r="F1376" i="11"/>
  <c r="I1376" i="11" s="1"/>
  <c r="F1581" i="11"/>
  <c r="F1314" i="11"/>
  <c r="G1314" i="11" s="1"/>
  <c r="F2305" i="11"/>
  <c r="K2305" i="11" s="1"/>
  <c r="F2263" i="11"/>
  <c r="K2263" i="11" s="1"/>
  <c r="F2076" i="11"/>
  <c r="G2076" i="11" s="1"/>
  <c r="F2256" i="11"/>
  <c r="I2256" i="11" s="1"/>
  <c r="F2693" i="11"/>
  <c r="I2693" i="11" s="1"/>
  <c r="F2363" i="11"/>
  <c r="I2363" i="11" s="1"/>
  <c r="F2304" i="11"/>
  <c r="K2304" i="11" s="1"/>
  <c r="F2570" i="11"/>
  <c r="I2570" i="11" s="1"/>
  <c r="F2521" i="11"/>
  <c r="K2521" i="11" s="1"/>
  <c r="F1999" i="11"/>
  <c r="G1999" i="11" s="1"/>
  <c r="F2034" i="11"/>
  <c r="I2034" i="11" s="1"/>
  <c r="F2989" i="11"/>
  <c r="I2989" i="11" s="1"/>
  <c r="F3790" i="11"/>
  <c r="K3790" i="11" s="1"/>
  <c r="F3188" i="11"/>
  <c r="I3188" i="11" s="1"/>
  <c r="F3166" i="11"/>
  <c r="K3166" i="11" s="1"/>
  <c r="F3066" i="11"/>
  <c r="I3066" i="11" s="1"/>
  <c r="F3741" i="11"/>
  <c r="K3741" i="11" s="1"/>
  <c r="F3511" i="11"/>
  <c r="F3519" i="11"/>
  <c r="F3560" i="11"/>
  <c r="I3560" i="11" s="1"/>
  <c r="F4779" i="11"/>
  <c r="K4779" i="11" s="1"/>
  <c r="F4236" i="11"/>
  <c r="G4236" i="11" s="1"/>
  <c r="F4055" i="11"/>
  <c r="K4055" i="11" s="1"/>
  <c r="F3979" i="11"/>
  <c r="G3979" i="11" s="1"/>
  <c r="F4285" i="11"/>
  <c r="K4285" i="11" s="1"/>
  <c r="F4243" i="11"/>
  <c r="K4243" i="11" s="1"/>
  <c r="F4156" i="11"/>
  <c r="K4156" i="11" s="1"/>
  <c r="F4056" i="11"/>
  <c r="G4056" i="11" s="1"/>
  <c r="F95" i="11"/>
  <c r="G95" i="11" s="1"/>
  <c r="F386" i="11"/>
  <c r="G386" i="11" s="1"/>
  <c r="F276" i="11"/>
  <c r="K276" i="11" s="1"/>
  <c r="F54" i="11"/>
  <c r="K54" i="11" s="1"/>
  <c r="F283" i="11"/>
  <c r="I283" i="11" s="1"/>
  <c r="F195" i="11"/>
  <c r="G195" i="11" s="1"/>
  <c r="F1504" i="11"/>
  <c r="F1539" i="11"/>
  <c r="I1539" i="11" s="1"/>
  <c r="F1580" i="11"/>
  <c r="I1580" i="11" s="1"/>
  <c r="F1810" i="11"/>
  <c r="F1086" i="11"/>
  <c r="K1086" i="11" s="1"/>
  <c r="F1761" i="11"/>
  <c r="K1761" i="11" s="1"/>
  <c r="F1531" i="11"/>
  <c r="I1531" i="11" s="1"/>
  <c r="F2861" i="11"/>
  <c r="F2198" i="11"/>
  <c r="K2198" i="11" s="1"/>
  <c r="F2075" i="11"/>
  <c r="G2075" i="11" s="1"/>
  <c r="F2026" i="11"/>
  <c r="K2026" i="11" s="1"/>
  <c r="F2671" i="11"/>
  <c r="F3851" i="11"/>
  <c r="F3295" i="11"/>
  <c r="G3295" i="11" s="1"/>
  <c r="F3748" i="11"/>
  <c r="I3748" i="11" s="1"/>
  <c r="F3246" i="11"/>
  <c r="I3246" i="11" s="1"/>
  <c r="F3016" i="11"/>
  <c r="G3016" i="11" s="1"/>
  <c r="F3024" i="11"/>
  <c r="I3024" i="11" s="1"/>
  <c r="F3065" i="11"/>
  <c r="G3065" i="11" s="1"/>
  <c r="F4284" i="11"/>
  <c r="I4284" i="11" s="1"/>
  <c r="F4670" i="11"/>
  <c r="F4650" i="11"/>
  <c r="K4650" i="11" s="1"/>
  <c r="F4501" i="11"/>
  <c r="G4501" i="11" s="1"/>
  <c r="F4841" i="11"/>
  <c r="F4673" i="11"/>
  <c r="F4509" i="11"/>
  <c r="G4509" i="11" s="1"/>
  <c r="F2690" i="11"/>
  <c r="I2690" i="11" s="1"/>
  <c r="F2670" i="11"/>
  <c r="F2176" i="11"/>
  <c r="G2176" i="11" s="1"/>
  <c r="F3356" i="11"/>
  <c r="I3356" i="11" s="1"/>
  <c r="F3253" i="11"/>
  <c r="K3253" i="11" s="1"/>
  <c r="F3848" i="11"/>
  <c r="F3789" i="11"/>
  <c r="F3680" i="11"/>
  <c r="I3680" i="11" s="1"/>
  <c r="F3660" i="11"/>
  <c r="G3660" i="11" s="1"/>
  <c r="F4838" i="11"/>
  <c r="F4175" i="11"/>
  <c r="I4175" i="11" s="1"/>
  <c r="F4155" i="11"/>
  <c r="K4155" i="11" s="1"/>
  <c r="F4006" i="11"/>
  <c r="K4006" i="11" s="1"/>
  <c r="F4346" i="11"/>
  <c r="K4346" i="11" s="1"/>
  <c r="F4178" i="11"/>
  <c r="K4178" i="11" s="1"/>
  <c r="F4014" i="11"/>
  <c r="K4014" i="11" s="1"/>
  <c r="F1774" i="11"/>
  <c r="K1774" i="11" s="1"/>
  <c r="F1954" i="11"/>
  <c r="F2944" i="11"/>
  <c r="F3855" i="11"/>
  <c r="K3855" i="11" s="1"/>
  <c r="F3754" i="11"/>
  <c r="I3754" i="11" s="1"/>
  <c r="F3934" i="11"/>
  <c r="F390" i="11"/>
  <c r="I390" i="11" s="1"/>
  <c r="F4924" i="11"/>
  <c r="G4924" i="11" s="1"/>
  <c r="F4429" i="11"/>
  <c r="K4429" i="11" s="1"/>
  <c r="F1875" i="11"/>
  <c r="F2865" i="11"/>
  <c r="K2865" i="11" s="1"/>
  <c r="F2370" i="11"/>
  <c r="I2370" i="11" s="1"/>
  <c r="F2269" i="11"/>
  <c r="I2269" i="11" s="1"/>
  <c r="F2764" i="11"/>
  <c r="F1380" i="11"/>
  <c r="G1380" i="11" s="1"/>
  <c r="F2592" i="11"/>
  <c r="I2592" i="11" s="1"/>
  <c r="F4845" i="11"/>
  <c r="I4845" i="11" s="1"/>
  <c r="F4744" i="11"/>
  <c r="F4350" i="11"/>
  <c r="I4350" i="11" s="1"/>
  <c r="F4249" i="11"/>
  <c r="I4249" i="11" s="1"/>
  <c r="F1372" i="11"/>
  <c r="I1372" i="11" s="1"/>
  <c r="F37" i="11"/>
  <c r="G37" i="11" s="1"/>
  <c r="F1027" i="11"/>
  <c r="I1027" i="11" s="1"/>
  <c r="F2362" i="11"/>
  <c r="I2362" i="11" s="1"/>
  <c r="F2757" i="11"/>
  <c r="K2757" i="11" s="1"/>
  <c r="F2515" i="11"/>
  <c r="F4737" i="11"/>
  <c r="I4737" i="11" s="1"/>
  <c r="F3997" i="11"/>
  <c r="G3997" i="11" s="1"/>
  <c r="F40" i="11"/>
  <c r="K40" i="11" s="1"/>
  <c r="F117" i="11"/>
  <c r="I117" i="11" s="1"/>
  <c r="F2097" i="11"/>
  <c r="G2097" i="11" s="1"/>
  <c r="F2862" i="11"/>
  <c r="I2862" i="11" s="1"/>
  <c r="F3502" i="11"/>
  <c r="G3502" i="11" s="1"/>
  <c r="F3582" i="11"/>
  <c r="F4842" i="11"/>
  <c r="I4842" i="11" s="1"/>
  <c r="F1767" i="11"/>
  <c r="K1767" i="11" s="1"/>
  <c r="F2367" i="11"/>
  <c r="I2367" i="11" s="1"/>
  <c r="F3007" i="11"/>
  <c r="I3007" i="11" s="1"/>
  <c r="F3087" i="11"/>
  <c r="K3087" i="11" s="1"/>
  <c r="F4347" i="11"/>
  <c r="K4347" i="11" s="1"/>
  <c r="F282" i="11"/>
  <c r="K282" i="11" s="1"/>
  <c r="F1272" i="11"/>
  <c r="K1272" i="11" s="1"/>
  <c r="F2606" i="11"/>
  <c r="G2606" i="11" s="1"/>
  <c r="F3847" i="11"/>
  <c r="G3847" i="11" s="1"/>
  <c r="F3747" i="11"/>
  <c r="G3747" i="11" s="1"/>
  <c r="F4586" i="11"/>
  <c r="K4586" i="11" s="1"/>
  <c r="F382" i="11"/>
  <c r="K382" i="11" s="1"/>
  <c r="F1867" i="11"/>
  <c r="I1867" i="11" s="1"/>
  <c r="F1602" i="11"/>
  <c r="G1602" i="11" s="1"/>
  <c r="F1872" i="11"/>
  <c r="F1616" i="11"/>
  <c r="I1616" i="11" s="1"/>
  <c r="F1525" i="11"/>
  <c r="I1525" i="11" s="1"/>
  <c r="F2111" i="11"/>
  <c r="K2111" i="11" s="1"/>
  <c r="F3352" i="11"/>
  <c r="K3352" i="11" s="1"/>
  <c r="F3252" i="11"/>
  <c r="G3252" i="11" s="1"/>
  <c r="F4091" i="11"/>
  <c r="I4091" i="11" s="1"/>
  <c r="F1377" i="11"/>
  <c r="I1377" i="11" s="1"/>
  <c r="F1030" i="11"/>
  <c r="K1030" i="11" s="1"/>
  <c r="F2512" i="11"/>
  <c r="G2512" i="11" s="1"/>
  <c r="F3852" i="11"/>
  <c r="G3852" i="11" s="1"/>
  <c r="F3596" i="11"/>
  <c r="I3596" i="11" s="1"/>
  <c r="F3505" i="11"/>
  <c r="F4495" i="11"/>
  <c r="F4837" i="11"/>
  <c r="G4837" i="11" s="1"/>
  <c r="F4572" i="11"/>
  <c r="G4572" i="11" s="1"/>
  <c r="F1107" i="11"/>
  <c r="I1107" i="11" s="1"/>
  <c r="F1121" i="11"/>
  <c r="I1121" i="11" s="1"/>
  <c r="F387" i="11"/>
  <c r="K387" i="11" s="1"/>
  <c r="F131" i="11"/>
  <c r="G131" i="11" s="1"/>
  <c r="F1522" i="11"/>
  <c r="F2857" i="11"/>
  <c r="G2857" i="11" s="1"/>
  <c r="F2017" i="11"/>
  <c r="I2017" i="11" s="1"/>
  <c r="F3357" i="11"/>
  <c r="K3357" i="11" s="1"/>
  <c r="F3101" i="11"/>
  <c r="G3101" i="11" s="1"/>
  <c r="F3010" i="11"/>
  <c r="G3010" i="11" s="1"/>
  <c r="F4000" i="11"/>
  <c r="G4000" i="11" s="1"/>
  <c r="F4342" i="11"/>
  <c r="K4342" i="11" s="1"/>
  <c r="F4077" i="11"/>
  <c r="I4077" i="11" s="1"/>
  <c r="F4492" i="11"/>
  <c r="I4492" i="11" s="1"/>
  <c r="I547" i="11"/>
  <c r="G547" i="11"/>
  <c r="K547" i="11"/>
  <c r="K775" i="11"/>
  <c r="G775" i="11"/>
  <c r="I775" i="11"/>
  <c r="I706" i="11"/>
  <c r="K706" i="11"/>
  <c r="G706" i="11"/>
  <c r="K3295" i="11"/>
  <c r="I784" i="11"/>
  <c r="G784" i="11"/>
  <c r="K784" i="11"/>
  <c r="F34" i="11"/>
  <c r="I34" i="11" s="1"/>
  <c r="F1024" i="11"/>
  <c r="I1024" i="11" s="1"/>
  <c r="F1519" i="11"/>
  <c r="K1519" i="11" s="1"/>
  <c r="F3499" i="11"/>
  <c r="G3499" i="11" s="1"/>
  <c r="F4489" i="11"/>
  <c r="K4489" i="11" s="1"/>
  <c r="F2509" i="11"/>
  <c r="F3004" i="11"/>
  <c r="I3004" i="11" s="1"/>
  <c r="F3994" i="11"/>
  <c r="K3994" i="11" s="1"/>
  <c r="L4476" i="11"/>
  <c r="N4466" i="11"/>
  <c r="L3486" i="11"/>
  <c r="N3476" i="11"/>
  <c r="L2001" i="11"/>
  <c r="N1991" i="11"/>
  <c r="L2991" i="11"/>
  <c r="N2981" i="11"/>
  <c r="L3981" i="11"/>
  <c r="N3971" i="11"/>
  <c r="L2496" i="11"/>
  <c r="N2486" i="11"/>
  <c r="L1506" i="11"/>
  <c r="N1496" i="11"/>
  <c r="L1011" i="11"/>
  <c r="N1001" i="11"/>
  <c r="I4732" i="11"/>
  <c r="I4502" i="11"/>
  <c r="G4560" i="11"/>
  <c r="K4560" i="11"/>
  <c r="G4552" i="11"/>
  <c r="G4781" i="11"/>
  <c r="I4925" i="11"/>
  <c r="G4718" i="11"/>
  <c r="G4476" i="11"/>
  <c r="I4718" i="11"/>
  <c r="G4873" i="11"/>
  <c r="I4752" i="11"/>
  <c r="K4873" i="11"/>
  <c r="K4652" i="11"/>
  <c r="G4925" i="11"/>
  <c r="G4502" i="11"/>
  <c r="I4476" i="11"/>
  <c r="G4652" i="11"/>
  <c r="K4552" i="11"/>
  <c r="K4781" i="11"/>
  <c r="K4752" i="11"/>
  <c r="E21" i="11"/>
  <c r="H20" i="5"/>
  <c r="S20" i="5" s="1"/>
  <c r="F12" i="13" s="1"/>
  <c r="G4846" i="11"/>
  <c r="I4768" i="11"/>
  <c r="G4742" i="11"/>
  <c r="G4575" i="11"/>
  <c r="I4846" i="11"/>
  <c r="K4768" i="11"/>
  <c r="K4742" i="11"/>
  <c r="I4575" i="11"/>
  <c r="K4732" i="11"/>
  <c r="L516" i="11"/>
  <c r="N516" i="11"/>
  <c r="G2496" i="11"/>
  <c r="G4013" i="11"/>
  <c r="K4012" i="11"/>
  <c r="K4078" i="11"/>
  <c r="G4039" i="11"/>
  <c r="K41" i="11"/>
  <c r="K4349" i="11"/>
  <c r="K4252" i="11"/>
  <c r="I4346" i="11"/>
  <c r="G4012" i="11"/>
  <c r="K4341" i="11"/>
  <c r="G4078" i="11"/>
  <c r="G3996" i="11"/>
  <c r="G3778" i="11"/>
  <c r="I4252" i="11"/>
  <c r="G4040" i="11"/>
  <c r="K4039" i="11"/>
  <c r="I3975" i="11"/>
  <c r="G3975" i="11"/>
  <c r="K3995" i="11"/>
  <c r="I4341" i="11"/>
  <c r="I4349" i="11"/>
  <c r="G4127" i="11"/>
  <c r="I4013" i="11"/>
  <c r="I3996" i="11"/>
  <c r="K4056" i="11"/>
  <c r="K3266" i="11"/>
  <c r="I4127" i="11"/>
  <c r="K4040" i="11"/>
  <c r="K3979" i="11"/>
  <c r="K4175" i="11"/>
  <c r="G4002" i="11"/>
  <c r="I3165" i="11"/>
  <c r="K4254" i="11"/>
  <c r="G4175" i="11"/>
  <c r="K4350" i="11"/>
  <c r="G4176" i="11"/>
  <c r="K3486" i="11"/>
  <c r="I4041" i="11"/>
  <c r="K3016" i="11"/>
  <c r="K4246" i="11"/>
  <c r="I4002" i="11"/>
  <c r="K4241" i="11"/>
  <c r="G4172" i="11"/>
  <c r="G3486" i="11"/>
  <c r="K3049" i="11"/>
  <c r="K4242" i="11"/>
  <c r="K4018" i="11"/>
  <c r="G4346" i="11"/>
  <c r="G4156" i="11"/>
  <c r="I3087" i="11"/>
  <c r="I3439" i="11"/>
  <c r="I3359" i="11"/>
  <c r="K3883" i="11"/>
  <c r="I3762" i="11"/>
  <c r="G3439" i="11"/>
  <c r="I4242" i="11"/>
  <c r="I4156" i="11"/>
  <c r="I3778" i="11"/>
  <c r="G4255" i="11"/>
  <c r="G3259" i="11"/>
  <c r="G3585" i="11"/>
  <c r="G3166" i="11"/>
  <c r="I3252" i="11"/>
  <c r="I3883" i="11"/>
  <c r="G3856" i="11"/>
  <c r="G4246" i="11"/>
  <c r="G4041" i="11"/>
  <c r="G4222" i="11"/>
  <c r="I4155" i="11"/>
  <c r="G4241" i="11"/>
  <c r="I4176" i="11"/>
  <c r="I4116" i="11"/>
  <c r="G3293" i="11"/>
  <c r="G3089" i="11"/>
  <c r="I3585" i="11"/>
  <c r="K4344" i="11"/>
  <c r="G4055" i="11"/>
  <c r="I3997" i="11"/>
  <c r="I3023" i="11"/>
  <c r="I4236" i="11"/>
  <c r="G3264" i="11"/>
  <c r="I3141" i="11"/>
  <c r="G3007" i="11"/>
  <c r="G3023" i="11"/>
  <c r="G4254" i="11"/>
  <c r="I3995" i="11"/>
  <c r="G4343" i="11"/>
  <c r="K4222" i="11"/>
  <c r="G4171" i="11"/>
  <c r="G4091" i="11"/>
  <c r="K4017" i="11"/>
  <c r="I4000" i="11"/>
  <c r="G4350" i="11"/>
  <c r="G4079" i="11"/>
  <c r="K2672" i="11"/>
  <c r="G3185" i="11"/>
  <c r="K3165" i="11"/>
  <c r="G3088" i="11"/>
  <c r="G3935" i="11"/>
  <c r="G4340" i="11"/>
  <c r="G4283" i="11"/>
  <c r="I2866" i="11"/>
  <c r="I3354" i="11"/>
  <c r="K3261" i="11"/>
  <c r="G3087" i="11"/>
  <c r="K3252" i="11"/>
  <c r="K3185" i="11"/>
  <c r="I3088" i="11"/>
  <c r="K3935" i="11"/>
  <c r="I3742" i="11"/>
  <c r="K3752" i="11"/>
  <c r="I4178" i="11"/>
  <c r="I4343" i="11"/>
  <c r="K4177" i="11"/>
  <c r="K4091" i="11"/>
  <c r="I4014" i="11"/>
  <c r="I2195" i="11"/>
  <c r="I3358" i="11"/>
  <c r="K3742" i="11"/>
  <c r="K4256" i="11"/>
  <c r="G4131" i="11"/>
  <c r="G4250" i="11"/>
  <c r="I4171" i="11"/>
  <c r="G4017" i="11"/>
  <c r="G4014" i="11"/>
  <c r="I4251" i="11"/>
  <c r="I4172" i="11"/>
  <c r="K4116" i="11"/>
  <c r="I4079" i="11"/>
  <c r="I4537" i="11"/>
  <c r="K4537" i="11"/>
  <c r="G4537" i="11"/>
  <c r="K4838" i="11"/>
  <c r="I4838" i="11"/>
  <c r="G4838" i="11"/>
  <c r="I4745" i="11"/>
  <c r="K4745" i="11"/>
  <c r="G4745" i="11"/>
  <c r="K4512" i="11"/>
  <c r="I4512" i="11"/>
  <c r="G4512" i="11"/>
  <c r="K4501" i="11"/>
  <c r="I4495" i="11"/>
  <c r="G4495" i="11"/>
  <c r="K4495" i="11"/>
  <c r="K4536" i="11"/>
  <c r="I4536" i="11"/>
  <c r="G4536" i="11"/>
  <c r="I4513" i="11"/>
  <c r="K4513" i="11"/>
  <c r="G4513" i="11"/>
  <c r="I4509" i="11"/>
  <c r="K4509" i="11"/>
  <c r="G3354" i="11"/>
  <c r="K3358" i="11"/>
  <c r="G3254" i="11"/>
  <c r="K3662" i="11"/>
  <c r="I3752" i="11"/>
  <c r="I4256" i="11"/>
  <c r="G4191" i="11"/>
  <c r="G4174" i="11"/>
  <c r="I4131" i="11"/>
  <c r="K4284" i="11"/>
  <c r="K4255" i="11"/>
  <c r="G4240" i="11"/>
  <c r="K4236" i="11"/>
  <c r="G4177" i="11"/>
  <c r="I4173" i="11"/>
  <c r="I4055" i="11"/>
  <c r="G4348" i="11"/>
  <c r="I4283" i="11"/>
  <c r="K4251" i="11"/>
  <c r="I4243" i="11"/>
  <c r="I4924" i="11"/>
  <c r="K4717" i="11"/>
  <c r="I4717" i="11"/>
  <c r="G4717" i="11"/>
  <c r="K4670" i="11"/>
  <c r="I4670" i="11"/>
  <c r="G4670" i="11"/>
  <c r="G4666" i="11"/>
  <c r="I4650" i="11"/>
  <c r="K4837" i="11"/>
  <c r="I4837" i="11"/>
  <c r="G4841" i="11"/>
  <c r="I4841" i="11"/>
  <c r="K4841" i="11"/>
  <c r="I4780" i="11"/>
  <c r="K4780" i="11"/>
  <c r="G4780" i="11"/>
  <c r="G4749" i="11"/>
  <c r="K4749" i="11"/>
  <c r="I4749" i="11"/>
  <c r="G4744" i="11"/>
  <c r="I4744" i="11"/>
  <c r="K4744" i="11"/>
  <c r="G4741" i="11"/>
  <c r="I4741" i="11"/>
  <c r="K4741" i="11"/>
  <c r="K4736" i="11"/>
  <c r="I4736" i="11"/>
  <c r="G4736" i="11"/>
  <c r="I4671" i="11"/>
  <c r="K4671" i="11"/>
  <c r="G4671" i="11"/>
  <c r="I4667" i="11"/>
  <c r="G4667" i="11"/>
  <c r="K4667" i="11"/>
  <c r="K4651" i="11"/>
  <c r="K4611" i="11"/>
  <c r="I4611" i="11"/>
  <c r="G4611" i="11"/>
  <c r="K4574" i="11"/>
  <c r="I4574" i="11"/>
  <c r="G4574" i="11"/>
  <c r="K4497" i="11"/>
  <c r="K4490" i="11"/>
  <c r="G4490" i="11"/>
  <c r="I4490" i="11"/>
  <c r="I3293" i="11"/>
  <c r="I3266" i="11"/>
  <c r="I3261" i="11"/>
  <c r="I3254" i="11"/>
  <c r="G3126" i="11"/>
  <c r="I3183" i="11"/>
  <c r="G4344" i="11"/>
  <c r="G4244" i="11"/>
  <c r="G4178" i="11"/>
  <c r="I4174" i="11"/>
  <c r="G4284" i="11"/>
  <c r="K4250" i="11"/>
  <c r="K4240" i="11"/>
  <c r="G4173" i="11"/>
  <c r="K4042" i="11"/>
  <c r="I4018" i="11"/>
  <c r="I4348" i="11"/>
  <c r="G4243" i="11"/>
  <c r="I4836" i="11"/>
  <c r="K4836" i="11"/>
  <c r="G4836" i="11"/>
  <c r="K4840" i="11"/>
  <c r="I4840" i="11"/>
  <c r="G4840" i="11"/>
  <c r="I4844" i="11"/>
  <c r="K4844" i="11"/>
  <c r="G4844" i="11"/>
  <c r="K4747" i="11"/>
  <c r="I4747" i="11"/>
  <c r="G4747" i="11"/>
  <c r="K4622" i="11"/>
  <c r="I4622" i="11"/>
  <c r="G4622" i="11"/>
  <c r="K4573" i="11"/>
  <c r="I4573" i="11"/>
  <c r="G4573" i="11"/>
  <c r="I4535" i="11"/>
  <c r="G4535" i="11"/>
  <c r="K4535" i="11"/>
  <c r="I4508" i="11"/>
  <c r="K4508" i="11"/>
  <c r="G4508" i="11"/>
  <c r="I4496" i="11"/>
  <c r="K4491" i="11"/>
  <c r="I4491" i="11"/>
  <c r="G4491" i="11"/>
  <c r="G4474" i="11"/>
  <c r="I4474" i="11"/>
  <c r="K4474" i="11"/>
  <c r="G4551" i="11"/>
  <c r="K4551" i="11"/>
  <c r="I4551" i="11"/>
  <c r="I4534" i="11"/>
  <c r="K4534" i="11"/>
  <c r="G4534" i="11"/>
  <c r="I4507" i="11"/>
  <c r="G4507" i="11"/>
  <c r="K4507" i="11"/>
  <c r="K4470" i="11"/>
  <c r="G4470" i="11"/>
  <c r="I4470" i="11"/>
  <c r="G2572" i="11"/>
  <c r="I2985" i="11"/>
  <c r="G3562" i="11"/>
  <c r="K4750" i="11"/>
  <c r="I4750" i="11"/>
  <c r="G4750" i="11"/>
  <c r="K4735" i="11"/>
  <c r="G4735" i="11"/>
  <c r="I4735" i="11"/>
  <c r="K4731" i="11"/>
  <c r="I4731" i="11"/>
  <c r="G4731" i="11"/>
  <c r="I4685" i="11"/>
  <c r="K4685" i="11"/>
  <c r="G4685" i="11"/>
  <c r="G4672" i="11"/>
  <c r="I4672" i="11"/>
  <c r="K4672" i="11"/>
  <c r="G4668" i="11"/>
  <c r="I4668" i="11"/>
  <c r="K4668" i="11"/>
  <c r="I4550" i="11"/>
  <c r="K4550" i="11"/>
  <c r="G4550" i="11"/>
  <c r="K4835" i="11"/>
  <c r="I4835" i="11"/>
  <c r="G4835" i="11"/>
  <c r="G4839" i="11"/>
  <c r="I4839" i="11"/>
  <c r="K4839" i="11"/>
  <c r="K4843" i="11"/>
  <c r="G4843" i="11"/>
  <c r="I4843" i="11"/>
  <c r="K4778" i="11"/>
  <c r="I4778" i="11"/>
  <c r="G4778" i="11"/>
  <c r="K4767" i="11"/>
  <c r="I4767" i="11"/>
  <c r="G4767" i="11"/>
  <c r="K4751" i="11"/>
  <c r="I4751" i="11"/>
  <c r="G4751" i="11"/>
  <c r="I4746" i="11"/>
  <c r="K4746" i="11"/>
  <c r="G4746" i="11"/>
  <c r="I4738" i="11"/>
  <c r="K4738" i="11"/>
  <c r="G4738" i="11"/>
  <c r="K4673" i="11"/>
  <c r="G4673" i="11"/>
  <c r="I4673" i="11"/>
  <c r="K4669" i="11"/>
  <c r="I4669" i="11"/>
  <c r="G4669" i="11"/>
  <c r="K4492" i="11"/>
  <c r="G4492" i="11"/>
  <c r="K3188" i="11"/>
  <c r="I3166" i="11"/>
  <c r="I3126" i="11"/>
  <c r="I3022" i="11"/>
  <c r="I2198" i="11"/>
  <c r="G3188" i="11"/>
  <c r="G3022" i="11"/>
  <c r="K2260" i="11"/>
  <c r="I3005" i="11"/>
  <c r="K3006" i="11"/>
  <c r="K3512" i="11"/>
  <c r="I3791" i="11"/>
  <c r="K3570" i="11"/>
  <c r="I3355" i="11"/>
  <c r="I3265" i="11"/>
  <c r="I3232" i="11"/>
  <c r="G3027" i="11"/>
  <c r="I3728" i="11"/>
  <c r="G4237" i="11"/>
  <c r="I4237" i="11"/>
  <c r="K4237" i="11"/>
  <c r="G1590" i="11"/>
  <c r="G2303" i="11"/>
  <c r="I2762" i="11"/>
  <c r="K2572" i="11"/>
  <c r="K2752" i="11"/>
  <c r="K3259" i="11"/>
  <c r="I3256" i="11"/>
  <c r="I3251" i="11"/>
  <c r="I3186" i="11"/>
  <c r="G3200" i="11"/>
  <c r="G3181" i="11"/>
  <c r="I3137" i="11"/>
  <c r="I3016" i="11"/>
  <c r="G3006" i="11"/>
  <c r="I3512" i="11"/>
  <c r="K3856" i="11"/>
  <c r="G3791" i="11"/>
  <c r="G3762" i="11"/>
  <c r="I3662" i="11"/>
  <c r="I3562" i="11"/>
  <c r="I3570" i="11"/>
  <c r="I4430" i="11"/>
  <c r="K4430" i="11"/>
  <c r="G4430" i="11"/>
  <c r="K4378" i="11"/>
  <c r="I4378" i="11"/>
  <c r="G4378" i="11"/>
  <c r="K4273" i="11"/>
  <c r="G4273" i="11"/>
  <c r="I4273" i="11"/>
  <c r="G4080" i="11"/>
  <c r="I4080" i="11"/>
  <c r="K4080" i="11"/>
  <c r="K3981" i="11"/>
  <c r="G3981" i="11"/>
  <c r="I3981" i="11"/>
  <c r="G1995" i="11"/>
  <c r="K2211" i="11"/>
  <c r="G2672" i="11"/>
  <c r="G2752" i="11"/>
  <c r="G3352" i="11"/>
  <c r="G3356" i="11"/>
  <c r="K3251" i="11"/>
  <c r="G3186" i="11"/>
  <c r="I3182" i="11"/>
  <c r="K3051" i="11"/>
  <c r="K3351" i="11"/>
  <c r="I3181" i="11"/>
  <c r="K3137" i="11"/>
  <c r="G3728" i="11"/>
  <c r="I4351" i="11"/>
  <c r="K4351" i="11"/>
  <c r="G4351" i="11"/>
  <c r="G4257" i="11"/>
  <c r="K4257" i="11"/>
  <c r="I4257" i="11"/>
  <c r="I4247" i="11"/>
  <c r="K4247" i="11"/>
  <c r="G4247" i="11"/>
  <c r="I4157" i="11"/>
  <c r="K4157" i="11"/>
  <c r="G4157" i="11"/>
  <c r="I4057" i="11"/>
  <c r="G4057" i="11"/>
  <c r="K4057" i="11"/>
  <c r="K3356" i="11"/>
  <c r="G3360" i="11"/>
  <c r="G3184" i="11"/>
  <c r="K3141" i="11"/>
  <c r="K3089" i="11"/>
  <c r="G3049" i="11"/>
  <c r="G3232" i="11"/>
  <c r="I3101" i="11"/>
  <c r="I3050" i="11"/>
  <c r="G4286" i="11"/>
  <c r="K4286" i="11"/>
  <c r="I4286" i="11"/>
  <c r="I4223" i="11"/>
  <c r="K4223" i="11"/>
  <c r="G4223" i="11"/>
  <c r="K4065" i="11"/>
  <c r="G4065" i="11"/>
  <c r="I4065" i="11"/>
  <c r="I4007" i="11"/>
  <c r="K4007" i="11"/>
  <c r="G4007" i="11"/>
  <c r="G2099" i="11"/>
  <c r="I2242" i="11"/>
  <c r="G2772" i="11"/>
  <c r="K2762" i="11"/>
  <c r="I3012" i="11"/>
  <c r="G3294" i="11"/>
  <c r="G3260" i="11"/>
  <c r="I3250" i="11"/>
  <c r="K3246" i="11"/>
  <c r="G2866" i="11"/>
  <c r="I2772" i="11"/>
  <c r="I3262" i="11"/>
  <c r="I1876" i="11"/>
  <c r="I2522" i="11"/>
  <c r="I3353" i="11"/>
  <c r="G3028" i="11"/>
  <c r="G3353" i="11"/>
  <c r="I3260" i="11"/>
  <c r="K3262" i="11"/>
  <c r="G3246" i="11"/>
  <c r="I3187" i="11"/>
  <c r="I1999" i="11"/>
  <c r="G2362" i="11"/>
  <c r="I2266" i="11"/>
  <c r="K3028" i="11"/>
  <c r="G3012" i="11"/>
  <c r="K2989" i="11"/>
  <c r="K3294" i="11"/>
  <c r="K3187" i="11"/>
  <c r="K2370" i="11"/>
  <c r="K2147" i="11"/>
  <c r="I2060" i="11"/>
  <c r="K3847" i="11"/>
  <c r="I3847" i="11"/>
  <c r="I3855" i="11"/>
  <c r="K3759" i="11"/>
  <c r="G3759" i="11"/>
  <c r="I3759" i="11"/>
  <c r="K3751" i="11"/>
  <c r="I3751" i="11"/>
  <c r="G3751" i="11"/>
  <c r="G3677" i="11"/>
  <c r="K3677" i="11"/>
  <c r="I3677" i="11"/>
  <c r="I3584" i="11"/>
  <c r="G3584" i="11"/>
  <c r="K3584" i="11"/>
  <c r="I3544" i="11"/>
  <c r="G3544" i="11"/>
  <c r="K3544" i="11"/>
  <c r="I3545" i="11"/>
  <c r="K3545" i="11"/>
  <c r="G3545" i="11"/>
  <c r="I3679" i="11"/>
  <c r="K3679" i="11"/>
  <c r="G3679" i="11"/>
  <c r="G3727" i="11"/>
  <c r="K3727" i="11"/>
  <c r="I3727" i="11"/>
  <c r="I3632" i="11"/>
  <c r="G3632" i="11"/>
  <c r="K3632" i="11"/>
  <c r="G3522" i="11"/>
  <c r="I3522" i="11"/>
  <c r="K3522" i="11"/>
  <c r="I2196" i="11"/>
  <c r="K3024" i="11"/>
  <c r="K3007" i="11"/>
  <c r="K3005" i="11"/>
  <c r="G3355" i="11"/>
  <c r="I3200" i="11"/>
  <c r="K3183" i="11"/>
  <c r="K3757" i="11"/>
  <c r="G3757" i="11"/>
  <c r="I3757" i="11"/>
  <c r="I3682" i="11"/>
  <c r="K3682" i="11"/>
  <c r="G3682" i="11"/>
  <c r="I3507" i="11"/>
  <c r="K3507" i="11"/>
  <c r="G3507" i="11"/>
  <c r="G2272" i="11"/>
  <c r="K2364" i="11"/>
  <c r="G2038" i="11"/>
  <c r="G2020" i="11"/>
  <c r="K2097" i="11"/>
  <c r="I2788" i="11"/>
  <c r="G2738" i="11"/>
  <c r="I3352" i="11"/>
  <c r="K3360" i="11"/>
  <c r="I3264" i="11"/>
  <c r="G3256" i="11"/>
  <c r="G3182" i="11"/>
  <c r="K3184" i="11"/>
  <c r="G2985" i="11"/>
  <c r="I3351" i="11"/>
  <c r="G3359" i="11"/>
  <c r="K3265" i="11"/>
  <c r="K3101" i="11"/>
  <c r="G3050" i="11"/>
  <c r="I3027" i="11"/>
  <c r="K3849" i="11"/>
  <c r="G3849" i="11"/>
  <c r="I3849" i="11"/>
  <c r="K3853" i="11"/>
  <c r="I3853" i="11"/>
  <c r="G3853" i="11"/>
  <c r="K3788" i="11"/>
  <c r="I3788" i="11"/>
  <c r="G3788" i="11"/>
  <c r="G3777" i="11"/>
  <c r="I3777" i="11"/>
  <c r="K3777" i="11"/>
  <c r="I3761" i="11"/>
  <c r="K3761" i="11"/>
  <c r="G3761" i="11"/>
  <c r="I3756" i="11"/>
  <c r="K3756" i="11"/>
  <c r="G3756" i="11"/>
  <c r="G3749" i="11"/>
  <c r="K3749" i="11"/>
  <c r="I3749" i="11"/>
  <c r="I3696" i="11"/>
  <c r="K3696" i="11"/>
  <c r="G3696" i="11"/>
  <c r="K3683" i="11"/>
  <c r="G3683" i="11"/>
  <c r="I3683" i="11"/>
  <c r="I3661" i="11"/>
  <c r="K3661" i="11"/>
  <c r="G3661" i="11"/>
  <c r="K3621" i="11"/>
  <c r="I3621" i="11"/>
  <c r="G3621" i="11"/>
  <c r="K3561" i="11"/>
  <c r="I3561" i="11"/>
  <c r="G3561" i="11"/>
  <c r="K3517" i="11"/>
  <c r="I3517" i="11"/>
  <c r="G3517" i="11"/>
  <c r="K3934" i="11"/>
  <c r="G3934" i="11"/>
  <c r="I3934" i="11"/>
  <c r="G3518" i="11"/>
  <c r="I3518" i="11"/>
  <c r="K3518" i="11"/>
  <c r="K3505" i="11"/>
  <c r="G3505" i="11"/>
  <c r="I3505" i="11"/>
  <c r="K3582" i="11"/>
  <c r="I3582" i="11"/>
  <c r="G3582" i="11"/>
  <c r="G3680" i="11"/>
  <c r="K3583" i="11"/>
  <c r="G3583" i="11"/>
  <c r="I3583" i="11"/>
  <c r="K3506" i="11"/>
  <c r="G3506" i="11"/>
  <c r="I3506" i="11"/>
  <c r="K3851" i="11"/>
  <c r="I3851" i="11"/>
  <c r="G3851" i="11"/>
  <c r="I3746" i="11"/>
  <c r="K3746" i="11"/>
  <c r="G3746" i="11"/>
  <c r="G3681" i="11"/>
  <c r="K3681" i="11"/>
  <c r="I3681" i="11"/>
  <c r="G3636" i="11"/>
  <c r="K3636" i="11"/>
  <c r="I3636" i="11"/>
  <c r="K3480" i="11"/>
  <c r="G3480" i="11"/>
  <c r="I3480" i="11"/>
  <c r="I3511" i="11"/>
  <c r="K3511" i="11"/>
  <c r="G3511" i="11"/>
  <c r="I3676" i="11"/>
  <c r="G3676" i="11"/>
  <c r="K3676" i="11"/>
  <c r="K3560" i="11"/>
  <c r="K3501" i="11"/>
  <c r="I3501" i="11"/>
  <c r="G3501" i="11"/>
  <c r="I2033" i="11"/>
  <c r="K3250" i="11"/>
  <c r="K3484" i="11"/>
  <c r="G3484" i="11"/>
  <c r="I3484" i="11"/>
  <c r="I3848" i="11"/>
  <c r="K3848" i="11"/>
  <c r="G3848" i="11"/>
  <c r="I3852" i="11"/>
  <c r="K3852" i="11"/>
  <c r="K3523" i="11"/>
  <c r="I3523" i="11"/>
  <c r="G3523" i="11"/>
  <c r="G3789" i="11"/>
  <c r="I3789" i="11"/>
  <c r="K3789" i="11"/>
  <c r="G3755" i="11"/>
  <c r="K3755" i="11"/>
  <c r="I3755" i="11"/>
  <c r="K1085" i="11"/>
  <c r="G2275" i="11"/>
  <c r="I2191" i="11"/>
  <c r="G2263" i="11"/>
  <c r="K2034" i="11"/>
  <c r="I2021" i="11"/>
  <c r="I2738" i="11"/>
  <c r="I2580" i="11"/>
  <c r="I3846" i="11"/>
  <c r="G3846" i="11"/>
  <c r="K3846" i="11"/>
  <c r="K3850" i="11"/>
  <c r="I3850" i="11"/>
  <c r="G3850" i="11"/>
  <c r="K3854" i="11"/>
  <c r="I3854" i="11"/>
  <c r="G3854" i="11"/>
  <c r="G3745" i="11"/>
  <c r="K3745" i="11"/>
  <c r="I3745" i="11"/>
  <c r="G3695" i="11"/>
  <c r="I3695" i="11"/>
  <c r="K3678" i="11"/>
  <c r="I3678" i="11"/>
  <c r="G3678" i="11"/>
  <c r="K3546" i="11"/>
  <c r="K3519" i="11"/>
  <c r="I3519" i="11"/>
  <c r="G3519" i="11"/>
  <c r="I3500" i="11"/>
  <c r="K3500" i="11"/>
  <c r="G3500" i="11"/>
  <c r="I3760" i="11"/>
  <c r="G3760" i="11"/>
  <c r="K3760" i="11"/>
  <c r="K1252" i="11"/>
  <c r="I1047" i="11"/>
  <c r="K1506" i="11"/>
  <c r="I2366" i="11"/>
  <c r="K2210" i="11"/>
  <c r="G2522" i="11"/>
  <c r="K2801" i="11"/>
  <c r="G2580" i="11"/>
  <c r="I195" i="11"/>
  <c r="K2275" i="11"/>
  <c r="K2272" i="11"/>
  <c r="G2262" i="11"/>
  <c r="I2496" i="11"/>
  <c r="G1070" i="11"/>
  <c r="K2449" i="11"/>
  <c r="I2274" i="11"/>
  <c r="I2192" i="11"/>
  <c r="K2197" i="11"/>
  <c r="I2176" i="11"/>
  <c r="G1374" i="11"/>
  <c r="K1201" i="11"/>
  <c r="K1026" i="11"/>
  <c r="K1682" i="11"/>
  <c r="I2059" i="11"/>
  <c r="I2098" i="11"/>
  <c r="G2945" i="11"/>
  <c r="K2496" i="11"/>
  <c r="I2801" i="11"/>
  <c r="G97" i="11"/>
  <c r="I1085" i="11"/>
  <c r="K1995" i="11"/>
  <c r="G2015" i="11"/>
  <c r="K2893" i="11"/>
  <c r="K2595" i="11"/>
  <c r="G2361" i="11"/>
  <c r="G2270" i="11"/>
  <c r="I2303" i="11"/>
  <c r="G2276" i="11"/>
  <c r="K2271" i="11"/>
  <c r="K2061" i="11"/>
  <c r="K2038" i="11"/>
  <c r="G2256" i="11"/>
  <c r="G2175" i="11"/>
  <c r="G2033" i="11"/>
  <c r="I2020" i="11"/>
  <c r="K2264" i="11"/>
  <c r="I2263" i="11"/>
  <c r="G2198" i="11"/>
  <c r="I2097" i="11"/>
  <c r="G2034" i="11"/>
  <c r="I2260" i="11"/>
  <c r="G2195" i="11"/>
  <c r="K2193" i="11"/>
  <c r="K2098" i="11"/>
  <c r="K2945" i="11"/>
  <c r="G2788" i="11"/>
  <c r="I2595" i="11"/>
  <c r="I3233" i="11"/>
  <c r="K3233" i="11"/>
  <c r="G3233" i="11"/>
  <c r="K3075" i="11"/>
  <c r="I3075" i="11"/>
  <c r="G3075" i="11"/>
  <c r="K3017" i="11"/>
  <c r="I3017" i="11"/>
  <c r="G3017" i="11"/>
  <c r="I1590" i="11"/>
  <c r="G1506" i="11"/>
  <c r="K1582" i="11"/>
  <c r="K2361" i="11"/>
  <c r="I2270" i="11"/>
  <c r="K1999" i="11"/>
  <c r="G2364" i="11"/>
  <c r="G2370" i="11"/>
  <c r="G2274" i="11"/>
  <c r="K2276" i="11"/>
  <c r="I2271" i="11"/>
  <c r="G2061" i="11"/>
  <c r="K2032" i="11"/>
  <c r="K2262" i="11"/>
  <c r="K2256" i="11"/>
  <c r="K2191" i="11"/>
  <c r="K2175" i="11"/>
  <c r="G2264" i="11"/>
  <c r="I2076" i="11"/>
  <c r="I2015" i="11"/>
  <c r="K2242" i="11"/>
  <c r="I2193" i="11"/>
  <c r="G2893" i="11"/>
  <c r="G3440" i="11"/>
  <c r="I3440" i="11"/>
  <c r="K3440" i="11"/>
  <c r="I3388" i="11"/>
  <c r="K3388" i="11"/>
  <c r="G3388" i="11"/>
  <c r="G3283" i="11"/>
  <c r="I3283" i="11"/>
  <c r="K3283" i="11"/>
  <c r="I3090" i="11"/>
  <c r="G3090" i="11"/>
  <c r="K3090" i="11"/>
  <c r="I3247" i="11"/>
  <c r="K3247" i="11"/>
  <c r="G3247" i="11"/>
  <c r="K3361" i="11"/>
  <c r="I3361" i="11"/>
  <c r="G3361" i="11"/>
  <c r="I3267" i="11"/>
  <c r="G3267" i="11"/>
  <c r="K3267" i="11"/>
  <c r="I3257" i="11"/>
  <c r="K3257" i="11"/>
  <c r="G3257" i="11"/>
  <c r="I3167" i="11"/>
  <c r="K3167" i="11"/>
  <c r="G3167" i="11"/>
  <c r="I3067" i="11"/>
  <c r="G3067" i="11"/>
  <c r="K3067" i="11"/>
  <c r="I2449" i="11"/>
  <c r="K2362" i="11"/>
  <c r="K2266" i="11"/>
  <c r="G2197" i="11"/>
  <c r="K2060" i="11"/>
  <c r="G2059" i="11"/>
  <c r="I2991" i="11"/>
  <c r="K2991" i="11"/>
  <c r="G2991" i="11"/>
  <c r="K3296" i="11"/>
  <c r="I3296" i="11"/>
  <c r="G3296" i="11"/>
  <c r="I2369" i="11"/>
  <c r="K2014" i="11"/>
  <c r="K2363" i="11"/>
  <c r="I1161" i="11"/>
  <c r="K2016" i="11"/>
  <c r="I1605" i="11"/>
  <c r="G2369" i="11"/>
  <c r="I2014" i="11"/>
  <c r="K2192" i="11"/>
  <c r="I2136" i="11"/>
  <c r="I2261" i="11"/>
  <c r="K2076" i="11"/>
  <c r="I2037" i="11"/>
  <c r="I1208" i="11"/>
  <c r="K1161" i="11"/>
  <c r="G2363" i="11"/>
  <c r="K2099" i="11"/>
  <c r="K2176" i="11"/>
  <c r="G2021" i="11"/>
  <c r="K2769" i="11"/>
  <c r="I2769" i="11"/>
  <c r="G2769" i="11"/>
  <c r="G2761" i="11"/>
  <c r="K2761" i="11"/>
  <c r="I2761" i="11"/>
  <c r="I2571" i="11"/>
  <c r="G2571" i="11"/>
  <c r="K2571" i="11"/>
  <c r="I2490" i="11"/>
  <c r="K2490" i="11"/>
  <c r="G2490" i="11"/>
  <c r="K2642" i="11"/>
  <c r="G2642" i="11"/>
  <c r="I2642" i="11"/>
  <c r="I2770" i="11"/>
  <c r="K2770" i="11"/>
  <c r="G2770" i="11"/>
  <c r="I2686" i="11"/>
  <c r="K2686" i="11"/>
  <c r="G2686" i="11"/>
  <c r="I2494" i="11"/>
  <c r="K2494" i="11"/>
  <c r="G2494" i="11"/>
  <c r="I2517" i="11"/>
  <c r="I2032" i="11"/>
  <c r="G2210" i="11"/>
  <c r="I2147" i="11"/>
  <c r="I2075" i="11"/>
  <c r="K2261" i="11"/>
  <c r="G2037" i="11"/>
  <c r="G2016" i="11"/>
  <c r="K2855" i="11"/>
  <c r="G2855" i="11"/>
  <c r="I2855" i="11"/>
  <c r="I2859" i="11"/>
  <c r="K2859" i="11"/>
  <c r="G2859" i="11"/>
  <c r="K2863" i="11"/>
  <c r="I2863" i="11"/>
  <c r="G2863" i="11"/>
  <c r="K2798" i="11"/>
  <c r="I2798" i="11"/>
  <c r="G2798" i="11"/>
  <c r="K2787" i="11"/>
  <c r="I2787" i="11"/>
  <c r="G2787" i="11"/>
  <c r="G2771" i="11"/>
  <c r="K2771" i="11"/>
  <c r="I2771" i="11"/>
  <c r="K2766" i="11"/>
  <c r="I2766" i="11"/>
  <c r="G2766" i="11"/>
  <c r="G2759" i="11"/>
  <c r="K2759" i="11"/>
  <c r="I2758" i="11"/>
  <c r="G2758" i="11"/>
  <c r="K2758" i="11"/>
  <c r="K2592" i="11"/>
  <c r="I2856" i="11"/>
  <c r="K2856" i="11"/>
  <c r="G2856" i="11"/>
  <c r="K2751" i="11"/>
  <c r="G2751" i="11"/>
  <c r="I2751" i="11"/>
  <c r="I2688" i="11"/>
  <c r="G2688" i="11"/>
  <c r="K2688" i="11"/>
  <c r="G2593" i="11"/>
  <c r="K2593" i="11"/>
  <c r="I2593" i="11"/>
  <c r="K2765" i="11"/>
  <c r="I2765" i="11"/>
  <c r="G2765" i="11"/>
  <c r="K2755" i="11"/>
  <c r="I2755" i="11"/>
  <c r="G2755" i="11"/>
  <c r="K2737" i="11"/>
  <c r="G2737" i="11"/>
  <c r="I2737" i="11"/>
  <c r="K2670" i="11"/>
  <c r="G2670" i="11"/>
  <c r="I2670" i="11"/>
  <c r="I2557" i="11"/>
  <c r="G2557" i="11"/>
  <c r="K2557" i="11"/>
  <c r="I2528" i="11"/>
  <c r="K2528" i="11"/>
  <c r="G2528" i="11"/>
  <c r="I2515" i="11"/>
  <c r="K2515" i="11"/>
  <c r="G2515" i="11"/>
  <c r="I2533" i="11"/>
  <c r="K2533" i="11"/>
  <c r="G2533" i="11"/>
  <c r="I2529" i="11"/>
  <c r="K2529" i="11"/>
  <c r="G2529" i="11"/>
  <c r="G2861" i="11"/>
  <c r="I2861" i="11"/>
  <c r="K2861" i="11"/>
  <c r="G2800" i="11"/>
  <c r="I2800" i="11"/>
  <c r="K2800" i="11"/>
  <c r="I2764" i="11"/>
  <c r="K2764" i="11"/>
  <c r="G2764" i="11"/>
  <c r="I2756" i="11"/>
  <c r="K2756" i="11"/>
  <c r="G2756" i="11"/>
  <c r="I2646" i="11"/>
  <c r="K2860" i="11"/>
  <c r="I2860" i="11"/>
  <c r="G2860" i="11"/>
  <c r="K2692" i="11"/>
  <c r="I2692" i="11"/>
  <c r="G2692" i="11"/>
  <c r="K2944" i="11"/>
  <c r="G2944" i="11"/>
  <c r="I2944" i="11"/>
  <c r="K2767" i="11"/>
  <c r="I2767" i="11"/>
  <c r="G2767" i="11"/>
  <c r="K2705" i="11"/>
  <c r="I2705" i="11"/>
  <c r="G2705" i="11"/>
  <c r="K2570" i="11"/>
  <c r="G2570" i="11"/>
  <c r="K2555" i="11"/>
  <c r="G2555" i="11"/>
  <c r="I2555" i="11"/>
  <c r="K2554" i="11"/>
  <c r="I2554" i="11"/>
  <c r="G2554" i="11"/>
  <c r="I2527" i="11"/>
  <c r="G2527" i="11"/>
  <c r="K2527" i="11"/>
  <c r="K2510" i="11"/>
  <c r="I2510" i="11"/>
  <c r="G2510" i="11"/>
  <c r="K1876" i="11"/>
  <c r="G1026" i="11"/>
  <c r="G1047" i="11"/>
  <c r="K1208" i="11"/>
  <c r="K1157" i="11"/>
  <c r="I1762" i="11"/>
  <c r="G2304" i="11"/>
  <c r="K2366" i="11"/>
  <c r="I2194" i="11"/>
  <c r="G1252" i="11"/>
  <c r="G1157" i="11"/>
  <c r="G1069" i="11"/>
  <c r="I1682" i="11"/>
  <c r="G1605" i="11"/>
  <c r="I2304" i="11"/>
  <c r="G2196" i="11"/>
  <c r="K2194" i="11"/>
  <c r="G2136" i="11"/>
  <c r="I2532" i="11"/>
  <c r="K2532" i="11"/>
  <c r="G2532" i="11"/>
  <c r="I2511" i="11"/>
  <c r="K2511" i="11"/>
  <c r="G2511" i="11"/>
  <c r="G2862" i="11"/>
  <c r="I2799" i="11"/>
  <c r="K2799" i="11"/>
  <c r="G2799" i="11"/>
  <c r="I2606" i="11"/>
  <c r="I2691" i="11"/>
  <c r="G2691" i="11"/>
  <c r="K2691" i="11"/>
  <c r="K2689" i="11"/>
  <c r="G2689" i="11"/>
  <c r="I2689" i="11"/>
  <c r="G2631" i="11"/>
  <c r="K2631" i="11"/>
  <c r="I2631" i="11"/>
  <c r="I2516" i="11"/>
  <c r="K2516" i="11"/>
  <c r="G2516" i="11"/>
  <c r="I2509" i="11"/>
  <c r="K2509" i="11"/>
  <c r="G2509" i="11"/>
  <c r="G2858" i="11"/>
  <c r="I2858" i="11"/>
  <c r="K2858" i="11"/>
  <c r="K2864" i="11"/>
  <c r="I2864" i="11"/>
  <c r="G2864" i="11"/>
  <c r="I2706" i="11"/>
  <c r="G2687" i="11"/>
  <c r="K2687" i="11"/>
  <c r="I2687" i="11"/>
  <c r="K2671" i="11"/>
  <c r="I2671" i="11"/>
  <c r="G2671" i="11"/>
  <c r="K2594" i="11"/>
  <c r="I2594" i="11"/>
  <c r="G2594" i="11"/>
  <c r="I391" i="11"/>
  <c r="K47" i="11"/>
  <c r="G47" i="11"/>
  <c r="K197" i="11"/>
  <c r="I1042" i="11"/>
  <c r="K1109" i="11"/>
  <c r="G1036" i="11"/>
  <c r="G1748" i="11"/>
  <c r="I1030" i="11"/>
  <c r="I1202" i="11"/>
  <c r="I1043" i="11"/>
  <c r="K1798" i="11"/>
  <c r="I1070" i="11"/>
  <c r="K1186" i="11"/>
  <c r="I1036" i="11"/>
  <c r="G1206" i="11"/>
  <c r="I1025" i="11"/>
  <c r="I1748" i="11"/>
  <c r="G1798" i="11"/>
  <c r="G1186" i="11"/>
  <c r="I1005" i="11"/>
  <c r="I1109" i="11"/>
  <c r="M1109" i="11" s="1"/>
  <c r="K1206" i="11"/>
  <c r="K1069" i="11"/>
  <c r="K1903" i="11"/>
  <c r="G1772" i="11"/>
  <c r="K1955" i="11"/>
  <c r="G1782" i="11"/>
  <c r="K1221" i="11"/>
  <c r="K1005" i="11"/>
  <c r="G1903" i="11"/>
  <c r="I277" i="11"/>
  <c r="G1371" i="11"/>
  <c r="G1108" i="11"/>
  <c r="K1271" i="11"/>
  <c r="I1379" i="11"/>
  <c r="I1772" i="11"/>
  <c r="G1955" i="11"/>
  <c r="K1782" i="11"/>
  <c r="K2001" i="11"/>
  <c r="I2001" i="11"/>
  <c r="G2001" i="11"/>
  <c r="K470" i="11"/>
  <c r="I1086" i="11"/>
  <c r="G1086" i="11"/>
  <c r="I1108" i="11"/>
  <c r="K1202" i="11"/>
  <c r="K1043" i="11"/>
  <c r="G1811" i="11"/>
  <c r="I1532" i="11"/>
  <c r="K2398" i="11"/>
  <c r="I2398" i="11"/>
  <c r="G2398" i="11"/>
  <c r="K2293" i="11"/>
  <c r="I2293" i="11"/>
  <c r="G2293" i="11"/>
  <c r="I2243" i="11"/>
  <c r="G2243" i="11"/>
  <c r="K2243" i="11"/>
  <c r="G197" i="11"/>
  <c r="K105" i="11"/>
  <c r="K263" i="11"/>
  <c r="I1204" i="11"/>
  <c r="G1272" i="11"/>
  <c r="G1285" i="11"/>
  <c r="K1281" i="11"/>
  <c r="I1284" i="11"/>
  <c r="G1204" i="11"/>
  <c r="G1376" i="11"/>
  <c r="G1270" i="11"/>
  <c r="G1025" i="11"/>
  <c r="I1272" i="11"/>
  <c r="G1146" i="11"/>
  <c r="I1811" i="11"/>
  <c r="G1762" i="11"/>
  <c r="G1532" i="11"/>
  <c r="I1582" i="11"/>
  <c r="K2371" i="11"/>
  <c r="G2371" i="11"/>
  <c r="I2371" i="11"/>
  <c r="K2277" i="11"/>
  <c r="I2277" i="11"/>
  <c r="G2277" i="11"/>
  <c r="I2267" i="11"/>
  <c r="K2267" i="11"/>
  <c r="G2267" i="11"/>
  <c r="I2450" i="11"/>
  <c r="K2450" i="11"/>
  <c r="G2450" i="11"/>
  <c r="I2100" i="11"/>
  <c r="G2100" i="11"/>
  <c r="K2100" i="11"/>
  <c r="K2177" i="11"/>
  <c r="G2177" i="11"/>
  <c r="I2177" i="11"/>
  <c r="G2085" i="11"/>
  <c r="K2085" i="11"/>
  <c r="I2085" i="11"/>
  <c r="G1221" i="11"/>
  <c r="K1042" i="11"/>
  <c r="G1107" i="11"/>
  <c r="G1030" i="11"/>
  <c r="K1205" i="11"/>
  <c r="I1072" i="11"/>
  <c r="K1146" i="11"/>
  <c r="I2306" i="11"/>
  <c r="G2306" i="11"/>
  <c r="K2306" i="11"/>
  <c r="G2027" i="11"/>
  <c r="K2027" i="11"/>
  <c r="I2027" i="11"/>
  <c r="I2257" i="11"/>
  <c r="G2257" i="11"/>
  <c r="K2257" i="11"/>
  <c r="G2077" i="11"/>
  <c r="I2077" i="11"/>
  <c r="K2077" i="11"/>
  <c r="G297" i="11"/>
  <c r="G287" i="11"/>
  <c r="I1044" i="11"/>
  <c r="K1370" i="11"/>
  <c r="K1375" i="11"/>
  <c r="I1203" i="11"/>
  <c r="K1274" i="11"/>
  <c r="K1315" i="11"/>
  <c r="I1371" i="11"/>
  <c r="I1270" i="11"/>
  <c r="G1271" i="11"/>
  <c r="I1048" i="11"/>
  <c r="K1378" i="11"/>
  <c r="G1302" i="11"/>
  <c r="K1266" i="11"/>
  <c r="G391" i="11"/>
  <c r="G1072" i="11"/>
  <c r="G1315" i="11"/>
  <c r="I1380" i="11"/>
  <c r="I1370" i="11"/>
  <c r="K1313" i="11"/>
  <c r="I1279" i="11"/>
  <c r="I1031" i="11"/>
  <c r="I1373" i="11"/>
  <c r="I1276" i="11"/>
  <c r="K1107" i="11"/>
  <c r="I1280" i="11"/>
  <c r="G1266" i="11"/>
  <c r="I326" i="11"/>
  <c r="I1378" i="11"/>
  <c r="I1302" i="11"/>
  <c r="K1273" i="11"/>
  <c r="G1048" i="11"/>
  <c r="K1282" i="11"/>
  <c r="K1044" i="11"/>
  <c r="K1459" i="11"/>
  <c r="G1375" i="11"/>
  <c r="I1703" i="11"/>
  <c r="K1703" i="11"/>
  <c r="G1703" i="11"/>
  <c r="K1656" i="11"/>
  <c r="I1656" i="11"/>
  <c r="G1656" i="11"/>
  <c r="K1500" i="11"/>
  <c r="I1500" i="11"/>
  <c r="G1500" i="11"/>
  <c r="G1747" i="11"/>
  <c r="I1747" i="11"/>
  <c r="K1747" i="11"/>
  <c r="I1696" i="11"/>
  <c r="K1696" i="11"/>
  <c r="G1696" i="11"/>
  <c r="K1652" i="11"/>
  <c r="I1652" i="11"/>
  <c r="G1652" i="11"/>
  <c r="K1580" i="11"/>
  <c r="K1542" i="11"/>
  <c r="I1542" i="11"/>
  <c r="G1542" i="11"/>
  <c r="K1521" i="11"/>
  <c r="G1521" i="11"/>
  <c r="I1521" i="11"/>
  <c r="K1701" i="11"/>
  <c r="I1701" i="11"/>
  <c r="G1701" i="11"/>
  <c r="K1681" i="11"/>
  <c r="I1681" i="11"/>
  <c r="G1681" i="11"/>
  <c r="G1604" i="11"/>
  <c r="K1604" i="11"/>
  <c r="I1604" i="11"/>
  <c r="K1564" i="11"/>
  <c r="I1564" i="11"/>
  <c r="G1564" i="11"/>
  <c r="K1565" i="11"/>
  <c r="G1565" i="11"/>
  <c r="I1565" i="11"/>
  <c r="K15" i="11"/>
  <c r="G1282" i="11"/>
  <c r="I1286" i="11"/>
  <c r="I1374" i="11"/>
  <c r="G1313" i="11"/>
  <c r="K1279" i="11"/>
  <c r="I1281" i="11"/>
  <c r="K1380" i="11"/>
  <c r="G1276" i="11"/>
  <c r="K1009" i="11"/>
  <c r="K1285" i="11"/>
  <c r="I1459" i="11"/>
  <c r="K1379" i="11"/>
  <c r="K1203" i="11"/>
  <c r="I1274" i="11"/>
  <c r="G1504" i="11"/>
  <c r="K1504" i="11"/>
  <c r="I1504" i="11"/>
  <c r="G1873" i="11"/>
  <c r="I1797" i="11"/>
  <c r="G1797" i="11"/>
  <c r="K1797" i="11"/>
  <c r="I1776" i="11"/>
  <c r="G1776" i="11"/>
  <c r="K1776" i="11"/>
  <c r="K1768" i="11"/>
  <c r="I1768" i="11"/>
  <c r="G1768" i="11"/>
  <c r="K1543" i="11"/>
  <c r="I1543" i="11"/>
  <c r="G1543" i="11"/>
  <c r="K1527" i="11"/>
  <c r="I1527" i="11"/>
  <c r="G1527" i="11"/>
  <c r="I1868" i="11"/>
  <c r="K1868" i="11"/>
  <c r="G1868" i="11"/>
  <c r="I1775" i="11"/>
  <c r="K1775" i="11"/>
  <c r="G1775" i="11"/>
  <c r="K1869" i="11"/>
  <c r="G1869" i="11"/>
  <c r="I1869" i="11"/>
  <c r="G1875" i="11"/>
  <c r="I1875" i="11"/>
  <c r="K1875" i="11"/>
  <c r="G1779" i="11"/>
  <c r="K1779" i="11"/>
  <c r="I1779" i="11"/>
  <c r="K1771" i="11"/>
  <c r="G1771" i="11"/>
  <c r="I1771" i="11"/>
  <c r="K1954" i="11"/>
  <c r="G1954" i="11"/>
  <c r="I1954" i="11"/>
  <c r="I1870" i="11"/>
  <c r="K1870" i="11"/>
  <c r="G1809" i="11"/>
  <c r="K1809" i="11"/>
  <c r="I1809" i="11"/>
  <c r="I1777" i="11"/>
  <c r="G1777" i="11"/>
  <c r="K1777" i="11"/>
  <c r="I1761" i="11"/>
  <c r="K1702" i="11"/>
  <c r="G1702" i="11"/>
  <c r="I1702" i="11"/>
  <c r="G1716" i="11"/>
  <c r="I1716" i="11"/>
  <c r="K1699" i="11"/>
  <c r="I1699" i="11"/>
  <c r="G1699" i="11"/>
  <c r="I1767" i="11"/>
  <c r="I1700" i="11"/>
  <c r="G1700" i="11"/>
  <c r="K1700" i="11"/>
  <c r="K1680" i="11"/>
  <c r="I1680" i="11"/>
  <c r="G1680" i="11"/>
  <c r="K1603" i="11"/>
  <c r="I1603" i="11"/>
  <c r="G1603" i="11"/>
  <c r="G1567" i="11"/>
  <c r="G1697" i="11"/>
  <c r="I1697" i="11"/>
  <c r="K1697" i="11"/>
  <c r="K1641" i="11"/>
  <c r="K1581" i="11"/>
  <c r="G1581" i="11"/>
  <c r="I1581" i="11"/>
  <c r="K1537" i="11"/>
  <c r="I1537" i="11"/>
  <c r="G1537" i="11"/>
  <c r="I1538" i="11"/>
  <c r="K1538" i="11"/>
  <c r="G1538" i="11"/>
  <c r="K1525" i="11"/>
  <c r="G1525" i="11"/>
  <c r="I1009" i="11"/>
  <c r="G1280" i="11"/>
  <c r="K1284" i="11"/>
  <c r="G1207" i="11"/>
  <c r="K1376" i="11"/>
  <c r="I1314" i="11"/>
  <c r="K1373" i="11"/>
  <c r="G1024" i="11"/>
  <c r="I1207" i="11"/>
  <c r="G1286" i="11"/>
  <c r="G1867" i="11"/>
  <c r="K1808" i="11"/>
  <c r="I1808" i="11"/>
  <c r="G1808" i="11"/>
  <c r="K1781" i="11"/>
  <c r="G1781" i="11"/>
  <c r="I1781" i="11"/>
  <c r="K1769" i="11"/>
  <c r="G1566" i="11"/>
  <c r="I1566" i="11"/>
  <c r="K1566" i="11"/>
  <c r="G1539" i="11"/>
  <c r="K1539" i="11"/>
  <c r="K1522" i="11"/>
  <c r="G1522" i="11"/>
  <c r="I1522" i="11"/>
  <c r="K1872" i="11"/>
  <c r="I1872" i="11"/>
  <c r="G1872" i="11"/>
  <c r="K1780" i="11"/>
  <c r="I1780" i="11"/>
  <c r="G1780" i="11"/>
  <c r="I1865" i="11"/>
  <c r="K1865" i="11"/>
  <c r="G1865" i="11"/>
  <c r="I1871" i="11"/>
  <c r="K1871" i="11"/>
  <c r="G1871" i="11"/>
  <c r="I1810" i="11"/>
  <c r="K1810" i="11"/>
  <c r="G1810" i="11"/>
  <c r="I1766" i="11"/>
  <c r="K1766" i="11"/>
  <c r="G1766" i="11"/>
  <c r="K1520" i="11"/>
  <c r="I1520" i="11"/>
  <c r="G1520" i="11"/>
  <c r="K1866" i="11"/>
  <c r="I1866" i="11"/>
  <c r="G1866" i="11"/>
  <c r="K1874" i="11"/>
  <c r="I1874" i="11"/>
  <c r="G1874" i="11"/>
  <c r="I1765" i="11"/>
  <c r="G1765" i="11"/>
  <c r="K1765" i="11"/>
  <c r="K1715" i="11"/>
  <c r="I1715" i="11"/>
  <c r="K1698" i="11"/>
  <c r="G1698" i="11"/>
  <c r="I1698" i="11"/>
  <c r="I323" i="11"/>
  <c r="I287" i="11"/>
  <c r="G326" i="11"/>
  <c r="K297" i="11"/>
  <c r="G284" i="11"/>
  <c r="K97" i="11"/>
  <c r="K58" i="11"/>
  <c r="I470" i="11"/>
  <c r="K277" i="11"/>
  <c r="I231" i="11"/>
  <c r="G296" i="11"/>
  <c r="K120" i="11"/>
  <c r="I418" i="11"/>
  <c r="K290" i="11"/>
  <c r="G312" i="11"/>
  <c r="I105" i="11"/>
  <c r="K195" i="11"/>
  <c r="I296" i="11"/>
  <c r="G418" i="11"/>
  <c r="G313" i="11"/>
  <c r="I82" i="11"/>
  <c r="K284" i="11"/>
  <c r="I54" i="11"/>
  <c r="G120" i="11"/>
  <c r="K383" i="11"/>
  <c r="G171" i="11"/>
  <c r="I380" i="11"/>
  <c r="G218" i="11"/>
  <c r="K57" i="11"/>
  <c r="G230" i="11"/>
  <c r="K19" i="11"/>
  <c r="G469" i="11"/>
  <c r="K230" i="11"/>
  <c r="K294" i="11"/>
  <c r="K35" i="11"/>
  <c r="I384" i="11"/>
  <c r="I263" i="11"/>
  <c r="G156" i="11"/>
  <c r="K167" i="11"/>
  <c r="G46" i="11"/>
  <c r="I388" i="11"/>
  <c r="I289" i="11"/>
  <c r="G196" i="11"/>
  <c r="K96" i="11"/>
  <c r="I215" i="11"/>
  <c r="K390" i="11"/>
  <c r="I276" i="11"/>
  <c r="K385" i="11"/>
  <c r="I211" i="11"/>
  <c r="I53" i="11"/>
  <c r="K1011" i="11"/>
  <c r="I1011" i="11"/>
  <c r="G1011" i="11"/>
  <c r="K1381" i="11"/>
  <c r="I1381" i="11"/>
  <c r="G1381" i="11"/>
  <c r="I1408" i="11"/>
  <c r="G1408" i="11"/>
  <c r="K1408" i="11"/>
  <c r="G1303" i="11"/>
  <c r="I1303" i="11"/>
  <c r="K1303" i="11"/>
  <c r="K1110" i="11"/>
  <c r="I1110" i="11"/>
  <c r="G1110" i="11"/>
  <c r="I1267" i="11"/>
  <c r="K1267" i="11"/>
  <c r="G1267" i="11"/>
  <c r="G1095" i="11"/>
  <c r="K1095" i="11"/>
  <c r="I1095" i="11"/>
  <c r="K1253" i="11"/>
  <c r="I1253" i="11"/>
  <c r="G1253" i="11"/>
  <c r="G381" i="11"/>
  <c r="K389" i="11"/>
  <c r="I313" i="11"/>
  <c r="I167" i="11"/>
  <c r="G215" i="11"/>
  <c r="I79" i="11"/>
  <c r="K262" i="11"/>
  <c r="K46" i="11"/>
  <c r="K380" i="11"/>
  <c r="G390" i="11"/>
  <c r="K119" i="11"/>
  <c r="K1460" i="11"/>
  <c r="G1460" i="11"/>
  <c r="I1460" i="11"/>
  <c r="K1037" i="11"/>
  <c r="I1037" i="11"/>
  <c r="G1037" i="11"/>
  <c r="I1316" i="11"/>
  <c r="K1316" i="11"/>
  <c r="G1316" i="11"/>
  <c r="K1287" i="11"/>
  <c r="I1287" i="11"/>
  <c r="G1287" i="11"/>
  <c r="I1277" i="11"/>
  <c r="K1277" i="11"/>
  <c r="G1277" i="11"/>
  <c r="G1187" i="11"/>
  <c r="I1187" i="11"/>
  <c r="K1187" i="11"/>
  <c r="K1087" i="11"/>
  <c r="G1087" i="11"/>
  <c r="I1087" i="11"/>
  <c r="I15" i="11"/>
  <c r="G295" i="11"/>
  <c r="G118" i="11"/>
  <c r="G276" i="11"/>
  <c r="K80" i="11"/>
  <c r="G389" i="11"/>
  <c r="I295" i="11"/>
  <c r="I118" i="11"/>
  <c r="I286" i="11"/>
  <c r="I218" i="11"/>
  <c r="K117" i="11"/>
  <c r="I37" i="11"/>
  <c r="K291" i="11"/>
  <c r="I156" i="11"/>
  <c r="I80" i="11"/>
  <c r="G383" i="11"/>
  <c r="K196" i="11"/>
  <c r="G36" i="11"/>
  <c r="I381" i="11"/>
  <c r="K280" i="11"/>
  <c r="I386" i="11"/>
  <c r="I294" i="11"/>
  <c r="G117" i="11"/>
  <c r="I96" i="11"/>
  <c r="I57" i="11"/>
  <c r="G325" i="11"/>
  <c r="I281" i="11"/>
  <c r="I216" i="11"/>
  <c r="I217" i="11"/>
  <c r="K37" i="11"/>
  <c r="G280" i="11"/>
  <c r="K79" i="11"/>
  <c r="G290" i="11"/>
  <c r="G82" i="11"/>
  <c r="K388" i="11"/>
  <c r="I52" i="11"/>
  <c r="G19" i="11"/>
  <c r="K386" i="11"/>
  <c r="G323" i="11"/>
  <c r="K312" i="11"/>
  <c r="G289" i="11"/>
  <c r="K286" i="11"/>
  <c r="G231" i="11"/>
  <c r="K171" i="11"/>
  <c r="I262" i="11"/>
  <c r="K384" i="11"/>
  <c r="I325" i="11"/>
  <c r="I291" i="11"/>
  <c r="G216" i="11"/>
  <c r="I119" i="11"/>
  <c r="G58" i="11"/>
  <c r="G217" i="11"/>
  <c r="K281" i="11"/>
  <c r="I36" i="11"/>
  <c r="I35" i="11"/>
  <c r="K52" i="11"/>
  <c r="I530" i="11"/>
  <c r="K530" i="11"/>
  <c r="G530" i="11"/>
  <c r="I808" i="11"/>
  <c r="G808" i="11"/>
  <c r="K808" i="11"/>
  <c r="K711" i="11"/>
  <c r="G711" i="11"/>
  <c r="I711" i="11"/>
  <c r="K876" i="11"/>
  <c r="I876" i="11"/>
  <c r="G876" i="11"/>
  <c r="K779" i="11"/>
  <c r="G779" i="11"/>
  <c r="I779" i="11"/>
  <c r="K691" i="11"/>
  <c r="I691" i="11"/>
  <c r="G691" i="11"/>
  <c r="I469" i="11"/>
  <c r="I387" i="11"/>
  <c r="K324" i="11"/>
  <c r="I292" i="11"/>
  <c r="G211" i="11"/>
  <c r="G877" i="11"/>
  <c r="K877" i="11"/>
  <c r="I877" i="11"/>
  <c r="K881" i="11"/>
  <c r="I881" i="11"/>
  <c r="G881" i="11"/>
  <c r="G885" i="11"/>
  <c r="I885" i="11"/>
  <c r="K885" i="11"/>
  <c r="K791" i="11"/>
  <c r="I791" i="11"/>
  <c r="G791" i="11"/>
  <c r="K772" i="11"/>
  <c r="I772" i="11"/>
  <c r="G772" i="11"/>
  <c r="I614" i="11"/>
  <c r="K614" i="11"/>
  <c r="G614" i="11"/>
  <c r="K576" i="11"/>
  <c r="I576" i="11"/>
  <c r="G576" i="11"/>
  <c r="K884" i="11"/>
  <c r="G884" i="11"/>
  <c r="I884" i="11"/>
  <c r="K615" i="11"/>
  <c r="G615" i="11"/>
  <c r="I615" i="11"/>
  <c r="K778" i="11"/>
  <c r="I778" i="11"/>
  <c r="G778" i="11"/>
  <c r="K542" i="11"/>
  <c r="I542" i="11"/>
  <c r="G542" i="11"/>
  <c r="K792" i="11"/>
  <c r="I792" i="11"/>
  <c r="G792" i="11"/>
  <c r="K710" i="11"/>
  <c r="I710" i="11"/>
  <c r="G710" i="11"/>
  <c r="K758" i="11"/>
  <c r="I758" i="11"/>
  <c r="G758" i="11"/>
  <c r="I324" i="11"/>
  <c r="K292" i="11"/>
  <c r="G53" i="11"/>
  <c r="K882" i="11"/>
  <c r="I882" i="11"/>
  <c r="G882" i="11"/>
  <c r="K819" i="11"/>
  <c r="I819" i="11"/>
  <c r="G819" i="11"/>
  <c r="I790" i="11"/>
  <c r="K790" i="11"/>
  <c r="G790" i="11"/>
  <c r="K787" i="11"/>
  <c r="G787" i="11"/>
  <c r="I787" i="11"/>
  <c r="K777" i="11"/>
  <c r="G777" i="11"/>
  <c r="I777" i="11"/>
  <c r="K712" i="11"/>
  <c r="I712" i="11"/>
  <c r="G712" i="11"/>
  <c r="K692" i="11"/>
  <c r="G692" i="11"/>
  <c r="I692" i="11"/>
  <c r="I613" i="11"/>
  <c r="G613" i="11"/>
  <c r="K613" i="11"/>
  <c r="K592" i="11"/>
  <c r="G592" i="11"/>
  <c r="I592" i="11"/>
  <c r="K531" i="11"/>
  <c r="I531" i="11"/>
  <c r="G531" i="11"/>
  <c r="K776" i="11"/>
  <c r="G776" i="11"/>
  <c r="I776" i="11"/>
  <c r="K726" i="11"/>
  <c r="I726" i="11"/>
  <c r="G726" i="11"/>
  <c r="K709" i="11"/>
  <c r="G709" i="11"/>
  <c r="I709" i="11"/>
  <c r="I553" i="11"/>
  <c r="K553" i="11"/>
  <c r="G553" i="11"/>
  <c r="I537" i="11"/>
  <c r="K537" i="11"/>
  <c r="G537" i="11"/>
  <c r="K880" i="11"/>
  <c r="I880" i="11"/>
  <c r="G880" i="11"/>
  <c r="K821" i="11"/>
  <c r="G821" i="11"/>
  <c r="I821" i="11"/>
  <c r="K782" i="11"/>
  <c r="I782" i="11"/>
  <c r="G782" i="11"/>
  <c r="G548" i="11"/>
  <c r="K548" i="11"/>
  <c r="I548" i="11"/>
  <c r="K713" i="11"/>
  <c r="G713" i="11"/>
  <c r="I713" i="11"/>
  <c r="I532" i="11"/>
  <c r="K532" i="11"/>
  <c r="G532" i="11"/>
  <c r="K878" i="11"/>
  <c r="G878" i="11"/>
  <c r="I878" i="11"/>
  <c r="K785" i="11"/>
  <c r="G785" i="11"/>
  <c r="I785" i="11"/>
  <c r="K708" i="11"/>
  <c r="G708" i="11"/>
  <c r="I708" i="11"/>
  <c r="I575" i="11"/>
  <c r="K575" i="11"/>
  <c r="G575" i="11"/>
  <c r="K786" i="11"/>
  <c r="I786" i="11"/>
  <c r="G786" i="11"/>
  <c r="K886" i="11"/>
  <c r="I886" i="11"/>
  <c r="G886" i="11"/>
  <c r="I577" i="11"/>
  <c r="K577" i="11"/>
  <c r="G577" i="11"/>
  <c r="G965" i="11"/>
  <c r="I965" i="11"/>
  <c r="K965" i="11"/>
  <c r="K879" i="11"/>
  <c r="I879" i="11"/>
  <c r="G879" i="11"/>
  <c r="G883" i="11"/>
  <c r="K883" i="11"/>
  <c r="I883" i="11"/>
  <c r="K820" i="11"/>
  <c r="I820" i="11"/>
  <c r="G820" i="11"/>
  <c r="K707" i="11"/>
  <c r="G707" i="11"/>
  <c r="I707" i="11"/>
  <c r="K591" i="11"/>
  <c r="I591" i="11"/>
  <c r="G591" i="11"/>
  <c r="I549" i="11"/>
  <c r="K549" i="11"/>
  <c r="G549" i="11"/>
  <c r="G3547" i="11" l="1"/>
  <c r="K3660" i="11"/>
  <c r="K4572" i="11"/>
  <c r="I4651" i="11"/>
  <c r="G34" i="11"/>
  <c r="K1602" i="11"/>
  <c r="I1220" i="11"/>
  <c r="K2556" i="11"/>
  <c r="G2521" i="11"/>
  <c r="K2360" i="11"/>
  <c r="G3845" i="11"/>
  <c r="K34" i="11"/>
  <c r="G4342" i="11"/>
  <c r="M547" i="11"/>
  <c r="G1641" i="11"/>
  <c r="I1071" i="11"/>
  <c r="G2305" i="11"/>
  <c r="G2269" i="11"/>
  <c r="K2269" i="11"/>
  <c r="G54" i="11"/>
  <c r="G41" i="11"/>
  <c r="G387" i="11"/>
  <c r="M387" i="11" s="1"/>
  <c r="G1769" i="11"/>
  <c r="K1867" i="11"/>
  <c r="I1567" i="11"/>
  <c r="G1767" i="11"/>
  <c r="G1761" i="11"/>
  <c r="K1873" i="11"/>
  <c r="K1032" i="11"/>
  <c r="K1531" i="11"/>
  <c r="I1032" i="11"/>
  <c r="K1185" i="11"/>
  <c r="G2706" i="11"/>
  <c r="K2862" i="11"/>
  <c r="M2862" i="11" s="1"/>
  <c r="G1201" i="11"/>
  <c r="G2646" i="11"/>
  <c r="I2556" i="11"/>
  <c r="M2556" i="11" s="1"/>
  <c r="G2592" i="11"/>
  <c r="M2592" i="11" s="1"/>
  <c r="I2022" i="11"/>
  <c r="K2517" i="11"/>
  <c r="K2062" i="11"/>
  <c r="G2017" i="11"/>
  <c r="K2017" i="11"/>
  <c r="G2368" i="11"/>
  <c r="G3741" i="11"/>
  <c r="G3560" i="11"/>
  <c r="K3596" i="11"/>
  <c r="I3547" i="11"/>
  <c r="K3680" i="11"/>
  <c r="M3680" i="11" s="1"/>
  <c r="K3748" i="11"/>
  <c r="K3845" i="11"/>
  <c r="G3855" i="11"/>
  <c r="I3295" i="11"/>
  <c r="K3066" i="11"/>
  <c r="M3066" i="11" s="1"/>
  <c r="G3066" i="11"/>
  <c r="K4626" i="11"/>
  <c r="I4686" i="11"/>
  <c r="G4739" i="11"/>
  <c r="G4496" i="11"/>
  <c r="I4190" i="11"/>
  <c r="I4347" i="11"/>
  <c r="I1205" i="11"/>
  <c r="G4497" i="11"/>
  <c r="G4650" i="11"/>
  <c r="K4666" i="11"/>
  <c r="K4924" i="11"/>
  <c r="M4924" i="11" s="1"/>
  <c r="K3997" i="11"/>
  <c r="K4340" i="11"/>
  <c r="I4244" i="11"/>
  <c r="M4244" i="11" s="1"/>
  <c r="K3052" i="11"/>
  <c r="G4006" i="11"/>
  <c r="K4000" i="11"/>
  <c r="I3979" i="11"/>
  <c r="M3979" i="11" s="1"/>
  <c r="G2111" i="11"/>
  <c r="I2360" i="11"/>
  <c r="G4626" i="11"/>
  <c r="I3350" i="11"/>
  <c r="G4001" i="11"/>
  <c r="G283" i="11"/>
  <c r="K95" i="11"/>
  <c r="G385" i="11"/>
  <c r="M385" i="11" s="1"/>
  <c r="K81" i="11"/>
  <c r="G1031" i="11"/>
  <c r="K1314" i="11"/>
  <c r="G2022" i="11"/>
  <c r="I2062" i="11"/>
  <c r="M2062" i="11" s="1"/>
  <c r="G1220" i="11"/>
  <c r="I3502" i="11"/>
  <c r="G3790" i="11"/>
  <c r="K2075" i="11"/>
  <c r="G2989" i="11"/>
  <c r="G3024" i="11"/>
  <c r="G4845" i="11"/>
  <c r="G4272" i="11"/>
  <c r="G4042" i="11"/>
  <c r="G4347" i="11"/>
  <c r="I3282" i="11"/>
  <c r="I4191" i="11"/>
  <c r="M4191" i="11" s="1"/>
  <c r="G3052" i="11"/>
  <c r="G4155" i="11"/>
  <c r="I4345" i="11"/>
  <c r="I4056" i="11"/>
  <c r="G4345" i="11"/>
  <c r="G1526" i="11"/>
  <c r="I1602" i="11"/>
  <c r="G1377" i="11"/>
  <c r="K2367" i="11"/>
  <c r="K2690" i="11"/>
  <c r="K2693" i="11"/>
  <c r="I2521" i="11"/>
  <c r="M2521" i="11" s="1"/>
  <c r="G2757" i="11"/>
  <c r="I1185" i="11"/>
  <c r="K2365" i="11"/>
  <c r="I2305" i="11"/>
  <c r="M2305" i="11" s="1"/>
  <c r="K3502" i="11"/>
  <c r="I3741" i="11"/>
  <c r="G3754" i="11"/>
  <c r="I3790" i="11"/>
  <c r="M3790" i="11" s="1"/>
  <c r="I3660" i="11"/>
  <c r="M3660" i="11" s="1"/>
  <c r="I3747" i="11"/>
  <c r="G3051" i="11"/>
  <c r="G2292" i="11"/>
  <c r="G3357" i="11"/>
  <c r="I3357" i="11"/>
  <c r="I3201" i="11"/>
  <c r="K4739" i="11"/>
  <c r="G4779" i="11"/>
  <c r="I4006" i="11"/>
  <c r="I4501" i="11"/>
  <c r="M4501" i="11" s="1"/>
  <c r="G4429" i="11"/>
  <c r="I42" i="11"/>
  <c r="G1774" i="11"/>
  <c r="K131" i="11"/>
  <c r="G40" i="11"/>
  <c r="I40" i="11"/>
  <c r="I282" i="11"/>
  <c r="I1774" i="11"/>
  <c r="G1273" i="11"/>
  <c r="M1273" i="11" s="1"/>
  <c r="I1526" i="11"/>
  <c r="G1531" i="11"/>
  <c r="G1580" i="11"/>
  <c r="G1071" i="11"/>
  <c r="M1071" i="11" s="1"/>
  <c r="K1377" i="11"/>
  <c r="G2690" i="11"/>
  <c r="G2693" i="11"/>
  <c r="I2026" i="11"/>
  <c r="I2757" i="11"/>
  <c r="G2211" i="11"/>
  <c r="K2151" i="11"/>
  <c r="K2292" i="11"/>
  <c r="I2365" i="11"/>
  <c r="G3546" i="11"/>
  <c r="G3596" i="11"/>
  <c r="M3596" i="11" s="1"/>
  <c r="K3754" i="11"/>
  <c r="K3747" i="11"/>
  <c r="G3748" i="11"/>
  <c r="G2151" i="11"/>
  <c r="M2151" i="11" s="1"/>
  <c r="M3295" i="11"/>
  <c r="K3065" i="11"/>
  <c r="I4572" i="11"/>
  <c r="G4686" i="11"/>
  <c r="M4686" i="11" s="1"/>
  <c r="I4779" i="11"/>
  <c r="M4779" i="11" s="1"/>
  <c r="K3201" i="11"/>
  <c r="K4272" i="11"/>
  <c r="G3282" i="11"/>
  <c r="M3282" i="11" s="1"/>
  <c r="K4845" i="11"/>
  <c r="G3253" i="11"/>
  <c r="I4429" i="11"/>
  <c r="K3011" i="11"/>
  <c r="I4342" i="11"/>
  <c r="M4342" i="11" s="1"/>
  <c r="I95" i="11"/>
  <c r="G81" i="11"/>
  <c r="I131" i="11"/>
  <c r="K283" i="11"/>
  <c r="M283" i="11" s="1"/>
  <c r="K42" i="11"/>
  <c r="G282" i="11"/>
  <c r="K1372" i="11"/>
  <c r="G1372" i="11"/>
  <c r="G2367" i="11"/>
  <c r="M2367" i="11" s="1"/>
  <c r="G2026" i="11"/>
  <c r="K2368" i="11"/>
  <c r="M2368" i="11" s="1"/>
  <c r="I2111" i="11"/>
  <c r="I3065" i="11"/>
  <c r="M3065" i="11" s="1"/>
  <c r="G4190" i="11"/>
  <c r="I3253" i="11"/>
  <c r="G3350" i="11"/>
  <c r="M3350" i="11" s="1"/>
  <c r="I4285" i="11"/>
  <c r="I3011" i="11"/>
  <c r="G4285" i="11"/>
  <c r="I4001" i="11"/>
  <c r="G4249" i="11"/>
  <c r="K4249" i="11"/>
  <c r="G4586" i="11"/>
  <c r="G4077" i="11"/>
  <c r="I4586" i="11"/>
  <c r="K4077" i="11"/>
  <c r="G2865" i="11"/>
  <c r="M1459" i="11"/>
  <c r="G382" i="11"/>
  <c r="I1519" i="11"/>
  <c r="K2857" i="11"/>
  <c r="K1027" i="11"/>
  <c r="I2857" i="11"/>
  <c r="G1519" i="11"/>
  <c r="M1519" i="11" s="1"/>
  <c r="G1027" i="11"/>
  <c r="K1024" i="11"/>
  <c r="M1024" i="11" s="1"/>
  <c r="I2865" i="11"/>
  <c r="M3883" i="11"/>
  <c r="I382" i="11"/>
  <c r="K2512" i="11"/>
  <c r="K3010" i="11"/>
  <c r="K2606" i="11"/>
  <c r="G4737" i="11"/>
  <c r="G4842" i="11"/>
  <c r="K4737" i="11"/>
  <c r="K4842" i="11"/>
  <c r="I3010" i="11"/>
  <c r="K1616" i="11"/>
  <c r="K1121" i="11"/>
  <c r="I2512" i="11"/>
  <c r="M4652" i="11"/>
  <c r="G1616" i="11"/>
  <c r="G1121" i="11"/>
  <c r="K3004" i="11"/>
  <c r="G3994" i="11"/>
  <c r="I3994" i="11"/>
  <c r="M775" i="11"/>
  <c r="M706" i="11"/>
  <c r="M784" i="11"/>
  <c r="M1157" i="11"/>
  <c r="K3499" i="11"/>
  <c r="I3499" i="11"/>
  <c r="G3004" i="11"/>
  <c r="G4489" i="11"/>
  <c r="I4489" i="11"/>
  <c r="M3188" i="11"/>
  <c r="M1048" i="11"/>
  <c r="M1380" i="11"/>
  <c r="M1044" i="11"/>
  <c r="M4732" i="11"/>
  <c r="M120" i="11"/>
  <c r="M4873" i="11"/>
  <c r="M4560" i="11"/>
  <c r="M131" i="11"/>
  <c r="M4502" i="11"/>
  <c r="M4127" i="11"/>
  <c r="M4476" i="11"/>
  <c r="M4752" i="11"/>
  <c r="M4552" i="11"/>
  <c r="M4925" i="11"/>
  <c r="M4781" i="11"/>
  <c r="M4768" i="11"/>
  <c r="M4718" i="11"/>
  <c r="M4175" i="11"/>
  <c r="M4742" i="11"/>
  <c r="M4846" i="11"/>
  <c r="M4575" i="11"/>
  <c r="G21" i="11"/>
  <c r="M1378" i="11"/>
  <c r="M4012" i="11"/>
  <c r="M4013" i="11"/>
  <c r="M4039" i="11"/>
  <c r="M4078" i="11"/>
  <c r="M41" i="11"/>
  <c r="M4176" i="11"/>
  <c r="M4349" i="11"/>
  <c r="M4345" i="11"/>
  <c r="M3975" i="11"/>
  <c r="M3996" i="11"/>
  <c r="M4346" i="11"/>
  <c r="M4252" i="11"/>
  <c r="M4056" i="11"/>
  <c r="M3778" i="11"/>
  <c r="M4341" i="11"/>
  <c r="M4249" i="11"/>
  <c r="M4350" i="11"/>
  <c r="M3266" i="11"/>
  <c r="M4040" i="11"/>
  <c r="M4002" i="11"/>
  <c r="M4018" i="11"/>
  <c r="M3995" i="11"/>
  <c r="M4155" i="11"/>
  <c r="M3486" i="11"/>
  <c r="M4254" i="11"/>
  <c r="M3165" i="11"/>
  <c r="M3016" i="11"/>
  <c r="M4241" i="11"/>
  <c r="M4156" i="11"/>
  <c r="M3359" i="11"/>
  <c r="M3762" i="11"/>
  <c r="M3752" i="11"/>
  <c r="M4000" i="11"/>
  <c r="M3585" i="11"/>
  <c r="M2985" i="11"/>
  <c r="M3856" i="11"/>
  <c r="M3022" i="11"/>
  <c r="M3126" i="11"/>
  <c r="M4347" i="11"/>
  <c r="M3261" i="11"/>
  <c r="M3935" i="11"/>
  <c r="M4041" i="11"/>
  <c r="M3166" i="11"/>
  <c r="M4172" i="11"/>
  <c r="M4014" i="11"/>
  <c r="M3087" i="11"/>
  <c r="M4246" i="11"/>
  <c r="M4250" i="11"/>
  <c r="M4340" i="11"/>
  <c r="M3088" i="11"/>
  <c r="M4116" i="11"/>
  <c r="M3439" i="11"/>
  <c r="M3049" i="11"/>
  <c r="M4242" i="11"/>
  <c r="M3264" i="11"/>
  <c r="M4171" i="11"/>
  <c r="M4178" i="11"/>
  <c r="M3252" i="11"/>
  <c r="M3354" i="11"/>
  <c r="M4055" i="11"/>
  <c r="M3293" i="11"/>
  <c r="M3052" i="11"/>
  <c r="M3250" i="11"/>
  <c r="M3101" i="11"/>
  <c r="M3089" i="11"/>
  <c r="M3562" i="11"/>
  <c r="M4751" i="11"/>
  <c r="M4685" i="11"/>
  <c r="M4491" i="11"/>
  <c r="M4573" i="11"/>
  <c r="M4344" i="11"/>
  <c r="M4574" i="11"/>
  <c r="M4671" i="11"/>
  <c r="M4837" i="11"/>
  <c r="M4717" i="11"/>
  <c r="M4255" i="11"/>
  <c r="M4131" i="11"/>
  <c r="M4222" i="11"/>
  <c r="M4006" i="11"/>
  <c r="M3358" i="11"/>
  <c r="M1205" i="11"/>
  <c r="M1047" i="11"/>
  <c r="M2274" i="11"/>
  <c r="M3027" i="11"/>
  <c r="M3005" i="11"/>
  <c r="M2672" i="11"/>
  <c r="M4236" i="11"/>
  <c r="M4017" i="11"/>
  <c r="M3023" i="11"/>
  <c r="M2762" i="11"/>
  <c r="M3570" i="11"/>
  <c r="M3259" i="11"/>
  <c r="M4173" i="11"/>
  <c r="M4284" i="11"/>
  <c r="M3254" i="11"/>
  <c r="M4251" i="11"/>
  <c r="M4240" i="11"/>
  <c r="M4256" i="11"/>
  <c r="M4042" i="11"/>
  <c r="M3997" i="11"/>
  <c r="M4177" i="11"/>
  <c r="M3007" i="11"/>
  <c r="M3262" i="11"/>
  <c r="M3141" i="11"/>
  <c r="M3662" i="11"/>
  <c r="M4079" i="11"/>
  <c r="M4091" i="11"/>
  <c r="M4343" i="11"/>
  <c r="M3742" i="11"/>
  <c r="M3185" i="11"/>
  <c r="M2370" i="11"/>
  <c r="M4243" i="11"/>
  <c r="M2788" i="11"/>
  <c r="M2195" i="11"/>
  <c r="M3256" i="11"/>
  <c r="M2038" i="11"/>
  <c r="M3181" i="11"/>
  <c r="M4513" i="11"/>
  <c r="M1995" i="11"/>
  <c r="M2801" i="11"/>
  <c r="M2272" i="11"/>
  <c r="M3024" i="11"/>
  <c r="M3187" i="11"/>
  <c r="M2866" i="11"/>
  <c r="M3232" i="11"/>
  <c r="M3791" i="11"/>
  <c r="M2260" i="11"/>
  <c r="M4492" i="11"/>
  <c r="M4626" i="11"/>
  <c r="M4738" i="11"/>
  <c r="M4767" i="11"/>
  <c r="M4835" i="11"/>
  <c r="M4672" i="11"/>
  <c r="M4731" i="11"/>
  <c r="M4735" i="11"/>
  <c r="M4534" i="11"/>
  <c r="M4474" i="11"/>
  <c r="M4496" i="11"/>
  <c r="M4622" i="11"/>
  <c r="M4844" i="11"/>
  <c r="M4490" i="11"/>
  <c r="M4611" i="11"/>
  <c r="M4736" i="11"/>
  <c r="M4744" i="11"/>
  <c r="M4780" i="11"/>
  <c r="M4841" i="11"/>
  <c r="M4650" i="11"/>
  <c r="M4283" i="11"/>
  <c r="M4174" i="11"/>
  <c r="M4745" i="11"/>
  <c r="M4537" i="11"/>
  <c r="M2097" i="11"/>
  <c r="M3260" i="11"/>
  <c r="M3728" i="11"/>
  <c r="M4668" i="11"/>
  <c r="M4551" i="11"/>
  <c r="M4741" i="11"/>
  <c r="M4845" i="11"/>
  <c r="M4348" i="11"/>
  <c r="M2033" i="11"/>
  <c r="M3265" i="11"/>
  <c r="M2572" i="11"/>
  <c r="M4572" i="11"/>
  <c r="M4746" i="11"/>
  <c r="M4839" i="11"/>
  <c r="M4750" i="11"/>
  <c r="M4470" i="11"/>
  <c r="M4507" i="11"/>
  <c r="M4836" i="11"/>
  <c r="M4497" i="11"/>
  <c r="M4667" i="11"/>
  <c r="M4670" i="11"/>
  <c r="M4495" i="11"/>
  <c r="M2364" i="11"/>
  <c r="M3183" i="11"/>
  <c r="M4669" i="11"/>
  <c r="M4673" i="11"/>
  <c r="M4778" i="11"/>
  <c r="M4843" i="11"/>
  <c r="M4550" i="11"/>
  <c r="M4508" i="11"/>
  <c r="M4535" i="11"/>
  <c r="M4747" i="11"/>
  <c r="M4840" i="11"/>
  <c r="M4651" i="11"/>
  <c r="M4749" i="11"/>
  <c r="M4666" i="11"/>
  <c r="M4190" i="11"/>
  <c r="M4509" i="11"/>
  <c r="M4536" i="11"/>
  <c r="M4512" i="11"/>
  <c r="M4838" i="11"/>
  <c r="M1590" i="11"/>
  <c r="M3182" i="11"/>
  <c r="M3352" i="11"/>
  <c r="M3355" i="11"/>
  <c r="M3028" i="11"/>
  <c r="M3200" i="11"/>
  <c r="M2360" i="11"/>
  <c r="M3050" i="11"/>
  <c r="M3294" i="11"/>
  <c r="M3186" i="11"/>
  <c r="M2752" i="11"/>
  <c r="M3981" i="11"/>
  <c r="M1999" i="11"/>
  <c r="M2198" i="11"/>
  <c r="M3360" i="11"/>
  <c r="M3006" i="11"/>
  <c r="M2111" i="11"/>
  <c r="M2362" i="11"/>
  <c r="M2270" i="11"/>
  <c r="M3051" i="11"/>
  <c r="M1903" i="11"/>
  <c r="M2147" i="11"/>
  <c r="M2211" i="11"/>
  <c r="M2197" i="11"/>
  <c r="M2522" i="11"/>
  <c r="M2275" i="11"/>
  <c r="M3353" i="11"/>
  <c r="M3246" i="11"/>
  <c r="M4223" i="11"/>
  <c r="M3356" i="11"/>
  <c r="M4351" i="11"/>
  <c r="M3512" i="11"/>
  <c r="M3137" i="11"/>
  <c r="M3251" i="11"/>
  <c r="M2303" i="11"/>
  <c r="M2989" i="11"/>
  <c r="M3012" i="11"/>
  <c r="M2021" i="11"/>
  <c r="M2196" i="11"/>
  <c r="M2075" i="11"/>
  <c r="M2099" i="11"/>
  <c r="M2060" i="11"/>
  <c r="M1506" i="11"/>
  <c r="M2034" i="11"/>
  <c r="M2738" i="11"/>
  <c r="M3351" i="11"/>
  <c r="M3184" i="11"/>
  <c r="M4057" i="11"/>
  <c r="M4257" i="11"/>
  <c r="M4080" i="11"/>
  <c r="M4378" i="11"/>
  <c r="M4430" i="11"/>
  <c r="M2449" i="11"/>
  <c r="M2242" i="11"/>
  <c r="M4286" i="11"/>
  <c r="M1072" i="11"/>
  <c r="M1070" i="11"/>
  <c r="M1201" i="11"/>
  <c r="M2266" i="11"/>
  <c r="M2580" i="11"/>
  <c r="M2772" i="11"/>
  <c r="M4007" i="11"/>
  <c r="M4065" i="11"/>
  <c r="M4157" i="11"/>
  <c r="M4247" i="11"/>
  <c r="M4273" i="11"/>
  <c r="M4237" i="11"/>
  <c r="M2263" i="11"/>
  <c r="M3500" i="11"/>
  <c r="M3854" i="11"/>
  <c r="M3852" i="11"/>
  <c r="M3511" i="11"/>
  <c r="M3851" i="11"/>
  <c r="M3506" i="11"/>
  <c r="M3547" i="11"/>
  <c r="M3517" i="11"/>
  <c r="M3749" i="11"/>
  <c r="M3761" i="11"/>
  <c r="M3522" i="11"/>
  <c r="M3727" i="11"/>
  <c r="M3582" i="11"/>
  <c r="M3661" i="11"/>
  <c r="M3756" i="11"/>
  <c r="M3853" i="11"/>
  <c r="M3682" i="11"/>
  <c r="M1005" i="11"/>
  <c r="M1876" i="11"/>
  <c r="M2016" i="11"/>
  <c r="M2020" i="11"/>
  <c r="M1085" i="11"/>
  <c r="M3789" i="11"/>
  <c r="M2369" i="11"/>
  <c r="M3760" i="11"/>
  <c r="M3546" i="11"/>
  <c r="M3678" i="11"/>
  <c r="M3695" i="11"/>
  <c r="M3745" i="11"/>
  <c r="M3755" i="11"/>
  <c r="M3523" i="11"/>
  <c r="M3676" i="11"/>
  <c r="M3681" i="11"/>
  <c r="M3583" i="11"/>
  <c r="M3934" i="11"/>
  <c r="M3621" i="11"/>
  <c r="M3788" i="11"/>
  <c r="M3507" i="11"/>
  <c r="M3632" i="11"/>
  <c r="M3545" i="11"/>
  <c r="M3544" i="11"/>
  <c r="M3751" i="11"/>
  <c r="M3759" i="11"/>
  <c r="M2363" i="11"/>
  <c r="M2262" i="11"/>
  <c r="M2098" i="11"/>
  <c r="M2175" i="11"/>
  <c r="M2595" i="11"/>
  <c r="M2192" i="11"/>
  <c r="M3519" i="11"/>
  <c r="M3850" i="11"/>
  <c r="M3846" i="11"/>
  <c r="M3848" i="11"/>
  <c r="M3484" i="11"/>
  <c r="M3501" i="11"/>
  <c r="M3560" i="11"/>
  <c r="M3480" i="11"/>
  <c r="M3636" i="11"/>
  <c r="M3746" i="11"/>
  <c r="M3561" i="11"/>
  <c r="M3696" i="11"/>
  <c r="M3748" i="11"/>
  <c r="M3845" i="11"/>
  <c r="M3679" i="11"/>
  <c r="M3677" i="11"/>
  <c r="M1202" i="11"/>
  <c r="M2366" i="11"/>
  <c r="M2191" i="11"/>
  <c r="M3505" i="11"/>
  <c r="M3518" i="11"/>
  <c r="M3683" i="11"/>
  <c r="M3777" i="11"/>
  <c r="M3849" i="11"/>
  <c r="M3757" i="11"/>
  <c r="M3584" i="11"/>
  <c r="M3855" i="11"/>
  <c r="M3847" i="11"/>
  <c r="M1374" i="11"/>
  <c r="M1220" i="11"/>
  <c r="M1069" i="11"/>
  <c r="M1252" i="11"/>
  <c r="M2210" i="11"/>
  <c r="M2893" i="11"/>
  <c r="M2017" i="11"/>
  <c r="M2276" i="11"/>
  <c r="M2015" i="11"/>
  <c r="M1026" i="11"/>
  <c r="M2136" i="11"/>
  <c r="M195" i="11"/>
  <c r="M1371" i="11"/>
  <c r="M1025" i="11"/>
  <c r="M1682" i="11"/>
  <c r="M2176" i="11"/>
  <c r="M2945" i="11"/>
  <c r="M2496" i="11"/>
  <c r="M1379" i="11"/>
  <c r="M1315" i="11"/>
  <c r="M1271" i="11"/>
  <c r="M3257" i="11"/>
  <c r="M3267" i="11"/>
  <c r="M2361" i="11"/>
  <c r="M3075" i="11"/>
  <c r="M3233" i="11"/>
  <c r="M2264" i="11"/>
  <c r="M2061" i="11"/>
  <c r="M97" i="11"/>
  <c r="M276" i="11"/>
  <c r="M1748" i="11"/>
  <c r="M2076" i="11"/>
  <c r="M2014" i="11"/>
  <c r="M3296" i="11"/>
  <c r="M2059" i="11"/>
  <c r="M3167" i="11"/>
  <c r="M3247" i="11"/>
  <c r="M3017" i="11"/>
  <c r="M2193" i="11"/>
  <c r="M2256" i="11"/>
  <c r="M2271" i="11"/>
  <c r="M3090" i="11"/>
  <c r="M3440" i="11"/>
  <c r="M1284" i="11"/>
  <c r="M1107" i="11"/>
  <c r="M391" i="11"/>
  <c r="M1042" i="11"/>
  <c r="M1582" i="11"/>
  <c r="M1798" i="11"/>
  <c r="M1605" i="11"/>
  <c r="M2304" i="11"/>
  <c r="M2646" i="11"/>
  <c r="M2557" i="11"/>
  <c r="M2693" i="11"/>
  <c r="M2037" i="11"/>
  <c r="M2032" i="11"/>
  <c r="M1161" i="11"/>
  <c r="M3361" i="11"/>
  <c r="M3283" i="11"/>
  <c r="M47" i="11"/>
  <c r="M2022" i="11"/>
  <c r="M2991" i="11"/>
  <c r="M3067" i="11"/>
  <c r="M3388" i="11"/>
  <c r="M1086" i="11"/>
  <c r="M1208" i="11"/>
  <c r="M1285" i="11"/>
  <c r="M1772" i="11"/>
  <c r="M96" i="11"/>
  <c r="M2194" i="11"/>
  <c r="M1276" i="11"/>
  <c r="M1270" i="11"/>
  <c r="M1532" i="11"/>
  <c r="M1811" i="11"/>
  <c r="M1185" i="11"/>
  <c r="M1782" i="11"/>
  <c r="M1186" i="11"/>
  <c r="M2509" i="11"/>
  <c r="M2631" i="11"/>
  <c r="M2689" i="11"/>
  <c r="M2799" i="11"/>
  <c r="M2756" i="11"/>
  <c r="M2800" i="11"/>
  <c r="M2765" i="11"/>
  <c r="M2593" i="11"/>
  <c r="M2688" i="11"/>
  <c r="M2766" i="11"/>
  <c r="M2863" i="11"/>
  <c r="M2261" i="11"/>
  <c r="M384" i="11"/>
  <c r="M263" i="11"/>
  <c r="M1281" i="11"/>
  <c r="M1221" i="11"/>
  <c r="M2671" i="11"/>
  <c r="M2532" i="11"/>
  <c r="M2554" i="11"/>
  <c r="M2555" i="11"/>
  <c r="M2767" i="11"/>
  <c r="M2944" i="11"/>
  <c r="M2533" i="11"/>
  <c r="M2670" i="11"/>
  <c r="M2755" i="11"/>
  <c r="M2759" i="11"/>
  <c r="M2798" i="11"/>
  <c r="M2517" i="11"/>
  <c r="M2686" i="11"/>
  <c r="M2490" i="11"/>
  <c r="M2571" i="11"/>
  <c r="M2761" i="11"/>
  <c r="M1030" i="11"/>
  <c r="M1762" i="11"/>
  <c r="M1036" i="11"/>
  <c r="M2594" i="11"/>
  <c r="M2687" i="11"/>
  <c r="M2864" i="11"/>
  <c r="M2511" i="11"/>
  <c r="M2705" i="11"/>
  <c r="M2860" i="11"/>
  <c r="M2529" i="11"/>
  <c r="M2528" i="11"/>
  <c r="M2856" i="11"/>
  <c r="M2787" i="11"/>
  <c r="M2769" i="11"/>
  <c r="M297" i="11"/>
  <c r="M1314" i="11"/>
  <c r="M2706" i="11"/>
  <c r="M2858" i="11"/>
  <c r="M2516" i="11"/>
  <c r="M2691" i="11"/>
  <c r="M2606" i="11"/>
  <c r="M2510" i="11"/>
  <c r="M2527" i="11"/>
  <c r="M2570" i="11"/>
  <c r="M2692" i="11"/>
  <c r="M2764" i="11"/>
  <c r="M2861" i="11"/>
  <c r="M2515" i="11"/>
  <c r="M2690" i="11"/>
  <c r="M2737" i="11"/>
  <c r="M2751" i="11"/>
  <c r="M2758" i="11"/>
  <c r="M2771" i="11"/>
  <c r="M2859" i="11"/>
  <c r="M2855" i="11"/>
  <c r="M2494" i="11"/>
  <c r="M2770" i="11"/>
  <c r="M2642" i="11"/>
  <c r="M1146" i="11"/>
  <c r="M2450" i="11"/>
  <c r="M2398" i="11"/>
  <c r="M2001" i="11"/>
  <c r="M105" i="11"/>
  <c r="M277" i="11"/>
  <c r="M326" i="11"/>
  <c r="M1376" i="11"/>
  <c r="M1203" i="11"/>
  <c r="M1031" i="11"/>
  <c r="M1043" i="11"/>
  <c r="M1266" i="11"/>
  <c r="M2257" i="11"/>
  <c r="M2267" i="11"/>
  <c r="M1204" i="11"/>
  <c r="M197" i="11"/>
  <c r="M2243" i="11"/>
  <c r="M1108" i="11"/>
  <c r="M1955" i="11"/>
  <c r="M1206" i="11"/>
  <c r="M1274" i="11"/>
  <c r="M1272" i="11"/>
  <c r="M1373" i="11"/>
  <c r="M1370" i="11"/>
  <c r="M1302" i="11"/>
  <c r="M1286" i="11"/>
  <c r="M1280" i="11"/>
  <c r="M34" i="11"/>
  <c r="M1032" i="11"/>
  <c r="M1313" i="11"/>
  <c r="M58" i="11"/>
  <c r="M470" i="11"/>
  <c r="M2177" i="11"/>
  <c r="M2077" i="11"/>
  <c r="M2027" i="11"/>
  <c r="M2306" i="11"/>
  <c r="M2085" i="11"/>
  <c r="M2100" i="11"/>
  <c r="M2277" i="11"/>
  <c r="M2371" i="11"/>
  <c r="M2293" i="11"/>
  <c r="M79" i="11"/>
  <c r="M46" i="11"/>
  <c r="M284" i="11"/>
  <c r="M287" i="11"/>
  <c r="M1765" i="11"/>
  <c r="M1766" i="11"/>
  <c r="M1865" i="11"/>
  <c r="M1780" i="11"/>
  <c r="M1566" i="11"/>
  <c r="M1680" i="11"/>
  <c r="M1761" i="11"/>
  <c r="M1543" i="11"/>
  <c r="M1279" i="11"/>
  <c r="M1282" i="11"/>
  <c r="M1542" i="11"/>
  <c r="M1375" i="11"/>
  <c r="M290" i="11"/>
  <c r="M294" i="11"/>
  <c r="M15" i="11"/>
  <c r="M390" i="11"/>
  <c r="M296" i="11"/>
  <c r="M1715" i="11"/>
  <c r="M1520" i="11"/>
  <c r="M1871" i="11"/>
  <c r="M1539" i="11"/>
  <c r="M1538" i="11"/>
  <c r="M1603" i="11"/>
  <c r="M1699" i="11"/>
  <c r="M1527" i="11"/>
  <c r="M1564" i="11"/>
  <c r="M1696" i="11"/>
  <c r="M1703" i="11"/>
  <c r="M211" i="11"/>
  <c r="M469" i="11"/>
  <c r="M1781" i="11"/>
  <c r="M1009" i="11"/>
  <c r="M1700" i="11"/>
  <c r="M1777" i="11"/>
  <c r="M1809" i="11"/>
  <c r="M1869" i="11"/>
  <c r="M1565" i="11"/>
  <c r="M1207" i="11"/>
  <c r="M1873" i="11"/>
  <c r="M323" i="11"/>
  <c r="M156" i="11"/>
  <c r="M1866" i="11"/>
  <c r="M1810" i="11"/>
  <c r="M1808" i="11"/>
  <c r="M1537" i="11"/>
  <c r="M1581" i="11"/>
  <c r="M1641" i="11"/>
  <c r="M1567" i="11"/>
  <c r="M1602" i="11"/>
  <c r="M1702" i="11"/>
  <c r="M1870" i="11"/>
  <c r="M1954" i="11"/>
  <c r="M1875" i="11"/>
  <c r="M1775" i="11"/>
  <c r="M1868" i="11"/>
  <c r="M1797" i="11"/>
  <c r="M1604" i="11"/>
  <c r="M1521" i="11"/>
  <c r="M1652" i="11"/>
  <c r="M1747" i="11"/>
  <c r="M1656" i="11"/>
  <c r="M1769" i="11"/>
  <c r="M1697" i="11"/>
  <c r="M1716" i="11"/>
  <c r="M1372" i="11"/>
  <c r="M1698" i="11"/>
  <c r="M1874" i="11"/>
  <c r="M1774" i="11"/>
  <c r="M1872" i="11"/>
  <c r="M1522" i="11"/>
  <c r="M1867" i="11"/>
  <c r="M1525" i="11"/>
  <c r="M1767" i="11"/>
  <c r="M1771" i="11"/>
  <c r="M1779" i="11"/>
  <c r="M1768" i="11"/>
  <c r="M1776" i="11"/>
  <c r="M1504" i="11"/>
  <c r="M1681" i="11"/>
  <c r="M1701" i="11"/>
  <c r="M1580" i="11"/>
  <c r="M1500" i="11"/>
  <c r="M383" i="11"/>
  <c r="M313" i="11"/>
  <c r="M418" i="11"/>
  <c r="M231" i="11"/>
  <c r="M54" i="11"/>
  <c r="M117" i="11"/>
  <c r="M381" i="11"/>
  <c r="M80" i="11"/>
  <c r="M389" i="11"/>
  <c r="M282" i="11"/>
  <c r="M53" i="11"/>
  <c r="M312" i="11"/>
  <c r="M218" i="11"/>
  <c r="M262" i="11"/>
  <c r="M36" i="11"/>
  <c r="M82" i="11"/>
  <c r="M196" i="11"/>
  <c r="M380" i="11"/>
  <c r="M167" i="11"/>
  <c r="M230" i="11"/>
  <c r="M35" i="11"/>
  <c r="M171" i="11"/>
  <c r="M289" i="11"/>
  <c r="M19" i="11"/>
  <c r="M1287" i="11"/>
  <c r="M1037" i="11"/>
  <c r="M57" i="11"/>
  <c r="M1277" i="11"/>
  <c r="M1253" i="11"/>
  <c r="M1011" i="11"/>
  <c r="M37" i="11"/>
  <c r="M292" i="11"/>
  <c r="M291" i="11"/>
  <c r="M388" i="11"/>
  <c r="M215" i="11"/>
  <c r="M386" i="11"/>
  <c r="M217" i="11"/>
  <c r="M216" i="11"/>
  <c r="M295" i="11"/>
  <c r="M1460" i="11"/>
  <c r="M1408" i="11"/>
  <c r="M1095" i="11"/>
  <c r="M1110" i="11"/>
  <c r="M1381" i="11"/>
  <c r="M324" i="11"/>
  <c r="M281" i="11"/>
  <c r="M119" i="11"/>
  <c r="M325" i="11"/>
  <c r="M280" i="11"/>
  <c r="M286" i="11"/>
  <c r="M1087" i="11"/>
  <c r="M1187" i="11"/>
  <c r="M1316" i="11"/>
  <c r="M1267" i="11"/>
  <c r="M1303" i="11"/>
  <c r="M549" i="11"/>
  <c r="M820" i="11"/>
  <c r="M786" i="11"/>
  <c r="M531" i="11"/>
  <c r="M790" i="11"/>
  <c r="M542" i="11"/>
  <c r="M772" i="11"/>
  <c r="M691" i="11"/>
  <c r="M118" i="11"/>
  <c r="M878" i="11"/>
  <c r="M711" i="11"/>
  <c r="M808" i="11"/>
  <c r="M591" i="11"/>
  <c r="M707" i="11"/>
  <c r="M965" i="11"/>
  <c r="M577" i="11"/>
  <c r="M575" i="11"/>
  <c r="M708" i="11"/>
  <c r="M532" i="11"/>
  <c r="M713" i="11"/>
  <c r="M880" i="11"/>
  <c r="M592" i="11"/>
  <c r="M712" i="11"/>
  <c r="M777" i="11"/>
  <c r="M819" i="11"/>
  <c r="M758" i="11"/>
  <c r="M778" i="11"/>
  <c r="M615" i="11"/>
  <c r="M791" i="11"/>
  <c r="M530" i="11"/>
  <c r="M52" i="11"/>
  <c r="M879" i="11"/>
  <c r="M886" i="11"/>
  <c r="M785" i="11"/>
  <c r="M548" i="11"/>
  <c r="M537" i="11"/>
  <c r="M726" i="11"/>
  <c r="M776" i="11"/>
  <c r="M613" i="11"/>
  <c r="M787" i="11"/>
  <c r="M882" i="11"/>
  <c r="M710" i="11"/>
  <c r="M884" i="11"/>
  <c r="M576" i="11"/>
  <c r="M877" i="11"/>
  <c r="M709" i="11"/>
  <c r="M885" i="11"/>
  <c r="M779" i="11"/>
  <c r="M876" i="11"/>
  <c r="M883" i="11"/>
  <c r="M782" i="11"/>
  <c r="M821" i="11"/>
  <c r="M553" i="11"/>
  <c r="M692" i="11"/>
  <c r="M792" i="11"/>
  <c r="M614" i="11"/>
  <c r="M881" i="11"/>
  <c r="M3011" i="11" l="1"/>
  <c r="M95" i="11"/>
  <c r="M3747" i="11"/>
  <c r="M1526" i="11"/>
  <c r="M2026" i="11"/>
  <c r="M4429" i="11"/>
  <c r="M3754" i="11"/>
  <c r="M3741" i="11"/>
  <c r="M2292" i="11"/>
  <c r="M4272" i="11"/>
  <c r="M81" i="11"/>
  <c r="M4001" i="11"/>
  <c r="M4739" i="11"/>
  <c r="M1531" i="11"/>
  <c r="M2269" i="11"/>
  <c r="M2512" i="11"/>
  <c r="M2857" i="11"/>
  <c r="M4586" i="11"/>
  <c r="M4285" i="11"/>
  <c r="M3253" i="11"/>
  <c r="M3201" i="11"/>
  <c r="M2365" i="11"/>
  <c r="M1377" i="11"/>
  <c r="M40" i="11"/>
  <c r="M3357" i="11"/>
  <c r="M3502" i="11"/>
  <c r="M42" i="11"/>
  <c r="M2757" i="11"/>
  <c r="M2865" i="11"/>
  <c r="M4737" i="11"/>
  <c r="M382" i="11"/>
  <c r="M4077" i="11"/>
  <c r="M1121" i="11"/>
  <c r="M1616" i="11"/>
  <c r="M4842" i="11"/>
  <c r="M1027" i="11"/>
  <c r="M3010" i="11"/>
  <c r="M3004" i="11"/>
  <c r="M3994" i="11"/>
  <c r="M3499" i="11"/>
  <c r="M4489" i="11"/>
  <c r="B501" i="11"/>
  <c r="B500" i="11"/>
  <c r="B499" i="11"/>
  <c r="B498" i="11"/>
  <c r="B497" i="11"/>
  <c r="B496" i="11"/>
  <c r="B495" i="11"/>
  <c r="B494" i="11"/>
  <c r="B493" i="11"/>
  <c r="B492" i="11"/>
  <c r="B491" i="11"/>
  <c r="B490" i="11"/>
  <c r="B489" i="11"/>
  <c r="B488" i="11"/>
  <c r="B487" i="11"/>
  <c r="B486" i="11"/>
  <c r="B485" i="11"/>
  <c r="B484" i="11"/>
  <c r="B483" i="11"/>
  <c r="B482" i="11"/>
  <c r="B481" i="11"/>
  <c r="B480" i="11"/>
  <c r="B479" i="11"/>
  <c r="B478" i="11"/>
  <c r="B477" i="11"/>
  <c r="B476" i="11"/>
  <c r="B475" i="11"/>
  <c r="B474" i="11"/>
  <c r="B473" i="11"/>
  <c r="B472" i="11"/>
  <c r="B471" i="11"/>
  <c r="B12" i="11"/>
  <c r="D501" i="11"/>
  <c r="D500" i="11"/>
  <c r="D499"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D474" i="11"/>
  <c r="D473" i="11"/>
  <c r="D472" i="11"/>
  <c r="D13" i="11"/>
  <c r="D12" i="11"/>
  <c r="A501" i="11"/>
  <c r="A500" i="11"/>
  <c r="A499" i="11"/>
  <c r="A498" i="11"/>
  <c r="A497" i="11"/>
  <c r="A496" i="11"/>
  <c r="A495" i="11"/>
  <c r="A494" i="11"/>
  <c r="A493" i="11"/>
  <c r="A492" i="11"/>
  <c r="A491" i="11"/>
  <c r="A490" i="11"/>
  <c r="A489" i="11"/>
  <c r="A488" i="11"/>
  <c r="A487" i="11"/>
  <c r="A486" i="11"/>
  <c r="A485" i="11"/>
  <c r="A484" i="11"/>
  <c r="A483" i="11"/>
  <c r="A482" i="11"/>
  <c r="A481" i="11"/>
  <c r="A480" i="11"/>
  <c r="A479" i="11"/>
  <c r="A478" i="11"/>
  <c r="A477" i="11"/>
  <c r="A476" i="11"/>
  <c r="A475" i="11"/>
  <c r="A474" i="11"/>
  <c r="A473" i="11"/>
  <c r="A472" i="11"/>
  <c r="A471" i="11"/>
  <c r="J21" i="11" l="1"/>
  <c r="K21" i="11" s="1"/>
  <c r="H21" i="11"/>
  <c r="B4962" i="11"/>
  <c r="K31" i="12" l="1"/>
  <c r="F467" i="5" l="1"/>
  <c r="G467" i="5" s="1"/>
  <c r="F13" i="5"/>
  <c r="G13" i="5" s="1"/>
  <c r="F15" i="5"/>
  <c r="G15" i="5" s="1"/>
  <c r="F17" i="5"/>
  <c r="G17" i="5" s="1"/>
  <c r="F22" i="5"/>
  <c r="G22" i="5" s="1"/>
  <c r="F23" i="5"/>
  <c r="G23" i="5" s="1"/>
  <c r="F25" i="5"/>
  <c r="G25" i="5" s="1"/>
  <c r="F27" i="5"/>
  <c r="G27" i="5" s="1"/>
  <c r="F28" i="5"/>
  <c r="G28" i="5" s="1"/>
  <c r="F29" i="5"/>
  <c r="G29" i="5" s="1"/>
  <c r="F30" i="5"/>
  <c r="G30" i="5" s="1"/>
  <c r="F31" i="5"/>
  <c r="G31" i="5" s="1"/>
  <c r="F32" i="5"/>
  <c r="G32" i="5" s="1"/>
  <c r="F37" i="5"/>
  <c r="G37" i="5" s="1"/>
  <c r="F38" i="5"/>
  <c r="G38" i="5" s="1"/>
  <c r="F42" i="5"/>
  <c r="G42" i="5" s="1"/>
  <c r="F43" i="5"/>
  <c r="G43" i="5" s="1"/>
  <c r="F44" i="5"/>
  <c r="G44" i="5" s="1"/>
  <c r="F48" i="5"/>
  <c r="G48" i="5" s="1"/>
  <c r="F54" i="5"/>
  <c r="G54" i="5" s="1"/>
  <c r="F55" i="5"/>
  <c r="G55" i="5" s="1"/>
  <c r="F58" i="5"/>
  <c r="G58" i="5" s="1"/>
  <c r="F59" i="5"/>
  <c r="G59" i="5" s="1"/>
  <c r="F60" i="5"/>
  <c r="G60" i="5" s="1"/>
  <c r="F61" i="5"/>
  <c r="G61" i="5" s="1"/>
  <c r="F62" i="5"/>
  <c r="G62" i="5" s="1"/>
  <c r="F63" i="5"/>
  <c r="G63" i="5" s="1"/>
  <c r="F64" i="5"/>
  <c r="G64" i="5" s="1"/>
  <c r="F65" i="5"/>
  <c r="G65" i="5" s="1"/>
  <c r="F66" i="5"/>
  <c r="G66" i="5" s="1"/>
  <c r="F67" i="5"/>
  <c r="G67" i="5" s="1"/>
  <c r="F68" i="5"/>
  <c r="G68" i="5" s="1"/>
  <c r="F69" i="5"/>
  <c r="G69" i="5" s="1"/>
  <c r="F70" i="5"/>
  <c r="G70" i="5" s="1"/>
  <c r="F71" i="5"/>
  <c r="G71" i="5" s="1"/>
  <c r="F72" i="5"/>
  <c r="G72" i="5" s="1"/>
  <c r="F73" i="5"/>
  <c r="G73" i="5" s="1"/>
  <c r="F74" i="5"/>
  <c r="G74" i="5" s="1"/>
  <c r="F75" i="5"/>
  <c r="G75" i="5" s="1"/>
  <c r="F77" i="5"/>
  <c r="G77" i="5" s="1"/>
  <c r="F82" i="5"/>
  <c r="G82" i="5" s="1"/>
  <c r="F83" i="5"/>
  <c r="G83" i="5" s="1"/>
  <c r="F84" i="5"/>
  <c r="G84" i="5" s="1"/>
  <c r="F85" i="5"/>
  <c r="G85" i="5" s="1"/>
  <c r="F86" i="5"/>
  <c r="G86" i="5" s="1"/>
  <c r="F87" i="5"/>
  <c r="G87" i="5" s="1"/>
  <c r="F88" i="5"/>
  <c r="G88" i="5" s="1"/>
  <c r="F89" i="5"/>
  <c r="G89" i="5" s="1"/>
  <c r="F90" i="5"/>
  <c r="G90" i="5" s="1"/>
  <c r="F91" i="5"/>
  <c r="G91" i="5" s="1"/>
  <c r="F92" i="5"/>
  <c r="G92" i="5" s="1"/>
  <c r="F93" i="5"/>
  <c r="G93" i="5" s="1"/>
  <c r="F98" i="5"/>
  <c r="G98" i="5" s="1"/>
  <c r="F99" i="5"/>
  <c r="G99" i="5" s="1"/>
  <c r="F100" i="5"/>
  <c r="G100" i="5" s="1"/>
  <c r="F101" i="5"/>
  <c r="G101" i="5" s="1"/>
  <c r="F102" i="5"/>
  <c r="G102" i="5" s="1"/>
  <c r="F103" i="5"/>
  <c r="G103" i="5" s="1"/>
  <c r="F106" i="5"/>
  <c r="G106" i="5" s="1"/>
  <c r="F107" i="5"/>
  <c r="G107" i="5" s="1"/>
  <c r="F108" i="5"/>
  <c r="G108" i="5" s="1"/>
  <c r="F109" i="5"/>
  <c r="G109" i="5" s="1"/>
  <c r="F110" i="5"/>
  <c r="G110" i="5" s="1"/>
  <c r="F111" i="5"/>
  <c r="G111" i="5" s="1"/>
  <c r="F112" i="5"/>
  <c r="G112" i="5" s="1"/>
  <c r="F113" i="5"/>
  <c r="G113" i="5" s="1"/>
  <c r="F114" i="5"/>
  <c r="G114" i="5" s="1"/>
  <c r="F115" i="5"/>
  <c r="G115" i="5" s="1"/>
  <c r="F122" i="5"/>
  <c r="G122" i="5" s="1"/>
  <c r="F123" i="5"/>
  <c r="G123" i="5" s="1"/>
  <c r="F124" i="5"/>
  <c r="G124" i="5" s="1"/>
  <c r="F125" i="5"/>
  <c r="G125" i="5" s="1"/>
  <c r="F126" i="5"/>
  <c r="G126" i="5" s="1"/>
  <c r="F127" i="5"/>
  <c r="G127" i="5" s="1"/>
  <c r="F128" i="5"/>
  <c r="G128" i="5" s="1"/>
  <c r="F129" i="5"/>
  <c r="G129" i="5" s="1"/>
  <c r="F131" i="5"/>
  <c r="G131" i="5" s="1"/>
  <c r="F132" i="5"/>
  <c r="G132" i="5" s="1"/>
  <c r="F133" i="5"/>
  <c r="G133" i="5" s="1"/>
  <c r="F134" i="5"/>
  <c r="G134" i="5" s="1"/>
  <c r="F135" i="5"/>
  <c r="G135" i="5" s="1"/>
  <c r="F136" i="5"/>
  <c r="G136" i="5" s="1"/>
  <c r="F137" i="5"/>
  <c r="G137" i="5" s="1"/>
  <c r="F138" i="5"/>
  <c r="G138" i="5" s="1"/>
  <c r="F139" i="5"/>
  <c r="G139" i="5" s="1"/>
  <c r="F140" i="5"/>
  <c r="G140" i="5" s="1"/>
  <c r="F141" i="5"/>
  <c r="G141" i="5" s="1"/>
  <c r="F142" i="5"/>
  <c r="G142" i="5" s="1"/>
  <c r="F143" i="5"/>
  <c r="G143" i="5" s="1"/>
  <c r="F144" i="5"/>
  <c r="G144" i="5" s="1"/>
  <c r="F145" i="5"/>
  <c r="G145" i="5" s="1"/>
  <c r="F146" i="5"/>
  <c r="G146" i="5" s="1"/>
  <c r="F148" i="5"/>
  <c r="G148" i="5" s="1"/>
  <c r="F149" i="5"/>
  <c r="G149" i="5" s="1"/>
  <c r="F150" i="5"/>
  <c r="G150" i="5" s="1"/>
  <c r="F151" i="5"/>
  <c r="G151" i="5" s="1"/>
  <c r="F152" i="5"/>
  <c r="G152" i="5" s="1"/>
  <c r="F153" i="5"/>
  <c r="G153" i="5" s="1"/>
  <c r="F154" i="5"/>
  <c r="G154" i="5" s="1"/>
  <c r="F156" i="5"/>
  <c r="G156" i="5" s="1"/>
  <c r="F157" i="5"/>
  <c r="G157" i="5" s="1"/>
  <c r="F158" i="5"/>
  <c r="G158" i="5" s="1"/>
  <c r="F159" i="5"/>
  <c r="G159" i="5" s="1"/>
  <c r="F160" i="5"/>
  <c r="G160" i="5" s="1"/>
  <c r="F161" i="5"/>
  <c r="G161" i="5" s="1"/>
  <c r="F162" i="5"/>
  <c r="G162" i="5" s="1"/>
  <c r="F163" i="5"/>
  <c r="G163" i="5" s="1"/>
  <c r="F164" i="5"/>
  <c r="G164" i="5" s="1"/>
  <c r="F165" i="5"/>
  <c r="G165" i="5" s="1"/>
  <c r="F167" i="5"/>
  <c r="G167" i="5" s="1"/>
  <c r="F168" i="5"/>
  <c r="G168" i="5" s="1"/>
  <c r="F169" i="5"/>
  <c r="G169" i="5" s="1"/>
  <c r="F171" i="5"/>
  <c r="G171" i="5" s="1"/>
  <c r="F172" i="5"/>
  <c r="G172" i="5" s="1"/>
  <c r="F173" i="5"/>
  <c r="G173" i="5" s="1"/>
  <c r="F174" i="5"/>
  <c r="G174" i="5" s="1"/>
  <c r="F175" i="5"/>
  <c r="G175" i="5" s="1"/>
  <c r="F176" i="5"/>
  <c r="G176" i="5" s="1"/>
  <c r="F177" i="5"/>
  <c r="G177" i="5" s="1"/>
  <c r="F178" i="5"/>
  <c r="G178" i="5" s="1"/>
  <c r="F179" i="5"/>
  <c r="G179" i="5" s="1"/>
  <c r="F180" i="5"/>
  <c r="G180" i="5" s="1"/>
  <c r="F181" i="5"/>
  <c r="G181" i="5" s="1"/>
  <c r="F182" i="5"/>
  <c r="G182" i="5" s="1"/>
  <c r="F183" i="5"/>
  <c r="G183" i="5" s="1"/>
  <c r="F184" i="5"/>
  <c r="G184" i="5" s="1"/>
  <c r="F185" i="5"/>
  <c r="G185" i="5" s="1"/>
  <c r="F186" i="5"/>
  <c r="G186" i="5" s="1"/>
  <c r="F187" i="5"/>
  <c r="G187" i="5" s="1"/>
  <c r="F188" i="5"/>
  <c r="G188" i="5" s="1"/>
  <c r="F189" i="5"/>
  <c r="G189" i="5" s="1"/>
  <c r="F190" i="5"/>
  <c r="G190" i="5" s="1"/>
  <c r="F191" i="5"/>
  <c r="G191" i="5" s="1"/>
  <c r="F192" i="5"/>
  <c r="G192" i="5" s="1"/>
  <c r="F193" i="5"/>
  <c r="G193" i="5" s="1"/>
  <c r="F198" i="5"/>
  <c r="G198" i="5" s="1"/>
  <c r="F199" i="5"/>
  <c r="G199" i="5" s="1"/>
  <c r="F200" i="5"/>
  <c r="G200" i="5" s="1"/>
  <c r="F201" i="5"/>
  <c r="G201" i="5" s="1"/>
  <c r="F203" i="5"/>
  <c r="G203" i="5" s="1"/>
  <c r="F204" i="5"/>
  <c r="G204" i="5" s="1"/>
  <c r="F206" i="5"/>
  <c r="G206" i="5" s="1"/>
  <c r="F207" i="5"/>
  <c r="G207" i="5" s="1"/>
  <c r="F208" i="5"/>
  <c r="G208" i="5" s="1"/>
  <c r="F218" i="5"/>
  <c r="G218" i="5" s="1"/>
  <c r="F219" i="5"/>
  <c r="G219" i="5" s="1"/>
  <c r="F220" i="5"/>
  <c r="G220" i="5" s="1"/>
  <c r="F221" i="5"/>
  <c r="G221" i="5" s="1"/>
  <c r="F222" i="5"/>
  <c r="G222" i="5" s="1"/>
  <c r="F223" i="5"/>
  <c r="G223" i="5" s="1"/>
  <c r="F224" i="5"/>
  <c r="G224" i="5" s="1"/>
  <c r="F225" i="5"/>
  <c r="G225" i="5" s="1"/>
  <c r="F226" i="5"/>
  <c r="G226" i="5" s="1"/>
  <c r="F227" i="5"/>
  <c r="G227" i="5" s="1"/>
  <c r="F228" i="5"/>
  <c r="G228" i="5" s="1"/>
  <c r="F231" i="5"/>
  <c r="G231" i="5" s="1"/>
  <c r="F232" i="5"/>
  <c r="G232" i="5" s="1"/>
  <c r="F233" i="5"/>
  <c r="G233" i="5" s="1"/>
  <c r="F234" i="5"/>
  <c r="G234" i="5" s="1"/>
  <c r="F235" i="5"/>
  <c r="G235" i="5" s="1"/>
  <c r="F236" i="5"/>
  <c r="G236" i="5" s="1"/>
  <c r="F237" i="5"/>
  <c r="G237" i="5" s="1"/>
  <c r="F238" i="5"/>
  <c r="G238" i="5" s="1"/>
  <c r="F240" i="5"/>
  <c r="G240" i="5" s="1"/>
  <c r="F241" i="5"/>
  <c r="G241" i="5" s="1"/>
  <c r="F242" i="5"/>
  <c r="G242" i="5" s="1"/>
  <c r="F243" i="5"/>
  <c r="G243" i="5" s="1"/>
  <c r="F245" i="5"/>
  <c r="G245" i="5" s="1"/>
  <c r="F246" i="5"/>
  <c r="G246" i="5" s="1"/>
  <c r="F247" i="5"/>
  <c r="G247" i="5" s="1"/>
  <c r="F248" i="5"/>
  <c r="G248" i="5" s="1"/>
  <c r="F249" i="5"/>
  <c r="G249" i="5" s="1"/>
  <c r="F250" i="5"/>
  <c r="G250" i="5" s="1"/>
  <c r="F251" i="5"/>
  <c r="G251" i="5" s="1"/>
  <c r="F252" i="5"/>
  <c r="G252" i="5" s="1"/>
  <c r="F253" i="5"/>
  <c r="G253" i="5" s="1"/>
  <c r="F254" i="5"/>
  <c r="G254" i="5" s="1"/>
  <c r="F255" i="5"/>
  <c r="G255" i="5" s="1"/>
  <c r="F256" i="5"/>
  <c r="G256" i="5" s="1"/>
  <c r="F257" i="5"/>
  <c r="G257" i="5" s="1"/>
  <c r="F258" i="5"/>
  <c r="G258" i="5" s="1"/>
  <c r="F259" i="5"/>
  <c r="G259" i="5" s="1"/>
  <c r="F260" i="5"/>
  <c r="G260" i="5" s="1"/>
  <c r="F264" i="5"/>
  <c r="G264" i="5" s="1"/>
  <c r="F265" i="5"/>
  <c r="G265" i="5" s="1"/>
  <c r="F266" i="5"/>
  <c r="G266" i="5" s="1"/>
  <c r="F267" i="5"/>
  <c r="G267" i="5" s="1"/>
  <c r="F268" i="5"/>
  <c r="G268" i="5" s="1"/>
  <c r="F269" i="5"/>
  <c r="G269" i="5" s="1"/>
  <c r="F270" i="5"/>
  <c r="G270" i="5" s="1"/>
  <c r="F272" i="5"/>
  <c r="G272" i="5" s="1"/>
  <c r="F273" i="5"/>
  <c r="G273" i="5" s="1"/>
  <c r="F292" i="5"/>
  <c r="G292" i="5" s="1"/>
  <c r="F299" i="5"/>
  <c r="G299" i="5" s="1"/>
  <c r="F300" i="5"/>
  <c r="G300" i="5" s="1"/>
  <c r="F301" i="5"/>
  <c r="G301" i="5" s="1"/>
  <c r="F302" i="5"/>
  <c r="G302" i="5" s="1"/>
  <c r="F303" i="5"/>
  <c r="G303" i="5" s="1"/>
  <c r="F304" i="5"/>
  <c r="G304" i="5" s="1"/>
  <c r="F305" i="5"/>
  <c r="G305" i="5" s="1"/>
  <c r="F306" i="5"/>
  <c r="G306" i="5" s="1"/>
  <c r="F307" i="5"/>
  <c r="G307" i="5" s="1"/>
  <c r="F308" i="5"/>
  <c r="G308" i="5" s="1"/>
  <c r="F309" i="5"/>
  <c r="G309" i="5" s="1"/>
  <c r="F310" i="5"/>
  <c r="G310" i="5" s="1"/>
  <c r="F314" i="5"/>
  <c r="G314" i="5" s="1"/>
  <c r="F315" i="5"/>
  <c r="G315" i="5" s="1"/>
  <c r="F316" i="5"/>
  <c r="G316" i="5" s="1"/>
  <c r="F317" i="5"/>
  <c r="G317" i="5" s="1"/>
  <c r="F318" i="5"/>
  <c r="G318" i="5" s="1"/>
  <c r="F319" i="5"/>
  <c r="G319" i="5" s="1"/>
  <c r="F320" i="5"/>
  <c r="G320" i="5" s="1"/>
  <c r="F321" i="5"/>
  <c r="G321" i="5" s="1"/>
  <c r="F327" i="5"/>
  <c r="G327" i="5" s="1"/>
  <c r="F328" i="5"/>
  <c r="G328" i="5" s="1"/>
  <c r="F329" i="5"/>
  <c r="G329" i="5" s="1"/>
  <c r="F330" i="5"/>
  <c r="G330" i="5" s="1"/>
  <c r="F331" i="5"/>
  <c r="G331" i="5" s="1"/>
  <c r="F333" i="5"/>
  <c r="G333" i="5" s="1"/>
  <c r="F334" i="5"/>
  <c r="G334" i="5" s="1"/>
  <c r="F335" i="5"/>
  <c r="G335" i="5" s="1"/>
  <c r="F336" i="5"/>
  <c r="G336" i="5" s="1"/>
  <c r="F337" i="5"/>
  <c r="G337" i="5" s="1"/>
  <c r="F338" i="5"/>
  <c r="G338" i="5" s="1"/>
  <c r="F339" i="5"/>
  <c r="G339" i="5" s="1"/>
  <c r="F340" i="5"/>
  <c r="G340" i="5" s="1"/>
  <c r="F341" i="5"/>
  <c r="G341" i="5" s="1"/>
  <c r="F342" i="5"/>
  <c r="G342" i="5" s="1"/>
  <c r="F343" i="5"/>
  <c r="G343" i="5" s="1"/>
  <c r="F344" i="5"/>
  <c r="G344" i="5" s="1"/>
  <c r="F345" i="5"/>
  <c r="G345" i="5" s="1"/>
  <c r="F346" i="5"/>
  <c r="G346" i="5" s="1"/>
  <c r="F347" i="5"/>
  <c r="G347" i="5" s="1"/>
  <c r="F348" i="5"/>
  <c r="G348" i="5" s="1"/>
  <c r="F349" i="5"/>
  <c r="G349" i="5" s="1"/>
  <c r="F350" i="5"/>
  <c r="G350" i="5" s="1"/>
  <c r="F351" i="5"/>
  <c r="G351" i="5" s="1"/>
  <c r="F352" i="5"/>
  <c r="G352" i="5" s="1"/>
  <c r="F353" i="5"/>
  <c r="G353" i="5" s="1"/>
  <c r="F354" i="5"/>
  <c r="G354" i="5" s="1"/>
  <c r="F355" i="5"/>
  <c r="G355" i="5" s="1"/>
  <c r="F356" i="5"/>
  <c r="G356" i="5" s="1"/>
  <c r="F357" i="5"/>
  <c r="G357" i="5" s="1"/>
  <c r="F358" i="5"/>
  <c r="G358" i="5" s="1"/>
  <c r="F359" i="5"/>
  <c r="G359" i="5" s="1"/>
  <c r="F360" i="5"/>
  <c r="G360" i="5" s="1"/>
  <c r="F361" i="5"/>
  <c r="G361" i="5" s="1"/>
  <c r="F362" i="5"/>
  <c r="G362" i="5" s="1"/>
  <c r="F363" i="5"/>
  <c r="G363" i="5" s="1"/>
  <c r="F364" i="5"/>
  <c r="G364" i="5" s="1"/>
  <c r="F365" i="5"/>
  <c r="G365" i="5" s="1"/>
  <c r="F366" i="5"/>
  <c r="G366" i="5" s="1"/>
  <c r="F367" i="5"/>
  <c r="G367" i="5" s="1"/>
  <c r="F368" i="5"/>
  <c r="G368" i="5" s="1"/>
  <c r="F369" i="5"/>
  <c r="G369" i="5" s="1"/>
  <c r="F370" i="5"/>
  <c r="G370" i="5" s="1"/>
  <c r="F371" i="5"/>
  <c r="G371" i="5" s="1"/>
  <c r="F372" i="5"/>
  <c r="G372" i="5" s="1"/>
  <c r="F373" i="5"/>
  <c r="G373" i="5" s="1"/>
  <c r="F374" i="5"/>
  <c r="G374" i="5" s="1"/>
  <c r="F375" i="5"/>
  <c r="G375" i="5" s="1"/>
  <c r="F376" i="5"/>
  <c r="G376" i="5" s="1"/>
  <c r="F377" i="5"/>
  <c r="G377" i="5" s="1"/>
  <c r="F378" i="5"/>
  <c r="G378" i="5" s="1"/>
  <c r="F392" i="5"/>
  <c r="G392" i="5" s="1"/>
  <c r="F393" i="5"/>
  <c r="G393" i="5" s="1"/>
  <c r="F394" i="5"/>
  <c r="G394" i="5" s="1"/>
  <c r="F395" i="5"/>
  <c r="G395" i="5" s="1"/>
  <c r="F396" i="5"/>
  <c r="G396" i="5" s="1"/>
  <c r="F397" i="5"/>
  <c r="G397" i="5" s="1"/>
  <c r="F398" i="5"/>
  <c r="G398" i="5" s="1"/>
  <c r="F399" i="5"/>
  <c r="G399" i="5" s="1"/>
  <c r="F400" i="5"/>
  <c r="G400" i="5" s="1"/>
  <c r="F401" i="5"/>
  <c r="G401" i="5" s="1"/>
  <c r="F402" i="5"/>
  <c r="G402" i="5" s="1"/>
  <c r="F403" i="5"/>
  <c r="G403" i="5" s="1"/>
  <c r="F404" i="5"/>
  <c r="G404" i="5" s="1"/>
  <c r="F405" i="5"/>
  <c r="G405" i="5" s="1"/>
  <c r="F406" i="5"/>
  <c r="G406" i="5" s="1"/>
  <c r="F407" i="5"/>
  <c r="G407" i="5" s="1"/>
  <c r="F408" i="5"/>
  <c r="G408" i="5" s="1"/>
  <c r="F409" i="5"/>
  <c r="G409" i="5" s="1"/>
  <c r="F410" i="5"/>
  <c r="G410" i="5" s="1"/>
  <c r="F411" i="5"/>
  <c r="G411" i="5" s="1"/>
  <c r="F412" i="5"/>
  <c r="G412" i="5" s="1"/>
  <c r="F413" i="5"/>
  <c r="G413" i="5" s="1"/>
  <c r="F414" i="5"/>
  <c r="G414" i="5" s="1"/>
  <c r="F415" i="5"/>
  <c r="G415" i="5" s="1"/>
  <c r="F416" i="5"/>
  <c r="G416" i="5" s="1"/>
  <c r="F419" i="5"/>
  <c r="G419" i="5" s="1"/>
  <c r="F420" i="5"/>
  <c r="G420" i="5" s="1"/>
  <c r="F421" i="5"/>
  <c r="G421" i="5" s="1"/>
  <c r="F422" i="5"/>
  <c r="G422" i="5" s="1"/>
  <c r="F423" i="5"/>
  <c r="G423" i="5" s="1"/>
  <c r="F424" i="5"/>
  <c r="G424" i="5" s="1"/>
  <c r="F425" i="5"/>
  <c r="G425" i="5" s="1"/>
  <c r="F426" i="5"/>
  <c r="G426" i="5" s="1"/>
  <c r="F427" i="5"/>
  <c r="G427" i="5" s="1"/>
  <c r="F428" i="5"/>
  <c r="G428" i="5" s="1"/>
  <c r="F429" i="5"/>
  <c r="G429" i="5" s="1"/>
  <c r="F431" i="5"/>
  <c r="G431" i="5" s="1"/>
  <c r="F432" i="5"/>
  <c r="G432" i="5" s="1"/>
  <c r="F433" i="5"/>
  <c r="G433" i="5" s="1"/>
  <c r="F434" i="5"/>
  <c r="G434" i="5" s="1"/>
  <c r="F435" i="5"/>
  <c r="G435" i="5" s="1"/>
  <c r="F436" i="5"/>
  <c r="G436" i="5" s="1"/>
  <c r="F437" i="5"/>
  <c r="G437" i="5" s="1"/>
  <c r="F438" i="5"/>
  <c r="G438" i="5" s="1"/>
  <c r="F439" i="5"/>
  <c r="G439" i="5" s="1"/>
  <c r="F440" i="5"/>
  <c r="G440" i="5" s="1"/>
  <c r="F441" i="5"/>
  <c r="G441" i="5" s="1"/>
  <c r="F442" i="5"/>
  <c r="G442" i="5" s="1"/>
  <c r="F443" i="5"/>
  <c r="G443" i="5" s="1"/>
  <c r="F444" i="5"/>
  <c r="G444" i="5" s="1"/>
  <c r="F445" i="5"/>
  <c r="G445" i="5" s="1"/>
  <c r="F446" i="5"/>
  <c r="G446" i="5" s="1"/>
  <c r="F447" i="5"/>
  <c r="G447" i="5" s="1"/>
  <c r="F448" i="5"/>
  <c r="G448" i="5" s="1"/>
  <c r="F449" i="5"/>
  <c r="G449" i="5" s="1"/>
  <c r="F450" i="5"/>
  <c r="G450" i="5" s="1"/>
  <c r="F451" i="5"/>
  <c r="G451" i="5" s="1"/>
  <c r="F452" i="5"/>
  <c r="G452" i="5" s="1"/>
  <c r="F453" i="5"/>
  <c r="G453" i="5" s="1"/>
  <c r="F454" i="5"/>
  <c r="G454" i="5" s="1"/>
  <c r="F455" i="5"/>
  <c r="G455" i="5" s="1"/>
  <c r="F456" i="5"/>
  <c r="G456" i="5" s="1"/>
  <c r="F457" i="5"/>
  <c r="G457" i="5" s="1"/>
  <c r="F458" i="5"/>
  <c r="G458" i="5" s="1"/>
  <c r="F459" i="5"/>
  <c r="G459" i="5" s="1"/>
  <c r="F460" i="5"/>
  <c r="G460" i="5" s="1"/>
  <c r="F461" i="5"/>
  <c r="G461" i="5" s="1"/>
  <c r="F462" i="5"/>
  <c r="G462" i="5" s="1"/>
  <c r="F463" i="5"/>
  <c r="G463" i="5" s="1"/>
  <c r="F464" i="5"/>
  <c r="G464" i="5" s="1"/>
  <c r="F465" i="5"/>
  <c r="G465" i="5" s="1"/>
  <c r="F466" i="5"/>
  <c r="G466" i="5" s="1"/>
  <c r="F523" i="11" l="1"/>
  <c r="F508" i="11"/>
  <c r="O13" i="10"/>
  <c r="G523" i="11" l="1"/>
  <c r="I523" i="11"/>
  <c r="K523" i="11"/>
  <c r="K508" i="11"/>
  <c r="I508" i="11"/>
  <c r="G508" i="11"/>
  <c r="B73" i="6"/>
  <c r="M523" i="11" l="1"/>
  <c r="M508" i="11"/>
  <c r="B72" i="6"/>
  <c r="B71" i="6"/>
  <c r="F967" i="11" l="1"/>
  <c r="K967" i="11" l="1"/>
  <c r="I967" i="11"/>
  <c r="G967" i="11"/>
  <c r="F4927" i="11"/>
  <c r="F2452" i="11"/>
  <c r="F4432" i="11"/>
  <c r="F3937" i="11"/>
  <c r="F3442" i="11"/>
  <c r="F1957" i="11"/>
  <c r="F2947" i="11"/>
  <c r="F1462" i="11"/>
  <c r="E4" i="12"/>
  <c r="M967" i="11" l="1"/>
  <c r="K2947" i="11"/>
  <c r="G2947" i="11"/>
  <c r="I2947" i="11"/>
  <c r="K4432" i="11"/>
  <c r="G4432" i="11"/>
  <c r="I4432" i="11"/>
  <c r="K1957" i="11"/>
  <c r="G1957" i="11"/>
  <c r="I1957" i="11"/>
  <c r="I2452" i="11"/>
  <c r="G2452" i="11"/>
  <c r="K2452" i="11"/>
  <c r="G1462" i="11"/>
  <c r="K1462" i="11"/>
  <c r="I1462" i="11"/>
  <c r="K3937" i="11"/>
  <c r="I3937" i="11"/>
  <c r="G3937" i="11"/>
  <c r="I3442" i="11"/>
  <c r="K3442" i="11"/>
  <c r="G3442" i="11"/>
  <c r="K4927" i="11"/>
  <c r="G4927" i="11"/>
  <c r="I4927" i="11"/>
  <c r="F968" i="11"/>
  <c r="G968" i="11" s="1"/>
  <c r="K968" i="11" l="1"/>
  <c r="I968" i="11"/>
  <c r="M2452" i="11"/>
  <c r="M3937" i="11"/>
  <c r="M4927" i="11"/>
  <c r="M2947" i="11"/>
  <c r="F4433" i="11"/>
  <c r="F3938" i="11"/>
  <c r="F2948" i="11"/>
  <c r="F4928" i="11"/>
  <c r="F3443" i="11"/>
  <c r="F1958" i="11"/>
  <c r="F2453" i="11"/>
  <c r="F1463" i="11"/>
  <c r="M3442" i="11"/>
  <c r="M1957" i="11"/>
  <c r="M1462" i="11"/>
  <c r="M4432" i="11"/>
  <c r="F969" i="11"/>
  <c r="F970" i="11"/>
  <c r="F971" i="11"/>
  <c r="F972" i="11"/>
  <c r="F973" i="11"/>
  <c r="F974" i="11"/>
  <c r="F975" i="11"/>
  <c r="F976" i="11"/>
  <c r="F977" i="11"/>
  <c r="F978" i="11"/>
  <c r="F979" i="11"/>
  <c r="F980" i="11"/>
  <c r="F981" i="11"/>
  <c r="F982" i="11"/>
  <c r="F983" i="11"/>
  <c r="F984" i="11"/>
  <c r="F985" i="11"/>
  <c r="F986" i="11"/>
  <c r="F987" i="11"/>
  <c r="F988" i="11"/>
  <c r="F989" i="11"/>
  <c r="F990" i="11"/>
  <c r="F991" i="11"/>
  <c r="F992" i="11"/>
  <c r="F993" i="11"/>
  <c r="F994" i="11"/>
  <c r="F995" i="11"/>
  <c r="F996" i="11"/>
  <c r="M968" i="11" l="1"/>
  <c r="F4458" i="11"/>
  <c r="F2973" i="11"/>
  <c r="F4953" i="11"/>
  <c r="F3963" i="11"/>
  <c r="F3468" i="11"/>
  <c r="F1983" i="11"/>
  <c r="F2478" i="11"/>
  <c r="F1488" i="11"/>
  <c r="F4450" i="11"/>
  <c r="F3460" i="11"/>
  <c r="F1975" i="11"/>
  <c r="F2965" i="11"/>
  <c r="F2470" i="11"/>
  <c r="F4945" i="11"/>
  <c r="F3955" i="11"/>
  <c r="F1480" i="11"/>
  <c r="F2466" i="11"/>
  <c r="F4941" i="11"/>
  <c r="F3951" i="11"/>
  <c r="F2961" i="11"/>
  <c r="F4446" i="11"/>
  <c r="F3456" i="11"/>
  <c r="F1971" i="11"/>
  <c r="F1476" i="11"/>
  <c r="F3943" i="11"/>
  <c r="F2458" i="11"/>
  <c r="F2953" i="11"/>
  <c r="F4933" i="11"/>
  <c r="F3448" i="11"/>
  <c r="F1963" i="11"/>
  <c r="F4438" i="11"/>
  <c r="F1468" i="11"/>
  <c r="F4461" i="11"/>
  <c r="F3966" i="11"/>
  <c r="F2976" i="11"/>
  <c r="F3471" i="11"/>
  <c r="F1986" i="11"/>
  <c r="F2481" i="11"/>
  <c r="F4956" i="11"/>
  <c r="F1491" i="11"/>
  <c r="F4457" i="11"/>
  <c r="F3962" i="11"/>
  <c r="F2972" i="11"/>
  <c r="F4952" i="11"/>
  <c r="F2477" i="11"/>
  <c r="F3467" i="11"/>
  <c r="F1982" i="11"/>
  <c r="F1487" i="11"/>
  <c r="F4453" i="11"/>
  <c r="F3958" i="11"/>
  <c r="F2968" i="11"/>
  <c r="F3463" i="11"/>
  <c r="F4948" i="11"/>
  <c r="F1978" i="11"/>
  <c r="F2473" i="11"/>
  <c r="F1483" i="11"/>
  <c r="F4449" i="11"/>
  <c r="F3954" i="11"/>
  <c r="F2964" i="11"/>
  <c r="F4944" i="11"/>
  <c r="F3459" i="11"/>
  <c r="F1974" i="11"/>
  <c r="F2469" i="11"/>
  <c r="F1479" i="11"/>
  <c r="F4445" i="11"/>
  <c r="F3950" i="11"/>
  <c r="F2960" i="11"/>
  <c r="F3455" i="11"/>
  <c r="F1970" i="11"/>
  <c r="F2465" i="11"/>
  <c r="F4940" i="11"/>
  <c r="F1475" i="11"/>
  <c r="F4441" i="11"/>
  <c r="F3946" i="11"/>
  <c r="F2956" i="11"/>
  <c r="F4936" i="11"/>
  <c r="F2461" i="11"/>
  <c r="F3451" i="11"/>
  <c r="F1966" i="11"/>
  <c r="F1471" i="11"/>
  <c r="F4437" i="11"/>
  <c r="F3942" i="11"/>
  <c r="F2952" i="11"/>
  <c r="F3447" i="11"/>
  <c r="F4932" i="11"/>
  <c r="F1962" i="11"/>
  <c r="F2457" i="11"/>
  <c r="F1467" i="11"/>
  <c r="G1958" i="11"/>
  <c r="I1958" i="11"/>
  <c r="K1958" i="11"/>
  <c r="K3938" i="11"/>
  <c r="I3938" i="11"/>
  <c r="G3938" i="11"/>
  <c r="F4955" i="11"/>
  <c r="F2480" i="11"/>
  <c r="F4460" i="11"/>
  <c r="F3965" i="11"/>
  <c r="F2975" i="11"/>
  <c r="F3470" i="11"/>
  <c r="F1985" i="11"/>
  <c r="F1490" i="11"/>
  <c r="F4951" i="11"/>
  <c r="F2476" i="11"/>
  <c r="F4456" i="11"/>
  <c r="F3961" i="11"/>
  <c r="F3466" i="11"/>
  <c r="F1981" i="11"/>
  <c r="F2971" i="11"/>
  <c r="F1486" i="11"/>
  <c r="F4947" i="11"/>
  <c r="F2472" i="11"/>
  <c r="F4452" i="11"/>
  <c r="F3957" i="11"/>
  <c r="F2967" i="11"/>
  <c r="F3462" i="11"/>
  <c r="F1977" i="11"/>
  <c r="F1482" i="11"/>
  <c r="F4943" i="11"/>
  <c r="F2468" i="11"/>
  <c r="F4448" i="11"/>
  <c r="F3953" i="11"/>
  <c r="F3458" i="11"/>
  <c r="F1973" i="11"/>
  <c r="F2963" i="11"/>
  <c r="F1478" i="11"/>
  <c r="F4939" i="11"/>
  <c r="F2464" i="11"/>
  <c r="F4444" i="11"/>
  <c r="F3949" i="11"/>
  <c r="F2959" i="11"/>
  <c r="F3454" i="11"/>
  <c r="F1969" i="11"/>
  <c r="F1474" i="11"/>
  <c r="F4935" i="11"/>
  <c r="F2460" i="11"/>
  <c r="F4440" i="11"/>
  <c r="F3945" i="11"/>
  <c r="F3450" i="11"/>
  <c r="F1965" i="11"/>
  <c r="F2955" i="11"/>
  <c r="F1470" i="11"/>
  <c r="F4931" i="11"/>
  <c r="F2456" i="11"/>
  <c r="F4436" i="11"/>
  <c r="F2951" i="11"/>
  <c r="F3941" i="11"/>
  <c r="F3446" i="11"/>
  <c r="F1961" i="11"/>
  <c r="F1466" i="11"/>
  <c r="G969" i="11"/>
  <c r="K969" i="11"/>
  <c r="I969" i="11"/>
  <c r="G3443" i="11"/>
  <c r="I3443" i="11"/>
  <c r="K3443" i="11"/>
  <c r="K4433" i="11"/>
  <c r="G4433" i="11"/>
  <c r="I4433" i="11"/>
  <c r="F3469" i="11"/>
  <c r="F1984" i="11"/>
  <c r="F4954" i="11"/>
  <c r="F4459" i="11"/>
  <c r="F2974" i="11"/>
  <c r="F3964" i="11"/>
  <c r="F2479" i="11"/>
  <c r="F1489" i="11"/>
  <c r="F3465" i="11"/>
  <c r="F1980" i="11"/>
  <c r="F4950" i="11"/>
  <c r="F3960" i="11"/>
  <c r="F2970" i="11"/>
  <c r="F4455" i="11"/>
  <c r="F2475" i="11"/>
  <c r="F1485" i="11"/>
  <c r="F3461" i="11"/>
  <c r="F1976" i="11"/>
  <c r="F4946" i="11"/>
  <c r="F2471" i="11"/>
  <c r="F3956" i="11"/>
  <c r="F4451" i="11"/>
  <c r="F2966" i="11"/>
  <c r="F1481" i="11"/>
  <c r="F3457" i="11"/>
  <c r="F1972" i="11"/>
  <c r="F4942" i="11"/>
  <c r="F3952" i="11"/>
  <c r="F2962" i="11"/>
  <c r="F4447" i="11"/>
  <c r="F2467" i="11"/>
  <c r="F1477" i="11"/>
  <c r="F3453" i="11"/>
  <c r="F1968" i="11"/>
  <c r="F4938" i="11"/>
  <c r="F3948" i="11"/>
  <c r="F4443" i="11"/>
  <c r="F2958" i="11"/>
  <c r="F2463" i="11"/>
  <c r="F1473" i="11"/>
  <c r="F3449" i="11"/>
  <c r="F1964" i="11"/>
  <c r="F4934" i="11"/>
  <c r="F4439" i="11"/>
  <c r="F3944" i="11"/>
  <c r="F2459" i="11"/>
  <c r="F2954" i="11"/>
  <c r="F1469" i="11"/>
  <c r="F3445" i="11"/>
  <c r="F1960" i="11"/>
  <c r="F4930" i="11"/>
  <c r="F3940" i="11"/>
  <c r="F2455" i="11"/>
  <c r="F2950" i="11"/>
  <c r="F4435" i="11"/>
  <c r="F1465" i="11"/>
  <c r="G1463" i="11"/>
  <c r="I1463" i="11"/>
  <c r="K1463" i="11"/>
  <c r="I4928" i="11"/>
  <c r="G4928" i="11"/>
  <c r="K4928" i="11"/>
  <c r="F2969" i="11"/>
  <c r="F4949" i="11"/>
  <c r="F3959" i="11"/>
  <c r="F3464" i="11"/>
  <c r="F1979" i="11"/>
  <c r="F4454" i="11"/>
  <c r="F2474" i="11"/>
  <c r="F1484" i="11"/>
  <c r="F4442" i="11"/>
  <c r="F2957" i="11"/>
  <c r="F4937" i="11"/>
  <c r="F3947" i="11"/>
  <c r="F2462" i="11"/>
  <c r="F3452" i="11"/>
  <c r="F1967" i="11"/>
  <c r="F1472" i="11"/>
  <c r="F4434" i="11"/>
  <c r="F3444" i="11"/>
  <c r="F1959" i="11"/>
  <c r="F4929" i="11"/>
  <c r="F3939" i="11"/>
  <c r="F2454" i="11"/>
  <c r="F2949" i="11"/>
  <c r="F1464" i="11"/>
  <c r="I2453" i="11"/>
  <c r="K2453" i="11"/>
  <c r="G2453" i="11"/>
  <c r="I2948" i="11"/>
  <c r="K2948" i="11"/>
  <c r="G2948" i="11"/>
  <c r="F501" i="11"/>
  <c r="F472" i="11"/>
  <c r="F473" i="11"/>
  <c r="F474" i="11"/>
  <c r="F475" i="11"/>
  <c r="F476" i="11"/>
  <c r="F477" i="11"/>
  <c r="F478" i="11"/>
  <c r="F479" i="11"/>
  <c r="F480" i="11"/>
  <c r="F481" i="11"/>
  <c r="F482" i="11"/>
  <c r="F483" i="11"/>
  <c r="F484" i="11"/>
  <c r="F485" i="11"/>
  <c r="F486" i="11"/>
  <c r="F487" i="11"/>
  <c r="F488" i="11"/>
  <c r="F489" i="11"/>
  <c r="F490" i="11"/>
  <c r="F491" i="11"/>
  <c r="F492" i="11"/>
  <c r="F493" i="11"/>
  <c r="F494" i="11"/>
  <c r="F495" i="11"/>
  <c r="F496" i="11"/>
  <c r="F497" i="11"/>
  <c r="F498" i="11"/>
  <c r="F499" i="11"/>
  <c r="F500" i="11"/>
  <c r="M2453" i="11" l="1"/>
  <c r="M1463" i="11"/>
  <c r="M969" i="11"/>
  <c r="M4928" i="11"/>
  <c r="M3938" i="11"/>
  <c r="K970" i="11"/>
  <c r="G970" i="11"/>
  <c r="I970" i="11"/>
  <c r="I4434" i="11"/>
  <c r="G4434" i="11"/>
  <c r="K4434" i="11"/>
  <c r="G2957" i="11"/>
  <c r="K2957" i="11"/>
  <c r="I2957" i="11"/>
  <c r="K3959" i="11"/>
  <c r="G3959" i="11"/>
  <c r="I3959" i="11"/>
  <c r="G1960" i="11"/>
  <c r="K1960" i="11"/>
  <c r="I1960" i="11"/>
  <c r="I4934" i="11"/>
  <c r="G4934" i="11"/>
  <c r="K4934" i="11"/>
  <c r="K3948" i="11"/>
  <c r="I3948" i="11"/>
  <c r="G3948" i="11"/>
  <c r="K2962" i="11"/>
  <c r="G2962" i="11"/>
  <c r="I2962" i="11"/>
  <c r="G4451" i="11"/>
  <c r="K4451" i="11"/>
  <c r="I4451" i="11"/>
  <c r="I2475" i="11"/>
  <c r="K2475" i="11"/>
  <c r="G2475" i="11"/>
  <c r="I4950" i="11"/>
  <c r="G4950" i="11"/>
  <c r="K4950" i="11"/>
  <c r="K4459" i="11"/>
  <c r="I4459" i="11"/>
  <c r="G4459" i="11"/>
  <c r="I3446" i="11"/>
  <c r="G3446" i="11"/>
  <c r="K3446" i="11"/>
  <c r="I4440" i="11"/>
  <c r="K4440" i="11"/>
  <c r="G4440" i="11"/>
  <c r="K3949" i="11"/>
  <c r="G3949" i="11"/>
  <c r="I3949" i="11"/>
  <c r="I3458" i="11"/>
  <c r="G3458" i="11"/>
  <c r="K3458" i="11"/>
  <c r="I4943" i="11"/>
  <c r="K4943" i="11"/>
  <c r="G4943" i="11"/>
  <c r="I2971" i="11"/>
  <c r="G2971" i="11"/>
  <c r="K2971" i="11"/>
  <c r="G996" i="11"/>
  <c r="K996" i="11"/>
  <c r="I996" i="11"/>
  <c r="I2952" i="11"/>
  <c r="K2952" i="11"/>
  <c r="G2952" i="11"/>
  <c r="K4936" i="11"/>
  <c r="G4936" i="11"/>
  <c r="I4936" i="11"/>
  <c r="K1970" i="11"/>
  <c r="I1970" i="11"/>
  <c r="G1970" i="11"/>
  <c r="K4445" i="11"/>
  <c r="I4445" i="11"/>
  <c r="G4445" i="11"/>
  <c r="K3954" i="11"/>
  <c r="I3954" i="11"/>
  <c r="G3954" i="11"/>
  <c r="G2968" i="11"/>
  <c r="I2968" i="11"/>
  <c r="K2968" i="11"/>
  <c r="I4952" i="11"/>
  <c r="G4952" i="11"/>
  <c r="K4952" i="11"/>
  <c r="K3471" i="11"/>
  <c r="G3471" i="11"/>
  <c r="I3471" i="11"/>
  <c r="I3448" i="11"/>
  <c r="G3448" i="11"/>
  <c r="K3448" i="11"/>
  <c r="I3456" i="11"/>
  <c r="G3456" i="11"/>
  <c r="K3456" i="11"/>
  <c r="I4941" i="11"/>
  <c r="K4941" i="11"/>
  <c r="G4941" i="11"/>
  <c r="K3955" i="11"/>
  <c r="I3955" i="11"/>
  <c r="G3955" i="11"/>
  <c r="I1975" i="11"/>
  <c r="K1975" i="11"/>
  <c r="G1975" i="11"/>
  <c r="K1488" i="11"/>
  <c r="G1488" i="11"/>
  <c r="I1488" i="11"/>
  <c r="I4929" i="11"/>
  <c r="K4929" i="11"/>
  <c r="G4929" i="11"/>
  <c r="I4442" i="11"/>
  <c r="G4442" i="11"/>
  <c r="K4442" i="11"/>
  <c r="K4949" i="11"/>
  <c r="I4949" i="11"/>
  <c r="G4949" i="11"/>
  <c r="I1465" i="11"/>
  <c r="K1465" i="11"/>
  <c r="G1465" i="11"/>
  <c r="K3445" i="11"/>
  <c r="I3445" i="11"/>
  <c r="G3445" i="11"/>
  <c r="I2463" i="11"/>
  <c r="G2463" i="11"/>
  <c r="K2463" i="11"/>
  <c r="G983" i="11"/>
  <c r="K983" i="11"/>
  <c r="I983" i="11"/>
  <c r="K1481" i="11"/>
  <c r="I1481" i="11"/>
  <c r="G1481" i="11"/>
  <c r="K3461" i="11"/>
  <c r="G3461" i="11"/>
  <c r="I3461" i="11"/>
  <c r="I4455" i="11"/>
  <c r="G4455" i="11"/>
  <c r="K4455" i="11"/>
  <c r="I2479" i="11"/>
  <c r="K2479" i="11"/>
  <c r="G2479" i="11"/>
  <c r="G4954" i="11"/>
  <c r="I4954" i="11"/>
  <c r="K4954" i="11"/>
  <c r="M4433" i="11"/>
  <c r="I972" i="11"/>
  <c r="G972" i="11"/>
  <c r="K972" i="11"/>
  <c r="G3941" i="11"/>
  <c r="K3941" i="11"/>
  <c r="I3941" i="11"/>
  <c r="K4931" i="11"/>
  <c r="G4931" i="11"/>
  <c r="I4931" i="11"/>
  <c r="I1965" i="11"/>
  <c r="G1965" i="11"/>
  <c r="K1965" i="11"/>
  <c r="K2460" i="11"/>
  <c r="I2460" i="11"/>
  <c r="G2460" i="11"/>
  <c r="K1969" i="11"/>
  <c r="G1969" i="11"/>
  <c r="I1969" i="11"/>
  <c r="I4444" i="11"/>
  <c r="K4444" i="11"/>
  <c r="G4444" i="11"/>
  <c r="I1478" i="11"/>
  <c r="G1478" i="11"/>
  <c r="K1478" i="11"/>
  <c r="G3953" i="11"/>
  <c r="I3953" i="11"/>
  <c r="K3953" i="11"/>
  <c r="K988" i="11"/>
  <c r="G988" i="11"/>
  <c r="I988" i="11"/>
  <c r="K2967" i="11"/>
  <c r="I2967" i="11"/>
  <c r="G2967" i="11"/>
  <c r="I4947" i="11"/>
  <c r="G4947" i="11"/>
  <c r="K4947" i="11"/>
  <c r="K1981" i="11"/>
  <c r="G1981" i="11"/>
  <c r="I1981" i="11"/>
  <c r="I2476" i="11"/>
  <c r="G2476" i="11"/>
  <c r="K2476" i="11"/>
  <c r="K1985" i="11"/>
  <c r="G1985" i="11"/>
  <c r="I1985" i="11"/>
  <c r="I4460" i="11"/>
  <c r="K4460" i="11"/>
  <c r="G4460" i="11"/>
  <c r="M1958" i="11"/>
  <c r="G1962" i="11"/>
  <c r="K1962" i="11"/>
  <c r="I1962" i="11"/>
  <c r="K3942" i="11"/>
  <c r="G3942" i="11"/>
  <c r="I3942" i="11"/>
  <c r="K1966" i="11"/>
  <c r="G1966" i="11"/>
  <c r="I1966" i="11"/>
  <c r="I2956" i="11"/>
  <c r="K2956" i="11"/>
  <c r="G2956" i="11"/>
  <c r="G1475" i="11"/>
  <c r="K1475" i="11"/>
  <c r="I1475" i="11"/>
  <c r="K3455" i="11"/>
  <c r="I3455" i="11"/>
  <c r="G3455" i="11"/>
  <c r="G985" i="11"/>
  <c r="K985" i="11"/>
  <c r="I985" i="11"/>
  <c r="I3459" i="11"/>
  <c r="K3459" i="11"/>
  <c r="G3459" i="11"/>
  <c r="G4449" i="11"/>
  <c r="I4449" i="11"/>
  <c r="K4449" i="11"/>
  <c r="K1978" i="11"/>
  <c r="G1978" i="11"/>
  <c r="I1978" i="11"/>
  <c r="K3958" i="11"/>
  <c r="G3958" i="11"/>
  <c r="I3958" i="11"/>
  <c r="K1982" i="11"/>
  <c r="G1982" i="11"/>
  <c r="I1982" i="11"/>
  <c r="I2972" i="11"/>
  <c r="K2972" i="11"/>
  <c r="G2972" i="11"/>
  <c r="G4956" i="11"/>
  <c r="K4956" i="11"/>
  <c r="I4956" i="11"/>
  <c r="G2976" i="11"/>
  <c r="I2976" i="11"/>
  <c r="K2976" i="11"/>
  <c r="K1468" i="11"/>
  <c r="G1468" i="11"/>
  <c r="I1468" i="11"/>
  <c r="G4933" i="11"/>
  <c r="I4933" i="11"/>
  <c r="K4933" i="11"/>
  <c r="K982" i="11"/>
  <c r="G982" i="11"/>
  <c r="I982" i="11"/>
  <c r="I4446" i="11"/>
  <c r="K4446" i="11"/>
  <c r="G4446" i="11"/>
  <c r="G2466" i="11"/>
  <c r="K2466" i="11"/>
  <c r="I2466" i="11"/>
  <c r="I4945" i="11"/>
  <c r="G4945" i="11"/>
  <c r="K4945" i="11"/>
  <c r="I3460" i="11"/>
  <c r="K3460" i="11"/>
  <c r="G3460" i="11"/>
  <c r="I2478" i="11"/>
  <c r="G2478" i="11"/>
  <c r="K2478" i="11"/>
  <c r="K4953" i="11"/>
  <c r="I4953" i="11"/>
  <c r="G4953" i="11"/>
  <c r="M2948" i="11"/>
  <c r="K2949" i="11"/>
  <c r="I2949" i="11"/>
  <c r="G2949" i="11"/>
  <c r="I1959" i="11"/>
  <c r="K1959" i="11"/>
  <c r="G1959" i="11"/>
  <c r="K1472" i="11"/>
  <c r="G1472" i="11"/>
  <c r="I1472" i="11"/>
  <c r="G3947" i="11"/>
  <c r="K3947" i="11"/>
  <c r="I3947" i="11"/>
  <c r="G990" i="11"/>
  <c r="K990" i="11"/>
  <c r="I990" i="11"/>
  <c r="K1979" i="11"/>
  <c r="G1979" i="11"/>
  <c r="I1979" i="11"/>
  <c r="I2969" i="11"/>
  <c r="K2969" i="11"/>
  <c r="G2969" i="11"/>
  <c r="I971" i="11"/>
  <c r="G971" i="11"/>
  <c r="K971" i="11"/>
  <c r="K3940" i="11"/>
  <c r="G3940" i="11"/>
  <c r="I3940" i="11"/>
  <c r="I1469" i="11"/>
  <c r="K1469" i="11"/>
  <c r="G1469" i="11"/>
  <c r="K3944" i="11"/>
  <c r="I3944" i="11"/>
  <c r="G3944" i="11"/>
  <c r="G3449" i="11"/>
  <c r="I3449" i="11"/>
  <c r="K3449" i="11"/>
  <c r="G2958" i="11"/>
  <c r="I2958" i="11"/>
  <c r="K2958" i="11"/>
  <c r="K1968" i="11"/>
  <c r="I1968" i="11"/>
  <c r="G1968" i="11"/>
  <c r="I2467" i="11"/>
  <c r="K2467" i="11"/>
  <c r="G2467" i="11"/>
  <c r="I4942" i="11"/>
  <c r="G4942" i="11"/>
  <c r="K4942" i="11"/>
  <c r="I987" i="11"/>
  <c r="G987" i="11"/>
  <c r="K987" i="11"/>
  <c r="I2471" i="11"/>
  <c r="K2471" i="11"/>
  <c r="G2471" i="11"/>
  <c r="K991" i="11"/>
  <c r="G991" i="11"/>
  <c r="I991" i="11"/>
  <c r="K2970" i="11"/>
  <c r="I2970" i="11"/>
  <c r="G2970" i="11"/>
  <c r="I3465" i="11"/>
  <c r="K3465" i="11"/>
  <c r="G3465" i="11"/>
  <c r="I3964" i="11"/>
  <c r="K3964" i="11"/>
  <c r="G3964" i="11"/>
  <c r="I1984" i="11"/>
  <c r="G1984" i="11"/>
  <c r="K1984" i="11"/>
  <c r="K1466" i="11"/>
  <c r="G1466" i="11"/>
  <c r="I1466" i="11"/>
  <c r="K2951" i="11"/>
  <c r="G2951" i="11"/>
  <c r="I2951" i="11"/>
  <c r="I976" i="11"/>
  <c r="K976" i="11"/>
  <c r="G976" i="11"/>
  <c r="I3450" i="11"/>
  <c r="K3450" i="11"/>
  <c r="G3450" i="11"/>
  <c r="G4935" i="11"/>
  <c r="I4935" i="11"/>
  <c r="K4935" i="11"/>
  <c r="I3454" i="11"/>
  <c r="K3454" i="11"/>
  <c r="G3454" i="11"/>
  <c r="K2464" i="11"/>
  <c r="G2464" i="11"/>
  <c r="I2464" i="11"/>
  <c r="K2963" i="11"/>
  <c r="I2963" i="11"/>
  <c r="G2963" i="11"/>
  <c r="G4448" i="11"/>
  <c r="K4448" i="11"/>
  <c r="I4448" i="11"/>
  <c r="G1482" i="11"/>
  <c r="I1482" i="11"/>
  <c r="K1482" i="11"/>
  <c r="K3957" i="11"/>
  <c r="G3957" i="11"/>
  <c r="I3957" i="11"/>
  <c r="K1486" i="11"/>
  <c r="I1486" i="11"/>
  <c r="G1486" i="11"/>
  <c r="I3466" i="11"/>
  <c r="K3466" i="11"/>
  <c r="G3466" i="11"/>
  <c r="K4951" i="11"/>
  <c r="G4951" i="11"/>
  <c r="I4951" i="11"/>
  <c r="K3470" i="11"/>
  <c r="G3470" i="11"/>
  <c r="I3470" i="11"/>
  <c r="I2480" i="11"/>
  <c r="G2480" i="11"/>
  <c r="K2480" i="11"/>
  <c r="G973" i="11"/>
  <c r="K973" i="11"/>
  <c r="I973" i="11"/>
  <c r="K4932" i="11"/>
  <c r="I4932" i="11"/>
  <c r="G4932" i="11"/>
  <c r="K4437" i="11"/>
  <c r="G4437" i="11"/>
  <c r="I4437" i="11"/>
  <c r="K3451" i="11"/>
  <c r="G3451" i="11"/>
  <c r="I3451" i="11"/>
  <c r="K3946" i="11"/>
  <c r="I3946" i="11"/>
  <c r="G3946" i="11"/>
  <c r="G4940" i="11"/>
  <c r="I4940" i="11"/>
  <c r="K4940" i="11"/>
  <c r="I2960" i="11"/>
  <c r="K2960" i="11"/>
  <c r="G2960" i="11"/>
  <c r="I1479" i="11"/>
  <c r="K1479" i="11"/>
  <c r="G1479" i="11"/>
  <c r="G4944" i="11"/>
  <c r="I4944" i="11"/>
  <c r="K4944" i="11"/>
  <c r="K989" i="11"/>
  <c r="G989" i="11"/>
  <c r="I989" i="11"/>
  <c r="K4948" i="11"/>
  <c r="I4948" i="11"/>
  <c r="G4948" i="11"/>
  <c r="K4453" i="11"/>
  <c r="G4453" i="11"/>
  <c r="I4453" i="11"/>
  <c r="I3467" i="11"/>
  <c r="K3467" i="11"/>
  <c r="G3467" i="11"/>
  <c r="K3962" i="11"/>
  <c r="I3962" i="11"/>
  <c r="G3962" i="11"/>
  <c r="I2481" i="11"/>
  <c r="K2481" i="11"/>
  <c r="G2481" i="11"/>
  <c r="K3966" i="11"/>
  <c r="G3966" i="11"/>
  <c r="I3966" i="11"/>
  <c r="G4438" i="11"/>
  <c r="K4438" i="11"/>
  <c r="I4438" i="11"/>
  <c r="I2953" i="11"/>
  <c r="K2953" i="11"/>
  <c r="G2953" i="11"/>
  <c r="I1476" i="11"/>
  <c r="K1476" i="11"/>
  <c r="G1476" i="11"/>
  <c r="I2961" i="11"/>
  <c r="K2961" i="11"/>
  <c r="G2961" i="11"/>
  <c r="I986" i="11"/>
  <c r="G986" i="11"/>
  <c r="K986" i="11"/>
  <c r="G2470" i="11"/>
  <c r="K2470" i="11"/>
  <c r="I2470" i="11"/>
  <c r="I4450" i="11"/>
  <c r="G4450" i="11"/>
  <c r="K4450" i="11"/>
  <c r="K1983" i="11"/>
  <c r="I1983" i="11"/>
  <c r="G1983" i="11"/>
  <c r="I2973" i="11"/>
  <c r="G2973" i="11"/>
  <c r="K2973" i="11"/>
  <c r="I3939" i="11"/>
  <c r="K3939" i="11"/>
  <c r="G3939" i="11"/>
  <c r="I3452" i="11"/>
  <c r="K3452" i="11"/>
  <c r="G3452" i="11"/>
  <c r="I2474" i="11"/>
  <c r="G2474" i="11"/>
  <c r="K2474" i="11"/>
  <c r="K2950" i="11"/>
  <c r="G2950" i="11"/>
  <c r="I2950" i="11"/>
  <c r="K2954" i="11"/>
  <c r="I2954" i="11"/>
  <c r="G2954" i="11"/>
  <c r="K979" i="11"/>
  <c r="I979" i="11"/>
  <c r="G979" i="11"/>
  <c r="I1477" i="11"/>
  <c r="G1477" i="11"/>
  <c r="K1477" i="11"/>
  <c r="K3457" i="11"/>
  <c r="G3457" i="11"/>
  <c r="I3457" i="11"/>
  <c r="I1976" i="11"/>
  <c r="K1976" i="11"/>
  <c r="G1976" i="11"/>
  <c r="I995" i="11"/>
  <c r="G995" i="11"/>
  <c r="K995" i="11"/>
  <c r="I2456" i="11"/>
  <c r="G2456" i="11"/>
  <c r="K2456" i="11"/>
  <c r="I2955" i="11"/>
  <c r="K2955" i="11"/>
  <c r="G2955" i="11"/>
  <c r="K1474" i="11"/>
  <c r="G1474" i="11"/>
  <c r="I1474" i="11"/>
  <c r="G984" i="11"/>
  <c r="K984" i="11"/>
  <c r="I984" i="11"/>
  <c r="I3462" i="11"/>
  <c r="G3462" i="11"/>
  <c r="K3462" i="11"/>
  <c r="G2472" i="11"/>
  <c r="K2472" i="11"/>
  <c r="I2472" i="11"/>
  <c r="K4456" i="11"/>
  <c r="G4456" i="11"/>
  <c r="I4456" i="11"/>
  <c r="K3965" i="11"/>
  <c r="I3965" i="11"/>
  <c r="G3965" i="11"/>
  <c r="I2457" i="11"/>
  <c r="K2457" i="11"/>
  <c r="G2457" i="11"/>
  <c r="I1471" i="11"/>
  <c r="K1471" i="11"/>
  <c r="G1471" i="11"/>
  <c r="K981" i="11"/>
  <c r="I981" i="11"/>
  <c r="G981" i="11"/>
  <c r="K1974" i="11"/>
  <c r="I1974" i="11"/>
  <c r="G1974" i="11"/>
  <c r="I2473" i="11"/>
  <c r="K2473" i="11"/>
  <c r="G2473" i="11"/>
  <c r="I1487" i="11"/>
  <c r="K1487" i="11"/>
  <c r="G1487" i="11"/>
  <c r="I1491" i="11"/>
  <c r="G1491" i="11"/>
  <c r="K1491" i="11"/>
  <c r="I974" i="11"/>
  <c r="G974" i="11"/>
  <c r="K974" i="11"/>
  <c r="I3943" i="11"/>
  <c r="K3943" i="11"/>
  <c r="G3943" i="11"/>
  <c r="I3963" i="11"/>
  <c r="G3963" i="11"/>
  <c r="K3963" i="11"/>
  <c r="I1464" i="11"/>
  <c r="K1464" i="11"/>
  <c r="G1464" i="11"/>
  <c r="I978" i="11"/>
  <c r="K978" i="11"/>
  <c r="G978" i="11"/>
  <c r="K2462" i="11"/>
  <c r="G2462" i="11"/>
  <c r="I2462" i="11"/>
  <c r="K4454" i="11"/>
  <c r="G4454" i="11"/>
  <c r="I4454" i="11"/>
  <c r="I2455" i="11"/>
  <c r="G2455" i="11"/>
  <c r="K2455" i="11"/>
  <c r="I2459" i="11"/>
  <c r="K2459" i="11"/>
  <c r="G2459" i="11"/>
  <c r="I1964" i="11"/>
  <c r="K1964" i="11"/>
  <c r="G1964" i="11"/>
  <c r="K4938" i="11"/>
  <c r="I4938" i="11"/>
  <c r="G4938" i="11"/>
  <c r="K3952" i="11"/>
  <c r="G3952" i="11"/>
  <c r="I3952" i="11"/>
  <c r="K3956" i="11"/>
  <c r="I3956" i="11"/>
  <c r="G3956" i="11"/>
  <c r="I1980" i="11"/>
  <c r="G1980" i="11"/>
  <c r="K1980" i="11"/>
  <c r="M3443" i="11"/>
  <c r="I2454" i="11"/>
  <c r="G2454" i="11"/>
  <c r="K2454" i="11"/>
  <c r="I3444" i="11"/>
  <c r="K3444" i="11"/>
  <c r="G3444" i="11"/>
  <c r="G1967" i="11"/>
  <c r="K1967" i="11"/>
  <c r="I1967" i="11"/>
  <c r="I4937" i="11"/>
  <c r="G4937" i="11"/>
  <c r="K4937" i="11"/>
  <c r="G1484" i="11"/>
  <c r="I1484" i="11"/>
  <c r="K1484" i="11"/>
  <c r="I3464" i="11"/>
  <c r="G3464" i="11"/>
  <c r="K3464" i="11"/>
  <c r="I4435" i="11"/>
  <c r="G4435" i="11"/>
  <c r="K4435" i="11"/>
  <c r="K4930" i="11"/>
  <c r="I4930" i="11"/>
  <c r="G4930" i="11"/>
  <c r="K975" i="11"/>
  <c r="I975" i="11"/>
  <c r="G975" i="11"/>
  <c r="I4439" i="11"/>
  <c r="K4439" i="11"/>
  <c r="G4439" i="11"/>
  <c r="K1473" i="11"/>
  <c r="I1473" i="11"/>
  <c r="G1473" i="11"/>
  <c r="G4443" i="11"/>
  <c r="I4443" i="11"/>
  <c r="K4443" i="11"/>
  <c r="I3453" i="11"/>
  <c r="G3453" i="11"/>
  <c r="K3453" i="11"/>
  <c r="K4447" i="11"/>
  <c r="G4447" i="11"/>
  <c r="I4447" i="11"/>
  <c r="I1972" i="11"/>
  <c r="K1972" i="11"/>
  <c r="G1972" i="11"/>
  <c r="K2966" i="11"/>
  <c r="G2966" i="11"/>
  <c r="I2966" i="11"/>
  <c r="K4946" i="11"/>
  <c r="G4946" i="11"/>
  <c r="I4946" i="11"/>
  <c r="I1485" i="11"/>
  <c r="K1485" i="11"/>
  <c r="G1485" i="11"/>
  <c r="K3960" i="11"/>
  <c r="I3960" i="11"/>
  <c r="G3960" i="11"/>
  <c r="K1489" i="11"/>
  <c r="G1489" i="11"/>
  <c r="I1489" i="11"/>
  <c r="I2974" i="11"/>
  <c r="G2974" i="11"/>
  <c r="K2974" i="11"/>
  <c r="G3469" i="11"/>
  <c r="I3469" i="11"/>
  <c r="K3469" i="11"/>
  <c r="I1961" i="11"/>
  <c r="G1961" i="11"/>
  <c r="K1961" i="11"/>
  <c r="K4436" i="11"/>
  <c r="I4436" i="11"/>
  <c r="G4436" i="11"/>
  <c r="K1470" i="11"/>
  <c r="I1470" i="11"/>
  <c r="G1470" i="11"/>
  <c r="G3945" i="11"/>
  <c r="K3945" i="11"/>
  <c r="I3945" i="11"/>
  <c r="I980" i="11"/>
  <c r="G980" i="11"/>
  <c r="K980" i="11"/>
  <c r="I2959" i="11"/>
  <c r="G2959" i="11"/>
  <c r="K2959" i="11"/>
  <c r="K4939" i="11"/>
  <c r="I4939" i="11"/>
  <c r="G4939" i="11"/>
  <c r="I1973" i="11"/>
  <c r="K1973" i="11"/>
  <c r="G1973" i="11"/>
  <c r="G2468" i="11"/>
  <c r="K2468" i="11"/>
  <c r="I2468" i="11"/>
  <c r="I1977" i="11"/>
  <c r="G1977" i="11"/>
  <c r="K1977" i="11"/>
  <c r="I4452" i="11"/>
  <c r="G4452" i="11"/>
  <c r="K4452" i="11"/>
  <c r="K992" i="11"/>
  <c r="G992" i="11"/>
  <c r="I992" i="11"/>
  <c r="G3961" i="11"/>
  <c r="I3961" i="11"/>
  <c r="K3961" i="11"/>
  <c r="K1490" i="11"/>
  <c r="G1490" i="11"/>
  <c r="I1490" i="11"/>
  <c r="G2975" i="11"/>
  <c r="I2975" i="11"/>
  <c r="K2975" i="11"/>
  <c r="I4955" i="11"/>
  <c r="G4955" i="11"/>
  <c r="K4955" i="11"/>
  <c r="G1467" i="11"/>
  <c r="I1467" i="11"/>
  <c r="K1467" i="11"/>
  <c r="G3447" i="11"/>
  <c r="K3447" i="11"/>
  <c r="I3447" i="11"/>
  <c r="K977" i="11"/>
  <c r="G977" i="11"/>
  <c r="I977" i="11"/>
  <c r="I2461" i="11"/>
  <c r="G2461" i="11"/>
  <c r="K2461" i="11"/>
  <c r="K4441" i="11"/>
  <c r="I4441" i="11"/>
  <c r="G4441" i="11"/>
  <c r="I2465" i="11"/>
  <c r="K2465" i="11"/>
  <c r="G2465" i="11"/>
  <c r="I3950" i="11"/>
  <c r="G3950" i="11"/>
  <c r="K3950" i="11"/>
  <c r="I2469" i="11"/>
  <c r="K2469" i="11"/>
  <c r="G2469" i="11"/>
  <c r="K2964" i="11"/>
  <c r="I2964" i="11"/>
  <c r="G2964" i="11"/>
  <c r="K1483" i="11"/>
  <c r="I1483" i="11"/>
  <c r="G1483" i="11"/>
  <c r="I3463" i="11"/>
  <c r="G3463" i="11"/>
  <c r="K3463" i="11"/>
  <c r="G993" i="11"/>
  <c r="I993" i="11"/>
  <c r="K993" i="11"/>
  <c r="I2477" i="11"/>
  <c r="G2477" i="11"/>
  <c r="K2477" i="11"/>
  <c r="G4457" i="11"/>
  <c r="I4457" i="11"/>
  <c r="K4457" i="11"/>
  <c r="G1986" i="11"/>
  <c r="I1986" i="11"/>
  <c r="K1986" i="11"/>
  <c r="I4461" i="11"/>
  <c r="K4461" i="11"/>
  <c r="G4461" i="11"/>
  <c r="K1963" i="11"/>
  <c r="I1963" i="11"/>
  <c r="G1963" i="11"/>
  <c r="K2458" i="11"/>
  <c r="I2458" i="11"/>
  <c r="G2458" i="11"/>
  <c r="I1971" i="11"/>
  <c r="K1971" i="11"/>
  <c r="G1971" i="11"/>
  <c r="K3951" i="11"/>
  <c r="G3951" i="11"/>
  <c r="I3951" i="11"/>
  <c r="I1480" i="11"/>
  <c r="K1480" i="11"/>
  <c r="G1480" i="11"/>
  <c r="I2965" i="11"/>
  <c r="G2965" i="11"/>
  <c r="K2965" i="11"/>
  <c r="K994" i="11"/>
  <c r="I994" i="11"/>
  <c r="G994" i="11"/>
  <c r="I3468" i="11"/>
  <c r="G3468" i="11"/>
  <c r="K3468" i="11"/>
  <c r="I4458" i="11"/>
  <c r="K4458" i="11"/>
  <c r="G4458" i="11"/>
  <c r="M994" i="11" l="1"/>
  <c r="M1971" i="11"/>
  <c r="M4939" i="11"/>
  <c r="M1470" i="11"/>
  <c r="M975" i="11"/>
  <c r="M1964" i="11"/>
  <c r="M3943" i="11"/>
  <c r="M2473" i="11"/>
  <c r="M2457" i="11"/>
  <c r="M1983" i="11"/>
  <c r="M2961" i="11"/>
  <c r="M1479" i="11"/>
  <c r="M1486" i="11"/>
  <c r="M2963" i="11"/>
  <c r="M3450" i="11"/>
  <c r="M2467" i="11"/>
  <c r="M3944" i="11"/>
  <c r="M2969" i="11"/>
  <c r="M3460" i="11"/>
  <c r="M3455" i="11"/>
  <c r="M2460" i="11"/>
  <c r="M1481" i="11"/>
  <c r="M1465" i="11"/>
  <c r="M4943" i="11"/>
  <c r="M2965" i="11"/>
  <c r="M1490" i="11"/>
  <c r="M974" i="11"/>
  <c r="M995" i="11"/>
  <c r="M4450" i="11"/>
  <c r="M2470" i="11"/>
  <c r="M4940" i="11"/>
  <c r="M4437" i="11"/>
  <c r="M3470" i="11"/>
  <c r="M3957" i="11"/>
  <c r="M1482" i="11"/>
  <c r="M2464" i="11"/>
  <c r="M2958" i="11"/>
  <c r="M1979" i="11"/>
  <c r="M990" i="11"/>
  <c r="M4945" i="11"/>
  <c r="M2466" i="11"/>
  <c r="M4947" i="11"/>
  <c r="M1478" i="11"/>
  <c r="M1965" i="11"/>
  <c r="M3448" i="11"/>
  <c r="M996" i="11"/>
  <c r="M3458" i="11"/>
  <c r="M2962" i="11"/>
  <c r="M3959" i="11"/>
  <c r="M2957" i="11"/>
  <c r="M1467" i="11"/>
  <c r="M3961" i="11"/>
  <c r="M1977" i="11"/>
  <c r="M2468" i="11"/>
  <c r="M2959" i="11"/>
  <c r="M1489" i="11"/>
  <c r="M2966" i="11"/>
  <c r="M4937" i="11"/>
  <c r="M1967" i="11"/>
  <c r="M4461" i="11"/>
  <c r="M2469" i="11"/>
  <c r="M1973" i="11"/>
  <c r="M1485" i="11"/>
  <c r="M4439" i="11"/>
  <c r="M3444" i="11"/>
  <c r="M4938" i="11"/>
  <c r="M1487" i="11"/>
  <c r="M1471" i="11"/>
  <c r="M2955" i="11"/>
  <c r="M3467" i="11"/>
  <c r="M3946" i="11"/>
  <c r="M3466" i="11"/>
  <c r="M2970" i="11"/>
  <c r="M4446" i="11"/>
  <c r="M3445" i="11"/>
  <c r="M4929" i="11"/>
  <c r="M4941" i="11"/>
  <c r="M1970" i="11"/>
  <c r="M4440" i="11"/>
  <c r="M2475" i="11"/>
  <c r="M4457" i="11"/>
  <c r="M3463" i="11"/>
  <c r="M3447" i="11"/>
  <c r="M4452" i="11"/>
  <c r="M4946" i="11"/>
  <c r="M4443" i="11"/>
  <c r="M1980" i="11"/>
  <c r="M3462" i="11"/>
  <c r="M3451" i="11"/>
  <c r="M982" i="11"/>
  <c r="M1978" i="11"/>
  <c r="M1962" i="11"/>
  <c r="M972" i="11"/>
  <c r="M970" i="11"/>
  <c r="M3468" i="11"/>
  <c r="M3951" i="11"/>
  <c r="M2458" i="11"/>
  <c r="M2477" i="11"/>
  <c r="M993" i="11"/>
  <c r="M1483" i="11"/>
  <c r="M2465" i="11"/>
  <c r="M980" i="11"/>
  <c r="M3945" i="11"/>
  <c r="M4436" i="11"/>
  <c r="M1961" i="11"/>
  <c r="M3469" i="11"/>
  <c r="M4930" i="11"/>
  <c r="M4435" i="11"/>
  <c r="M3956" i="11"/>
  <c r="M3952" i="11"/>
  <c r="M2459" i="11"/>
  <c r="M2455" i="11"/>
  <c r="M978" i="11"/>
  <c r="M1491" i="11"/>
  <c r="M1974" i="11"/>
  <c r="M3965" i="11"/>
  <c r="M4456" i="11"/>
  <c r="M2472" i="11"/>
  <c r="M1474" i="11"/>
  <c r="M979" i="11"/>
  <c r="M3452" i="11"/>
  <c r="M1476" i="11"/>
  <c r="M4438" i="11"/>
  <c r="M2481" i="11"/>
  <c r="M4948" i="11"/>
  <c r="M989" i="11"/>
  <c r="M4944" i="11"/>
  <c r="M2960" i="11"/>
  <c r="M973" i="11"/>
  <c r="M4951" i="11"/>
  <c r="M4448" i="11"/>
  <c r="M4935" i="11"/>
  <c r="M976" i="11"/>
  <c r="M2951" i="11"/>
  <c r="M3964" i="11"/>
  <c r="M2471" i="11"/>
  <c r="M987" i="11"/>
  <c r="M1968" i="11"/>
  <c r="M3449" i="11"/>
  <c r="M1469" i="11"/>
  <c r="M3940" i="11"/>
  <c r="M3947" i="11"/>
  <c r="M1959" i="11"/>
  <c r="M1468" i="11"/>
  <c r="M2976" i="11"/>
  <c r="M2972" i="11"/>
  <c r="M1982" i="11"/>
  <c r="M985" i="11"/>
  <c r="M4460" i="11"/>
  <c r="M1985" i="11"/>
  <c r="M4931" i="11"/>
  <c r="M3941" i="11"/>
  <c r="M2479" i="11"/>
  <c r="M4455" i="11"/>
  <c r="M2463" i="11"/>
  <c r="M4949" i="11"/>
  <c r="M4442" i="11"/>
  <c r="M1975" i="11"/>
  <c r="M3471" i="11"/>
  <c r="M3954" i="11"/>
  <c r="M2952" i="11"/>
  <c r="M3949" i="11"/>
  <c r="M4459" i="11"/>
  <c r="M4950" i="11"/>
  <c r="M3950" i="11"/>
  <c r="M977" i="11"/>
  <c r="M2974" i="11"/>
  <c r="M3453" i="11"/>
  <c r="M2454" i="11"/>
  <c r="M2462" i="11"/>
  <c r="M984" i="11"/>
  <c r="M2456" i="11"/>
  <c r="M1477" i="11"/>
  <c r="M2474" i="11"/>
  <c r="M3966" i="11"/>
  <c r="M4453" i="11"/>
  <c r="M2480" i="11"/>
  <c r="M1984" i="11"/>
  <c r="M991" i="11"/>
  <c r="M1472" i="11"/>
  <c r="M4933" i="11"/>
  <c r="M4449" i="11"/>
  <c r="M1475" i="11"/>
  <c r="M3942" i="11"/>
  <c r="M1981" i="11"/>
  <c r="M983" i="11"/>
  <c r="M1488" i="11"/>
  <c r="M3456" i="11"/>
  <c r="M4936" i="11"/>
  <c r="M3446" i="11"/>
  <c r="M4458" i="11"/>
  <c r="M1480" i="11"/>
  <c r="M1963" i="11"/>
  <c r="M1986" i="11"/>
  <c r="M2964" i="11"/>
  <c r="M4441" i="11"/>
  <c r="M2461" i="11"/>
  <c r="M4955" i="11"/>
  <c r="M2975" i="11"/>
  <c r="M992" i="11"/>
  <c r="M3960" i="11"/>
  <c r="M1972" i="11"/>
  <c r="M4447" i="11"/>
  <c r="M1473" i="11"/>
  <c r="M3464" i="11"/>
  <c r="M1484" i="11"/>
  <c r="M4454" i="11"/>
  <c r="M1464" i="11"/>
  <c r="M3963" i="11"/>
  <c r="M981" i="11"/>
  <c r="M1976" i="11"/>
  <c r="M3457" i="11"/>
  <c r="M2954" i="11"/>
  <c r="M2950" i="11"/>
  <c r="M3939" i="11"/>
  <c r="M2973" i="11"/>
  <c r="M986" i="11"/>
  <c r="M2953" i="11"/>
  <c r="M3962" i="11"/>
  <c r="M4932" i="11"/>
  <c r="M3454" i="11"/>
  <c r="M1466" i="11"/>
  <c r="M3465" i="11"/>
  <c r="M4942" i="11"/>
  <c r="M971" i="11"/>
  <c r="M2949" i="11"/>
  <c r="M4953" i="11"/>
  <c r="M2478" i="11"/>
  <c r="M4956" i="11"/>
  <c r="M3958" i="11"/>
  <c r="M3459" i="11"/>
  <c r="M2956" i="11"/>
  <c r="M1966" i="11"/>
  <c r="M2476" i="11"/>
  <c r="M2967" i="11"/>
  <c r="M988" i="11"/>
  <c r="M3953" i="11"/>
  <c r="M4444" i="11"/>
  <c r="M1969" i="11"/>
  <c r="M4954" i="11"/>
  <c r="M3461" i="11"/>
  <c r="M3955" i="11"/>
  <c r="M4952" i="11"/>
  <c r="M2968" i="11"/>
  <c r="M4445" i="11"/>
  <c r="M2971" i="11"/>
  <c r="M4451" i="11"/>
  <c r="M3948" i="11"/>
  <c r="M4934" i="11"/>
  <c r="M1960" i="11"/>
  <c r="M4434" i="11"/>
  <c r="B4" i="12"/>
  <c r="F509" i="11" l="1"/>
  <c r="F511" i="11"/>
  <c r="F512" i="11"/>
  <c r="F513" i="11"/>
  <c r="F515" i="11"/>
  <c r="F518" i="11"/>
  <c r="F519" i="11"/>
  <c r="F520" i="11"/>
  <c r="F524" i="11"/>
  <c r="F525" i="11"/>
  <c r="F526" i="11"/>
  <c r="F527" i="11"/>
  <c r="F528" i="11"/>
  <c r="F534" i="11"/>
  <c r="F538" i="11"/>
  <c r="F539" i="11"/>
  <c r="F540" i="11"/>
  <c r="F544" i="11"/>
  <c r="F545" i="11"/>
  <c r="F550" i="11"/>
  <c r="F551" i="11"/>
  <c r="F554" i="11"/>
  <c r="F555" i="11"/>
  <c r="F556" i="11"/>
  <c r="F557" i="11"/>
  <c r="F558" i="11"/>
  <c r="F559" i="11"/>
  <c r="F560" i="11"/>
  <c r="F561" i="11"/>
  <c r="F562" i="11"/>
  <c r="F563" i="11"/>
  <c r="F564" i="11"/>
  <c r="F565" i="11"/>
  <c r="F566" i="11"/>
  <c r="F567" i="11"/>
  <c r="F568" i="11"/>
  <c r="F569" i="11"/>
  <c r="F570" i="11"/>
  <c r="F571" i="11"/>
  <c r="F573" i="11"/>
  <c r="F578" i="11"/>
  <c r="F579" i="11"/>
  <c r="F580" i="11"/>
  <c r="F581" i="11"/>
  <c r="F582" i="11"/>
  <c r="F583" i="11"/>
  <c r="F584" i="11"/>
  <c r="F585" i="11"/>
  <c r="F586" i="11"/>
  <c r="F587" i="11"/>
  <c r="F588" i="11"/>
  <c r="F589" i="11"/>
  <c r="F594" i="11"/>
  <c r="F595" i="11"/>
  <c r="F596" i="11"/>
  <c r="F597" i="11"/>
  <c r="F598" i="11"/>
  <c r="F599" i="11"/>
  <c r="F602" i="11"/>
  <c r="F603" i="11"/>
  <c r="F604" i="11"/>
  <c r="F605" i="11"/>
  <c r="F606" i="11"/>
  <c r="F607" i="11"/>
  <c r="F608" i="11"/>
  <c r="F609" i="11"/>
  <c r="F610" i="11"/>
  <c r="F611" i="11"/>
  <c r="F618" i="11"/>
  <c r="F619" i="11"/>
  <c r="F620" i="11"/>
  <c r="F621" i="11"/>
  <c r="F622" i="11"/>
  <c r="F623" i="11"/>
  <c r="F624" i="11"/>
  <c r="F625" i="11"/>
  <c r="F627" i="11"/>
  <c r="F628" i="11"/>
  <c r="F629" i="11"/>
  <c r="F630" i="11"/>
  <c r="F631" i="11"/>
  <c r="F632" i="11"/>
  <c r="F633" i="11"/>
  <c r="F634" i="11"/>
  <c r="F635" i="11"/>
  <c r="F636" i="11"/>
  <c r="F637" i="11"/>
  <c r="F638" i="11"/>
  <c r="F639" i="11"/>
  <c r="F640" i="11"/>
  <c r="F641" i="11"/>
  <c r="F642" i="11"/>
  <c r="F644" i="11"/>
  <c r="F645" i="11"/>
  <c r="F646" i="11"/>
  <c r="F647" i="11"/>
  <c r="F648" i="11"/>
  <c r="F649" i="11"/>
  <c r="F650" i="11"/>
  <c r="F652" i="11"/>
  <c r="F653" i="11"/>
  <c r="F654" i="11"/>
  <c r="F655" i="11"/>
  <c r="F656" i="11"/>
  <c r="F657" i="11"/>
  <c r="F658" i="11"/>
  <c r="F659" i="11"/>
  <c r="F660" i="11"/>
  <c r="F661" i="11"/>
  <c r="F663" i="11"/>
  <c r="F664" i="11"/>
  <c r="F665" i="11"/>
  <c r="F667" i="11"/>
  <c r="F668" i="11"/>
  <c r="F669" i="11"/>
  <c r="F670" i="11"/>
  <c r="F671" i="11"/>
  <c r="F672" i="11"/>
  <c r="F673" i="11"/>
  <c r="F674" i="11"/>
  <c r="F675" i="11"/>
  <c r="F676" i="11"/>
  <c r="F677" i="11"/>
  <c r="F678" i="11"/>
  <c r="F679" i="11"/>
  <c r="F680" i="11"/>
  <c r="F681" i="11"/>
  <c r="F682" i="11"/>
  <c r="F683" i="11"/>
  <c r="F684" i="11"/>
  <c r="F685" i="11"/>
  <c r="F686" i="11"/>
  <c r="F687" i="11"/>
  <c r="F688" i="11"/>
  <c r="F689" i="11"/>
  <c r="F694" i="11"/>
  <c r="F695" i="11"/>
  <c r="F696" i="11"/>
  <c r="F697" i="11"/>
  <c r="F699" i="11"/>
  <c r="F700" i="11"/>
  <c r="F702" i="11"/>
  <c r="F703" i="11"/>
  <c r="F704" i="11"/>
  <c r="F714" i="11"/>
  <c r="F715" i="11"/>
  <c r="F716" i="11"/>
  <c r="F717" i="11"/>
  <c r="F718" i="11"/>
  <c r="F719" i="11"/>
  <c r="F720" i="11"/>
  <c r="F721" i="11"/>
  <c r="F722" i="11"/>
  <c r="F723" i="11"/>
  <c r="F724" i="11"/>
  <c r="F727" i="11"/>
  <c r="F729" i="11"/>
  <c r="F730" i="11"/>
  <c r="F731" i="11"/>
  <c r="F732" i="11"/>
  <c r="F733" i="11"/>
  <c r="F734" i="11"/>
  <c r="F736" i="11"/>
  <c r="F737" i="11"/>
  <c r="F738" i="11"/>
  <c r="F739" i="11"/>
  <c r="F741" i="11"/>
  <c r="F742" i="11"/>
  <c r="F743" i="11"/>
  <c r="F744" i="11"/>
  <c r="F745" i="11"/>
  <c r="F746" i="11"/>
  <c r="F747" i="11"/>
  <c r="F748" i="11"/>
  <c r="F749" i="11"/>
  <c r="F750" i="11"/>
  <c r="F751" i="11"/>
  <c r="F752" i="11"/>
  <c r="F753" i="11"/>
  <c r="F754" i="11"/>
  <c r="F755" i="11"/>
  <c r="F756" i="11"/>
  <c r="F760" i="11"/>
  <c r="F761" i="11"/>
  <c r="F762" i="11"/>
  <c r="F763" i="11"/>
  <c r="F764" i="11"/>
  <c r="F765" i="11"/>
  <c r="F766" i="11"/>
  <c r="F768" i="11"/>
  <c r="F769" i="11"/>
  <c r="F770" i="11"/>
  <c r="F780" i="11"/>
  <c r="F788" i="11"/>
  <c r="F795" i="11"/>
  <c r="F796" i="11"/>
  <c r="F797" i="11"/>
  <c r="F798" i="11"/>
  <c r="F799" i="11"/>
  <c r="F800" i="11"/>
  <c r="F801" i="11"/>
  <c r="F802" i="11"/>
  <c r="F803" i="11"/>
  <c r="F804" i="11"/>
  <c r="F805" i="11"/>
  <c r="F806" i="11"/>
  <c r="F810" i="11"/>
  <c r="F811" i="11"/>
  <c r="F812" i="11"/>
  <c r="F813" i="11"/>
  <c r="F814" i="11"/>
  <c r="F815" i="11"/>
  <c r="F816" i="11"/>
  <c r="F817" i="11"/>
  <c r="F823" i="11"/>
  <c r="F824" i="11"/>
  <c r="F825" i="11"/>
  <c r="F826" i="11"/>
  <c r="F827" i="11"/>
  <c r="F829" i="11"/>
  <c r="F830" i="11"/>
  <c r="F831" i="11"/>
  <c r="F832" i="11"/>
  <c r="F833" i="11"/>
  <c r="F834" i="11"/>
  <c r="F835" i="11"/>
  <c r="F836" i="11"/>
  <c r="F837" i="11"/>
  <c r="F838" i="11"/>
  <c r="F839" i="11"/>
  <c r="F840" i="11"/>
  <c r="F841" i="11"/>
  <c r="F842" i="11"/>
  <c r="F843" i="11"/>
  <c r="F844" i="11"/>
  <c r="F845" i="11"/>
  <c r="F846" i="11"/>
  <c r="F847" i="11"/>
  <c r="F848" i="11"/>
  <c r="F849" i="11"/>
  <c r="F850" i="11"/>
  <c r="F851" i="11"/>
  <c r="F852" i="11"/>
  <c r="F853" i="11"/>
  <c r="F854" i="11"/>
  <c r="F855" i="11"/>
  <c r="F856" i="11"/>
  <c r="F857" i="11"/>
  <c r="F858" i="11"/>
  <c r="F859" i="11"/>
  <c r="F860" i="11"/>
  <c r="F861" i="11"/>
  <c r="F862" i="11"/>
  <c r="F863" i="11"/>
  <c r="F864" i="11"/>
  <c r="F865" i="11"/>
  <c r="F866" i="11"/>
  <c r="F867" i="11"/>
  <c r="F868" i="11"/>
  <c r="F869" i="11"/>
  <c r="F870" i="11"/>
  <c r="F871" i="11"/>
  <c r="F872" i="11"/>
  <c r="F873" i="11"/>
  <c r="F874" i="11"/>
  <c r="F888" i="11"/>
  <c r="F889" i="11"/>
  <c r="F890" i="11"/>
  <c r="F891" i="11"/>
  <c r="F892" i="11"/>
  <c r="F893" i="11"/>
  <c r="F894" i="11"/>
  <c r="F895" i="11"/>
  <c r="F896" i="11"/>
  <c r="F897" i="11"/>
  <c r="F898" i="11"/>
  <c r="F899" i="11"/>
  <c r="F900" i="11"/>
  <c r="F901" i="11"/>
  <c r="F902" i="11"/>
  <c r="F903" i="11"/>
  <c r="F904" i="11"/>
  <c r="F905" i="11"/>
  <c r="F906" i="11"/>
  <c r="F907" i="11"/>
  <c r="F908" i="11"/>
  <c r="F909" i="11"/>
  <c r="F910" i="11"/>
  <c r="F911" i="11"/>
  <c r="F912" i="11"/>
  <c r="F915" i="11"/>
  <c r="F916" i="11"/>
  <c r="F917" i="11"/>
  <c r="F918" i="11"/>
  <c r="F919" i="11"/>
  <c r="F920" i="11"/>
  <c r="F921" i="11"/>
  <c r="F922" i="11"/>
  <c r="F923" i="11"/>
  <c r="F924" i="11"/>
  <c r="F925" i="11"/>
  <c r="F927" i="11"/>
  <c r="F928" i="11"/>
  <c r="F929" i="11"/>
  <c r="F930" i="11"/>
  <c r="F931" i="11"/>
  <c r="F932" i="11"/>
  <c r="F933" i="11"/>
  <c r="F934" i="11"/>
  <c r="F935" i="11"/>
  <c r="F936" i="11"/>
  <c r="F937" i="11"/>
  <c r="F938" i="11"/>
  <c r="F939" i="11"/>
  <c r="F940" i="11"/>
  <c r="F941" i="11"/>
  <c r="F942" i="11"/>
  <c r="F943" i="11"/>
  <c r="F944" i="11"/>
  <c r="F945" i="11"/>
  <c r="F946" i="11"/>
  <c r="F947" i="11"/>
  <c r="F948" i="11"/>
  <c r="F949" i="11"/>
  <c r="F950" i="11"/>
  <c r="F951" i="11"/>
  <c r="F952" i="11"/>
  <c r="F953" i="11"/>
  <c r="F954" i="11"/>
  <c r="F955" i="11"/>
  <c r="F956" i="11"/>
  <c r="F957" i="11"/>
  <c r="F958" i="11"/>
  <c r="F959" i="11"/>
  <c r="F960" i="11"/>
  <c r="F961" i="11"/>
  <c r="F962" i="11"/>
  <c r="D4" i="5"/>
  <c r="K694" i="11" l="1"/>
  <c r="I694" i="11"/>
  <c r="G694" i="11"/>
  <c r="G652" i="11"/>
  <c r="K652" i="11"/>
  <c r="I652" i="11"/>
  <c r="I823" i="11"/>
  <c r="G823" i="11"/>
  <c r="K823" i="11"/>
  <c r="I810" i="11"/>
  <c r="G810" i="11"/>
  <c r="K810" i="11"/>
  <c r="K795" i="11"/>
  <c r="G795" i="11"/>
  <c r="I795" i="11"/>
  <c r="K760" i="11"/>
  <c r="G760" i="11"/>
  <c r="I760" i="11"/>
  <c r="K741" i="11"/>
  <c r="I741" i="11"/>
  <c r="G741" i="11"/>
  <c r="G736" i="11"/>
  <c r="K736" i="11"/>
  <c r="I736" i="11"/>
  <c r="I602" i="11"/>
  <c r="K602" i="11"/>
  <c r="G602" i="11"/>
  <c r="K538" i="11"/>
  <c r="I538" i="11"/>
  <c r="G538" i="11"/>
  <c r="G727" i="11"/>
  <c r="I727" i="11"/>
  <c r="K727" i="11"/>
  <c r="I573" i="11"/>
  <c r="K573" i="11"/>
  <c r="G573" i="11"/>
  <c r="K550" i="11"/>
  <c r="I550" i="11"/>
  <c r="G550" i="11"/>
  <c r="I888" i="11"/>
  <c r="K888" i="11"/>
  <c r="G888" i="11"/>
  <c r="G788" i="11"/>
  <c r="I788" i="11"/>
  <c r="K788" i="11"/>
  <c r="K768" i="11"/>
  <c r="I768" i="11"/>
  <c r="G768" i="11"/>
  <c r="I663" i="11"/>
  <c r="G663" i="11"/>
  <c r="K663" i="11"/>
  <c r="K554" i="11"/>
  <c r="I554" i="11"/>
  <c r="G554" i="11"/>
  <c r="K544" i="11"/>
  <c r="I544" i="11"/>
  <c r="G544" i="11"/>
  <c r="I518" i="11"/>
  <c r="G518" i="11"/>
  <c r="K518" i="11"/>
  <c r="K511" i="11"/>
  <c r="G511" i="11"/>
  <c r="I511" i="11"/>
  <c r="K829" i="11"/>
  <c r="I829" i="11"/>
  <c r="G829" i="11"/>
  <c r="I699" i="11"/>
  <c r="K699" i="11"/>
  <c r="G699" i="11"/>
  <c r="K915" i="11"/>
  <c r="I915" i="11"/>
  <c r="G915" i="11"/>
  <c r="I927" i="11"/>
  <c r="G927" i="11"/>
  <c r="K927" i="11"/>
  <c r="G780" i="11"/>
  <c r="K780" i="11"/>
  <c r="I780" i="11"/>
  <c r="I714" i="11"/>
  <c r="K714" i="11"/>
  <c r="G714" i="11"/>
  <c r="K667" i="11"/>
  <c r="G667" i="11"/>
  <c r="I667" i="11"/>
  <c r="K644" i="11"/>
  <c r="I644" i="11"/>
  <c r="G644" i="11"/>
  <c r="K627" i="11"/>
  <c r="I627" i="11"/>
  <c r="G627" i="11"/>
  <c r="K618" i="11"/>
  <c r="I618" i="11"/>
  <c r="G618" i="11"/>
  <c r="K594" i="11"/>
  <c r="I594" i="11"/>
  <c r="G594" i="11"/>
  <c r="I578" i="11"/>
  <c r="G578" i="11"/>
  <c r="K578" i="11"/>
  <c r="I515" i="11"/>
  <c r="G515" i="11"/>
  <c r="K515" i="11"/>
  <c r="F3973" i="11"/>
  <c r="G3973" i="11" s="1"/>
  <c r="F4468" i="11"/>
  <c r="F4420" i="11"/>
  <c r="F4915" i="11"/>
  <c r="F4412" i="11"/>
  <c r="G4412" i="11" s="1"/>
  <c r="F4907" i="11"/>
  <c r="F4404" i="11"/>
  <c r="F4899" i="11"/>
  <c r="F4396" i="11"/>
  <c r="G4396" i="11" s="1"/>
  <c r="F4891" i="11"/>
  <c r="F4387" i="11"/>
  <c r="I4387" i="11" s="1"/>
  <c r="F4882" i="11"/>
  <c r="F4377" i="11"/>
  <c r="I4377" i="11" s="1"/>
  <c r="F4872" i="11"/>
  <c r="F4369" i="11"/>
  <c r="F4864" i="11"/>
  <c r="F4361" i="11"/>
  <c r="G4361" i="11" s="1"/>
  <c r="F4856" i="11"/>
  <c r="F4336" i="11"/>
  <c r="F4831" i="11"/>
  <c r="F4328" i="11"/>
  <c r="K4328" i="11" s="1"/>
  <c r="F4823" i="11"/>
  <c r="F4320" i="11"/>
  <c r="F4815" i="11"/>
  <c r="F4312" i="11"/>
  <c r="I4312" i="11" s="1"/>
  <c r="F4807" i="11"/>
  <c r="F4300" i="11"/>
  <c r="F4795" i="11"/>
  <c r="F4291" i="11"/>
  <c r="I4291" i="11" s="1"/>
  <c r="F4786" i="11"/>
  <c r="F4278" i="11"/>
  <c r="F4773" i="11"/>
  <c r="F4267" i="11"/>
  <c r="G4267" i="11" s="1"/>
  <c r="F4762" i="11"/>
  <c r="F4253" i="11"/>
  <c r="G4253" i="11" s="1"/>
  <c r="F4748" i="11"/>
  <c r="F4228" i="11"/>
  <c r="K4228" i="11" s="1"/>
  <c r="F4723" i="11"/>
  <c r="F4217" i="11"/>
  <c r="K4217" i="11" s="1"/>
  <c r="F4712" i="11"/>
  <c r="F4209" i="11"/>
  <c r="I4209" i="11" s="1"/>
  <c r="F4704" i="11"/>
  <c r="F4199" i="11"/>
  <c r="F4694" i="11"/>
  <c r="F4195" i="11"/>
  <c r="G4195" i="11" s="1"/>
  <c r="F4690" i="11"/>
  <c r="F4184" i="11"/>
  <c r="F4679" i="11"/>
  <c r="F4167" i="11"/>
  <c r="I4167" i="11" s="1"/>
  <c r="F4662" i="11"/>
  <c r="F4154" i="11"/>
  <c r="K4154" i="11" s="1"/>
  <c r="F4649" i="11"/>
  <c r="F4146" i="11"/>
  <c r="G4146" i="11" s="1"/>
  <c r="F4641" i="11"/>
  <c r="F4138" i="11"/>
  <c r="K4138" i="11" s="1"/>
  <c r="F4633" i="11"/>
  <c r="F4134" i="11"/>
  <c r="I4134" i="11" s="1"/>
  <c r="F4629" i="11"/>
  <c r="F4124" i="11"/>
  <c r="F4619" i="11"/>
  <c r="F4115" i="11"/>
  <c r="G4115" i="11" s="1"/>
  <c r="F4610" i="11"/>
  <c r="F4111" i="11"/>
  <c r="F4606" i="11"/>
  <c r="F4102" i="11"/>
  <c r="G4102" i="11" s="1"/>
  <c r="F4597" i="11"/>
  <c r="F4094" i="11"/>
  <c r="F4589" i="11"/>
  <c r="F4089" i="11"/>
  <c r="G4089" i="11" s="1"/>
  <c r="F4584" i="11"/>
  <c r="F4075" i="11"/>
  <c r="F4570" i="11"/>
  <c r="F4067" i="11"/>
  <c r="K4067" i="11" s="1"/>
  <c r="F4562" i="11"/>
  <c r="F4053" i="11"/>
  <c r="F4548" i="11"/>
  <c r="F4049" i="11"/>
  <c r="G4049" i="11" s="1"/>
  <c r="F4544" i="11"/>
  <c r="F4036" i="11"/>
  <c r="F4531" i="11"/>
  <c r="F4028" i="11"/>
  <c r="K4028" i="11" s="1"/>
  <c r="F4523" i="11"/>
  <c r="F4020" i="11"/>
  <c r="F4515" i="11"/>
  <c r="F4003" i="11"/>
  <c r="I4003" i="11" s="1"/>
  <c r="F4498" i="11"/>
  <c r="F3992" i="11"/>
  <c r="F4487" i="11"/>
  <c r="F3985" i="11"/>
  <c r="I3985" i="11" s="1"/>
  <c r="F4480" i="11"/>
  <c r="F4427" i="11"/>
  <c r="F4922" i="11"/>
  <c r="F4419" i="11"/>
  <c r="G4419" i="11" s="1"/>
  <c r="F4914" i="11"/>
  <c r="F4411" i="11"/>
  <c r="F4906" i="11"/>
  <c r="F4407" i="11"/>
  <c r="K4407" i="11" s="1"/>
  <c r="F4902" i="11"/>
  <c r="F4399" i="11"/>
  <c r="F4894" i="11"/>
  <c r="F4390" i="11"/>
  <c r="K4390" i="11" s="1"/>
  <c r="F4885" i="11"/>
  <c r="F4386" i="11"/>
  <c r="F4881" i="11"/>
  <c r="F4382" i="11"/>
  <c r="G4382" i="11" s="1"/>
  <c r="F4877" i="11"/>
  <c r="F4372" i="11"/>
  <c r="F4867" i="11"/>
  <c r="F4364" i="11"/>
  <c r="K4364" i="11" s="1"/>
  <c r="F4859" i="11"/>
  <c r="F4360" i="11"/>
  <c r="F4855" i="11"/>
  <c r="F4339" i="11"/>
  <c r="G4339" i="11" s="1"/>
  <c r="F4834" i="11"/>
  <c r="F4331" i="11"/>
  <c r="F4826" i="11"/>
  <c r="F4327" i="11"/>
  <c r="K4327" i="11" s="1"/>
  <c r="F4822" i="11"/>
  <c r="F4319" i="11"/>
  <c r="F4814" i="11"/>
  <c r="F4311" i="11"/>
  <c r="K4311" i="11" s="1"/>
  <c r="F4806" i="11"/>
  <c r="F4303" i="11"/>
  <c r="F4798" i="11"/>
  <c r="F4295" i="11"/>
  <c r="I4295" i="11" s="1"/>
  <c r="F4790" i="11"/>
  <c r="F4281" i="11"/>
  <c r="F4776" i="11"/>
  <c r="F4277" i="11"/>
  <c r="G4277" i="11" s="1"/>
  <c r="F4772" i="11"/>
  <c r="F4266" i="11"/>
  <c r="F4761" i="11"/>
  <c r="F4245" i="11"/>
  <c r="K4245" i="11" s="1"/>
  <c r="F4740" i="11"/>
  <c r="F4227" i="11"/>
  <c r="F4722" i="11"/>
  <c r="F4216" i="11"/>
  <c r="G4216" i="11" s="1"/>
  <c r="F4711" i="11"/>
  <c r="F4212" i="11"/>
  <c r="F4707" i="11"/>
  <c r="F4203" i="11"/>
  <c r="I4203" i="11" s="1"/>
  <c r="F4698" i="11"/>
  <c r="F4194" i="11"/>
  <c r="F4689" i="11"/>
  <c r="F4183" i="11"/>
  <c r="G4183" i="11" s="1"/>
  <c r="F4678" i="11"/>
  <c r="F4153" i="11"/>
  <c r="G4153" i="11" s="1"/>
  <c r="F4648" i="11"/>
  <c r="F4149" i="11"/>
  <c r="F4644" i="11"/>
  <c r="F4145" i="11"/>
  <c r="I4145" i="11" s="1"/>
  <c r="F4640" i="11"/>
  <c r="F4141" i="11"/>
  <c r="G4141" i="11" s="1"/>
  <c r="F4636" i="11"/>
  <c r="F4137" i="11"/>
  <c r="G4137" i="11" s="1"/>
  <c r="F4632" i="11"/>
  <c r="F4128" i="11"/>
  <c r="G4128" i="11" s="1"/>
  <c r="F4623" i="11"/>
  <c r="F4123" i="11"/>
  <c r="G4123" i="11" s="1"/>
  <c r="F4618" i="11"/>
  <c r="F4119" i="11"/>
  <c r="G4119" i="11" s="1"/>
  <c r="F4614" i="11"/>
  <c r="F4114" i="11"/>
  <c r="K4114" i="11" s="1"/>
  <c r="F4609" i="11"/>
  <c r="F4110" i="11"/>
  <c r="I4110" i="11" s="1"/>
  <c r="F4605" i="11"/>
  <c r="F4105" i="11"/>
  <c r="K4105" i="11" s="1"/>
  <c r="F4600" i="11"/>
  <c r="F4101" i="11"/>
  <c r="F4596" i="11"/>
  <c r="F4097" i="11"/>
  <c r="G4097" i="11" s="1"/>
  <c r="F4592" i="11"/>
  <c r="F4093" i="11"/>
  <c r="F4588" i="11"/>
  <c r="F4088" i="11"/>
  <c r="K4088" i="11" s="1"/>
  <c r="F4583" i="11"/>
  <c r="F4084" i="11"/>
  <c r="F4579" i="11"/>
  <c r="F4074" i="11"/>
  <c r="I4074" i="11" s="1"/>
  <c r="F4569" i="11"/>
  <c r="F4070" i="11"/>
  <c r="G4070" i="11" s="1"/>
  <c r="F4565" i="11"/>
  <c r="F4064" i="11"/>
  <c r="G4064" i="11" s="1"/>
  <c r="F4559" i="11"/>
  <c r="F4060" i="11"/>
  <c r="I4060" i="11" s="1"/>
  <c r="F4555" i="11"/>
  <c r="F4052" i="11"/>
  <c r="I4052" i="11" s="1"/>
  <c r="F4547" i="11"/>
  <c r="F4048" i="11"/>
  <c r="K4048" i="11" s="1"/>
  <c r="F4543" i="11"/>
  <c r="F4044" i="11"/>
  <c r="I4044" i="11" s="1"/>
  <c r="F4539" i="11"/>
  <c r="F4035" i="11"/>
  <c r="F4530" i="11"/>
  <c r="F4031" i="11"/>
  <c r="I4031" i="11" s="1"/>
  <c r="F4526" i="11"/>
  <c r="F4027" i="11"/>
  <c r="F4522" i="11"/>
  <c r="F4023" i="11"/>
  <c r="I4023" i="11" s="1"/>
  <c r="F4518" i="11"/>
  <c r="F4019" i="11"/>
  <c r="F4514" i="11"/>
  <c r="F4009" i="11"/>
  <c r="G4009" i="11" s="1"/>
  <c r="F4504" i="11"/>
  <c r="F3991" i="11"/>
  <c r="G3991" i="11" s="1"/>
  <c r="F4486" i="11"/>
  <c r="F3984" i="11"/>
  <c r="F4479" i="11"/>
  <c r="F3977" i="11"/>
  <c r="I3977" i="11" s="1"/>
  <c r="F4472" i="11"/>
  <c r="F4426" i="11"/>
  <c r="F4921" i="11"/>
  <c r="F4422" i="11"/>
  <c r="K4422" i="11" s="1"/>
  <c r="F4917" i="11"/>
  <c r="F4418" i="11"/>
  <c r="I4418" i="11" s="1"/>
  <c r="F4913" i="11"/>
  <c r="F4414" i="11"/>
  <c r="I4414" i="11" s="1"/>
  <c r="F4909" i="11"/>
  <c r="F4410" i="11"/>
  <c r="F4905" i="11"/>
  <c r="F4406" i="11"/>
  <c r="F4901" i="11"/>
  <c r="F4402" i="11"/>
  <c r="F4897" i="11"/>
  <c r="F4398" i="11"/>
  <c r="G4398" i="11" s="1"/>
  <c r="F4893" i="11"/>
  <c r="F4394" i="11"/>
  <c r="F4889" i="11"/>
  <c r="F4389" i="11"/>
  <c r="I4389" i="11" s="1"/>
  <c r="F4884" i="11"/>
  <c r="F4385" i="11"/>
  <c r="F4880" i="11"/>
  <c r="F4381" i="11"/>
  <c r="K4381" i="11" s="1"/>
  <c r="F4876" i="11"/>
  <c r="F4375" i="11"/>
  <c r="F4870" i="11"/>
  <c r="F4371" i="11"/>
  <c r="G4371" i="11" s="1"/>
  <c r="F4866" i="11"/>
  <c r="F4367" i="11"/>
  <c r="I4367" i="11" s="1"/>
  <c r="F4862" i="11"/>
  <c r="F4363" i="11"/>
  <c r="I4363" i="11" s="1"/>
  <c r="F4858" i="11"/>
  <c r="F4359" i="11"/>
  <c r="F4854" i="11"/>
  <c r="F4355" i="11"/>
  <c r="G4355" i="11" s="1"/>
  <c r="F4850" i="11"/>
  <c r="F4338" i="11"/>
  <c r="F4833" i="11"/>
  <c r="F4334" i="11"/>
  <c r="K4334" i="11" s="1"/>
  <c r="F4829" i="11"/>
  <c r="F4330" i="11"/>
  <c r="F4825" i="11"/>
  <c r="F4326" i="11"/>
  <c r="G4326" i="11" s="1"/>
  <c r="F4821" i="11"/>
  <c r="F4322" i="11"/>
  <c r="K4322" i="11" s="1"/>
  <c r="F4817" i="11"/>
  <c r="F4318" i="11"/>
  <c r="I4318" i="11" s="1"/>
  <c r="F4813" i="11"/>
  <c r="F4314" i="11"/>
  <c r="G4314" i="11" s="1"/>
  <c r="F4809" i="11"/>
  <c r="F4310" i="11"/>
  <c r="I4310" i="11" s="1"/>
  <c r="F4805" i="11"/>
  <c r="F4306" i="11"/>
  <c r="F4801" i="11"/>
  <c r="F4302" i="11"/>
  <c r="I4302" i="11" s="1"/>
  <c r="F4797" i="11"/>
  <c r="F4298" i="11"/>
  <c r="F4793" i="11"/>
  <c r="F4294" i="11"/>
  <c r="I4294" i="11" s="1"/>
  <c r="F4789" i="11"/>
  <c r="F4289" i="11"/>
  <c r="G4289" i="11" s="1"/>
  <c r="F4784" i="11"/>
  <c r="F4280" i="11"/>
  <c r="I4280" i="11" s="1"/>
  <c r="F4775" i="11"/>
  <c r="F4276" i="11"/>
  <c r="F4771" i="11"/>
  <c r="F4269" i="11"/>
  <c r="K4269" i="11" s="1"/>
  <c r="F4764" i="11"/>
  <c r="F4265" i="11"/>
  <c r="F4760" i="11"/>
  <c r="F4261" i="11"/>
  <c r="K4261" i="11" s="1"/>
  <c r="F4756" i="11"/>
  <c r="F4235" i="11"/>
  <c r="G4235" i="11" s="1"/>
  <c r="F4730" i="11"/>
  <c r="F4230" i="11"/>
  <c r="I4230" i="11" s="1"/>
  <c r="F4725" i="11"/>
  <c r="F4226" i="11"/>
  <c r="F4721" i="11"/>
  <c r="F4219" i="11"/>
  <c r="G4219" i="11" s="1"/>
  <c r="F4714" i="11"/>
  <c r="F4215" i="11"/>
  <c r="F4710" i="11"/>
  <c r="F4211" i="11"/>
  <c r="K4211" i="11" s="1"/>
  <c r="F4706" i="11"/>
  <c r="F4207" i="11"/>
  <c r="K4207" i="11" s="1"/>
  <c r="F4702" i="11"/>
  <c r="F4202" i="11"/>
  <c r="G4202" i="11" s="1"/>
  <c r="F4697" i="11"/>
  <c r="F4197" i="11"/>
  <c r="F4692" i="11"/>
  <c r="F4192" i="11"/>
  <c r="I4192" i="11" s="1"/>
  <c r="F4687" i="11"/>
  <c r="F4186" i="11"/>
  <c r="F4681" i="11"/>
  <c r="F4182" i="11"/>
  <c r="G4182" i="11" s="1"/>
  <c r="F4677" i="11"/>
  <c r="F4169" i="11"/>
  <c r="I4169" i="11" s="1"/>
  <c r="F4664" i="11"/>
  <c r="F4165" i="11"/>
  <c r="K4165" i="11" s="1"/>
  <c r="F4660" i="11"/>
  <c r="F4160" i="11"/>
  <c r="F4655" i="11"/>
  <c r="F4152" i="11"/>
  <c r="G4152" i="11" s="1"/>
  <c r="F4647" i="11"/>
  <c r="F4148" i="11"/>
  <c r="K4148" i="11" s="1"/>
  <c r="F4643" i="11"/>
  <c r="F4144" i="11"/>
  <c r="K4144" i="11" s="1"/>
  <c r="F4639" i="11"/>
  <c r="F4140" i="11"/>
  <c r="F4635" i="11"/>
  <c r="F4136" i="11"/>
  <c r="I4136" i="11" s="1"/>
  <c r="F4631" i="11"/>
  <c r="F4132" i="11"/>
  <c r="K4132" i="11" s="1"/>
  <c r="F4627" i="11"/>
  <c r="F4126" i="11"/>
  <c r="G4126" i="11" s="1"/>
  <c r="F4621" i="11"/>
  <c r="F4122" i="11"/>
  <c r="G4122" i="11" s="1"/>
  <c r="F4617" i="11"/>
  <c r="F4118" i="11"/>
  <c r="K4118" i="11" s="1"/>
  <c r="F4613" i="11"/>
  <c r="F4113" i="11"/>
  <c r="F4608" i="11"/>
  <c r="F4109" i="11"/>
  <c r="G4109" i="11" s="1"/>
  <c r="F4604" i="11"/>
  <c r="F4104" i="11"/>
  <c r="F4599" i="11"/>
  <c r="F4100" i="11"/>
  <c r="G4100" i="11" s="1"/>
  <c r="F4595" i="11"/>
  <c r="F4096" i="11"/>
  <c r="F4591" i="11"/>
  <c r="F4092" i="11"/>
  <c r="K4092" i="11" s="1"/>
  <c r="F4587" i="11"/>
  <c r="F4087" i="11"/>
  <c r="F4582" i="11"/>
  <c r="F4083" i="11"/>
  <c r="G4083" i="11" s="1"/>
  <c r="F4578" i="11"/>
  <c r="F4073" i="11"/>
  <c r="I4073" i="11" s="1"/>
  <c r="F4568" i="11"/>
  <c r="F4069" i="11"/>
  <c r="K4069" i="11" s="1"/>
  <c r="F4564" i="11"/>
  <c r="F4063" i="11"/>
  <c r="F4558" i="11"/>
  <c r="F4059" i="11"/>
  <c r="K4059" i="11" s="1"/>
  <c r="F4554" i="11"/>
  <c r="F4051" i="11"/>
  <c r="F4546" i="11"/>
  <c r="F4047" i="11"/>
  <c r="I4047" i="11" s="1"/>
  <c r="F4542" i="11"/>
  <c r="F4043" i="11"/>
  <c r="F4538" i="11"/>
  <c r="F4034" i="11"/>
  <c r="K4034" i="11" s="1"/>
  <c r="F4529" i="11"/>
  <c r="F4030" i="11"/>
  <c r="F4525" i="11"/>
  <c r="F4026" i="11"/>
  <c r="I4026" i="11" s="1"/>
  <c r="F4521" i="11"/>
  <c r="F4022" i="11"/>
  <c r="F4517" i="11"/>
  <c r="F4016" i="11"/>
  <c r="G4016" i="11" s="1"/>
  <c r="F4511" i="11"/>
  <c r="F4005" i="11"/>
  <c r="F4500" i="11"/>
  <c r="F3999" i="11"/>
  <c r="K3999" i="11" s="1"/>
  <c r="F4494" i="11"/>
  <c r="F3990" i="11"/>
  <c r="F4485" i="11"/>
  <c r="F3983" i="11"/>
  <c r="I3983" i="11" s="1"/>
  <c r="F4478" i="11"/>
  <c r="F3976" i="11"/>
  <c r="F4471" i="11"/>
  <c r="F4424" i="11"/>
  <c r="I4424" i="11" s="1"/>
  <c r="F4919" i="11"/>
  <c r="F4416" i="11"/>
  <c r="F4911" i="11"/>
  <c r="F4408" i="11"/>
  <c r="K4408" i="11" s="1"/>
  <c r="F4903" i="11"/>
  <c r="F4400" i="11"/>
  <c r="F4895" i="11"/>
  <c r="F4392" i="11"/>
  <c r="K4392" i="11" s="1"/>
  <c r="F4887" i="11"/>
  <c r="F4383" i="11"/>
  <c r="F4878" i="11"/>
  <c r="F4373" i="11"/>
  <c r="I4373" i="11" s="1"/>
  <c r="F4868" i="11"/>
  <c r="F4365" i="11"/>
  <c r="F4860" i="11"/>
  <c r="F4357" i="11"/>
  <c r="I4357" i="11" s="1"/>
  <c r="F4852" i="11"/>
  <c r="F4353" i="11"/>
  <c r="F4848" i="11"/>
  <c r="F4332" i="11"/>
  <c r="G4332" i="11" s="1"/>
  <c r="F4827" i="11"/>
  <c r="F4324" i="11"/>
  <c r="F4819" i="11"/>
  <c r="F4316" i="11"/>
  <c r="G4316" i="11" s="1"/>
  <c r="F4811" i="11"/>
  <c r="F4308" i="11"/>
  <c r="F4803" i="11"/>
  <c r="F4304" i="11"/>
  <c r="G4304" i="11" s="1"/>
  <c r="F4799" i="11"/>
  <c r="F4296" i="11"/>
  <c r="I4296" i="11" s="1"/>
  <c r="F4791" i="11"/>
  <c r="F4282" i="11"/>
  <c r="K4282" i="11" s="1"/>
  <c r="F4777" i="11"/>
  <c r="F4271" i="11"/>
  <c r="K4271" i="11" s="1"/>
  <c r="F4766" i="11"/>
  <c r="F4263" i="11"/>
  <c r="G4263" i="11" s="1"/>
  <c r="F4758" i="11"/>
  <c r="F4233" i="11"/>
  <c r="F4728" i="11"/>
  <c r="F4221" i="11"/>
  <c r="G4221" i="11" s="1"/>
  <c r="F4716" i="11"/>
  <c r="F4213" i="11"/>
  <c r="F4708" i="11"/>
  <c r="F4204" i="11"/>
  <c r="K4204" i="11" s="1"/>
  <c r="F4699" i="11"/>
  <c r="F4188" i="11"/>
  <c r="F4683" i="11"/>
  <c r="F4180" i="11"/>
  <c r="G4180" i="11" s="1"/>
  <c r="F4675" i="11"/>
  <c r="F4162" i="11"/>
  <c r="F4657" i="11"/>
  <c r="F4150" i="11"/>
  <c r="I4150" i="11" s="1"/>
  <c r="F4645" i="11"/>
  <c r="F4142" i="11"/>
  <c r="F4637" i="11"/>
  <c r="F4129" i="11"/>
  <c r="I4129" i="11" s="1"/>
  <c r="F4624" i="11"/>
  <c r="F4120" i="11"/>
  <c r="F4615" i="11"/>
  <c r="F4106" i="11"/>
  <c r="I4106" i="11" s="1"/>
  <c r="F4601" i="11"/>
  <c r="F4098" i="11"/>
  <c r="F4593" i="11"/>
  <c r="F4085" i="11"/>
  <c r="K4085" i="11" s="1"/>
  <c r="F4580" i="11"/>
  <c r="F4071" i="11"/>
  <c r="F4566" i="11"/>
  <c r="F4061" i="11"/>
  <c r="K4061" i="11" s="1"/>
  <c r="F4556" i="11"/>
  <c r="F4045" i="11"/>
  <c r="F4540" i="11"/>
  <c r="F4032" i="11"/>
  <c r="G4032" i="11" s="1"/>
  <c r="F4527" i="11"/>
  <c r="F4024" i="11"/>
  <c r="F4519" i="11"/>
  <c r="F4010" i="11"/>
  <c r="G4010" i="11" s="1"/>
  <c r="F4505" i="11"/>
  <c r="F3978" i="11"/>
  <c r="F4473" i="11"/>
  <c r="F4423" i="11"/>
  <c r="K4423" i="11" s="1"/>
  <c r="F4918" i="11"/>
  <c r="F4415" i="11"/>
  <c r="F4910" i="11"/>
  <c r="F4403" i="11"/>
  <c r="G4403" i="11" s="1"/>
  <c r="F4898" i="11"/>
  <c r="F4395" i="11"/>
  <c r="F4890" i="11"/>
  <c r="F4376" i="11"/>
  <c r="K4376" i="11" s="1"/>
  <c r="F4871" i="11"/>
  <c r="F4368" i="11"/>
  <c r="F4863" i="11"/>
  <c r="F4356" i="11"/>
  <c r="K4356" i="11" s="1"/>
  <c r="F4851" i="11"/>
  <c r="F4335" i="11"/>
  <c r="K4335" i="11" s="1"/>
  <c r="F4830" i="11"/>
  <c r="F4323" i="11"/>
  <c r="G4323" i="11" s="1"/>
  <c r="F4818" i="11"/>
  <c r="F4315" i="11"/>
  <c r="F4810" i="11"/>
  <c r="F4307" i="11"/>
  <c r="G4307" i="11" s="1"/>
  <c r="F4802" i="11"/>
  <c r="F4299" i="11"/>
  <c r="F4794" i="11"/>
  <c r="F4290" i="11"/>
  <c r="I4290" i="11" s="1"/>
  <c r="F4785" i="11"/>
  <c r="F4270" i="11"/>
  <c r="F4765" i="11"/>
  <c r="F4262" i="11"/>
  <c r="K4262" i="11" s="1"/>
  <c r="F4757" i="11"/>
  <c r="F4231" i="11"/>
  <c r="F4726" i="11"/>
  <c r="F4220" i="11"/>
  <c r="K4220" i="11" s="1"/>
  <c r="F4715" i="11"/>
  <c r="F4208" i="11"/>
  <c r="F4703" i="11"/>
  <c r="F4198" i="11"/>
  <c r="K4198" i="11" s="1"/>
  <c r="F4693" i="11"/>
  <c r="F4187" i="11"/>
  <c r="F4682" i="11"/>
  <c r="F4179" i="11"/>
  <c r="I4179" i="11" s="1"/>
  <c r="F4674" i="11"/>
  <c r="F4161" i="11"/>
  <c r="F4656" i="11"/>
  <c r="F4133" i="11"/>
  <c r="I4133" i="11" s="1"/>
  <c r="F4628" i="11"/>
  <c r="F4425" i="11"/>
  <c r="F4920" i="11"/>
  <c r="F4421" i="11"/>
  <c r="I4421" i="11" s="1"/>
  <c r="F4916" i="11"/>
  <c r="F4417" i="11"/>
  <c r="F4912" i="11"/>
  <c r="F4413" i="11"/>
  <c r="G4413" i="11" s="1"/>
  <c r="F4908" i="11"/>
  <c r="F4409" i="11"/>
  <c r="F4904" i="11"/>
  <c r="F4405" i="11"/>
  <c r="G4405" i="11" s="1"/>
  <c r="F4900" i="11"/>
  <c r="F4401" i="11"/>
  <c r="F4896" i="11"/>
  <c r="F4397" i="11"/>
  <c r="I4397" i="11" s="1"/>
  <c r="F4892" i="11"/>
  <c r="F4393" i="11"/>
  <c r="F4888" i="11"/>
  <c r="F4388" i="11"/>
  <c r="K4388" i="11" s="1"/>
  <c r="F4883" i="11"/>
  <c r="F4384" i="11"/>
  <c r="F4879" i="11"/>
  <c r="F4380" i="11"/>
  <c r="G4380" i="11" s="1"/>
  <c r="F4875" i="11"/>
  <c r="F4374" i="11"/>
  <c r="F4869" i="11"/>
  <c r="F4370" i="11"/>
  <c r="K4370" i="11" s="1"/>
  <c r="F4865" i="11"/>
  <c r="F4366" i="11"/>
  <c r="F4861" i="11"/>
  <c r="F4362" i="11"/>
  <c r="K4362" i="11" s="1"/>
  <c r="F4857" i="11"/>
  <c r="F4358" i="11"/>
  <c r="F4853" i="11"/>
  <c r="F4354" i="11"/>
  <c r="I4354" i="11" s="1"/>
  <c r="F4849" i="11"/>
  <c r="F4337" i="11"/>
  <c r="F4832" i="11"/>
  <c r="F4333" i="11"/>
  <c r="G4333" i="11" s="1"/>
  <c r="F4828" i="11"/>
  <c r="F4329" i="11"/>
  <c r="G4329" i="11" s="1"/>
  <c r="F4824" i="11"/>
  <c r="F4325" i="11"/>
  <c r="I4325" i="11" s="1"/>
  <c r="F4820" i="11"/>
  <c r="F4321" i="11"/>
  <c r="F4816" i="11"/>
  <c r="F4317" i="11"/>
  <c r="G4317" i="11" s="1"/>
  <c r="F4812" i="11"/>
  <c r="F4313" i="11"/>
  <c r="F4808" i="11"/>
  <c r="F4309" i="11"/>
  <c r="G4309" i="11" s="1"/>
  <c r="F4804" i="11"/>
  <c r="F4305" i="11"/>
  <c r="G4305" i="11" s="1"/>
  <c r="F4800" i="11"/>
  <c r="F4301" i="11"/>
  <c r="G4301" i="11" s="1"/>
  <c r="F4796" i="11"/>
  <c r="F4297" i="11"/>
  <c r="F4792" i="11"/>
  <c r="F4292" i="11"/>
  <c r="G4292" i="11" s="1"/>
  <c r="F4787" i="11"/>
  <c r="F4288" i="11"/>
  <c r="F4783" i="11"/>
  <c r="F4279" i="11"/>
  <c r="G4279" i="11" s="1"/>
  <c r="F4774" i="11"/>
  <c r="F4275" i="11"/>
  <c r="F4770" i="11"/>
  <c r="F4268" i="11"/>
  <c r="G4268" i="11" s="1"/>
  <c r="F4763" i="11"/>
  <c r="F4264" i="11"/>
  <c r="K4264" i="11" s="1"/>
  <c r="F4759" i="11"/>
  <c r="F4260" i="11"/>
  <c r="G4260" i="11" s="1"/>
  <c r="F4755" i="11"/>
  <c r="F4234" i="11"/>
  <c r="F4729" i="11"/>
  <c r="F4229" i="11"/>
  <c r="G4229" i="11" s="1"/>
  <c r="F4724" i="11"/>
  <c r="F4225" i="11"/>
  <c r="F4720" i="11"/>
  <c r="F4218" i="11"/>
  <c r="I4218" i="11" s="1"/>
  <c r="F4713" i="11"/>
  <c r="F4214" i="11"/>
  <c r="F4709" i="11"/>
  <c r="F4210" i="11"/>
  <c r="K4210" i="11" s="1"/>
  <c r="F4705" i="11"/>
  <c r="F4206" i="11"/>
  <c r="G4206" i="11" s="1"/>
  <c r="F4701" i="11"/>
  <c r="F4201" i="11"/>
  <c r="G4201" i="11" s="1"/>
  <c r="F4696" i="11"/>
  <c r="F4196" i="11"/>
  <c r="F4691" i="11"/>
  <c r="F4189" i="11"/>
  <c r="I4189" i="11" s="1"/>
  <c r="F4684" i="11"/>
  <c r="F4185" i="11"/>
  <c r="F4680" i="11"/>
  <c r="F4181" i="11"/>
  <c r="G4181" i="11" s="1"/>
  <c r="F4676" i="11"/>
  <c r="F4168" i="11"/>
  <c r="F4663" i="11"/>
  <c r="F4164" i="11"/>
  <c r="G4164" i="11" s="1"/>
  <c r="F4659" i="11"/>
  <c r="F4159" i="11"/>
  <c r="F4654" i="11"/>
  <c r="F4151" i="11"/>
  <c r="G4151" i="11" s="1"/>
  <c r="F4646" i="11"/>
  <c r="F4147" i="11"/>
  <c r="K4147" i="11" s="1"/>
  <c r="F4642" i="11"/>
  <c r="F4143" i="11"/>
  <c r="K4143" i="11" s="1"/>
  <c r="F4638" i="11"/>
  <c r="F4139" i="11"/>
  <c r="F4634" i="11"/>
  <c r="F4135" i="11"/>
  <c r="I4135" i="11" s="1"/>
  <c r="F4630" i="11"/>
  <c r="F4130" i="11"/>
  <c r="F4625" i="11"/>
  <c r="F4125" i="11"/>
  <c r="I4125" i="11" s="1"/>
  <c r="F4620" i="11"/>
  <c r="F4121" i="11"/>
  <c r="I4121" i="11" s="1"/>
  <c r="F4616" i="11"/>
  <c r="F4117" i="11"/>
  <c r="G4117" i="11" s="1"/>
  <c r="F4612" i="11"/>
  <c r="F4112" i="11"/>
  <c r="I4112" i="11" s="1"/>
  <c r="F4607" i="11"/>
  <c r="F4107" i="11"/>
  <c r="K4107" i="11" s="1"/>
  <c r="F4602" i="11"/>
  <c r="F4103" i="11"/>
  <c r="K4103" i="11" s="1"/>
  <c r="F4598" i="11"/>
  <c r="F4099" i="11"/>
  <c r="I4099" i="11" s="1"/>
  <c r="F4594" i="11"/>
  <c r="F4095" i="11"/>
  <c r="K4095" i="11" s="1"/>
  <c r="F4590" i="11"/>
  <c r="F4090" i="11"/>
  <c r="I4090" i="11" s="1"/>
  <c r="F4585" i="11"/>
  <c r="F4086" i="11"/>
  <c r="I4086" i="11" s="1"/>
  <c r="F4581" i="11"/>
  <c r="F4076" i="11"/>
  <c r="I4076" i="11" s="1"/>
  <c r="F4571" i="11"/>
  <c r="F4072" i="11"/>
  <c r="G4072" i="11" s="1"/>
  <c r="F4567" i="11"/>
  <c r="F4068" i="11"/>
  <c r="I4068" i="11" s="1"/>
  <c r="F4563" i="11"/>
  <c r="F4062" i="11"/>
  <c r="G4062" i="11" s="1"/>
  <c r="F4557" i="11"/>
  <c r="F4054" i="11"/>
  <c r="G4054" i="11" s="1"/>
  <c r="F4549" i="11"/>
  <c r="F4050" i="11"/>
  <c r="G4050" i="11" s="1"/>
  <c r="F4545" i="11"/>
  <c r="F4046" i="11"/>
  <c r="I4046" i="11" s="1"/>
  <c r="F4541" i="11"/>
  <c r="F4038" i="11"/>
  <c r="K4038" i="11" s="1"/>
  <c r="F4533" i="11"/>
  <c r="F4033" i="11"/>
  <c r="G4033" i="11" s="1"/>
  <c r="F4528" i="11"/>
  <c r="F4029" i="11"/>
  <c r="F4524" i="11"/>
  <c r="F4025" i="11"/>
  <c r="I4025" i="11" s="1"/>
  <c r="F4520" i="11"/>
  <c r="F4021" i="11"/>
  <c r="F4516" i="11"/>
  <c r="F4015" i="11"/>
  <c r="K4015" i="11" s="1"/>
  <c r="F4510" i="11"/>
  <c r="F4004" i="11"/>
  <c r="F4499" i="11"/>
  <c r="F3993" i="11"/>
  <c r="I3993" i="11" s="1"/>
  <c r="F4488" i="11"/>
  <c r="F3989" i="11"/>
  <c r="F4484" i="11"/>
  <c r="F3980" i="11"/>
  <c r="G3980" i="11" s="1"/>
  <c r="F4475" i="11"/>
  <c r="F3974" i="11"/>
  <c r="F4469" i="11"/>
  <c r="K4406" i="11"/>
  <c r="F2983" i="11"/>
  <c r="G2983" i="11" s="1"/>
  <c r="F3478" i="11"/>
  <c r="F3430" i="11"/>
  <c r="F3925" i="11"/>
  <c r="F3422" i="11"/>
  <c r="G3422" i="11" s="1"/>
  <c r="F3917" i="11"/>
  <c r="F3410" i="11"/>
  <c r="F3905" i="11"/>
  <c r="F3406" i="11"/>
  <c r="F3901" i="11"/>
  <c r="F3393" i="11"/>
  <c r="F3888" i="11"/>
  <c r="F3379" i="11"/>
  <c r="F3874" i="11"/>
  <c r="F3346" i="11"/>
  <c r="F3841" i="11"/>
  <c r="F3338" i="11"/>
  <c r="F3833" i="11"/>
  <c r="F3322" i="11"/>
  <c r="F3817" i="11"/>
  <c r="F3306" i="11"/>
  <c r="I3306" i="11" s="1"/>
  <c r="F3801" i="11"/>
  <c r="F3281" i="11"/>
  <c r="F3776" i="11"/>
  <c r="F3263" i="11"/>
  <c r="K3263" i="11" s="1"/>
  <c r="F3758" i="11"/>
  <c r="F3238" i="11"/>
  <c r="F3733" i="11"/>
  <c r="F3219" i="11"/>
  <c r="G3219" i="11" s="1"/>
  <c r="F3714" i="11"/>
  <c r="F3177" i="11"/>
  <c r="F3672" i="11"/>
  <c r="F3160" i="11"/>
  <c r="F3655" i="11"/>
  <c r="F3148" i="11"/>
  <c r="F3643" i="11"/>
  <c r="F3139" i="11"/>
  <c r="F3634" i="11"/>
  <c r="F3134" i="11"/>
  <c r="F3629" i="11"/>
  <c r="F3121" i="11"/>
  <c r="G3121" i="11" s="1"/>
  <c r="F3616" i="11"/>
  <c r="F3116" i="11"/>
  <c r="F3611" i="11"/>
  <c r="F3104" i="11"/>
  <c r="K3104" i="11" s="1"/>
  <c r="F3599" i="11"/>
  <c r="F3085" i="11"/>
  <c r="F3580" i="11"/>
  <c r="F3077" i="11"/>
  <c r="I3077" i="11" s="1"/>
  <c r="F3572" i="11"/>
  <c r="F3059" i="11"/>
  <c r="F3554" i="11"/>
  <c r="F3002" i="11"/>
  <c r="G3002" i="11" s="1"/>
  <c r="F3497" i="11"/>
  <c r="F3437" i="11"/>
  <c r="F3932" i="11"/>
  <c r="F3421" i="11"/>
  <c r="K3421" i="11" s="1"/>
  <c r="F3916" i="11"/>
  <c r="F3405" i="11"/>
  <c r="F3900" i="11"/>
  <c r="F3392" i="11"/>
  <c r="G3392" i="11" s="1"/>
  <c r="F3887" i="11"/>
  <c r="F3378" i="11"/>
  <c r="I3378" i="11" s="1"/>
  <c r="F3873" i="11"/>
  <c r="F3366" i="11"/>
  <c r="I3366" i="11" s="1"/>
  <c r="F3861" i="11"/>
  <c r="F3341" i="11"/>
  <c r="F3836" i="11"/>
  <c r="F3333" i="11"/>
  <c r="K3333" i="11" s="1"/>
  <c r="F3828" i="11"/>
  <c r="F3321" i="11"/>
  <c r="F3816" i="11"/>
  <c r="F3309" i="11"/>
  <c r="G3309" i="11" s="1"/>
  <c r="F3804" i="11"/>
  <c r="F3280" i="11"/>
  <c r="F3775" i="11"/>
  <c r="F3255" i="11"/>
  <c r="K3255" i="11" s="1"/>
  <c r="F3750" i="11"/>
  <c r="F3222" i="11"/>
  <c r="F3717" i="11"/>
  <c r="F3204" i="11"/>
  <c r="K3204" i="11" s="1"/>
  <c r="F3699" i="11"/>
  <c r="F3159" i="11"/>
  <c r="I3159" i="11" s="1"/>
  <c r="F3654" i="11"/>
  <c r="F3151" i="11"/>
  <c r="F3646" i="11"/>
  <c r="F3138" i="11"/>
  <c r="K3138" i="11" s="1"/>
  <c r="F3633" i="11"/>
  <c r="F3124" i="11"/>
  <c r="F3619" i="11"/>
  <c r="F3103" i="11"/>
  <c r="K3103" i="11" s="1"/>
  <c r="F3598" i="11"/>
  <c r="F3084" i="11"/>
  <c r="F3579" i="11"/>
  <c r="F3070" i="11"/>
  <c r="G3070" i="11" s="1"/>
  <c r="F3565" i="11"/>
  <c r="F3054" i="11"/>
  <c r="F3549" i="11"/>
  <c r="F3045" i="11"/>
  <c r="K3045" i="11" s="1"/>
  <c r="F3540" i="11"/>
  <c r="F3041" i="11"/>
  <c r="F3536" i="11"/>
  <c r="F3037" i="11"/>
  <c r="K3037" i="11" s="1"/>
  <c r="F3532" i="11"/>
  <c r="F3033" i="11"/>
  <c r="F3528" i="11"/>
  <c r="F3019" i="11"/>
  <c r="K3019" i="11" s="1"/>
  <c r="F3514" i="11"/>
  <c r="F3001" i="11"/>
  <c r="F3496" i="11"/>
  <c r="F2994" i="11"/>
  <c r="G2994" i="11" s="1"/>
  <c r="F3489" i="11"/>
  <c r="F2987" i="11"/>
  <c r="F3482" i="11"/>
  <c r="F3426" i="11"/>
  <c r="F3921" i="11"/>
  <c r="F3418" i="11"/>
  <c r="F3913" i="11"/>
  <c r="F3397" i="11"/>
  <c r="I3397" i="11" s="1"/>
  <c r="F3892" i="11"/>
  <c r="F3387" i="11"/>
  <c r="F3882" i="11"/>
  <c r="F3375" i="11"/>
  <c r="F3870" i="11"/>
  <c r="F3367" i="11"/>
  <c r="F3862" i="11"/>
  <c r="F3342" i="11"/>
  <c r="F3837" i="11"/>
  <c r="F3330" i="11"/>
  <c r="F3825" i="11"/>
  <c r="F3318" i="11"/>
  <c r="F3813" i="11"/>
  <c r="F3314" i="11"/>
  <c r="F3809" i="11"/>
  <c r="F3301" i="11"/>
  <c r="I3301" i="11" s="1"/>
  <c r="F3796" i="11"/>
  <c r="F3288" i="11"/>
  <c r="F3783" i="11"/>
  <c r="F3273" i="11"/>
  <c r="F3768" i="11"/>
  <c r="F3227" i="11"/>
  <c r="F3722" i="11"/>
  <c r="F3214" i="11"/>
  <c r="K3214" i="11" s="1"/>
  <c r="F3709" i="11"/>
  <c r="F3198" i="11"/>
  <c r="F3693" i="11"/>
  <c r="F3190" i="11"/>
  <c r="G3190" i="11" s="1"/>
  <c r="F3685" i="11"/>
  <c r="F3164" i="11"/>
  <c r="F3659" i="11"/>
  <c r="F3152" i="11"/>
  <c r="K3152" i="11" s="1"/>
  <c r="F3647" i="11"/>
  <c r="F3125" i="11"/>
  <c r="F3620" i="11"/>
  <c r="F3108" i="11"/>
  <c r="F3603" i="11"/>
  <c r="F3095" i="11"/>
  <c r="F3590" i="11"/>
  <c r="F3081" i="11"/>
  <c r="F3576" i="11"/>
  <c r="F3071" i="11"/>
  <c r="F3566" i="11"/>
  <c r="F3055" i="11"/>
  <c r="F3550" i="11"/>
  <c r="F3042" i="11"/>
  <c r="F3537" i="11"/>
  <c r="F3034" i="11"/>
  <c r="G3034" i="11" s="1"/>
  <c r="F3529" i="11"/>
  <c r="F3020" i="11"/>
  <c r="F3515" i="11"/>
  <c r="F2988" i="11"/>
  <c r="K2988" i="11" s="1"/>
  <c r="F3483" i="11"/>
  <c r="F3429" i="11"/>
  <c r="F3924" i="11"/>
  <c r="F3409" i="11"/>
  <c r="G3409" i="11" s="1"/>
  <c r="F3904" i="11"/>
  <c r="F3396" i="11"/>
  <c r="F3891" i="11"/>
  <c r="F3382" i="11"/>
  <c r="K3382" i="11" s="1"/>
  <c r="F3877" i="11"/>
  <c r="F3370" i="11"/>
  <c r="F3865" i="11"/>
  <c r="F3349" i="11"/>
  <c r="I3349" i="11" s="1"/>
  <c r="F3844" i="11"/>
  <c r="F3337" i="11"/>
  <c r="F3832" i="11"/>
  <c r="F3325" i="11"/>
  <c r="G3325" i="11" s="1"/>
  <c r="F3820" i="11"/>
  <c r="F3317" i="11"/>
  <c r="K3317" i="11" s="1"/>
  <c r="F3812" i="11"/>
  <c r="F3305" i="11"/>
  <c r="K3305" i="11" s="1"/>
  <c r="F3800" i="11"/>
  <c r="F3287" i="11"/>
  <c r="F3782" i="11"/>
  <c r="F3272" i="11"/>
  <c r="K3272" i="11" s="1"/>
  <c r="F3767" i="11"/>
  <c r="F3237" i="11"/>
  <c r="F3732" i="11"/>
  <c r="F3226" i="11"/>
  <c r="K3226" i="11" s="1"/>
  <c r="F3721" i="11"/>
  <c r="F3218" i="11"/>
  <c r="F3713" i="11"/>
  <c r="F3213" i="11"/>
  <c r="G3213" i="11" s="1"/>
  <c r="F3708" i="11"/>
  <c r="F3208" i="11"/>
  <c r="F3703" i="11"/>
  <c r="F3193" i="11"/>
  <c r="K3193" i="11" s="1"/>
  <c r="F3688" i="11"/>
  <c r="F3171" i="11"/>
  <c r="F3666" i="11"/>
  <c r="F3155" i="11"/>
  <c r="I3155" i="11" s="1"/>
  <c r="F3650" i="11"/>
  <c r="F3143" i="11"/>
  <c r="F3638" i="11"/>
  <c r="F3129" i="11"/>
  <c r="G3129" i="11" s="1"/>
  <c r="F3624" i="11"/>
  <c r="F3120" i="11"/>
  <c r="F3615" i="11"/>
  <c r="F3107" i="11"/>
  <c r="I3107" i="11" s="1"/>
  <c r="F3602" i="11"/>
  <c r="F3094" i="11"/>
  <c r="F3589" i="11"/>
  <c r="F3080" i="11"/>
  <c r="K3080" i="11" s="1"/>
  <c r="F3575" i="11"/>
  <c r="F3058" i="11"/>
  <c r="K3058" i="11" s="1"/>
  <c r="F3553" i="11"/>
  <c r="F3029" i="11"/>
  <c r="K3029" i="11" s="1"/>
  <c r="F3524" i="11"/>
  <c r="F3436" i="11"/>
  <c r="F3931" i="11"/>
  <c r="F3432" i="11"/>
  <c r="G3432" i="11" s="1"/>
  <c r="F3927" i="11"/>
  <c r="F3428" i="11"/>
  <c r="F3923" i="11"/>
  <c r="F3424" i="11"/>
  <c r="G3424" i="11" s="1"/>
  <c r="F3919" i="11"/>
  <c r="F3420" i="11"/>
  <c r="F3915" i="11"/>
  <c r="F3416" i="11"/>
  <c r="G3416" i="11" s="1"/>
  <c r="F3911" i="11"/>
  <c r="F3412" i="11"/>
  <c r="F3907" i="11"/>
  <c r="F3408" i="11"/>
  <c r="I3408" i="11" s="1"/>
  <c r="F3903" i="11"/>
  <c r="F3404" i="11"/>
  <c r="F3899" i="11"/>
  <c r="F3399" i="11"/>
  <c r="G3399" i="11" s="1"/>
  <c r="F3894" i="11"/>
  <c r="F3395" i="11"/>
  <c r="F3890" i="11"/>
  <c r="F3391" i="11"/>
  <c r="I3391" i="11" s="1"/>
  <c r="F3886" i="11"/>
  <c r="F3385" i="11"/>
  <c r="F3880" i="11"/>
  <c r="F3381" i="11"/>
  <c r="K3381" i="11" s="1"/>
  <c r="F3876" i="11"/>
  <c r="F3377" i="11"/>
  <c r="F3872" i="11"/>
  <c r="F3373" i="11"/>
  <c r="I3373" i="11" s="1"/>
  <c r="F3868" i="11"/>
  <c r="F3369" i="11"/>
  <c r="F3864" i="11"/>
  <c r="F3365" i="11"/>
  <c r="K3365" i="11" s="1"/>
  <c r="F3860" i="11"/>
  <c r="F3348" i="11"/>
  <c r="F3843" i="11"/>
  <c r="F3344" i="11"/>
  <c r="K3344" i="11" s="1"/>
  <c r="F3839" i="11"/>
  <c r="F3340" i="11"/>
  <c r="F3835" i="11"/>
  <c r="F3336" i="11"/>
  <c r="I3336" i="11" s="1"/>
  <c r="F3831" i="11"/>
  <c r="F3332" i="11"/>
  <c r="F3827" i="11"/>
  <c r="F3328" i="11"/>
  <c r="G3328" i="11" s="1"/>
  <c r="F3823" i="11"/>
  <c r="F3324" i="11"/>
  <c r="F3819" i="11"/>
  <c r="F3320" i="11"/>
  <c r="G3320" i="11" s="1"/>
  <c r="F3815" i="11"/>
  <c r="F3316" i="11"/>
  <c r="F3811" i="11"/>
  <c r="F3312" i="11"/>
  <c r="K3312" i="11" s="1"/>
  <c r="F3807" i="11"/>
  <c r="F3308" i="11"/>
  <c r="F3803" i="11"/>
  <c r="F3304" i="11"/>
  <c r="G3304" i="11" s="1"/>
  <c r="F3799" i="11"/>
  <c r="F3299" i="11"/>
  <c r="F3794" i="11"/>
  <c r="F3290" i="11"/>
  <c r="I3290" i="11" s="1"/>
  <c r="F3785" i="11"/>
  <c r="F3286" i="11"/>
  <c r="F3781" i="11"/>
  <c r="F3279" i="11"/>
  <c r="G3279" i="11" s="1"/>
  <c r="F3774" i="11"/>
  <c r="F3275" i="11"/>
  <c r="F3770" i="11"/>
  <c r="F3271" i="11"/>
  <c r="I3271" i="11" s="1"/>
  <c r="F3766" i="11"/>
  <c r="F3245" i="11"/>
  <c r="F3740" i="11"/>
  <c r="F3240" i="11"/>
  <c r="G3240" i="11" s="1"/>
  <c r="F3735" i="11"/>
  <c r="F3236" i="11"/>
  <c r="F3731" i="11"/>
  <c r="F3229" i="11"/>
  <c r="I3229" i="11" s="1"/>
  <c r="F3724" i="11"/>
  <c r="F3225" i="11"/>
  <c r="F3720" i="11"/>
  <c r="F3221" i="11"/>
  <c r="K3221" i="11" s="1"/>
  <c r="F3716" i="11"/>
  <c r="F3217" i="11"/>
  <c r="F3712" i="11"/>
  <c r="F3212" i="11"/>
  <c r="K3212" i="11" s="1"/>
  <c r="F3707" i="11"/>
  <c r="F3207" i="11"/>
  <c r="F3702" i="11"/>
  <c r="F3202" i="11"/>
  <c r="G3202" i="11" s="1"/>
  <c r="F3697" i="11"/>
  <c r="F3196" i="11"/>
  <c r="F3691" i="11"/>
  <c r="F3192" i="11"/>
  <c r="K3192" i="11" s="1"/>
  <c r="F3687" i="11"/>
  <c r="F3179" i="11"/>
  <c r="F3674" i="11"/>
  <c r="F3175" i="11"/>
  <c r="G3175" i="11" s="1"/>
  <c r="F3670" i="11"/>
  <c r="F3170" i="11"/>
  <c r="F3665" i="11"/>
  <c r="F3162" i="11"/>
  <c r="K3162" i="11" s="1"/>
  <c r="F3657" i="11"/>
  <c r="F3158" i="11"/>
  <c r="F3653" i="11"/>
  <c r="F3154" i="11"/>
  <c r="I3154" i="11" s="1"/>
  <c r="F3649" i="11"/>
  <c r="F3150" i="11"/>
  <c r="F3645" i="11"/>
  <c r="F3146" i="11"/>
  <c r="K3146" i="11" s="1"/>
  <c r="F3641" i="11"/>
  <c r="F3142" i="11"/>
  <c r="F3637" i="11"/>
  <c r="F3136" i="11"/>
  <c r="G3136" i="11" s="1"/>
  <c r="F3631" i="11"/>
  <c r="F3132" i="11"/>
  <c r="F3627" i="11"/>
  <c r="F3128" i="11"/>
  <c r="G3128" i="11" s="1"/>
  <c r="F3623" i="11"/>
  <c r="F3123" i="11"/>
  <c r="F3618" i="11"/>
  <c r="F3119" i="11"/>
  <c r="K3119" i="11" s="1"/>
  <c r="F3614" i="11"/>
  <c r="F3114" i="11"/>
  <c r="F3609" i="11"/>
  <c r="F3110" i="11"/>
  <c r="K3110" i="11" s="1"/>
  <c r="F3605" i="11"/>
  <c r="F3106" i="11"/>
  <c r="F3601" i="11"/>
  <c r="F3102" i="11"/>
  <c r="G3102" i="11" s="1"/>
  <c r="F3597" i="11"/>
  <c r="F3097" i="11"/>
  <c r="K3097" i="11" s="1"/>
  <c r="F3592" i="11"/>
  <c r="F3093" i="11"/>
  <c r="K3093" i="11" s="1"/>
  <c r="F3588" i="11"/>
  <c r="F3083" i="11"/>
  <c r="G3083" i="11" s="1"/>
  <c r="F3578" i="11"/>
  <c r="F3079" i="11"/>
  <c r="G3079" i="11" s="1"/>
  <c r="F3574" i="11"/>
  <c r="F3073" i="11"/>
  <c r="F3568" i="11"/>
  <c r="F3069" i="11"/>
  <c r="K3069" i="11" s="1"/>
  <c r="F3564" i="11"/>
  <c r="F3061" i="11"/>
  <c r="F3556" i="11"/>
  <c r="F3057" i="11"/>
  <c r="K3057" i="11" s="1"/>
  <c r="F3552" i="11"/>
  <c r="F3053" i="11"/>
  <c r="G3053" i="11" s="1"/>
  <c r="F3548" i="11"/>
  <c r="F3044" i="11"/>
  <c r="I3044" i="11" s="1"/>
  <c r="F3539" i="11"/>
  <c r="F3040" i="11"/>
  <c r="F3535" i="11"/>
  <c r="F3036" i="11"/>
  <c r="G3036" i="11" s="1"/>
  <c r="F3531" i="11"/>
  <c r="F3032" i="11"/>
  <c r="K3032" i="11" s="1"/>
  <c r="F3527" i="11"/>
  <c r="F3026" i="11"/>
  <c r="I3026" i="11" s="1"/>
  <c r="F3521" i="11"/>
  <c r="F3015" i="11"/>
  <c r="F3510" i="11"/>
  <c r="F3009" i="11"/>
  <c r="K3009" i="11" s="1"/>
  <c r="F3504" i="11"/>
  <c r="F3000" i="11"/>
  <c r="F3495" i="11"/>
  <c r="F2993" i="11"/>
  <c r="I2993" i="11" s="1"/>
  <c r="F3488" i="11"/>
  <c r="F2986" i="11"/>
  <c r="K2986" i="11" s="1"/>
  <c r="F3481" i="11"/>
  <c r="F3434" i="11"/>
  <c r="F3929" i="11"/>
  <c r="F3414" i="11"/>
  <c r="F3909" i="11"/>
  <c r="F3402" i="11"/>
  <c r="F3897" i="11"/>
  <c r="F3383" i="11"/>
  <c r="F3878" i="11"/>
  <c r="F3371" i="11"/>
  <c r="K3371" i="11" s="1"/>
  <c r="F3866" i="11"/>
  <c r="F3363" i="11"/>
  <c r="K3363" i="11" s="1"/>
  <c r="F3858" i="11"/>
  <c r="F3334" i="11"/>
  <c r="K3334" i="11" s="1"/>
  <c r="F3829" i="11"/>
  <c r="F3326" i="11"/>
  <c r="I3326" i="11" s="1"/>
  <c r="F3821" i="11"/>
  <c r="F3310" i="11"/>
  <c r="F3805" i="11"/>
  <c r="F3292" i="11"/>
  <c r="F3787" i="11"/>
  <c r="F3277" i="11"/>
  <c r="F3772" i="11"/>
  <c r="F3243" i="11"/>
  <c r="F3738" i="11"/>
  <c r="F3231" i="11"/>
  <c r="F3726" i="11"/>
  <c r="F3223" i="11"/>
  <c r="F3718" i="11"/>
  <c r="F3209" i="11"/>
  <c r="F3704" i="11"/>
  <c r="F3205" i="11"/>
  <c r="F3700" i="11"/>
  <c r="F3194" i="11"/>
  <c r="I3194" i="11" s="1"/>
  <c r="F3689" i="11"/>
  <c r="F3172" i="11"/>
  <c r="F3667" i="11"/>
  <c r="F3156" i="11"/>
  <c r="I3156" i="11" s="1"/>
  <c r="F3651" i="11"/>
  <c r="F3144" i="11"/>
  <c r="F3639" i="11"/>
  <c r="F3130" i="11"/>
  <c r="G3130" i="11" s="1"/>
  <c r="F3625" i="11"/>
  <c r="F3112" i="11"/>
  <c r="F3607" i="11"/>
  <c r="F3099" i="11"/>
  <c r="F3594" i="11"/>
  <c r="F3063" i="11"/>
  <c r="F3558" i="11"/>
  <c r="F3046" i="11"/>
  <c r="I3046" i="11" s="1"/>
  <c r="F3541" i="11"/>
  <c r="F3038" i="11"/>
  <c r="F3533" i="11"/>
  <c r="F3030" i="11"/>
  <c r="I3030" i="11" s="1"/>
  <c r="F3525" i="11"/>
  <c r="F3013" i="11"/>
  <c r="F3508" i="11"/>
  <c r="F2995" i="11"/>
  <c r="K2995" i="11" s="1"/>
  <c r="F3490" i="11"/>
  <c r="F3433" i="11"/>
  <c r="F3928" i="11"/>
  <c r="F3425" i="11"/>
  <c r="G3425" i="11" s="1"/>
  <c r="F3920" i="11"/>
  <c r="F3417" i="11"/>
  <c r="F3912" i="11"/>
  <c r="F3413" i="11"/>
  <c r="F3908" i="11"/>
  <c r="F3400" i="11"/>
  <c r="F3895" i="11"/>
  <c r="F3386" i="11"/>
  <c r="F3881" i="11"/>
  <c r="F3374" i="11"/>
  <c r="F3869" i="11"/>
  <c r="F3345" i="11"/>
  <c r="G3345" i="11" s="1"/>
  <c r="F3840" i="11"/>
  <c r="F3329" i="11"/>
  <c r="F3824" i="11"/>
  <c r="F3313" i="11"/>
  <c r="K3313" i="11" s="1"/>
  <c r="F3808" i="11"/>
  <c r="F3300" i="11"/>
  <c r="F3795" i="11"/>
  <c r="F3291" i="11"/>
  <c r="F3786" i="11"/>
  <c r="F3276" i="11"/>
  <c r="F3771" i="11"/>
  <c r="F3241" i="11"/>
  <c r="F3736" i="11"/>
  <c r="F3230" i="11"/>
  <c r="F3725" i="11"/>
  <c r="F3197" i="11"/>
  <c r="K3197" i="11" s="1"/>
  <c r="F3692" i="11"/>
  <c r="F3189" i="11"/>
  <c r="F3684" i="11"/>
  <c r="F3163" i="11"/>
  <c r="G3163" i="11" s="1"/>
  <c r="F3658" i="11"/>
  <c r="F3147" i="11"/>
  <c r="F3642" i="11"/>
  <c r="F3133" i="11"/>
  <c r="G3133" i="11" s="1"/>
  <c r="F3628" i="11"/>
  <c r="F3115" i="11"/>
  <c r="F3610" i="11"/>
  <c r="F3111" i="11"/>
  <c r="I3111" i="11" s="1"/>
  <c r="F3606" i="11"/>
  <c r="F3098" i="11"/>
  <c r="F3593" i="11"/>
  <c r="F3074" i="11"/>
  <c r="G3074" i="11" s="1"/>
  <c r="F3569" i="11"/>
  <c r="F3062" i="11"/>
  <c r="F3557" i="11"/>
  <c r="F3435" i="11"/>
  <c r="F3930" i="11"/>
  <c r="F3431" i="11"/>
  <c r="G3431" i="11" s="1"/>
  <c r="F3926" i="11"/>
  <c r="F3427" i="11"/>
  <c r="I3427" i="11" s="1"/>
  <c r="F3922" i="11"/>
  <c r="F3423" i="11"/>
  <c r="I3423" i="11" s="1"/>
  <c r="F3918" i="11"/>
  <c r="F3419" i="11"/>
  <c r="F3914" i="11"/>
  <c r="F3415" i="11"/>
  <c r="G3415" i="11" s="1"/>
  <c r="F3910" i="11"/>
  <c r="F3411" i="11"/>
  <c r="F3906" i="11"/>
  <c r="F3407" i="11"/>
  <c r="K3407" i="11" s="1"/>
  <c r="F3902" i="11"/>
  <c r="F3403" i="11"/>
  <c r="F3898" i="11"/>
  <c r="F3398" i="11"/>
  <c r="I3398" i="11" s="1"/>
  <c r="F3893" i="11"/>
  <c r="F3394" i="11"/>
  <c r="I3394" i="11" s="1"/>
  <c r="F3889" i="11"/>
  <c r="F3390" i="11"/>
  <c r="G3390" i="11" s="1"/>
  <c r="F3885" i="11"/>
  <c r="F3384" i="11"/>
  <c r="F3879" i="11"/>
  <c r="F3380" i="11"/>
  <c r="K3380" i="11" s="1"/>
  <c r="F3875" i="11"/>
  <c r="F3376" i="11"/>
  <c r="I3376" i="11" s="1"/>
  <c r="F3871" i="11"/>
  <c r="F3372" i="11"/>
  <c r="G3372" i="11" s="1"/>
  <c r="F3867" i="11"/>
  <c r="F3368" i="11"/>
  <c r="F3863" i="11"/>
  <c r="F3364" i="11"/>
  <c r="K3364" i="11" s="1"/>
  <c r="F3859" i="11"/>
  <c r="F3347" i="11"/>
  <c r="F3842" i="11"/>
  <c r="F3343" i="11"/>
  <c r="K3343" i="11" s="1"/>
  <c r="F3838" i="11"/>
  <c r="F3339" i="11"/>
  <c r="F3834" i="11"/>
  <c r="F3335" i="11"/>
  <c r="I3335" i="11" s="1"/>
  <c r="F3830" i="11"/>
  <c r="F3331" i="11"/>
  <c r="F3826" i="11"/>
  <c r="F3327" i="11"/>
  <c r="G3327" i="11" s="1"/>
  <c r="F3822" i="11"/>
  <c r="F3323" i="11"/>
  <c r="F3818" i="11"/>
  <c r="F3319" i="11"/>
  <c r="K3319" i="11" s="1"/>
  <c r="F3814" i="11"/>
  <c r="F3315" i="11"/>
  <c r="I3315" i="11" s="1"/>
  <c r="F3810" i="11"/>
  <c r="F3311" i="11"/>
  <c r="G3311" i="11" s="1"/>
  <c r="F3806" i="11"/>
  <c r="F3307" i="11"/>
  <c r="F3802" i="11"/>
  <c r="F3302" i="11"/>
  <c r="G3302" i="11" s="1"/>
  <c r="F3797" i="11"/>
  <c r="F3298" i="11"/>
  <c r="G3298" i="11" s="1"/>
  <c r="F3793" i="11"/>
  <c r="F3289" i="11"/>
  <c r="K3289" i="11" s="1"/>
  <c r="F3784" i="11"/>
  <c r="F3285" i="11"/>
  <c r="F3780" i="11"/>
  <c r="F3278" i="11"/>
  <c r="G3278" i="11" s="1"/>
  <c r="F3773" i="11"/>
  <c r="F3274" i="11"/>
  <c r="F3769" i="11"/>
  <c r="F3270" i="11"/>
  <c r="K3270" i="11" s="1"/>
  <c r="F3765" i="11"/>
  <c r="F3244" i="11"/>
  <c r="F3739" i="11"/>
  <c r="F3239" i="11"/>
  <c r="K3239" i="11" s="1"/>
  <c r="F3734" i="11"/>
  <c r="F3235" i="11"/>
  <c r="F3730" i="11"/>
  <c r="F3228" i="11"/>
  <c r="K3228" i="11" s="1"/>
  <c r="F3723" i="11"/>
  <c r="F3224" i="11"/>
  <c r="F3719" i="11"/>
  <c r="F3220" i="11"/>
  <c r="I3220" i="11" s="1"/>
  <c r="F3715" i="11"/>
  <c r="F3216" i="11"/>
  <c r="I3216" i="11" s="1"/>
  <c r="F3711" i="11"/>
  <c r="F3211" i="11"/>
  <c r="K3211" i="11" s="1"/>
  <c r="F3706" i="11"/>
  <c r="F3206" i="11"/>
  <c r="F3701" i="11"/>
  <c r="F3199" i="11"/>
  <c r="G3199" i="11" s="1"/>
  <c r="F3694" i="11"/>
  <c r="F3195" i="11"/>
  <c r="I3195" i="11" s="1"/>
  <c r="F3690" i="11"/>
  <c r="F3191" i="11"/>
  <c r="I3191" i="11" s="1"/>
  <c r="F3686" i="11"/>
  <c r="F3178" i="11"/>
  <c r="F3673" i="11"/>
  <c r="F3174" i="11"/>
  <c r="I3174" i="11" s="1"/>
  <c r="F3669" i="11"/>
  <c r="F3169" i="11"/>
  <c r="F3664" i="11"/>
  <c r="F3161" i="11"/>
  <c r="G3161" i="11" s="1"/>
  <c r="F3656" i="11"/>
  <c r="F3157" i="11"/>
  <c r="F3652" i="11"/>
  <c r="F3153" i="11"/>
  <c r="I3153" i="11" s="1"/>
  <c r="F3648" i="11"/>
  <c r="F3149" i="11"/>
  <c r="F3644" i="11"/>
  <c r="F3145" i="11"/>
  <c r="K3145" i="11" s="1"/>
  <c r="F3640" i="11"/>
  <c r="F3140" i="11"/>
  <c r="F3635" i="11"/>
  <c r="F3135" i="11"/>
  <c r="K3135" i="11" s="1"/>
  <c r="F3630" i="11"/>
  <c r="F3131" i="11"/>
  <c r="K3131" i="11" s="1"/>
  <c r="F3626" i="11"/>
  <c r="F3127" i="11"/>
  <c r="G3127" i="11" s="1"/>
  <c r="F3622" i="11"/>
  <c r="F3122" i="11"/>
  <c r="F3617" i="11"/>
  <c r="F3117" i="11"/>
  <c r="K3117" i="11" s="1"/>
  <c r="F3612" i="11"/>
  <c r="F3113" i="11"/>
  <c r="I3113" i="11" s="1"/>
  <c r="F3608" i="11"/>
  <c r="F3109" i="11"/>
  <c r="K3109" i="11" s="1"/>
  <c r="F3604" i="11"/>
  <c r="F3105" i="11"/>
  <c r="F3600" i="11"/>
  <c r="F3100" i="11"/>
  <c r="K3100" i="11" s="1"/>
  <c r="F3595" i="11"/>
  <c r="F3096" i="11"/>
  <c r="F3591" i="11"/>
  <c r="F3086" i="11"/>
  <c r="K3086" i="11" s="1"/>
  <c r="F3581" i="11"/>
  <c r="F3082" i="11"/>
  <c r="F3577" i="11"/>
  <c r="F3078" i="11"/>
  <c r="F3573" i="11"/>
  <c r="F3072" i="11"/>
  <c r="F3567" i="11"/>
  <c r="F3064" i="11"/>
  <c r="K3064" i="11" s="1"/>
  <c r="F3559" i="11"/>
  <c r="F3060" i="11"/>
  <c r="F3555" i="11"/>
  <c r="F3056" i="11"/>
  <c r="F3551" i="11"/>
  <c r="F3048" i="11"/>
  <c r="K3048" i="11" s="1"/>
  <c r="F3543" i="11"/>
  <c r="F3043" i="11"/>
  <c r="G3043" i="11" s="1"/>
  <c r="F3538" i="11"/>
  <c r="F3039" i="11"/>
  <c r="F3534" i="11"/>
  <c r="F3035" i="11"/>
  <c r="G3035" i="11" s="1"/>
  <c r="F3530" i="11"/>
  <c r="F3031" i="11"/>
  <c r="K3031" i="11" s="1"/>
  <c r="F3526" i="11"/>
  <c r="F3025" i="11"/>
  <c r="K3025" i="11" s="1"/>
  <c r="F3520" i="11"/>
  <c r="F3014" i="11"/>
  <c r="F3509" i="11"/>
  <c r="F3003" i="11"/>
  <c r="I3003" i="11" s="1"/>
  <c r="F3498" i="11"/>
  <c r="F2999" i="11"/>
  <c r="F3494" i="11"/>
  <c r="F2990" i="11"/>
  <c r="K2990" i="11" s="1"/>
  <c r="F3485" i="11"/>
  <c r="F2984" i="11"/>
  <c r="F3479" i="11"/>
  <c r="F2447" i="11"/>
  <c r="I2447" i="11" s="1"/>
  <c r="F2942" i="11"/>
  <c r="F2435" i="11"/>
  <c r="G2435" i="11" s="1"/>
  <c r="F2930" i="11"/>
  <c r="F2427" i="11"/>
  <c r="I2427" i="11" s="1"/>
  <c r="F2922" i="11"/>
  <c r="F2415" i="11"/>
  <c r="K2415" i="11" s="1"/>
  <c r="F2910" i="11"/>
  <c r="F2402" i="11"/>
  <c r="G2402" i="11" s="1"/>
  <c r="F2897" i="11"/>
  <c r="F2392" i="11"/>
  <c r="K2392" i="11" s="1"/>
  <c r="F2887" i="11"/>
  <c r="F2380" i="11"/>
  <c r="K2380" i="11" s="1"/>
  <c r="F2875" i="11"/>
  <c r="F2359" i="11"/>
  <c r="F2854" i="11"/>
  <c r="F2347" i="11"/>
  <c r="I2347" i="11" s="1"/>
  <c r="F2842" i="11"/>
  <c r="F2339" i="11"/>
  <c r="F2834" i="11"/>
  <c r="F2327" i="11"/>
  <c r="F2822" i="11"/>
  <c r="F2315" i="11"/>
  <c r="I2315" i="11" s="1"/>
  <c r="F2810" i="11"/>
  <c r="F2301" i="11"/>
  <c r="I2301" i="11" s="1"/>
  <c r="F2796" i="11"/>
  <c r="F2290" i="11"/>
  <c r="I2290" i="11" s="1"/>
  <c r="F2785" i="11"/>
  <c r="F2265" i="11"/>
  <c r="K2265" i="11" s="1"/>
  <c r="F2760" i="11"/>
  <c r="F2240" i="11"/>
  <c r="F2735" i="11"/>
  <c r="F2232" i="11"/>
  <c r="I2232" i="11" s="1"/>
  <c r="F2727" i="11"/>
  <c r="F2223" i="11"/>
  <c r="F2718" i="11"/>
  <c r="F2214" i="11"/>
  <c r="I2214" i="11" s="1"/>
  <c r="F2709" i="11"/>
  <c r="F2203" i="11"/>
  <c r="K2203" i="11" s="1"/>
  <c r="F2698" i="11"/>
  <c r="F2199" i="11"/>
  <c r="I2199" i="11" s="1"/>
  <c r="F2694" i="11"/>
  <c r="F2181" i="11"/>
  <c r="F2676" i="11"/>
  <c r="F2169" i="11"/>
  <c r="K2169" i="11" s="1"/>
  <c r="F2664" i="11"/>
  <c r="F2157" i="11"/>
  <c r="G2157" i="11" s="1"/>
  <c r="F2652" i="11"/>
  <c r="F2148" i="11"/>
  <c r="K2148" i="11" s="1"/>
  <c r="F2643" i="11"/>
  <c r="F2134" i="11"/>
  <c r="K2134" i="11" s="1"/>
  <c r="F2629" i="11"/>
  <c r="F2125" i="11"/>
  <c r="K2125" i="11" s="1"/>
  <c r="F2620" i="11"/>
  <c r="F2113" i="11"/>
  <c r="G2113" i="11" s="1"/>
  <c r="F2608" i="11"/>
  <c r="F2094" i="11"/>
  <c r="G2094" i="11" s="1"/>
  <c r="F2589" i="11"/>
  <c r="F2080" i="11"/>
  <c r="F2575" i="11"/>
  <c r="F2064" i="11"/>
  <c r="I2064" i="11" s="1"/>
  <c r="F2559" i="11"/>
  <c r="F2047" i="11"/>
  <c r="F2542" i="11"/>
  <c r="F2004" i="11"/>
  <c r="I2004" i="11" s="1"/>
  <c r="F2499" i="11"/>
  <c r="F2446" i="11"/>
  <c r="K2446" i="11" s="1"/>
  <c r="F2941" i="11"/>
  <c r="F2434" i="11"/>
  <c r="I2434" i="11" s="1"/>
  <c r="F2929" i="11"/>
  <c r="F2426" i="11"/>
  <c r="K2426" i="11" s="1"/>
  <c r="F2921" i="11"/>
  <c r="F2418" i="11"/>
  <c r="G2418" i="11" s="1"/>
  <c r="F2913" i="11"/>
  <c r="F2405" i="11"/>
  <c r="K2405" i="11" s="1"/>
  <c r="F2900" i="11"/>
  <c r="F2395" i="11"/>
  <c r="K2395" i="11" s="1"/>
  <c r="F2890" i="11"/>
  <c r="F2387" i="11"/>
  <c r="G2387" i="11" s="1"/>
  <c r="F2882" i="11"/>
  <c r="F2379" i="11"/>
  <c r="I2379" i="11" s="1"/>
  <c r="F2874" i="11"/>
  <c r="F2358" i="11"/>
  <c r="F2853" i="11"/>
  <c r="F2350" i="11"/>
  <c r="G2350" i="11" s="1"/>
  <c r="F2845" i="11"/>
  <c r="F2342" i="11"/>
  <c r="K2342" i="11" s="1"/>
  <c r="F2837" i="11"/>
  <c r="F2334" i="11"/>
  <c r="I2334" i="11" s="1"/>
  <c r="F2829" i="11"/>
  <c r="F2326" i="11"/>
  <c r="K2326" i="11" s="1"/>
  <c r="F2821" i="11"/>
  <c r="F2314" i="11"/>
  <c r="I2314" i="11" s="1"/>
  <c r="F2809" i="11"/>
  <c r="F2300" i="11"/>
  <c r="K2300" i="11" s="1"/>
  <c r="F2795" i="11"/>
  <c r="F2289" i="11"/>
  <c r="I2289" i="11" s="1"/>
  <c r="F2784" i="11"/>
  <c r="F2255" i="11"/>
  <c r="F2750" i="11"/>
  <c r="F2235" i="11"/>
  <c r="I2235" i="11" s="1"/>
  <c r="F2730" i="11"/>
  <c r="F2206" i="11"/>
  <c r="G2206" i="11" s="1"/>
  <c r="F2701" i="11"/>
  <c r="F2093" i="11"/>
  <c r="I2093" i="11" s="1"/>
  <c r="F2588" i="11"/>
  <c r="F1993" i="11"/>
  <c r="K1993" i="11" s="1"/>
  <c r="F2488" i="11"/>
  <c r="F2444" i="11"/>
  <c r="I2444" i="11" s="1"/>
  <c r="F2939" i="11"/>
  <c r="F2440" i="11"/>
  <c r="F2935" i="11"/>
  <c r="F2436" i="11"/>
  <c r="K2436" i="11" s="1"/>
  <c r="F2931" i="11"/>
  <c r="F2432" i="11"/>
  <c r="F2927" i="11"/>
  <c r="F2428" i="11"/>
  <c r="G2428" i="11" s="1"/>
  <c r="F2923" i="11"/>
  <c r="F2424" i="11"/>
  <c r="I2424" i="11" s="1"/>
  <c r="F2919" i="11"/>
  <c r="F2420" i="11"/>
  <c r="F2915" i="11"/>
  <c r="F2416" i="11"/>
  <c r="F2911" i="11"/>
  <c r="F2412" i="11"/>
  <c r="G2412" i="11" s="1"/>
  <c r="F2907" i="11"/>
  <c r="F2407" i="11"/>
  <c r="G2407" i="11" s="1"/>
  <c r="F2902" i="11"/>
  <c r="F2403" i="11"/>
  <c r="I2403" i="11" s="1"/>
  <c r="F2898" i="11"/>
  <c r="F2397" i="11"/>
  <c r="K2397" i="11" s="1"/>
  <c r="F2892" i="11"/>
  <c r="F2393" i="11"/>
  <c r="G2393" i="11" s="1"/>
  <c r="F2888" i="11"/>
  <c r="F2389" i="11"/>
  <c r="G2389" i="11" s="1"/>
  <c r="F2884" i="11"/>
  <c r="F2385" i="11"/>
  <c r="F2880" i="11"/>
  <c r="F2381" i="11"/>
  <c r="K2381" i="11" s="1"/>
  <c r="F2876" i="11"/>
  <c r="F2377" i="11"/>
  <c r="K2377" i="11" s="1"/>
  <c r="F2872" i="11"/>
  <c r="F2373" i="11"/>
  <c r="G2373" i="11" s="1"/>
  <c r="F2868" i="11"/>
  <c r="F2356" i="11"/>
  <c r="K2356" i="11" s="1"/>
  <c r="F2851" i="11"/>
  <c r="F2352" i="11"/>
  <c r="I2352" i="11" s="1"/>
  <c r="F2847" i="11"/>
  <c r="F2348" i="11"/>
  <c r="G2348" i="11" s="1"/>
  <c r="F2843" i="11"/>
  <c r="F2344" i="11"/>
  <c r="F2839" i="11"/>
  <c r="F2340" i="11"/>
  <c r="F2835" i="11"/>
  <c r="F2336" i="11"/>
  <c r="F2831" i="11"/>
  <c r="F2332" i="11"/>
  <c r="I2332" i="11" s="1"/>
  <c r="F2827" i="11"/>
  <c r="F2328" i="11"/>
  <c r="K2328" i="11" s="1"/>
  <c r="F2823" i="11"/>
  <c r="F2324" i="11"/>
  <c r="K2324" i="11" s="1"/>
  <c r="F2819" i="11"/>
  <c r="F2320" i="11"/>
  <c r="I2320" i="11" s="1"/>
  <c r="F2815" i="11"/>
  <c r="F2316" i="11"/>
  <c r="G2316" i="11" s="1"/>
  <c r="F2811" i="11"/>
  <c r="F2311" i="11"/>
  <c r="F2806" i="11"/>
  <c r="F2302" i="11"/>
  <c r="F2797" i="11"/>
  <c r="F2298" i="11"/>
  <c r="F2793" i="11"/>
  <c r="F2291" i="11"/>
  <c r="I2291" i="11" s="1"/>
  <c r="F2786" i="11"/>
  <c r="F2287" i="11"/>
  <c r="G2287" i="11" s="1"/>
  <c r="F2782" i="11"/>
  <c r="F2283" i="11"/>
  <c r="G2283" i="11" s="1"/>
  <c r="F2778" i="11"/>
  <c r="F2273" i="11"/>
  <c r="I2273" i="11" s="1"/>
  <c r="F2768" i="11"/>
  <c r="F2253" i="11"/>
  <c r="I2253" i="11" s="1"/>
  <c r="F2748" i="11"/>
  <c r="F2248" i="11"/>
  <c r="F2743" i="11"/>
  <c r="F2241" i="11"/>
  <c r="I2241" i="11" s="1"/>
  <c r="F2736" i="11"/>
  <c r="F2237" i="11"/>
  <c r="F2732" i="11"/>
  <c r="F2233" i="11"/>
  <c r="K2233" i="11" s="1"/>
  <c r="F2728" i="11"/>
  <c r="F2229" i="11"/>
  <c r="K2229" i="11" s="1"/>
  <c r="F2724" i="11"/>
  <c r="F2224" i="11"/>
  <c r="G2224" i="11" s="1"/>
  <c r="F2719" i="11"/>
  <c r="F2219" i="11"/>
  <c r="I2219" i="11" s="1"/>
  <c r="F2714" i="11"/>
  <c r="F2215" i="11"/>
  <c r="I2215" i="11" s="1"/>
  <c r="F2710" i="11"/>
  <c r="F2208" i="11"/>
  <c r="K2208" i="11" s="1"/>
  <c r="F2703" i="11"/>
  <c r="F2204" i="11"/>
  <c r="G2204" i="11" s="1"/>
  <c r="F2699" i="11"/>
  <c r="F2200" i="11"/>
  <c r="G2200" i="11" s="1"/>
  <c r="F2695" i="11"/>
  <c r="F2187" i="11"/>
  <c r="G2187" i="11" s="1"/>
  <c r="F2682" i="11"/>
  <c r="F2182" i="11"/>
  <c r="G2182" i="11" s="1"/>
  <c r="F2677" i="11"/>
  <c r="F2174" i="11"/>
  <c r="I2174" i="11" s="1"/>
  <c r="F2669" i="11"/>
  <c r="F2170" i="11"/>
  <c r="I2170" i="11" s="1"/>
  <c r="F2665" i="11"/>
  <c r="F2166" i="11"/>
  <c r="G2166" i="11" s="1"/>
  <c r="F2661" i="11"/>
  <c r="F2162" i="11"/>
  <c r="F2657" i="11"/>
  <c r="F2158" i="11"/>
  <c r="G2158" i="11" s="1"/>
  <c r="F2653" i="11"/>
  <c r="F2154" i="11"/>
  <c r="F2649" i="11"/>
  <c r="F2149" i="11"/>
  <c r="K2149" i="11" s="1"/>
  <c r="F2644" i="11"/>
  <c r="F2144" i="11"/>
  <c r="G2144" i="11" s="1"/>
  <c r="F2639" i="11"/>
  <c r="F2140" i="11"/>
  <c r="I2140" i="11" s="1"/>
  <c r="F2635" i="11"/>
  <c r="F2135" i="11"/>
  <c r="G2135" i="11" s="1"/>
  <c r="F2630" i="11"/>
  <c r="F2131" i="11"/>
  <c r="K2131" i="11" s="1"/>
  <c r="F2626" i="11"/>
  <c r="F2126" i="11"/>
  <c r="F2621" i="11"/>
  <c r="F2122" i="11"/>
  <c r="I2122" i="11" s="1"/>
  <c r="F2617" i="11"/>
  <c r="F2118" i="11"/>
  <c r="F2613" i="11"/>
  <c r="F2114" i="11"/>
  <c r="F2609" i="11"/>
  <c r="F2109" i="11"/>
  <c r="K2109" i="11" s="1"/>
  <c r="F2604" i="11"/>
  <c r="F2105" i="11"/>
  <c r="K2105" i="11" s="1"/>
  <c r="F2600" i="11"/>
  <c r="F2095" i="11"/>
  <c r="K2095" i="11" s="1"/>
  <c r="F2590" i="11"/>
  <c r="F2091" i="11"/>
  <c r="K2091" i="11" s="1"/>
  <c r="F2586" i="11"/>
  <c r="F2087" i="11"/>
  <c r="F2582" i="11"/>
  <c r="F2081" i="11"/>
  <c r="G2081" i="11" s="1"/>
  <c r="F2576" i="11"/>
  <c r="F2073" i="11"/>
  <c r="F2568" i="11"/>
  <c r="F2069" i="11"/>
  <c r="I2069" i="11" s="1"/>
  <c r="F2564" i="11"/>
  <c r="F2065" i="11"/>
  <c r="K2065" i="11" s="1"/>
  <c r="F2560" i="11"/>
  <c r="F2056" i="11"/>
  <c r="I2056" i="11" s="1"/>
  <c r="F2551" i="11"/>
  <c r="F2052" i="11"/>
  <c r="I2052" i="11" s="1"/>
  <c r="F2547" i="11"/>
  <c r="F2048" i="11"/>
  <c r="K2048" i="11" s="1"/>
  <c r="F2543" i="11"/>
  <c r="F2044" i="11"/>
  <c r="K2044" i="11" s="1"/>
  <c r="F2539" i="11"/>
  <c r="F2040" i="11"/>
  <c r="F2535" i="11"/>
  <c r="F2030" i="11"/>
  <c r="I2030" i="11" s="1"/>
  <c r="F2525" i="11"/>
  <c r="F2023" i="11"/>
  <c r="G2023" i="11" s="1"/>
  <c r="F2518" i="11"/>
  <c r="F2012" i="11"/>
  <c r="K2012" i="11" s="1"/>
  <c r="F2507" i="11"/>
  <c r="F2005" i="11"/>
  <c r="K2005" i="11" s="1"/>
  <c r="F2500" i="11"/>
  <c r="F1998" i="11"/>
  <c r="I1998" i="11" s="1"/>
  <c r="F2493" i="11"/>
  <c r="F2079" i="11"/>
  <c r="G2079" i="11" s="1"/>
  <c r="F2574" i="11"/>
  <c r="F2071" i="11"/>
  <c r="F2566" i="11"/>
  <c r="F2067" i="11"/>
  <c r="I2067" i="11" s="1"/>
  <c r="F2562" i="11"/>
  <c r="F2063" i="11"/>
  <c r="F2558" i="11"/>
  <c r="F2054" i="11"/>
  <c r="G2054" i="11" s="1"/>
  <c r="F2549" i="11"/>
  <c r="F2050" i="11"/>
  <c r="G2050" i="11" s="1"/>
  <c r="F2545" i="11"/>
  <c r="F2046" i="11"/>
  <c r="K2046" i="11" s="1"/>
  <c r="F2541" i="11"/>
  <c r="F2042" i="11"/>
  <c r="I2042" i="11" s="1"/>
  <c r="F2537" i="11"/>
  <c r="F2036" i="11"/>
  <c r="K2036" i="11" s="1"/>
  <c r="F2531" i="11"/>
  <c r="F2025" i="11"/>
  <c r="I2025" i="11" s="1"/>
  <c r="F2520" i="11"/>
  <c r="F2019" i="11"/>
  <c r="K2019" i="11" s="1"/>
  <c r="F2514" i="11"/>
  <c r="F2010" i="11"/>
  <c r="K2010" i="11" s="1"/>
  <c r="F2505" i="11"/>
  <c r="F2003" i="11"/>
  <c r="I2003" i="11" s="1"/>
  <c r="F2498" i="11"/>
  <c r="F1996" i="11"/>
  <c r="I1996" i="11" s="1"/>
  <c r="F2491" i="11"/>
  <c r="F2443" i="11"/>
  <c r="K2443" i="11" s="1"/>
  <c r="F2938" i="11"/>
  <c r="F2439" i="11"/>
  <c r="I2439" i="11" s="1"/>
  <c r="F2934" i="11"/>
  <c r="F2431" i="11"/>
  <c r="I2431" i="11" s="1"/>
  <c r="F2926" i="11"/>
  <c r="F2423" i="11"/>
  <c r="F2918" i="11"/>
  <c r="F2419" i="11"/>
  <c r="I2419" i="11" s="1"/>
  <c r="F2914" i="11"/>
  <c r="F2410" i="11"/>
  <c r="I2410" i="11" s="1"/>
  <c r="F2905" i="11"/>
  <c r="F2406" i="11"/>
  <c r="K2406" i="11" s="1"/>
  <c r="F2901" i="11"/>
  <c r="F2396" i="11"/>
  <c r="F2891" i="11"/>
  <c r="F2388" i="11"/>
  <c r="K2388" i="11" s="1"/>
  <c r="F2883" i="11"/>
  <c r="F2384" i="11"/>
  <c r="G2384" i="11" s="1"/>
  <c r="F2879" i="11"/>
  <c r="F2376" i="11"/>
  <c r="G2376" i="11" s="1"/>
  <c r="F2871" i="11"/>
  <c r="F2355" i="11"/>
  <c r="F2850" i="11"/>
  <c r="F2351" i="11"/>
  <c r="G2351" i="11" s="1"/>
  <c r="F2846" i="11"/>
  <c r="F2343" i="11"/>
  <c r="I2343" i="11" s="1"/>
  <c r="F2838" i="11"/>
  <c r="F2335" i="11"/>
  <c r="G2335" i="11" s="1"/>
  <c r="F2830" i="11"/>
  <c r="F2331" i="11"/>
  <c r="I2331" i="11" s="1"/>
  <c r="F2826" i="11"/>
  <c r="F2323" i="11"/>
  <c r="K2323" i="11" s="1"/>
  <c r="F2818" i="11"/>
  <c r="F2319" i="11"/>
  <c r="F2814" i="11"/>
  <c r="F2310" i="11"/>
  <c r="F2805" i="11"/>
  <c r="F2297" i="11"/>
  <c r="I2297" i="11" s="1"/>
  <c r="F2792" i="11"/>
  <c r="F2286" i="11"/>
  <c r="F2781" i="11"/>
  <c r="F2282" i="11"/>
  <c r="F2777" i="11"/>
  <c r="F2251" i="11"/>
  <c r="K2251" i="11" s="1"/>
  <c r="F2746" i="11"/>
  <c r="F2247" i="11"/>
  <c r="F2742" i="11"/>
  <c r="F2236" i="11"/>
  <c r="I2236" i="11" s="1"/>
  <c r="F2731" i="11"/>
  <c r="F2228" i="11"/>
  <c r="F2723" i="11"/>
  <c r="F2218" i="11"/>
  <c r="I2218" i="11" s="1"/>
  <c r="F2713" i="11"/>
  <c r="F2207" i="11"/>
  <c r="G2207" i="11" s="1"/>
  <c r="F2702" i="11"/>
  <c r="F2173" i="11"/>
  <c r="F2668" i="11"/>
  <c r="F2165" i="11"/>
  <c r="G2165" i="11" s="1"/>
  <c r="F2660" i="11"/>
  <c r="F2161" i="11"/>
  <c r="F2656" i="11"/>
  <c r="F2153" i="11"/>
  <c r="I2153" i="11" s="1"/>
  <c r="F2648" i="11"/>
  <c r="F2143" i="11"/>
  <c r="F2638" i="11"/>
  <c r="F2139" i="11"/>
  <c r="F2634" i="11"/>
  <c r="F2130" i="11"/>
  <c r="G2130" i="11" s="1"/>
  <c r="F2625" i="11"/>
  <c r="F2121" i="11"/>
  <c r="G2121" i="11" s="1"/>
  <c r="F2616" i="11"/>
  <c r="F2117" i="11"/>
  <c r="F2612" i="11"/>
  <c r="F2108" i="11"/>
  <c r="I2108" i="11" s="1"/>
  <c r="F2603" i="11"/>
  <c r="F2104" i="11"/>
  <c r="F2599" i="11"/>
  <c r="F2090" i="11"/>
  <c r="I2090" i="11" s="1"/>
  <c r="F2585" i="11"/>
  <c r="F2084" i="11"/>
  <c r="K2084" i="11" s="1"/>
  <c r="F2579" i="11"/>
  <c r="F2072" i="11"/>
  <c r="I2072" i="11" s="1"/>
  <c r="F2567" i="11"/>
  <c r="F2068" i="11"/>
  <c r="F2563" i="11"/>
  <c r="F2055" i="11"/>
  <c r="G2055" i="11" s="1"/>
  <c r="F2550" i="11"/>
  <c r="F2051" i="11"/>
  <c r="F2546" i="11"/>
  <c r="F2043" i="11"/>
  <c r="I2043" i="11" s="1"/>
  <c r="F2538" i="11"/>
  <c r="F2039" i="11"/>
  <c r="I2039" i="11" s="1"/>
  <c r="F2534" i="11"/>
  <c r="F2029" i="11"/>
  <c r="G2029" i="11" s="1"/>
  <c r="F2524" i="11"/>
  <c r="F2011" i="11"/>
  <c r="K2011" i="11" s="1"/>
  <c r="F2506" i="11"/>
  <c r="F1997" i="11"/>
  <c r="I1997" i="11" s="1"/>
  <c r="F2492" i="11"/>
  <c r="F2442" i="11"/>
  <c r="I2442" i="11" s="1"/>
  <c r="F2937" i="11"/>
  <c r="F2438" i="11"/>
  <c r="F2933" i="11"/>
  <c r="F2430" i="11"/>
  <c r="K2430" i="11" s="1"/>
  <c r="F2925" i="11"/>
  <c r="F2422" i="11"/>
  <c r="F2917" i="11"/>
  <c r="F2414" i="11"/>
  <c r="K2414" i="11" s="1"/>
  <c r="F2909" i="11"/>
  <c r="F2409" i="11"/>
  <c r="K2409" i="11" s="1"/>
  <c r="F2904" i="11"/>
  <c r="F2401" i="11"/>
  <c r="G2401" i="11" s="1"/>
  <c r="F2896" i="11"/>
  <c r="F2391" i="11"/>
  <c r="G2391" i="11" s="1"/>
  <c r="F2886" i="11"/>
  <c r="F2383" i="11"/>
  <c r="I2383" i="11" s="1"/>
  <c r="F2878" i="11"/>
  <c r="F2375" i="11"/>
  <c r="I2375" i="11" s="1"/>
  <c r="F2870" i="11"/>
  <c r="F2354" i="11"/>
  <c r="K2354" i="11" s="1"/>
  <c r="F2849" i="11"/>
  <c r="F2346" i="11"/>
  <c r="F2841" i="11"/>
  <c r="F2338" i="11"/>
  <c r="I2338" i="11" s="1"/>
  <c r="F2833" i="11"/>
  <c r="F2330" i="11"/>
  <c r="G2330" i="11" s="1"/>
  <c r="F2825" i="11"/>
  <c r="F2322" i="11"/>
  <c r="K2322" i="11" s="1"/>
  <c r="F2817" i="11"/>
  <c r="F2318" i="11"/>
  <c r="I2318" i="11" s="1"/>
  <c r="F2813" i="11"/>
  <c r="F2309" i="11"/>
  <c r="I2309" i="11" s="1"/>
  <c r="F2804" i="11"/>
  <c r="F2296" i="11"/>
  <c r="F2791" i="11"/>
  <c r="F2285" i="11"/>
  <c r="G2285" i="11" s="1"/>
  <c r="F2780" i="11"/>
  <c r="F2281" i="11"/>
  <c r="F2776" i="11"/>
  <c r="F2250" i="11"/>
  <c r="G2250" i="11" s="1"/>
  <c r="F2745" i="11"/>
  <c r="F2246" i="11"/>
  <c r="F2741" i="11"/>
  <c r="F2239" i="11"/>
  <c r="I2239" i="11" s="1"/>
  <c r="F2734" i="11"/>
  <c r="F2231" i="11"/>
  <c r="F2726" i="11"/>
  <c r="F2227" i="11"/>
  <c r="K2227" i="11" s="1"/>
  <c r="F2722" i="11"/>
  <c r="F2222" i="11"/>
  <c r="K2222" i="11" s="1"/>
  <c r="F2717" i="11"/>
  <c r="F2217" i="11"/>
  <c r="G2217" i="11" s="1"/>
  <c r="F2712" i="11"/>
  <c r="F2212" i="11"/>
  <c r="F2707" i="11"/>
  <c r="F2202" i="11"/>
  <c r="K2202" i="11" s="1"/>
  <c r="F2697" i="11"/>
  <c r="F2189" i="11"/>
  <c r="I2189" i="11" s="1"/>
  <c r="F2684" i="11"/>
  <c r="F2185" i="11"/>
  <c r="I2185" i="11" s="1"/>
  <c r="F2680" i="11"/>
  <c r="F2180" i="11"/>
  <c r="F2675" i="11"/>
  <c r="F2172" i="11"/>
  <c r="K2172" i="11" s="1"/>
  <c r="F2667" i="11"/>
  <c r="F2168" i="11"/>
  <c r="F2663" i="11"/>
  <c r="F2164" i="11"/>
  <c r="K2164" i="11" s="1"/>
  <c r="F2659" i="11"/>
  <c r="F2160" i="11"/>
  <c r="K2160" i="11" s="1"/>
  <c r="F2655" i="11"/>
  <c r="F2156" i="11"/>
  <c r="I2156" i="11" s="1"/>
  <c r="F2651" i="11"/>
  <c r="F2152" i="11"/>
  <c r="I2152" i="11" s="1"/>
  <c r="F2647" i="11"/>
  <c r="F2146" i="11"/>
  <c r="I2146" i="11" s="1"/>
  <c r="F2641" i="11"/>
  <c r="F2142" i="11"/>
  <c r="F2637" i="11"/>
  <c r="F2138" i="11"/>
  <c r="G2138" i="11" s="1"/>
  <c r="F2633" i="11"/>
  <c r="F2133" i="11"/>
  <c r="F2628" i="11"/>
  <c r="F2129" i="11"/>
  <c r="I2129" i="11" s="1"/>
  <c r="F2624" i="11"/>
  <c r="F2124" i="11"/>
  <c r="G2124" i="11" s="1"/>
  <c r="F2619" i="11"/>
  <c r="F2120" i="11"/>
  <c r="K2120" i="11" s="1"/>
  <c r="F2615" i="11"/>
  <c r="F2116" i="11"/>
  <c r="G2116" i="11" s="1"/>
  <c r="F2611" i="11"/>
  <c r="F2112" i="11"/>
  <c r="K2112" i="11" s="1"/>
  <c r="F2607" i="11"/>
  <c r="F2107" i="11"/>
  <c r="K2107" i="11" s="1"/>
  <c r="F2602" i="11"/>
  <c r="F2103" i="11"/>
  <c r="I2103" i="11" s="1"/>
  <c r="F2598" i="11"/>
  <c r="F2089" i="11"/>
  <c r="F2584" i="11"/>
  <c r="F2083" i="11"/>
  <c r="G2083" i="11" s="1"/>
  <c r="F2578" i="11"/>
  <c r="F2445" i="11"/>
  <c r="G2445" i="11" s="1"/>
  <c r="F2940" i="11"/>
  <c r="F2441" i="11"/>
  <c r="G2441" i="11" s="1"/>
  <c r="F2936" i="11"/>
  <c r="F2437" i="11"/>
  <c r="K2437" i="11" s="1"/>
  <c r="F2932" i="11"/>
  <c r="F2433" i="11"/>
  <c r="G2433" i="11" s="1"/>
  <c r="F2928" i="11"/>
  <c r="F2429" i="11"/>
  <c r="F2924" i="11"/>
  <c r="F2425" i="11"/>
  <c r="K2425" i="11" s="1"/>
  <c r="F2920" i="11"/>
  <c r="F2421" i="11"/>
  <c r="K2421" i="11" s="1"/>
  <c r="F2916" i="11"/>
  <c r="F2417" i="11"/>
  <c r="I2417" i="11" s="1"/>
  <c r="F2912" i="11"/>
  <c r="F2413" i="11"/>
  <c r="F2908" i="11"/>
  <c r="F2408" i="11"/>
  <c r="K2408" i="11" s="1"/>
  <c r="F2903" i="11"/>
  <c r="F2404" i="11"/>
  <c r="F2899" i="11"/>
  <c r="F2400" i="11"/>
  <c r="K2400" i="11" s="1"/>
  <c r="F2895" i="11"/>
  <c r="F2394" i="11"/>
  <c r="K2394" i="11" s="1"/>
  <c r="F2889" i="11"/>
  <c r="F2390" i="11"/>
  <c r="K2390" i="11" s="1"/>
  <c r="F2885" i="11"/>
  <c r="F2386" i="11"/>
  <c r="F2881" i="11"/>
  <c r="F2382" i="11"/>
  <c r="I2382" i="11" s="1"/>
  <c r="F2877" i="11"/>
  <c r="F2378" i="11"/>
  <c r="F2873" i="11"/>
  <c r="F2374" i="11"/>
  <c r="I2374" i="11" s="1"/>
  <c r="F2869" i="11"/>
  <c r="F2357" i="11"/>
  <c r="G2357" i="11" s="1"/>
  <c r="F2852" i="11"/>
  <c r="F2353" i="11"/>
  <c r="I2353" i="11" s="1"/>
  <c r="F2848" i="11"/>
  <c r="F2349" i="11"/>
  <c r="F2844" i="11"/>
  <c r="F2345" i="11"/>
  <c r="I2345" i="11" s="1"/>
  <c r="F2840" i="11"/>
  <c r="F2341" i="11"/>
  <c r="I2341" i="11" s="1"/>
  <c r="F2836" i="11"/>
  <c r="F2337" i="11"/>
  <c r="I2337" i="11" s="1"/>
  <c r="F2832" i="11"/>
  <c r="F2333" i="11"/>
  <c r="F2828" i="11"/>
  <c r="F2329" i="11"/>
  <c r="I2329" i="11" s="1"/>
  <c r="F2824" i="11"/>
  <c r="F2325" i="11"/>
  <c r="F2820" i="11"/>
  <c r="F2321" i="11"/>
  <c r="I2321" i="11" s="1"/>
  <c r="F2816" i="11"/>
  <c r="F2317" i="11"/>
  <c r="K2317" i="11" s="1"/>
  <c r="F2812" i="11"/>
  <c r="F2312" i="11"/>
  <c r="I2312" i="11" s="1"/>
  <c r="F2807" i="11"/>
  <c r="F2308" i="11"/>
  <c r="F2803" i="11"/>
  <c r="F2299" i="11"/>
  <c r="K2299" i="11" s="1"/>
  <c r="F2794" i="11"/>
  <c r="F2295" i="11"/>
  <c r="F2790" i="11"/>
  <c r="F2288" i="11"/>
  <c r="I2288" i="11" s="1"/>
  <c r="F2783" i="11"/>
  <c r="F2284" i="11"/>
  <c r="K2284" i="11" s="1"/>
  <c r="F2779" i="11"/>
  <c r="F2280" i="11"/>
  <c r="G2280" i="11" s="1"/>
  <c r="F2775" i="11"/>
  <c r="F2254" i="11"/>
  <c r="F2749" i="11"/>
  <c r="F2249" i="11"/>
  <c r="K2249" i="11" s="1"/>
  <c r="F2744" i="11"/>
  <c r="F2245" i="11"/>
  <c r="K2245" i="11" s="1"/>
  <c r="F2740" i="11"/>
  <c r="F2238" i="11"/>
  <c r="G2238" i="11" s="1"/>
  <c r="F2733" i="11"/>
  <c r="F2234" i="11"/>
  <c r="F2729" i="11"/>
  <c r="F2230" i="11"/>
  <c r="G2230" i="11" s="1"/>
  <c r="F2725" i="11"/>
  <c r="F2226" i="11"/>
  <c r="F2721" i="11"/>
  <c r="F2221" i="11"/>
  <c r="G2221" i="11" s="1"/>
  <c r="F2716" i="11"/>
  <c r="F2216" i="11"/>
  <c r="K2216" i="11" s="1"/>
  <c r="F2711" i="11"/>
  <c r="F2209" i="11"/>
  <c r="I2209" i="11" s="1"/>
  <c r="F2704" i="11"/>
  <c r="F2205" i="11"/>
  <c r="F2700" i="11"/>
  <c r="F2201" i="11"/>
  <c r="K2201" i="11" s="1"/>
  <c r="F2696" i="11"/>
  <c r="F2188" i="11"/>
  <c r="F2683" i="11"/>
  <c r="F2184" i="11"/>
  <c r="G2184" i="11" s="1"/>
  <c r="F2679" i="11"/>
  <c r="F2179" i="11"/>
  <c r="I2179" i="11" s="1"/>
  <c r="F2674" i="11"/>
  <c r="F2171" i="11"/>
  <c r="K2171" i="11" s="1"/>
  <c r="F2666" i="11"/>
  <c r="F2167" i="11"/>
  <c r="F2662" i="11"/>
  <c r="F2163" i="11"/>
  <c r="G2163" i="11" s="1"/>
  <c r="F2658" i="11"/>
  <c r="F2159" i="11"/>
  <c r="G2159" i="11" s="1"/>
  <c r="F2654" i="11"/>
  <c r="F2155" i="11"/>
  <c r="K2155" i="11" s="1"/>
  <c r="F2650" i="11"/>
  <c r="F2150" i="11"/>
  <c r="I2150" i="11" s="1"/>
  <c r="F2645" i="11"/>
  <c r="F2145" i="11"/>
  <c r="K2145" i="11" s="1"/>
  <c r="F2640" i="11"/>
  <c r="F2141" i="11"/>
  <c r="I2141" i="11" s="1"/>
  <c r="F2636" i="11"/>
  <c r="F2137" i="11"/>
  <c r="I2137" i="11" s="1"/>
  <c r="F2632" i="11"/>
  <c r="F2132" i="11"/>
  <c r="I2132" i="11" s="1"/>
  <c r="F2627" i="11"/>
  <c r="F2127" i="11"/>
  <c r="G2127" i="11" s="1"/>
  <c r="F2622" i="11"/>
  <c r="F2123" i="11"/>
  <c r="F2618" i="11"/>
  <c r="F2119" i="11"/>
  <c r="I2119" i="11" s="1"/>
  <c r="F2614" i="11"/>
  <c r="F2115" i="11"/>
  <c r="F2610" i="11"/>
  <c r="F2110" i="11"/>
  <c r="G2110" i="11" s="1"/>
  <c r="F2605" i="11"/>
  <c r="F2106" i="11"/>
  <c r="K2106" i="11" s="1"/>
  <c r="F2601" i="11"/>
  <c r="F2096" i="11"/>
  <c r="K2096" i="11" s="1"/>
  <c r="F2591" i="11"/>
  <c r="F2092" i="11"/>
  <c r="F2587" i="11"/>
  <c r="F2088" i="11"/>
  <c r="I2088" i="11" s="1"/>
  <c r="F2583" i="11"/>
  <c r="F2082" i="11"/>
  <c r="I2082" i="11" s="1"/>
  <c r="F2577" i="11"/>
  <c r="F2074" i="11"/>
  <c r="I2074" i="11" s="1"/>
  <c r="F2569" i="11"/>
  <c r="F2070" i="11"/>
  <c r="F2565" i="11"/>
  <c r="F2066" i="11"/>
  <c r="K2066" i="11" s="1"/>
  <c r="F2561" i="11"/>
  <c r="F2058" i="11"/>
  <c r="F2553" i="11"/>
  <c r="F2053" i="11"/>
  <c r="G2053" i="11" s="1"/>
  <c r="F2548" i="11"/>
  <c r="F2049" i="11"/>
  <c r="G2049" i="11" s="1"/>
  <c r="F2544" i="11"/>
  <c r="F2045" i="11"/>
  <c r="I2045" i="11" s="1"/>
  <c r="F2540" i="11"/>
  <c r="F2041" i="11"/>
  <c r="K2041" i="11" s="1"/>
  <c r="F2536" i="11"/>
  <c r="F2035" i="11"/>
  <c r="K2035" i="11" s="1"/>
  <c r="F2530" i="11"/>
  <c r="F2024" i="11"/>
  <c r="G2024" i="11" s="1"/>
  <c r="F2519" i="11"/>
  <c r="F2013" i="11"/>
  <c r="G2013" i="11" s="1"/>
  <c r="F2508" i="11"/>
  <c r="F2009" i="11"/>
  <c r="I2009" i="11" s="1"/>
  <c r="F2504" i="11"/>
  <c r="F2000" i="11"/>
  <c r="G2000" i="11" s="1"/>
  <c r="F2495" i="11"/>
  <c r="F1994" i="11"/>
  <c r="I1994" i="11" s="1"/>
  <c r="F2489" i="11"/>
  <c r="F1454" i="11"/>
  <c r="F1949" i="11"/>
  <c r="F1446" i="11"/>
  <c r="K1446" i="11" s="1"/>
  <c r="F1941" i="11"/>
  <c r="F1438" i="11"/>
  <c r="F1933" i="11"/>
  <c r="F1434" i="11"/>
  <c r="G1434" i="11" s="1"/>
  <c r="F1929" i="11"/>
  <c r="F1426" i="11"/>
  <c r="F1921" i="11"/>
  <c r="F1422" i="11"/>
  <c r="K1422" i="11" s="1"/>
  <c r="F1917" i="11"/>
  <c r="F1413" i="11"/>
  <c r="I1413" i="11" s="1"/>
  <c r="F1908" i="11"/>
  <c r="F1403" i="11"/>
  <c r="I1403" i="11" s="1"/>
  <c r="F1898" i="11"/>
  <c r="F1395" i="11"/>
  <c r="F1890" i="11"/>
  <c r="F1387" i="11"/>
  <c r="K1387" i="11" s="1"/>
  <c r="F1882" i="11"/>
  <c r="F1383" i="11"/>
  <c r="F1878" i="11"/>
  <c r="F1362" i="11"/>
  <c r="I1362" i="11" s="1"/>
  <c r="F1857" i="11"/>
  <c r="F1354" i="11"/>
  <c r="F1849" i="11"/>
  <c r="F1346" i="11"/>
  <c r="K1346" i="11" s="1"/>
  <c r="F1841" i="11"/>
  <c r="F1338" i="11"/>
  <c r="G1338" i="11" s="1"/>
  <c r="F1833" i="11"/>
  <c r="F1330" i="11"/>
  <c r="I1330" i="11" s="1"/>
  <c r="F1825" i="11"/>
  <c r="F1321" i="11"/>
  <c r="F1816" i="11"/>
  <c r="F1308" i="11"/>
  <c r="K1308" i="11" s="1"/>
  <c r="F1803" i="11"/>
  <c r="F1297" i="11"/>
  <c r="K1297" i="11" s="1"/>
  <c r="F1792" i="11"/>
  <c r="F1293" i="11"/>
  <c r="F1788" i="11"/>
  <c r="F1263" i="11"/>
  <c r="K1263" i="11" s="1"/>
  <c r="F1758" i="11"/>
  <c r="F1251" i="11"/>
  <c r="F1746" i="11"/>
  <c r="F1243" i="11"/>
  <c r="K1243" i="11" s="1"/>
  <c r="F1738" i="11"/>
  <c r="F1234" i="11"/>
  <c r="F1729" i="11"/>
  <c r="F1225" i="11"/>
  <c r="F1720" i="11"/>
  <c r="F1214" i="11"/>
  <c r="F1709" i="11"/>
  <c r="F1210" i="11"/>
  <c r="K1210" i="11" s="1"/>
  <c r="F1705" i="11"/>
  <c r="F1192" i="11"/>
  <c r="I1192" i="11" s="1"/>
  <c r="F1687" i="11"/>
  <c r="F1180" i="11"/>
  <c r="I1180" i="11" s="1"/>
  <c r="F1675" i="11"/>
  <c r="F1172" i="11"/>
  <c r="F1667" i="11"/>
  <c r="F1164" i="11"/>
  <c r="F1659" i="11"/>
  <c r="F1154" i="11"/>
  <c r="F1649" i="11"/>
  <c r="F1145" i="11"/>
  <c r="G1145" i="11" s="1"/>
  <c r="F1640" i="11"/>
  <c r="F1136" i="11"/>
  <c r="G1136" i="11" s="1"/>
  <c r="F1631" i="11"/>
  <c r="F1132" i="11"/>
  <c r="I1132" i="11" s="1"/>
  <c r="F1627" i="11"/>
  <c r="F1124" i="11"/>
  <c r="F1619" i="11"/>
  <c r="F1115" i="11"/>
  <c r="G1115" i="11" s="1"/>
  <c r="F1610" i="11"/>
  <c r="F1101" i="11"/>
  <c r="F1596" i="11"/>
  <c r="F1091" i="11"/>
  <c r="F1586" i="11"/>
  <c r="F1079" i="11"/>
  <c r="G1079" i="11" s="1"/>
  <c r="F1574" i="11"/>
  <c r="F1066" i="11"/>
  <c r="K1066" i="11" s="1"/>
  <c r="F1561" i="11"/>
  <c r="F1058" i="11"/>
  <c r="G1058" i="11" s="1"/>
  <c r="F1553" i="11"/>
  <c r="F1050" i="11"/>
  <c r="I1050" i="11" s="1"/>
  <c r="F1545" i="11"/>
  <c r="F1033" i="11"/>
  <c r="G1033" i="11" s="1"/>
  <c r="F1528" i="11"/>
  <c r="F1022" i="11"/>
  <c r="K1022" i="11" s="1"/>
  <c r="F1517" i="11"/>
  <c r="F1015" i="11"/>
  <c r="K1015" i="11" s="1"/>
  <c r="F1510" i="11"/>
  <c r="F1457" i="11"/>
  <c r="G1457" i="11" s="1"/>
  <c r="F1952" i="11"/>
  <c r="F1449" i="11"/>
  <c r="F1944" i="11"/>
  <c r="F1445" i="11"/>
  <c r="I1445" i="11" s="1"/>
  <c r="F1940" i="11"/>
  <c r="F1437" i="11"/>
  <c r="K1437" i="11" s="1"/>
  <c r="F1932" i="11"/>
  <c r="F1429" i="11"/>
  <c r="K1429" i="11" s="1"/>
  <c r="F1924" i="11"/>
  <c r="F1420" i="11"/>
  <c r="G1420" i="11" s="1"/>
  <c r="F1915" i="11"/>
  <c r="F1412" i="11"/>
  <c r="G1412" i="11" s="1"/>
  <c r="F1907" i="11"/>
  <c r="F1402" i="11"/>
  <c r="I1402" i="11" s="1"/>
  <c r="F1897" i="11"/>
  <c r="F1394" i="11"/>
  <c r="K1394" i="11" s="1"/>
  <c r="F1889" i="11"/>
  <c r="F1390" i="11"/>
  <c r="K1390" i="11" s="1"/>
  <c r="F1885" i="11"/>
  <c r="F1369" i="11"/>
  <c r="F1864" i="11"/>
  <c r="F1361" i="11"/>
  <c r="I1361" i="11" s="1"/>
  <c r="F1856" i="11"/>
  <c r="F1353" i="11"/>
  <c r="K1353" i="11" s="1"/>
  <c r="F1848" i="11"/>
  <c r="F1345" i="11"/>
  <c r="I1345" i="11" s="1"/>
  <c r="F1840" i="11"/>
  <c r="F1337" i="11"/>
  <c r="G1337" i="11" s="1"/>
  <c r="F1832" i="11"/>
  <c r="F1333" i="11"/>
  <c r="G1333" i="11" s="1"/>
  <c r="F1828" i="11"/>
  <c r="F1325" i="11"/>
  <c r="F1820" i="11"/>
  <c r="F1311" i="11"/>
  <c r="G1311" i="11" s="1"/>
  <c r="F1806" i="11"/>
  <c r="F1300" i="11"/>
  <c r="K1300" i="11" s="1"/>
  <c r="F1795" i="11"/>
  <c r="F1292" i="11"/>
  <c r="G1292" i="11" s="1"/>
  <c r="F1787" i="11"/>
  <c r="F1261" i="11"/>
  <c r="K1261" i="11" s="1"/>
  <c r="F1756" i="11"/>
  <c r="F1250" i="11"/>
  <c r="G1250" i="11" s="1"/>
  <c r="F1745" i="11"/>
  <c r="F1242" i="11"/>
  <c r="G1242" i="11" s="1"/>
  <c r="F1737" i="11"/>
  <c r="F1233" i="11"/>
  <c r="K1233" i="11" s="1"/>
  <c r="F1728" i="11"/>
  <c r="F1224" i="11"/>
  <c r="F1719" i="11"/>
  <c r="F1213" i="11"/>
  <c r="G1213" i="11" s="1"/>
  <c r="F1708" i="11"/>
  <c r="F1209" i="11"/>
  <c r="K1209" i="11" s="1"/>
  <c r="F1704" i="11"/>
  <c r="F1191" i="11"/>
  <c r="F1686" i="11"/>
  <c r="F1179" i="11"/>
  <c r="I1179" i="11" s="1"/>
  <c r="F1674" i="11"/>
  <c r="F1175" i="11"/>
  <c r="K1175" i="11" s="1"/>
  <c r="F1670" i="11"/>
  <c r="F1167" i="11"/>
  <c r="K1167" i="11" s="1"/>
  <c r="F1662" i="11"/>
  <c r="F1158" i="11"/>
  <c r="G1158" i="11" s="1"/>
  <c r="F1653" i="11"/>
  <c r="F1149" i="11"/>
  <c r="G1149" i="11" s="1"/>
  <c r="F1644" i="11"/>
  <c r="F1140" i="11"/>
  <c r="K1140" i="11" s="1"/>
  <c r="F1635" i="11"/>
  <c r="F1135" i="11"/>
  <c r="F1630" i="11"/>
  <c r="F1123" i="11"/>
  <c r="F1618" i="11"/>
  <c r="F1114" i="11"/>
  <c r="I1114" i="11" s="1"/>
  <c r="F1609" i="11"/>
  <c r="F1100" i="11"/>
  <c r="F1595" i="11"/>
  <c r="F1090" i="11"/>
  <c r="F1585" i="11"/>
  <c r="F1078" i="11"/>
  <c r="F1573" i="11"/>
  <c r="F1065" i="11"/>
  <c r="K1065" i="11" s="1"/>
  <c r="F1560" i="11"/>
  <c r="F1057" i="11"/>
  <c r="F1552" i="11"/>
  <c r="F1049" i="11"/>
  <c r="F1544" i="11"/>
  <c r="F1007" i="11"/>
  <c r="F1502" i="11"/>
  <c r="F1456" i="11"/>
  <c r="G1456" i="11" s="1"/>
  <c r="F1951" i="11"/>
  <c r="F1452" i="11"/>
  <c r="G1452" i="11" s="1"/>
  <c r="F1947" i="11"/>
  <c r="F1448" i="11"/>
  <c r="F1943" i="11"/>
  <c r="F1444" i="11"/>
  <c r="K1444" i="11" s="1"/>
  <c r="F1939" i="11"/>
  <c r="F1440" i="11"/>
  <c r="G1440" i="11" s="1"/>
  <c r="F1935" i="11"/>
  <c r="F1436" i="11"/>
  <c r="F1931" i="11"/>
  <c r="F1432" i="11"/>
  <c r="G1432" i="11" s="1"/>
  <c r="F1927" i="11"/>
  <c r="F1428" i="11"/>
  <c r="F1923" i="11"/>
  <c r="F1424" i="11"/>
  <c r="I1424" i="11" s="1"/>
  <c r="F1919" i="11"/>
  <c r="F1419" i="11"/>
  <c r="I1419" i="11" s="1"/>
  <c r="F1914" i="11"/>
  <c r="F1415" i="11"/>
  <c r="G1415" i="11" s="1"/>
  <c r="F1910" i="11"/>
  <c r="F1411" i="11"/>
  <c r="G1411" i="11" s="1"/>
  <c r="F1906" i="11"/>
  <c r="F1405" i="11"/>
  <c r="I1405" i="11" s="1"/>
  <c r="F1900" i="11"/>
  <c r="F1401" i="11"/>
  <c r="F1896" i="11"/>
  <c r="F1397" i="11"/>
  <c r="F1892" i="11"/>
  <c r="F1393" i="11"/>
  <c r="I1393" i="11" s="1"/>
  <c r="F1888" i="11"/>
  <c r="F1389" i="11"/>
  <c r="G1389" i="11" s="1"/>
  <c r="F1884" i="11"/>
  <c r="F1385" i="11"/>
  <c r="G1385" i="11" s="1"/>
  <c r="F1880" i="11"/>
  <c r="F1368" i="11"/>
  <c r="F1863" i="11"/>
  <c r="F1364" i="11"/>
  <c r="I1364" i="11" s="1"/>
  <c r="F1859" i="11"/>
  <c r="F1360" i="11"/>
  <c r="K1360" i="11" s="1"/>
  <c r="F1855" i="11"/>
  <c r="F1356" i="11"/>
  <c r="F1851" i="11"/>
  <c r="F1352" i="11"/>
  <c r="I1352" i="11" s="1"/>
  <c r="F1847" i="11"/>
  <c r="F1348" i="11"/>
  <c r="F1843" i="11"/>
  <c r="F1344" i="11"/>
  <c r="K1344" i="11" s="1"/>
  <c r="F1839" i="11"/>
  <c r="F1340" i="11"/>
  <c r="K1340" i="11" s="1"/>
  <c r="F1835" i="11"/>
  <c r="F1336" i="11"/>
  <c r="K1336" i="11" s="1"/>
  <c r="F1831" i="11"/>
  <c r="F1332" i="11"/>
  <c r="I1332" i="11" s="1"/>
  <c r="F1827" i="11"/>
  <c r="F1328" i="11"/>
  <c r="I1328" i="11" s="1"/>
  <c r="F1823" i="11"/>
  <c r="F1324" i="11"/>
  <c r="K1324" i="11" s="1"/>
  <c r="F1819" i="11"/>
  <c r="F1319" i="11"/>
  <c r="F1814" i="11"/>
  <c r="F1310" i="11"/>
  <c r="F1805" i="11"/>
  <c r="F1306" i="11"/>
  <c r="K1306" i="11" s="1"/>
  <c r="F1801" i="11"/>
  <c r="F1299" i="11"/>
  <c r="I1299" i="11" s="1"/>
  <c r="F1794" i="11"/>
  <c r="F1295" i="11"/>
  <c r="F1790" i="11"/>
  <c r="F1291" i="11"/>
  <c r="K1291" i="11" s="1"/>
  <c r="F1786" i="11"/>
  <c r="F1265" i="11"/>
  <c r="G1265" i="11" s="1"/>
  <c r="F1760" i="11"/>
  <c r="F1260" i="11"/>
  <c r="I1260" i="11" s="1"/>
  <c r="F1755" i="11"/>
  <c r="F1256" i="11"/>
  <c r="I1256" i="11" s="1"/>
  <c r="F1751" i="11"/>
  <c r="F1249" i="11"/>
  <c r="F1744" i="11"/>
  <c r="F1245" i="11"/>
  <c r="G1245" i="11" s="1"/>
  <c r="F1740" i="11"/>
  <c r="F1241" i="11"/>
  <c r="G1241" i="11" s="1"/>
  <c r="F1736" i="11"/>
  <c r="F1237" i="11"/>
  <c r="G1237" i="11" s="1"/>
  <c r="F1732" i="11"/>
  <c r="F1232" i="11"/>
  <c r="I1232" i="11" s="1"/>
  <c r="F1727" i="11"/>
  <c r="F1227" i="11"/>
  <c r="I1227" i="11" s="1"/>
  <c r="F1722" i="11"/>
  <c r="F1222" i="11"/>
  <c r="F1717" i="11"/>
  <c r="F1216" i="11"/>
  <c r="F1711" i="11"/>
  <c r="F1212" i="11"/>
  <c r="F1707" i="11"/>
  <c r="F1199" i="11"/>
  <c r="G1199" i="11" s="1"/>
  <c r="F1694" i="11"/>
  <c r="F1195" i="11"/>
  <c r="G1195" i="11" s="1"/>
  <c r="F1690" i="11"/>
  <c r="F1190" i="11"/>
  <c r="F1685" i="11"/>
  <c r="F1182" i="11"/>
  <c r="K1182" i="11" s="1"/>
  <c r="F1677" i="11"/>
  <c r="F1178" i="11"/>
  <c r="G1178" i="11" s="1"/>
  <c r="F1673" i="11"/>
  <c r="F1174" i="11"/>
  <c r="F1669" i="11"/>
  <c r="F1170" i="11"/>
  <c r="G1170" i="11" s="1"/>
  <c r="F1665" i="11"/>
  <c r="F1166" i="11"/>
  <c r="F1661" i="11"/>
  <c r="F1162" i="11"/>
  <c r="G1162" i="11" s="1"/>
  <c r="F1657" i="11"/>
  <c r="F1156" i="11"/>
  <c r="K1156" i="11" s="1"/>
  <c r="F1651" i="11"/>
  <c r="F1152" i="11"/>
  <c r="K1152" i="11" s="1"/>
  <c r="F1647" i="11"/>
  <c r="F1148" i="11"/>
  <c r="K1148" i="11" s="1"/>
  <c r="F1643" i="11"/>
  <c r="F1143" i="11"/>
  <c r="I1143" i="11" s="1"/>
  <c r="F1638" i="11"/>
  <c r="F1139" i="11"/>
  <c r="F1634" i="11"/>
  <c r="F1134" i="11"/>
  <c r="G1134" i="11" s="1"/>
  <c r="F1629" i="11"/>
  <c r="F1130" i="11"/>
  <c r="F1625" i="11"/>
  <c r="F1126" i="11"/>
  <c r="I1126" i="11" s="1"/>
  <c r="F1621" i="11"/>
  <c r="F1122" i="11"/>
  <c r="I1122" i="11" s="1"/>
  <c r="F1617" i="11"/>
  <c r="F1117" i="11"/>
  <c r="I1117" i="11" s="1"/>
  <c r="F1612" i="11"/>
  <c r="F1113" i="11"/>
  <c r="G1113" i="11" s="1"/>
  <c r="F1608" i="11"/>
  <c r="F1103" i="11"/>
  <c r="K1103" i="11" s="1"/>
  <c r="F1598" i="11"/>
  <c r="F1099" i="11"/>
  <c r="F1594" i="11"/>
  <c r="F1093" i="11"/>
  <c r="I1093" i="11" s="1"/>
  <c r="F1588" i="11"/>
  <c r="F1089" i="11"/>
  <c r="F1584" i="11"/>
  <c r="F1081" i="11"/>
  <c r="I1081" i="11" s="1"/>
  <c r="F1576" i="11"/>
  <c r="F1077" i="11"/>
  <c r="K1077" i="11" s="1"/>
  <c r="F1572" i="11"/>
  <c r="F1073" i="11"/>
  <c r="G1073" i="11" s="1"/>
  <c r="F1568" i="11"/>
  <c r="F1064" i="11"/>
  <c r="K1064" i="11" s="1"/>
  <c r="F1559" i="11"/>
  <c r="F1060" i="11"/>
  <c r="I1060" i="11" s="1"/>
  <c r="F1555" i="11"/>
  <c r="F1056" i="11"/>
  <c r="F1551" i="11"/>
  <c r="F1052" i="11"/>
  <c r="G1052" i="11" s="1"/>
  <c r="F1547" i="11"/>
  <c r="F1046" i="11"/>
  <c r="I1046" i="11" s="1"/>
  <c r="F1541" i="11"/>
  <c r="F1035" i="11"/>
  <c r="I1035" i="11" s="1"/>
  <c r="F1530" i="11"/>
  <c r="F1029" i="11"/>
  <c r="G1029" i="11" s="1"/>
  <c r="F1524" i="11"/>
  <c r="F1020" i="11"/>
  <c r="G1020" i="11" s="1"/>
  <c r="F1515" i="11"/>
  <c r="F1013" i="11"/>
  <c r="G1013" i="11" s="1"/>
  <c r="F1508" i="11"/>
  <c r="F1006" i="11"/>
  <c r="I1006" i="11" s="1"/>
  <c r="F1501" i="11"/>
  <c r="F1003" i="11"/>
  <c r="F1498" i="11"/>
  <c r="F1450" i="11"/>
  <c r="G1450" i="11" s="1"/>
  <c r="F1945" i="11"/>
  <c r="F1442" i="11"/>
  <c r="F1937" i="11"/>
  <c r="F1430" i="11"/>
  <c r="I1430" i="11" s="1"/>
  <c r="F1925" i="11"/>
  <c r="F1417" i="11"/>
  <c r="F1912" i="11"/>
  <c r="F1407" i="11"/>
  <c r="I1407" i="11" s="1"/>
  <c r="F1902" i="11"/>
  <c r="F1399" i="11"/>
  <c r="K1399" i="11" s="1"/>
  <c r="F1894" i="11"/>
  <c r="F1391" i="11"/>
  <c r="K1391" i="11" s="1"/>
  <c r="F1886" i="11"/>
  <c r="F1366" i="11"/>
  <c r="F1861" i="11"/>
  <c r="F1358" i="11"/>
  <c r="K1358" i="11" s="1"/>
  <c r="F1853" i="11"/>
  <c r="F1350" i="11"/>
  <c r="F1845" i="11"/>
  <c r="F1342" i="11"/>
  <c r="K1342" i="11" s="1"/>
  <c r="F1837" i="11"/>
  <c r="F1334" i="11"/>
  <c r="I1334" i="11" s="1"/>
  <c r="F1829" i="11"/>
  <c r="F1326" i="11"/>
  <c r="G1326" i="11" s="1"/>
  <c r="F1821" i="11"/>
  <c r="F1312" i="11"/>
  <c r="K1312" i="11" s="1"/>
  <c r="F1807" i="11"/>
  <c r="F1301" i="11"/>
  <c r="K1301" i="11" s="1"/>
  <c r="F1796" i="11"/>
  <c r="F1283" i="11"/>
  <c r="I1283" i="11" s="1"/>
  <c r="F1778" i="11"/>
  <c r="F1258" i="11"/>
  <c r="F1753" i="11"/>
  <c r="F1247" i="11"/>
  <c r="F1742" i="11"/>
  <c r="F1239" i="11"/>
  <c r="F1734" i="11"/>
  <c r="F1229" i="11"/>
  <c r="I1229" i="11" s="1"/>
  <c r="F1724" i="11"/>
  <c r="F1218" i="11"/>
  <c r="I1218" i="11" s="1"/>
  <c r="F1713" i="11"/>
  <c r="F1197" i="11"/>
  <c r="I1197" i="11" s="1"/>
  <c r="F1692" i="11"/>
  <c r="F1184" i="11"/>
  <c r="F1679" i="11"/>
  <c r="F1176" i="11"/>
  <c r="G1176" i="11" s="1"/>
  <c r="F1671" i="11"/>
  <c r="F1168" i="11"/>
  <c r="F1663" i="11"/>
  <c r="F1159" i="11"/>
  <c r="I1159" i="11" s="1"/>
  <c r="F1654" i="11"/>
  <c r="F1150" i="11"/>
  <c r="F1645" i="11"/>
  <c r="F1141" i="11"/>
  <c r="F1636" i="11"/>
  <c r="F1128" i="11"/>
  <c r="K1128" i="11" s="1"/>
  <c r="F1623" i="11"/>
  <c r="F1119" i="11"/>
  <c r="G1119" i="11" s="1"/>
  <c r="F1614" i="11"/>
  <c r="F1105" i="11"/>
  <c r="K1105" i="11" s="1"/>
  <c r="F1600" i="11"/>
  <c r="F1097" i="11"/>
  <c r="I1097" i="11" s="1"/>
  <c r="F1592" i="11"/>
  <c r="F1083" i="11"/>
  <c r="K1083" i="11" s="1"/>
  <c r="F1578" i="11"/>
  <c r="F1075" i="11"/>
  <c r="I1075" i="11" s="1"/>
  <c r="F1570" i="11"/>
  <c r="F1062" i="11"/>
  <c r="F1557" i="11"/>
  <c r="F1054" i="11"/>
  <c r="F1549" i="11"/>
  <c r="F1040" i="11"/>
  <c r="F1535" i="11"/>
  <c r="F1008" i="11"/>
  <c r="G1008" i="11" s="1"/>
  <c r="F1503" i="11"/>
  <c r="F1453" i="11"/>
  <c r="G1453" i="11" s="1"/>
  <c r="F1948" i="11"/>
  <c r="F1441" i="11"/>
  <c r="F1936" i="11"/>
  <c r="F1433" i="11"/>
  <c r="I1433" i="11" s="1"/>
  <c r="F1928" i="11"/>
  <c r="F1425" i="11"/>
  <c r="F1920" i="11"/>
  <c r="F1416" i="11"/>
  <c r="F1911" i="11"/>
  <c r="F1406" i="11"/>
  <c r="F1901" i="11"/>
  <c r="F1398" i="11"/>
  <c r="F1893" i="11"/>
  <c r="F1386" i="11"/>
  <c r="G1386" i="11" s="1"/>
  <c r="F1881" i="11"/>
  <c r="F1365" i="11"/>
  <c r="G1365" i="11" s="1"/>
  <c r="F1860" i="11"/>
  <c r="F1357" i="11"/>
  <c r="K1357" i="11" s="1"/>
  <c r="F1852" i="11"/>
  <c r="F1349" i="11"/>
  <c r="G1349" i="11" s="1"/>
  <c r="F1844" i="11"/>
  <c r="F1341" i="11"/>
  <c r="G1341" i="11" s="1"/>
  <c r="F1836" i="11"/>
  <c r="F1329" i="11"/>
  <c r="I1329" i="11" s="1"/>
  <c r="F1824" i="11"/>
  <c r="F1320" i="11"/>
  <c r="K1320" i="11" s="1"/>
  <c r="F1815" i="11"/>
  <c r="F1307" i="11"/>
  <c r="K1307" i="11" s="1"/>
  <c r="F1802" i="11"/>
  <c r="F1296" i="11"/>
  <c r="F1791" i="11"/>
  <c r="F1275" i="11"/>
  <c r="I1275" i="11" s="1"/>
  <c r="F1770" i="11"/>
  <c r="F1257" i="11"/>
  <c r="K1257" i="11" s="1"/>
  <c r="F1752" i="11"/>
  <c r="F1246" i="11"/>
  <c r="K1246" i="11" s="1"/>
  <c r="F1741" i="11"/>
  <c r="F1238" i="11"/>
  <c r="G1238" i="11" s="1"/>
  <c r="F1733" i="11"/>
  <c r="F1228" i="11"/>
  <c r="I1228" i="11" s="1"/>
  <c r="F1723" i="11"/>
  <c r="F1217" i="11"/>
  <c r="K1217" i="11" s="1"/>
  <c r="F1712" i="11"/>
  <c r="F1183" i="11"/>
  <c r="F1678" i="11"/>
  <c r="F1171" i="11"/>
  <c r="F1666" i="11"/>
  <c r="F1163" i="11"/>
  <c r="G1163" i="11" s="1"/>
  <c r="F1658" i="11"/>
  <c r="F1153" i="11"/>
  <c r="F1648" i="11"/>
  <c r="F1144" i="11"/>
  <c r="F1639" i="11"/>
  <c r="F1131" i="11"/>
  <c r="G1131" i="11" s="1"/>
  <c r="F1626" i="11"/>
  <c r="F1127" i="11"/>
  <c r="I1127" i="11" s="1"/>
  <c r="F1622" i="11"/>
  <c r="F1118" i="11"/>
  <c r="F1613" i="11"/>
  <c r="F1104" i="11"/>
  <c r="F1599" i="11"/>
  <c r="F1094" i="11"/>
  <c r="F1589" i="11"/>
  <c r="F1082" i="11"/>
  <c r="G1082" i="11" s="1"/>
  <c r="F1577" i="11"/>
  <c r="F1074" i="11"/>
  <c r="F1569" i="11"/>
  <c r="F1061" i="11"/>
  <c r="F1556" i="11"/>
  <c r="F1053" i="11"/>
  <c r="F1548" i="11"/>
  <c r="F1039" i="11"/>
  <c r="K1039" i="11" s="1"/>
  <c r="F1534" i="11"/>
  <c r="F1021" i="11"/>
  <c r="F1516" i="11"/>
  <c r="F1014" i="11"/>
  <c r="K1014" i="11" s="1"/>
  <c r="F1509" i="11"/>
  <c r="F1455" i="11"/>
  <c r="I1455" i="11" s="1"/>
  <c r="F1950" i="11"/>
  <c r="F1451" i="11"/>
  <c r="G1451" i="11" s="1"/>
  <c r="F1946" i="11"/>
  <c r="F1447" i="11"/>
  <c r="I1447" i="11" s="1"/>
  <c r="F1942" i="11"/>
  <c r="F1443" i="11"/>
  <c r="F1938" i="11"/>
  <c r="F1439" i="11"/>
  <c r="G1439" i="11" s="1"/>
  <c r="F1934" i="11"/>
  <c r="F1435" i="11"/>
  <c r="F1930" i="11"/>
  <c r="F1431" i="11"/>
  <c r="K1431" i="11" s="1"/>
  <c r="F1926" i="11"/>
  <c r="F1427" i="11"/>
  <c r="G1427" i="11" s="1"/>
  <c r="F1922" i="11"/>
  <c r="F1423" i="11"/>
  <c r="K1423" i="11" s="1"/>
  <c r="F1918" i="11"/>
  <c r="F1418" i="11"/>
  <c r="F1913" i="11"/>
  <c r="F1414" i="11"/>
  <c r="K1414" i="11" s="1"/>
  <c r="F1909" i="11"/>
  <c r="F1410" i="11"/>
  <c r="F1905" i="11"/>
  <c r="F1404" i="11"/>
  <c r="G1404" i="11" s="1"/>
  <c r="F1899" i="11"/>
  <c r="F1400" i="11"/>
  <c r="K1400" i="11" s="1"/>
  <c r="F1895" i="11"/>
  <c r="F1396" i="11"/>
  <c r="I1396" i="11" s="1"/>
  <c r="F1891" i="11"/>
  <c r="F1392" i="11"/>
  <c r="F1887" i="11"/>
  <c r="F1388" i="11"/>
  <c r="I1388" i="11" s="1"/>
  <c r="F1883" i="11"/>
  <c r="F1384" i="11"/>
  <c r="F1879" i="11"/>
  <c r="F1367" i="11"/>
  <c r="K1367" i="11" s="1"/>
  <c r="F1862" i="11"/>
  <c r="F1363" i="11"/>
  <c r="G1363" i="11" s="1"/>
  <c r="F1858" i="11"/>
  <c r="F1359" i="11"/>
  <c r="K1359" i="11" s="1"/>
  <c r="F1854" i="11"/>
  <c r="F1355" i="11"/>
  <c r="F1850" i="11"/>
  <c r="F1351" i="11"/>
  <c r="I1351" i="11" s="1"/>
  <c r="F1846" i="11"/>
  <c r="F1347" i="11"/>
  <c r="F1842" i="11"/>
  <c r="F1343" i="11"/>
  <c r="K1343" i="11" s="1"/>
  <c r="F1838" i="11"/>
  <c r="F1339" i="11"/>
  <c r="F1834" i="11"/>
  <c r="F1335" i="11"/>
  <c r="I1335" i="11" s="1"/>
  <c r="F1830" i="11"/>
  <c r="F1331" i="11"/>
  <c r="F1826" i="11"/>
  <c r="F1327" i="11"/>
  <c r="K1327" i="11" s="1"/>
  <c r="F1822" i="11"/>
  <c r="F1322" i="11"/>
  <c r="F1817" i="11"/>
  <c r="F1318" i="11"/>
  <c r="K1318" i="11" s="1"/>
  <c r="F1813" i="11"/>
  <c r="F1309" i="11"/>
  <c r="F1804" i="11"/>
  <c r="F1305" i="11"/>
  <c r="K1305" i="11" s="1"/>
  <c r="F1800" i="11"/>
  <c r="F1298" i="11"/>
  <c r="G1298" i="11" s="1"/>
  <c r="F1793" i="11"/>
  <c r="F1294" i="11"/>
  <c r="G1294" i="11" s="1"/>
  <c r="F1789" i="11"/>
  <c r="F1290" i="11"/>
  <c r="F1785" i="11"/>
  <c r="F1264" i="11"/>
  <c r="I1264" i="11" s="1"/>
  <c r="F1759" i="11"/>
  <c r="F1259" i="11"/>
  <c r="G1259" i="11" s="1"/>
  <c r="F1754" i="11"/>
  <c r="F1255" i="11"/>
  <c r="K1255" i="11" s="1"/>
  <c r="F1750" i="11"/>
  <c r="F1248" i="11"/>
  <c r="F1743" i="11"/>
  <c r="F1244" i="11"/>
  <c r="K1244" i="11" s="1"/>
  <c r="F1739" i="11"/>
  <c r="F1240" i="11"/>
  <c r="F1735" i="11"/>
  <c r="F1236" i="11"/>
  <c r="I1236" i="11" s="1"/>
  <c r="F1731" i="11"/>
  <c r="F1231" i="11"/>
  <c r="F1726" i="11"/>
  <c r="F1226" i="11"/>
  <c r="I1226" i="11" s="1"/>
  <c r="F1721" i="11"/>
  <c r="F1219" i="11"/>
  <c r="F1714" i="11"/>
  <c r="F1215" i="11"/>
  <c r="I1215" i="11" s="1"/>
  <c r="F1710" i="11"/>
  <c r="F1211" i="11"/>
  <c r="K1211" i="11" s="1"/>
  <c r="F1706" i="11"/>
  <c r="F1198" i="11"/>
  <c r="K1198" i="11" s="1"/>
  <c r="F1693" i="11"/>
  <c r="F1194" i="11"/>
  <c r="F1689" i="11"/>
  <c r="F1189" i="11"/>
  <c r="G1189" i="11" s="1"/>
  <c r="F1684" i="11"/>
  <c r="F1181" i="11"/>
  <c r="F1676" i="11"/>
  <c r="F1177" i="11"/>
  <c r="K1177" i="11" s="1"/>
  <c r="F1672" i="11"/>
  <c r="F1173" i="11"/>
  <c r="F1668" i="11"/>
  <c r="F1169" i="11"/>
  <c r="K1169" i="11" s="1"/>
  <c r="F1664" i="11"/>
  <c r="F1165" i="11"/>
  <c r="G1165" i="11" s="1"/>
  <c r="F1660" i="11"/>
  <c r="F1160" i="11"/>
  <c r="G1160" i="11" s="1"/>
  <c r="F1655" i="11"/>
  <c r="F1155" i="11"/>
  <c r="F1650" i="11"/>
  <c r="F1151" i="11"/>
  <c r="K1151" i="11" s="1"/>
  <c r="F1646" i="11"/>
  <c r="F1147" i="11"/>
  <c r="F1642" i="11"/>
  <c r="F1142" i="11"/>
  <c r="K1142" i="11" s="1"/>
  <c r="F1637" i="11"/>
  <c r="F1137" i="11"/>
  <c r="F1632" i="11"/>
  <c r="F1133" i="11"/>
  <c r="F1628" i="11"/>
  <c r="F1129" i="11"/>
  <c r="F1624" i="11"/>
  <c r="F1125" i="11"/>
  <c r="F1620" i="11"/>
  <c r="F1120" i="11"/>
  <c r="F1615" i="11"/>
  <c r="F1116" i="11"/>
  <c r="K1116" i="11" s="1"/>
  <c r="F1611" i="11"/>
  <c r="F1106" i="11"/>
  <c r="F1601" i="11"/>
  <c r="F1102" i="11"/>
  <c r="F1597" i="11"/>
  <c r="F1098" i="11"/>
  <c r="G1098" i="11" s="1"/>
  <c r="F1593" i="11"/>
  <c r="F1092" i="11"/>
  <c r="K1092" i="11" s="1"/>
  <c r="F1587" i="11"/>
  <c r="F1084" i="11"/>
  <c r="F1579" i="11"/>
  <c r="F1080" i="11"/>
  <c r="F1575" i="11"/>
  <c r="F1076" i="11"/>
  <c r="F1571" i="11"/>
  <c r="F1068" i="11"/>
  <c r="F1563" i="11"/>
  <c r="F1063" i="11"/>
  <c r="I1063" i="11" s="1"/>
  <c r="F1558" i="11"/>
  <c r="F1059" i="11"/>
  <c r="F1554" i="11"/>
  <c r="F1055" i="11"/>
  <c r="F1550" i="11"/>
  <c r="F1051" i="11"/>
  <c r="F1546" i="11"/>
  <c r="F1045" i="11"/>
  <c r="F1540" i="11"/>
  <c r="F1034" i="11"/>
  <c r="F1529" i="11"/>
  <c r="F1023" i="11"/>
  <c r="F1518" i="11"/>
  <c r="F1019" i="11"/>
  <c r="K1019" i="11" s="1"/>
  <c r="F1514" i="11"/>
  <c r="F1010" i="11"/>
  <c r="F1505" i="11"/>
  <c r="F1004" i="11"/>
  <c r="F1499" i="11"/>
  <c r="G509" i="11"/>
  <c r="G960" i="11"/>
  <c r="K956" i="11"/>
  <c r="K948" i="11"/>
  <c r="K944" i="11"/>
  <c r="K919" i="11"/>
  <c r="K913" i="11"/>
  <c r="K893" i="11"/>
  <c r="K864" i="11"/>
  <c r="K840" i="11"/>
  <c r="I836" i="11"/>
  <c r="K807" i="11"/>
  <c r="K769" i="11"/>
  <c r="I753" i="11"/>
  <c r="K749" i="11"/>
  <c r="G731" i="11"/>
  <c r="I724" i="11"/>
  <c r="G703" i="11"/>
  <c r="I686" i="11"/>
  <c r="I682" i="11"/>
  <c r="G678" i="11"/>
  <c r="I665" i="11"/>
  <c r="G660" i="11"/>
  <c r="G651" i="11"/>
  <c r="I647" i="11"/>
  <c r="K642" i="11"/>
  <c r="G638" i="11"/>
  <c r="K630" i="11"/>
  <c r="K625" i="11"/>
  <c r="G621" i="11"/>
  <c r="K611" i="11"/>
  <c r="I607" i="11"/>
  <c r="I603" i="11"/>
  <c r="G597" i="11"/>
  <c r="K585" i="11"/>
  <c r="G581" i="11"/>
  <c r="I568" i="11"/>
  <c r="I564" i="11"/>
  <c r="K560" i="11"/>
  <c r="G959" i="11"/>
  <c r="I947" i="11"/>
  <c r="G943" i="11"/>
  <c r="I931" i="11"/>
  <c r="G922" i="11"/>
  <c r="G918" i="11"/>
  <c r="K904" i="11"/>
  <c r="I900" i="11"/>
  <c r="K875" i="11"/>
  <c r="G871" i="11"/>
  <c r="K863" i="11"/>
  <c r="G859" i="11"/>
  <c r="I855" i="11"/>
  <c r="I847" i="11"/>
  <c r="I843" i="11"/>
  <c r="K839" i="11"/>
  <c r="I831" i="11"/>
  <c r="K826" i="11"/>
  <c r="G817" i="11"/>
  <c r="I802" i="11"/>
  <c r="G798" i="11"/>
  <c r="K781" i="11"/>
  <c r="K763" i="11"/>
  <c r="K756" i="11"/>
  <c r="K739" i="11"/>
  <c r="K719" i="11"/>
  <c r="K702" i="11"/>
  <c r="K689" i="11"/>
  <c r="G685" i="11"/>
  <c r="K673" i="11"/>
  <c r="K669" i="11"/>
  <c r="K659" i="11"/>
  <c r="K655" i="11"/>
  <c r="K650" i="11"/>
  <c r="K637" i="11"/>
  <c r="K633" i="11"/>
  <c r="K629" i="11"/>
  <c r="G620" i="11"/>
  <c r="G610" i="11"/>
  <c r="G596" i="11"/>
  <c r="K588" i="11"/>
  <c r="I571" i="11"/>
  <c r="K567" i="11"/>
  <c r="I555" i="11"/>
  <c r="I545" i="11"/>
  <c r="G527" i="11"/>
  <c r="K513" i="11"/>
  <c r="K962" i="11"/>
  <c r="K954" i="11"/>
  <c r="G950" i="11"/>
  <c r="I946" i="11"/>
  <c r="I938" i="11"/>
  <c r="K934" i="11"/>
  <c r="I921" i="11"/>
  <c r="K917" i="11"/>
  <c r="I911" i="11"/>
  <c r="G903" i="11"/>
  <c r="K899" i="11"/>
  <c r="K895" i="11"/>
  <c r="I891" i="11"/>
  <c r="K874" i="11"/>
  <c r="K870" i="11"/>
  <c r="I858" i="11"/>
  <c r="K854" i="11"/>
  <c r="I842" i="11"/>
  <c r="K838" i="11"/>
  <c r="G834" i="11"/>
  <c r="G830" i="11"/>
  <c r="K825" i="11"/>
  <c r="K816" i="11"/>
  <c r="K812" i="11"/>
  <c r="K801" i="11"/>
  <c r="K797" i="11"/>
  <c r="I762" i="11"/>
  <c r="K755" i="11"/>
  <c r="G751" i="11"/>
  <c r="I747" i="11"/>
  <c r="G743" i="11"/>
  <c r="K738" i="11"/>
  <c r="G733" i="11"/>
  <c r="K722" i="11"/>
  <c r="K718" i="11"/>
  <c r="I688" i="11"/>
  <c r="I684" i="11"/>
  <c r="K680" i="11"/>
  <c r="I672" i="11"/>
  <c r="G668" i="11"/>
  <c r="I662" i="11"/>
  <c r="I654" i="11"/>
  <c r="I649" i="11"/>
  <c r="K645" i="11"/>
  <c r="I640" i="11"/>
  <c r="G636" i="11"/>
  <c r="G632" i="11"/>
  <c r="I628" i="11"/>
  <c r="I609" i="11"/>
  <c r="G605" i="11"/>
  <c r="I595" i="11"/>
  <c r="K587" i="11"/>
  <c r="K583" i="11"/>
  <c r="I570" i="11"/>
  <c r="K566" i="11"/>
  <c r="I562" i="11"/>
  <c r="I558" i="11"/>
  <c r="I552" i="11"/>
  <c r="I541" i="11"/>
  <c r="K535" i="11"/>
  <c r="K526" i="11"/>
  <c r="G519" i="11"/>
  <c r="I961" i="11"/>
  <c r="K957" i="11"/>
  <c r="I953" i="11"/>
  <c r="G945" i="11"/>
  <c r="I941" i="11"/>
  <c r="K937" i="11"/>
  <c r="G933" i="11"/>
  <c r="I929" i="11"/>
  <c r="G924" i="11"/>
  <c r="G920" i="11"/>
  <c r="I916" i="11"/>
  <c r="I910" i="11"/>
  <c r="G906" i="11"/>
  <c r="I902" i="11"/>
  <c r="I898" i="11"/>
  <c r="G894" i="11"/>
  <c r="I890" i="11"/>
  <c r="K873" i="11"/>
  <c r="K869" i="11"/>
  <c r="K865" i="11"/>
  <c r="I861" i="11"/>
  <c r="K857" i="11"/>
  <c r="I853" i="11"/>
  <c r="I849" i="11"/>
  <c r="G845" i="11"/>
  <c r="G841" i="11"/>
  <c r="G833" i="11"/>
  <c r="G824" i="11"/>
  <c r="I815" i="11"/>
  <c r="K804" i="11"/>
  <c r="G800" i="11"/>
  <c r="K796" i="11"/>
  <c r="K770" i="11"/>
  <c r="G765" i="11"/>
  <c r="I761" i="11"/>
  <c r="G754" i="11"/>
  <c r="K750" i="11"/>
  <c r="G746" i="11"/>
  <c r="G742" i="11"/>
  <c r="K737" i="11"/>
  <c r="G725" i="11"/>
  <c r="I721" i="11"/>
  <c r="G717" i="11"/>
  <c r="G700" i="11"/>
  <c r="I695" i="11"/>
  <c r="G687" i="11"/>
  <c r="K683" i="11"/>
  <c r="I679" i="11"/>
  <c r="I675" i="11"/>
  <c r="I671" i="11"/>
  <c r="K666" i="11"/>
  <c r="I661" i="11"/>
  <c r="G657" i="11"/>
  <c r="K653" i="11"/>
  <c r="K639" i="11"/>
  <c r="G635" i="11"/>
  <c r="K631" i="11"/>
  <c r="I622" i="11"/>
  <c r="G612" i="11"/>
  <c r="K608" i="11"/>
  <c r="K604" i="11"/>
  <c r="K598" i="11"/>
  <c r="G590" i="11"/>
  <c r="G586" i="11"/>
  <c r="G582" i="11"/>
  <c r="G574" i="11"/>
  <c r="G569" i="11"/>
  <c r="I565" i="11"/>
  <c r="I557" i="11"/>
  <c r="G551" i="11"/>
  <c r="G540" i="11"/>
  <c r="G529" i="11"/>
  <c r="K525" i="11"/>
  <c r="I516" i="11"/>
  <c r="K510" i="11"/>
  <c r="F16" i="11"/>
  <c r="F466" i="11"/>
  <c r="F447" i="11"/>
  <c r="F435" i="11"/>
  <c r="F422" i="11"/>
  <c r="F408" i="11"/>
  <c r="F396" i="11"/>
  <c r="F368" i="11"/>
  <c r="F356" i="11"/>
  <c r="F344" i="11"/>
  <c r="F331" i="11"/>
  <c r="F307" i="11"/>
  <c r="F273" i="11"/>
  <c r="F253" i="11"/>
  <c r="F239" i="11"/>
  <c r="F224" i="11"/>
  <c r="F192" i="11"/>
  <c r="F184" i="11"/>
  <c r="F172" i="11"/>
  <c r="F153" i="11"/>
  <c r="F136" i="11"/>
  <c r="F123" i="11"/>
  <c r="F109" i="11"/>
  <c r="F87" i="11"/>
  <c r="F76" i="11"/>
  <c r="F60" i="11"/>
  <c r="F44" i="11"/>
  <c r="F24" i="11"/>
  <c r="F457" i="11"/>
  <c r="F449" i="11"/>
  <c r="F438" i="11"/>
  <c r="F425" i="11"/>
  <c r="F407" i="11"/>
  <c r="F467" i="11"/>
  <c r="F463" i="11"/>
  <c r="F459" i="11"/>
  <c r="F455" i="11"/>
  <c r="F451" i="11"/>
  <c r="F448" i="11"/>
  <c r="F444" i="11"/>
  <c r="F440" i="11"/>
  <c r="F436" i="11"/>
  <c r="F432" i="11"/>
  <c r="F427" i="11"/>
  <c r="F423" i="11"/>
  <c r="F417" i="11"/>
  <c r="F413" i="11"/>
  <c r="F409" i="11"/>
  <c r="F405" i="11"/>
  <c r="F401" i="11"/>
  <c r="F397" i="11"/>
  <c r="F377" i="11"/>
  <c r="F373" i="11"/>
  <c r="F369" i="11"/>
  <c r="F365" i="11"/>
  <c r="F361" i="11"/>
  <c r="F357" i="11"/>
  <c r="F353" i="11"/>
  <c r="F349" i="11"/>
  <c r="F345" i="11"/>
  <c r="F341" i="11"/>
  <c r="F337" i="11"/>
  <c r="F332" i="11"/>
  <c r="F328" i="11"/>
  <c r="F319" i="11"/>
  <c r="F315" i="11"/>
  <c r="F308" i="11"/>
  <c r="F304" i="11"/>
  <c r="F300" i="11"/>
  <c r="F285" i="11"/>
  <c r="F274" i="11"/>
  <c r="F269" i="11"/>
  <c r="F265" i="11"/>
  <c r="F258" i="11"/>
  <c r="F254" i="11"/>
  <c r="F250" i="11"/>
  <c r="F246" i="11"/>
  <c r="F241" i="11"/>
  <c r="F236" i="11"/>
  <c r="F229" i="11"/>
  <c r="F225" i="11"/>
  <c r="F221" i="11"/>
  <c r="F201" i="11"/>
  <c r="F193" i="11"/>
  <c r="F189" i="11"/>
  <c r="F185" i="11"/>
  <c r="F181" i="11"/>
  <c r="F177" i="11"/>
  <c r="F173" i="11"/>
  <c r="F168" i="11"/>
  <c r="F163" i="11"/>
  <c r="F159" i="11"/>
  <c r="F154" i="11"/>
  <c r="F150" i="11"/>
  <c r="F145" i="11"/>
  <c r="F141" i="11"/>
  <c r="F137" i="11"/>
  <c r="F133" i="11"/>
  <c r="F128" i="11"/>
  <c r="F124" i="11"/>
  <c r="F114" i="11"/>
  <c r="F110" i="11"/>
  <c r="F104" i="11"/>
  <c r="F100" i="11"/>
  <c r="F92" i="11"/>
  <c r="F88" i="11"/>
  <c r="F84" i="11"/>
  <c r="F78" i="11"/>
  <c r="F73" i="11"/>
  <c r="F69" i="11"/>
  <c r="F65" i="11"/>
  <c r="F61" i="11"/>
  <c r="F55" i="11"/>
  <c r="F45" i="11"/>
  <c r="F32" i="11"/>
  <c r="F25" i="11"/>
  <c r="F18" i="11"/>
  <c r="F458" i="11"/>
  <c r="F443" i="11"/>
  <c r="F430" i="11"/>
  <c r="F412" i="11"/>
  <c r="F400" i="11"/>
  <c r="F376" i="11"/>
  <c r="F364" i="11"/>
  <c r="F352" i="11"/>
  <c r="F336" i="11"/>
  <c r="F311" i="11"/>
  <c r="F268" i="11"/>
  <c r="F249" i="11"/>
  <c r="F235" i="11"/>
  <c r="F209" i="11"/>
  <c r="F200" i="11"/>
  <c r="F180" i="11"/>
  <c r="F162" i="11"/>
  <c r="F140" i="11"/>
  <c r="F127" i="11"/>
  <c r="F103" i="11"/>
  <c r="F83" i="11"/>
  <c r="F68" i="11"/>
  <c r="F64" i="11"/>
  <c r="F31" i="11"/>
  <c r="F461" i="11"/>
  <c r="F446" i="11"/>
  <c r="F434" i="11"/>
  <c r="F415" i="11"/>
  <c r="F403" i="11"/>
  <c r="F379" i="11"/>
  <c r="F367" i="11"/>
  <c r="F355" i="11"/>
  <c r="F343" i="11"/>
  <c r="F330" i="11"/>
  <c r="F317" i="11"/>
  <c r="F302" i="11"/>
  <c r="F271" i="11"/>
  <c r="F260" i="11"/>
  <c r="F248" i="11"/>
  <c r="F234" i="11"/>
  <c r="F219" i="11"/>
  <c r="F191" i="11"/>
  <c r="F179" i="11"/>
  <c r="F161" i="11"/>
  <c r="F139" i="11"/>
  <c r="F102" i="11"/>
  <c r="F462" i="11"/>
  <c r="F454" i="11"/>
  <c r="F450" i="11"/>
  <c r="F439" i="11"/>
  <c r="F426" i="11"/>
  <c r="F416" i="11"/>
  <c r="F404" i="11"/>
  <c r="F393" i="11"/>
  <c r="F372" i="11"/>
  <c r="F360" i="11"/>
  <c r="F348" i="11"/>
  <c r="F340" i="11"/>
  <c r="F322" i="11"/>
  <c r="F318" i="11"/>
  <c r="F303" i="11"/>
  <c r="F261" i="11"/>
  <c r="F257" i="11"/>
  <c r="F244" i="11"/>
  <c r="F228" i="11"/>
  <c r="F220" i="11"/>
  <c r="F205" i="11"/>
  <c r="F188" i="11"/>
  <c r="F176" i="11"/>
  <c r="F166" i="11"/>
  <c r="F158" i="11"/>
  <c r="F149" i="11"/>
  <c r="F144" i="11"/>
  <c r="F132" i="11"/>
  <c r="F113" i="11"/>
  <c r="F99" i="11"/>
  <c r="F91" i="11"/>
  <c r="F72" i="11"/>
  <c r="F17" i="11"/>
  <c r="F465" i="11"/>
  <c r="F453" i="11"/>
  <c r="F442" i="11"/>
  <c r="F429" i="11"/>
  <c r="F421" i="11"/>
  <c r="F411" i="11"/>
  <c r="F399" i="11"/>
  <c r="F395" i="11"/>
  <c r="F375" i="11"/>
  <c r="F371" i="11"/>
  <c r="F363" i="11"/>
  <c r="F359" i="11"/>
  <c r="F351" i="11"/>
  <c r="F347" i="11"/>
  <c r="F339" i="11"/>
  <c r="F335" i="11"/>
  <c r="F321" i="11"/>
  <c r="F310" i="11"/>
  <c r="F306" i="11"/>
  <c r="F293" i="11"/>
  <c r="F267" i="11"/>
  <c r="F256" i="11"/>
  <c r="F252" i="11"/>
  <c r="F243" i="11"/>
  <c r="F238" i="11"/>
  <c r="F227" i="11"/>
  <c r="F223" i="11"/>
  <c r="F208" i="11"/>
  <c r="F204" i="11"/>
  <c r="F199" i="11"/>
  <c r="F187" i="11"/>
  <c r="F183" i="11"/>
  <c r="F175" i="11"/>
  <c r="F170" i="11"/>
  <c r="F165" i="11"/>
  <c r="F157" i="11"/>
  <c r="F152" i="11"/>
  <c r="F147" i="11"/>
  <c r="F143" i="11"/>
  <c r="F135" i="11"/>
  <c r="F130" i="11"/>
  <c r="F126" i="11"/>
  <c r="F116" i="11"/>
  <c r="F112" i="11"/>
  <c r="F108" i="11"/>
  <c r="F94" i="11"/>
  <c r="F90" i="11"/>
  <c r="F86" i="11"/>
  <c r="F75" i="11"/>
  <c r="F71" i="11"/>
  <c r="F67" i="11"/>
  <c r="F63" i="11"/>
  <c r="F59" i="11"/>
  <c r="F56" i="11"/>
  <c r="F50" i="11"/>
  <c r="F43" i="11"/>
  <c r="F39" i="11"/>
  <c r="F30" i="11"/>
  <c r="F23" i="11"/>
  <c r="F464" i="11"/>
  <c r="F460" i="11"/>
  <c r="F456" i="11"/>
  <c r="F452" i="11"/>
  <c r="F445" i="11"/>
  <c r="F441" i="11"/>
  <c r="F437" i="11"/>
  <c r="F433" i="11"/>
  <c r="F428" i="11"/>
  <c r="F424" i="11"/>
  <c r="F420" i="11"/>
  <c r="F414" i="11"/>
  <c r="F410" i="11"/>
  <c r="F406" i="11"/>
  <c r="F402" i="11"/>
  <c r="F398" i="11"/>
  <c r="F394" i="11"/>
  <c r="F378" i="11"/>
  <c r="F374" i="11"/>
  <c r="F370" i="11"/>
  <c r="F366" i="11"/>
  <c r="F362" i="11"/>
  <c r="F358" i="11"/>
  <c r="F354" i="11"/>
  <c r="F350" i="11"/>
  <c r="F346" i="11"/>
  <c r="F342" i="11"/>
  <c r="F338" i="11"/>
  <c r="F334" i="11"/>
  <c r="F329" i="11"/>
  <c r="F320" i="11"/>
  <c r="F316" i="11"/>
  <c r="F309" i="11"/>
  <c r="F305" i="11"/>
  <c r="F301" i="11"/>
  <c r="F275" i="11"/>
  <c r="F270" i="11"/>
  <c r="F266" i="11"/>
  <c r="F259" i="11"/>
  <c r="F255" i="11"/>
  <c r="F251" i="11"/>
  <c r="F247" i="11"/>
  <c r="F242" i="11"/>
  <c r="F237" i="11"/>
  <c r="F232" i="11"/>
  <c r="F226" i="11"/>
  <c r="F222" i="11"/>
  <c r="F207" i="11"/>
  <c r="F202" i="11"/>
  <c r="F194" i="11"/>
  <c r="F190" i="11"/>
  <c r="F186" i="11"/>
  <c r="F182" i="11"/>
  <c r="F178" i="11"/>
  <c r="F174" i="11"/>
  <c r="F169" i="11"/>
  <c r="F164" i="11"/>
  <c r="F160" i="11"/>
  <c r="F155" i="11"/>
  <c r="F151" i="11"/>
  <c r="F146" i="11"/>
  <c r="F142" i="11"/>
  <c r="F138" i="11"/>
  <c r="F134" i="11"/>
  <c r="F129" i="11"/>
  <c r="F125" i="11"/>
  <c r="F115" i="11"/>
  <c r="F111" i="11"/>
  <c r="F107" i="11"/>
  <c r="F101" i="11"/>
  <c r="F93" i="11"/>
  <c r="F89" i="11"/>
  <c r="F85" i="11"/>
  <c r="F74" i="11"/>
  <c r="F70" i="11"/>
  <c r="F66" i="11"/>
  <c r="F62" i="11"/>
  <c r="F49" i="11"/>
  <c r="F33" i="11"/>
  <c r="F29" i="11"/>
  <c r="F20" i="11"/>
  <c r="F14" i="11"/>
  <c r="F963" i="11"/>
  <c r="G963" i="11" s="1"/>
  <c r="F728" i="11"/>
  <c r="G728" i="11" s="1"/>
  <c r="F533" i="11"/>
  <c r="F521" i="11"/>
  <c r="I521" i="11" s="1"/>
  <c r="F201" i="13" l="1"/>
  <c r="S208" i="5"/>
  <c r="F200" i="13" s="1"/>
  <c r="S207" i="5"/>
  <c r="F199" i="13" s="1"/>
  <c r="S206" i="5"/>
  <c r="F198" i="13" s="1"/>
  <c r="G4088" i="11"/>
  <c r="K4219" i="11"/>
  <c r="M823" i="11"/>
  <c r="G4390" i="11"/>
  <c r="M594" i="11"/>
  <c r="M780" i="11"/>
  <c r="M915" i="11"/>
  <c r="M768" i="11"/>
  <c r="M573" i="11"/>
  <c r="M652" i="11"/>
  <c r="M550" i="11"/>
  <c r="M602" i="11"/>
  <c r="M694" i="11"/>
  <c r="I4183" i="11"/>
  <c r="I4195" i="11"/>
  <c r="K4277" i="11"/>
  <c r="I4028" i="11"/>
  <c r="G4328" i="11"/>
  <c r="G4067" i="11"/>
  <c r="I4328" i="11"/>
  <c r="K4016" i="11"/>
  <c r="K4216" i="11"/>
  <c r="G3985" i="11"/>
  <c r="I4115" i="11"/>
  <c r="G4228" i="11"/>
  <c r="K4377" i="11"/>
  <c r="M578" i="11"/>
  <c r="M927" i="11"/>
  <c r="I4269" i="11"/>
  <c r="I4216" i="11"/>
  <c r="G4028" i="11"/>
  <c r="K4115" i="11"/>
  <c r="M644" i="11"/>
  <c r="M667" i="11"/>
  <c r="M518" i="11"/>
  <c r="M788" i="11"/>
  <c r="M727" i="11"/>
  <c r="M810" i="11"/>
  <c r="I533" i="11"/>
  <c r="K533" i="11"/>
  <c r="G533" i="11"/>
  <c r="M627" i="11"/>
  <c r="M829" i="11"/>
  <c r="M511" i="11"/>
  <c r="M554" i="11"/>
  <c r="M663" i="11"/>
  <c r="M888" i="11"/>
  <c r="M538" i="11"/>
  <c r="M736" i="11"/>
  <c r="M795" i="11"/>
  <c r="M515" i="11"/>
  <c r="M618" i="11"/>
  <c r="M714" i="11"/>
  <c r="M699" i="11"/>
  <c r="M544" i="11"/>
  <c r="M741" i="11"/>
  <c r="M760" i="11"/>
  <c r="I4137" i="11"/>
  <c r="I4009" i="11"/>
  <c r="K4044" i="11"/>
  <c r="K4009" i="11"/>
  <c r="I4088" i="11"/>
  <c r="K4052" i="11"/>
  <c r="G4334" i="11"/>
  <c r="G4031" i="11"/>
  <c r="I4064" i="11"/>
  <c r="G4105" i="11"/>
  <c r="G4422" i="11"/>
  <c r="K4031" i="11"/>
  <c r="K4074" i="11"/>
  <c r="I4105" i="11"/>
  <c r="K4136" i="11"/>
  <c r="G4280" i="11"/>
  <c r="K4355" i="11"/>
  <c r="G3977" i="11"/>
  <c r="K4310" i="11"/>
  <c r="I4301" i="11"/>
  <c r="G4192" i="11"/>
  <c r="K4280" i="11"/>
  <c r="G4363" i="11"/>
  <c r="K3977" i="11"/>
  <c r="I4085" i="11"/>
  <c r="G4092" i="11"/>
  <c r="G4318" i="11"/>
  <c r="K3983" i="11"/>
  <c r="G4261" i="11"/>
  <c r="I4334" i="11"/>
  <c r="K4414" i="11"/>
  <c r="K4133" i="11"/>
  <c r="I4219" i="11"/>
  <c r="K4398" i="11"/>
  <c r="K4179" i="11"/>
  <c r="I4317" i="11"/>
  <c r="G4059" i="11"/>
  <c r="K4192" i="11"/>
  <c r="G4269" i="11"/>
  <c r="K4326" i="11"/>
  <c r="I4355" i="11"/>
  <c r="M4355" i="11" s="1"/>
  <c r="K4363" i="11"/>
  <c r="I4422" i="11"/>
  <c r="I3991" i="11"/>
  <c r="G4023" i="11"/>
  <c r="G4052" i="11"/>
  <c r="M4052" i="11" s="1"/>
  <c r="G4074" i="11"/>
  <c r="I4097" i="11"/>
  <c r="K4183" i="11"/>
  <c r="G4311" i="11"/>
  <c r="G4364" i="11"/>
  <c r="I4390" i="11"/>
  <c r="K3985" i="11"/>
  <c r="I4032" i="11"/>
  <c r="K4195" i="11"/>
  <c r="K4291" i="11"/>
  <c r="I4412" i="11"/>
  <c r="G4165" i="11"/>
  <c r="I4370" i="11"/>
  <c r="G4118" i="11"/>
  <c r="I4261" i="11"/>
  <c r="I4326" i="11"/>
  <c r="G4414" i="11"/>
  <c r="K3991" i="11"/>
  <c r="K4023" i="11"/>
  <c r="G4044" i="11"/>
  <c r="K4064" i="11"/>
  <c r="K4097" i="11"/>
  <c r="I4311" i="11"/>
  <c r="I4364" i="11"/>
  <c r="K4146" i="11"/>
  <c r="K4304" i="11"/>
  <c r="K4412" i="11"/>
  <c r="G4389" i="11"/>
  <c r="G875" i="11"/>
  <c r="G4076" i="11"/>
  <c r="K4229" i="11"/>
  <c r="K4301" i="11"/>
  <c r="G4362" i="11"/>
  <c r="I4405" i="11"/>
  <c r="I3999" i="11"/>
  <c r="I4034" i="11"/>
  <c r="I4059" i="11"/>
  <c r="I4126" i="11"/>
  <c r="G4356" i="11"/>
  <c r="G4408" i="11"/>
  <c r="G4354" i="11"/>
  <c r="I4092" i="11"/>
  <c r="I4182" i="11"/>
  <c r="K4292" i="11"/>
  <c r="I4309" i="11"/>
  <c r="G4370" i="11"/>
  <c r="K4413" i="11"/>
  <c r="G3999" i="11"/>
  <c r="G4047" i="11"/>
  <c r="K4109" i="11"/>
  <c r="K4126" i="11"/>
  <c r="I4220" i="11"/>
  <c r="G4290" i="11"/>
  <c r="I4323" i="11"/>
  <c r="G4423" i="11"/>
  <c r="K4373" i="11"/>
  <c r="K4026" i="11"/>
  <c r="K4100" i="11"/>
  <c r="I4292" i="11"/>
  <c r="K4317" i="11"/>
  <c r="I4413" i="11"/>
  <c r="I4016" i="11"/>
  <c r="K4047" i="11"/>
  <c r="I4109" i="11"/>
  <c r="G4136" i="11"/>
  <c r="M4136" i="11" s="1"/>
  <c r="K4403" i="11"/>
  <c r="G4150" i="11"/>
  <c r="G4204" i="11"/>
  <c r="K4263" i="11"/>
  <c r="I4304" i="11"/>
  <c r="G4026" i="11"/>
  <c r="K898" i="11"/>
  <c r="G4099" i="11"/>
  <c r="K4309" i="11"/>
  <c r="I4362" i="11"/>
  <c r="K4405" i="11"/>
  <c r="G3983" i="11"/>
  <c r="G4034" i="11"/>
  <c r="I4118" i="11"/>
  <c r="K4137" i="11"/>
  <c r="G4179" i="11"/>
  <c r="M4179" i="11" s="1"/>
  <c r="G4220" i="11"/>
  <c r="I4277" i="11"/>
  <c r="K4323" i="11"/>
  <c r="I4356" i="11"/>
  <c r="I4403" i="11"/>
  <c r="M4403" i="11" s="1"/>
  <c r="I4423" i="11"/>
  <c r="M4423" i="11" s="1"/>
  <c r="K4032" i="11"/>
  <c r="I4067" i="11"/>
  <c r="K4106" i="11"/>
  <c r="I4146" i="11"/>
  <c r="I4204" i="11"/>
  <c r="I4228" i="11"/>
  <c r="G4291" i="11"/>
  <c r="M4291" i="11" s="1"/>
  <c r="K4332" i="11"/>
  <c r="G4377" i="11"/>
  <c r="I4408" i="11"/>
  <c r="K4182" i="11"/>
  <c r="K4230" i="11"/>
  <c r="K4318" i="11"/>
  <c r="K4389" i="11"/>
  <c r="K4164" i="11"/>
  <c r="K4033" i="11"/>
  <c r="I4181" i="11"/>
  <c r="K4025" i="11"/>
  <c r="K4125" i="11"/>
  <c r="I4260" i="11"/>
  <c r="I4015" i="11"/>
  <c r="I3980" i="11"/>
  <c r="G4068" i="11"/>
  <c r="I4279" i="11"/>
  <c r="G3993" i="11"/>
  <c r="I4054" i="11"/>
  <c r="K4099" i="11"/>
  <c r="G4015" i="11"/>
  <c r="K4046" i="11"/>
  <c r="K4090" i="11"/>
  <c r="K4135" i="11"/>
  <c r="K4189" i="11"/>
  <c r="K4380" i="11"/>
  <c r="K4117" i="11"/>
  <c r="I4268" i="11"/>
  <c r="K3993" i="11"/>
  <c r="G4025" i="11"/>
  <c r="G4046" i="11"/>
  <c r="K4054" i="11"/>
  <c r="K4076" i="11"/>
  <c r="G4135" i="11"/>
  <c r="K4181" i="11"/>
  <c r="I4229" i="11"/>
  <c r="K3980" i="11"/>
  <c r="I4033" i="11"/>
  <c r="K4068" i="11"/>
  <c r="G4090" i="11"/>
  <c r="G4125" i="11"/>
  <c r="I4164" i="11"/>
  <c r="K4260" i="11"/>
  <c r="I4107" i="11"/>
  <c r="K4201" i="11"/>
  <c r="K4279" i="11"/>
  <c r="K4354" i="11"/>
  <c r="G4421" i="11"/>
  <c r="G3226" i="11"/>
  <c r="G2064" i="11"/>
  <c r="K3422" i="11"/>
  <c r="I4117" i="11"/>
  <c r="G4189" i="11"/>
  <c r="I2164" i="11"/>
  <c r="I2224" i="11"/>
  <c r="I3213" i="11"/>
  <c r="G4133" i="11"/>
  <c r="K4290" i="11"/>
  <c r="G4085" i="11"/>
  <c r="G4106" i="11"/>
  <c r="M4106" i="11" s="1"/>
  <c r="K4150" i="11"/>
  <c r="M4150" i="11" s="1"/>
  <c r="I4263" i="11"/>
  <c r="I4332" i="11"/>
  <c r="G4373" i="11"/>
  <c r="G4107" i="11"/>
  <c r="I4201" i="11"/>
  <c r="K4268" i="11"/>
  <c r="I4380" i="11"/>
  <c r="K4421" i="11"/>
  <c r="I4100" i="11"/>
  <c r="I4165" i="11"/>
  <c r="G4230" i="11"/>
  <c r="G4310" i="11"/>
  <c r="I4398" i="11"/>
  <c r="I4143" i="11"/>
  <c r="G4143" i="11"/>
  <c r="K4151" i="11"/>
  <c r="I4151" i="11"/>
  <c r="I4210" i="11"/>
  <c r="G4210" i="11"/>
  <c r="G4218" i="11"/>
  <c r="K4218" i="11"/>
  <c r="K4325" i="11"/>
  <c r="G4325" i="11"/>
  <c r="I4333" i="11"/>
  <c r="K4333" i="11"/>
  <c r="I4388" i="11"/>
  <c r="G4388" i="11"/>
  <c r="G4397" i="11"/>
  <c r="K4397" i="11"/>
  <c r="I4198" i="11"/>
  <c r="G4198" i="11"/>
  <c r="G4262" i="11"/>
  <c r="I4262" i="11"/>
  <c r="K4307" i="11"/>
  <c r="I4307" i="11"/>
  <c r="G4376" i="11"/>
  <c r="I4376" i="11"/>
  <c r="I4010" i="11"/>
  <c r="K4010" i="11"/>
  <c r="I4061" i="11"/>
  <c r="G4061" i="11"/>
  <c r="K4129" i="11"/>
  <c r="G4129" i="11"/>
  <c r="K4180" i="11"/>
  <c r="I4180" i="11"/>
  <c r="K4221" i="11"/>
  <c r="I4221" i="11"/>
  <c r="I4282" i="11"/>
  <c r="G4282" i="11"/>
  <c r="I4316" i="11"/>
  <c r="K4316" i="11"/>
  <c r="K4357" i="11"/>
  <c r="G4357" i="11"/>
  <c r="I4392" i="11"/>
  <c r="G4392" i="11"/>
  <c r="K4424" i="11"/>
  <c r="G4424" i="11"/>
  <c r="I4069" i="11"/>
  <c r="G4069" i="11"/>
  <c r="K4083" i="11"/>
  <c r="I4083" i="11"/>
  <c r="G4144" i="11"/>
  <c r="I4144" i="11"/>
  <c r="I4152" i="11"/>
  <c r="K4152" i="11"/>
  <c r="K4202" i="11"/>
  <c r="I4202" i="11"/>
  <c r="I4211" i="11"/>
  <c r="G4211" i="11"/>
  <c r="G4294" i="11"/>
  <c r="K4294" i="11"/>
  <c r="G4302" i="11"/>
  <c r="K4302" i="11"/>
  <c r="I4371" i="11"/>
  <c r="K4371" i="11"/>
  <c r="I4381" i="11"/>
  <c r="G4381" i="11"/>
  <c r="I4406" i="11"/>
  <c r="G4406" i="11"/>
  <c r="G4114" i="11"/>
  <c r="I4114" i="11"/>
  <c r="K4123" i="11"/>
  <c r="I4123" i="11"/>
  <c r="K4145" i="11"/>
  <c r="G4145" i="11"/>
  <c r="K4153" i="11"/>
  <c r="I4153" i="11"/>
  <c r="G4203" i="11"/>
  <c r="K4203" i="11"/>
  <c r="G4245" i="11"/>
  <c r="I4245" i="11"/>
  <c r="G4295" i="11"/>
  <c r="K4295" i="11"/>
  <c r="I4327" i="11"/>
  <c r="G4327" i="11"/>
  <c r="K4339" i="11"/>
  <c r="I4339" i="11"/>
  <c r="K4382" i="11"/>
  <c r="I4382" i="11"/>
  <c r="I4407" i="11"/>
  <c r="G4407" i="11"/>
  <c r="K4419" i="11"/>
  <c r="I4419" i="11"/>
  <c r="K4003" i="11"/>
  <c r="G4003" i="11"/>
  <c r="I4049" i="11"/>
  <c r="K4049" i="11"/>
  <c r="K4089" i="11"/>
  <c r="I4089" i="11"/>
  <c r="I4102" i="11"/>
  <c r="K4102" i="11"/>
  <c r="G4134" i="11"/>
  <c r="K4134" i="11"/>
  <c r="G4167" i="11"/>
  <c r="K4167" i="11"/>
  <c r="K4209" i="11"/>
  <c r="G4209" i="11"/>
  <c r="K4267" i="11"/>
  <c r="I4267" i="11"/>
  <c r="K4312" i="11"/>
  <c r="G4312" i="11"/>
  <c r="I4361" i="11"/>
  <c r="K4361" i="11"/>
  <c r="I4396" i="11"/>
  <c r="K4396" i="11"/>
  <c r="I3973" i="11"/>
  <c r="K3973" i="11"/>
  <c r="I3409" i="11"/>
  <c r="G3421" i="11"/>
  <c r="K2338" i="11"/>
  <c r="I3069" i="11"/>
  <c r="K3373" i="11"/>
  <c r="I3309" i="11"/>
  <c r="G3104" i="11"/>
  <c r="G2249" i="11"/>
  <c r="I2125" i="11"/>
  <c r="K3079" i="11"/>
  <c r="I3381" i="11"/>
  <c r="I3333" i="11"/>
  <c r="G2003" i="11"/>
  <c r="I2023" i="11"/>
  <c r="K3304" i="11"/>
  <c r="I3416" i="11"/>
  <c r="G3045" i="11"/>
  <c r="K3155" i="11"/>
  <c r="I3272" i="11"/>
  <c r="G3366" i="11"/>
  <c r="I3002" i="11"/>
  <c r="G3423" i="11"/>
  <c r="I3146" i="11"/>
  <c r="G3272" i="11"/>
  <c r="G3382" i="11"/>
  <c r="G3046" i="11"/>
  <c r="G3263" i="11"/>
  <c r="I3364" i="11"/>
  <c r="G3334" i="11"/>
  <c r="G3371" i="11"/>
  <c r="K3026" i="11"/>
  <c r="G3110" i="11"/>
  <c r="K3240" i="11"/>
  <c r="K3336" i="11"/>
  <c r="K3408" i="11"/>
  <c r="I2994" i="11"/>
  <c r="I3037" i="11"/>
  <c r="G3080" i="11"/>
  <c r="G3138" i="11"/>
  <c r="G3193" i="11"/>
  <c r="I3226" i="11"/>
  <c r="I3305" i="11"/>
  <c r="G3333" i="11"/>
  <c r="I3392" i="11"/>
  <c r="I3421" i="11"/>
  <c r="G3077" i="11"/>
  <c r="G3397" i="11"/>
  <c r="G3064" i="11"/>
  <c r="K3036" i="11"/>
  <c r="I3110" i="11"/>
  <c r="I3192" i="11"/>
  <c r="G3336" i="11"/>
  <c r="K3416" i="11"/>
  <c r="K2994" i="11"/>
  <c r="I3045" i="11"/>
  <c r="I3138" i="11"/>
  <c r="G3255" i="11"/>
  <c r="K3309" i="11"/>
  <c r="K3366" i="11"/>
  <c r="K3392" i="11"/>
  <c r="K3002" i="11"/>
  <c r="K3077" i="11"/>
  <c r="K3397" i="11"/>
  <c r="G2400" i="11"/>
  <c r="I2121" i="11"/>
  <c r="G2046" i="11"/>
  <c r="K2235" i="11"/>
  <c r="I2354" i="11"/>
  <c r="G2232" i="11"/>
  <c r="G2069" i="11"/>
  <c r="G2253" i="11"/>
  <c r="K2418" i="11"/>
  <c r="K2165" i="11"/>
  <c r="G2067" i="11"/>
  <c r="G2239" i="11"/>
  <c r="G2434" i="11"/>
  <c r="I2376" i="11"/>
  <c r="K2122" i="11"/>
  <c r="G3174" i="11"/>
  <c r="I3079" i="11"/>
  <c r="I3119" i="11"/>
  <c r="G3154" i="11"/>
  <c r="G3192" i="11"/>
  <c r="K3229" i="11"/>
  <c r="K3290" i="11"/>
  <c r="K3425" i="11"/>
  <c r="K2110" i="11"/>
  <c r="K2043" i="11"/>
  <c r="G2236" i="11"/>
  <c r="K2093" i="11"/>
  <c r="K2309" i="11"/>
  <c r="I2029" i="11"/>
  <c r="I2406" i="11"/>
  <c r="I3278" i="11"/>
  <c r="G3026" i="11"/>
  <c r="M3026" i="11" s="1"/>
  <c r="K3154" i="11"/>
  <c r="K3202" i="11"/>
  <c r="I3240" i="11"/>
  <c r="G3290" i="11"/>
  <c r="I3328" i="11"/>
  <c r="G3373" i="11"/>
  <c r="M3373" i="11" s="1"/>
  <c r="K2013" i="11"/>
  <c r="G2137" i="11"/>
  <c r="G2321" i="11"/>
  <c r="G2425" i="11"/>
  <c r="I2430" i="11"/>
  <c r="K2121" i="11"/>
  <c r="G2199" i="11"/>
  <c r="G2036" i="11"/>
  <c r="I2083" i="11"/>
  <c r="I2172" i="11"/>
  <c r="K2289" i="11"/>
  <c r="I2350" i="11"/>
  <c r="K2004" i="11"/>
  <c r="G2388" i="11"/>
  <c r="I2048" i="11"/>
  <c r="K2224" i="11"/>
  <c r="G2035" i="11"/>
  <c r="I2184" i="11"/>
  <c r="K2321" i="11"/>
  <c r="K2441" i="11"/>
  <c r="G2088" i="11"/>
  <c r="K2221" i="11"/>
  <c r="G2345" i="11"/>
  <c r="I2414" i="11"/>
  <c r="K2064" i="11"/>
  <c r="G2148" i="11"/>
  <c r="I2251" i="11"/>
  <c r="I2054" i="11"/>
  <c r="G2146" i="11"/>
  <c r="G2235" i="11"/>
  <c r="I2322" i="11"/>
  <c r="I2401" i="11"/>
  <c r="G2072" i="11"/>
  <c r="K2232" i="11"/>
  <c r="K2447" i="11"/>
  <c r="I2105" i="11"/>
  <c r="K2174" i="11"/>
  <c r="I3161" i="11"/>
  <c r="I3270" i="11"/>
  <c r="I3311" i="11"/>
  <c r="I3431" i="11"/>
  <c r="I3319" i="11"/>
  <c r="K3390" i="11"/>
  <c r="I3043" i="11"/>
  <c r="G3135" i="11"/>
  <c r="G3220" i="11"/>
  <c r="I3343" i="11"/>
  <c r="G3398" i="11"/>
  <c r="I3036" i="11"/>
  <c r="G3069" i="11"/>
  <c r="G3119" i="11"/>
  <c r="G3146" i="11"/>
  <c r="I3202" i="11"/>
  <c r="G3229" i="11"/>
  <c r="I3304" i="11"/>
  <c r="K3328" i="11"/>
  <c r="G3381" i="11"/>
  <c r="G3408" i="11"/>
  <c r="G3037" i="11"/>
  <c r="I3080" i="11"/>
  <c r="K3111" i="11"/>
  <c r="G3155" i="11"/>
  <c r="I3193" i="11"/>
  <c r="K3213" i="11"/>
  <c r="I3255" i="11"/>
  <c r="G3305" i="11"/>
  <c r="I3382" i="11"/>
  <c r="K3409" i="11"/>
  <c r="I3104" i="11"/>
  <c r="I3263" i="11"/>
  <c r="I3334" i="11"/>
  <c r="I3422" i="11"/>
  <c r="G2439" i="11"/>
  <c r="K2088" i="11"/>
  <c r="K2163" i="11"/>
  <c r="I2249" i="11"/>
  <c r="G2382" i="11"/>
  <c r="G2414" i="11"/>
  <c r="G2442" i="11"/>
  <c r="I2094" i="11"/>
  <c r="G2153" i="11"/>
  <c r="K2236" i="11"/>
  <c r="G2025" i="11"/>
  <c r="K2054" i="11"/>
  <c r="I2120" i="11"/>
  <c r="I2202" i="11"/>
  <c r="G2289" i="11"/>
  <c r="K2334" i="11"/>
  <c r="G2379" i="11"/>
  <c r="I2011" i="11"/>
  <c r="G2125" i="11"/>
  <c r="G2301" i="11"/>
  <c r="G2447" i="11"/>
  <c r="G2056" i="11"/>
  <c r="I2283" i="11"/>
  <c r="I3086" i="11"/>
  <c r="I3211" i="11"/>
  <c r="K4329" i="11"/>
  <c r="K3043" i="11"/>
  <c r="G3086" i="11"/>
  <c r="K3174" i="11"/>
  <c r="G3211" i="11"/>
  <c r="K3278" i="11"/>
  <c r="K3311" i="11"/>
  <c r="G3364" i="11"/>
  <c r="I3390" i="11"/>
  <c r="K3431" i="11"/>
  <c r="G3111" i="11"/>
  <c r="I3064" i="11"/>
  <c r="I3135" i="11"/>
  <c r="K3161" i="11"/>
  <c r="K3220" i="11"/>
  <c r="G3270" i="11"/>
  <c r="G3319" i="11"/>
  <c r="G3343" i="11"/>
  <c r="K3398" i="11"/>
  <c r="K3423" i="11"/>
  <c r="I3425" i="11"/>
  <c r="K3046" i="11"/>
  <c r="I3371" i="11"/>
  <c r="I4148" i="11"/>
  <c r="K4062" i="11"/>
  <c r="G4073" i="11"/>
  <c r="I4314" i="11"/>
  <c r="K4253" i="11"/>
  <c r="I4271" i="11"/>
  <c r="K4206" i="11"/>
  <c r="I4207" i="11"/>
  <c r="K2053" i="11"/>
  <c r="K2137" i="11"/>
  <c r="G2201" i="11"/>
  <c r="K2288" i="11"/>
  <c r="K2374" i="11"/>
  <c r="I2425" i="11"/>
  <c r="K2083" i="11"/>
  <c r="K2129" i="11"/>
  <c r="I4062" i="11"/>
  <c r="I4253" i="11"/>
  <c r="G4271" i="11"/>
  <c r="K4305" i="11"/>
  <c r="G2010" i="11"/>
  <c r="I2053" i="11"/>
  <c r="K2119" i="11"/>
  <c r="I2163" i="11"/>
  <c r="I2221" i="11"/>
  <c r="G2299" i="11"/>
  <c r="K2345" i="11"/>
  <c r="I2400" i="11"/>
  <c r="G2395" i="11"/>
  <c r="I2418" i="11"/>
  <c r="G2043" i="11"/>
  <c r="K2108" i="11"/>
  <c r="I2148" i="11"/>
  <c r="K2199" i="11"/>
  <c r="I2323" i="11"/>
  <c r="G2019" i="11"/>
  <c r="I2046" i="11"/>
  <c r="K2079" i="11"/>
  <c r="G2103" i="11"/>
  <c r="K2156" i="11"/>
  <c r="K2217" i="11"/>
  <c r="I2250" i="11"/>
  <c r="K2314" i="11"/>
  <c r="G2338" i="11"/>
  <c r="G2383" i="11"/>
  <c r="G2004" i="11"/>
  <c r="K2090" i="11"/>
  <c r="K2214" i="11"/>
  <c r="K2023" i="11"/>
  <c r="K2140" i="11"/>
  <c r="I2187" i="11"/>
  <c r="I2392" i="11"/>
  <c r="G4168" i="11"/>
  <c r="K4168" i="11"/>
  <c r="I4168" i="11"/>
  <c r="K4185" i="11"/>
  <c r="G4185" i="11"/>
  <c r="I4185" i="11"/>
  <c r="K4196" i="11"/>
  <c r="I4196" i="11"/>
  <c r="G4196" i="11"/>
  <c r="G4214" i="11"/>
  <c r="K4214" i="11"/>
  <c r="I4214" i="11"/>
  <c r="I4225" i="11"/>
  <c r="G4225" i="11"/>
  <c r="K4234" i="11"/>
  <c r="I4234" i="11"/>
  <c r="G4234" i="11"/>
  <c r="I4264" i="11"/>
  <c r="G4264" i="11"/>
  <c r="K4275" i="11"/>
  <c r="I4275" i="11"/>
  <c r="G4275" i="11"/>
  <c r="G4288" i="11"/>
  <c r="I4288" i="11"/>
  <c r="K4288" i="11"/>
  <c r="I4297" i="11"/>
  <c r="G4297" i="11"/>
  <c r="I4313" i="11"/>
  <c r="G4313" i="11"/>
  <c r="K4313" i="11"/>
  <c r="K4321" i="11"/>
  <c r="I4321" i="11"/>
  <c r="I4337" i="11"/>
  <c r="G4337" i="11"/>
  <c r="K4337" i="11"/>
  <c r="K4358" i="11"/>
  <c r="I4358" i="11"/>
  <c r="G4358" i="11"/>
  <c r="K4366" i="11"/>
  <c r="I4366" i="11"/>
  <c r="I4374" i="11"/>
  <c r="K4374" i="11"/>
  <c r="G4384" i="11"/>
  <c r="K4384" i="11"/>
  <c r="I4393" i="11"/>
  <c r="G4393" i="11"/>
  <c r="K4393" i="11"/>
  <c r="G4401" i="11"/>
  <c r="K4401" i="11"/>
  <c r="I4401" i="11"/>
  <c r="G4409" i="11"/>
  <c r="I4409" i="11"/>
  <c r="K4409" i="11"/>
  <c r="I4417" i="11"/>
  <c r="G4417" i="11"/>
  <c r="K4417" i="11"/>
  <c r="G4425" i="11"/>
  <c r="I4425" i="11"/>
  <c r="K4425" i="11"/>
  <c r="G4161" i="11"/>
  <c r="I4161" i="11"/>
  <c r="K4161" i="11"/>
  <c r="G4187" i="11"/>
  <c r="K4187" i="11"/>
  <c r="I4187" i="11"/>
  <c r="G4208" i="11"/>
  <c r="I4208" i="11"/>
  <c r="K4208" i="11"/>
  <c r="G4231" i="11"/>
  <c r="K4231" i="11"/>
  <c r="I4231" i="11"/>
  <c r="I4270" i="11"/>
  <c r="G4270" i="11"/>
  <c r="K4270" i="11"/>
  <c r="I4299" i="11"/>
  <c r="G4299" i="11"/>
  <c r="K4299" i="11"/>
  <c r="K4315" i="11"/>
  <c r="I4315" i="11"/>
  <c r="G4315" i="11"/>
  <c r="I4335" i="11"/>
  <c r="G4335" i="11"/>
  <c r="K4368" i="11"/>
  <c r="I4368" i="11"/>
  <c r="G4368" i="11"/>
  <c r="I4395" i="11"/>
  <c r="G4395" i="11"/>
  <c r="K4395" i="11"/>
  <c r="K4415" i="11"/>
  <c r="G4415" i="11"/>
  <c r="I4415" i="11"/>
  <c r="K3978" i="11"/>
  <c r="G3978" i="11"/>
  <c r="I3978" i="11"/>
  <c r="G4024" i="11"/>
  <c r="I4024" i="11"/>
  <c r="K4045" i="11"/>
  <c r="G4045" i="11"/>
  <c r="K4071" i="11"/>
  <c r="G4071" i="11"/>
  <c r="I4071" i="11"/>
  <c r="I4098" i="11"/>
  <c r="G4098" i="11"/>
  <c r="K4098" i="11"/>
  <c r="G4120" i="11"/>
  <c r="K4120" i="11"/>
  <c r="G4142" i="11"/>
  <c r="I4142" i="11"/>
  <c r="K4142" i="11"/>
  <c r="G4162" i="11"/>
  <c r="K4162" i="11"/>
  <c r="I4162" i="11"/>
  <c r="G4188" i="11"/>
  <c r="K4188" i="11"/>
  <c r="I4188" i="11"/>
  <c r="K4213" i="11"/>
  <c r="I4213" i="11"/>
  <c r="G4213" i="11"/>
  <c r="K4233" i="11"/>
  <c r="I4233" i="11"/>
  <c r="G4233" i="11"/>
  <c r="G4296" i="11"/>
  <c r="K4296" i="11"/>
  <c r="G4308" i="11"/>
  <c r="K4308" i="11"/>
  <c r="I4308" i="11"/>
  <c r="G4324" i="11"/>
  <c r="K4324" i="11"/>
  <c r="I4324" i="11"/>
  <c r="G4353" i="11"/>
  <c r="I4353" i="11"/>
  <c r="K4353" i="11"/>
  <c r="K4365" i="11"/>
  <c r="G4365" i="11"/>
  <c r="I4365" i="11"/>
  <c r="G4383" i="11"/>
  <c r="I4383" i="11"/>
  <c r="K4383" i="11"/>
  <c r="K4400" i="11"/>
  <c r="I4400" i="11"/>
  <c r="G4400" i="11"/>
  <c r="I4416" i="11"/>
  <c r="K4416" i="11"/>
  <c r="G4416" i="11"/>
  <c r="I3976" i="11"/>
  <c r="G3976" i="11"/>
  <c r="K3990" i="11"/>
  <c r="G3990" i="11"/>
  <c r="I3990" i="11"/>
  <c r="G4005" i="11"/>
  <c r="I4005" i="11"/>
  <c r="I4022" i="11"/>
  <c r="K4022" i="11"/>
  <c r="G4022" i="11"/>
  <c r="I4030" i="11"/>
  <c r="K4030" i="11"/>
  <c r="K4043" i="11"/>
  <c r="I4043" i="11"/>
  <c r="G4043" i="11"/>
  <c r="G4051" i="11"/>
  <c r="K4051" i="11"/>
  <c r="K4063" i="11"/>
  <c r="I4063" i="11"/>
  <c r="K4087" i="11"/>
  <c r="G4087" i="11"/>
  <c r="I4087" i="11"/>
  <c r="G4096" i="11"/>
  <c r="I4096" i="11"/>
  <c r="K4096" i="11"/>
  <c r="I4104" i="11"/>
  <c r="K4104" i="11"/>
  <c r="G4104" i="11"/>
  <c r="G4113" i="11"/>
  <c r="I4113" i="11"/>
  <c r="G4140" i="11"/>
  <c r="I4140" i="11"/>
  <c r="I4160" i="11"/>
  <c r="K4160" i="11"/>
  <c r="G4160" i="11"/>
  <c r="K4169" i="11"/>
  <c r="G4169" i="11"/>
  <c r="G4186" i="11"/>
  <c r="K4186" i="11"/>
  <c r="I4186" i="11"/>
  <c r="I4215" i="11"/>
  <c r="K4215" i="11"/>
  <c r="G4215" i="11"/>
  <c r="I4226" i="11"/>
  <c r="K4226" i="11"/>
  <c r="K4265" i="11"/>
  <c r="I4265" i="11"/>
  <c r="G4265" i="11"/>
  <c r="K4276" i="11"/>
  <c r="G4276" i="11"/>
  <c r="I4298" i="11"/>
  <c r="K4298" i="11"/>
  <c r="G4298" i="11"/>
  <c r="K4306" i="11"/>
  <c r="G4306" i="11"/>
  <c r="I4306" i="11"/>
  <c r="K4330" i="11"/>
  <c r="G4330" i="11"/>
  <c r="K4338" i="11"/>
  <c r="I4338" i="11"/>
  <c r="G4338" i="11"/>
  <c r="G4375" i="11"/>
  <c r="I4375" i="11"/>
  <c r="K4375" i="11"/>
  <c r="I4385" i="11"/>
  <c r="G4385" i="11"/>
  <c r="K4385" i="11"/>
  <c r="I4394" i="11"/>
  <c r="G4394" i="11"/>
  <c r="K4394" i="11"/>
  <c r="I4402" i="11"/>
  <c r="K4402" i="11"/>
  <c r="G4410" i="11"/>
  <c r="K4410" i="11"/>
  <c r="I4410" i="11"/>
  <c r="K3984" i="11"/>
  <c r="G3984" i="11"/>
  <c r="I3984" i="11"/>
  <c r="K4019" i="11"/>
  <c r="G4019" i="11"/>
  <c r="I4019" i="11"/>
  <c r="G4027" i="11"/>
  <c r="I4027" i="11"/>
  <c r="K4027" i="11"/>
  <c r="K4035" i="11"/>
  <c r="G4035" i="11"/>
  <c r="I4035" i="11"/>
  <c r="I4048" i="11"/>
  <c r="G4048" i="11"/>
  <c r="K4060" i="11"/>
  <c r="G4060" i="11"/>
  <c r="K4070" i="11"/>
  <c r="I4070" i="11"/>
  <c r="K4084" i="11"/>
  <c r="G4084" i="11"/>
  <c r="I4084" i="11"/>
  <c r="I4093" i="11"/>
  <c r="K4093" i="11"/>
  <c r="G4093" i="11"/>
  <c r="I4101" i="11"/>
  <c r="G4101" i="11"/>
  <c r="K4101" i="11"/>
  <c r="G4110" i="11"/>
  <c r="K4110" i="11"/>
  <c r="K4119" i="11"/>
  <c r="I4119" i="11"/>
  <c r="I4128" i="11"/>
  <c r="K4128" i="11"/>
  <c r="K4141" i="11"/>
  <c r="I4141" i="11"/>
  <c r="I4149" i="11"/>
  <c r="G4149" i="11"/>
  <c r="K4149" i="11"/>
  <c r="G4194" i="11"/>
  <c r="I4194" i="11"/>
  <c r="K4194" i="11"/>
  <c r="I4212" i="11"/>
  <c r="G4212" i="11"/>
  <c r="K4212" i="11"/>
  <c r="I4227" i="11"/>
  <c r="K4227" i="11"/>
  <c r="G4227" i="11"/>
  <c r="G4266" i="11"/>
  <c r="I4266" i="11"/>
  <c r="K4266" i="11"/>
  <c r="G4281" i="11"/>
  <c r="K4281" i="11"/>
  <c r="I4281" i="11"/>
  <c r="I4303" i="11"/>
  <c r="G4303" i="11"/>
  <c r="K4303" i="11"/>
  <c r="K4319" i="11"/>
  <c r="G4319" i="11"/>
  <c r="K4331" i="11"/>
  <c r="G4331" i="11"/>
  <c r="I4331" i="11"/>
  <c r="G4360" i="11"/>
  <c r="K4360" i="11"/>
  <c r="I4360" i="11"/>
  <c r="G4372" i="11"/>
  <c r="K4372" i="11"/>
  <c r="I4372" i="11"/>
  <c r="K4386" i="11"/>
  <c r="I4386" i="11"/>
  <c r="G4386" i="11"/>
  <c r="K4399" i="11"/>
  <c r="I4399" i="11"/>
  <c r="G4399" i="11"/>
  <c r="K4411" i="11"/>
  <c r="G4411" i="11"/>
  <c r="I4411" i="11"/>
  <c r="G4427" i="11"/>
  <c r="I4427" i="11"/>
  <c r="K4427" i="11"/>
  <c r="G3992" i="11"/>
  <c r="K3992" i="11"/>
  <c r="G4020" i="11"/>
  <c r="K4020" i="11"/>
  <c r="I4036" i="11"/>
  <c r="G4036" i="11"/>
  <c r="I4053" i="11"/>
  <c r="G4053" i="11"/>
  <c r="K4075" i="11"/>
  <c r="I4075" i="11"/>
  <c r="G4094" i="11"/>
  <c r="I4094" i="11"/>
  <c r="K4094" i="11"/>
  <c r="K4111" i="11"/>
  <c r="I4111" i="11"/>
  <c r="G4111" i="11"/>
  <c r="K4124" i="11"/>
  <c r="G4124" i="11"/>
  <c r="I4124" i="11"/>
  <c r="G4138" i="11"/>
  <c r="I4138" i="11"/>
  <c r="G4154" i="11"/>
  <c r="I4154" i="11"/>
  <c r="K4184" i="11"/>
  <c r="I4184" i="11"/>
  <c r="K4199" i="11"/>
  <c r="G4199" i="11"/>
  <c r="I4199" i="11"/>
  <c r="G4217" i="11"/>
  <c r="I4217" i="11"/>
  <c r="K4278" i="11"/>
  <c r="I4278" i="11"/>
  <c r="G4278" i="11"/>
  <c r="K4300" i="11"/>
  <c r="I4300" i="11"/>
  <c r="G4300" i="11"/>
  <c r="I4320" i="11"/>
  <c r="K4320" i="11"/>
  <c r="G4320" i="11"/>
  <c r="K4336" i="11"/>
  <c r="I4336" i="11"/>
  <c r="G4336" i="11"/>
  <c r="K4369" i="11"/>
  <c r="G4369" i="11"/>
  <c r="I4369" i="11"/>
  <c r="K4387" i="11"/>
  <c r="G4387" i="11"/>
  <c r="K4404" i="11"/>
  <c r="G4404" i="11"/>
  <c r="G4420" i="11"/>
  <c r="I4420" i="11"/>
  <c r="G2105" i="11"/>
  <c r="I2286" i="11"/>
  <c r="K2286" i="11"/>
  <c r="K2335" i="11"/>
  <c r="I2335" i="11"/>
  <c r="G2419" i="11"/>
  <c r="K2419" i="11"/>
  <c r="I2040" i="11"/>
  <c r="K2040" i="11"/>
  <c r="K2081" i="11"/>
  <c r="I2081" i="11"/>
  <c r="G2114" i="11"/>
  <c r="K2114" i="11"/>
  <c r="G2131" i="11"/>
  <c r="I2131" i="11"/>
  <c r="I2149" i="11"/>
  <c r="G2149" i="11"/>
  <c r="I2166" i="11"/>
  <c r="K2166" i="11"/>
  <c r="I2204" i="11"/>
  <c r="K2204" i="11"/>
  <c r="K2241" i="11"/>
  <c r="G2241" i="11"/>
  <c r="I3974" i="11"/>
  <c r="K3974" i="11"/>
  <c r="G3989" i="11"/>
  <c r="K3989" i="11"/>
  <c r="K4004" i="11"/>
  <c r="I4004" i="11"/>
  <c r="G4004" i="11"/>
  <c r="G4021" i="11"/>
  <c r="K4021" i="11"/>
  <c r="I4021" i="11"/>
  <c r="I4029" i="11"/>
  <c r="K4029" i="11"/>
  <c r="G4029" i="11"/>
  <c r="G4038" i="11"/>
  <c r="I4038" i="11"/>
  <c r="K4050" i="11"/>
  <c r="I4050" i="11"/>
  <c r="I4072" i="11"/>
  <c r="K4072" i="11"/>
  <c r="G4086" i="11"/>
  <c r="K4086" i="11"/>
  <c r="I4095" i="11"/>
  <c r="G4095" i="11"/>
  <c r="I4103" i="11"/>
  <c r="G4103" i="11"/>
  <c r="K4112" i="11"/>
  <c r="G4112" i="11"/>
  <c r="K4121" i="11"/>
  <c r="G4121" i="11"/>
  <c r="I4130" i="11"/>
  <c r="G4130" i="11"/>
  <c r="K4130" i="11"/>
  <c r="I4139" i="11"/>
  <c r="K4139" i="11"/>
  <c r="G4139" i="11"/>
  <c r="I4147" i="11"/>
  <c r="G4147" i="11"/>
  <c r="I4159" i="11"/>
  <c r="G4159" i="11"/>
  <c r="K4159" i="11"/>
  <c r="K2000" i="11"/>
  <c r="G2045" i="11"/>
  <c r="I2066" i="11"/>
  <c r="G2096" i="11"/>
  <c r="K2127" i="11"/>
  <c r="G2145" i="11"/>
  <c r="I2171" i="11"/>
  <c r="G2209" i="11"/>
  <c r="I2230" i="11"/>
  <c r="K2280" i="11"/>
  <c r="G2312" i="11"/>
  <c r="K2329" i="11"/>
  <c r="G2353" i="11"/>
  <c r="G2390" i="11"/>
  <c r="I2408" i="11"/>
  <c r="I2433" i="11"/>
  <c r="I2395" i="11"/>
  <c r="G2430" i="11"/>
  <c r="K2442" i="11"/>
  <c r="K2094" i="11"/>
  <c r="G2108" i="11"/>
  <c r="K2153" i="11"/>
  <c r="I2165" i="11"/>
  <c r="G2251" i="11"/>
  <c r="G2323" i="11"/>
  <c r="K2003" i="11"/>
  <c r="I2019" i="11"/>
  <c r="I2036" i="11"/>
  <c r="K2067" i="11"/>
  <c r="I2079" i="11"/>
  <c r="G2093" i="11"/>
  <c r="I2112" i="11"/>
  <c r="G2129" i="11"/>
  <c r="G2156" i="11"/>
  <c r="K2185" i="11"/>
  <c r="I2217" i="11"/>
  <c r="K2250" i="11"/>
  <c r="G2314" i="11"/>
  <c r="G2334" i="11"/>
  <c r="K2350" i="11"/>
  <c r="K2379" i="11"/>
  <c r="K2383" i="11"/>
  <c r="K2434" i="11"/>
  <c r="K2029" i="11"/>
  <c r="G2090" i="11"/>
  <c r="I2169" i="11"/>
  <c r="G2214" i="11"/>
  <c r="K2301" i="11"/>
  <c r="G2347" i="11"/>
  <c r="I2388" i="11"/>
  <c r="G2431" i="11"/>
  <c r="I2005" i="11"/>
  <c r="G2040" i="11"/>
  <c r="K2056" i="11"/>
  <c r="G2091" i="11"/>
  <c r="I2114" i="11"/>
  <c r="G2140" i="11"/>
  <c r="K2158" i="11"/>
  <c r="G2174" i="11"/>
  <c r="G2215" i="11"/>
  <c r="G2233" i="11"/>
  <c r="K2253" i="11"/>
  <c r="G2990" i="11"/>
  <c r="I2990" i="11"/>
  <c r="G3003" i="11"/>
  <c r="K3003" i="11"/>
  <c r="I3025" i="11"/>
  <c r="G3025" i="11"/>
  <c r="I3035" i="11"/>
  <c r="K3035" i="11"/>
  <c r="G3056" i="11"/>
  <c r="I3056" i="11"/>
  <c r="K3056" i="11"/>
  <c r="I3078" i="11"/>
  <c r="G3078" i="11"/>
  <c r="K3078" i="11"/>
  <c r="I3100" i="11"/>
  <c r="G3100" i="11"/>
  <c r="G3109" i="11"/>
  <c r="I3109" i="11"/>
  <c r="I3117" i="11"/>
  <c r="G3117" i="11"/>
  <c r="I3127" i="11"/>
  <c r="K3127" i="11"/>
  <c r="I3145" i="11"/>
  <c r="G3145" i="11"/>
  <c r="G3153" i="11"/>
  <c r="K3153" i="11"/>
  <c r="G3191" i="11"/>
  <c r="K3191" i="11"/>
  <c r="K3199" i="11"/>
  <c r="I3199" i="11"/>
  <c r="I3228" i="11"/>
  <c r="G3228" i="11"/>
  <c r="I3239" i="11"/>
  <c r="G3239" i="11"/>
  <c r="G3289" i="11"/>
  <c r="I3289" i="11"/>
  <c r="I3302" i="11"/>
  <c r="K3302" i="11"/>
  <c r="K3327" i="11"/>
  <c r="I3327" i="11"/>
  <c r="G3335" i="11"/>
  <c r="K3335" i="11"/>
  <c r="I3372" i="11"/>
  <c r="K3372" i="11"/>
  <c r="G3380" i="11"/>
  <c r="I3380" i="11"/>
  <c r="I3407" i="11"/>
  <c r="G3407" i="11"/>
  <c r="K3415" i="11"/>
  <c r="I3415" i="11"/>
  <c r="I3074" i="11"/>
  <c r="K3074" i="11"/>
  <c r="I3133" i="11"/>
  <c r="K3133" i="11"/>
  <c r="I3163" i="11"/>
  <c r="K3163" i="11"/>
  <c r="I3197" i="11"/>
  <c r="G3197" i="11"/>
  <c r="I3241" i="11"/>
  <c r="K3241" i="11"/>
  <c r="G3241" i="11"/>
  <c r="G3291" i="11"/>
  <c r="K3291" i="11"/>
  <c r="I3291" i="11"/>
  <c r="I3313" i="11"/>
  <c r="G3313" i="11"/>
  <c r="K3345" i="11"/>
  <c r="I3345" i="11"/>
  <c r="G3386" i="11"/>
  <c r="I3386" i="11"/>
  <c r="K3386" i="11"/>
  <c r="K3413" i="11"/>
  <c r="I3413" i="11"/>
  <c r="G3413" i="11"/>
  <c r="I2995" i="11"/>
  <c r="G2995" i="11"/>
  <c r="K3030" i="11"/>
  <c r="G3030" i="11"/>
  <c r="G3099" i="11"/>
  <c r="K3099" i="11"/>
  <c r="I3099" i="11"/>
  <c r="I3130" i="11"/>
  <c r="K3130" i="11"/>
  <c r="G3156" i="11"/>
  <c r="K3156" i="11"/>
  <c r="K3194" i="11"/>
  <c r="G3194" i="11"/>
  <c r="G3209" i="11"/>
  <c r="K3209" i="11"/>
  <c r="I3209" i="11"/>
  <c r="I3231" i="11"/>
  <c r="K3231" i="11"/>
  <c r="G3231" i="11"/>
  <c r="K3277" i="11"/>
  <c r="I3277" i="11"/>
  <c r="G3277" i="11"/>
  <c r="K3310" i="11"/>
  <c r="G3310" i="11"/>
  <c r="I3310" i="11"/>
  <c r="G3402" i="11"/>
  <c r="I3402" i="11"/>
  <c r="K3402" i="11"/>
  <c r="K3434" i="11"/>
  <c r="I3434" i="11"/>
  <c r="G3434" i="11"/>
  <c r="K2993" i="11"/>
  <c r="G2993" i="11"/>
  <c r="I3009" i="11"/>
  <c r="G3009" i="11"/>
  <c r="K3044" i="11"/>
  <c r="G3044" i="11"/>
  <c r="G3057" i="11"/>
  <c r="I3057" i="11"/>
  <c r="I3093" i="11"/>
  <c r="G3093" i="11"/>
  <c r="K3102" i="11"/>
  <c r="I3102" i="11"/>
  <c r="K3128" i="11"/>
  <c r="I3128" i="11"/>
  <c r="I3136" i="11"/>
  <c r="K3136" i="11"/>
  <c r="G3162" i="11"/>
  <c r="I3162" i="11"/>
  <c r="I3175" i="11"/>
  <c r="K3175" i="11"/>
  <c r="G3212" i="11"/>
  <c r="I3212" i="11"/>
  <c r="I3221" i="11"/>
  <c r="G3221" i="11"/>
  <c r="K3271" i="11"/>
  <c r="G3271" i="11"/>
  <c r="I3279" i="11"/>
  <c r="K3279" i="11"/>
  <c r="I3312" i="11"/>
  <c r="G3312" i="11"/>
  <c r="K3320" i="11"/>
  <c r="I3320" i="11"/>
  <c r="G3344" i="11"/>
  <c r="I3344" i="11"/>
  <c r="I3365" i="11"/>
  <c r="G3365" i="11"/>
  <c r="K3391" i="11"/>
  <c r="G3391" i="11"/>
  <c r="I3399" i="11"/>
  <c r="K3399" i="11"/>
  <c r="I3424" i="11"/>
  <c r="K3424" i="11"/>
  <c r="K3432" i="11"/>
  <c r="I3432" i="11"/>
  <c r="G3029" i="11"/>
  <c r="I3029" i="11"/>
  <c r="G3107" i="11"/>
  <c r="K3107" i="11"/>
  <c r="I3129" i="11"/>
  <c r="K3129" i="11"/>
  <c r="K3325" i="11"/>
  <c r="I3325" i="11"/>
  <c r="K3349" i="11"/>
  <c r="G3349" i="11"/>
  <c r="I2988" i="11"/>
  <c r="G2988" i="11"/>
  <c r="K3034" i="11"/>
  <c r="I3034" i="11"/>
  <c r="I3055" i="11"/>
  <c r="G3055" i="11"/>
  <c r="K3055" i="11"/>
  <c r="K3081" i="11"/>
  <c r="I3081" i="11"/>
  <c r="G3081" i="11"/>
  <c r="I3108" i="11"/>
  <c r="G3108" i="11"/>
  <c r="K3108" i="11"/>
  <c r="G3152" i="11"/>
  <c r="I3152" i="11"/>
  <c r="K3190" i="11"/>
  <c r="I3190" i="11"/>
  <c r="G3214" i="11"/>
  <c r="I3214" i="11"/>
  <c r="K3273" i="11"/>
  <c r="I3273" i="11"/>
  <c r="G3273" i="11"/>
  <c r="K3301" i="11"/>
  <c r="G3301" i="11"/>
  <c r="K3318" i="11"/>
  <c r="G3318" i="11"/>
  <c r="I3318" i="11"/>
  <c r="K3342" i="11"/>
  <c r="I3342" i="11"/>
  <c r="G3342" i="11"/>
  <c r="K3375" i="11"/>
  <c r="I3375" i="11"/>
  <c r="G3375" i="11"/>
  <c r="G3426" i="11"/>
  <c r="I3426" i="11"/>
  <c r="K3426" i="11"/>
  <c r="I3019" i="11"/>
  <c r="G3019" i="11"/>
  <c r="K3070" i="11"/>
  <c r="I3070" i="11"/>
  <c r="G3103" i="11"/>
  <c r="I3103" i="11"/>
  <c r="G3159" i="11"/>
  <c r="K3159" i="11"/>
  <c r="I3204" i="11"/>
  <c r="G3204" i="11"/>
  <c r="I3121" i="11"/>
  <c r="K3121" i="11"/>
  <c r="G3139" i="11"/>
  <c r="I3139" i="11"/>
  <c r="K3139" i="11"/>
  <c r="G3160" i="11"/>
  <c r="K3160" i="11"/>
  <c r="I3160" i="11"/>
  <c r="I3219" i="11"/>
  <c r="K3219" i="11"/>
  <c r="K3306" i="11"/>
  <c r="G3306" i="11"/>
  <c r="K3338" i="11"/>
  <c r="I3338" i="11"/>
  <c r="G3338" i="11"/>
  <c r="I3379" i="11"/>
  <c r="K3379" i="11"/>
  <c r="G3379" i="11"/>
  <c r="I3406" i="11"/>
  <c r="K3406" i="11"/>
  <c r="G3406" i="11"/>
  <c r="I2983" i="11"/>
  <c r="K2983" i="11"/>
  <c r="K4073" i="11"/>
  <c r="G4207" i="11"/>
  <c r="K4314" i="11"/>
  <c r="I4319" i="11"/>
  <c r="I4020" i="11"/>
  <c r="K4036" i="11"/>
  <c r="G4075" i="11"/>
  <c r="I4120" i="11"/>
  <c r="K4420" i="11"/>
  <c r="G4374" i="11"/>
  <c r="I4051" i="11"/>
  <c r="I2000" i="11"/>
  <c r="K2045" i="11"/>
  <c r="G2074" i="11"/>
  <c r="I2096" i="11"/>
  <c r="I2127" i="11"/>
  <c r="I2155" i="11"/>
  <c r="G2171" i="11"/>
  <c r="K2209" i="11"/>
  <c r="I2238" i="11"/>
  <c r="I2280" i="11"/>
  <c r="K2312" i="11"/>
  <c r="K2337" i="11"/>
  <c r="K2353" i="11"/>
  <c r="I2390" i="11"/>
  <c r="G2417" i="11"/>
  <c r="K2433" i="11"/>
  <c r="G2120" i="11"/>
  <c r="K2138" i="11"/>
  <c r="G2164" i="11"/>
  <c r="G2202" i="11"/>
  <c r="I2227" i="11"/>
  <c r="K2239" i="11"/>
  <c r="K2285" i="11"/>
  <c r="G2309" i="11"/>
  <c r="K2401" i="11"/>
  <c r="G2011" i="11"/>
  <c r="I2055" i="11"/>
  <c r="G2169" i="11"/>
  <c r="K2347" i="11"/>
  <c r="G2406" i="11"/>
  <c r="K2431" i="11"/>
  <c r="G2005" i="11"/>
  <c r="G2048" i="11"/>
  <c r="K2069" i="11"/>
  <c r="I2091" i="11"/>
  <c r="G2122" i="11"/>
  <c r="I2158" i="11"/>
  <c r="M2158" i="11" s="1"/>
  <c r="K2187" i="11"/>
  <c r="K2215" i="11"/>
  <c r="I2233" i="11"/>
  <c r="K2283" i="11"/>
  <c r="G3974" i="11"/>
  <c r="I3989" i="11"/>
  <c r="I4206" i="11"/>
  <c r="I4329" i="11"/>
  <c r="I4384" i="11"/>
  <c r="G4030" i="11"/>
  <c r="G4148" i="11"/>
  <c r="G4226" i="11"/>
  <c r="G4402" i="11"/>
  <c r="I3992" i="11"/>
  <c r="K4024" i="11"/>
  <c r="I4045" i="11"/>
  <c r="K4053" i="11"/>
  <c r="G4184" i="11"/>
  <c r="I4404" i="11"/>
  <c r="K4225" i="11"/>
  <c r="I4305" i="11"/>
  <c r="G4783" i="11"/>
  <c r="K4783" i="11"/>
  <c r="I4783" i="11"/>
  <c r="I4864" i="11"/>
  <c r="G4864" i="11"/>
  <c r="K4864" i="11"/>
  <c r="G4882" i="11"/>
  <c r="I4882" i="11"/>
  <c r="K4882" i="11"/>
  <c r="I4899" i="11"/>
  <c r="G4899" i="11"/>
  <c r="K4899" i="11"/>
  <c r="I4915" i="11"/>
  <c r="G4915" i="11"/>
  <c r="K4915" i="11"/>
  <c r="K4808" i="11"/>
  <c r="I4808" i="11"/>
  <c r="G4808" i="11"/>
  <c r="K4824" i="11"/>
  <c r="I4824" i="11"/>
  <c r="G4824" i="11"/>
  <c r="I4853" i="11"/>
  <c r="G4853" i="11"/>
  <c r="K4853" i="11"/>
  <c r="I4869" i="11"/>
  <c r="G4869" i="11"/>
  <c r="K4869" i="11"/>
  <c r="I4888" i="11"/>
  <c r="K4888" i="11"/>
  <c r="G4888" i="11"/>
  <c r="I4904" i="11"/>
  <c r="K4904" i="11"/>
  <c r="G4904" i="11"/>
  <c r="K4920" i="11"/>
  <c r="I4920" i="11"/>
  <c r="G4920" i="11"/>
  <c r="I4682" i="11"/>
  <c r="K4682" i="11"/>
  <c r="G4682" i="11"/>
  <c r="G4726" i="11"/>
  <c r="K4726" i="11"/>
  <c r="I4726" i="11"/>
  <c r="I4794" i="11"/>
  <c r="K4794" i="11"/>
  <c r="G4794" i="11"/>
  <c r="K4830" i="11"/>
  <c r="I4830" i="11"/>
  <c r="G4830" i="11"/>
  <c r="K4890" i="11"/>
  <c r="I4890" i="11"/>
  <c r="G4890" i="11"/>
  <c r="K4473" i="11"/>
  <c r="G4473" i="11"/>
  <c r="I4473" i="11"/>
  <c r="I4540" i="11"/>
  <c r="K4540" i="11"/>
  <c r="G4540" i="11"/>
  <c r="G4593" i="11"/>
  <c r="K4593" i="11"/>
  <c r="I4593" i="11"/>
  <c r="K4637" i="11"/>
  <c r="G4637" i="11"/>
  <c r="I4637" i="11"/>
  <c r="K4683" i="11"/>
  <c r="I4683" i="11"/>
  <c r="G4683" i="11"/>
  <c r="K4728" i="11"/>
  <c r="I4728" i="11"/>
  <c r="G4728" i="11"/>
  <c r="I4791" i="11"/>
  <c r="K4791" i="11"/>
  <c r="G4791" i="11"/>
  <c r="K4819" i="11"/>
  <c r="I4819" i="11"/>
  <c r="G4819" i="11"/>
  <c r="I4848" i="11"/>
  <c r="K4848" i="11"/>
  <c r="G4848" i="11"/>
  <c r="G4895" i="11"/>
  <c r="I4895" i="11"/>
  <c r="K4895" i="11"/>
  <c r="G4471" i="11"/>
  <c r="I4471" i="11"/>
  <c r="K4471" i="11"/>
  <c r="I4500" i="11"/>
  <c r="G4500" i="11"/>
  <c r="K4500" i="11"/>
  <c r="G4525" i="11"/>
  <c r="K4525" i="11"/>
  <c r="I4525" i="11"/>
  <c r="I4538" i="11"/>
  <c r="K4538" i="11"/>
  <c r="G4538" i="11"/>
  <c r="G4558" i="11"/>
  <c r="I4558" i="11"/>
  <c r="K4558" i="11"/>
  <c r="K4582" i="11"/>
  <c r="I4582" i="11"/>
  <c r="G4582" i="11"/>
  <c r="K4599" i="11"/>
  <c r="I4599" i="11"/>
  <c r="G4599" i="11"/>
  <c r="K4617" i="11"/>
  <c r="G4617" i="11"/>
  <c r="I4617" i="11"/>
  <c r="I4627" i="11"/>
  <c r="K4627" i="11"/>
  <c r="G4627" i="11"/>
  <c r="K4635" i="11"/>
  <c r="I4635" i="11"/>
  <c r="G4635" i="11"/>
  <c r="K4643" i="11"/>
  <c r="I4643" i="11"/>
  <c r="G4643" i="11"/>
  <c r="I4664" i="11"/>
  <c r="K4664" i="11"/>
  <c r="G4664" i="11"/>
  <c r="K4681" i="11"/>
  <c r="I4681" i="11"/>
  <c r="G4681" i="11"/>
  <c r="K4692" i="11"/>
  <c r="G4692" i="11"/>
  <c r="I4692" i="11"/>
  <c r="K4702" i="11"/>
  <c r="I4702" i="11"/>
  <c r="G4702" i="11"/>
  <c r="I4710" i="11"/>
  <c r="K4710" i="11"/>
  <c r="G4710" i="11"/>
  <c r="G4721" i="11"/>
  <c r="I4721" i="11"/>
  <c r="K4721" i="11"/>
  <c r="K4730" i="11"/>
  <c r="G4730" i="11"/>
  <c r="I4730" i="11"/>
  <c r="K4760" i="11"/>
  <c r="G4760" i="11"/>
  <c r="I4760" i="11"/>
  <c r="K4771" i="11"/>
  <c r="I4771" i="11"/>
  <c r="G4771" i="11"/>
  <c r="I4784" i="11"/>
  <c r="K4784" i="11"/>
  <c r="G4784" i="11"/>
  <c r="G4793" i="11"/>
  <c r="I4793" i="11"/>
  <c r="K4793" i="11"/>
  <c r="G4801" i="11"/>
  <c r="I4801" i="11"/>
  <c r="K4801" i="11"/>
  <c r="G4809" i="11"/>
  <c r="I4809" i="11"/>
  <c r="K4809" i="11"/>
  <c r="G4817" i="11"/>
  <c r="I4817" i="11"/>
  <c r="K4817" i="11"/>
  <c r="G4825" i="11"/>
  <c r="I4825" i="11"/>
  <c r="K4825" i="11"/>
  <c r="G4833" i="11"/>
  <c r="I4833" i="11"/>
  <c r="K4833" i="11"/>
  <c r="G4854" i="11"/>
  <c r="I4854" i="11"/>
  <c r="K4854" i="11"/>
  <c r="I4862" i="11"/>
  <c r="K4862" i="11"/>
  <c r="G4862" i="11"/>
  <c r="K4870" i="11"/>
  <c r="I4870" i="11"/>
  <c r="G4870" i="11"/>
  <c r="I4880" i="11"/>
  <c r="K4880" i="11"/>
  <c r="G4880" i="11"/>
  <c r="K4889" i="11"/>
  <c r="G4889" i="11"/>
  <c r="I4889" i="11"/>
  <c r="I4897" i="11"/>
  <c r="G4897" i="11"/>
  <c r="K4897" i="11"/>
  <c r="I4905" i="11"/>
  <c r="K4905" i="11"/>
  <c r="G4905" i="11"/>
  <c r="K4913" i="11"/>
  <c r="I4913" i="11"/>
  <c r="G4913" i="11"/>
  <c r="I4921" i="11"/>
  <c r="K4921" i="11"/>
  <c r="G4921" i="11"/>
  <c r="I4479" i="11"/>
  <c r="K4479" i="11"/>
  <c r="G4479" i="11"/>
  <c r="G4514" i="11"/>
  <c r="K4514" i="11"/>
  <c r="I4514" i="11"/>
  <c r="I4522" i="11"/>
  <c r="G4522" i="11"/>
  <c r="K4522" i="11"/>
  <c r="G4530" i="11"/>
  <c r="K4530" i="11"/>
  <c r="I4530" i="11"/>
  <c r="K4543" i="11"/>
  <c r="I4543" i="11"/>
  <c r="G4543" i="11"/>
  <c r="K4555" i="11"/>
  <c r="I4555" i="11"/>
  <c r="G4555" i="11"/>
  <c r="I4565" i="11"/>
  <c r="K4565" i="11"/>
  <c r="G4565" i="11"/>
  <c r="G4579" i="11"/>
  <c r="K4579" i="11"/>
  <c r="I4579" i="11"/>
  <c r="K4588" i="11"/>
  <c r="G4588" i="11"/>
  <c r="I4588" i="11"/>
  <c r="K4596" i="11"/>
  <c r="G4596" i="11"/>
  <c r="I4596" i="11"/>
  <c r="I4605" i="11"/>
  <c r="G4605" i="11"/>
  <c r="K4605" i="11"/>
  <c r="K4614" i="11"/>
  <c r="I4614" i="11"/>
  <c r="G4614" i="11"/>
  <c r="I4623" i="11"/>
  <c r="K4623" i="11"/>
  <c r="G4623" i="11"/>
  <c r="I4636" i="11"/>
  <c r="G4636" i="11"/>
  <c r="K4636" i="11"/>
  <c r="I4644" i="11"/>
  <c r="K4644" i="11"/>
  <c r="G4644" i="11"/>
  <c r="I4689" i="11"/>
  <c r="K4689" i="11"/>
  <c r="G4689" i="11"/>
  <c r="K4707" i="11"/>
  <c r="I4707" i="11"/>
  <c r="G4707" i="11"/>
  <c r="I4722" i="11"/>
  <c r="K4722" i="11"/>
  <c r="G4722" i="11"/>
  <c r="I4761" i="11"/>
  <c r="K4761" i="11"/>
  <c r="G4761" i="11"/>
  <c r="K4776" i="11"/>
  <c r="I4776" i="11"/>
  <c r="G4776" i="11"/>
  <c r="I4798" i="11"/>
  <c r="K4798" i="11"/>
  <c r="G4798" i="11"/>
  <c r="K4814" i="11"/>
  <c r="I4814" i="11"/>
  <c r="G4814" i="11"/>
  <c r="K4826" i="11"/>
  <c r="I4826" i="11"/>
  <c r="G4826" i="11"/>
  <c r="G4855" i="11"/>
  <c r="K4855" i="11"/>
  <c r="I4855" i="11"/>
  <c r="G4867" i="11"/>
  <c r="I4867" i="11"/>
  <c r="K4867" i="11"/>
  <c r="I4881" i="11"/>
  <c r="K4881" i="11"/>
  <c r="G4881" i="11"/>
  <c r="I4894" i="11"/>
  <c r="K4894" i="11"/>
  <c r="G4894" i="11"/>
  <c r="K4906" i="11"/>
  <c r="G4906" i="11"/>
  <c r="I4906" i="11"/>
  <c r="K4922" i="11"/>
  <c r="G4922" i="11"/>
  <c r="I4922" i="11"/>
  <c r="K4487" i="11"/>
  <c r="I4487" i="11"/>
  <c r="G4487" i="11"/>
  <c r="K4515" i="11"/>
  <c r="I4515" i="11"/>
  <c r="G4515" i="11"/>
  <c r="I4531" i="11"/>
  <c r="K4531" i="11"/>
  <c r="G4531" i="11"/>
  <c r="K4548" i="11"/>
  <c r="I4548" i="11"/>
  <c r="G4548" i="11"/>
  <c r="K4570" i="11"/>
  <c r="I4570" i="11"/>
  <c r="G4570" i="11"/>
  <c r="I4589" i="11"/>
  <c r="G4589" i="11"/>
  <c r="K4589" i="11"/>
  <c r="I4606" i="11"/>
  <c r="K4606" i="11"/>
  <c r="G4606" i="11"/>
  <c r="K4619" i="11"/>
  <c r="I4619" i="11"/>
  <c r="G4619" i="11"/>
  <c r="G4633" i="11"/>
  <c r="K4633" i="11"/>
  <c r="I4633" i="11"/>
  <c r="I4649" i="11"/>
  <c r="K4649" i="11"/>
  <c r="G4649" i="11"/>
  <c r="I4679" i="11"/>
  <c r="G4679" i="11"/>
  <c r="K4679" i="11"/>
  <c r="I4694" i="11"/>
  <c r="K4694" i="11"/>
  <c r="G4694" i="11"/>
  <c r="K4712" i="11"/>
  <c r="I4712" i="11"/>
  <c r="G4712" i="11"/>
  <c r="I4748" i="11"/>
  <c r="K4748" i="11"/>
  <c r="G4748" i="11"/>
  <c r="I4773" i="11"/>
  <c r="G4773" i="11"/>
  <c r="K4773" i="11"/>
  <c r="K4795" i="11"/>
  <c r="I4795" i="11"/>
  <c r="G4795" i="11"/>
  <c r="I4815" i="11"/>
  <c r="K4815" i="11"/>
  <c r="G4815" i="11"/>
  <c r="F4428" i="11"/>
  <c r="I4428" i="11" s="1"/>
  <c r="F4923" i="11"/>
  <c r="K4122" i="11"/>
  <c r="I4122" i="11"/>
  <c r="I4132" i="11"/>
  <c r="G4132" i="11"/>
  <c r="K4197" i="11"/>
  <c r="I4197" i="11"/>
  <c r="K4235" i="11"/>
  <c r="I4235" i="11"/>
  <c r="K4289" i="11"/>
  <c r="I4289" i="11"/>
  <c r="G4322" i="11"/>
  <c r="I4322" i="11"/>
  <c r="I4359" i="11"/>
  <c r="G4359" i="11"/>
  <c r="K4367" i="11"/>
  <c r="G4367" i="11"/>
  <c r="K4418" i="11"/>
  <c r="G4418" i="11"/>
  <c r="K4426" i="11"/>
  <c r="I4426" i="11"/>
  <c r="F4193" i="11"/>
  <c r="K4193" i="11" s="1"/>
  <c r="F4688" i="11"/>
  <c r="I4770" i="11"/>
  <c r="K4770" i="11"/>
  <c r="G4770" i="11"/>
  <c r="G4469" i="11"/>
  <c r="K4469" i="11"/>
  <c r="I4469" i="11"/>
  <c r="K4484" i="11"/>
  <c r="I4484" i="11"/>
  <c r="G4484" i="11"/>
  <c r="K4499" i="11"/>
  <c r="I4499" i="11"/>
  <c r="G4499" i="11"/>
  <c r="I4516" i="11"/>
  <c r="G4516" i="11"/>
  <c r="K4516" i="11"/>
  <c r="I4524" i="11"/>
  <c r="K4524" i="11"/>
  <c r="G4524" i="11"/>
  <c r="I4533" i="11"/>
  <c r="G4533" i="11"/>
  <c r="K4533" i="11"/>
  <c r="I4545" i="11"/>
  <c r="G4545" i="11"/>
  <c r="K4545" i="11"/>
  <c r="G4557" i="11"/>
  <c r="K4557" i="11"/>
  <c r="I4557" i="11"/>
  <c r="I4567" i="11"/>
  <c r="K4567" i="11"/>
  <c r="G4567" i="11"/>
  <c r="I4581" i="11"/>
  <c r="G4581" i="11"/>
  <c r="K4581" i="11"/>
  <c r="I4590" i="11"/>
  <c r="K4590" i="11"/>
  <c r="G4590" i="11"/>
  <c r="I4598" i="11"/>
  <c r="K4598" i="11"/>
  <c r="G4598" i="11"/>
  <c r="I4607" i="11"/>
  <c r="K4607" i="11"/>
  <c r="G4607" i="11"/>
  <c r="G4616" i="11"/>
  <c r="I4616" i="11"/>
  <c r="K4616" i="11"/>
  <c r="G4625" i="11"/>
  <c r="K4625" i="11"/>
  <c r="I4625" i="11"/>
  <c r="K4634" i="11"/>
  <c r="I4634" i="11"/>
  <c r="G4634" i="11"/>
  <c r="K4642" i="11"/>
  <c r="G4642" i="11"/>
  <c r="I4642" i="11"/>
  <c r="K4654" i="11"/>
  <c r="I4654" i="11"/>
  <c r="G4654" i="11"/>
  <c r="K4663" i="11"/>
  <c r="I4663" i="11"/>
  <c r="G4663" i="11"/>
  <c r="G4680" i="11"/>
  <c r="I4680" i="11"/>
  <c r="K4680" i="11"/>
  <c r="I4691" i="11"/>
  <c r="K4691" i="11"/>
  <c r="G4691" i="11"/>
  <c r="G4701" i="11"/>
  <c r="I4701" i="11"/>
  <c r="K4701" i="11"/>
  <c r="G4709" i="11"/>
  <c r="I4709" i="11"/>
  <c r="K4709" i="11"/>
  <c r="G4720" i="11"/>
  <c r="K4720" i="11"/>
  <c r="I4720" i="11"/>
  <c r="I4729" i="11"/>
  <c r="K4729" i="11"/>
  <c r="G4729" i="11"/>
  <c r="G4759" i="11"/>
  <c r="I4759" i="11"/>
  <c r="K4759" i="11"/>
  <c r="K4792" i="11"/>
  <c r="I4792" i="11"/>
  <c r="G4792" i="11"/>
  <c r="K4800" i="11"/>
  <c r="I4800" i="11"/>
  <c r="G4800" i="11"/>
  <c r="K4816" i="11"/>
  <c r="I4816" i="11"/>
  <c r="G4816" i="11"/>
  <c r="I4832" i="11"/>
  <c r="K4832" i="11"/>
  <c r="G4832" i="11"/>
  <c r="I4861" i="11"/>
  <c r="G4861" i="11"/>
  <c r="K4861" i="11"/>
  <c r="I4879" i="11"/>
  <c r="K4879" i="11"/>
  <c r="G4879" i="11"/>
  <c r="G4896" i="11"/>
  <c r="I4896" i="11"/>
  <c r="K4896" i="11"/>
  <c r="G4912" i="11"/>
  <c r="I4912" i="11"/>
  <c r="K4912" i="11"/>
  <c r="G4656" i="11"/>
  <c r="K4656" i="11"/>
  <c r="I4656" i="11"/>
  <c r="K4703" i="11"/>
  <c r="I4703" i="11"/>
  <c r="G4703" i="11"/>
  <c r="G4765" i="11"/>
  <c r="K4765" i="11"/>
  <c r="I4765" i="11"/>
  <c r="I4810" i="11"/>
  <c r="K4810" i="11"/>
  <c r="G4810" i="11"/>
  <c r="G4863" i="11"/>
  <c r="I4863" i="11"/>
  <c r="K4863" i="11"/>
  <c r="K4910" i="11"/>
  <c r="I4910" i="11"/>
  <c r="G4910" i="11"/>
  <c r="I4519" i="11"/>
  <c r="K4519" i="11"/>
  <c r="G4519" i="11"/>
  <c r="K4566" i="11"/>
  <c r="I4566" i="11"/>
  <c r="G4566" i="11"/>
  <c r="I4615" i="11"/>
  <c r="K4615" i="11"/>
  <c r="G4615" i="11"/>
  <c r="K4657" i="11"/>
  <c r="G4657" i="11"/>
  <c r="I4657" i="11"/>
  <c r="I4708" i="11"/>
  <c r="K4708" i="11"/>
  <c r="G4708" i="11"/>
  <c r="K4766" i="11"/>
  <c r="I4766" i="11"/>
  <c r="G4766" i="11"/>
  <c r="I4803" i="11"/>
  <c r="K4803" i="11"/>
  <c r="G4803" i="11"/>
  <c r="K4860" i="11"/>
  <c r="G4860" i="11"/>
  <c r="I4860" i="11"/>
  <c r="I4878" i="11"/>
  <c r="G4878" i="11"/>
  <c r="K4878" i="11"/>
  <c r="G4911" i="11"/>
  <c r="K4911" i="11"/>
  <c r="I4911" i="11"/>
  <c r="K4485" i="11"/>
  <c r="G4485" i="11"/>
  <c r="I4485" i="11"/>
  <c r="I4517" i="11"/>
  <c r="G4517" i="11"/>
  <c r="K4517" i="11"/>
  <c r="K4546" i="11"/>
  <c r="I4546" i="11"/>
  <c r="G4546" i="11"/>
  <c r="K4568" i="11"/>
  <c r="G4568" i="11"/>
  <c r="I4568" i="11"/>
  <c r="K4591" i="11"/>
  <c r="I4591" i="11"/>
  <c r="G4591" i="11"/>
  <c r="K4608" i="11"/>
  <c r="I4608" i="11"/>
  <c r="G4608" i="11"/>
  <c r="G4655" i="11"/>
  <c r="K4655" i="11"/>
  <c r="I4655" i="11"/>
  <c r="I4831" i="11"/>
  <c r="K4831" i="11"/>
  <c r="G4831" i="11"/>
  <c r="F3986" i="11"/>
  <c r="I3986" i="11" s="1"/>
  <c r="F4481" i="11"/>
  <c r="F3988" i="11"/>
  <c r="K3988" i="11" s="1"/>
  <c r="F4483" i="11"/>
  <c r="F3998" i="11"/>
  <c r="I3998" i="11" s="1"/>
  <c r="F4493" i="11"/>
  <c r="K4297" i="11"/>
  <c r="G4321" i="11"/>
  <c r="G4366" i="11"/>
  <c r="K3976" i="11"/>
  <c r="K4005" i="11"/>
  <c r="G4063" i="11"/>
  <c r="K4113" i="11"/>
  <c r="K4140" i="11"/>
  <c r="G4197" i="11"/>
  <c r="I4276" i="11"/>
  <c r="I4330" i="11"/>
  <c r="K4359" i="11"/>
  <c r="G4426" i="11"/>
  <c r="I4475" i="11"/>
  <c r="K4475" i="11"/>
  <c r="G4475" i="11"/>
  <c r="I4488" i="11"/>
  <c r="K4488" i="11"/>
  <c r="G4488" i="11"/>
  <c r="K4510" i="11"/>
  <c r="G4510" i="11"/>
  <c r="I4510" i="11"/>
  <c r="K4520" i="11"/>
  <c r="I4520" i="11"/>
  <c r="G4520" i="11"/>
  <c r="K4528" i="11"/>
  <c r="I4528" i="11"/>
  <c r="G4528" i="11"/>
  <c r="I4541" i="11"/>
  <c r="K4541" i="11"/>
  <c r="G4541" i="11"/>
  <c r="G4549" i="11"/>
  <c r="I4549" i="11"/>
  <c r="K4549" i="11"/>
  <c r="I4563" i="11"/>
  <c r="K4563" i="11"/>
  <c r="G4563" i="11"/>
  <c r="K4571" i="11"/>
  <c r="I4571" i="11"/>
  <c r="G4571" i="11"/>
  <c r="G4585" i="11"/>
  <c r="I4585" i="11"/>
  <c r="K4585" i="11"/>
  <c r="I4594" i="11"/>
  <c r="G4594" i="11"/>
  <c r="K4594" i="11"/>
  <c r="I4602" i="11"/>
  <c r="K4602" i="11"/>
  <c r="G4602" i="11"/>
  <c r="I4612" i="11"/>
  <c r="G4612" i="11"/>
  <c r="K4612" i="11"/>
  <c r="I4620" i="11"/>
  <c r="G4620" i="11"/>
  <c r="K4620" i="11"/>
  <c r="K4630" i="11"/>
  <c r="I4630" i="11"/>
  <c r="G4630" i="11"/>
  <c r="I4638" i="11"/>
  <c r="K4638" i="11"/>
  <c r="G4638" i="11"/>
  <c r="I4646" i="11"/>
  <c r="K4646" i="11"/>
  <c r="G4646" i="11"/>
  <c r="I4659" i="11"/>
  <c r="K4659" i="11"/>
  <c r="G4659" i="11"/>
  <c r="G4676" i="11"/>
  <c r="I4676" i="11"/>
  <c r="K4676" i="11"/>
  <c r="K4684" i="11"/>
  <c r="G4684" i="11"/>
  <c r="I4684" i="11"/>
  <c r="I4696" i="11"/>
  <c r="K4696" i="11"/>
  <c r="G4696" i="11"/>
  <c r="G4705" i="11"/>
  <c r="K4705" i="11"/>
  <c r="I4705" i="11"/>
  <c r="I4713" i="11"/>
  <c r="G4713" i="11"/>
  <c r="K4713" i="11"/>
  <c r="K4724" i="11"/>
  <c r="I4724" i="11"/>
  <c r="G4724" i="11"/>
  <c r="K4755" i="11"/>
  <c r="I4755" i="11"/>
  <c r="G4755" i="11"/>
  <c r="G4763" i="11"/>
  <c r="K4763" i="11"/>
  <c r="I4763" i="11"/>
  <c r="K4774" i="11"/>
  <c r="I4774" i="11"/>
  <c r="G4774" i="11"/>
  <c r="G4787" i="11"/>
  <c r="K4787" i="11"/>
  <c r="I4787" i="11"/>
  <c r="K4796" i="11"/>
  <c r="I4796" i="11"/>
  <c r="G4796" i="11"/>
  <c r="K4804" i="11"/>
  <c r="I4804" i="11"/>
  <c r="G4804" i="11"/>
  <c r="I4812" i="11"/>
  <c r="K4812" i="11"/>
  <c r="G4812" i="11"/>
  <c r="G4820" i="11"/>
  <c r="K4820" i="11"/>
  <c r="I4820" i="11"/>
  <c r="K4828" i="11"/>
  <c r="I4828" i="11"/>
  <c r="G4828" i="11"/>
  <c r="I4849" i="11"/>
  <c r="G4849" i="11"/>
  <c r="K4849" i="11"/>
  <c r="K4857" i="11"/>
  <c r="I4857" i="11"/>
  <c r="G4857" i="11"/>
  <c r="K4865" i="11"/>
  <c r="I4865" i="11"/>
  <c r="G4865" i="11"/>
  <c r="I4875" i="11"/>
  <c r="K4875" i="11"/>
  <c r="G4875" i="11"/>
  <c r="K4883" i="11"/>
  <c r="G4883" i="11"/>
  <c r="I4883" i="11"/>
  <c r="I4892" i="11"/>
  <c r="K4892" i="11"/>
  <c r="G4892" i="11"/>
  <c r="K4900" i="11"/>
  <c r="I4900" i="11"/>
  <c r="G4900" i="11"/>
  <c r="G4908" i="11"/>
  <c r="I4908" i="11"/>
  <c r="K4908" i="11"/>
  <c r="K4916" i="11"/>
  <c r="I4916" i="11"/>
  <c r="G4916" i="11"/>
  <c r="I4628" i="11"/>
  <c r="G4628" i="11"/>
  <c r="K4628" i="11"/>
  <c r="G4674" i="11"/>
  <c r="K4674" i="11"/>
  <c r="I4674" i="11"/>
  <c r="K4693" i="11"/>
  <c r="I4693" i="11"/>
  <c r="G4693" i="11"/>
  <c r="I4715" i="11"/>
  <c r="K4715" i="11"/>
  <c r="G4715" i="11"/>
  <c r="K4757" i="11"/>
  <c r="G4757" i="11"/>
  <c r="I4757" i="11"/>
  <c r="K4785" i="11"/>
  <c r="G4785" i="11"/>
  <c r="I4785" i="11"/>
  <c r="K4802" i="11"/>
  <c r="I4802" i="11"/>
  <c r="G4802" i="11"/>
  <c r="I4818" i="11"/>
  <c r="K4818" i="11"/>
  <c r="G4818" i="11"/>
  <c r="G4851" i="11"/>
  <c r="K4851" i="11"/>
  <c r="I4851" i="11"/>
  <c r="I4871" i="11"/>
  <c r="G4871" i="11"/>
  <c r="K4871" i="11"/>
  <c r="I4898" i="11"/>
  <c r="G4898" i="11"/>
  <c r="K4898" i="11"/>
  <c r="K4918" i="11"/>
  <c r="I4918" i="11"/>
  <c r="G4918" i="11"/>
  <c r="I4505" i="11"/>
  <c r="G4505" i="11"/>
  <c r="K4505" i="11"/>
  <c r="G4527" i="11"/>
  <c r="I4527" i="11"/>
  <c r="K4527" i="11"/>
  <c r="I4556" i="11"/>
  <c r="K4556" i="11"/>
  <c r="G4556" i="11"/>
  <c r="K4580" i="11"/>
  <c r="G4580" i="11"/>
  <c r="I4580" i="11"/>
  <c r="I4601" i="11"/>
  <c r="K4601" i="11"/>
  <c r="G4601" i="11"/>
  <c r="I4624" i="11"/>
  <c r="G4624" i="11"/>
  <c r="K4624" i="11"/>
  <c r="K4645" i="11"/>
  <c r="I4645" i="11"/>
  <c r="G4645" i="11"/>
  <c r="I4675" i="11"/>
  <c r="G4675" i="11"/>
  <c r="K4675" i="11"/>
  <c r="K4699" i="11"/>
  <c r="G4699" i="11"/>
  <c r="I4699" i="11"/>
  <c r="K4716" i="11"/>
  <c r="I4716" i="11"/>
  <c r="G4716" i="11"/>
  <c r="K4758" i="11"/>
  <c r="I4758" i="11"/>
  <c r="G4758" i="11"/>
  <c r="K4777" i="11"/>
  <c r="I4777" i="11"/>
  <c r="G4777" i="11"/>
  <c r="I4799" i="11"/>
  <c r="K4799" i="11"/>
  <c r="G4799" i="11"/>
  <c r="K4811" i="11"/>
  <c r="I4811" i="11"/>
  <c r="G4811" i="11"/>
  <c r="I4827" i="11"/>
  <c r="K4827" i="11"/>
  <c r="G4827" i="11"/>
  <c r="I4852" i="11"/>
  <c r="K4852" i="11"/>
  <c r="G4852" i="11"/>
  <c r="I4868" i="11"/>
  <c r="K4868" i="11"/>
  <c r="G4868" i="11"/>
  <c r="G4887" i="11"/>
  <c r="K4887" i="11"/>
  <c r="I4887" i="11"/>
  <c r="K4903" i="11"/>
  <c r="I4903" i="11"/>
  <c r="G4903" i="11"/>
  <c r="K4919" i="11"/>
  <c r="I4919" i="11"/>
  <c r="G4919" i="11"/>
  <c r="I4478" i="11"/>
  <c r="K4478" i="11"/>
  <c r="G4478" i="11"/>
  <c r="I4494" i="11"/>
  <c r="K4494" i="11"/>
  <c r="G4494" i="11"/>
  <c r="G4511" i="11"/>
  <c r="K4511" i="11"/>
  <c r="I4511" i="11"/>
  <c r="I4521" i="11"/>
  <c r="K4521" i="11"/>
  <c r="G4521" i="11"/>
  <c r="K4529" i="11"/>
  <c r="I4529" i="11"/>
  <c r="G4529" i="11"/>
  <c r="I4542" i="11"/>
  <c r="K4542" i="11"/>
  <c r="G4542" i="11"/>
  <c r="G4554" i="11"/>
  <c r="I4554" i="11"/>
  <c r="K4554" i="11"/>
  <c r="K4564" i="11"/>
  <c r="I4564" i="11"/>
  <c r="G4564" i="11"/>
  <c r="I4578" i="11"/>
  <c r="G4578" i="11"/>
  <c r="K4578" i="11"/>
  <c r="K4587" i="11"/>
  <c r="G4587" i="11"/>
  <c r="I4587" i="11"/>
  <c r="G4595" i="11"/>
  <c r="K4595" i="11"/>
  <c r="I4595" i="11"/>
  <c r="G4604" i="11"/>
  <c r="I4604" i="11"/>
  <c r="K4604" i="11"/>
  <c r="K4613" i="11"/>
  <c r="I4613" i="11"/>
  <c r="G4613" i="11"/>
  <c r="I4621" i="11"/>
  <c r="K4621" i="11"/>
  <c r="G4621" i="11"/>
  <c r="I4631" i="11"/>
  <c r="K4631" i="11"/>
  <c r="G4631" i="11"/>
  <c r="K4639" i="11"/>
  <c r="I4639" i="11"/>
  <c r="G4639" i="11"/>
  <c r="K4647" i="11"/>
  <c r="I4647" i="11"/>
  <c r="G4647" i="11"/>
  <c r="K4660" i="11"/>
  <c r="I4660" i="11"/>
  <c r="G4660" i="11"/>
  <c r="I4677" i="11"/>
  <c r="K4677" i="11"/>
  <c r="G4677" i="11"/>
  <c r="I4687" i="11"/>
  <c r="G4687" i="11"/>
  <c r="K4687" i="11"/>
  <c r="I4697" i="11"/>
  <c r="G4697" i="11"/>
  <c r="K4697" i="11"/>
  <c r="K4706" i="11"/>
  <c r="I4706" i="11"/>
  <c r="G4706" i="11"/>
  <c r="K4714" i="11"/>
  <c r="I4714" i="11"/>
  <c r="G4714" i="11"/>
  <c r="G4725" i="11"/>
  <c r="I4725" i="11"/>
  <c r="K4725" i="11"/>
  <c r="G4756" i="11"/>
  <c r="I4756" i="11"/>
  <c r="K4756" i="11"/>
  <c r="G4764" i="11"/>
  <c r="I4764" i="11"/>
  <c r="K4764" i="11"/>
  <c r="K4775" i="11"/>
  <c r="I4775" i="11"/>
  <c r="G4775" i="11"/>
  <c r="G4789" i="11"/>
  <c r="I4789" i="11"/>
  <c r="K4789" i="11"/>
  <c r="G4797" i="11"/>
  <c r="K4797" i="11"/>
  <c r="I4797" i="11"/>
  <c r="I4805" i="11"/>
  <c r="K4805" i="11"/>
  <c r="G4805" i="11"/>
  <c r="K4813" i="11"/>
  <c r="I4813" i="11"/>
  <c r="G4813" i="11"/>
  <c r="I4821" i="11"/>
  <c r="K4821" i="11"/>
  <c r="G4821" i="11"/>
  <c r="K4829" i="11"/>
  <c r="G4829" i="11"/>
  <c r="I4829" i="11"/>
  <c r="I4850" i="11"/>
  <c r="K4850" i="11"/>
  <c r="G4850" i="11"/>
  <c r="I4858" i="11"/>
  <c r="K4858" i="11"/>
  <c r="G4858" i="11"/>
  <c r="I4866" i="11"/>
  <c r="K4866" i="11"/>
  <c r="G4866" i="11"/>
  <c r="K4876" i="11"/>
  <c r="I4876" i="11"/>
  <c r="G4876" i="11"/>
  <c r="I4884" i="11"/>
  <c r="K4884" i="11"/>
  <c r="G4884" i="11"/>
  <c r="K4893" i="11"/>
  <c r="G4893" i="11"/>
  <c r="I4893" i="11"/>
  <c r="I4901" i="11"/>
  <c r="G4901" i="11"/>
  <c r="K4901" i="11"/>
  <c r="G4909" i="11"/>
  <c r="K4909" i="11"/>
  <c r="I4909" i="11"/>
  <c r="K4917" i="11"/>
  <c r="I4917" i="11"/>
  <c r="G4917" i="11"/>
  <c r="G4472" i="11"/>
  <c r="K4472" i="11"/>
  <c r="I4472" i="11"/>
  <c r="K4486" i="11"/>
  <c r="G4486" i="11"/>
  <c r="I4486" i="11"/>
  <c r="G4504" i="11"/>
  <c r="I4504" i="11"/>
  <c r="K4504" i="11"/>
  <c r="I4518" i="11"/>
  <c r="G4518" i="11"/>
  <c r="K4518" i="11"/>
  <c r="K4526" i="11"/>
  <c r="G4526" i="11"/>
  <c r="I4526" i="11"/>
  <c r="K4539" i="11"/>
  <c r="G4539" i="11"/>
  <c r="I4539" i="11"/>
  <c r="K4547" i="11"/>
  <c r="I4547" i="11"/>
  <c r="G4547" i="11"/>
  <c r="G4559" i="11"/>
  <c r="I4559" i="11"/>
  <c r="K4559" i="11"/>
  <c r="I4569" i="11"/>
  <c r="K4569" i="11"/>
  <c r="G4569" i="11"/>
  <c r="I4583" i="11"/>
  <c r="K4583" i="11"/>
  <c r="G4583" i="11"/>
  <c r="K4592" i="11"/>
  <c r="I4592" i="11"/>
  <c r="G4592" i="11"/>
  <c r="I4600" i="11"/>
  <c r="K4600" i="11"/>
  <c r="G4600" i="11"/>
  <c r="G4609" i="11"/>
  <c r="K4609" i="11"/>
  <c r="I4609" i="11"/>
  <c r="I4618" i="11"/>
  <c r="K4618" i="11"/>
  <c r="G4618" i="11"/>
  <c r="I4632" i="11"/>
  <c r="K4632" i="11"/>
  <c r="G4632" i="11"/>
  <c r="I4640" i="11"/>
  <c r="G4640" i="11"/>
  <c r="K4640" i="11"/>
  <c r="I4648" i="11"/>
  <c r="K4648" i="11"/>
  <c r="G4648" i="11"/>
  <c r="K4678" i="11"/>
  <c r="I4678" i="11"/>
  <c r="G4678" i="11"/>
  <c r="K4698" i="11"/>
  <c r="I4698" i="11"/>
  <c r="G4698" i="11"/>
  <c r="K4711" i="11"/>
  <c r="I4711" i="11"/>
  <c r="G4711" i="11"/>
  <c r="K4740" i="11"/>
  <c r="I4740" i="11"/>
  <c r="G4740" i="11"/>
  <c r="I4772" i="11"/>
  <c r="K4772" i="11"/>
  <c r="G4772" i="11"/>
  <c r="I4790" i="11"/>
  <c r="K4790" i="11"/>
  <c r="G4790" i="11"/>
  <c r="I4806" i="11"/>
  <c r="K4806" i="11"/>
  <c r="G4806" i="11"/>
  <c r="I4822" i="11"/>
  <c r="K4822" i="11"/>
  <c r="G4822" i="11"/>
  <c r="K4834" i="11"/>
  <c r="I4834" i="11"/>
  <c r="G4834" i="11"/>
  <c r="I4859" i="11"/>
  <c r="K4859" i="11"/>
  <c r="G4859" i="11"/>
  <c r="G4877" i="11"/>
  <c r="K4877" i="11"/>
  <c r="I4877" i="11"/>
  <c r="K4885" i="11"/>
  <c r="I4885" i="11"/>
  <c r="G4885" i="11"/>
  <c r="K4902" i="11"/>
  <c r="I4902" i="11"/>
  <c r="G4902" i="11"/>
  <c r="G4914" i="11"/>
  <c r="K4914" i="11"/>
  <c r="I4914" i="11"/>
  <c r="G4480" i="11"/>
  <c r="I4480" i="11"/>
  <c r="K4480" i="11"/>
  <c r="K4498" i="11"/>
  <c r="I4498" i="11"/>
  <c r="G4498" i="11"/>
  <c r="I4523" i="11"/>
  <c r="K4523" i="11"/>
  <c r="G4523" i="11"/>
  <c r="I4544" i="11"/>
  <c r="G4544" i="11"/>
  <c r="K4544" i="11"/>
  <c r="K4562" i="11"/>
  <c r="G4562" i="11"/>
  <c r="I4562" i="11"/>
  <c r="G4584" i="11"/>
  <c r="I4584" i="11"/>
  <c r="K4584" i="11"/>
  <c r="I4597" i="11"/>
  <c r="K4597" i="11"/>
  <c r="G4597" i="11"/>
  <c r="I4610" i="11"/>
  <c r="K4610" i="11"/>
  <c r="G4610" i="11"/>
  <c r="I4629" i="11"/>
  <c r="K4629" i="11"/>
  <c r="G4629" i="11"/>
  <c r="I4641" i="11"/>
  <c r="K4641" i="11"/>
  <c r="G4641" i="11"/>
  <c r="I4662" i="11"/>
  <c r="K4662" i="11"/>
  <c r="G4662" i="11"/>
  <c r="K4690" i="11"/>
  <c r="I4690" i="11"/>
  <c r="G4690" i="11"/>
  <c r="K4704" i="11"/>
  <c r="I4704" i="11"/>
  <c r="G4704" i="11"/>
  <c r="K4723" i="11"/>
  <c r="I4723" i="11"/>
  <c r="G4723" i="11"/>
  <c r="I4762" i="11"/>
  <c r="G4762" i="11"/>
  <c r="K4762" i="11"/>
  <c r="K4786" i="11"/>
  <c r="G4786" i="11"/>
  <c r="I4786" i="11"/>
  <c r="G4807" i="11"/>
  <c r="K4807" i="11"/>
  <c r="I4807" i="11"/>
  <c r="K4823" i="11"/>
  <c r="G4823" i="11"/>
  <c r="I4823" i="11"/>
  <c r="I4856" i="11"/>
  <c r="K4856" i="11"/>
  <c r="G4856" i="11"/>
  <c r="I4872" i="11"/>
  <c r="G4872" i="11"/>
  <c r="K4872" i="11"/>
  <c r="G4891" i="11"/>
  <c r="I4891" i="11"/>
  <c r="K4891" i="11"/>
  <c r="I4907" i="11"/>
  <c r="G4907" i="11"/>
  <c r="K4907" i="11"/>
  <c r="I4468" i="11"/>
  <c r="G4468" i="11"/>
  <c r="K4468" i="11"/>
  <c r="I3031" i="11"/>
  <c r="G3031" i="11"/>
  <c r="K3060" i="11"/>
  <c r="G3060" i="11"/>
  <c r="I3060" i="11"/>
  <c r="G3113" i="11"/>
  <c r="K3113" i="11"/>
  <c r="G3149" i="11"/>
  <c r="I3149" i="11"/>
  <c r="K3195" i="11"/>
  <c r="G3195" i="11"/>
  <c r="G3224" i="11"/>
  <c r="I3224" i="11"/>
  <c r="K3224" i="11"/>
  <c r="G3285" i="11"/>
  <c r="K3285" i="11"/>
  <c r="I3285" i="11"/>
  <c r="K3307" i="11"/>
  <c r="G3307" i="11"/>
  <c r="I3307" i="11"/>
  <c r="I3339" i="11"/>
  <c r="G3339" i="11"/>
  <c r="K3339" i="11"/>
  <c r="G3376" i="11"/>
  <c r="K3376" i="11"/>
  <c r="I3411" i="11"/>
  <c r="G3411" i="11"/>
  <c r="K3435" i="11"/>
  <c r="I3435" i="11"/>
  <c r="G3435" i="11"/>
  <c r="I3147" i="11"/>
  <c r="K3147" i="11"/>
  <c r="K3300" i="11"/>
  <c r="G3300" i="11"/>
  <c r="I3300" i="11"/>
  <c r="G3417" i="11"/>
  <c r="K3417" i="11"/>
  <c r="I3417" i="11"/>
  <c r="K3038" i="11"/>
  <c r="G3038" i="11"/>
  <c r="I3038" i="11"/>
  <c r="G3172" i="11"/>
  <c r="I3172" i="11"/>
  <c r="K3172" i="11"/>
  <c r="I3243" i="11"/>
  <c r="G3243" i="11"/>
  <c r="K3243" i="11"/>
  <c r="K3383" i="11"/>
  <c r="G3383" i="11"/>
  <c r="I3383" i="11"/>
  <c r="G3000" i="11"/>
  <c r="I3000" i="11"/>
  <c r="K3040" i="11"/>
  <c r="I3040" i="11"/>
  <c r="G3073" i="11"/>
  <c r="I3073" i="11"/>
  <c r="I3114" i="11"/>
  <c r="K3114" i="11"/>
  <c r="G3114" i="11"/>
  <c r="K3150" i="11"/>
  <c r="I3150" i="11"/>
  <c r="G3150" i="11"/>
  <c r="K3170" i="11"/>
  <c r="I3170" i="11"/>
  <c r="G3170" i="11"/>
  <c r="G3207" i="11"/>
  <c r="K3207" i="11"/>
  <c r="I3207" i="11"/>
  <c r="G3236" i="11"/>
  <c r="K3236" i="11"/>
  <c r="I3236" i="11"/>
  <c r="I3299" i="11"/>
  <c r="K3299" i="11"/>
  <c r="G3299" i="11"/>
  <c r="I3332" i="11"/>
  <c r="K3332" i="11"/>
  <c r="G3332" i="11"/>
  <c r="I3377" i="11"/>
  <c r="G3377" i="11"/>
  <c r="I3404" i="11"/>
  <c r="K3404" i="11"/>
  <c r="G3404" i="11"/>
  <c r="K3436" i="11"/>
  <c r="I3436" i="11"/>
  <c r="G3436" i="11"/>
  <c r="G3120" i="11"/>
  <c r="K3120" i="11"/>
  <c r="I3120" i="11"/>
  <c r="I3218" i="11"/>
  <c r="G3218" i="11"/>
  <c r="K3218" i="11"/>
  <c r="I3337" i="11"/>
  <c r="G3337" i="11"/>
  <c r="K3337" i="11"/>
  <c r="I3020" i="11"/>
  <c r="K3020" i="11"/>
  <c r="G3125" i="11"/>
  <c r="I3125" i="11"/>
  <c r="K3125" i="11"/>
  <c r="K3227" i="11"/>
  <c r="I3227" i="11"/>
  <c r="G3227" i="11"/>
  <c r="G3367" i="11"/>
  <c r="K3367" i="11"/>
  <c r="I3367" i="11"/>
  <c r="G2987" i="11"/>
  <c r="K2987" i="11"/>
  <c r="I2987" i="11"/>
  <c r="K3054" i="11"/>
  <c r="G3054" i="11"/>
  <c r="I3054" i="11"/>
  <c r="G3151" i="11"/>
  <c r="K3151" i="11"/>
  <c r="I3151" i="11"/>
  <c r="K3280" i="11"/>
  <c r="G3280" i="11"/>
  <c r="I3280" i="11"/>
  <c r="I3321" i="11"/>
  <c r="G3321" i="11"/>
  <c r="K3321" i="11"/>
  <c r="I3437" i="11"/>
  <c r="G3437" i="11"/>
  <c r="K3437" i="11"/>
  <c r="G3134" i="11"/>
  <c r="K3134" i="11"/>
  <c r="I3134" i="11"/>
  <c r="K3281" i="11"/>
  <c r="G3281" i="11"/>
  <c r="I3281" i="11"/>
  <c r="I3410" i="11"/>
  <c r="K3410" i="11"/>
  <c r="G3410" i="11"/>
  <c r="I2013" i="11"/>
  <c r="I2035" i="11"/>
  <c r="G2066" i="11"/>
  <c r="K2074" i="11"/>
  <c r="I2110" i="11"/>
  <c r="G2119" i="11"/>
  <c r="I2145" i="11"/>
  <c r="G2155" i="11"/>
  <c r="K2184" i="11"/>
  <c r="I2201" i="11"/>
  <c r="K2230" i="11"/>
  <c r="K2238" i="11"/>
  <c r="G2288" i="11"/>
  <c r="I2299" i="11"/>
  <c r="G2329" i="11"/>
  <c r="G2337" i="11"/>
  <c r="G2374" i="11"/>
  <c r="K2382" i="11"/>
  <c r="G2408" i="11"/>
  <c r="K2417" i="11"/>
  <c r="I2441" i="11"/>
  <c r="K2103" i="11"/>
  <c r="G2112" i="11"/>
  <c r="I2138" i="11"/>
  <c r="K2146" i="11"/>
  <c r="G2172" i="11"/>
  <c r="G2185" i="11"/>
  <c r="G2227" i="11"/>
  <c r="I2285" i="11"/>
  <c r="G2322" i="11"/>
  <c r="G2354" i="11"/>
  <c r="K2055" i="11"/>
  <c r="K2072" i="11"/>
  <c r="G2286" i="11"/>
  <c r="K2376" i="11"/>
  <c r="G3020" i="11"/>
  <c r="K2999" i="11"/>
  <c r="G2999" i="11"/>
  <c r="I3039" i="11"/>
  <c r="G3039" i="11"/>
  <c r="K3039" i="11"/>
  <c r="I3096" i="11"/>
  <c r="K3096" i="11"/>
  <c r="I3131" i="11"/>
  <c r="G3131" i="11"/>
  <c r="I3169" i="11"/>
  <c r="K3169" i="11"/>
  <c r="K3216" i="11"/>
  <c r="G3216" i="11"/>
  <c r="K3274" i="11"/>
  <c r="I3274" i="11"/>
  <c r="K3315" i="11"/>
  <c r="G3315" i="11"/>
  <c r="K3347" i="11"/>
  <c r="I3347" i="11"/>
  <c r="G3394" i="11"/>
  <c r="K3394" i="11"/>
  <c r="K3419" i="11"/>
  <c r="G3419" i="11"/>
  <c r="I3419" i="11"/>
  <c r="I3098" i="11"/>
  <c r="G3098" i="11"/>
  <c r="K3098" i="11"/>
  <c r="G3230" i="11"/>
  <c r="K3230" i="11"/>
  <c r="I3230" i="11"/>
  <c r="I3374" i="11"/>
  <c r="K3374" i="11"/>
  <c r="G3374" i="11"/>
  <c r="G3433" i="11"/>
  <c r="I3433" i="11"/>
  <c r="K3433" i="11"/>
  <c r="K3112" i="11"/>
  <c r="I3112" i="11"/>
  <c r="G3112" i="11"/>
  <c r="G3292" i="11"/>
  <c r="K3292" i="11"/>
  <c r="I3292" i="11"/>
  <c r="I3414" i="11"/>
  <c r="G3414" i="11"/>
  <c r="K3414" i="11"/>
  <c r="I3015" i="11"/>
  <c r="G3015" i="11"/>
  <c r="K3061" i="11"/>
  <c r="G3061" i="11"/>
  <c r="K3106" i="11"/>
  <c r="I3106" i="11"/>
  <c r="G3132" i="11"/>
  <c r="K3132" i="11"/>
  <c r="I3132" i="11"/>
  <c r="G3179" i="11"/>
  <c r="K3179" i="11"/>
  <c r="I3179" i="11"/>
  <c r="K3217" i="11"/>
  <c r="I3217" i="11"/>
  <c r="G3217" i="11"/>
  <c r="I3275" i="11"/>
  <c r="K3275" i="11"/>
  <c r="G3275" i="11"/>
  <c r="G3286" i="11"/>
  <c r="I3286" i="11"/>
  <c r="K3286" i="11"/>
  <c r="I3316" i="11"/>
  <c r="K3316" i="11"/>
  <c r="G3316" i="11"/>
  <c r="G3348" i="11"/>
  <c r="K3348" i="11"/>
  <c r="I3348" i="11"/>
  <c r="I3385" i="11"/>
  <c r="K3385" i="11"/>
  <c r="G3385" i="11"/>
  <c r="G3420" i="11"/>
  <c r="I3420" i="11"/>
  <c r="K3420" i="11"/>
  <c r="I3094" i="11"/>
  <c r="K3094" i="11"/>
  <c r="G3094" i="11"/>
  <c r="I3171" i="11"/>
  <c r="G3171" i="11"/>
  <c r="K3171" i="11"/>
  <c r="I3317" i="11"/>
  <c r="G3317" i="11"/>
  <c r="K3429" i="11"/>
  <c r="G3429" i="11"/>
  <c r="I3429" i="11"/>
  <c r="I3071" i="11"/>
  <c r="G3071" i="11"/>
  <c r="K3071" i="11"/>
  <c r="G3198" i="11"/>
  <c r="I3198" i="11"/>
  <c r="K3198" i="11"/>
  <c r="G3314" i="11"/>
  <c r="K3314" i="11"/>
  <c r="G3418" i="11"/>
  <c r="I3418" i="11"/>
  <c r="K3418" i="11"/>
  <c r="I3033" i="11"/>
  <c r="G3033" i="11"/>
  <c r="I3124" i="11"/>
  <c r="G3124" i="11"/>
  <c r="K3124" i="11"/>
  <c r="K3222" i="11"/>
  <c r="I3222" i="11"/>
  <c r="G3222" i="11"/>
  <c r="G3341" i="11"/>
  <c r="I3341" i="11"/>
  <c r="K3341" i="11"/>
  <c r="I3405" i="11"/>
  <c r="G3405" i="11"/>
  <c r="K3405" i="11"/>
  <c r="I3116" i="11"/>
  <c r="G3116" i="11"/>
  <c r="K3116" i="11"/>
  <c r="K3238" i="11"/>
  <c r="G3238" i="11"/>
  <c r="I3238" i="11"/>
  <c r="K3393" i="11"/>
  <c r="G3393" i="11"/>
  <c r="I3393" i="11"/>
  <c r="K2139" i="11"/>
  <c r="I2139" i="11"/>
  <c r="G2139" i="11"/>
  <c r="G2218" i="11"/>
  <c r="K2218" i="11"/>
  <c r="G2310" i="11"/>
  <c r="K2310" i="11"/>
  <c r="I2351" i="11"/>
  <c r="K2351" i="11"/>
  <c r="G2443" i="11"/>
  <c r="I2443" i="11"/>
  <c r="G2291" i="11"/>
  <c r="K2291" i="11"/>
  <c r="G2302" i="11"/>
  <c r="K2302" i="11"/>
  <c r="I2302" i="11"/>
  <c r="I2316" i="11"/>
  <c r="K2316" i="11"/>
  <c r="I2324" i="11"/>
  <c r="G2324" i="11"/>
  <c r="G2332" i="11"/>
  <c r="K2332" i="11"/>
  <c r="K2340" i="11"/>
  <c r="G2340" i="11"/>
  <c r="I2340" i="11"/>
  <c r="I2348" i="11"/>
  <c r="K2348" i="11"/>
  <c r="I2356" i="11"/>
  <c r="G2356" i="11"/>
  <c r="G2377" i="11"/>
  <c r="I2377" i="11"/>
  <c r="K2385" i="11"/>
  <c r="G2385" i="11"/>
  <c r="I2385" i="11"/>
  <c r="I2393" i="11"/>
  <c r="K2393" i="11"/>
  <c r="G2403" i="11"/>
  <c r="K2403" i="11"/>
  <c r="K2412" i="11"/>
  <c r="I2412" i="11"/>
  <c r="K2420" i="11"/>
  <c r="G2420" i="11"/>
  <c r="I2420" i="11"/>
  <c r="I2428" i="11"/>
  <c r="K2428" i="11"/>
  <c r="I2436" i="11"/>
  <c r="G2436" i="11"/>
  <c r="G2444" i="11"/>
  <c r="K2444" i="11"/>
  <c r="I2265" i="11"/>
  <c r="G2265" i="11"/>
  <c r="G2327" i="11"/>
  <c r="I2327" i="11"/>
  <c r="K2327" i="11"/>
  <c r="G2380" i="11"/>
  <c r="I2380" i="11"/>
  <c r="I2402" i="11"/>
  <c r="K2402" i="11"/>
  <c r="K2427" i="11"/>
  <c r="G2427" i="11"/>
  <c r="I2999" i="11"/>
  <c r="G3096" i="11"/>
  <c r="G3169" i="11"/>
  <c r="G3274" i="11"/>
  <c r="G3347" i="11"/>
  <c r="K3000" i="11"/>
  <c r="K3015" i="11"/>
  <c r="G3040" i="11"/>
  <c r="I3061" i="11"/>
  <c r="K3073" i="11"/>
  <c r="G3106" i="11"/>
  <c r="G3147" i="11"/>
  <c r="I3314" i="11"/>
  <c r="K2984" i="11"/>
  <c r="G2984" i="11"/>
  <c r="I2984" i="11"/>
  <c r="I3014" i="11"/>
  <c r="G3014" i="11"/>
  <c r="K3014" i="11"/>
  <c r="I3048" i="11"/>
  <c r="G3048" i="11"/>
  <c r="I3072" i="11"/>
  <c r="K3072" i="11"/>
  <c r="G3082" i="11"/>
  <c r="I3082" i="11"/>
  <c r="K3082" i="11"/>
  <c r="I3105" i="11"/>
  <c r="G3105" i="11"/>
  <c r="K3105" i="11"/>
  <c r="I3122" i="11"/>
  <c r="G3122" i="11"/>
  <c r="K3122" i="11"/>
  <c r="G3140" i="11"/>
  <c r="I3140" i="11"/>
  <c r="K3140" i="11"/>
  <c r="G3157" i="11"/>
  <c r="K3157" i="11"/>
  <c r="I3157" i="11"/>
  <c r="K3178" i="11"/>
  <c r="I3178" i="11"/>
  <c r="G3178" i="11"/>
  <c r="I3206" i="11"/>
  <c r="G3206" i="11"/>
  <c r="K3206" i="11"/>
  <c r="I3235" i="11"/>
  <c r="G3235" i="11"/>
  <c r="G3244" i="11"/>
  <c r="I3244" i="11"/>
  <c r="K3244" i="11"/>
  <c r="I3298" i="11"/>
  <c r="K3298" i="11"/>
  <c r="I3323" i="11"/>
  <c r="G3323" i="11"/>
  <c r="K3323" i="11"/>
  <c r="K3331" i="11"/>
  <c r="I3331" i="11"/>
  <c r="I3368" i="11"/>
  <c r="K3368" i="11"/>
  <c r="G3368" i="11"/>
  <c r="I3384" i="11"/>
  <c r="K3384" i="11"/>
  <c r="G3384" i="11"/>
  <c r="K3403" i="11"/>
  <c r="G3403" i="11"/>
  <c r="I3403" i="11"/>
  <c r="K3427" i="11"/>
  <c r="G3427" i="11"/>
  <c r="I3062" i="11"/>
  <c r="G3062" i="11"/>
  <c r="K3062" i="11"/>
  <c r="K3115" i="11"/>
  <c r="I3115" i="11"/>
  <c r="G3115" i="11"/>
  <c r="K3189" i="11"/>
  <c r="G3189" i="11"/>
  <c r="I3189" i="11"/>
  <c r="G3276" i="11"/>
  <c r="K3276" i="11"/>
  <c r="I3276" i="11"/>
  <c r="G3329" i="11"/>
  <c r="K3329" i="11"/>
  <c r="I3329" i="11"/>
  <c r="G3400" i="11"/>
  <c r="I3400" i="11"/>
  <c r="K3400" i="11"/>
  <c r="I3013" i="11"/>
  <c r="G3013" i="11"/>
  <c r="K3013" i="11"/>
  <c r="K3063" i="11"/>
  <c r="I3063" i="11"/>
  <c r="G3063" i="11"/>
  <c r="K3144" i="11"/>
  <c r="I3144" i="11"/>
  <c r="G3144" i="11"/>
  <c r="G3205" i="11"/>
  <c r="I3205" i="11"/>
  <c r="K3205" i="11"/>
  <c r="K3223" i="11"/>
  <c r="G3223" i="11"/>
  <c r="I3223" i="11"/>
  <c r="G3326" i="11"/>
  <c r="K3326" i="11"/>
  <c r="G3363" i="11"/>
  <c r="I3363" i="11"/>
  <c r="G2986" i="11"/>
  <c r="I2986" i="11"/>
  <c r="G3032" i="11"/>
  <c r="I3032" i="11"/>
  <c r="K3053" i="11"/>
  <c r="I3053" i="11"/>
  <c r="I3083" i="11"/>
  <c r="K3083" i="11"/>
  <c r="G3097" i="11"/>
  <c r="I3097" i="11"/>
  <c r="G3123" i="11"/>
  <c r="K3123" i="11"/>
  <c r="I3123" i="11"/>
  <c r="G3142" i="11"/>
  <c r="I3142" i="11"/>
  <c r="K3142" i="11"/>
  <c r="G3158" i="11"/>
  <c r="I3158" i="11"/>
  <c r="K3158" i="11"/>
  <c r="I3196" i="11"/>
  <c r="G3196" i="11"/>
  <c r="K3196" i="11"/>
  <c r="G3225" i="11"/>
  <c r="I3225" i="11"/>
  <c r="K3225" i="11"/>
  <c r="G3245" i="11"/>
  <c r="K3245" i="11"/>
  <c r="I3245" i="11"/>
  <c r="G3308" i="11"/>
  <c r="I3308" i="11"/>
  <c r="K3308" i="11"/>
  <c r="G3324" i="11"/>
  <c r="I3324" i="11"/>
  <c r="K3324" i="11"/>
  <c r="I3340" i="11"/>
  <c r="G3340" i="11"/>
  <c r="K3340" i="11"/>
  <c r="G3369" i="11"/>
  <c r="I3369" i="11"/>
  <c r="K3369" i="11"/>
  <c r="K3395" i="11"/>
  <c r="I3395" i="11"/>
  <c r="G3395" i="11"/>
  <c r="I3412" i="11"/>
  <c r="K3412" i="11"/>
  <c r="G3412" i="11"/>
  <c r="K3428" i="11"/>
  <c r="G3428" i="11"/>
  <c r="I3428" i="11"/>
  <c r="G3058" i="11"/>
  <c r="I3058" i="11"/>
  <c r="K3143" i="11"/>
  <c r="G3143" i="11"/>
  <c r="I3143" i="11"/>
  <c r="K3208" i="11"/>
  <c r="G3208" i="11"/>
  <c r="I3208" i="11"/>
  <c r="K3237" i="11"/>
  <c r="I3237" i="11"/>
  <c r="G3237" i="11"/>
  <c r="I3287" i="11"/>
  <c r="G3287" i="11"/>
  <c r="K3287" i="11"/>
  <c r="I3370" i="11"/>
  <c r="K3370" i="11"/>
  <c r="G3370" i="11"/>
  <c r="G3396" i="11"/>
  <c r="I3396" i="11"/>
  <c r="K3396" i="11"/>
  <c r="K3042" i="11"/>
  <c r="I3042" i="11"/>
  <c r="G3042" i="11"/>
  <c r="G3095" i="11"/>
  <c r="K3095" i="11"/>
  <c r="I3095" i="11"/>
  <c r="K3164" i="11"/>
  <c r="G3164" i="11"/>
  <c r="I3164" i="11"/>
  <c r="K3288" i="11"/>
  <c r="I3288" i="11"/>
  <c r="G3288" i="11"/>
  <c r="I3330" i="11"/>
  <c r="G3330" i="11"/>
  <c r="K3330" i="11"/>
  <c r="G3387" i="11"/>
  <c r="K3387" i="11"/>
  <c r="I3387" i="11"/>
  <c r="K3001" i="11"/>
  <c r="G3001" i="11"/>
  <c r="I3001" i="11"/>
  <c r="I3041" i="11"/>
  <c r="G3041" i="11"/>
  <c r="K3041" i="11"/>
  <c r="I3084" i="11"/>
  <c r="K3084" i="11"/>
  <c r="G3084" i="11"/>
  <c r="G3378" i="11"/>
  <c r="K3378" i="11"/>
  <c r="G3059" i="11"/>
  <c r="I3059" i="11"/>
  <c r="K3059" i="11"/>
  <c r="I3085" i="11"/>
  <c r="K3085" i="11"/>
  <c r="G3085" i="11"/>
  <c r="K3148" i="11"/>
  <c r="G3148" i="11"/>
  <c r="I3148" i="11"/>
  <c r="K3177" i="11"/>
  <c r="G3177" i="11"/>
  <c r="I3177" i="11"/>
  <c r="G3322" i="11"/>
  <c r="I3322" i="11"/>
  <c r="K3322" i="11"/>
  <c r="K3346" i="11"/>
  <c r="I3346" i="11"/>
  <c r="G3346" i="11"/>
  <c r="G3430" i="11"/>
  <c r="K3430" i="11"/>
  <c r="I3430" i="11"/>
  <c r="I2310" i="11"/>
  <c r="G3072" i="11"/>
  <c r="K3149" i="11"/>
  <c r="K3235" i="11"/>
  <c r="G3331" i="11"/>
  <c r="K3411" i="11"/>
  <c r="K3033" i="11"/>
  <c r="K3377" i="11"/>
  <c r="G1023" i="11"/>
  <c r="K1023" i="11"/>
  <c r="I1055" i="11"/>
  <c r="K1055" i="11"/>
  <c r="G1084" i="11"/>
  <c r="I1084" i="11"/>
  <c r="G1120" i="11"/>
  <c r="K1120" i="11"/>
  <c r="G1137" i="11"/>
  <c r="I1137" i="11"/>
  <c r="K1155" i="11"/>
  <c r="I1155" i="11"/>
  <c r="G1181" i="11"/>
  <c r="K1181" i="11"/>
  <c r="G1194" i="11"/>
  <c r="K1194" i="11"/>
  <c r="I1231" i="11"/>
  <c r="K1231" i="11"/>
  <c r="G1231" i="11"/>
  <c r="K1259" i="11"/>
  <c r="I1259" i="11"/>
  <c r="I1309" i="11"/>
  <c r="K1309" i="11"/>
  <c r="K1331" i="11"/>
  <c r="G1331" i="11"/>
  <c r="K1355" i="11"/>
  <c r="G1355" i="11"/>
  <c r="K1410" i="11"/>
  <c r="I1410" i="11"/>
  <c r="G1410" i="11"/>
  <c r="K1435" i="11"/>
  <c r="I1435" i="11"/>
  <c r="G1061" i="11"/>
  <c r="K1061" i="11"/>
  <c r="G1104" i="11"/>
  <c r="K1104" i="11"/>
  <c r="G1350" i="11"/>
  <c r="I1350" i="11"/>
  <c r="I1166" i="11"/>
  <c r="K1166" i="11"/>
  <c r="G1166" i="11"/>
  <c r="I1249" i="11"/>
  <c r="K1249" i="11"/>
  <c r="G1249" i="11"/>
  <c r="I1348" i="11"/>
  <c r="G1348" i="11"/>
  <c r="K1007" i="11"/>
  <c r="I1007" i="11"/>
  <c r="G1007" i="11"/>
  <c r="I1090" i="11"/>
  <c r="K1090" i="11"/>
  <c r="K1457" i="11"/>
  <c r="I1457" i="11"/>
  <c r="K1454" i="11"/>
  <c r="I1454" i="11"/>
  <c r="G1454" i="11"/>
  <c r="G3479" i="11"/>
  <c r="I3479" i="11"/>
  <c r="K3479" i="11"/>
  <c r="K3494" i="11"/>
  <c r="I3494" i="11"/>
  <c r="G3494" i="11"/>
  <c r="I3509" i="11"/>
  <c r="K3509" i="11"/>
  <c r="G3509" i="11"/>
  <c r="G3526" i="11"/>
  <c r="I3526" i="11"/>
  <c r="K3526" i="11"/>
  <c r="G3534" i="11"/>
  <c r="K3534" i="11"/>
  <c r="I3534" i="11"/>
  <c r="K3543" i="11"/>
  <c r="I3543" i="11"/>
  <c r="G3543" i="11"/>
  <c r="G3555" i="11"/>
  <c r="K3555" i="11"/>
  <c r="I3555" i="11"/>
  <c r="K3567" i="11"/>
  <c r="I3567" i="11"/>
  <c r="G3567" i="11"/>
  <c r="I3577" i="11"/>
  <c r="G3577" i="11"/>
  <c r="K3577" i="11"/>
  <c r="K3591" i="11"/>
  <c r="I3591" i="11"/>
  <c r="G3591" i="11"/>
  <c r="I3600" i="11"/>
  <c r="G3600" i="11"/>
  <c r="K3600" i="11"/>
  <c r="K3608" i="11"/>
  <c r="I3608" i="11"/>
  <c r="G3608" i="11"/>
  <c r="I3617" i="11"/>
  <c r="K3617" i="11"/>
  <c r="G3617" i="11"/>
  <c r="G3626" i="11"/>
  <c r="K3626" i="11"/>
  <c r="I3626" i="11"/>
  <c r="K3635" i="11"/>
  <c r="I3635" i="11"/>
  <c r="G3635" i="11"/>
  <c r="K3644" i="11"/>
  <c r="I3644" i="11"/>
  <c r="G3644" i="11"/>
  <c r="I3652" i="11"/>
  <c r="K3652" i="11"/>
  <c r="G3652" i="11"/>
  <c r="G3664" i="11"/>
  <c r="K3664" i="11"/>
  <c r="I3664" i="11"/>
  <c r="K3673" i="11"/>
  <c r="I3673" i="11"/>
  <c r="G3673" i="11"/>
  <c r="I3690" i="11"/>
  <c r="K3690" i="11"/>
  <c r="G3690" i="11"/>
  <c r="G3701" i="11"/>
  <c r="K3701" i="11"/>
  <c r="I3701" i="11"/>
  <c r="I3711" i="11"/>
  <c r="K3711" i="11"/>
  <c r="G3711" i="11"/>
  <c r="K3719" i="11"/>
  <c r="I3719" i="11"/>
  <c r="G3719" i="11"/>
  <c r="G3730" i="11"/>
  <c r="K3730" i="11"/>
  <c r="I3730" i="11"/>
  <c r="I3739" i="11"/>
  <c r="G3739" i="11"/>
  <c r="K3739" i="11"/>
  <c r="G3769" i="11"/>
  <c r="K3769" i="11"/>
  <c r="I3769" i="11"/>
  <c r="I3780" i="11"/>
  <c r="K3780" i="11"/>
  <c r="G3780" i="11"/>
  <c r="K3793" i="11"/>
  <c r="G3793" i="11"/>
  <c r="I3793" i="11"/>
  <c r="G3802" i="11"/>
  <c r="I3802" i="11"/>
  <c r="K3802" i="11"/>
  <c r="K3810" i="11"/>
  <c r="I3810" i="11"/>
  <c r="G3810" i="11"/>
  <c r="G3818" i="11"/>
  <c r="K3818" i="11"/>
  <c r="I3818" i="11"/>
  <c r="G3826" i="11"/>
  <c r="K3826" i="11"/>
  <c r="I3826" i="11"/>
  <c r="G3834" i="11"/>
  <c r="K3834" i="11"/>
  <c r="I3834" i="11"/>
  <c r="G3842" i="11"/>
  <c r="K3842" i="11"/>
  <c r="I3842" i="11"/>
  <c r="G3863" i="11"/>
  <c r="I3863" i="11"/>
  <c r="K3863" i="11"/>
  <c r="G3871" i="11"/>
  <c r="K3871" i="11"/>
  <c r="I3871" i="11"/>
  <c r="G3879" i="11"/>
  <c r="K3879" i="11"/>
  <c r="I3879" i="11"/>
  <c r="K3889" i="11"/>
  <c r="G3889" i="11"/>
  <c r="I3889" i="11"/>
  <c r="I3898" i="11"/>
  <c r="G3898" i="11"/>
  <c r="K3898" i="11"/>
  <c r="G3906" i="11"/>
  <c r="I3906" i="11"/>
  <c r="K3906" i="11"/>
  <c r="K3914" i="11"/>
  <c r="G3914" i="11"/>
  <c r="I3914" i="11"/>
  <c r="I3922" i="11"/>
  <c r="G3922" i="11"/>
  <c r="K3922" i="11"/>
  <c r="I3930" i="11"/>
  <c r="G3930" i="11"/>
  <c r="K3930" i="11"/>
  <c r="I3557" i="11"/>
  <c r="K3557" i="11"/>
  <c r="G3557" i="11"/>
  <c r="G3593" i="11"/>
  <c r="I3593" i="11"/>
  <c r="K3593" i="11"/>
  <c r="K3610" i="11"/>
  <c r="I3610" i="11"/>
  <c r="G3610" i="11"/>
  <c r="G3642" i="11"/>
  <c r="I3642" i="11"/>
  <c r="K3642" i="11"/>
  <c r="I3684" i="11"/>
  <c r="K3684" i="11"/>
  <c r="G3684" i="11"/>
  <c r="I3725" i="11"/>
  <c r="G3725" i="11"/>
  <c r="K3725" i="11"/>
  <c r="K3771" i="11"/>
  <c r="G3771" i="11"/>
  <c r="I3771" i="11"/>
  <c r="K3795" i="11"/>
  <c r="I3795" i="11"/>
  <c r="G3795" i="11"/>
  <c r="I3824" i="11"/>
  <c r="G3824" i="11"/>
  <c r="K3824" i="11"/>
  <c r="I3869" i="11"/>
  <c r="K3869" i="11"/>
  <c r="G3869" i="11"/>
  <c r="G3895" i="11"/>
  <c r="K3895" i="11"/>
  <c r="I3895" i="11"/>
  <c r="G3912" i="11"/>
  <c r="K3912" i="11"/>
  <c r="I3912" i="11"/>
  <c r="I3928" i="11"/>
  <c r="K3928" i="11"/>
  <c r="G3928" i="11"/>
  <c r="K3508" i="11"/>
  <c r="I3508" i="11"/>
  <c r="G3508" i="11"/>
  <c r="K3533" i="11"/>
  <c r="I3533" i="11"/>
  <c r="G3533" i="11"/>
  <c r="K3558" i="11"/>
  <c r="I3558" i="11"/>
  <c r="G3558" i="11"/>
  <c r="I3607" i="11"/>
  <c r="K3607" i="11"/>
  <c r="G3607" i="11"/>
  <c r="I3639" i="11"/>
  <c r="K3639" i="11"/>
  <c r="G3639" i="11"/>
  <c r="I3667" i="11"/>
  <c r="K3667" i="11"/>
  <c r="G3667" i="11"/>
  <c r="I3700" i="11"/>
  <c r="K3700" i="11"/>
  <c r="G3700" i="11"/>
  <c r="K3718" i="11"/>
  <c r="I3718" i="11"/>
  <c r="G3718" i="11"/>
  <c r="K3738" i="11"/>
  <c r="I3738" i="11"/>
  <c r="G3738" i="11"/>
  <c r="I3787" i="11"/>
  <c r="G3787" i="11"/>
  <c r="K3787" i="11"/>
  <c r="K3821" i="11"/>
  <c r="I3821" i="11"/>
  <c r="G3821" i="11"/>
  <c r="K3858" i="11"/>
  <c r="I3858" i="11"/>
  <c r="G3858" i="11"/>
  <c r="I3878" i="11"/>
  <c r="G3878" i="11"/>
  <c r="K3878" i="11"/>
  <c r="I3909" i="11"/>
  <c r="K3909" i="11"/>
  <c r="G3909" i="11"/>
  <c r="G3481" i="11"/>
  <c r="K3481" i="11"/>
  <c r="I3481" i="11"/>
  <c r="I3495" i="11"/>
  <c r="K3495" i="11"/>
  <c r="G3495" i="11"/>
  <c r="K3510" i="11"/>
  <c r="I3510" i="11"/>
  <c r="G3510" i="11"/>
  <c r="K3527" i="11"/>
  <c r="I3527" i="11"/>
  <c r="G3527" i="11"/>
  <c r="I3535" i="11"/>
  <c r="K3535" i="11"/>
  <c r="G3535" i="11"/>
  <c r="I3548" i="11"/>
  <c r="G3548" i="11"/>
  <c r="K3548" i="11"/>
  <c r="K3556" i="11"/>
  <c r="I3556" i="11"/>
  <c r="G3556" i="11"/>
  <c r="K3568" i="11"/>
  <c r="I3568" i="11"/>
  <c r="G3568" i="11"/>
  <c r="G3578" i="11"/>
  <c r="I3578" i="11"/>
  <c r="K3578" i="11"/>
  <c r="G3592" i="11"/>
  <c r="I3592" i="11"/>
  <c r="K3592" i="11"/>
  <c r="G3601" i="11"/>
  <c r="K3601" i="11"/>
  <c r="I3601" i="11"/>
  <c r="I3609" i="11"/>
  <c r="G3609" i="11"/>
  <c r="K3609" i="11"/>
  <c r="G3618" i="11"/>
  <c r="K3618" i="11"/>
  <c r="I3618" i="11"/>
  <c r="I3627" i="11"/>
  <c r="K3627" i="11"/>
  <c r="G3627" i="11"/>
  <c r="K3637" i="11"/>
  <c r="I3637" i="11"/>
  <c r="G3637" i="11"/>
  <c r="K3645" i="11"/>
  <c r="I3645" i="11"/>
  <c r="G3645" i="11"/>
  <c r="K3653" i="11"/>
  <c r="I3653" i="11"/>
  <c r="G3653" i="11"/>
  <c r="K3665" i="11"/>
  <c r="I3665" i="11"/>
  <c r="G3665" i="11"/>
  <c r="I3674" i="11"/>
  <c r="K3674" i="11"/>
  <c r="G3674" i="11"/>
  <c r="K3691" i="11"/>
  <c r="I3691" i="11"/>
  <c r="G3691" i="11"/>
  <c r="I3702" i="11"/>
  <c r="K3702" i="11"/>
  <c r="G3702" i="11"/>
  <c r="I3712" i="11"/>
  <c r="G3712" i="11"/>
  <c r="K3712" i="11"/>
  <c r="G3720" i="11"/>
  <c r="I3720" i="11"/>
  <c r="K3720" i="11"/>
  <c r="G3731" i="11"/>
  <c r="K3731" i="11"/>
  <c r="I3731" i="11"/>
  <c r="G3740" i="11"/>
  <c r="I3740" i="11"/>
  <c r="K3740" i="11"/>
  <c r="K3770" i="11"/>
  <c r="G3770" i="11"/>
  <c r="I3770" i="11"/>
  <c r="G3781" i="11"/>
  <c r="I3781" i="11"/>
  <c r="K3781" i="11"/>
  <c r="K3794" i="11"/>
  <c r="I3794" i="11"/>
  <c r="G3794" i="11"/>
  <c r="G3803" i="11"/>
  <c r="I3803" i="11"/>
  <c r="K3803" i="11"/>
  <c r="K3811" i="11"/>
  <c r="G3811" i="11"/>
  <c r="I3811" i="11"/>
  <c r="K3819" i="11"/>
  <c r="I3819" i="11"/>
  <c r="G3819" i="11"/>
  <c r="K3827" i="11"/>
  <c r="I3827" i="11"/>
  <c r="G3827" i="11"/>
  <c r="K3835" i="11"/>
  <c r="I3835" i="11"/>
  <c r="G3835" i="11"/>
  <c r="I3843" i="11"/>
  <c r="G3843" i="11"/>
  <c r="K3843" i="11"/>
  <c r="G3864" i="11"/>
  <c r="K3864" i="11"/>
  <c r="I3864" i="11"/>
  <c r="G3872" i="11"/>
  <c r="I3872" i="11"/>
  <c r="K3872" i="11"/>
  <c r="G3880" i="11"/>
  <c r="I3880" i="11"/>
  <c r="K3880" i="11"/>
  <c r="G3890" i="11"/>
  <c r="K3890" i="11"/>
  <c r="I3890" i="11"/>
  <c r="K3899" i="11"/>
  <c r="G3899" i="11"/>
  <c r="I3899" i="11"/>
  <c r="G3907" i="11"/>
  <c r="K3907" i="11"/>
  <c r="I3907" i="11"/>
  <c r="K3915" i="11"/>
  <c r="G3915" i="11"/>
  <c r="I3915" i="11"/>
  <c r="I3923" i="11"/>
  <c r="G3923" i="11"/>
  <c r="K3923" i="11"/>
  <c r="G3931" i="11"/>
  <c r="K3931" i="11"/>
  <c r="I3931" i="11"/>
  <c r="K3553" i="11"/>
  <c r="I3553" i="11"/>
  <c r="G3553" i="11"/>
  <c r="K3589" i="11"/>
  <c r="I3589" i="11"/>
  <c r="G3589" i="11"/>
  <c r="I3615" i="11"/>
  <c r="K3615" i="11"/>
  <c r="G3615" i="11"/>
  <c r="G3638" i="11"/>
  <c r="I3638" i="11"/>
  <c r="K3638" i="11"/>
  <c r="K3666" i="11"/>
  <c r="I3666" i="11"/>
  <c r="G3666" i="11"/>
  <c r="K3703" i="11"/>
  <c r="I3703" i="11"/>
  <c r="G3703" i="11"/>
  <c r="K3713" i="11"/>
  <c r="G3713" i="11"/>
  <c r="I3713" i="11"/>
  <c r="K3732" i="11"/>
  <c r="G3732" i="11"/>
  <c r="I3732" i="11"/>
  <c r="I3782" i="11"/>
  <c r="K3782" i="11"/>
  <c r="G3782" i="11"/>
  <c r="K3812" i="11"/>
  <c r="I3812" i="11"/>
  <c r="G3812" i="11"/>
  <c r="K3832" i="11"/>
  <c r="I3832" i="11"/>
  <c r="G3832" i="11"/>
  <c r="I3865" i="11"/>
  <c r="K3865" i="11"/>
  <c r="G3865" i="11"/>
  <c r="I3891" i="11"/>
  <c r="G3891" i="11"/>
  <c r="K3891" i="11"/>
  <c r="K3924" i="11"/>
  <c r="G3924" i="11"/>
  <c r="I3924" i="11"/>
  <c r="K3515" i="11"/>
  <c r="I3515" i="11"/>
  <c r="G3515" i="11"/>
  <c r="K3537" i="11"/>
  <c r="I3537" i="11"/>
  <c r="G3537" i="11"/>
  <c r="K3566" i="11"/>
  <c r="I3566" i="11"/>
  <c r="G3566" i="11"/>
  <c r="K3590" i="11"/>
  <c r="I3590" i="11"/>
  <c r="G3590" i="11"/>
  <c r="I3620" i="11"/>
  <c r="G3620" i="11"/>
  <c r="K3620" i="11"/>
  <c r="K3659" i="11"/>
  <c r="I3659" i="11"/>
  <c r="G3659" i="11"/>
  <c r="G3693" i="11"/>
  <c r="K3693" i="11"/>
  <c r="I3693" i="11"/>
  <c r="G3722" i="11"/>
  <c r="I3722" i="11"/>
  <c r="K3722" i="11"/>
  <c r="G3783" i="11"/>
  <c r="I3783" i="11"/>
  <c r="K3783" i="11"/>
  <c r="I1181" i="11"/>
  <c r="G1400" i="11"/>
  <c r="G1046" i="11"/>
  <c r="K1348" i="11"/>
  <c r="I1010" i="11"/>
  <c r="K1010" i="11"/>
  <c r="K1063" i="11"/>
  <c r="G1063" i="11"/>
  <c r="I1098" i="11"/>
  <c r="K1098" i="11"/>
  <c r="I1129" i="11"/>
  <c r="K1129" i="11"/>
  <c r="I1165" i="11"/>
  <c r="K1165" i="11"/>
  <c r="I1219" i="11"/>
  <c r="G1219" i="11"/>
  <c r="K1248" i="11"/>
  <c r="G1248" i="11"/>
  <c r="I1298" i="11"/>
  <c r="K1298" i="11"/>
  <c r="G1339" i="11"/>
  <c r="I1339" i="11"/>
  <c r="I1363" i="11"/>
  <c r="K1363" i="11"/>
  <c r="K1392" i="11"/>
  <c r="I1392" i="11"/>
  <c r="G1392" i="11"/>
  <c r="G1418" i="11"/>
  <c r="I1418" i="11"/>
  <c r="K1425" i="11"/>
  <c r="G1425" i="11"/>
  <c r="G1056" i="11"/>
  <c r="K1056" i="11"/>
  <c r="I1056" i="11"/>
  <c r="I1089" i="11"/>
  <c r="K1089" i="11"/>
  <c r="K1139" i="11"/>
  <c r="G1139" i="11"/>
  <c r="I1139" i="11"/>
  <c r="G1222" i="11"/>
  <c r="K1222" i="11"/>
  <c r="I1310" i="11"/>
  <c r="K1310" i="11"/>
  <c r="G1324" i="11"/>
  <c r="I1324" i="11"/>
  <c r="G1436" i="11"/>
  <c r="K1436" i="11"/>
  <c r="K1049" i="11"/>
  <c r="I1049" i="11"/>
  <c r="G1049" i="11"/>
  <c r="G1135" i="11"/>
  <c r="K1135" i="11"/>
  <c r="I1135" i="11"/>
  <c r="I1383" i="11"/>
  <c r="K1383" i="11"/>
  <c r="K1426" i="11"/>
  <c r="G1426" i="11"/>
  <c r="F3438" i="11"/>
  <c r="G3438" i="11" s="1"/>
  <c r="F3933" i="11"/>
  <c r="G1010" i="11"/>
  <c r="I1120" i="11"/>
  <c r="I1331" i="11"/>
  <c r="K1418" i="11"/>
  <c r="G1089" i="11"/>
  <c r="I1222" i="11"/>
  <c r="K1393" i="11"/>
  <c r="G1383" i="11"/>
  <c r="I1045" i="11"/>
  <c r="K1045" i="11"/>
  <c r="I1076" i="11"/>
  <c r="K1076" i="11"/>
  <c r="G1076" i="11"/>
  <c r="I1106" i="11"/>
  <c r="K1106" i="11"/>
  <c r="G1106" i="11"/>
  <c r="K1147" i="11"/>
  <c r="I1147" i="11"/>
  <c r="G1147" i="11"/>
  <c r="K1173" i="11"/>
  <c r="I1173" i="11"/>
  <c r="I1211" i="11"/>
  <c r="G1211" i="11"/>
  <c r="K1240" i="11"/>
  <c r="I1240" i="11"/>
  <c r="I1290" i="11"/>
  <c r="K1290" i="11"/>
  <c r="G1290" i="11"/>
  <c r="K1322" i="11"/>
  <c r="I1322" i="11"/>
  <c r="G1322" i="11"/>
  <c r="I1347" i="11"/>
  <c r="K1347" i="11"/>
  <c r="K1384" i="11"/>
  <c r="I1384" i="11"/>
  <c r="G1443" i="11"/>
  <c r="K1443" i="11"/>
  <c r="G1441" i="11"/>
  <c r="K1441" i="11"/>
  <c r="I1441" i="11"/>
  <c r="K1099" i="11"/>
  <c r="I1099" i="11"/>
  <c r="I1130" i="11"/>
  <c r="K1130" i="11"/>
  <c r="G1174" i="11"/>
  <c r="K1174" i="11"/>
  <c r="I1212" i="11"/>
  <c r="K1212" i="11"/>
  <c r="I1356" i="11"/>
  <c r="K1356" i="11"/>
  <c r="G1401" i="11"/>
  <c r="I1401" i="11"/>
  <c r="K1401" i="11"/>
  <c r="G1428" i="11"/>
  <c r="I1428" i="11"/>
  <c r="F2996" i="11"/>
  <c r="K2996" i="11" s="1"/>
  <c r="F3491" i="11"/>
  <c r="G1045" i="11"/>
  <c r="K1137" i="11"/>
  <c r="G1240" i="11"/>
  <c r="G1347" i="11"/>
  <c r="I1443" i="11"/>
  <c r="G1260" i="11"/>
  <c r="K1428" i="11"/>
  <c r="I1104" i="11"/>
  <c r="I1426" i="11"/>
  <c r="G3841" i="11"/>
  <c r="I3841" i="11"/>
  <c r="K3841" i="11"/>
  <c r="I3905" i="11"/>
  <c r="G3905" i="11"/>
  <c r="K3905" i="11"/>
  <c r="I3925" i="11"/>
  <c r="K3925" i="11"/>
  <c r="G3925" i="11"/>
  <c r="K3809" i="11"/>
  <c r="G3809" i="11"/>
  <c r="I3809" i="11"/>
  <c r="G3825" i="11"/>
  <c r="I3825" i="11"/>
  <c r="K3825" i="11"/>
  <c r="G3862" i="11"/>
  <c r="I3862" i="11"/>
  <c r="K3862" i="11"/>
  <c r="K3882" i="11"/>
  <c r="I3882" i="11"/>
  <c r="G3882" i="11"/>
  <c r="G3913" i="11"/>
  <c r="K3913" i="11"/>
  <c r="I3913" i="11"/>
  <c r="K3482" i="11"/>
  <c r="I3482" i="11"/>
  <c r="G3482" i="11"/>
  <c r="K3496" i="11"/>
  <c r="I3496" i="11"/>
  <c r="G3496" i="11"/>
  <c r="I3528" i="11"/>
  <c r="G3528" i="11"/>
  <c r="K3528" i="11"/>
  <c r="I3536" i="11"/>
  <c r="G3536" i="11"/>
  <c r="K3536" i="11"/>
  <c r="I3549" i="11"/>
  <c r="K3549" i="11"/>
  <c r="G3549" i="11"/>
  <c r="K3579" i="11"/>
  <c r="I3579" i="11"/>
  <c r="G3579" i="11"/>
  <c r="K3619" i="11"/>
  <c r="I3619" i="11"/>
  <c r="G3619" i="11"/>
  <c r="G3646" i="11"/>
  <c r="K3646" i="11"/>
  <c r="I3646" i="11"/>
  <c r="K3717" i="11"/>
  <c r="I3717" i="11"/>
  <c r="G3717" i="11"/>
  <c r="K3775" i="11"/>
  <c r="G3775" i="11"/>
  <c r="I3775" i="11"/>
  <c r="K3816" i="11"/>
  <c r="I3816" i="11"/>
  <c r="G3816" i="11"/>
  <c r="K3836" i="11"/>
  <c r="G3836" i="11"/>
  <c r="I3836" i="11"/>
  <c r="I3873" i="11"/>
  <c r="K3873" i="11"/>
  <c r="G3873" i="11"/>
  <c r="K3900" i="11"/>
  <c r="I3900" i="11"/>
  <c r="G3900" i="11"/>
  <c r="G3932" i="11"/>
  <c r="K3932" i="11"/>
  <c r="I3932" i="11"/>
  <c r="K3554" i="11"/>
  <c r="I3554" i="11"/>
  <c r="G3554" i="11"/>
  <c r="I3580" i="11"/>
  <c r="G3580" i="11"/>
  <c r="K3580" i="11"/>
  <c r="K3611" i="11"/>
  <c r="I3611" i="11"/>
  <c r="G3611" i="11"/>
  <c r="K3629" i="11"/>
  <c r="I3629" i="11"/>
  <c r="G3629" i="11"/>
  <c r="K3643" i="11"/>
  <c r="I3643" i="11"/>
  <c r="G3643" i="11"/>
  <c r="K3672" i="11"/>
  <c r="G3672" i="11"/>
  <c r="I3672" i="11"/>
  <c r="G3733" i="11"/>
  <c r="I3733" i="11"/>
  <c r="K3733" i="11"/>
  <c r="K3776" i="11"/>
  <c r="I3776" i="11"/>
  <c r="G3776" i="11"/>
  <c r="K3817" i="11"/>
  <c r="I3817" i="11"/>
  <c r="G3817" i="11"/>
  <c r="I3888" i="11"/>
  <c r="K3888" i="11"/>
  <c r="G3888" i="11"/>
  <c r="F2998" i="11"/>
  <c r="K2998" i="11" s="1"/>
  <c r="F3493" i="11"/>
  <c r="F3008" i="11"/>
  <c r="G3008" i="11" s="1"/>
  <c r="F3503" i="11"/>
  <c r="G3485" i="11"/>
  <c r="I3485" i="11"/>
  <c r="K3485" i="11"/>
  <c r="K3498" i="11"/>
  <c r="I3498" i="11"/>
  <c r="G3498" i="11"/>
  <c r="I3520" i="11"/>
  <c r="G3520" i="11"/>
  <c r="K3520" i="11"/>
  <c r="G3530" i="11"/>
  <c r="I3530" i="11"/>
  <c r="K3530" i="11"/>
  <c r="I3538" i="11"/>
  <c r="G3538" i="11"/>
  <c r="K3538" i="11"/>
  <c r="K3551" i="11"/>
  <c r="I3551" i="11"/>
  <c r="G3551" i="11"/>
  <c r="K3559" i="11"/>
  <c r="I3559" i="11"/>
  <c r="G3559" i="11"/>
  <c r="K3573" i="11"/>
  <c r="G3573" i="11"/>
  <c r="I3573" i="11"/>
  <c r="K3581" i="11"/>
  <c r="G3581" i="11"/>
  <c r="I3581" i="11"/>
  <c r="I3595" i="11"/>
  <c r="K3595" i="11"/>
  <c r="G3595" i="11"/>
  <c r="K3604" i="11"/>
  <c r="I3604" i="11"/>
  <c r="G3604" i="11"/>
  <c r="G3612" i="11"/>
  <c r="K3612" i="11"/>
  <c r="I3612" i="11"/>
  <c r="G3622" i="11"/>
  <c r="K3622" i="11"/>
  <c r="I3622" i="11"/>
  <c r="G3630" i="11"/>
  <c r="I3630" i="11"/>
  <c r="K3630" i="11"/>
  <c r="I3640" i="11"/>
  <c r="G3640" i="11"/>
  <c r="K3640" i="11"/>
  <c r="G3648" i="11"/>
  <c r="I3648" i="11"/>
  <c r="K3648" i="11"/>
  <c r="G3656" i="11"/>
  <c r="I3656" i="11"/>
  <c r="K3656" i="11"/>
  <c r="K3669" i="11"/>
  <c r="G3669" i="11"/>
  <c r="I3669" i="11"/>
  <c r="K3686" i="11"/>
  <c r="I3686" i="11"/>
  <c r="G3686" i="11"/>
  <c r="K3694" i="11"/>
  <c r="I3694" i="11"/>
  <c r="G3694" i="11"/>
  <c r="K3706" i="11"/>
  <c r="I3706" i="11"/>
  <c r="G3706" i="11"/>
  <c r="I3715" i="11"/>
  <c r="G3715" i="11"/>
  <c r="K3715" i="11"/>
  <c r="I3723" i="11"/>
  <c r="G3723" i="11"/>
  <c r="K3723" i="11"/>
  <c r="K3734" i="11"/>
  <c r="I3734" i="11"/>
  <c r="G3734" i="11"/>
  <c r="G3765" i="11"/>
  <c r="K3765" i="11"/>
  <c r="I3765" i="11"/>
  <c r="G3773" i="11"/>
  <c r="K3773" i="11"/>
  <c r="I3773" i="11"/>
  <c r="K3784" i="11"/>
  <c r="I3784" i="11"/>
  <c r="G3784" i="11"/>
  <c r="K3797" i="11"/>
  <c r="I3797" i="11"/>
  <c r="G3797" i="11"/>
  <c r="K3806" i="11"/>
  <c r="G3806" i="11"/>
  <c r="I3806" i="11"/>
  <c r="I3814" i="11"/>
  <c r="G3814" i="11"/>
  <c r="K3814" i="11"/>
  <c r="K3822" i="11"/>
  <c r="G3822" i="11"/>
  <c r="I3822" i="11"/>
  <c r="G3830" i="11"/>
  <c r="I3830" i="11"/>
  <c r="K3830" i="11"/>
  <c r="K3838" i="11"/>
  <c r="I3838" i="11"/>
  <c r="G3838" i="11"/>
  <c r="I3859" i="11"/>
  <c r="K3859" i="11"/>
  <c r="G3859" i="11"/>
  <c r="I3867" i="11"/>
  <c r="K3867" i="11"/>
  <c r="G3867" i="11"/>
  <c r="G3875" i="11"/>
  <c r="K3875" i="11"/>
  <c r="I3875" i="11"/>
  <c r="G3885" i="11"/>
  <c r="I3885" i="11"/>
  <c r="K3885" i="11"/>
  <c r="G3893" i="11"/>
  <c r="K3893" i="11"/>
  <c r="I3893" i="11"/>
  <c r="I3902" i="11"/>
  <c r="G3902" i="11"/>
  <c r="K3902" i="11"/>
  <c r="K3910" i="11"/>
  <c r="G3910" i="11"/>
  <c r="I3910" i="11"/>
  <c r="K3918" i="11"/>
  <c r="I3918" i="11"/>
  <c r="G3918" i="11"/>
  <c r="K3926" i="11"/>
  <c r="G3926" i="11"/>
  <c r="I3926" i="11"/>
  <c r="K3569" i="11"/>
  <c r="I3569" i="11"/>
  <c r="G3569" i="11"/>
  <c r="K3606" i="11"/>
  <c r="I3606" i="11"/>
  <c r="G3606" i="11"/>
  <c r="G3628" i="11"/>
  <c r="I3628" i="11"/>
  <c r="K3628" i="11"/>
  <c r="G3658" i="11"/>
  <c r="K3658" i="11"/>
  <c r="I3658" i="11"/>
  <c r="K3692" i="11"/>
  <c r="I3692" i="11"/>
  <c r="G3692" i="11"/>
  <c r="I3736" i="11"/>
  <c r="K3736" i="11"/>
  <c r="G3736" i="11"/>
  <c r="I3786" i="11"/>
  <c r="K3786" i="11"/>
  <c r="G3786" i="11"/>
  <c r="I3808" i="11"/>
  <c r="G3808" i="11"/>
  <c r="K3808" i="11"/>
  <c r="I3840" i="11"/>
  <c r="G3840" i="11"/>
  <c r="K3840" i="11"/>
  <c r="I3881" i="11"/>
  <c r="K3881" i="11"/>
  <c r="G3881" i="11"/>
  <c r="K3908" i="11"/>
  <c r="G3908" i="11"/>
  <c r="I3908" i="11"/>
  <c r="I3920" i="11"/>
  <c r="K3920" i="11"/>
  <c r="G3920" i="11"/>
  <c r="K3490" i="11"/>
  <c r="I3490" i="11"/>
  <c r="G3490" i="11"/>
  <c r="K3525" i="11"/>
  <c r="I3525" i="11"/>
  <c r="G3525" i="11"/>
  <c r="I3541" i="11"/>
  <c r="K3541" i="11"/>
  <c r="G3541" i="11"/>
  <c r="G3594" i="11"/>
  <c r="I3594" i="11"/>
  <c r="K3594" i="11"/>
  <c r="G3625" i="11"/>
  <c r="I3625" i="11"/>
  <c r="K3625" i="11"/>
  <c r="I3651" i="11"/>
  <c r="K3651" i="11"/>
  <c r="G3651" i="11"/>
  <c r="G3689" i="11"/>
  <c r="I3689" i="11"/>
  <c r="K3689" i="11"/>
  <c r="I3704" i="11"/>
  <c r="K3704" i="11"/>
  <c r="G3704" i="11"/>
  <c r="G3726" i="11"/>
  <c r="K3726" i="11"/>
  <c r="I3726" i="11"/>
  <c r="I3772" i="11"/>
  <c r="K3772" i="11"/>
  <c r="G3772" i="11"/>
  <c r="K3805" i="11"/>
  <c r="I3805" i="11"/>
  <c r="G3805" i="11"/>
  <c r="I3829" i="11"/>
  <c r="K3829" i="11"/>
  <c r="G3829" i="11"/>
  <c r="K3866" i="11"/>
  <c r="G3866" i="11"/>
  <c r="I3866" i="11"/>
  <c r="G3897" i="11"/>
  <c r="K3897" i="11"/>
  <c r="I3897" i="11"/>
  <c r="K3929" i="11"/>
  <c r="I3929" i="11"/>
  <c r="G3929" i="11"/>
  <c r="K3488" i="11"/>
  <c r="I3488" i="11"/>
  <c r="G3488" i="11"/>
  <c r="I3504" i="11"/>
  <c r="G3504" i="11"/>
  <c r="K3504" i="11"/>
  <c r="K3521" i="11"/>
  <c r="I3521" i="11"/>
  <c r="G3521" i="11"/>
  <c r="K3531" i="11"/>
  <c r="I3531" i="11"/>
  <c r="G3531" i="11"/>
  <c r="K3539" i="11"/>
  <c r="I3539" i="11"/>
  <c r="G3539" i="11"/>
  <c r="I3552" i="11"/>
  <c r="G3552" i="11"/>
  <c r="K3552" i="11"/>
  <c r="K3564" i="11"/>
  <c r="I3564" i="11"/>
  <c r="G3564" i="11"/>
  <c r="K3574" i="11"/>
  <c r="I3574" i="11"/>
  <c r="G3574" i="11"/>
  <c r="K3588" i="11"/>
  <c r="I3588" i="11"/>
  <c r="G3588" i="11"/>
  <c r="K3597" i="11"/>
  <c r="G3597" i="11"/>
  <c r="I3597" i="11"/>
  <c r="K3605" i="11"/>
  <c r="I3605" i="11"/>
  <c r="G3605" i="11"/>
  <c r="G3614" i="11"/>
  <c r="K3614" i="11"/>
  <c r="I3614" i="11"/>
  <c r="I3623" i="11"/>
  <c r="K3623" i="11"/>
  <c r="G3623" i="11"/>
  <c r="I3631" i="11"/>
  <c r="K3631" i="11"/>
  <c r="G3631" i="11"/>
  <c r="I3641" i="11"/>
  <c r="K3641" i="11"/>
  <c r="G3641" i="11"/>
  <c r="K3649" i="11"/>
  <c r="I3649" i="11"/>
  <c r="G3649" i="11"/>
  <c r="I3657" i="11"/>
  <c r="K3657" i="11"/>
  <c r="G3657" i="11"/>
  <c r="K3670" i="11"/>
  <c r="G3670" i="11"/>
  <c r="I3670" i="11"/>
  <c r="I3687" i="11"/>
  <c r="G3687" i="11"/>
  <c r="K3687" i="11"/>
  <c r="G3697" i="11"/>
  <c r="I3697" i="11"/>
  <c r="K3697" i="11"/>
  <c r="K3707" i="11"/>
  <c r="I3707" i="11"/>
  <c r="G3707" i="11"/>
  <c r="G3716" i="11"/>
  <c r="I3716" i="11"/>
  <c r="K3716" i="11"/>
  <c r="G3724" i="11"/>
  <c r="K3724" i="11"/>
  <c r="I3724" i="11"/>
  <c r="K3735" i="11"/>
  <c r="I3735" i="11"/>
  <c r="G3735" i="11"/>
  <c r="I3766" i="11"/>
  <c r="K3766" i="11"/>
  <c r="G3766" i="11"/>
  <c r="I3774" i="11"/>
  <c r="G3774" i="11"/>
  <c r="K3774" i="11"/>
  <c r="K3785" i="11"/>
  <c r="G3785" i="11"/>
  <c r="I3785" i="11"/>
  <c r="K3799" i="11"/>
  <c r="G3799" i="11"/>
  <c r="I3799" i="11"/>
  <c r="I3807" i="11"/>
  <c r="G3807" i="11"/>
  <c r="K3807" i="11"/>
  <c r="K3815" i="11"/>
  <c r="I3815" i="11"/>
  <c r="G3815" i="11"/>
  <c r="I3823" i="11"/>
  <c r="K3823" i="11"/>
  <c r="G3823" i="11"/>
  <c r="K3831" i="11"/>
  <c r="I3831" i="11"/>
  <c r="G3831" i="11"/>
  <c r="I3839" i="11"/>
  <c r="K3839" i="11"/>
  <c r="G3839" i="11"/>
  <c r="K3860" i="11"/>
  <c r="I3860" i="11"/>
  <c r="G3860" i="11"/>
  <c r="G3868" i="11"/>
  <c r="I3868" i="11"/>
  <c r="K3868" i="11"/>
  <c r="G3876" i="11"/>
  <c r="K3876" i="11"/>
  <c r="I3876" i="11"/>
  <c r="K3886" i="11"/>
  <c r="I3886" i="11"/>
  <c r="G3886" i="11"/>
  <c r="K3894" i="11"/>
  <c r="I3894" i="11"/>
  <c r="G3894" i="11"/>
  <c r="K3903" i="11"/>
  <c r="G3903" i="11"/>
  <c r="I3903" i="11"/>
  <c r="K3911" i="11"/>
  <c r="G3911" i="11"/>
  <c r="I3911" i="11"/>
  <c r="K3919" i="11"/>
  <c r="G3919" i="11"/>
  <c r="I3919" i="11"/>
  <c r="K3927" i="11"/>
  <c r="G3927" i="11"/>
  <c r="I3927" i="11"/>
  <c r="K3524" i="11"/>
  <c r="G3524" i="11"/>
  <c r="I3524" i="11"/>
  <c r="K3575" i="11"/>
  <c r="G3575" i="11"/>
  <c r="I3575" i="11"/>
  <c r="I3602" i="11"/>
  <c r="G3602" i="11"/>
  <c r="K3602" i="11"/>
  <c r="K3624" i="11"/>
  <c r="I3624" i="11"/>
  <c r="G3624" i="11"/>
  <c r="G3650" i="11"/>
  <c r="I3650" i="11"/>
  <c r="K3650" i="11"/>
  <c r="K3688" i="11"/>
  <c r="I3688" i="11"/>
  <c r="G3688" i="11"/>
  <c r="I3708" i="11"/>
  <c r="K3708" i="11"/>
  <c r="G3708" i="11"/>
  <c r="I3721" i="11"/>
  <c r="K3721" i="11"/>
  <c r="G3721" i="11"/>
  <c r="G3767" i="11"/>
  <c r="I3767" i="11"/>
  <c r="K3767" i="11"/>
  <c r="K3800" i="11"/>
  <c r="G3800" i="11"/>
  <c r="I3800" i="11"/>
  <c r="I3820" i="11"/>
  <c r="K3820" i="11"/>
  <c r="G3820" i="11"/>
  <c r="I3844" i="11"/>
  <c r="K3844" i="11"/>
  <c r="G3844" i="11"/>
  <c r="G3877" i="11"/>
  <c r="I3877" i="11"/>
  <c r="K3877" i="11"/>
  <c r="G3904" i="11"/>
  <c r="K3904" i="11"/>
  <c r="I3904" i="11"/>
  <c r="G3483" i="11"/>
  <c r="I3483" i="11"/>
  <c r="K3483" i="11"/>
  <c r="K3529" i="11"/>
  <c r="I3529" i="11"/>
  <c r="G3529" i="11"/>
  <c r="K3550" i="11"/>
  <c r="I3550" i="11"/>
  <c r="G3550" i="11"/>
  <c r="I3576" i="11"/>
  <c r="K3576" i="11"/>
  <c r="G3576" i="11"/>
  <c r="I3603" i="11"/>
  <c r="K3603" i="11"/>
  <c r="G3603" i="11"/>
  <c r="K3647" i="11"/>
  <c r="I3647" i="11"/>
  <c r="G3647" i="11"/>
  <c r="G3685" i="11"/>
  <c r="I3685" i="11"/>
  <c r="K3685" i="11"/>
  <c r="G3709" i="11"/>
  <c r="K3709" i="11"/>
  <c r="I3709" i="11"/>
  <c r="K3768" i="11"/>
  <c r="G3768" i="11"/>
  <c r="I3768" i="11"/>
  <c r="K3796" i="11"/>
  <c r="I3796" i="11"/>
  <c r="G3796" i="11"/>
  <c r="I3813" i="11"/>
  <c r="K3813" i="11"/>
  <c r="G3813" i="11"/>
  <c r="K3837" i="11"/>
  <c r="I3837" i="11"/>
  <c r="G3837" i="11"/>
  <c r="G3870" i="11"/>
  <c r="K3870" i="11"/>
  <c r="I3870" i="11"/>
  <c r="K3892" i="11"/>
  <c r="G3892" i="11"/>
  <c r="I3892" i="11"/>
  <c r="G3921" i="11"/>
  <c r="I3921" i="11"/>
  <c r="K3921" i="11"/>
  <c r="G3489" i="11"/>
  <c r="I3489" i="11"/>
  <c r="K3489" i="11"/>
  <c r="G3514" i="11"/>
  <c r="I3514" i="11"/>
  <c r="K3514" i="11"/>
  <c r="K3532" i="11"/>
  <c r="G3532" i="11"/>
  <c r="I3532" i="11"/>
  <c r="G3540" i="11"/>
  <c r="I3540" i="11"/>
  <c r="K3540" i="11"/>
  <c r="K3565" i="11"/>
  <c r="I3565" i="11"/>
  <c r="G3565" i="11"/>
  <c r="K3598" i="11"/>
  <c r="I3598" i="11"/>
  <c r="G3598" i="11"/>
  <c r="K3633" i="11"/>
  <c r="I3633" i="11"/>
  <c r="G3633" i="11"/>
  <c r="G3654" i="11"/>
  <c r="K3654" i="11"/>
  <c r="I3654" i="11"/>
  <c r="K3699" i="11"/>
  <c r="I3699" i="11"/>
  <c r="G3699" i="11"/>
  <c r="I3750" i="11"/>
  <c r="K3750" i="11"/>
  <c r="G3750" i="11"/>
  <c r="G3804" i="11"/>
  <c r="K3804" i="11"/>
  <c r="I3804" i="11"/>
  <c r="I3828" i="11"/>
  <c r="G3828" i="11"/>
  <c r="K3828" i="11"/>
  <c r="I3861" i="11"/>
  <c r="K3861" i="11"/>
  <c r="G3861" i="11"/>
  <c r="K3887" i="11"/>
  <c r="G3887" i="11"/>
  <c r="I3887" i="11"/>
  <c r="K3916" i="11"/>
  <c r="I3916" i="11"/>
  <c r="G3916" i="11"/>
  <c r="K3497" i="11"/>
  <c r="G3497" i="11"/>
  <c r="I3497" i="11"/>
  <c r="I3572" i="11"/>
  <c r="G3572" i="11"/>
  <c r="K3572" i="11"/>
  <c r="K3599" i="11"/>
  <c r="I3599" i="11"/>
  <c r="G3599" i="11"/>
  <c r="K3616" i="11"/>
  <c r="I3616" i="11"/>
  <c r="G3616" i="11"/>
  <c r="G3634" i="11"/>
  <c r="I3634" i="11"/>
  <c r="K3634" i="11"/>
  <c r="I3655" i="11"/>
  <c r="K3655" i="11"/>
  <c r="G3655" i="11"/>
  <c r="I3714" i="11"/>
  <c r="G3714" i="11"/>
  <c r="K3714" i="11"/>
  <c r="I3758" i="11"/>
  <c r="K3758" i="11"/>
  <c r="G3758" i="11"/>
  <c r="G3801" i="11"/>
  <c r="I3801" i="11"/>
  <c r="K3801" i="11"/>
  <c r="K3833" i="11"/>
  <c r="I3833" i="11"/>
  <c r="G3833" i="11"/>
  <c r="K3874" i="11"/>
  <c r="G3874" i="11"/>
  <c r="I3874" i="11"/>
  <c r="I3901" i="11"/>
  <c r="G3901" i="11"/>
  <c r="K3901" i="11"/>
  <c r="G3917" i="11"/>
  <c r="K3917" i="11"/>
  <c r="I3917" i="11"/>
  <c r="K3478" i="11"/>
  <c r="I3478" i="11"/>
  <c r="G3478" i="11"/>
  <c r="F3203" i="11"/>
  <c r="K3203" i="11" s="1"/>
  <c r="F3698" i="11"/>
  <c r="K833" i="11"/>
  <c r="K2039" i="11"/>
  <c r="I2058" i="11"/>
  <c r="K2058" i="11"/>
  <c r="K2115" i="11"/>
  <c r="G2115" i="11"/>
  <c r="K2205" i="11"/>
  <c r="G2205" i="11"/>
  <c r="I2226" i="11"/>
  <c r="G2226" i="11"/>
  <c r="G2308" i="11"/>
  <c r="K2308" i="11"/>
  <c r="G2325" i="11"/>
  <c r="K2325" i="11"/>
  <c r="I2386" i="11"/>
  <c r="G2386" i="11"/>
  <c r="I2413" i="11"/>
  <c r="G2413" i="11"/>
  <c r="G2212" i="11"/>
  <c r="I2212" i="11"/>
  <c r="G2281" i="11"/>
  <c r="K2281" i="11"/>
  <c r="I2422" i="11"/>
  <c r="G2422" i="11"/>
  <c r="G2068" i="11"/>
  <c r="K2068" i="11"/>
  <c r="I2282" i="11"/>
  <c r="K2282" i="11"/>
  <c r="I2355" i="11"/>
  <c r="G2355" i="11"/>
  <c r="I2396" i="11"/>
  <c r="K2396" i="11"/>
  <c r="K2423" i="11"/>
  <c r="I2423" i="11"/>
  <c r="K2063" i="11"/>
  <c r="G2063" i="11"/>
  <c r="K2339" i="11"/>
  <c r="G2339" i="11"/>
  <c r="K1994" i="11"/>
  <c r="K2315" i="11"/>
  <c r="G2331" i="11"/>
  <c r="K2200" i="11"/>
  <c r="G2208" i="11"/>
  <c r="I2123" i="11"/>
  <c r="K2123" i="11"/>
  <c r="I2188" i="11"/>
  <c r="K2188" i="11"/>
  <c r="K2295" i="11"/>
  <c r="G2295" i="11"/>
  <c r="I2429" i="11"/>
  <c r="K2429" i="11"/>
  <c r="I2089" i="11"/>
  <c r="G2089" i="11"/>
  <c r="G2180" i="11"/>
  <c r="I2180" i="11"/>
  <c r="G2231" i="11"/>
  <c r="I2231" i="11"/>
  <c r="I2296" i="11"/>
  <c r="G2296" i="11"/>
  <c r="G2346" i="11"/>
  <c r="I2346" i="11"/>
  <c r="K2051" i="11"/>
  <c r="I2051" i="11"/>
  <c r="G2117" i="11"/>
  <c r="I2117" i="11"/>
  <c r="I2173" i="11"/>
  <c r="K2173" i="11"/>
  <c r="I2247" i="11"/>
  <c r="K2247" i="11"/>
  <c r="K2319" i="11"/>
  <c r="I2319" i="11"/>
  <c r="G2071" i="11"/>
  <c r="K2071" i="11"/>
  <c r="I1023" i="11"/>
  <c r="G1055" i="11"/>
  <c r="K1084" i="11"/>
  <c r="G1129" i="11"/>
  <c r="G1155" i="11"/>
  <c r="G1173" i="11"/>
  <c r="I1194" i="11"/>
  <c r="K1219" i="11"/>
  <c r="I1248" i="11"/>
  <c r="G1309" i="11"/>
  <c r="K1339" i="11"/>
  <c r="I1355" i="11"/>
  <c r="G1384" i="11"/>
  <c r="I1400" i="11"/>
  <c r="G1435" i="11"/>
  <c r="K1046" i="11"/>
  <c r="G1099" i="11"/>
  <c r="G1130" i="11"/>
  <c r="I1174" i="11"/>
  <c r="G1212" i="11"/>
  <c r="K1260" i="11"/>
  <c r="G1310" i="11"/>
  <c r="G1356" i="11"/>
  <c r="G1393" i="11"/>
  <c r="I1436" i="11"/>
  <c r="I1425" i="11"/>
  <c r="I1061" i="11"/>
  <c r="G1090" i="11"/>
  <c r="K1350" i="11"/>
  <c r="G2141" i="11"/>
  <c r="K2150" i="11"/>
  <c r="I2107" i="11"/>
  <c r="G2030" i="11"/>
  <c r="G2044" i="11"/>
  <c r="I2381" i="11"/>
  <c r="I2389" i="11"/>
  <c r="K2070" i="11"/>
  <c r="G2070" i="11"/>
  <c r="I2092" i="11"/>
  <c r="G2092" i="11"/>
  <c r="I2167" i="11"/>
  <c r="K2167" i="11"/>
  <c r="G2234" i="11"/>
  <c r="I2234" i="11"/>
  <c r="K2254" i="11"/>
  <c r="I2254" i="11"/>
  <c r="K2333" i="11"/>
  <c r="I2333" i="11"/>
  <c r="I2349" i="11"/>
  <c r="K2349" i="11"/>
  <c r="G2378" i="11"/>
  <c r="K2378" i="11"/>
  <c r="G2404" i="11"/>
  <c r="I2404" i="11"/>
  <c r="G2133" i="11"/>
  <c r="I2133" i="11"/>
  <c r="G2142" i="11"/>
  <c r="I2142" i="11"/>
  <c r="I2168" i="11"/>
  <c r="G2168" i="11"/>
  <c r="G2246" i="11"/>
  <c r="I2246" i="11"/>
  <c r="I2438" i="11"/>
  <c r="K2438" i="11"/>
  <c r="I2143" i="11"/>
  <c r="G2143" i="11"/>
  <c r="G2073" i="11"/>
  <c r="I2073" i="11"/>
  <c r="G2087" i="11"/>
  <c r="I2087" i="11"/>
  <c r="I2118" i="11"/>
  <c r="G2118" i="11"/>
  <c r="I2126" i="11"/>
  <c r="K2126" i="11"/>
  <c r="I2154" i="11"/>
  <c r="G2154" i="11"/>
  <c r="G2162" i="11"/>
  <c r="K2162" i="11"/>
  <c r="I2237" i="11"/>
  <c r="G2237" i="11"/>
  <c r="G2248" i="11"/>
  <c r="I2248" i="11"/>
  <c r="I2298" i="11"/>
  <c r="G2298" i="11"/>
  <c r="G2311" i="11"/>
  <c r="I2311" i="11"/>
  <c r="I2336" i="11"/>
  <c r="G2336" i="11"/>
  <c r="K2344" i="11"/>
  <c r="G2344" i="11"/>
  <c r="I2416" i="11"/>
  <c r="K2416" i="11"/>
  <c r="I2432" i="11"/>
  <c r="G2432" i="11"/>
  <c r="I2255" i="11"/>
  <c r="G2255" i="11"/>
  <c r="K2358" i="11"/>
  <c r="I2358" i="11"/>
  <c r="K2047" i="11"/>
  <c r="I2047" i="11"/>
  <c r="K2181" i="11"/>
  <c r="G2181" i="11"/>
  <c r="I2223" i="11"/>
  <c r="K2223" i="11"/>
  <c r="I2240" i="11"/>
  <c r="K2240" i="11"/>
  <c r="I2359" i="11"/>
  <c r="K2359" i="11"/>
  <c r="K1427" i="11"/>
  <c r="I1427" i="11"/>
  <c r="I1451" i="11"/>
  <c r="K1451" i="11"/>
  <c r="G1014" i="11"/>
  <c r="I1014" i="11"/>
  <c r="G1039" i="11"/>
  <c r="I1039" i="11"/>
  <c r="I1082" i="11"/>
  <c r="K1082" i="11"/>
  <c r="G1127" i="11"/>
  <c r="K1127" i="11"/>
  <c r="K1144" i="11"/>
  <c r="G1144" i="11"/>
  <c r="I1144" i="11"/>
  <c r="I1163" i="11"/>
  <c r="K1163" i="11"/>
  <c r="K1183" i="11"/>
  <c r="G1183" i="11"/>
  <c r="I1183" i="11"/>
  <c r="G1217" i="11"/>
  <c r="I1217" i="11"/>
  <c r="I1238" i="11"/>
  <c r="K1238" i="11"/>
  <c r="G1257" i="11"/>
  <c r="I1257" i="11"/>
  <c r="I1296" i="11"/>
  <c r="K1296" i="11"/>
  <c r="G1296" i="11"/>
  <c r="I1320" i="11"/>
  <c r="G1320" i="11"/>
  <c r="I1341" i="11"/>
  <c r="K1341" i="11"/>
  <c r="I1357" i="11"/>
  <c r="G1357" i="11"/>
  <c r="I1386" i="11"/>
  <c r="K1386" i="11"/>
  <c r="I1406" i="11"/>
  <c r="K1406" i="11"/>
  <c r="G1406" i="11"/>
  <c r="K1008" i="11"/>
  <c r="I1008" i="11"/>
  <c r="I1054" i="11"/>
  <c r="G1054" i="11"/>
  <c r="K1054" i="11"/>
  <c r="G1075" i="11"/>
  <c r="K1075" i="11"/>
  <c r="G1097" i="11"/>
  <c r="K1097" i="11"/>
  <c r="I1119" i="11"/>
  <c r="K1119" i="11"/>
  <c r="K1141" i="11"/>
  <c r="I1141" i="11"/>
  <c r="G1141" i="11"/>
  <c r="K1159" i="11"/>
  <c r="G1159" i="11"/>
  <c r="I1176" i="11"/>
  <c r="K1176" i="11"/>
  <c r="G1197" i="11"/>
  <c r="K1197" i="11"/>
  <c r="K1229" i="11"/>
  <c r="G1229" i="11"/>
  <c r="I1247" i="11"/>
  <c r="G1247" i="11"/>
  <c r="K1247" i="11"/>
  <c r="G1283" i="11"/>
  <c r="K1283" i="11"/>
  <c r="I1312" i="11"/>
  <c r="G1312" i="11"/>
  <c r="K1334" i="11"/>
  <c r="G1334" i="11"/>
  <c r="K1366" i="11"/>
  <c r="I1366" i="11"/>
  <c r="G1366" i="11"/>
  <c r="G1399" i="11"/>
  <c r="I1399" i="11"/>
  <c r="K1417" i="11"/>
  <c r="I1417" i="11"/>
  <c r="G1417" i="11"/>
  <c r="G1442" i="11"/>
  <c r="I1442" i="11"/>
  <c r="K1442" i="11"/>
  <c r="I1003" i="11"/>
  <c r="K1003" i="11"/>
  <c r="G1003" i="11"/>
  <c r="K1013" i="11"/>
  <c r="I1013" i="11"/>
  <c r="I1029" i="11"/>
  <c r="K1029" i="11"/>
  <c r="G1064" i="11"/>
  <c r="I1064" i="11"/>
  <c r="I1077" i="11"/>
  <c r="G1077" i="11"/>
  <c r="I1113" i="11"/>
  <c r="K1113" i="11"/>
  <c r="K1122" i="11"/>
  <c r="G1122" i="11"/>
  <c r="I1148" i="11"/>
  <c r="G1148" i="11"/>
  <c r="I1156" i="11"/>
  <c r="G1156" i="11"/>
  <c r="G1182" i="11"/>
  <c r="I1182" i="11"/>
  <c r="K1195" i="11"/>
  <c r="I1195" i="11"/>
  <c r="K1232" i="11"/>
  <c r="G1232" i="11"/>
  <c r="K1241" i="11"/>
  <c r="I1241" i="11"/>
  <c r="I1291" i="11"/>
  <c r="G1291" i="11"/>
  <c r="G1299" i="11"/>
  <c r="K1299" i="11"/>
  <c r="K1332" i="11"/>
  <c r="G1332" i="11"/>
  <c r="I1340" i="11"/>
  <c r="G1340" i="11"/>
  <c r="G1364" i="11"/>
  <c r="K1364" i="11"/>
  <c r="I1385" i="11"/>
  <c r="K1385" i="11"/>
  <c r="K1411" i="11"/>
  <c r="I1411" i="11"/>
  <c r="G1419" i="11"/>
  <c r="K1419" i="11"/>
  <c r="I1444" i="11"/>
  <c r="G1444" i="11"/>
  <c r="I1452" i="11"/>
  <c r="K1452" i="11"/>
  <c r="G1065" i="11"/>
  <c r="I1065" i="11"/>
  <c r="K1114" i="11"/>
  <c r="G1114" i="11"/>
  <c r="K1149" i="11"/>
  <c r="I1149" i="11"/>
  <c r="I1167" i="11"/>
  <c r="G1167" i="11"/>
  <c r="G1179" i="11"/>
  <c r="K1179" i="11"/>
  <c r="I1209" i="11"/>
  <c r="G1209" i="11"/>
  <c r="G1224" i="11"/>
  <c r="I1224" i="11"/>
  <c r="K1224" i="11"/>
  <c r="I1242" i="11"/>
  <c r="K1242" i="11"/>
  <c r="I1261" i="11"/>
  <c r="G1261" i="11"/>
  <c r="I1300" i="11"/>
  <c r="G1300" i="11"/>
  <c r="K1325" i="11"/>
  <c r="G1325" i="11"/>
  <c r="I1325" i="11"/>
  <c r="K1337" i="11"/>
  <c r="I1337" i="11"/>
  <c r="G1353" i="11"/>
  <c r="I1353" i="11"/>
  <c r="K1369" i="11"/>
  <c r="I1369" i="11"/>
  <c r="G1369" i="11"/>
  <c r="G1394" i="11"/>
  <c r="I1394" i="11"/>
  <c r="I1412" i="11"/>
  <c r="K1412" i="11"/>
  <c r="G1429" i="11"/>
  <c r="I1429" i="11"/>
  <c r="G1445" i="11"/>
  <c r="K1445" i="11"/>
  <c r="G1022" i="11"/>
  <c r="I1022" i="11"/>
  <c r="K1050" i="11"/>
  <c r="G1050" i="11"/>
  <c r="I1066" i="11"/>
  <c r="G1066" i="11"/>
  <c r="I1091" i="11"/>
  <c r="G1091" i="11"/>
  <c r="K1091" i="11"/>
  <c r="K1115" i="11"/>
  <c r="I1115" i="11"/>
  <c r="K1132" i="11"/>
  <c r="G1132" i="11"/>
  <c r="I1145" i="11"/>
  <c r="K1145" i="11"/>
  <c r="I1164" i="11"/>
  <c r="G1164" i="11"/>
  <c r="K1164" i="11"/>
  <c r="K1180" i="11"/>
  <c r="G1180" i="11"/>
  <c r="G1210" i="11"/>
  <c r="I1210" i="11"/>
  <c r="G1225" i="11"/>
  <c r="K1225" i="11"/>
  <c r="I1225" i="11"/>
  <c r="I1243" i="11"/>
  <c r="G1243" i="11"/>
  <c r="G1263" i="11"/>
  <c r="I1263" i="11"/>
  <c r="I1297" i="11"/>
  <c r="G1297" i="11"/>
  <c r="K1321" i="11"/>
  <c r="I1321" i="11"/>
  <c r="G1321" i="11"/>
  <c r="I1338" i="11"/>
  <c r="K1338" i="11"/>
  <c r="G1354" i="11"/>
  <c r="I1354" i="11"/>
  <c r="K1354" i="11"/>
  <c r="G1395" i="11"/>
  <c r="I1395" i="11"/>
  <c r="K1395" i="11"/>
  <c r="K1413" i="11"/>
  <c r="G1413" i="11"/>
  <c r="K1438" i="11"/>
  <c r="G1438" i="11"/>
  <c r="I1438" i="11"/>
  <c r="K2024" i="11"/>
  <c r="G2041" i="11"/>
  <c r="I2445" i="11"/>
  <c r="I2326" i="11"/>
  <c r="G1994" i="11"/>
  <c r="I2024" i="11"/>
  <c r="I2049" i="11"/>
  <c r="G2058" i="11"/>
  <c r="K2082" i="11"/>
  <c r="K2092" i="11"/>
  <c r="I2115" i="11"/>
  <c r="K2132" i="11"/>
  <c r="K2141" i="11"/>
  <c r="K2159" i="11"/>
  <c r="G2167" i="11"/>
  <c r="G2188" i="11"/>
  <c r="G2216" i="11"/>
  <c r="K2226" i="11"/>
  <c r="I2245" i="11"/>
  <c r="G2254" i="11"/>
  <c r="I2295" i="11"/>
  <c r="I2317" i="11"/>
  <c r="I2325" i="11"/>
  <c r="G2341" i="11"/>
  <c r="G2349" i="11"/>
  <c r="I2378" i="11"/>
  <c r="I2394" i="11"/>
  <c r="K2404" i="11"/>
  <c r="I2421" i="11"/>
  <c r="G2429" i="11"/>
  <c r="K2445" i="11"/>
  <c r="M2445" i="11" s="1"/>
  <c r="G2405" i="11"/>
  <c r="I2426" i="11"/>
  <c r="G2438" i="11"/>
  <c r="G2051" i="11"/>
  <c r="I2084" i="11"/>
  <c r="G2223" i="11"/>
  <c r="G2282" i="11"/>
  <c r="G2315" i="11"/>
  <c r="G2343" i="11"/>
  <c r="G2359" i="11"/>
  <c r="G2396" i="11"/>
  <c r="G2423" i="11"/>
  <c r="K2435" i="11"/>
  <c r="K1996" i="11"/>
  <c r="I2010" i="11"/>
  <c r="K2050" i="11"/>
  <c r="I2063" i="11"/>
  <c r="K2124" i="11"/>
  <c r="K2133" i="11"/>
  <c r="I2160" i="11"/>
  <c r="K2168" i="11"/>
  <c r="K2206" i="11"/>
  <c r="I2222" i="11"/>
  <c r="K2231" i="11"/>
  <c r="K2246" i="11"/>
  <c r="I2281" i="11"/>
  <c r="K2296" i="11"/>
  <c r="I2300" i="11"/>
  <c r="G2318" i="11"/>
  <c r="G2326" i="11"/>
  <c r="K2346" i="11"/>
  <c r="G2358" i="11"/>
  <c r="G2409" i="11"/>
  <c r="I2446" i="11"/>
  <c r="G2039" i="11"/>
  <c r="I2113" i="11"/>
  <c r="K2143" i="11"/>
  <c r="G2247" i="11"/>
  <c r="G2319" i="11"/>
  <c r="G2012" i="11"/>
  <c r="K2030" i="11"/>
  <c r="G2065" i="11"/>
  <c r="K2073" i="11"/>
  <c r="G2109" i="11"/>
  <c r="K2118" i="11"/>
  <c r="K2144" i="11"/>
  <c r="K2154" i="11"/>
  <c r="I2182" i="11"/>
  <c r="I2200" i="11"/>
  <c r="I2229" i="11"/>
  <c r="K2237" i="11"/>
  <c r="I2287" i="11"/>
  <c r="K2298" i="11"/>
  <c r="I2328" i="11"/>
  <c r="K2336" i="11"/>
  <c r="K2373" i="11"/>
  <c r="G2381" i="11"/>
  <c r="I2407" i="11"/>
  <c r="G2416" i="11"/>
  <c r="G2047" i="11"/>
  <c r="K2117" i="11"/>
  <c r="G2173" i="11"/>
  <c r="G2240" i="11"/>
  <c r="I2339" i="11"/>
  <c r="G2392" i="11"/>
  <c r="G2424" i="11"/>
  <c r="K2424" i="11"/>
  <c r="G2440" i="11"/>
  <c r="K2440" i="11"/>
  <c r="G2080" i="11"/>
  <c r="I2080" i="11"/>
  <c r="G2290" i="11"/>
  <c r="K2290" i="11"/>
  <c r="G2415" i="11"/>
  <c r="I2415" i="11"/>
  <c r="G2104" i="11"/>
  <c r="I2104" i="11"/>
  <c r="K2161" i="11"/>
  <c r="I2161" i="11"/>
  <c r="G2228" i="11"/>
  <c r="K2228" i="11"/>
  <c r="G2009" i="11"/>
  <c r="I2041" i="11"/>
  <c r="K2049" i="11"/>
  <c r="I2070" i="11"/>
  <c r="I2106" i="11"/>
  <c r="G2123" i="11"/>
  <c r="G2132" i="11"/>
  <c r="G2150" i="11"/>
  <c r="K2179" i="11"/>
  <c r="I2205" i="11"/>
  <c r="I2216" i="11"/>
  <c r="K2234" i="11"/>
  <c r="G2284" i="11"/>
  <c r="I2308" i="11"/>
  <c r="G2317" i="11"/>
  <c r="G2333" i="11"/>
  <c r="I2357" i="11"/>
  <c r="K2386" i="11"/>
  <c r="G2394" i="11"/>
  <c r="K2413" i="11"/>
  <c r="G2437" i="11"/>
  <c r="I2387" i="11"/>
  <c r="G1997" i="11"/>
  <c r="I2068" i="11"/>
  <c r="G2134" i="11"/>
  <c r="I2181" i="11"/>
  <c r="K2207" i="11"/>
  <c r="K2297" i="11"/>
  <c r="K2331" i="11"/>
  <c r="K2355" i="11"/>
  <c r="I2384" i="11"/>
  <c r="K2410" i="11"/>
  <c r="K2439" i="11"/>
  <c r="K2025" i="11"/>
  <c r="K2042" i="11"/>
  <c r="I2071" i="11"/>
  <c r="K2089" i="11"/>
  <c r="G2107" i="11"/>
  <c r="I2116" i="11"/>
  <c r="K2142" i="11"/>
  <c r="K2152" i="11"/>
  <c r="K2180" i="11"/>
  <c r="G2189" i="11"/>
  <c r="K2212" i="11"/>
  <c r="G2222" i="11"/>
  <c r="K2255" i="11"/>
  <c r="G2300" i="11"/>
  <c r="K2330" i="11"/>
  <c r="G2342" i="11"/>
  <c r="G2375" i="11"/>
  <c r="K2391" i="11"/>
  <c r="K2422" i="11"/>
  <c r="I2157" i="11"/>
  <c r="G1998" i="11"/>
  <c r="I2044" i="11"/>
  <c r="K2052" i="11"/>
  <c r="K2087" i="11"/>
  <c r="G2095" i="11"/>
  <c r="G2126" i="11"/>
  <c r="K2135" i="11"/>
  <c r="I2162" i="11"/>
  <c r="K2170" i="11"/>
  <c r="I2208" i="11"/>
  <c r="K2219" i="11"/>
  <c r="K2248" i="11"/>
  <c r="G2273" i="11"/>
  <c r="K2311" i="11"/>
  <c r="K2320" i="11"/>
  <c r="I2344" i="11"/>
  <c r="K2352" i="11"/>
  <c r="K2389" i="11"/>
  <c r="G2397" i="11"/>
  <c r="K2432" i="11"/>
  <c r="I2440" i="11"/>
  <c r="G1993" i="11"/>
  <c r="K2080" i="11"/>
  <c r="I2130" i="11"/>
  <c r="G2203" i="11"/>
  <c r="K2009" i="11"/>
  <c r="G2082" i="11"/>
  <c r="G2106" i="11"/>
  <c r="I2159" i="11"/>
  <c r="G2179" i="11"/>
  <c r="G2245" i="11"/>
  <c r="I2284" i="11"/>
  <c r="K2341" i="11"/>
  <c r="K2357" i="11"/>
  <c r="G2421" i="11"/>
  <c r="I2437" i="11"/>
  <c r="K2387" i="11"/>
  <c r="I2405" i="11"/>
  <c r="G2426" i="11"/>
  <c r="K1997" i="11"/>
  <c r="G2084" i="11"/>
  <c r="I2134" i="11"/>
  <c r="I2207" i="11"/>
  <c r="G2297" i="11"/>
  <c r="K2343" i="11"/>
  <c r="K2384" i="11"/>
  <c r="G2410" i="11"/>
  <c r="M2410" i="11" s="1"/>
  <c r="I2435" i="11"/>
  <c r="G1996" i="11"/>
  <c r="G2042" i="11"/>
  <c r="M2042" i="11" s="1"/>
  <c r="I2050" i="11"/>
  <c r="K2116" i="11"/>
  <c r="I2124" i="11"/>
  <c r="G2152" i="11"/>
  <c r="G2160" i="11"/>
  <c r="K2189" i="11"/>
  <c r="I2206" i="11"/>
  <c r="K2318" i="11"/>
  <c r="I2330" i="11"/>
  <c r="M2330" i="11" s="1"/>
  <c r="I2342" i="11"/>
  <c r="K2375" i="11"/>
  <c r="I2391" i="11"/>
  <c r="M2391" i="11" s="1"/>
  <c r="I2409" i="11"/>
  <c r="G2446" i="11"/>
  <c r="K2113" i="11"/>
  <c r="K2157" i="11"/>
  <c r="K1998" i="11"/>
  <c r="I2012" i="11"/>
  <c r="G2052" i="11"/>
  <c r="I2065" i="11"/>
  <c r="I2095" i="11"/>
  <c r="I2109" i="11"/>
  <c r="I2135" i="11"/>
  <c r="I2144" i="11"/>
  <c r="G2170" i="11"/>
  <c r="K2182" i="11"/>
  <c r="G2219" i="11"/>
  <c r="G2229" i="11"/>
  <c r="K2273" i="11"/>
  <c r="K2287" i="11"/>
  <c r="G2320" i="11"/>
  <c r="G2328" i="11"/>
  <c r="G2352" i="11"/>
  <c r="I2373" i="11"/>
  <c r="I2397" i="11"/>
  <c r="K2407" i="11"/>
  <c r="I1993" i="11"/>
  <c r="K2104" i="11"/>
  <c r="K2130" i="11"/>
  <c r="G2161" i="11"/>
  <c r="I2203" i="11"/>
  <c r="I2228" i="11"/>
  <c r="F2448" i="11"/>
  <c r="I2448" i="11" s="1"/>
  <c r="F2943" i="11"/>
  <c r="F2213" i="11"/>
  <c r="G2213" i="11" s="1"/>
  <c r="F2708" i="11"/>
  <c r="G526" i="11"/>
  <c r="K2489" i="11"/>
  <c r="I2489" i="11"/>
  <c r="G2489" i="11"/>
  <c r="K2504" i="11"/>
  <c r="I2504" i="11"/>
  <c r="G2504" i="11"/>
  <c r="K2519" i="11"/>
  <c r="I2519" i="11"/>
  <c r="G2519" i="11"/>
  <c r="K2536" i="11"/>
  <c r="I2536" i="11"/>
  <c r="G2536" i="11"/>
  <c r="I2544" i="11"/>
  <c r="K2544" i="11"/>
  <c r="G2544" i="11"/>
  <c r="G2553" i="11"/>
  <c r="K2553" i="11"/>
  <c r="I2553" i="11"/>
  <c r="I2565" i="11"/>
  <c r="K2565" i="11"/>
  <c r="G2565" i="11"/>
  <c r="G2577" i="11"/>
  <c r="K2577" i="11"/>
  <c r="I2577" i="11"/>
  <c r="K2587" i="11"/>
  <c r="I2587" i="11"/>
  <c r="G2587" i="11"/>
  <c r="G2601" i="11"/>
  <c r="K2601" i="11"/>
  <c r="I2601" i="11"/>
  <c r="K2610" i="11"/>
  <c r="I2610" i="11"/>
  <c r="G2610" i="11"/>
  <c r="I2618" i="11"/>
  <c r="G2618" i="11"/>
  <c r="K2618" i="11"/>
  <c r="K2627" i="11"/>
  <c r="I2627" i="11"/>
  <c r="G2627" i="11"/>
  <c r="K2636" i="11"/>
  <c r="I2636" i="11"/>
  <c r="G2636" i="11"/>
  <c r="I2645" i="11"/>
  <c r="G2645" i="11"/>
  <c r="K2645" i="11"/>
  <c r="K2654" i="11"/>
  <c r="I2654" i="11"/>
  <c r="G2654" i="11"/>
  <c r="K2662" i="11"/>
  <c r="I2662" i="11"/>
  <c r="G2662" i="11"/>
  <c r="I2674" i="11"/>
  <c r="G2674" i="11"/>
  <c r="K2674" i="11"/>
  <c r="G2683" i="11"/>
  <c r="I2683" i="11"/>
  <c r="K2683" i="11"/>
  <c r="I2700" i="11"/>
  <c r="K2700" i="11"/>
  <c r="G2700" i="11"/>
  <c r="K2711" i="11"/>
  <c r="I2711" i="11"/>
  <c r="G2711" i="11"/>
  <c r="I2721" i="11"/>
  <c r="G2721" i="11"/>
  <c r="K2721" i="11"/>
  <c r="G2729" i="11"/>
  <c r="K2729" i="11"/>
  <c r="I2729" i="11"/>
  <c r="K2740" i="11"/>
  <c r="I2740" i="11"/>
  <c r="G2740" i="11"/>
  <c r="I2749" i="11"/>
  <c r="G2749" i="11"/>
  <c r="K2749" i="11"/>
  <c r="K2779" i="11"/>
  <c r="G2779" i="11"/>
  <c r="I2779" i="11"/>
  <c r="G2790" i="11"/>
  <c r="K2790" i="11"/>
  <c r="I2790" i="11"/>
  <c r="G2803" i="11"/>
  <c r="K2803" i="11"/>
  <c r="I2803" i="11"/>
  <c r="I2812" i="11"/>
  <c r="K2812" i="11"/>
  <c r="G2812" i="11"/>
  <c r="G2820" i="11"/>
  <c r="K2820" i="11"/>
  <c r="I2820" i="11"/>
  <c r="K2828" i="11"/>
  <c r="I2828" i="11"/>
  <c r="G2828" i="11"/>
  <c r="K2836" i="11"/>
  <c r="I2836" i="11"/>
  <c r="G2836" i="11"/>
  <c r="I2844" i="11"/>
  <c r="K2844" i="11"/>
  <c r="G2844" i="11"/>
  <c r="I2852" i="11"/>
  <c r="K2852" i="11"/>
  <c r="G2852" i="11"/>
  <c r="G2873" i="11"/>
  <c r="K2873" i="11"/>
  <c r="I2873" i="11"/>
  <c r="K2881" i="11"/>
  <c r="G2881" i="11"/>
  <c r="I2881" i="11"/>
  <c r="G2889" i="11"/>
  <c r="K2889" i="11"/>
  <c r="I2889" i="11"/>
  <c r="K2899" i="11"/>
  <c r="I2899" i="11"/>
  <c r="G2899" i="11"/>
  <c r="I2908" i="11"/>
  <c r="K2908" i="11"/>
  <c r="G2908" i="11"/>
  <c r="I2916" i="11"/>
  <c r="G2916" i="11"/>
  <c r="K2916" i="11"/>
  <c r="I2924" i="11"/>
  <c r="G2924" i="11"/>
  <c r="K2924" i="11"/>
  <c r="G2932" i="11"/>
  <c r="I2932" i="11"/>
  <c r="K2932" i="11"/>
  <c r="G2940" i="11"/>
  <c r="I2940" i="11"/>
  <c r="K2940" i="11"/>
  <c r="K2584" i="11"/>
  <c r="I2584" i="11"/>
  <c r="G2584" i="11"/>
  <c r="K2602" i="11"/>
  <c r="I2602" i="11"/>
  <c r="G2602" i="11"/>
  <c r="K2611" i="11"/>
  <c r="G2611" i="11"/>
  <c r="I2611" i="11"/>
  <c r="K2619" i="11"/>
  <c r="I2619" i="11"/>
  <c r="G2619" i="11"/>
  <c r="I2628" i="11"/>
  <c r="G2628" i="11"/>
  <c r="K2628" i="11"/>
  <c r="I2637" i="11"/>
  <c r="K2637" i="11"/>
  <c r="G2637" i="11"/>
  <c r="G2647" i="11"/>
  <c r="I2647" i="11"/>
  <c r="K2647" i="11"/>
  <c r="I2655" i="11"/>
  <c r="G2655" i="11"/>
  <c r="K2655" i="11"/>
  <c r="I2663" i="11"/>
  <c r="K2663" i="11"/>
  <c r="G2663" i="11"/>
  <c r="G2675" i="11"/>
  <c r="K2675" i="11"/>
  <c r="I2675" i="11"/>
  <c r="K2684" i="11"/>
  <c r="I2684" i="11"/>
  <c r="G2684" i="11"/>
  <c r="K2707" i="11"/>
  <c r="G2707" i="11"/>
  <c r="I2707" i="11"/>
  <c r="I2717" i="11"/>
  <c r="K2717" i="11"/>
  <c r="G2717" i="11"/>
  <c r="K2726" i="11"/>
  <c r="I2726" i="11"/>
  <c r="G2726" i="11"/>
  <c r="I2741" i="11"/>
  <c r="G2741" i="11"/>
  <c r="K2741" i="11"/>
  <c r="K2776" i="11"/>
  <c r="I2776" i="11"/>
  <c r="G2776" i="11"/>
  <c r="I2791" i="11"/>
  <c r="G2791" i="11"/>
  <c r="K2791" i="11"/>
  <c r="K2813" i="11"/>
  <c r="I2813" i="11"/>
  <c r="G2813" i="11"/>
  <c r="G2825" i="11"/>
  <c r="I2825" i="11"/>
  <c r="K2825" i="11"/>
  <c r="G2841" i="11"/>
  <c r="I2841" i="11"/>
  <c r="K2841" i="11"/>
  <c r="K2870" i="11"/>
  <c r="G2870" i="11"/>
  <c r="I2870" i="11"/>
  <c r="G2886" i="11"/>
  <c r="I2886" i="11"/>
  <c r="K2886" i="11"/>
  <c r="G2904" i="11"/>
  <c r="I2904" i="11"/>
  <c r="K2904" i="11"/>
  <c r="K2917" i="11"/>
  <c r="I2917" i="11"/>
  <c r="G2917" i="11"/>
  <c r="K2933" i="11"/>
  <c r="G2933" i="11"/>
  <c r="I2933" i="11"/>
  <c r="I2492" i="11"/>
  <c r="G2492" i="11"/>
  <c r="K2492" i="11"/>
  <c r="I2534" i="11"/>
  <c r="K2534" i="11"/>
  <c r="G2534" i="11"/>
  <c r="K2546" i="11"/>
  <c r="G2546" i="11"/>
  <c r="I2546" i="11"/>
  <c r="I2563" i="11"/>
  <c r="G2563" i="11"/>
  <c r="K2563" i="11"/>
  <c r="K2579" i="11"/>
  <c r="G2579" i="11"/>
  <c r="I2579" i="11"/>
  <c r="K2599" i="11"/>
  <c r="I2599" i="11"/>
  <c r="G2599" i="11"/>
  <c r="I2612" i="11"/>
  <c r="G2612" i="11"/>
  <c r="K2612" i="11"/>
  <c r="K2625" i="11"/>
  <c r="I2625" i="11"/>
  <c r="G2625" i="11"/>
  <c r="K2638" i="11"/>
  <c r="G2638" i="11"/>
  <c r="I2638" i="11"/>
  <c r="I2656" i="11"/>
  <c r="K2656" i="11"/>
  <c r="G2656" i="11"/>
  <c r="K2668" i="11"/>
  <c r="I2668" i="11"/>
  <c r="G2668" i="11"/>
  <c r="K2702" i="11"/>
  <c r="I2702" i="11"/>
  <c r="G2702" i="11"/>
  <c r="K2723" i="11"/>
  <c r="I2723" i="11"/>
  <c r="G2723" i="11"/>
  <c r="G2742" i="11"/>
  <c r="I2742" i="11"/>
  <c r="K2742" i="11"/>
  <c r="K2777" i="11"/>
  <c r="G2777" i="11"/>
  <c r="I2777" i="11"/>
  <c r="K2792" i="11"/>
  <c r="G2792" i="11"/>
  <c r="I2792" i="11"/>
  <c r="I2814" i="11"/>
  <c r="K2814" i="11"/>
  <c r="G2814" i="11"/>
  <c r="G2826" i="11"/>
  <c r="I2826" i="11"/>
  <c r="K2826" i="11"/>
  <c r="G2838" i="11"/>
  <c r="K2838" i="11"/>
  <c r="I2838" i="11"/>
  <c r="K2850" i="11"/>
  <c r="G2850" i="11"/>
  <c r="I2850" i="11"/>
  <c r="K2879" i="11"/>
  <c r="I2879" i="11"/>
  <c r="G2879" i="11"/>
  <c r="I2891" i="11"/>
  <c r="K2891" i="11"/>
  <c r="G2891" i="11"/>
  <c r="K2905" i="11"/>
  <c r="I2905" i="11"/>
  <c r="G2905" i="11"/>
  <c r="K2918" i="11"/>
  <c r="G2918" i="11"/>
  <c r="I2918" i="11"/>
  <c r="I2934" i="11"/>
  <c r="K2934" i="11"/>
  <c r="G2934" i="11"/>
  <c r="G2491" i="11"/>
  <c r="K2491" i="11"/>
  <c r="I2491" i="11"/>
  <c r="I2505" i="11"/>
  <c r="G2505" i="11"/>
  <c r="K2505" i="11"/>
  <c r="I2520" i="11"/>
  <c r="K2520" i="11"/>
  <c r="G2520" i="11"/>
  <c r="I2537" i="11"/>
  <c r="K2537" i="11"/>
  <c r="G2537" i="11"/>
  <c r="I2545" i="11"/>
  <c r="K2545" i="11"/>
  <c r="G2545" i="11"/>
  <c r="G2558" i="11"/>
  <c r="K2558" i="11"/>
  <c r="I2558" i="11"/>
  <c r="G2566" i="11"/>
  <c r="K2566" i="11"/>
  <c r="I2566" i="11"/>
  <c r="K2493" i="11"/>
  <c r="I2493" i="11"/>
  <c r="G2493" i="11"/>
  <c r="I2507" i="11"/>
  <c r="G2507" i="11"/>
  <c r="K2507" i="11"/>
  <c r="K2525" i="11"/>
  <c r="G2525" i="11"/>
  <c r="I2525" i="11"/>
  <c r="I2539" i="11"/>
  <c r="G2539" i="11"/>
  <c r="K2539" i="11"/>
  <c r="I2547" i="11"/>
  <c r="K2547" i="11"/>
  <c r="G2547" i="11"/>
  <c r="G2560" i="11"/>
  <c r="K2560" i="11"/>
  <c r="I2560" i="11"/>
  <c r="K2568" i="11"/>
  <c r="I2568" i="11"/>
  <c r="G2568" i="11"/>
  <c r="K2582" i="11"/>
  <c r="I2582" i="11"/>
  <c r="G2582" i="11"/>
  <c r="I2590" i="11"/>
  <c r="G2590" i="11"/>
  <c r="K2590" i="11"/>
  <c r="K2604" i="11"/>
  <c r="G2604" i="11"/>
  <c r="I2604" i="11"/>
  <c r="I2613" i="11"/>
  <c r="K2613" i="11"/>
  <c r="G2613" i="11"/>
  <c r="I2621" i="11"/>
  <c r="G2621" i="11"/>
  <c r="K2621" i="11"/>
  <c r="K2630" i="11"/>
  <c r="I2630" i="11"/>
  <c r="G2630" i="11"/>
  <c r="I2639" i="11"/>
  <c r="G2639" i="11"/>
  <c r="K2639" i="11"/>
  <c r="I2649" i="11"/>
  <c r="K2649" i="11"/>
  <c r="G2649" i="11"/>
  <c r="I2657" i="11"/>
  <c r="G2657" i="11"/>
  <c r="K2657" i="11"/>
  <c r="K2665" i="11"/>
  <c r="I2665" i="11"/>
  <c r="G2665" i="11"/>
  <c r="K2677" i="11"/>
  <c r="I2677" i="11"/>
  <c r="G2677" i="11"/>
  <c r="I2695" i="11"/>
  <c r="K2695" i="11"/>
  <c r="G2695" i="11"/>
  <c r="I2703" i="11"/>
  <c r="K2703" i="11"/>
  <c r="G2703" i="11"/>
  <c r="G2714" i="11"/>
  <c r="K2714" i="11"/>
  <c r="I2714" i="11"/>
  <c r="K2724" i="11"/>
  <c r="G2724" i="11"/>
  <c r="I2724" i="11"/>
  <c r="K2732" i="11"/>
  <c r="I2732" i="11"/>
  <c r="G2732" i="11"/>
  <c r="G2743" i="11"/>
  <c r="K2743" i="11"/>
  <c r="I2743" i="11"/>
  <c r="K2768" i="11"/>
  <c r="I2768" i="11"/>
  <c r="G2768" i="11"/>
  <c r="K2782" i="11"/>
  <c r="I2782" i="11"/>
  <c r="G2782" i="11"/>
  <c r="G2793" i="11"/>
  <c r="I2793" i="11"/>
  <c r="K2793" i="11"/>
  <c r="K2806" i="11"/>
  <c r="G2806" i="11"/>
  <c r="I2806" i="11"/>
  <c r="K2815" i="11"/>
  <c r="I2815" i="11"/>
  <c r="G2815" i="11"/>
  <c r="K2823" i="11"/>
  <c r="I2823" i="11"/>
  <c r="G2823" i="11"/>
  <c r="K2831" i="11"/>
  <c r="I2831" i="11"/>
  <c r="G2831" i="11"/>
  <c r="K2839" i="11"/>
  <c r="G2839" i="11"/>
  <c r="I2839" i="11"/>
  <c r="K2847" i="11"/>
  <c r="I2847" i="11"/>
  <c r="G2847" i="11"/>
  <c r="I2868" i="11"/>
  <c r="G2868" i="11"/>
  <c r="K2868" i="11"/>
  <c r="I2876" i="11"/>
  <c r="G2876" i="11"/>
  <c r="K2876" i="11"/>
  <c r="I2884" i="11"/>
  <c r="G2884" i="11"/>
  <c r="K2884" i="11"/>
  <c r="I2892" i="11"/>
  <c r="K2892" i="11"/>
  <c r="G2892" i="11"/>
  <c r="G2902" i="11"/>
  <c r="K2902" i="11"/>
  <c r="I2902" i="11"/>
  <c r="K2911" i="11"/>
  <c r="G2911" i="11"/>
  <c r="I2911" i="11"/>
  <c r="I2919" i="11"/>
  <c r="K2919" i="11"/>
  <c r="G2919" i="11"/>
  <c r="I2927" i="11"/>
  <c r="K2927" i="11"/>
  <c r="G2927" i="11"/>
  <c r="I2935" i="11"/>
  <c r="K2935" i="11"/>
  <c r="G2935" i="11"/>
  <c r="I2488" i="11"/>
  <c r="G2488" i="11"/>
  <c r="K2488" i="11"/>
  <c r="K2701" i="11"/>
  <c r="I2701" i="11"/>
  <c r="G2701" i="11"/>
  <c r="I2750" i="11"/>
  <c r="G2750" i="11"/>
  <c r="K2750" i="11"/>
  <c r="K2795" i="11"/>
  <c r="I2795" i="11"/>
  <c r="G2795" i="11"/>
  <c r="G2821" i="11"/>
  <c r="K2821" i="11"/>
  <c r="I2821" i="11"/>
  <c r="G2837" i="11"/>
  <c r="I2837" i="11"/>
  <c r="K2837" i="11"/>
  <c r="G2853" i="11"/>
  <c r="K2853" i="11"/>
  <c r="I2853" i="11"/>
  <c r="G2882" i="11"/>
  <c r="I2882" i="11"/>
  <c r="K2882" i="11"/>
  <c r="K2900" i="11"/>
  <c r="G2900" i="11"/>
  <c r="I2900" i="11"/>
  <c r="K2921" i="11"/>
  <c r="I2921" i="11"/>
  <c r="G2921" i="11"/>
  <c r="K2941" i="11"/>
  <c r="I2941" i="11"/>
  <c r="G2941" i="11"/>
  <c r="K2542" i="11"/>
  <c r="I2542" i="11"/>
  <c r="G2542" i="11"/>
  <c r="K2575" i="11"/>
  <c r="I2575" i="11"/>
  <c r="G2575" i="11"/>
  <c r="K2608" i="11"/>
  <c r="G2608" i="11"/>
  <c r="I2608" i="11"/>
  <c r="I2629" i="11"/>
  <c r="K2629" i="11"/>
  <c r="G2629" i="11"/>
  <c r="K2652" i="11"/>
  <c r="G2652" i="11"/>
  <c r="I2652" i="11"/>
  <c r="I2676" i="11"/>
  <c r="K2676" i="11"/>
  <c r="G2676" i="11"/>
  <c r="I2698" i="11"/>
  <c r="K2698" i="11"/>
  <c r="G2698" i="11"/>
  <c r="I2718" i="11"/>
  <c r="K2718" i="11"/>
  <c r="G2718" i="11"/>
  <c r="K2735" i="11"/>
  <c r="I2735" i="11"/>
  <c r="G2735" i="11"/>
  <c r="G2785" i="11"/>
  <c r="K2785" i="11"/>
  <c r="I2785" i="11"/>
  <c r="I2810" i="11"/>
  <c r="G2810" i="11"/>
  <c r="K2810" i="11"/>
  <c r="I2834" i="11"/>
  <c r="K2834" i="11"/>
  <c r="G2834" i="11"/>
  <c r="I2854" i="11"/>
  <c r="G2854" i="11"/>
  <c r="K2854" i="11"/>
  <c r="I2887" i="11"/>
  <c r="K2887" i="11"/>
  <c r="G2887" i="11"/>
  <c r="I2910" i="11"/>
  <c r="K2910" i="11"/>
  <c r="G2910" i="11"/>
  <c r="I2930" i="11"/>
  <c r="K2930" i="11"/>
  <c r="G2930" i="11"/>
  <c r="F2006" i="11"/>
  <c r="G2006" i="11" s="1"/>
  <c r="F2501" i="11"/>
  <c r="G2495" i="11"/>
  <c r="K2495" i="11"/>
  <c r="I2495" i="11"/>
  <c r="K2508" i="11"/>
  <c r="G2508" i="11"/>
  <c r="I2508" i="11"/>
  <c r="I2530" i="11"/>
  <c r="G2530" i="11"/>
  <c r="K2530" i="11"/>
  <c r="I2540" i="11"/>
  <c r="K2540" i="11"/>
  <c r="G2540" i="11"/>
  <c r="K2548" i="11"/>
  <c r="I2548" i="11"/>
  <c r="G2548" i="11"/>
  <c r="I2561" i="11"/>
  <c r="G2561" i="11"/>
  <c r="K2561" i="11"/>
  <c r="I2569" i="11"/>
  <c r="G2569" i="11"/>
  <c r="K2569" i="11"/>
  <c r="K2583" i="11"/>
  <c r="G2583" i="11"/>
  <c r="I2583" i="11"/>
  <c r="G2591" i="11"/>
  <c r="K2591" i="11"/>
  <c r="I2591" i="11"/>
  <c r="K2605" i="11"/>
  <c r="I2605" i="11"/>
  <c r="G2605" i="11"/>
  <c r="G2614" i="11"/>
  <c r="K2614" i="11"/>
  <c r="I2614" i="11"/>
  <c r="G2622" i="11"/>
  <c r="K2622" i="11"/>
  <c r="I2622" i="11"/>
  <c r="K2632" i="11"/>
  <c r="I2632" i="11"/>
  <c r="G2632" i="11"/>
  <c r="K2640" i="11"/>
  <c r="I2640" i="11"/>
  <c r="G2640" i="11"/>
  <c r="K2650" i="11"/>
  <c r="I2650" i="11"/>
  <c r="G2650" i="11"/>
  <c r="G2658" i="11"/>
  <c r="I2658" i="11"/>
  <c r="K2658" i="11"/>
  <c r="G2666" i="11"/>
  <c r="I2666" i="11"/>
  <c r="K2666" i="11"/>
  <c r="K2679" i="11"/>
  <c r="I2679" i="11"/>
  <c r="G2679" i="11"/>
  <c r="I2696" i="11"/>
  <c r="G2696" i="11"/>
  <c r="K2696" i="11"/>
  <c r="I2704" i="11"/>
  <c r="K2704" i="11"/>
  <c r="G2704" i="11"/>
  <c r="K2716" i="11"/>
  <c r="G2716" i="11"/>
  <c r="I2716" i="11"/>
  <c r="K2725" i="11"/>
  <c r="G2725" i="11"/>
  <c r="I2725" i="11"/>
  <c r="G2733" i="11"/>
  <c r="K2733" i="11"/>
  <c r="I2733" i="11"/>
  <c r="G2744" i="11"/>
  <c r="K2744" i="11"/>
  <c r="I2744" i="11"/>
  <c r="I2775" i="11"/>
  <c r="K2775" i="11"/>
  <c r="G2775" i="11"/>
  <c r="I2783" i="11"/>
  <c r="G2783" i="11"/>
  <c r="K2783" i="11"/>
  <c r="K2794" i="11"/>
  <c r="G2794" i="11"/>
  <c r="I2794" i="11"/>
  <c r="I2807" i="11"/>
  <c r="K2807" i="11"/>
  <c r="G2807" i="11"/>
  <c r="K2816" i="11"/>
  <c r="I2816" i="11"/>
  <c r="G2816" i="11"/>
  <c r="I2824" i="11"/>
  <c r="K2824" i="11"/>
  <c r="G2824" i="11"/>
  <c r="K2832" i="11"/>
  <c r="I2832" i="11"/>
  <c r="G2832" i="11"/>
  <c r="K2840" i="11"/>
  <c r="I2840" i="11"/>
  <c r="G2840" i="11"/>
  <c r="K2848" i="11"/>
  <c r="I2848" i="11"/>
  <c r="G2848" i="11"/>
  <c r="K2869" i="11"/>
  <c r="I2869" i="11"/>
  <c r="G2869" i="11"/>
  <c r="I2877" i="11"/>
  <c r="K2877" i="11"/>
  <c r="G2877" i="11"/>
  <c r="K2885" i="11"/>
  <c r="I2885" i="11"/>
  <c r="G2885" i="11"/>
  <c r="I2895" i="11"/>
  <c r="K2895" i="11"/>
  <c r="G2895" i="11"/>
  <c r="I2903" i="11"/>
  <c r="K2903" i="11"/>
  <c r="G2903" i="11"/>
  <c r="G2912" i="11"/>
  <c r="K2912" i="11"/>
  <c r="I2912" i="11"/>
  <c r="K2920" i="11"/>
  <c r="I2920" i="11"/>
  <c r="G2920" i="11"/>
  <c r="I2928" i="11"/>
  <c r="K2928" i="11"/>
  <c r="G2928" i="11"/>
  <c r="K2936" i="11"/>
  <c r="G2936" i="11"/>
  <c r="I2936" i="11"/>
  <c r="I2578" i="11"/>
  <c r="K2578" i="11"/>
  <c r="G2578" i="11"/>
  <c r="K2598" i="11"/>
  <c r="I2598" i="11"/>
  <c r="G2598" i="11"/>
  <c r="K2607" i="11"/>
  <c r="I2607" i="11"/>
  <c r="G2607" i="11"/>
  <c r="K2615" i="11"/>
  <c r="G2615" i="11"/>
  <c r="I2615" i="11"/>
  <c r="K2624" i="11"/>
  <c r="I2624" i="11"/>
  <c r="G2624" i="11"/>
  <c r="K2633" i="11"/>
  <c r="I2633" i="11"/>
  <c r="G2633" i="11"/>
  <c r="I2641" i="11"/>
  <c r="K2641" i="11"/>
  <c r="G2641" i="11"/>
  <c r="I2651" i="11"/>
  <c r="K2651" i="11"/>
  <c r="G2651" i="11"/>
  <c r="K2659" i="11"/>
  <c r="I2659" i="11"/>
  <c r="G2659" i="11"/>
  <c r="G2667" i="11"/>
  <c r="I2667" i="11"/>
  <c r="K2667" i="11"/>
  <c r="K2680" i="11"/>
  <c r="I2680" i="11"/>
  <c r="G2680" i="11"/>
  <c r="G2697" i="11"/>
  <c r="I2697" i="11"/>
  <c r="K2697" i="11"/>
  <c r="I2712" i="11"/>
  <c r="G2712" i="11"/>
  <c r="K2712" i="11"/>
  <c r="I2722" i="11"/>
  <c r="K2722" i="11"/>
  <c r="G2722" i="11"/>
  <c r="K2734" i="11"/>
  <c r="G2734" i="11"/>
  <c r="I2734" i="11"/>
  <c r="G2745" i="11"/>
  <c r="I2745" i="11"/>
  <c r="K2745" i="11"/>
  <c r="K2780" i="11"/>
  <c r="G2780" i="11"/>
  <c r="I2780" i="11"/>
  <c r="K2804" i="11"/>
  <c r="I2804" i="11"/>
  <c r="G2804" i="11"/>
  <c r="K2817" i="11"/>
  <c r="I2817" i="11"/>
  <c r="G2817" i="11"/>
  <c r="G2833" i="11"/>
  <c r="K2833" i="11"/>
  <c r="I2833" i="11"/>
  <c r="G2849" i="11"/>
  <c r="I2849" i="11"/>
  <c r="K2849" i="11"/>
  <c r="G2878" i="11"/>
  <c r="I2878" i="11"/>
  <c r="K2878" i="11"/>
  <c r="I2896" i="11"/>
  <c r="K2896" i="11"/>
  <c r="G2896" i="11"/>
  <c r="K2909" i="11"/>
  <c r="I2909" i="11"/>
  <c r="G2909" i="11"/>
  <c r="K2925" i="11"/>
  <c r="G2925" i="11"/>
  <c r="I2925" i="11"/>
  <c r="I2937" i="11"/>
  <c r="K2937" i="11"/>
  <c r="G2937" i="11"/>
  <c r="K2506" i="11"/>
  <c r="I2506" i="11"/>
  <c r="G2506" i="11"/>
  <c r="K2524" i="11"/>
  <c r="I2524" i="11"/>
  <c r="G2524" i="11"/>
  <c r="I2538" i="11"/>
  <c r="G2538" i="11"/>
  <c r="K2538" i="11"/>
  <c r="K2550" i="11"/>
  <c r="I2550" i="11"/>
  <c r="G2550" i="11"/>
  <c r="G2567" i="11"/>
  <c r="K2567" i="11"/>
  <c r="I2567" i="11"/>
  <c r="K2585" i="11"/>
  <c r="G2585" i="11"/>
  <c r="I2585" i="11"/>
  <c r="G2603" i="11"/>
  <c r="K2603" i="11"/>
  <c r="I2603" i="11"/>
  <c r="G2616" i="11"/>
  <c r="I2616" i="11"/>
  <c r="K2616" i="11"/>
  <c r="I2634" i="11"/>
  <c r="G2634" i="11"/>
  <c r="K2634" i="11"/>
  <c r="I2648" i="11"/>
  <c r="K2648" i="11"/>
  <c r="G2648" i="11"/>
  <c r="K2660" i="11"/>
  <c r="I2660" i="11"/>
  <c r="G2660" i="11"/>
  <c r="K2713" i="11"/>
  <c r="I2713" i="11"/>
  <c r="G2713" i="11"/>
  <c r="K2731" i="11"/>
  <c r="I2731" i="11"/>
  <c r="G2731" i="11"/>
  <c r="I2746" i="11"/>
  <c r="K2746" i="11"/>
  <c r="G2746" i="11"/>
  <c r="G2781" i="11"/>
  <c r="K2781" i="11"/>
  <c r="I2781" i="11"/>
  <c r="I2805" i="11"/>
  <c r="G2805" i="11"/>
  <c r="K2805" i="11"/>
  <c r="I2818" i="11"/>
  <c r="K2818" i="11"/>
  <c r="G2818" i="11"/>
  <c r="G2830" i="11"/>
  <c r="K2830" i="11"/>
  <c r="I2830" i="11"/>
  <c r="I2846" i="11"/>
  <c r="K2846" i="11"/>
  <c r="G2846" i="11"/>
  <c r="I2871" i="11"/>
  <c r="G2871" i="11"/>
  <c r="K2871" i="11"/>
  <c r="K2883" i="11"/>
  <c r="I2883" i="11"/>
  <c r="G2883" i="11"/>
  <c r="K2901" i="11"/>
  <c r="G2901" i="11"/>
  <c r="I2901" i="11"/>
  <c r="K2914" i="11"/>
  <c r="I2914" i="11"/>
  <c r="G2914" i="11"/>
  <c r="I2926" i="11"/>
  <c r="K2926" i="11"/>
  <c r="G2926" i="11"/>
  <c r="G2938" i="11"/>
  <c r="I2938" i="11"/>
  <c r="K2938" i="11"/>
  <c r="I2498" i="11"/>
  <c r="G2498" i="11"/>
  <c r="K2498" i="11"/>
  <c r="I2514" i="11"/>
  <c r="G2514" i="11"/>
  <c r="K2514" i="11"/>
  <c r="I2531" i="11"/>
  <c r="G2531" i="11"/>
  <c r="K2531" i="11"/>
  <c r="I2541" i="11"/>
  <c r="G2541" i="11"/>
  <c r="K2541" i="11"/>
  <c r="I2549" i="11"/>
  <c r="G2549" i="11"/>
  <c r="K2549" i="11"/>
  <c r="K2562" i="11"/>
  <c r="G2562" i="11"/>
  <c r="I2562" i="11"/>
  <c r="I2574" i="11"/>
  <c r="K2574" i="11"/>
  <c r="G2574" i="11"/>
  <c r="I2500" i="11"/>
  <c r="K2500" i="11"/>
  <c r="G2500" i="11"/>
  <c r="I2518" i="11"/>
  <c r="K2518" i="11"/>
  <c r="G2518" i="11"/>
  <c r="I2535" i="11"/>
  <c r="G2535" i="11"/>
  <c r="K2535" i="11"/>
  <c r="I2543" i="11"/>
  <c r="G2543" i="11"/>
  <c r="K2543" i="11"/>
  <c r="I2551" i="11"/>
  <c r="G2551" i="11"/>
  <c r="K2551" i="11"/>
  <c r="K2564" i="11"/>
  <c r="I2564" i="11"/>
  <c r="G2564" i="11"/>
  <c r="I2576" i="11"/>
  <c r="G2576" i="11"/>
  <c r="K2576" i="11"/>
  <c r="K2586" i="11"/>
  <c r="I2586" i="11"/>
  <c r="G2586" i="11"/>
  <c r="K2600" i="11"/>
  <c r="G2600" i="11"/>
  <c r="I2600" i="11"/>
  <c r="I2609" i="11"/>
  <c r="K2609" i="11"/>
  <c r="G2609" i="11"/>
  <c r="K2617" i="11"/>
  <c r="I2617" i="11"/>
  <c r="G2617" i="11"/>
  <c r="G2626" i="11"/>
  <c r="K2626" i="11"/>
  <c r="I2626" i="11"/>
  <c r="K2635" i="11"/>
  <c r="I2635" i="11"/>
  <c r="G2635" i="11"/>
  <c r="K2644" i="11"/>
  <c r="I2644" i="11"/>
  <c r="G2644" i="11"/>
  <c r="I2653" i="11"/>
  <c r="K2653" i="11"/>
  <c r="G2653" i="11"/>
  <c r="I2661" i="11"/>
  <c r="K2661" i="11"/>
  <c r="G2661" i="11"/>
  <c r="I2669" i="11"/>
  <c r="G2669" i="11"/>
  <c r="K2669" i="11"/>
  <c r="I2682" i="11"/>
  <c r="K2682" i="11"/>
  <c r="G2682" i="11"/>
  <c r="I2699" i="11"/>
  <c r="K2699" i="11"/>
  <c r="G2699" i="11"/>
  <c r="I2710" i="11"/>
  <c r="K2710" i="11"/>
  <c r="G2710" i="11"/>
  <c r="I2719" i="11"/>
  <c r="K2719" i="11"/>
  <c r="G2719" i="11"/>
  <c r="K2728" i="11"/>
  <c r="I2728" i="11"/>
  <c r="G2728" i="11"/>
  <c r="I2736" i="11"/>
  <c r="G2736" i="11"/>
  <c r="K2736" i="11"/>
  <c r="I2748" i="11"/>
  <c r="K2748" i="11"/>
  <c r="G2748" i="11"/>
  <c r="I2778" i="11"/>
  <c r="G2778" i="11"/>
  <c r="K2778" i="11"/>
  <c r="K2786" i="11"/>
  <c r="I2786" i="11"/>
  <c r="G2786" i="11"/>
  <c r="I2797" i="11"/>
  <c r="K2797" i="11"/>
  <c r="G2797" i="11"/>
  <c r="K2811" i="11"/>
  <c r="G2811" i="11"/>
  <c r="I2811" i="11"/>
  <c r="G2819" i="11"/>
  <c r="I2819" i="11"/>
  <c r="K2819" i="11"/>
  <c r="I2827" i="11"/>
  <c r="G2827" i="11"/>
  <c r="K2827" i="11"/>
  <c r="G2835" i="11"/>
  <c r="K2835" i="11"/>
  <c r="I2835" i="11"/>
  <c r="K2843" i="11"/>
  <c r="I2843" i="11"/>
  <c r="G2843" i="11"/>
  <c r="G2851" i="11"/>
  <c r="I2851" i="11"/>
  <c r="K2851" i="11"/>
  <c r="G2872" i="11"/>
  <c r="K2872" i="11"/>
  <c r="I2872" i="11"/>
  <c r="I2880" i="11"/>
  <c r="G2880" i="11"/>
  <c r="K2880" i="11"/>
  <c r="I2888" i="11"/>
  <c r="G2888" i="11"/>
  <c r="K2888" i="11"/>
  <c r="K2898" i="11"/>
  <c r="I2898" i="11"/>
  <c r="G2898" i="11"/>
  <c r="I2907" i="11"/>
  <c r="K2907" i="11"/>
  <c r="G2907" i="11"/>
  <c r="K2915" i="11"/>
  <c r="G2915" i="11"/>
  <c r="I2915" i="11"/>
  <c r="K2923" i="11"/>
  <c r="I2923" i="11"/>
  <c r="G2923" i="11"/>
  <c r="I2931" i="11"/>
  <c r="K2931" i="11"/>
  <c r="G2931" i="11"/>
  <c r="G2939" i="11"/>
  <c r="K2939" i="11"/>
  <c r="I2939" i="11"/>
  <c r="K2588" i="11"/>
  <c r="I2588" i="11"/>
  <c r="G2588" i="11"/>
  <c r="I2730" i="11"/>
  <c r="G2730" i="11"/>
  <c r="K2730" i="11"/>
  <c r="G2784" i="11"/>
  <c r="I2784" i="11"/>
  <c r="K2784" i="11"/>
  <c r="I2809" i="11"/>
  <c r="K2809" i="11"/>
  <c r="G2809" i="11"/>
  <c r="G2829" i="11"/>
  <c r="I2829" i="11"/>
  <c r="K2829" i="11"/>
  <c r="G2845" i="11"/>
  <c r="K2845" i="11"/>
  <c r="I2845" i="11"/>
  <c r="I2874" i="11"/>
  <c r="G2874" i="11"/>
  <c r="K2874" i="11"/>
  <c r="I2890" i="11"/>
  <c r="G2890" i="11"/>
  <c r="K2890" i="11"/>
  <c r="K2913" i="11"/>
  <c r="G2913" i="11"/>
  <c r="I2913" i="11"/>
  <c r="K2929" i="11"/>
  <c r="I2929" i="11"/>
  <c r="G2929" i="11"/>
  <c r="K2499" i="11"/>
  <c r="G2499" i="11"/>
  <c r="I2499" i="11"/>
  <c r="K2559" i="11"/>
  <c r="G2559" i="11"/>
  <c r="I2559" i="11"/>
  <c r="K2589" i="11"/>
  <c r="G2589" i="11"/>
  <c r="I2589" i="11"/>
  <c r="K2620" i="11"/>
  <c r="G2620" i="11"/>
  <c r="I2620" i="11"/>
  <c r="K2643" i="11"/>
  <c r="I2643" i="11"/>
  <c r="G2643" i="11"/>
  <c r="G2664" i="11"/>
  <c r="I2664" i="11"/>
  <c r="K2664" i="11"/>
  <c r="K2694" i="11"/>
  <c r="G2694" i="11"/>
  <c r="I2694" i="11"/>
  <c r="I2709" i="11"/>
  <c r="K2709" i="11"/>
  <c r="G2709" i="11"/>
  <c r="I2727" i="11"/>
  <c r="K2727" i="11"/>
  <c r="G2727" i="11"/>
  <c r="G2760" i="11"/>
  <c r="I2760" i="11"/>
  <c r="K2760" i="11"/>
  <c r="K2796" i="11"/>
  <c r="I2796" i="11"/>
  <c r="G2796" i="11"/>
  <c r="K2822" i="11"/>
  <c r="G2822" i="11"/>
  <c r="I2822" i="11"/>
  <c r="I2842" i="11"/>
  <c r="K2842" i="11"/>
  <c r="G2842" i="11"/>
  <c r="I2875" i="11"/>
  <c r="K2875" i="11"/>
  <c r="G2875" i="11"/>
  <c r="G2897" i="11"/>
  <c r="K2897" i="11"/>
  <c r="I2897" i="11"/>
  <c r="G2922" i="11"/>
  <c r="K2922" i="11"/>
  <c r="I2922" i="11"/>
  <c r="K2942" i="11"/>
  <c r="G2942" i="11"/>
  <c r="I2942" i="11"/>
  <c r="F2008" i="11"/>
  <c r="K2008" i="11" s="1"/>
  <c r="F2503" i="11"/>
  <c r="I581" i="11"/>
  <c r="F2018" i="11"/>
  <c r="I2018" i="11" s="1"/>
  <c r="F2513" i="11"/>
  <c r="I703" i="11"/>
  <c r="K609" i="11"/>
  <c r="K922" i="11"/>
  <c r="K668" i="11"/>
  <c r="I1250" i="11"/>
  <c r="K1361" i="11"/>
  <c r="G642" i="11"/>
  <c r="K1162" i="11"/>
  <c r="K1178" i="11"/>
  <c r="I1311" i="11"/>
  <c r="K731" i="11"/>
  <c r="K516" i="11"/>
  <c r="I625" i="11"/>
  <c r="I660" i="11"/>
  <c r="K1215" i="11"/>
  <c r="K1226" i="11"/>
  <c r="G1236" i="11"/>
  <c r="K1328" i="11"/>
  <c r="I1344" i="11"/>
  <c r="G603" i="11"/>
  <c r="K660" i="11"/>
  <c r="K661" i="11"/>
  <c r="K555" i="11"/>
  <c r="K581" i="11"/>
  <c r="I642" i="11"/>
  <c r="K678" i="11"/>
  <c r="I765" i="11"/>
  <c r="K632" i="11"/>
  <c r="G801" i="11"/>
  <c r="I689" i="11"/>
  <c r="K843" i="11"/>
  <c r="I904" i="11"/>
  <c r="I959" i="11"/>
  <c r="I639" i="11"/>
  <c r="K765" i="11"/>
  <c r="G961" i="11"/>
  <c r="G566" i="11"/>
  <c r="K636" i="11"/>
  <c r="G858" i="11"/>
  <c r="G802" i="11"/>
  <c r="K859" i="11"/>
  <c r="G904" i="11"/>
  <c r="K959" i="11"/>
  <c r="G749" i="11"/>
  <c r="G1396" i="11"/>
  <c r="I1404" i="11"/>
  <c r="G1414" i="11"/>
  <c r="I1073" i="11"/>
  <c r="G1081" i="11"/>
  <c r="G1093" i="11"/>
  <c r="G1344" i="11"/>
  <c r="G1360" i="11"/>
  <c r="G661" i="11"/>
  <c r="I833" i="11"/>
  <c r="I587" i="11"/>
  <c r="K649" i="11"/>
  <c r="G954" i="11"/>
  <c r="G826" i="11"/>
  <c r="I875" i="11"/>
  <c r="I922" i="11"/>
  <c r="I1318" i="11"/>
  <c r="G1327" i="11"/>
  <c r="G1335" i="11"/>
  <c r="I1213" i="11"/>
  <c r="I1033" i="11"/>
  <c r="K521" i="11"/>
  <c r="K933" i="11"/>
  <c r="G545" i="11"/>
  <c r="G753" i="11"/>
  <c r="G516" i="11"/>
  <c r="G513" i="11"/>
  <c r="G521" i="11"/>
  <c r="K1189" i="11"/>
  <c r="I1198" i="11"/>
  <c r="G1215" i="11"/>
  <c r="I1294" i="11"/>
  <c r="I1305" i="11"/>
  <c r="G1318" i="11"/>
  <c r="I1367" i="11"/>
  <c r="K1388" i="11"/>
  <c r="K1396" i="11"/>
  <c r="K1447" i="11"/>
  <c r="K1455" i="11"/>
  <c r="I1052" i="11"/>
  <c r="G1060" i="11"/>
  <c r="K1073" i="11"/>
  <c r="I1134" i="11"/>
  <c r="G1143" i="11"/>
  <c r="I1162" i="11"/>
  <c r="K1228" i="11"/>
  <c r="K1275" i="11"/>
  <c r="K1329" i="11"/>
  <c r="I1349" i="11"/>
  <c r="I526" i="11"/>
  <c r="I513" i="11"/>
  <c r="K603" i="11"/>
  <c r="G625" i="11"/>
  <c r="I678" i="11"/>
  <c r="K703" i="11"/>
  <c r="G1151" i="11"/>
  <c r="K1160" i="11"/>
  <c r="G1169" i="11"/>
  <c r="K1236" i="11"/>
  <c r="I1244" i="11"/>
  <c r="G1255" i="11"/>
  <c r="K1335" i="11"/>
  <c r="G1343" i="11"/>
  <c r="G1351" i="11"/>
  <c r="I1414" i="11"/>
  <c r="G1423" i="11"/>
  <c r="G1431" i="11"/>
  <c r="K1006" i="11"/>
  <c r="K1020" i="11"/>
  <c r="K1093" i="11"/>
  <c r="I1103" i="11"/>
  <c r="G1117" i="11"/>
  <c r="K1227" i="11"/>
  <c r="K1245" i="11"/>
  <c r="G1405" i="11"/>
  <c r="G1424" i="11"/>
  <c r="K1131" i="11"/>
  <c r="G1437" i="11"/>
  <c r="I510" i="11"/>
  <c r="I731" i="11"/>
  <c r="I1169" i="11"/>
  <c r="I1177" i="11"/>
  <c r="I1189" i="11"/>
  <c r="I1255" i="11"/>
  <c r="K1264" i="11"/>
  <c r="K1294" i="11"/>
  <c r="K1351" i="11"/>
  <c r="G1359" i="11"/>
  <c r="G1367" i="11"/>
  <c r="I1431" i="11"/>
  <c r="I1439" i="11"/>
  <c r="G1447" i="11"/>
  <c r="I1020" i="11"/>
  <c r="G1035" i="11"/>
  <c r="K1052" i="11"/>
  <c r="K1117" i="11"/>
  <c r="G1126" i="11"/>
  <c r="K1134" i="11"/>
  <c r="I1245" i="11"/>
  <c r="I1265" i="11"/>
  <c r="K1424" i="11"/>
  <c r="K1440" i="11"/>
  <c r="K1213" i="11"/>
  <c r="G1228" i="11"/>
  <c r="K1250" i="11"/>
  <c r="G1275" i="11"/>
  <c r="K1311" i="11"/>
  <c r="G1329" i="11"/>
  <c r="K1349" i="11"/>
  <c r="G1361" i="11"/>
  <c r="K1453" i="11"/>
  <c r="K1033" i="11"/>
  <c r="K1058" i="11"/>
  <c r="I837" i="11"/>
  <c r="K837" i="11"/>
  <c r="I949" i="11"/>
  <c r="K949" i="11"/>
  <c r="I728" i="11"/>
  <c r="K728" i="11"/>
  <c r="G805" i="11"/>
  <c r="K805" i="11"/>
  <c r="I805" i="11"/>
  <c r="G862" i="11"/>
  <c r="K862" i="11"/>
  <c r="I862" i="11"/>
  <c r="G907" i="11"/>
  <c r="K907" i="11"/>
  <c r="I907" i="11"/>
  <c r="K942" i="11"/>
  <c r="I942" i="11"/>
  <c r="G942" i="11"/>
  <c r="G559" i="11"/>
  <c r="I559" i="11"/>
  <c r="I580" i="11"/>
  <c r="K580" i="11"/>
  <c r="G580" i="11"/>
  <c r="G641" i="11"/>
  <c r="K641" i="11"/>
  <c r="I641" i="11"/>
  <c r="G697" i="11"/>
  <c r="K697" i="11"/>
  <c r="I744" i="11"/>
  <c r="K744" i="11"/>
  <c r="G744" i="11"/>
  <c r="G806" i="11"/>
  <c r="K806" i="11"/>
  <c r="I863" i="11"/>
  <c r="G863" i="11"/>
  <c r="G908" i="11"/>
  <c r="K908" i="11"/>
  <c r="I908" i="11"/>
  <c r="I539" i="11"/>
  <c r="K539" i="11"/>
  <c r="I674" i="11"/>
  <c r="G674" i="11"/>
  <c r="I690" i="11"/>
  <c r="K690" i="11"/>
  <c r="G789" i="11"/>
  <c r="K789" i="11"/>
  <c r="I789" i="11"/>
  <c r="I852" i="11"/>
  <c r="K852" i="11"/>
  <c r="G897" i="11"/>
  <c r="K897" i="11"/>
  <c r="I529" i="11"/>
  <c r="G604" i="11"/>
  <c r="I869" i="11"/>
  <c r="G916" i="11"/>
  <c r="G949" i="11"/>
  <c r="G747" i="11"/>
  <c r="I830" i="11"/>
  <c r="K559" i="11"/>
  <c r="K597" i="11"/>
  <c r="K621" i="11"/>
  <c r="K1004" i="11"/>
  <c r="G1004" i="11"/>
  <c r="I1004" i="11"/>
  <c r="I1019" i="11"/>
  <c r="G1019" i="11"/>
  <c r="K1034" i="11"/>
  <c r="G1034" i="11"/>
  <c r="I1034" i="11"/>
  <c r="K1051" i="11"/>
  <c r="I1051" i="11"/>
  <c r="K1059" i="11"/>
  <c r="I1059" i="11"/>
  <c r="G1059" i="11"/>
  <c r="K1068" i="11"/>
  <c r="I1068" i="11"/>
  <c r="G1080" i="11"/>
  <c r="I1080" i="11"/>
  <c r="K1080" i="11"/>
  <c r="I1092" i="11"/>
  <c r="G1092" i="11"/>
  <c r="K1102" i="11"/>
  <c r="G1102" i="11"/>
  <c r="I1102" i="11"/>
  <c r="I1116" i="11"/>
  <c r="G1116" i="11"/>
  <c r="K1125" i="11"/>
  <c r="G1125" i="11"/>
  <c r="I1125" i="11"/>
  <c r="I1133" i="11"/>
  <c r="K1133" i="11"/>
  <c r="K582" i="11"/>
  <c r="I582" i="11"/>
  <c r="G853" i="11"/>
  <c r="K853" i="11"/>
  <c r="I619" i="11"/>
  <c r="K619" i="11"/>
  <c r="G766" i="11"/>
  <c r="I766" i="11"/>
  <c r="I846" i="11"/>
  <c r="G846" i="11"/>
  <c r="I925" i="11"/>
  <c r="G925" i="11"/>
  <c r="K958" i="11"/>
  <c r="G958" i="11"/>
  <c r="I958" i="11"/>
  <c r="I600" i="11"/>
  <c r="G600" i="11"/>
  <c r="G659" i="11"/>
  <c r="I659" i="11"/>
  <c r="I723" i="11"/>
  <c r="G723" i="11"/>
  <c r="G831" i="11"/>
  <c r="K831" i="11"/>
  <c r="G892" i="11"/>
  <c r="K892" i="11"/>
  <c r="I892" i="11"/>
  <c r="K568" i="11"/>
  <c r="G568" i="11"/>
  <c r="I656" i="11"/>
  <c r="K656" i="11"/>
  <c r="G656" i="11"/>
  <c r="G836" i="11"/>
  <c r="K836" i="11"/>
  <c r="G913" i="11"/>
  <c r="I913" i="11"/>
  <c r="K509" i="11"/>
  <c r="I509" i="11"/>
  <c r="F1016" i="11"/>
  <c r="G1016" i="11" s="1"/>
  <c r="F1511" i="11"/>
  <c r="F1458" i="11"/>
  <c r="I1458" i="11" s="1"/>
  <c r="F1953" i="11"/>
  <c r="K529" i="11"/>
  <c r="I604" i="11"/>
  <c r="G869" i="11"/>
  <c r="K916" i="11"/>
  <c r="K747" i="11"/>
  <c r="K830" i="11"/>
  <c r="K925" i="11"/>
  <c r="K600" i="11"/>
  <c r="I697" i="11"/>
  <c r="I806" i="11"/>
  <c r="I948" i="11"/>
  <c r="G1068" i="11"/>
  <c r="I561" i="11"/>
  <c r="K561" i="11"/>
  <c r="K626" i="11"/>
  <c r="I626" i="11"/>
  <c r="K648" i="11"/>
  <c r="G648" i="11"/>
  <c r="K704" i="11"/>
  <c r="I704" i="11"/>
  <c r="K732" i="11"/>
  <c r="I732" i="11"/>
  <c r="K811" i="11"/>
  <c r="I811" i="11"/>
  <c r="G891" i="11"/>
  <c r="K891" i="11"/>
  <c r="I624" i="11"/>
  <c r="G624" i="11"/>
  <c r="I677" i="11"/>
  <c r="K677" i="11"/>
  <c r="G677" i="11"/>
  <c r="I763" i="11"/>
  <c r="G763" i="11"/>
  <c r="K847" i="11"/>
  <c r="G847" i="11"/>
  <c r="I638" i="11"/>
  <c r="K638" i="11"/>
  <c r="I814" i="11"/>
  <c r="G814" i="11"/>
  <c r="G868" i="11"/>
  <c r="K868" i="11"/>
  <c r="G932" i="11"/>
  <c r="I932" i="11"/>
  <c r="K932" i="11"/>
  <c r="F1018" i="11"/>
  <c r="F1513" i="11"/>
  <c r="G561" i="11"/>
  <c r="G626" i="11"/>
  <c r="G837" i="11"/>
  <c r="G898" i="11"/>
  <c r="I933" i="11"/>
  <c r="K552" i="11"/>
  <c r="K688" i="11"/>
  <c r="K766" i="11"/>
  <c r="K846" i="11"/>
  <c r="K624" i="11"/>
  <c r="K723" i="11"/>
  <c r="G539" i="11"/>
  <c r="I868" i="11"/>
  <c r="G1051" i="11"/>
  <c r="G1133" i="11"/>
  <c r="I1142" i="11"/>
  <c r="I1151" i="11"/>
  <c r="I1499" i="11"/>
  <c r="K1499" i="11"/>
  <c r="G1499" i="11"/>
  <c r="G1514" i="11"/>
  <c r="K1514" i="11"/>
  <c r="I1514" i="11"/>
  <c r="K1529" i="11"/>
  <c r="I1529" i="11"/>
  <c r="G1529" i="11"/>
  <c r="K1546" i="11"/>
  <c r="G1546" i="11"/>
  <c r="I1546" i="11"/>
  <c r="I1554" i="11"/>
  <c r="G1554" i="11"/>
  <c r="K1554" i="11"/>
  <c r="K1563" i="11"/>
  <c r="I1563" i="11"/>
  <c r="G1563" i="11"/>
  <c r="K1575" i="11"/>
  <c r="I1575" i="11"/>
  <c r="G1575" i="11"/>
  <c r="K1587" i="11"/>
  <c r="I1587" i="11"/>
  <c r="G1587" i="11"/>
  <c r="K1597" i="11"/>
  <c r="G1597" i="11"/>
  <c r="I1597" i="11"/>
  <c r="K1611" i="11"/>
  <c r="I1611" i="11"/>
  <c r="G1611" i="11"/>
  <c r="I1620" i="11"/>
  <c r="K1620" i="11"/>
  <c r="G1620" i="11"/>
  <c r="K1628" i="11"/>
  <c r="I1628" i="11"/>
  <c r="G1628" i="11"/>
  <c r="G1637" i="11"/>
  <c r="K1637" i="11"/>
  <c r="I1637" i="11"/>
  <c r="K1646" i="11"/>
  <c r="G1646" i="11"/>
  <c r="I1646" i="11"/>
  <c r="K1655" i="11"/>
  <c r="G1655" i="11"/>
  <c r="I1655" i="11"/>
  <c r="K1664" i="11"/>
  <c r="I1664" i="11"/>
  <c r="G1664" i="11"/>
  <c r="I1672" i="11"/>
  <c r="K1672" i="11"/>
  <c r="G1672" i="11"/>
  <c r="G1684" i="11"/>
  <c r="K1684" i="11"/>
  <c r="I1684" i="11"/>
  <c r="I1693" i="11"/>
  <c r="G1693" i="11"/>
  <c r="K1693" i="11"/>
  <c r="I1710" i="11"/>
  <c r="K1710" i="11"/>
  <c r="G1710" i="11"/>
  <c r="I1721" i="11"/>
  <c r="G1721" i="11"/>
  <c r="K1721" i="11"/>
  <c r="I1731" i="11"/>
  <c r="K1731" i="11"/>
  <c r="G1731" i="11"/>
  <c r="I1739" i="11"/>
  <c r="K1739" i="11"/>
  <c r="G1739" i="11"/>
  <c r="K1750" i="11"/>
  <c r="I1750" i="11"/>
  <c r="G1750" i="11"/>
  <c r="I1759" i="11"/>
  <c r="K1759" i="11"/>
  <c r="G1759" i="11"/>
  <c r="I1789" i="11"/>
  <c r="K1789" i="11"/>
  <c r="G1789" i="11"/>
  <c r="K1800" i="11"/>
  <c r="I1800" i="11"/>
  <c r="G1800" i="11"/>
  <c r="K1813" i="11"/>
  <c r="I1813" i="11"/>
  <c r="G1813" i="11"/>
  <c r="I1822" i="11"/>
  <c r="K1822" i="11"/>
  <c r="G1822" i="11"/>
  <c r="K1830" i="11"/>
  <c r="I1830" i="11"/>
  <c r="G1830" i="11"/>
  <c r="K1838" i="11"/>
  <c r="I1838" i="11"/>
  <c r="G1838" i="11"/>
  <c r="K1846" i="11"/>
  <c r="I1846" i="11"/>
  <c r="G1846" i="11"/>
  <c r="G1854" i="11"/>
  <c r="K1854" i="11"/>
  <c r="I1854" i="11"/>
  <c r="K1862" i="11"/>
  <c r="I1862" i="11"/>
  <c r="G1862" i="11"/>
  <c r="G1883" i="11"/>
  <c r="K1883" i="11"/>
  <c r="I1883" i="11"/>
  <c r="I1891" i="11"/>
  <c r="G1891" i="11"/>
  <c r="K1891" i="11"/>
  <c r="G1899" i="11"/>
  <c r="K1899" i="11"/>
  <c r="I1899" i="11"/>
  <c r="I1909" i="11"/>
  <c r="K1909" i="11"/>
  <c r="G1909" i="11"/>
  <c r="I1918" i="11"/>
  <c r="K1918" i="11"/>
  <c r="G1918" i="11"/>
  <c r="I1926" i="11"/>
  <c r="K1926" i="11"/>
  <c r="G1926" i="11"/>
  <c r="K1934" i="11"/>
  <c r="G1934" i="11"/>
  <c r="I1934" i="11"/>
  <c r="K1942" i="11"/>
  <c r="G1942" i="11"/>
  <c r="I1942" i="11"/>
  <c r="I1950" i="11"/>
  <c r="K1950" i="11"/>
  <c r="G1950" i="11"/>
  <c r="I1516" i="11"/>
  <c r="K1516" i="11"/>
  <c r="G1516" i="11"/>
  <c r="I1548" i="11"/>
  <c r="K1548" i="11"/>
  <c r="G1548" i="11"/>
  <c r="K1569" i="11"/>
  <c r="G1569" i="11"/>
  <c r="I1569" i="11"/>
  <c r="I1589" i="11"/>
  <c r="G1589" i="11"/>
  <c r="K1589" i="11"/>
  <c r="I1613" i="11"/>
  <c r="G1613" i="11"/>
  <c r="K1613" i="11"/>
  <c r="K1626" i="11"/>
  <c r="G1626" i="11"/>
  <c r="I1626" i="11"/>
  <c r="K1648" i="11"/>
  <c r="I1648" i="11"/>
  <c r="G1648" i="11"/>
  <c r="K1666" i="11"/>
  <c r="I1666" i="11"/>
  <c r="G1666" i="11"/>
  <c r="K1723" i="11"/>
  <c r="I1723" i="11"/>
  <c r="G1723" i="11"/>
  <c r="I1741" i="11"/>
  <c r="G1741" i="11"/>
  <c r="K1741" i="11"/>
  <c r="K1770" i="11"/>
  <c r="I1770" i="11"/>
  <c r="G1770" i="11"/>
  <c r="K1802" i="11"/>
  <c r="I1802" i="11"/>
  <c r="G1802" i="11"/>
  <c r="K1824" i="11"/>
  <c r="I1824" i="11"/>
  <c r="G1824" i="11"/>
  <c r="K1844" i="11"/>
  <c r="I1844" i="11"/>
  <c r="G1844" i="11"/>
  <c r="K1860" i="11"/>
  <c r="I1860" i="11"/>
  <c r="G1860" i="11"/>
  <c r="K1893" i="11"/>
  <c r="G1893" i="11"/>
  <c r="I1893" i="11"/>
  <c r="I1911" i="11"/>
  <c r="K1911" i="11"/>
  <c r="G1911" i="11"/>
  <c r="I1928" i="11"/>
  <c r="G1928" i="11"/>
  <c r="K1928" i="11"/>
  <c r="K1948" i="11"/>
  <c r="I1948" i="11"/>
  <c r="G1948" i="11"/>
  <c r="K1535" i="11"/>
  <c r="I1535" i="11"/>
  <c r="G1535" i="11"/>
  <c r="I1557" i="11"/>
  <c r="G1557" i="11"/>
  <c r="K1557" i="11"/>
  <c r="K1578" i="11"/>
  <c r="G1578" i="11"/>
  <c r="I1578" i="11"/>
  <c r="G1600" i="11"/>
  <c r="K1600" i="11"/>
  <c r="I1600" i="11"/>
  <c r="G1623" i="11"/>
  <c r="K1623" i="11"/>
  <c r="I1623" i="11"/>
  <c r="G1645" i="11"/>
  <c r="K1645" i="11"/>
  <c r="I1645" i="11"/>
  <c r="I1663" i="11"/>
  <c r="K1663" i="11"/>
  <c r="G1663" i="11"/>
  <c r="G1679" i="11"/>
  <c r="I1679" i="11"/>
  <c r="K1679" i="11"/>
  <c r="G1713" i="11"/>
  <c r="K1713" i="11"/>
  <c r="I1713" i="11"/>
  <c r="K1734" i="11"/>
  <c r="I1734" i="11"/>
  <c r="G1734" i="11"/>
  <c r="K1753" i="11"/>
  <c r="I1753" i="11"/>
  <c r="G1753" i="11"/>
  <c r="I1796" i="11"/>
  <c r="K1796" i="11"/>
  <c r="G1796" i="11"/>
  <c r="K1821" i="11"/>
  <c r="G1821" i="11"/>
  <c r="I1821" i="11"/>
  <c r="K1837" i="11"/>
  <c r="G1837" i="11"/>
  <c r="I1837" i="11"/>
  <c r="K1853" i="11"/>
  <c r="G1853" i="11"/>
  <c r="I1853" i="11"/>
  <c r="I1886" i="11"/>
  <c r="K1886" i="11"/>
  <c r="G1886" i="11"/>
  <c r="I1902" i="11"/>
  <c r="K1902" i="11"/>
  <c r="G1902" i="11"/>
  <c r="K1925" i="11"/>
  <c r="I1925" i="11"/>
  <c r="G1925" i="11"/>
  <c r="I1945" i="11"/>
  <c r="K1945" i="11"/>
  <c r="G1945" i="11"/>
  <c r="K1501" i="11"/>
  <c r="I1501" i="11"/>
  <c r="G1501" i="11"/>
  <c r="G1515" i="11"/>
  <c r="K1515" i="11"/>
  <c r="I1515" i="11"/>
  <c r="G1530" i="11"/>
  <c r="K1530" i="11"/>
  <c r="I1530" i="11"/>
  <c r="K1547" i="11"/>
  <c r="G1547" i="11"/>
  <c r="I1547" i="11"/>
  <c r="G1555" i="11"/>
  <c r="K1555" i="11"/>
  <c r="I1555" i="11"/>
  <c r="K1568" i="11"/>
  <c r="G1568" i="11"/>
  <c r="I1568" i="11"/>
  <c r="K1576" i="11"/>
  <c r="I1576" i="11"/>
  <c r="G1576" i="11"/>
  <c r="K1588" i="11"/>
  <c r="I1588" i="11"/>
  <c r="G1588" i="11"/>
  <c r="I1598" i="11"/>
  <c r="G1598" i="11"/>
  <c r="K1598" i="11"/>
  <c r="K1612" i="11"/>
  <c r="I1612" i="11"/>
  <c r="G1612" i="11"/>
  <c r="G1621" i="11"/>
  <c r="I1621" i="11"/>
  <c r="K1621" i="11"/>
  <c r="K1629" i="11"/>
  <c r="I1629" i="11"/>
  <c r="G1629" i="11"/>
  <c r="I1638" i="11"/>
  <c r="K1638" i="11"/>
  <c r="G1638" i="11"/>
  <c r="G1647" i="11"/>
  <c r="I1647" i="11"/>
  <c r="K1647" i="11"/>
  <c r="G1657" i="11"/>
  <c r="I1657" i="11"/>
  <c r="K1657" i="11"/>
  <c r="I1665" i="11"/>
  <c r="K1665" i="11"/>
  <c r="G1665" i="11"/>
  <c r="G1673" i="11"/>
  <c r="K1673" i="11"/>
  <c r="I1673" i="11"/>
  <c r="I1685" i="11"/>
  <c r="G1685" i="11"/>
  <c r="K1685" i="11"/>
  <c r="K1694" i="11"/>
  <c r="I1694" i="11"/>
  <c r="G1694" i="11"/>
  <c r="I1711" i="11"/>
  <c r="K1711" i="11"/>
  <c r="G1711" i="11"/>
  <c r="G1722" i="11"/>
  <c r="I1722" i="11"/>
  <c r="K1722" i="11"/>
  <c r="K1732" i="11"/>
  <c r="I1732" i="11"/>
  <c r="G1732" i="11"/>
  <c r="K1740" i="11"/>
  <c r="I1740" i="11"/>
  <c r="G1740" i="11"/>
  <c r="K1751" i="11"/>
  <c r="I1751" i="11"/>
  <c r="G1751" i="11"/>
  <c r="K1760" i="11"/>
  <c r="I1760" i="11"/>
  <c r="G1760" i="11"/>
  <c r="G1790" i="11"/>
  <c r="I1790" i="11"/>
  <c r="K1790" i="11"/>
  <c r="G1801" i="11"/>
  <c r="K1801" i="11"/>
  <c r="I1801" i="11"/>
  <c r="K1814" i="11"/>
  <c r="G1814" i="11"/>
  <c r="I1814" i="11"/>
  <c r="K1823" i="11"/>
  <c r="G1823" i="11"/>
  <c r="I1823" i="11"/>
  <c r="G1831" i="11"/>
  <c r="K1831" i="11"/>
  <c r="I1831" i="11"/>
  <c r="G1839" i="11"/>
  <c r="I1839" i="11"/>
  <c r="K1839" i="11"/>
  <c r="G1847" i="11"/>
  <c r="I1847" i="11"/>
  <c r="K1847" i="11"/>
  <c r="I1855" i="11"/>
  <c r="K1855" i="11"/>
  <c r="G1855" i="11"/>
  <c r="G1863" i="11"/>
  <c r="I1863" i="11"/>
  <c r="K1863" i="11"/>
  <c r="K1884" i="11"/>
  <c r="I1884" i="11"/>
  <c r="G1884" i="11"/>
  <c r="K1892" i="11"/>
  <c r="G1892" i="11"/>
  <c r="I1892" i="11"/>
  <c r="G1900" i="11"/>
  <c r="K1900" i="11"/>
  <c r="I1900" i="11"/>
  <c r="I1910" i="11"/>
  <c r="K1910" i="11"/>
  <c r="G1910" i="11"/>
  <c r="G1919" i="11"/>
  <c r="I1919" i="11"/>
  <c r="K1919" i="11"/>
  <c r="I1927" i="11"/>
  <c r="K1927" i="11"/>
  <c r="G1927" i="11"/>
  <c r="I1935" i="11"/>
  <c r="K1935" i="11"/>
  <c r="G1935" i="11"/>
  <c r="K1943" i="11"/>
  <c r="I1943" i="11"/>
  <c r="G1943" i="11"/>
  <c r="I1951" i="11"/>
  <c r="K1951" i="11"/>
  <c r="G1951" i="11"/>
  <c r="K1552" i="11"/>
  <c r="I1552" i="11"/>
  <c r="G1552" i="11"/>
  <c r="K1573" i="11"/>
  <c r="G1573" i="11"/>
  <c r="I1573" i="11"/>
  <c r="I1595" i="11"/>
  <c r="K1595" i="11"/>
  <c r="G1595" i="11"/>
  <c r="K1618" i="11"/>
  <c r="I1618" i="11"/>
  <c r="G1618" i="11"/>
  <c r="I1635" i="11"/>
  <c r="K1635" i="11"/>
  <c r="G1635" i="11"/>
  <c r="I1653" i="11"/>
  <c r="K1653" i="11"/>
  <c r="G1653" i="11"/>
  <c r="I1670" i="11"/>
  <c r="K1670" i="11"/>
  <c r="G1670" i="11"/>
  <c r="I1686" i="11"/>
  <c r="G1686" i="11"/>
  <c r="K1686" i="11"/>
  <c r="G1708" i="11"/>
  <c r="I1708" i="11"/>
  <c r="K1708" i="11"/>
  <c r="I1728" i="11"/>
  <c r="G1728" i="11"/>
  <c r="K1728" i="11"/>
  <c r="K1745" i="11"/>
  <c r="I1745" i="11"/>
  <c r="G1745" i="11"/>
  <c r="K1787" i="11"/>
  <c r="I1787" i="11"/>
  <c r="G1787" i="11"/>
  <c r="K1806" i="11"/>
  <c r="I1806" i="11"/>
  <c r="G1806" i="11"/>
  <c r="K1828" i="11"/>
  <c r="I1828" i="11"/>
  <c r="G1828" i="11"/>
  <c r="I1840" i="11"/>
  <c r="K1840" i="11"/>
  <c r="G1840" i="11"/>
  <c r="I1856" i="11"/>
  <c r="K1856" i="11"/>
  <c r="G1856" i="11"/>
  <c r="K1885" i="11"/>
  <c r="I1885" i="11"/>
  <c r="G1885" i="11"/>
  <c r="G1897" i="11"/>
  <c r="K1897" i="11"/>
  <c r="I1897" i="11"/>
  <c r="I1915" i="11"/>
  <c r="G1915" i="11"/>
  <c r="K1915" i="11"/>
  <c r="K1932" i="11"/>
  <c r="G1932" i="11"/>
  <c r="I1932" i="11"/>
  <c r="G1944" i="11"/>
  <c r="K1944" i="11"/>
  <c r="I1944" i="11"/>
  <c r="I1510" i="11"/>
  <c r="G1510" i="11"/>
  <c r="K1510" i="11"/>
  <c r="G1528" i="11"/>
  <c r="K1528" i="11"/>
  <c r="I1528" i="11"/>
  <c r="K1553" i="11"/>
  <c r="I1553" i="11"/>
  <c r="G1553" i="11"/>
  <c r="K1574" i="11"/>
  <c r="G1574" i="11"/>
  <c r="I1574" i="11"/>
  <c r="G1596" i="11"/>
  <c r="K1596" i="11"/>
  <c r="I1596" i="11"/>
  <c r="I1619" i="11"/>
  <c r="K1619" i="11"/>
  <c r="G1619" i="11"/>
  <c r="G1631" i="11"/>
  <c r="K1631" i="11"/>
  <c r="I1631" i="11"/>
  <c r="K1649" i="11"/>
  <c r="G1649" i="11"/>
  <c r="I1649" i="11"/>
  <c r="I1667" i="11"/>
  <c r="K1667" i="11"/>
  <c r="G1667" i="11"/>
  <c r="K1687" i="11"/>
  <c r="G1687" i="11"/>
  <c r="I1687" i="11"/>
  <c r="G1709" i="11"/>
  <c r="I1709" i="11"/>
  <c r="K1709" i="11"/>
  <c r="K1729" i="11"/>
  <c r="I1729" i="11"/>
  <c r="G1729" i="11"/>
  <c r="K1746" i="11"/>
  <c r="I1746" i="11"/>
  <c r="G1746" i="11"/>
  <c r="I1788" i="11"/>
  <c r="K1788" i="11"/>
  <c r="G1788" i="11"/>
  <c r="K1803" i="11"/>
  <c r="I1803" i="11"/>
  <c r="G1803" i="11"/>
  <c r="K1825" i="11"/>
  <c r="G1825" i="11"/>
  <c r="I1825" i="11"/>
  <c r="I1841" i="11"/>
  <c r="K1841" i="11"/>
  <c r="G1841" i="11"/>
  <c r="K1857" i="11"/>
  <c r="I1857" i="11"/>
  <c r="G1857" i="11"/>
  <c r="G1882" i="11"/>
  <c r="K1882" i="11"/>
  <c r="I1882" i="11"/>
  <c r="I1898" i="11"/>
  <c r="G1898" i="11"/>
  <c r="K1898" i="11"/>
  <c r="K1917" i="11"/>
  <c r="G1917" i="11"/>
  <c r="I1917" i="11"/>
  <c r="K1929" i="11"/>
  <c r="I1929" i="11"/>
  <c r="G1929" i="11"/>
  <c r="I1941" i="11"/>
  <c r="K1941" i="11"/>
  <c r="G1941" i="11"/>
  <c r="G1446" i="11"/>
  <c r="I1446" i="11"/>
  <c r="I1021" i="11"/>
  <c r="G1021" i="11"/>
  <c r="K1053" i="11"/>
  <c r="G1053" i="11"/>
  <c r="I1074" i="11"/>
  <c r="G1074" i="11"/>
  <c r="I1094" i="11"/>
  <c r="G1094" i="11"/>
  <c r="I1118" i="11"/>
  <c r="K1118" i="11"/>
  <c r="I1153" i="11"/>
  <c r="G1153" i="11"/>
  <c r="I1171" i="11"/>
  <c r="K1171" i="11"/>
  <c r="G1398" i="11"/>
  <c r="I1398" i="11"/>
  <c r="I1416" i="11"/>
  <c r="G1416" i="11"/>
  <c r="G1433" i="11"/>
  <c r="K1433" i="11"/>
  <c r="I1040" i="11"/>
  <c r="K1040" i="11"/>
  <c r="G1062" i="11"/>
  <c r="K1062" i="11"/>
  <c r="G1083" i="11"/>
  <c r="I1083" i="11"/>
  <c r="I1105" i="11"/>
  <c r="G1105" i="11"/>
  <c r="G1128" i="11"/>
  <c r="I1128" i="11"/>
  <c r="I1150" i="11"/>
  <c r="G1150" i="11"/>
  <c r="K1150" i="11"/>
  <c r="K1168" i="11"/>
  <c r="G1168" i="11"/>
  <c r="I1168" i="11"/>
  <c r="I1184" i="11"/>
  <c r="K1184" i="11"/>
  <c r="G1184" i="11"/>
  <c r="G1218" i="11"/>
  <c r="K1218" i="11"/>
  <c r="G1239" i="11"/>
  <c r="I1239" i="11"/>
  <c r="I1258" i="11"/>
  <c r="K1258" i="11"/>
  <c r="I1301" i="11"/>
  <c r="G1301" i="11"/>
  <c r="I1326" i="11"/>
  <c r="K1326" i="11"/>
  <c r="I1342" i="11"/>
  <c r="G1342" i="11"/>
  <c r="I1358" i="11"/>
  <c r="G1358" i="11"/>
  <c r="G1391" i="11"/>
  <c r="I1391" i="11"/>
  <c r="G1407" i="11"/>
  <c r="K1407" i="11"/>
  <c r="K1430" i="11"/>
  <c r="G1430" i="11"/>
  <c r="K1450" i="11"/>
  <c r="I1450" i="11"/>
  <c r="G1152" i="11"/>
  <c r="I1152" i="11"/>
  <c r="K1170" i="11"/>
  <c r="I1170" i="11"/>
  <c r="G1190" i="11"/>
  <c r="K1190" i="11"/>
  <c r="K1216" i="11"/>
  <c r="I1216" i="11"/>
  <c r="K1237" i="11"/>
  <c r="I1237" i="11"/>
  <c r="K1256" i="11"/>
  <c r="G1256" i="11"/>
  <c r="G1295" i="11"/>
  <c r="K1295" i="11"/>
  <c r="G1319" i="11"/>
  <c r="K1319" i="11"/>
  <c r="G1336" i="11"/>
  <c r="I1336" i="11"/>
  <c r="G1352" i="11"/>
  <c r="K1352" i="11"/>
  <c r="G1368" i="11"/>
  <c r="I1368" i="11"/>
  <c r="I1397" i="11"/>
  <c r="K1397" i="11"/>
  <c r="K1415" i="11"/>
  <c r="I1415" i="11"/>
  <c r="I1432" i="11"/>
  <c r="K1432" i="11"/>
  <c r="G1448" i="11"/>
  <c r="I1448" i="11"/>
  <c r="I1057" i="11"/>
  <c r="K1057" i="11"/>
  <c r="K1078" i="11"/>
  <c r="I1078" i="11"/>
  <c r="G1100" i="11"/>
  <c r="I1100" i="11"/>
  <c r="K1123" i="11"/>
  <c r="G1123" i="11"/>
  <c r="I1140" i="11"/>
  <c r="G1140" i="11"/>
  <c r="K1158" i="11"/>
  <c r="I1158" i="11"/>
  <c r="G1175" i="11"/>
  <c r="I1175" i="11"/>
  <c r="G1191" i="11"/>
  <c r="K1191" i="11"/>
  <c r="G1402" i="11"/>
  <c r="K1402" i="11"/>
  <c r="K1420" i="11"/>
  <c r="I1420" i="11"/>
  <c r="I1449" i="11"/>
  <c r="G1449" i="11"/>
  <c r="I1015" i="11"/>
  <c r="G1015" i="11"/>
  <c r="G1101" i="11"/>
  <c r="I1101" i="11"/>
  <c r="I1124" i="11"/>
  <c r="K1124" i="11"/>
  <c r="K1136" i="11"/>
  <c r="I1136" i="11"/>
  <c r="I1154" i="11"/>
  <c r="K1154" i="11"/>
  <c r="I1172" i="11"/>
  <c r="G1172" i="11"/>
  <c r="K1192" i="11"/>
  <c r="G1192" i="11"/>
  <c r="I1214" i="11"/>
  <c r="G1214" i="11"/>
  <c r="K1214" i="11"/>
  <c r="I1234" i="11"/>
  <c r="G1234" i="11"/>
  <c r="K1234" i="11"/>
  <c r="K1251" i="11"/>
  <c r="G1251" i="11"/>
  <c r="I1251" i="11"/>
  <c r="K1293" i="11"/>
  <c r="G1293" i="11"/>
  <c r="I1293" i="11"/>
  <c r="G1308" i="11"/>
  <c r="I1308" i="11"/>
  <c r="G1330" i="11"/>
  <c r="K1330" i="11"/>
  <c r="G1346" i="11"/>
  <c r="I1346" i="11"/>
  <c r="G1362" i="11"/>
  <c r="K1362" i="11"/>
  <c r="G1387" i="11"/>
  <c r="I1387" i="11"/>
  <c r="K1403" i="11"/>
  <c r="G1403" i="11"/>
  <c r="I1422" i="11"/>
  <c r="G1422" i="11"/>
  <c r="I1434" i="11"/>
  <c r="K1434" i="11"/>
  <c r="F1028" i="11"/>
  <c r="G1028" i="11" s="1"/>
  <c r="F1523" i="11"/>
  <c r="K557" i="11"/>
  <c r="K622" i="11"/>
  <c r="G639" i="11"/>
  <c r="G804" i="11"/>
  <c r="G910" i="11"/>
  <c r="G929" i="11"/>
  <c r="G541" i="11"/>
  <c r="I566" i="11"/>
  <c r="G649" i="11"/>
  <c r="G684" i="11"/>
  <c r="G762" i="11"/>
  <c r="K842" i="11"/>
  <c r="G938" i="11"/>
  <c r="K802" i="11"/>
  <c r="I943" i="11"/>
  <c r="G1142" i="11"/>
  <c r="I1160" i="11"/>
  <c r="G1177" i="11"/>
  <c r="G1198" i="11"/>
  <c r="G1226" i="11"/>
  <c r="G1244" i="11"/>
  <c r="G1264" i="11"/>
  <c r="G1305" i="11"/>
  <c r="I1327" i="11"/>
  <c r="I1343" i="11"/>
  <c r="I1359" i="11"/>
  <c r="G1388" i="11"/>
  <c r="K1404" i="11"/>
  <c r="I1423" i="11"/>
  <c r="K1439" i="11"/>
  <c r="G1455" i="11"/>
  <c r="G1006" i="11"/>
  <c r="K1035" i="11"/>
  <c r="K1060" i="11"/>
  <c r="K1081" i="11"/>
  <c r="G1103" i="11"/>
  <c r="K1126" i="11"/>
  <c r="K1143" i="11"/>
  <c r="I1178" i="11"/>
  <c r="I1190" i="11"/>
  <c r="I1199" i="11"/>
  <c r="K1265" i="11"/>
  <c r="I1295" i="11"/>
  <c r="I1306" i="11"/>
  <c r="I1360" i="11"/>
  <c r="K1368" i="11"/>
  <c r="K1389" i="11"/>
  <c r="I1440" i="11"/>
  <c r="K1448" i="11"/>
  <c r="I1456" i="11"/>
  <c r="K1021" i="11"/>
  <c r="I1053" i="11"/>
  <c r="K1074" i="11"/>
  <c r="K1094" i="11"/>
  <c r="G1118" i="11"/>
  <c r="G1233" i="11"/>
  <c r="G1246" i="11"/>
  <c r="I1292" i="11"/>
  <c r="G1307" i="11"/>
  <c r="K1333" i="11"/>
  <c r="G1345" i="11"/>
  <c r="K1365" i="11"/>
  <c r="I1390" i="11"/>
  <c r="I1437" i="11"/>
  <c r="G1040" i="11"/>
  <c r="I1058" i="11"/>
  <c r="I1079" i="11"/>
  <c r="K1172" i="11"/>
  <c r="G1258" i="11"/>
  <c r="F1223" i="11"/>
  <c r="G1223" i="11" s="1"/>
  <c r="F1718" i="11"/>
  <c r="I525" i="11"/>
  <c r="G598" i="11"/>
  <c r="K541" i="11"/>
  <c r="G587" i="11"/>
  <c r="I632" i="11"/>
  <c r="K684" i="11"/>
  <c r="K743" i="11"/>
  <c r="K620" i="11"/>
  <c r="G719" i="11"/>
  <c r="I826" i="11"/>
  <c r="G843" i="11"/>
  <c r="I859" i="11"/>
  <c r="K943" i="11"/>
  <c r="K1199" i="11"/>
  <c r="G1216" i="11"/>
  <c r="G1227" i="11"/>
  <c r="G1306" i="11"/>
  <c r="M1306" i="11" s="1"/>
  <c r="I1319" i="11"/>
  <c r="G1328" i="11"/>
  <c r="I1389" i="11"/>
  <c r="M1389" i="11" s="1"/>
  <c r="G1397" i="11"/>
  <c r="K1405" i="11"/>
  <c r="K1456" i="11"/>
  <c r="K1449" i="11"/>
  <c r="G1057" i="11"/>
  <c r="G1078" i="11"/>
  <c r="K1100" i="11"/>
  <c r="I1123" i="11"/>
  <c r="I1131" i="11"/>
  <c r="K1153" i="11"/>
  <c r="G1171" i="11"/>
  <c r="I1191" i="11"/>
  <c r="I1233" i="11"/>
  <c r="I1246" i="11"/>
  <c r="K1292" i="11"/>
  <c r="I1307" i="11"/>
  <c r="I1333" i="11"/>
  <c r="K1345" i="11"/>
  <c r="I1365" i="11"/>
  <c r="G1390" i="11"/>
  <c r="K1398" i="11"/>
  <c r="K1416" i="11"/>
  <c r="I1453" i="11"/>
  <c r="I1062" i="11"/>
  <c r="K1079" i="11"/>
  <c r="K1101" i="11"/>
  <c r="G1124" i="11"/>
  <c r="G1154" i="11"/>
  <c r="K1239" i="11"/>
  <c r="I1505" i="11"/>
  <c r="K1505" i="11"/>
  <c r="G1505" i="11"/>
  <c r="I1518" i="11"/>
  <c r="K1518" i="11"/>
  <c r="G1518" i="11"/>
  <c r="K1540" i="11"/>
  <c r="I1540" i="11"/>
  <c r="G1540" i="11"/>
  <c r="K1550" i="11"/>
  <c r="G1550" i="11"/>
  <c r="I1550" i="11"/>
  <c r="K1558" i="11"/>
  <c r="G1558" i="11"/>
  <c r="I1558" i="11"/>
  <c r="K1571" i="11"/>
  <c r="I1571" i="11"/>
  <c r="G1571" i="11"/>
  <c r="K1579" i="11"/>
  <c r="I1579" i="11"/>
  <c r="G1579" i="11"/>
  <c r="G1593" i="11"/>
  <c r="K1593" i="11"/>
  <c r="I1593" i="11"/>
  <c r="K1601" i="11"/>
  <c r="I1601" i="11"/>
  <c r="G1601" i="11"/>
  <c r="K1615" i="11"/>
  <c r="I1615" i="11"/>
  <c r="G1615" i="11"/>
  <c r="K1624" i="11"/>
  <c r="I1624" i="11"/>
  <c r="G1624" i="11"/>
  <c r="G1632" i="11"/>
  <c r="K1632" i="11"/>
  <c r="I1632" i="11"/>
  <c r="I1642" i="11"/>
  <c r="K1642" i="11"/>
  <c r="G1642" i="11"/>
  <c r="K1650" i="11"/>
  <c r="I1650" i="11"/>
  <c r="G1650" i="11"/>
  <c r="I1660" i="11"/>
  <c r="K1660" i="11"/>
  <c r="G1660" i="11"/>
  <c r="I1668" i="11"/>
  <c r="K1668" i="11"/>
  <c r="G1668" i="11"/>
  <c r="I1676" i="11"/>
  <c r="K1676" i="11"/>
  <c r="G1676" i="11"/>
  <c r="K1689" i="11"/>
  <c r="I1689" i="11"/>
  <c r="G1689" i="11"/>
  <c r="I1706" i="11"/>
  <c r="K1706" i="11"/>
  <c r="G1706" i="11"/>
  <c r="I1714" i="11"/>
  <c r="K1714" i="11"/>
  <c r="G1714" i="11"/>
  <c r="I1726" i="11"/>
  <c r="K1726" i="11"/>
  <c r="G1726" i="11"/>
  <c r="G1735" i="11"/>
  <c r="I1735" i="11"/>
  <c r="K1735" i="11"/>
  <c r="I1743" i="11"/>
  <c r="G1743" i="11"/>
  <c r="K1743" i="11"/>
  <c r="I1754" i="11"/>
  <c r="G1754" i="11"/>
  <c r="K1754" i="11"/>
  <c r="K1785" i="11"/>
  <c r="I1785" i="11"/>
  <c r="G1785" i="11"/>
  <c r="G1793" i="11"/>
  <c r="K1793" i="11"/>
  <c r="I1793" i="11"/>
  <c r="I1804" i="11"/>
  <c r="K1804" i="11"/>
  <c r="G1804" i="11"/>
  <c r="K1817" i="11"/>
  <c r="I1817" i="11"/>
  <c r="G1817" i="11"/>
  <c r="I1826" i="11"/>
  <c r="K1826" i="11"/>
  <c r="G1826" i="11"/>
  <c r="I1834" i="11"/>
  <c r="K1834" i="11"/>
  <c r="G1834" i="11"/>
  <c r="K1842" i="11"/>
  <c r="I1842" i="11"/>
  <c r="G1842" i="11"/>
  <c r="G1850" i="11"/>
  <c r="K1850" i="11"/>
  <c r="I1850" i="11"/>
  <c r="I1858" i="11"/>
  <c r="K1858" i="11"/>
  <c r="G1858" i="11"/>
  <c r="I1879" i="11"/>
  <c r="K1879" i="11"/>
  <c r="G1879" i="11"/>
  <c r="I1887" i="11"/>
  <c r="K1887" i="11"/>
  <c r="G1887" i="11"/>
  <c r="I1895" i="11"/>
  <c r="K1895" i="11"/>
  <c r="G1895" i="11"/>
  <c r="I1905" i="11"/>
  <c r="G1905" i="11"/>
  <c r="K1905" i="11"/>
  <c r="K1913" i="11"/>
  <c r="I1913" i="11"/>
  <c r="G1913" i="11"/>
  <c r="K1922" i="11"/>
  <c r="I1922" i="11"/>
  <c r="G1922" i="11"/>
  <c r="K1930" i="11"/>
  <c r="G1930" i="11"/>
  <c r="I1930" i="11"/>
  <c r="I1938" i="11"/>
  <c r="K1938" i="11"/>
  <c r="G1938" i="11"/>
  <c r="I1946" i="11"/>
  <c r="G1946" i="11"/>
  <c r="K1946" i="11"/>
  <c r="I1509" i="11"/>
  <c r="K1509" i="11"/>
  <c r="G1509" i="11"/>
  <c r="I1534" i="11"/>
  <c r="G1534" i="11"/>
  <c r="K1534" i="11"/>
  <c r="K1556" i="11"/>
  <c r="I1556" i="11"/>
  <c r="G1556" i="11"/>
  <c r="K1577" i="11"/>
  <c r="G1577" i="11"/>
  <c r="I1577" i="11"/>
  <c r="K1599" i="11"/>
  <c r="I1599" i="11"/>
  <c r="G1599" i="11"/>
  <c r="I1622" i="11"/>
  <c r="G1622" i="11"/>
  <c r="K1622" i="11"/>
  <c r="I1639" i="11"/>
  <c r="K1639" i="11"/>
  <c r="G1639" i="11"/>
  <c r="I1658" i="11"/>
  <c r="K1658" i="11"/>
  <c r="G1658" i="11"/>
  <c r="K1678" i="11"/>
  <c r="I1678" i="11"/>
  <c r="G1678" i="11"/>
  <c r="G1712" i="11"/>
  <c r="I1712" i="11"/>
  <c r="K1712" i="11"/>
  <c r="I1733" i="11"/>
  <c r="G1733" i="11"/>
  <c r="K1733" i="11"/>
  <c r="I1752" i="11"/>
  <c r="K1752" i="11"/>
  <c r="G1752" i="11"/>
  <c r="K1791" i="11"/>
  <c r="I1791" i="11"/>
  <c r="G1791" i="11"/>
  <c r="G1815" i="11"/>
  <c r="K1815" i="11"/>
  <c r="I1815" i="11"/>
  <c r="I1836" i="11"/>
  <c r="K1836" i="11"/>
  <c r="G1836" i="11"/>
  <c r="I1852" i="11"/>
  <c r="K1852" i="11"/>
  <c r="G1852" i="11"/>
  <c r="G1881" i="11"/>
  <c r="K1881" i="11"/>
  <c r="I1881" i="11"/>
  <c r="G1901" i="11"/>
  <c r="K1901" i="11"/>
  <c r="I1901" i="11"/>
  <c r="K1920" i="11"/>
  <c r="I1920" i="11"/>
  <c r="G1920" i="11"/>
  <c r="I1936" i="11"/>
  <c r="G1936" i="11"/>
  <c r="K1936" i="11"/>
  <c r="I1503" i="11"/>
  <c r="K1503" i="11"/>
  <c r="G1503" i="11"/>
  <c r="I1549" i="11"/>
  <c r="G1549" i="11"/>
  <c r="K1549" i="11"/>
  <c r="I1570" i="11"/>
  <c r="K1570" i="11"/>
  <c r="G1570" i="11"/>
  <c r="G1592" i="11"/>
  <c r="K1592" i="11"/>
  <c r="I1592" i="11"/>
  <c r="I1614" i="11"/>
  <c r="G1614" i="11"/>
  <c r="K1614" i="11"/>
  <c r="I1636" i="11"/>
  <c r="K1636" i="11"/>
  <c r="G1636" i="11"/>
  <c r="I1654" i="11"/>
  <c r="K1654" i="11"/>
  <c r="G1654" i="11"/>
  <c r="I1671" i="11"/>
  <c r="K1671" i="11"/>
  <c r="G1671" i="11"/>
  <c r="K1692" i="11"/>
  <c r="I1692" i="11"/>
  <c r="G1692" i="11"/>
  <c r="K1724" i="11"/>
  <c r="I1724" i="11"/>
  <c r="G1724" i="11"/>
  <c r="I1742" i="11"/>
  <c r="K1742" i="11"/>
  <c r="G1742" i="11"/>
  <c r="G1778" i="11"/>
  <c r="K1778" i="11"/>
  <c r="I1778" i="11"/>
  <c r="K1807" i="11"/>
  <c r="I1807" i="11"/>
  <c r="G1807" i="11"/>
  <c r="K1829" i="11"/>
  <c r="G1829" i="11"/>
  <c r="I1829" i="11"/>
  <c r="I1845" i="11"/>
  <c r="K1845" i="11"/>
  <c r="G1845" i="11"/>
  <c r="I1861" i="11"/>
  <c r="G1861" i="11"/>
  <c r="K1861" i="11"/>
  <c r="K1894" i="11"/>
  <c r="G1894" i="11"/>
  <c r="I1894" i="11"/>
  <c r="I1912" i="11"/>
  <c r="G1912" i="11"/>
  <c r="K1912" i="11"/>
  <c r="G1937" i="11"/>
  <c r="K1937" i="11"/>
  <c r="I1937" i="11"/>
  <c r="G1498" i="11"/>
  <c r="K1498" i="11"/>
  <c r="I1498" i="11"/>
  <c r="I1508" i="11"/>
  <c r="G1508" i="11"/>
  <c r="K1508" i="11"/>
  <c r="K1524" i="11"/>
  <c r="I1524" i="11"/>
  <c r="G1524" i="11"/>
  <c r="I1541" i="11"/>
  <c r="G1541" i="11"/>
  <c r="K1541" i="11"/>
  <c r="K1551" i="11"/>
  <c r="I1551" i="11"/>
  <c r="G1551" i="11"/>
  <c r="K1559" i="11"/>
  <c r="I1559" i="11"/>
  <c r="G1559" i="11"/>
  <c r="K1572" i="11"/>
  <c r="I1572" i="11"/>
  <c r="G1572" i="11"/>
  <c r="I1584" i="11"/>
  <c r="G1584" i="11"/>
  <c r="K1584" i="11"/>
  <c r="I1594" i="11"/>
  <c r="K1594" i="11"/>
  <c r="G1594" i="11"/>
  <c r="G1608" i="11"/>
  <c r="K1608" i="11"/>
  <c r="I1608" i="11"/>
  <c r="I1617" i="11"/>
  <c r="G1617" i="11"/>
  <c r="K1617" i="11"/>
  <c r="K1625" i="11"/>
  <c r="I1625" i="11"/>
  <c r="G1625" i="11"/>
  <c r="K1634" i="11"/>
  <c r="I1634" i="11"/>
  <c r="G1634" i="11"/>
  <c r="G1643" i="11"/>
  <c r="I1643" i="11"/>
  <c r="K1643" i="11"/>
  <c r="K1651" i="11"/>
  <c r="G1651" i="11"/>
  <c r="I1651" i="11"/>
  <c r="G1661" i="11"/>
  <c r="I1661" i="11"/>
  <c r="K1661" i="11"/>
  <c r="G1669" i="11"/>
  <c r="K1669" i="11"/>
  <c r="I1669" i="11"/>
  <c r="G1677" i="11"/>
  <c r="K1677" i="11"/>
  <c r="I1677" i="11"/>
  <c r="K1690" i="11"/>
  <c r="I1690" i="11"/>
  <c r="G1690" i="11"/>
  <c r="I1707" i="11"/>
  <c r="K1707" i="11"/>
  <c r="G1707" i="11"/>
  <c r="K1717" i="11"/>
  <c r="I1717" i="11"/>
  <c r="G1717" i="11"/>
  <c r="I1727" i="11"/>
  <c r="G1727" i="11"/>
  <c r="K1727" i="11"/>
  <c r="I1736" i="11"/>
  <c r="K1736" i="11"/>
  <c r="G1736" i="11"/>
  <c r="I1744" i="11"/>
  <c r="K1744" i="11"/>
  <c r="G1744" i="11"/>
  <c r="G1755" i="11"/>
  <c r="K1755" i="11"/>
  <c r="I1755" i="11"/>
  <c r="K1786" i="11"/>
  <c r="I1786" i="11"/>
  <c r="G1786" i="11"/>
  <c r="K1794" i="11"/>
  <c r="G1794" i="11"/>
  <c r="I1794" i="11"/>
  <c r="I1805" i="11"/>
  <c r="G1805" i="11"/>
  <c r="K1805" i="11"/>
  <c r="K1819" i="11"/>
  <c r="G1819" i="11"/>
  <c r="I1819" i="11"/>
  <c r="I1827" i="11"/>
  <c r="G1827" i="11"/>
  <c r="K1827" i="11"/>
  <c r="G1835" i="11"/>
  <c r="K1835" i="11"/>
  <c r="I1835" i="11"/>
  <c r="I1843" i="11"/>
  <c r="G1843" i="11"/>
  <c r="K1843" i="11"/>
  <c r="I1851" i="11"/>
  <c r="G1851" i="11"/>
  <c r="K1851" i="11"/>
  <c r="G1859" i="11"/>
  <c r="I1859" i="11"/>
  <c r="K1859" i="11"/>
  <c r="K1880" i="11"/>
  <c r="I1880" i="11"/>
  <c r="G1880" i="11"/>
  <c r="I1888" i="11"/>
  <c r="G1888" i="11"/>
  <c r="K1888" i="11"/>
  <c r="I1896" i="11"/>
  <c r="G1896" i="11"/>
  <c r="K1896" i="11"/>
  <c r="K1906" i="11"/>
  <c r="I1906" i="11"/>
  <c r="G1906" i="11"/>
  <c r="I1914" i="11"/>
  <c r="K1914" i="11"/>
  <c r="G1914" i="11"/>
  <c r="K1923" i="11"/>
  <c r="I1923" i="11"/>
  <c r="G1923" i="11"/>
  <c r="K1931" i="11"/>
  <c r="I1931" i="11"/>
  <c r="G1931" i="11"/>
  <c r="K1939" i="11"/>
  <c r="G1939" i="11"/>
  <c r="I1939" i="11"/>
  <c r="K1947" i="11"/>
  <c r="I1947" i="11"/>
  <c r="G1947" i="11"/>
  <c r="K1502" i="11"/>
  <c r="I1502" i="11"/>
  <c r="G1502" i="11"/>
  <c r="K1544" i="11"/>
  <c r="I1544" i="11"/>
  <c r="G1544" i="11"/>
  <c r="K1560" i="11"/>
  <c r="I1560" i="11"/>
  <c r="G1560" i="11"/>
  <c r="K1585" i="11"/>
  <c r="I1585" i="11"/>
  <c r="G1585" i="11"/>
  <c r="G1609" i="11"/>
  <c r="K1609" i="11"/>
  <c r="I1609" i="11"/>
  <c r="K1630" i="11"/>
  <c r="I1630" i="11"/>
  <c r="G1630" i="11"/>
  <c r="I1644" i="11"/>
  <c r="K1644" i="11"/>
  <c r="G1644" i="11"/>
  <c r="K1662" i="11"/>
  <c r="I1662" i="11"/>
  <c r="G1662" i="11"/>
  <c r="I1674" i="11"/>
  <c r="K1674" i="11"/>
  <c r="G1674" i="11"/>
  <c r="G1704" i="11"/>
  <c r="I1704" i="11"/>
  <c r="K1704" i="11"/>
  <c r="K1719" i="11"/>
  <c r="I1719" i="11"/>
  <c r="G1719" i="11"/>
  <c r="K1737" i="11"/>
  <c r="G1737" i="11"/>
  <c r="I1737" i="11"/>
  <c r="I1756" i="11"/>
  <c r="G1756" i="11"/>
  <c r="K1756" i="11"/>
  <c r="K1795" i="11"/>
  <c r="I1795" i="11"/>
  <c r="G1795" i="11"/>
  <c r="I1820" i="11"/>
  <c r="K1820" i="11"/>
  <c r="G1820" i="11"/>
  <c r="I1832" i="11"/>
  <c r="K1832" i="11"/>
  <c r="G1832" i="11"/>
  <c r="I1848" i="11"/>
  <c r="K1848" i="11"/>
  <c r="G1848" i="11"/>
  <c r="K1864" i="11"/>
  <c r="I1864" i="11"/>
  <c r="G1864" i="11"/>
  <c r="I1889" i="11"/>
  <c r="G1889" i="11"/>
  <c r="K1889" i="11"/>
  <c r="K1907" i="11"/>
  <c r="G1907" i="11"/>
  <c r="I1907" i="11"/>
  <c r="K1924" i="11"/>
  <c r="I1924" i="11"/>
  <c r="G1924" i="11"/>
  <c r="K1940" i="11"/>
  <c r="I1940" i="11"/>
  <c r="G1940" i="11"/>
  <c r="I1952" i="11"/>
  <c r="G1952" i="11"/>
  <c r="K1952" i="11"/>
  <c r="K1517" i="11"/>
  <c r="G1517" i="11"/>
  <c r="I1517" i="11"/>
  <c r="K1545" i="11"/>
  <c r="G1545" i="11"/>
  <c r="I1545" i="11"/>
  <c r="K1561" i="11"/>
  <c r="I1561" i="11"/>
  <c r="G1561" i="11"/>
  <c r="K1586" i="11"/>
  <c r="I1586" i="11"/>
  <c r="G1586" i="11"/>
  <c r="K1610" i="11"/>
  <c r="I1610" i="11"/>
  <c r="G1610" i="11"/>
  <c r="K1627" i="11"/>
  <c r="I1627" i="11"/>
  <c r="G1627" i="11"/>
  <c r="I1640" i="11"/>
  <c r="K1640" i="11"/>
  <c r="G1640" i="11"/>
  <c r="I1659" i="11"/>
  <c r="K1659" i="11"/>
  <c r="G1659" i="11"/>
  <c r="G1675" i="11"/>
  <c r="I1675" i="11"/>
  <c r="K1675" i="11"/>
  <c r="I1705" i="11"/>
  <c r="K1705" i="11"/>
  <c r="G1705" i="11"/>
  <c r="K1720" i="11"/>
  <c r="G1720" i="11"/>
  <c r="I1720" i="11"/>
  <c r="K1738" i="11"/>
  <c r="I1738" i="11"/>
  <c r="G1738" i="11"/>
  <c r="I1758" i="11"/>
  <c r="K1758" i="11"/>
  <c r="G1758" i="11"/>
  <c r="G1792" i="11"/>
  <c r="K1792" i="11"/>
  <c r="I1792" i="11"/>
  <c r="G1816" i="11"/>
  <c r="K1816" i="11"/>
  <c r="I1816" i="11"/>
  <c r="G1833" i="11"/>
  <c r="I1833" i="11"/>
  <c r="K1833" i="11"/>
  <c r="G1849" i="11"/>
  <c r="K1849" i="11"/>
  <c r="I1849" i="11"/>
  <c r="G1878" i="11"/>
  <c r="I1878" i="11"/>
  <c r="K1878" i="11"/>
  <c r="K1890" i="11"/>
  <c r="I1890" i="11"/>
  <c r="G1890" i="11"/>
  <c r="G1908" i="11"/>
  <c r="I1908" i="11"/>
  <c r="K1908" i="11"/>
  <c r="I1921" i="11"/>
  <c r="G1921" i="11"/>
  <c r="K1921" i="11"/>
  <c r="K1933" i="11"/>
  <c r="I1933" i="11"/>
  <c r="G1933" i="11"/>
  <c r="K1949" i="11"/>
  <c r="I1949" i="11"/>
  <c r="G1949" i="11"/>
  <c r="K717" i="11"/>
  <c r="K671" i="11"/>
  <c r="I841" i="11"/>
  <c r="I540" i="11"/>
  <c r="K574" i="11"/>
  <c r="I598" i="11"/>
  <c r="K679" i="11"/>
  <c r="I746" i="11"/>
  <c r="I804" i="11"/>
  <c r="K849" i="11"/>
  <c r="G865" i="11"/>
  <c r="K929" i="11"/>
  <c r="I945" i="11"/>
  <c r="G609" i="11"/>
  <c r="I668" i="11"/>
  <c r="I874" i="11"/>
  <c r="K527" i="11"/>
  <c r="G637" i="11"/>
  <c r="I597" i="11"/>
  <c r="I621" i="11"/>
  <c r="K674" i="11"/>
  <c r="G690" i="11"/>
  <c r="K753" i="11"/>
  <c r="K814" i="11"/>
  <c r="G852" i="11"/>
  <c r="I897" i="11"/>
  <c r="G948" i="11"/>
  <c r="G557" i="11"/>
  <c r="K565" i="11"/>
  <c r="K586" i="11"/>
  <c r="I857" i="11"/>
  <c r="K902" i="11"/>
  <c r="G608" i="11"/>
  <c r="G631" i="11"/>
  <c r="I687" i="11"/>
  <c r="G796" i="11"/>
  <c r="K815" i="11"/>
  <c r="I920" i="11"/>
  <c r="K754" i="11"/>
  <c r="I574" i="11"/>
  <c r="G622" i="11"/>
  <c r="G679" i="11"/>
  <c r="K700" i="11"/>
  <c r="K725" i="11"/>
  <c r="K800" i="11"/>
  <c r="G849" i="11"/>
  <c r="G957" i="11"/>
  <c r="I519" i="11"/>
  <c r="G917" i="11"/>
  <c r="G669" i="11"/>
  <c r="I700" i="11"/>
  <c r="I725" i="11"/>
  <c r="K746" i="11"/>
  <c r="I845" i="11"/>
  <c r="I865" i="11"/>
  <c r="K894" i="11"/>
  <c r="K945" i="11"/>
  <c r="G535" i="11"/>
  <c r="G755" i="11"/>
  <c r="G797" i="11"/>
  <c r="I870" i="11"/>
  <c r="I899" i="11"/>
  <c r="G921" i="11"/>
  <c r="I527" i="11"/>
  <c r="G650" i="11"/>
  <c r="K715" i="11"/>
  <c r="G715" i="11"/>
  <c r="K752" i="11"/>
  <c r="I752" i="11"/>
  <c r="G752" i="11"/>
  <c r="K634" i="11"/>
  <c r="G634" i="11"/>
  <c r="K686" i="11"/>
  <c r="G686" i="11"/>
  <c r="K832" i="11"/>
  <c r="G832" i="11"/>
  <c r="K928" i="11"/>
  <c r="I928" i="11"/>
  <c r="K861" i="11"/>
  <c r="K890" i="11"/>
  <c r="K906" i="11"/>
  <c r="K924" i="11"/>
  <c r="G941" i="11"/>
  <c r="I957" i="11"/>
  <c r="I645" i="11"/>
  <c r="I718" i="11"/>
  <c r="G738" i="11"/>
  <c r="I755" i="11"/>
  <c r="I854" i="11"/>
  <c r="G870" i="11"/>
  <c r="K950" i="11"/>
  <c r="I633" i="11"/>
  <c r="I650" i="11"/>
  <c r="I669" i="11"/>
  <c r="I715" i="11"/>
  <c r="K685" i="11"/>
  <c r="I685" i="11"/>
  <c r="K734" i="11"/>
  <c r="I734" i="11"/>
  <c r="G734" i="11"/>
  <c r="I514" i="11"/>
  <c r="K514" i="11"/>
  <c r="I589" i="11"/>
  <c r="K589" i="11"/>
  <c r="K651" i="11"/>
  <c r="I651" i="11"/>
  <c r="K720" i="11"/>
  <c r="I720" i="11"/>
  <c r="G525" i="11"/>
  <c r="K551" i="11"/>
  <c r="I569" i="11"/>
  <c r="I590" i="11"/>
  <c r="I612" i="11"/>
  <c r="I635" i="11"/>
  <c r="K695" i="11"/>
  <c r="I824" i="11"/>
  <c r="K845" i="11"/>
  <c r="G861" i="11"/>
  <c r="G890" i="11"/>
  <c r="I906" i="11"/>
  <c r="I924" i="11"/>
  <c r="K941" i="11"/>
  <c r="K519" i="11"/>
  <c r="K628" i="11"/>
  <c r="I797" i="11"/>
  <c r="G816" i="11"/>
  <c r="G838" i="11"/>
  <c r="G899" i="11"/>
  <c r="I917" i="11"/>
  <c r="G934" i="11"/>
  <c r="K545" i="11"/>
  <c r="G567" i="11"/>
  <c r="G588" i="11"/>
  <c r="K610" i="11"/>
  <c r="G720" i="11"/>
  <c r="I528" i="11"/>
  <c r="K528" i="11"/>
  <c r="G528" i="11"/>
  <c r="I611" i="11"/>
  <c r="G611" i="11"/>
  <c r="K670" i="11"/>
  <c r="G670" i="11"/>
  <c r="K848" i="11"/>
  <c r="I848" i="11"/>
  <c r="K909" i="11"/>
  <c r="I909" i="11"/>
  <c r="I551" i="11"/>
  <c r="K569" i="11"/>
  <c r="K590" i="11"/>
  <c r="K612" i="11"/>
  <c r="K635" i="11"/>
  <c r="G721" i="11"/>
  <c r="G562" i="11"/>
  <c r="G718" i="11"/>
  <c r="M718" i="11" s="1"/>
  <c r="I738" i="11"/>
  <c r="I816" i="11"/>
  <c r="I838" i="11"/>
  <c r="G854" i="11"/>
  <c r="I934" i="11"/>
  <c r="I950" i="11"/>
  <c r="I567" i="11"/>
  <c r="I588" i="11"/>
  <c r="I610" i="11"/>
  <c r="G633" i="11"/>
  <c r="M633" i="11" s="1"/>
  <c r="G514" i="11"/>
  <c r="G589" i="11"/>
  <c r="I634" i="11"/>
  <c r="I670" i="11"/>
  <c r="K953" i="11"/>
  <c r="G953" i="11"/>
  <c r="G558" i="11"/>
  <c r="K558" i="11"/>
  <c r="G579" i="11"/>
  <c r="K579" i="11"/>
  <c r="K599" i="11"/>
  <c r="G599" i="11"/>
  <c r="I623" i="11"/>
  <c r="G623" i="11"/>
  <c r="G640" i="11"/>
  <c r="K640" i="11"/>
  <c r="G658" i="11"/>
  <c r="K658" i="11"/>
  <c r="I676" i="11"/>
  <c r="G676" i="11"/>
  <c r="G696" i="11"/>
  <c r="K696" i="11"/>
  <c r="I696" i="11"/>
  <c r="G771" i="11"/>
  <c r="I771" i="11"/>
  <c r="I850" i="11"/>
  <c r="K850" i="11"/>
  <c r="I866" i="11"/>
  <c r="G866" i="11"/>
  <c r="I930" i="11"/>
  <c r="K930" i="11"/>
  <c r="I520" i="11"/>
  <c r="K520" i="11"/>
  <c r="G520" i="11"/>
  <c r="K536" i="11"/>
  <c r="G536" i="11"/>
  <c r="G781" i="11"/>
  <c r="I781" i="11"/>
  <c r="G813" i="11"/>
  <c r="K813" i="11"/>
  <c r="K835" i="11"/>
  <c r="G835" i="11"/>
  <c r="K851" i="11"/>
  <c r="G851" i="11"/>
  <c r="I851" i="11"/>
  <c r="G867" i="11"/>
  <c r="I867" i="11"/>
  <c r="I896" i="11"/>
  <c r="K896" i="11"/>
  <c r="K912" i="11"/>
  <c r="I912" i="11"/>
  <c r="K935" i="11"/>
  <c r="I935" i="11"/>
  <c r="K951" i="11"/>
  <c r="G951" i="11"/>
  <c r="G560" i="11"/>
  <c r="I560" i="11"/>
  <c r="K745" i="11"/>
  <c r="G745" i="11"/>
  <c r="K764" i="11"/>
  <c r="I764" i="11"/>
  <c r="G764" i="11"/>
  <c r="K803" i="11"/>
  <c r="I803" i="11"/>
  <c r="G803" i="11"/>
  <c r="K827" i="11"/>
  <c r="G827" i="11"/>
  <c r="I827" i="11"/>
  <c r="K844" i="11"/>
  <c r="G844" i="11"/>
  <c r="K860" i="11"/>
  <c r="I860" i="11"/>
  <c r="G889" i="11"/>
  <c r="K889" i="11"/>
  <c r="G905" i="11"/>
  <c r="I905" i="11"/>
  <c r="K923" i="11"/>
  <c r="I923" i="11"/>
  <c r="G923" i="11"/>
  <c r="G940" i="11"/>
  <c r="I940" i="11"/>
  <c r="G956" i="11"/>
  <c r="I956" i="11"/>
  <c r="K540" i="11"/>
  <c r="I586" i="11"/>
  <c r="I631" i="11"/>
  <c r="G653" i="11"/>
  <c r="K687" i="11"/>
  <c r="I737" i="11"/>
  <c r="I796" i="11"/>
  <c r="K841" i="11"/>
  <c r="I873" i="11"/>
  <c r="K920" i="11"/>
  <c r="I579" i="11"/>
  <c r="I599" i="11"/>
  <c r="I658" i="11"/>
  <c r="K676" i="11"/>
  <c r="G912" i="11"/>
  <c r="K905" i="11"/>
  <c r="K940" i="11"/>
  <c r="G565" i="11"/>
  <c r="I608" i="11"/>
  <c r="I653" i="11"/>
  <c r="G671" i="11"/>
  <c r="I717" i="11"/>
  <c r="G737" i="11"/>
  <c r="I754" i="11"/>
  <c r="G815" i="11"/>
  <c r="G857" i="11"/>
  <c r="G873" i="11"/>
  <c r="G902" i="11"/>
  <c r="I937" i="11"/>
  <c r="K623" i="11"/>
  <c r="I835" i="11"/>
  <c r="G896" i="11"/>
  <c r="G935" i="11"/>
  <c r="I951" i="11"/>
  <c r="I889" i="11"/>
  <c r="G937" i="11"/>
  <c r="K751" i="11"/>
  <c r="G946" i="11"/>
  <c r="I813" i="11"/>
  <c r="K867" i="11"/>
  <c r="I745" i="11"/>
  <c r="I844" i="11"/>
  <c r="G860" i="11"/>
  <c r="K563" i="11"/>
  <c r="G563" i="11"/>
  <c r="I584" i="11"/>
  <c r="G584" i="11"/>
  <c r="K606" i="11"/>
  <c r="G606" i="11"/>
  <c r="G629" i="11"/>
  <c r="I629" i="11"/>
  <c r="K646" i="11"/>
  <c r="I646" i="11"/>
  <c r="I664" i="11"/>
  <c r="G664" i="11"/>
  <c r="I681" i="11"/>
  <c r="G681" i="11"/>
  <c r="I702" i="11"/>
  <c r="G702" i="11"/>
  <c r="G730" i="11"/>
  <c r="I730" i="11"/>
  <c r="I748" i="11"/>
  <c r="G748" i="11"/>
  <c r="I939" i="11"/>
  <c r="K939" i="11"/>
  <c r="G955" i="11"/>
  <c r="K955" i="11"/>
  <c r="I556" i="11"/>
  <c r="K556" i="11"/>
  <c r="K716" i="11"/>
  <c r="G716" i="11"/>
  <c r="G757" i="11"/>
  <c r="I757" i="11"/>
  <c r="I799" i="11"/>
  <c r="G799" i="11"/>
  <c r="K818" i="11"/>
  <c r="I818" i="11"/>
  <c r="I840" i="11"/>
  <c r="G840" i="11"/>
  <c r="I856" i="11"/>
  <c r="G856" i="11"/>
  <c r="G872" i="11"/>
  <c r="I872" i="11"/>
  <c r="I901" i="11"/>
  <c r="G901" i="11"/>
  <c r="G919" i="11"/>
  <c r="I919" i="11"/>
  <c r="G936" i="11"/>
  <c r="I936" i="11"/>
  <c r="I952" i="11"/>
  <c r="K952" i="11"/>
  <c r="I534" i="11"/>
  <c r="I648" i="11"/>
  <c r="I657" i="11"/>
  <c r="I666" i="11"/>
  <c r="K721" i="11"/>
  <c r="G732" i="11"/>
  <c r="I742" i="11"/>
  <c r="I750" i="11"/>
  <c r="K824" i="11"/>
  <c r="G552" i="11"/>
  <c r="K562" i="11"/>
  <c r="K570" i="11"/>
  <c r="G583" i="11"/>
  <c r="I636" i="11"/>
  <c r="G645" i="11"/>
  <c r="G654" i="11"/>
  <c r="K662" i="11"/>
  <c r="I722" i="11"/>
  <c r="K762" i="11"/>
  <c r="K771" i="11"/>
  <c r="I801" i="11"/>
  <c r="G812" i="11"/>
  <c r="I825" i="11"/>
  <c r="K858" i="11"/>
  <c r="K866" i="11"/>
  <c r="G874" i="11"/>
  <c r="I895" i="11"/>
  <c r="I903" i="11"/>
  <c r="K938" i="11"/>
  <c r="K946" i="11"/>
  <c r="I954" i="11"/>
  <c r="G962" i="11"/>
  <c r="I596" i="11"/>
  <c r="I606" i="11"/>
  <c r="I620" i="11"/>
  <c r="I673" i="11"/>
  <c r="K681" i="11"/>
  <c r="G689" i="11"/>
  <c r="G756" i="11"/>
  <c r="G564" i="11"/>
  <c r="I716" i="11"/>
  <c r="G724" i="11"/>
  <c r="G807" i="11"/>
  <c r="G818" i="11"/>
  <c r="I832" i="11"/>
  <c r="G893" i="11"/>
  <c r="K901" i="11"/>
  <c r="G909" i="11"/>
  <c r="K960" i="11"/>
  <c r="K798" i="11"/>
  <c r="I798" i="11"/>
  <c r="K817" i="11"/>
  <c r="I817" i="11"/>
  <c r="G839" i="11"/>
  <c r="I839" i="11"/>
  <c r="G855" i="11"/>
  <c r="K855" i="11"/>
  <c r="I871" i="11"/>
  <c r="K871" i="11"/>
  <c r="K900" i="11"/>
  <c r="G900" i="11"/>
  <c r="K918" i="11"/>
  <c r="I918" i="11"/>
  <c r="G585" i="11"/>
  <c r="I585" i="11"/>
  <c r="K607" i="11"/>
  <c r="G607" i="11"/>
  <c r="I630" i="11"/>
  <c r="G630" i="11"/>
  <c r="K647" i="11"/>
  <c r="G647" i="11"/>
  <c r="K665" i="11"/>
  <c r="G665" i="11"/>
  <c r="K682" i="11"/>
  <c r="G682" i="11"/>
  <c r="G510" i="11"/>
  <c r="K657" i="11"/>
  <c r="G666" i="11"/>
  <c r="G675" i="11"/>
  <c r="I683" i="11"/>
  <c r="K742" i="11"/>
  <c r="G750" i="11"/>
  <c r="G761" i="11"/>
  <c r="I770" i="11"/>
  <c r="I16" i="11"/>
  <c r="G16" i="11"/>
  <c r="G570" i="11"/>
  <c r="I583" i="11"/>
  <c r="K595" i="11"/>
  <c r="I605" i="11"/>
  <c r="K654" i="11"/>
  <c r="G662" i="11"/>
  <c r="G672" i="11"/>
  <c r="I680" i="11"/>
  <c r="G722" i="11"/>
  <c r="I733" i="11"/>
  <c r="I743" i="11"/>
  <c r="I812" i="11"/>
  <c r="G825" i="11"/>
  <c r="I834" i="11"/>
  <c r="G842" i="11"/>
  <c r="G895" i="11"/>
  <c r="K903" i="11"/>
  <c r="K911" i="11"/>
  <c r="K921" i="11"/>
  <c r="I962" i="11"/>
  <c r="G571" i="11"/>
  <c r="K584" i="11"/>
  <c r="K596" i="11"/>
  <c r="I655" i="11"/>
  <c r="K664" i="11"/>
  <c r="G673" i="11"/>
  <c r="I739" i="11"/>
  <c r="K748" i="11"/>
  <c r="I756" i="11"/>
  <c r="G931" i="11"/>
  <c r="G939" i="11"/>
  <c r="K947" i="11"/>
  <c r="I955" i="11"/>
  <c r="K963" i="11"/>
  <c r="G556" i="11"/>
  <c r="K564" i="11"/>
  <c r="K724" i="11"/>
  <c r="I769" i="11"/>
  <c r="K799" i="11"/>
  <c r="I807" i="11"/>
  <c r="G864" i="11"/>
  <c r="K872" i="11"/>
  <c r="I893" i="11"/>
  <c r="G944" i="11"/>
  <c r="G952" i="11"/>
  <c r="I960" i="11"/>
  <c r="G524" i="11"/>
  <c r="K675" i="11"/>
  <c r="G683" i="11"/>
  <c r="G695" i="11"/>
  <c r="G704" i="11"/>
  <c r="K761" i="11"/>
  <c r="G770" i="11"/>
  <c r="I800" i="11"/>
  <c r="G811" i="11"/>
  <c r="I894" i="11"/>
  <c r="K910" i="11"/>
  <c r="K961" i="11"/>
  <c r="I535" i="11"/>
  <c r="G595" i="11"/>
  <c r="K605" i="11"/>
  <c r="G619" i="11"/>
  <c r="G628" i="11"/>
  <c r="K672" i="11"/>
  <c r="G680" i="11"/>
  <c r="G688" i="11"/>
  <c r="K733" i="11"/>
  <c r="I751" i="11"/>
  <c r="K834" i="11"/>
  <c r="G850" i="11"/>
  <c r="G911" i="11"/>
  <c r="G930" i="11"/>
  <c r="I536" i="11"/>
  <c r="G555" i="11"/>
  <c r="I563" i="11"/>
  <c r="K571" i="11"/>
  <c r="I637" i="11"/>
  <c r="G646" i="11"/>
  <c r="G655" i="11"/>
  <c r="I719" i="11"/>
  <c r="K730" i="11"/>
  <c r="G739" i="11"/>
  <c r="K931" i="11"/>
  <c r="G947" i="11"/>
  <c r="I963" i="11"/>
  <c r="I749" i="11"/>
  <c r="K757" i="11"/>
  <c r="G769" i="11"/>
  <c r="G848" i="11"/>
  <c r="K856" i="11"/>
  <c r="I864" i="11"/>
  <c r="G928" i="11"/>
  <c r="K936" i="11"/>
  <c r="I944" i="11"/>
  <c r="I729" i="11"/>
  <c r="K16" i="11"/>
  <c r="I512" i="11"/>
  <c r="K512" i="11"/>
  <c r="G512" i="11"/>
  <c r="F28" i="11"/>
  <c r="I14" i="11"/>
  <c r="K14" i="11"/>
  <c r="G14" i="11"/>
  <c r="G29" i="11"/>
  <c r="K29" i="11"/>
  <c r="K49" i="11"/>
  <c r="G49" i="11"/>
  <c r="I49" i="11"/>
  <c r="K66" i="11"/>
  <c r="I66" i="11"/>
  <c r="G66" i="11"/>
  <c r="K74" i="11"/>
  <c r="I74" i="11"/>
  <c r="G74" i="11"/>
  <c r="G89" i="11"/>
  <c r="I89" i="11"/>
  <c r="K89" i="11"/>
  <c r="I101" i="11"/>
  <c r="K101" i="11"/>
  <c r="G101" i="11"/>
  <c r="G111" i="11"/>
  <c r="K111" i="11"/>
  <c r="I111" i="11"/>
  <c r="K125" i="11"/>
  <c r="I125" i="11"/>
  <c r="G125" i="11"/>
  <c r="K134" i="11"/>
  <c r="G134" i="11"/>
  <c r="I134" i="11"/>
  <c r="G142" i="11"/>
  <c r="K142" i="11"/>
  <c r="I142" i="11"/>
  <c r="I151" i="11"/>
  <c r="K151" i="11"/>
  <c r="G151" i="11"/>
  <c r="K160" i="11"/>
  <c r="G160" i="11"/>
  <c r="I160" i="11"/>
  <c r="K169" i="11"/>
  <c r="I169" i="11"/>
  <c r="G169" i="11"/>
  <c r="I178" i="11"/>
  <c r="K178" i="11"/>
  <c r="G178" i="11"/>
  <c r="I186" i="11"/>
  <c r="K186" i="11"/>
  <c r="G186" i="11"/>
  <c r="K194" i="11"/>
  <c r="I194" i="11"/>
  <c r="G194" i="11"/>
  <c r="K207" i="11"/>
  <c r="G207" i="11"/>
  <c r="I207" i="11"/>
  <c r="K226" i="11"/>
  <c r="I226" i="11"/>
  <c r="G226" i="11"/>
  <c r="G237" i="11"/>
  <c r="K237" i="11"/>
  <c r="I237" i="11"/>
  <c r="I247" i="11"/>
  <c r="K247" i="11"/>
  <c r="G247" i="11"/>
  <c r="K255" i="11"/>
  <c r="G255" i="11"/>
  <c r="I255" i="11"/>
  <c r="K266" i="11"/>
  <c r="G266" i="11"/>
  <c r="I266" i="11"/>
  <c r="K275" i="11"/>
  <c r="I275" i="11"/>
  <c r="G275" i="11"/>
  <c r="G305" i="11"/>
  <c r="I305" i="11"/>
  <c r="K305" i="11"/>
  <c r="I316" i="11"/>
  <c r="K316" i="11"/>
  <c r="G316" i="11"/>
  <c r="G329" i="11"/>
  <c r="K329" i="11"/>
  <c r="I329" i="11"/>
  <c r="I338" i="11"/>
  <c r="K338" i="11"/>
  <c r="G338" i="11"/>
  <c r="K346" i="11"/>
  <c r="G346" i="11"/>
  <c r="I346" i="11"/>
  <c r="I354" i="11"/>
  <c r="K354" i="11"/>
  <c r="G354" i="11"/>
  <c r="K362" i="11"/>
  <c r="G362" i="11"/>
  <c r="I362" i="11"/>
  <c r="K370" i="11"/>
  <c r="I370" i="11"/>
  <c r="G370" i="11"/>
  <c r="I378" i="11"/>
  <c r="K378" i="11"/>
  <c r="G378" i="11"/>
  <c r="I398" i="11"/>
  <c r="G398" i="11"/>
  <c r="K398" i="11"/>
  <c r="I406" i="11"/>
  <c r="G406" i="11"/>
  <c r="K406" i="11"/>
  <c r="K414" i="11"/>
  <c r="I414" i="11"/>
  <c r="G414" i="11"/>
  <c r="G424" i="11"/>
  <c r="K424" i="11"/>
  <c r="I424" i="11"/>
  <c r="G433" i="11"/>
  <c r="K433" i="11"/>
  <c r="I433" i="11"/>
  <c r="I441" i="11"/>
  <c r="K441" i="11"/>
  <c r="G441" i="11"/>
  <c r="I452" i="11"/>
  <c r="G452" i="11"/>
  <c r="K452" i="11"/>
  <c r="I460" i="11"/>
  <c r="K460" i="11"/>
  <c r="G460" i="11"/>
  <c r="F26" i="11"/>
  <c r="F468" i="11"/>
  <c r="G23" i="11"/>
  <c r="K23" i="11"/>
  <c r="I39" i="11"/>
  <c r="K39" i="11"/>
  <c r="G39" i="11"/>
  <c r="K50" i="11"/>
  <c r="I50" i="11"/>
  <c r="G50" i="11"/>
  <c r="I59" i="11"/>
  <c r="K59" i="11"/>
  <c r="G59" i="11"/>
  <c r="I67" i="11"/>
  <c r="G67" i="11"/>
  <c r="K67" i="11"/>
  <c r="G75" i="11"/>
  <c r="K75" i="11"/>
  <c r="I75" i="11"/>
  <c r="K90" i="11"/>
  <c r="G90" i="11"/>
  <c r="I90" i="11"/>
  <c r="K108" i="11"/>
  <c r="G108" i="11"/>
  <c r="I108" i="11"/>
  <c r="I116" i="11"/>
  <c r="K116" i="11"/>
  <c r="G116" i="11"/>
  <c r="I130" i="11"/>
  <c r="K130" i="11"/>
  <c r="G130" i="11"/>
  <c r="K143" i="11"/>
  <c r="G143" i="11"/>
  <c r="I143" i="11"/>
  <c r="G152" i="11"/>
  <c r="I152" i="11"/>
  <c r="K152" i="11"/>
  <c r="G165" i="11"/>
  <c r="K165" i="11"/>
  <c r="I165" i="11"/>
  <c r="I175" i="11"/>
  <c r="G175" i="11"/>
  <c r="K175" i="11"/>
  <c r="G187" i="11"/>
  <c r="K187" i="11"/>
  <c r="I187" i="11"/>
  <c r="K204" i="11"/>
  <c r="I204" i="11"/>
  <c r="G204" i="11"/>
  <c r="K223" i="11"/>
  <c r="I223" i="11"/>
  <c r="G223" i="11"/>
  <c r="I238" i="11"/>
  <c r="G238" i="11"/>
  <c r="K238" i="11"/>
  <c r="I252" i="11"/>
  <c r="G252" i="11"/>
  <c r="K252" i="11"/>
  <c r="I267" i="11"/>
  <c r="G267" i="11"/>
  <c r="K267" i="11"/>
  <c r="K306" i="11"/>
  <c r="I306" i="11"/>
  <c r="G306" i="11"/>
  <c r="K321" i="11"/>
  <c r="G321" i="11"/>
  <c r="I321" i="11"/>
  <c r="G339" i="11"/>
  <c r="I339" i="11"/>
  <c r="K339" i="11"/>
  <c r="K351" i="11"/>
  <c r="I351" i="11"/>
  <c r="G351" i="11"/>
  <c r="K363" i="11"/>
  <c r="G363" i="11"/>
  <c r="I363" i="11"/>
  <c r="I375" i="11"/>
  <c r="K375" i="11"/>
  <c r="G375" i="11"/>
  <c r="K399" i="11"/>
  <c r="G399" i="11"/>
  <c r="I399" i="11"/>
  <c r="I421" i="11"/>
  <c r="K421" i="11"/>
  <c r="G421" i="11"/>
  <c r="I442" i="11"/>
  <c r="K442" i="11"/>
  <c r="G442" i="11"/>
  <c r="G465" i="11"/>
  <c r="K465" i="11"/>
  <c r="I465" i="11"/>
  <c r="G72" i="11"/>
  <c r="K72" i="11"/>
  <c r="I72" i="11"/>
  <c r="I99" i="11"/>
  <c r="K99" i="11"/>
  <c r="G99" i="11"/>
  <c r="K132" i="11"/>
  <c r="I132" i="11"/>
  <c r="G132" i="11"/>
  <c r="K149" i="11"/>
  <c r="G149" i="11"/>
  <c r="I149" i="11"/>
  <c r="I166" i="11"/>
  <c r="K166" i="11"/>
  <c r="G166" i="11"/>
  <c r="I188" i="11"/>
  <c r="K188" i="11"/>
  <c r="G188" i="11"/>
  <c r="K220" i="11"/>
  <c r="I220" i="11"/>
  <c r="G220" i="11"/>
  <c r="G244" i="11"/>
  <c r="I244" i="11"/>
  <c r="K244" i="11"/>
  <c r="I261" i="11"/>
  <c r="K261" i="11"/>
  <c r="G261" i="11"/>
  <c r="K318" i="11"/>
  <c r="I318" i="11"/>
  <c r="G318" i="11"/>
  <c r="G340" i="11"/>
  <c r="I340" i="11"/>
  <c r="K340" i="11"/>
  <c r="I360" i="11"/>
  <c r="G360" i="11"/>
  <c r="K360" i="11"/>
  <c r="K393" i="11"/>
  <c r="I393" i="11"/>
  <c r="G393" i="11"/>
  <c r="K416" i="11"/>
  <c r="I416" i="11"/>
  <c r="G416" i="11"/>
  <c r="K439" i="11"/>
  <c r="G439" i="11"/>
  <c r="I439" i="11"/>
  <c r="I454" i="11"/>
  <c r="K454" i="11"/>
  <c r="G454" i="11"/>
  <c r="G102" i="11"/>
  <c r="K102" i="11"/>
  <c r="I102" i="11"/>
  <c r="I161" i="11"/>
  <c r="K161" i="11"/>
  <c r="G161" i="11"/>
  <c r="K191" i="11"/>
  <c r="I191" i="11"/>
  <c r="G191" i="11"/>
  <c r="I234" i="11"/>
  <c r="K234" i="11"/>
  <c r="G234" i="11"/>
  <c r="G260" i="11"/>
  <c r="K260" i="11"/>
  <c r="I260" i="11"/>
  <c r="K302" i="11"/>
  <c r="G302" i="11"/>
  <c r="I302" i="11"/>
  <c r="I330" i="11"/>
  <c r="G330" i="11"/>
  <c r="K330" i="11"/>
  <c r="K355" i="11"/>
  <c r="G355" i="11"/>
  <c r="I355" i="11"/>
  <c r="K379" i="11"/>
  <c r="G379" i="11"/>
  <c r="I379" i="11"/>
  <c r="K415" i="11"/>
  <c r="G415" i="11"/>
  <c r="I415" i="11"/>
  <c r="I446" i="11"/>
  <c r="K446" i="11"/>
  <c r="G446" i="11"/>
  <c r="G31" i="11"/>
  <c r="I31" i="11"/>
  <c r="K31" i="11"/>
  <c r="K68" i="11"/>
  <c r="G68" i="11"/>
  <c r="I68" i="11"/>
  <c r="I103" i="11"/>
  <c r="K103" i="11"/>
  <c r="G103" i="11"/>
  <c r="I140" i="11"/>
  <c r="K140" i="11"/>
  <c r="G140" i="11"/>
  <c r="I180" i="11"/>
  <c r="K180" i="11"/>
  <c r="G180" i="11"/>
  <c r="I209" i="11"/>
  <c r="K209" i="11"/>
  <c r="G209" i="11"/>
  <c r="I249" i="11"/>
  <c r="K249" i="11"/>
  <c r="G249" i="11"/>
  <c r="I311" i="11"/>
  <c r="K311" i="11"/>
  <c r="G311" i="11"/>
  <c r="G352" i="11"/>
  <c r="I352" i="11"/>
  <c r="K352" i="11"/>
  <c r="K376" i="11"/>
  <c r="G376" i="11"/>
  <c r="I376" i="11"/>
  <c r="I412" i="11"/>
  <c r="K412" i="11"/>
  <c r="G412" i="11"/>
  <c r="K443" i="11"/>
  <c r="I443" i="11"/>
  <c r="G443" i="11"/>
  <c r="K18" i="11"/>
  <c r="G18" i="11"/>
  <c r="I18" i="11"/>
  <c r="K32" i="11"/>
  <c r="G32" i="11"/>
  <c r="I32" i="11"/>
  <c r="K45" i="11"/>
  <c r="G45" i="11"/>
  <c r="I45" i="11"/>
  <c r="K61" i="11"/>
  <c r="I61" i="11"/>
  <c r="G61" i="11"/>
  <c r="K69" i="11"/>
  <c r="G69" i="11"/>
  <c r="I69" i="11"/>
  <c r="I78" i="11"/>
  <c r="K78" i="11"/>
  <c r="G78" i="11"/>
  <c r="G88" i="11"/>
  <c r="K88" i="11"/>
  <c r="I88" i="11"/>
  <c r="G100" i="11"/>
  <c r="K100" i="11"/>
  <c r="I100" i="11"/>
  <c r="G110" i="11"/>
  <c r="K110" i="11"/>
  <c r="I110" i="11"/>
  <c r="K124" i="11"/>
  <c r="I124" i="11"/>
  <c r="G124" i="11"/>
  <c r="I133" i="11"/>
  <c r="K133" i="11"/>
  <c r="G133" i="11"/>
  <c r="K141" i="11"/>
  <c r="I141" i="11"/>
  <c r="G141" i="11"/>
  <c r="K150" i="11"/>
  <c r="G150" i="11"/>
  <c r="I150" i="11"/>
  <c r="G159" i="11"/>
  <c r="I159" i="11"/>
  <c r="K159" i="11"/>
  <c r="G168" i="11"/>
  <c r="K168" i="11"/>
  <c r="I168" i="11"/>
  <c r="I177" i="11"/>
  <c r="K177" i="11"/>
  <c r="G177" i="11"/>
  <c r="K185" i="11"/>
  <c r="G185" i="11"/>
  <c r="I185" i="11"/>
  <c r="K193" i="11"/>
  <c r="G193" i="11"/>
  <c r="I193" i="11"/>
  <c r="K225" i="11"/>
  <c r="G225" i="11"/>
  <c r="I225" i="11"/>
  <c r="I236" i="11"/>
  <c r="K236" i="11"/>
  <c r="G236" i="11"/>
  <c r="I246" i="11"/>
  <c r="K246" i="11"/>
  <c r="G246" i="11"/>
  <c r="K254" i="11"/>
  <c r="I254" i="11"/>
  <c r="G254" i="11"/>
  <c r="I265" i="11"/>
  <c r="K265" i="11"/>
  <c r="G265" i="11"/>
  <c r="K274" i="11"/>
  <c r="I274" i="11"/>
  <c r="G274" i="11"/>
  <c r="K300" i="11"/>
  <c r="I300" i="11"/>
  <c r="G300" i="11"/>
  <c r="G308" i="11"/>
  <c r="K308" i="11"/>
  <c r="I308" i="11"/>
  <c r="K319" i="11"/>
  <c r="I319" i="11"/>
  <c r="G319" i="11"/>
  <c r="I332" i="11"/>
  <c r="G332" i="11"/>
  <c r="K332" i="11"/>
  <c r="K341" i="11"/>
  <c r="G341" i="11"/>
  <c r="I341" i="11"/>
  <c r="G349" i="11"/>
  <c r="K349" i="11"/>
  <c r="I349" i="11"/>
  <c r="K357" i="11"/>
  <c r="I357" i="11"/>
  <c r="G357" i="11"/>
  <c r="I365" i="11"/>
  <c r="G365" i="11"/>
  <c r="K365" i="11"/>
  <c r="K373" i="11"/>
  <c r="I373" i="11"/>
  <c r="G373" i="11"/>
  <c r="G397" i="11"/>
  <c r="I397" i="11"/>
  <c r="K397" i="11"/>
  <c r="K405" i="11"/>
  <c r="I405" i="11"/>
  <c r="G405" i="11"/>
  <c r="I413" i="11"/>
  <c r="G413" i="11"/>
  <c r="K413" i="11"/>
  <c r="I423" i="11"/>
  <c r="G423" i="11"/>
  <c r="K423" i="11"/>
  <c r="K432" i="11"/>
  <c r="I432" i="11"/>
  <c r="G432" i="11"/>
  <c r="G440" i="11"/>
  <c r="K440" i="11"/>
  <c r="I440" i="11"/>
  <c r="I448" i="11"/>
  <c r="K448" i="11"/>
  <c r="G448" i="11"/>
  <c r="K455" i="11"/>
  <c r="I455" i="11"/>
  <c r="G455" i="11"/>
  <c r="K463" i="11"/>
  <c r="G463" i="11"/>
  <c r="I463" i="11"/>
  <c r="K407" i="11"/>
  <c r="G407" i="11"/>
  <c r="I407" i="11"/>
  <c r="I438" i="11"/>
  <c r="G438" i="11"/>
  <c r="K438" i="11"/>
  <c r="I457" i="11"/>
  <c r="G457" i="11"/>
  <c r="K457" i="11"/>
  <c r="I44" i="11"/>
  <c r="G44" i="11"/>
  <c r="K44" i="11"/>
  <c r="G76" i="11"/>
  <c r="I76" i="11"/>
  <c r="K76" i="11"/>
  <c r="K109" i="11"/>
  <c r="I109" i="11"/>
  <c r="G109" i="11"/>
  <c r="G136" i="11"/>
  <c r="K136" i="11"/>
  <c r="I136" i="11"/>
  <c r="G172" i="11"/>
  <c r="I172" i="11"/>
  <c r="K172" i="11"/>
  <c r="K192" i="11"/>
  <c r="I192" i="11"/>
  <c r="G192" i="11"/>
  <c r="I239" i="11"/>
  <c r="K239" i="11"/>
  <c r="G239" i="11"/>
  <c r="K273" i="11"/>
  <c r="G273" i="11"/>
  <c r="I273" i="11"/>
  <c r="K331" i="11"/>
  <c r="G331" i="11"/>
  <c r="I331" i="11"/>
  <c r="G356" i="11"/>
  <c r="K356" i="11"/>
  <c r="I356" i="11"/>
  <c r="G396" i="11"/>
  <c r="K396" i="11"/>
  <c r="I396" i="11"/>
  <c r="I422" i="11"/>
  <c r="G422" i="11"/>
  <c r="K422" i="11"/>
  <c r="K447" i="11"/>
  <c r="I447" i="11"/>
  <c r="G447" i="11"/>
  <c r="F38" i="11"/>
  <c r="K30" i="11"/>
  <c r="G30" i="11"/>
  <c r="K43" i="11"/>
  <c r="I43" i="11"/>
  <c r="G43" i="11"/>
  <c r="G56" i="11"/>
  <c r="I56" i="11"/>
  <c r="K56" i="11"/>
  <c r="K63" i="11"/>
  <c r="G63" i="11"/>
  <c r="I63" i="11"/>
  <c r="K71" i="11"/>
  <c r="G71" i="11"/>
  <c r="I71" i="11"/>
  <c r="I86" i="11"/>
  <c r="K86" i="11"/>
  <c r="G86" i="11"/>
  <c r="I94" i="11"/>
  <c r="K94" i="11"/>
  <c r="G94" i="11"/>
  <c r="K112" i="11"/>
  <c r="G112" i="11"/>
  <c r="I112" i="11"/>
  <c r="I126" i="11"/>
  <c r="K126" i="11"/>
  <c r="G126" i="11"/>
  <c r="I135" i="11"/>
  <c r="G135" i="11"/>
  <c r="K135" i="11"/>
  <c r="G147" i="11"/>
  <c r="I147" i="11"/>
  <c r="K147" i="11"/>
  <c r="K157" i="11"/>
  <c r="I157" i="11"/>
  <c r="G157" i="11"/>
  <c r="I170" i="11"/>
  <c r="K170" i="11"/>
  <c r="G170" i="11"/>
  <c r="I183" i="11"/>
  <c r="K183" i="11"/>
  <c r="G183" i="11"/>
  <c r="K199" i="11"/>
  <c r="I199" i="11"/>
  <c r="G199" i="11"/>
  <c r="I208" i="11"/>
  <c r="G208" i="11"/>
  <c r="K208" i="11"/>
  <c r="G227" i="11"/>
  <c r="K227" i="11"/>
  <c r="I227" i="11"/>
  <c r="I243" i="11"/>
  <c r="K243" i="11"/>
  <c r="G243" i="11"/>
  <c r="G256" i="11"/>
  <c r="I256" i="11"/>
  <c r="K256" i="11"/>
  <c r="G293" i="11"/>
  <c r="I293" i="11"/>
  <c r="K293" i="11"/>
  <c r="G310" i="11"/>
  <c r="I310" i="11"/>
  <c r="K310" i="11"/>
  <c r="I335" i="11"/>
  <c r="G335" i="11"/>
  <c r="K335" i="11"/>
  <c r="K347" i="11"/>
  <c r="I347" i="11"/>
  <c r="G347" i="11"/>
  <c r="K359" i="11"/>
  <c r="I359" i="11"/>
  <c r="G359" i="11"/>
  <c r="G371" i="11"/>
  <c r="I371" i="11"/>
  <c r="K371" i="11"/>
  <c r="G395" i="11"/>
  <c r="I395" i="11"/>
  <c r="K395" i="11"/>
  <c r="K411" i="11"/>
  <c r="G411" i="11"/>
  <c r="I411" i="11"/>
  <c r="G429" i="11"/>
  <c r="I429" i="11"/>
  <c r="K429" i="11"/>
  <c r="I453" i="11"/>
  <c r="K453" i="11"/>
  <c r="G453" i="11"/>
  <c r="G17" i="11"/>
  <c r="I17" i="11"/>
  <c r="K17" i="11"/>
  <c r="K91" i="11"/>
  <c r="G91" i="11"/>
  <c r="I91" i="11"/>
  <c r="I113" i="11"/>
  <c r="K113" i="11"/>
  <c r="G113" i="11"/>
  <c r="K144" i="11"/>
  <c r="I144" i="11"/>
  <c r="G144" i="11"/>
  <c r="K158" i="11"/>
  <c r="G158" i="11"/>
  <c r="I158" i="11"/>
  <c r="K176" i="11"/>
  <c r="I176" i="11"/>
  <c r="G176" i="11"/>
  <c r="K205" i="11"/>
  <c r="I205" i="11"/>
  <c r="G205" i="11"/>
  <c r="G228" i="11"/>
  <c r="I228" i="11"/>
  <c r="K228" i="11"/>
  <c r="K257" i="11"/>
  <c r="I257" i="11"/>
  <c r="G257" i="11"/>
  <c r="I303" i="11"/>
  <c r="K303" i="11"/>
  <c r="G303" i="11"/>
  <c r="K322" i="11"/>
  <c r="I322" i="11"/>
  <c r="G322" i="11"/>
  <c r="I348" i="11"/>
  <c r="K348" i="11"/>
  <c r="G348" i="11"/>
  <c r="G372" i="11"/>
  <c r="K372" i="11"/>
  <c r="I372" i="11"/>
  <c r="K404" i="11"/>
  <c r="G404" i="11"/>
  <c r="I404" i="11"/>
  <c r="I426" i="11"/>
  <c r="K426" i="11"/>
  <c r="G426" i="11"/>
  <c r="I450" i="11"/>
  <c r="K450" i="11"/>
  <c r="G450" i="11"/>
  <c r="I462" i="11"/>
  <c r="G462" i="11"/>
  <c r="K462" i="11"/>
  <c r="K139" i="11"/>
  <c r="I139" i="11"/>
  <c r="G139" i="11"/>
  <c r="G179" i="11"/>
  <c r="I179" i="11"/>
  <c r="K179" i="11"/>
  <c r="I219" i="11"/>
  <c r="K219" i="11"/>
  <c r="G219" i="11"/>
  <c r="I248" i="11"/>
  <c r="K248" i="11"/>
  <c r="G248" i="11"/>
  <c r="G271" i="11"/>
  <c r="K271" i="11"/>
  <c r="I271" i="11"/>
  <c r="G317" i="11"/>
  <c r="I317" i="11"/>
  <c r="K317" i="11"/>
  <c r="K343" i="11"/>
  <c r="I343" i="11"/>
  <c r="G343" i="11"/>
  <c r="I367" i="11"/>
  <c r="G367" i="11"/>
  <c r="K367" i="11"/>
  <c r="K403" i="11"/>
  <c r="I403" i="11"/>
  <c r="G403" i="11"/>
  <c r="I434" i="11"/>
  <c r="K434" i="11"/>
  <c r="G434" i="11"/>
  <c r="G461" i="11"/>
  <c r="I461" i="11"/>
  <c r="K461" i="11"/>
  <c r="G64" i="11"/>
  <c r="I64" i="11"/>
  <c r="K64" i="11"/>
  <c r="K83" i="11"/>
  <c r="G83" i="11"/>
  <c r="I83" i="11"/>
  <c r="I127" i="11"/>
  <c r="G127" i="11"/>
  <c r="K127" i="11"/>
  <c r="I162" i="11"/>
  <c r="K162" i="11"/>
  <c r="G162" i="11"/>
  <c r="K200" i="11"/>
  <c r="G200" i="11"/>
  <c r="I200" i="11"/>
  <c r="I235" i="11"/>
  <c r="K235" i="11"/>
  <c r="G235" i="11"/>
  <c r="K268" i="11"/>
  <c r="I268" i="11"/>
  <c r="G268" i="11"/>
  <c r="K336" i="11"/>
  <c r="I336" i="11"/>
  <c r="G336" i="11"/>
  <c r="I364" i="11"/>
  <c r="K364" i="11"/>
  <c r="G364" i="11"/>
  <c r="I400" i="11"/>
  <c r="K400" i="11"/>
  <c r="G400" i="11"/>
  <c r="I430" i="11"/>
  <c r="G430" i="11"/>
  <c r="K430" i="11"/>
  <c r="I458" i="11"/>
  <c r="K458" i="11"/>
  <c r="G458" i="11"/>
  <c r="K25" i="11"/>
  <c r="G25" i="11"/>
  <c r="K55" i="11"/>
  <c r="I55" i="11"/>
  <c r="G55" i="11"/>
  <c r="K65" i="11"/>
  <c r="G65" i="11"/>
  <c r="I65" i="11"/>
  <c r="K73" i="11"/>
  <c r="G73" i="11"/>
  <c r="I73" i="11"/>
  <c r="I84" i="11"/>
  <c r="G84" i="11"/>
  <c r="K84" i="11"/>
  <c r="I92" i="11"/>
  <c r="G92" i="11"/>
  <c r="K92" i="11"/>
  <c r="G104" i="11"/>
  <c r="K104" i="11"/>
  <c r="I104" i="11"/>
  <c r="I114" i="11"/>
  <c r="K114" i="11"/>
  <c r="G114" i="11"/>
  <c r="K128" i="11"/>
  <c r="I128" i="11"/>
  <c r="G128" i="11"/>
  <c r="K137" i="11"/>
  <c r="I137" i="11"/>
  <c r="G137" i="11"/>
  <c r="I145" i="11"/>
  <c r="K145" i="11"/>
  <c r="G145" i="11"/>
  <c r="K154" i="11"/>
  <c r="G154" i="11"/>
  <c r="I154" i="11"/>
  <c r="I163" i="11"/>
  <c r="K163" i="11"/>
  <c r="G163" i="11"/>
  <c r="K173" i="11"/>
  <c r="I173" i="11"/>
  <c r="G173" i="11"/>
  <c r="I181" i="11"/>
  <c r="G181" i="11"/>
  <c r="K181" i="11"/>
  <c r="K189" i="11"/>
  <c r="I189" i="11"/>
  <c r="G189" i="11"/>
  <c r="I201" i="11"/>
  <c r="G201" i="11"/>
  <c r="K201" i="11"/>
  <c r="I221" i="11"/>
  <c r="K221" i="11"/>
  <c r="G221" i="11"/>
  <c r="K229" i="11"/>
  <c r="G229" i="11"/>
  <c r="I229" i="11"/>
  <c r="K241" i="11"/>
  <c r="I241" i="11"/>
  <c r="G241" i="11"/>
  <c r="G250" i="11"/>
  <c r="K250" i="11"/>
  <c r="I250" i="11"/>
  <c r="I258" i="11"/>
  <c r="K258" i="11"/>
  <c r="G258" i="11"/>
  <c r="G269" i="11"/>
  <c r="K269" i="11"/>
  <c r="I269" i="11"/>
  <c r="K285" i="11"/>
  <c r="G285" i="11"/>
  <c r="I285" i="11"/>
  <c r="K304" i="11"/>
  <c r="G304" i="11"/>
  <c r="I304" i="11"/>
  <c r="K315" i="11"/>
  <c r="G315" i="11"/>
  <c r="I315" i="11"/>
  <c r="I328" i="11"/>
  <c r="G328" i="11"/>
  <c r="K328" i="11"/>
  <c r="G337" i="11"/>
  <c r="K337" i="11"/>
  <c r="I337" i="11"/>
  <c r="I345" i="11"/>
  <c r="K345" i="11"/>
  <c r="G345" i="11"/>
  <c r="K353" i="11"/>
  <c r="I353" i="11"/>
  <c r="G353" i="11"/>
  <c r="G361" i="11"/>
  <c r="I361" i="11"/>
  <c r="K361" i="11"/>
  <c r="G369" i="11"/>
  <c r="K369" i="11"/>
  <c r="I369" i="11"/>
  <c r="I377" i="11"/>
  <c r="G377" i="11"/>
  <c r="K377" i="11"/>
  <c r="G401" i="11"/>
  <c r="I401" i="11"/>
  <c r="K401" i="11"/>
  <c r="K409" i="11"/>
  <c r="G409" i="11"/>
  <c r="I409" i="11"/>
  <c r="G417" i="11"/>
  <c r="K417" i="11"/>
  <c r="I417" i="11"/>
  <c r="K427" i="11"/>
  <c r="I427" i="11"/>
  <c r="G427" i="11"/>
  <c r="K436" i="11"/>
  <c r="G436" i="11"/>
  <c r="I436" i="11"/>
  <c r="K444" i="11"/>
  <c r="I444" i="11"/>
  <c r="G444" i="11"/>
  <c r="K451" i="11"/>
  <c r="G451" i="11"/>
  <c r="I451" i="11"/>
  <c r="K459" i="11"/>
  <c r="I459" i="11"/>
  <c r="G459" i="11"/>
  <c r="K467" i="11"/>
  <c r="I467" i="11"/>
  <c r="G467" i="11"/>
  <c r="I425" i="11"/>
  <c r="G425" i="11"/>
  <c r="K425" i="11"/>
  <c r="G449" i="11"/>
  <c r="I449" i="11"/>
  <c r="K449" i="11"/>
  <c r="G24" i="11"/>
  <c r="K24" i="11"/>
  <c r="K60" i="11"/>
  <c r="G60" i="11"/>
  <c r="I60" i="11"/>
  <c r="I87" i="11"/>
  <c r="K87" i="11"/>
  <c r="G87" i="11"/>
  <c r="G123" i="11"/>
  <c r="I123" i="11"/>
  <c r="K123" i="11"/>
  <c r="K153" i="11"/>
  <c r="G153" i="11"/>
  <c r="I153" i="11"/>
  <c r="G184" i="11"/>
  <c r="K184" i="11"/>
  <c r="I184" i="11"/>
  <c r="I224" i="11"/>
  <c r="K224" i="11"/>
  <c r="G224" i="11"/>
  <c r="G253" i="11"/>
  <c r="I253" i="11"/>
  <c r="K253" i="11"/>
  <c r="G307" i="11"/>
  <c r="K307" i="11"/>
  <c r="I307" i="11"/>
  <c r="K344" i="11"/>
  <c r="I344" i="11"/>
  <c r="G344" i="11"/>
  <c r="K368" i="11"/>
  <c r="I368" i="11"/>
  <c r="G368" i="11"/>
  <c r="G408" i="11"/>
  <c r="K408" i="11"/>
  <c r="I408" i="11"/>
  <c r="K435" i="11"/>
  <c r="I435" i="11"/>
  <c r="G435" i="11"/>
  <c r="I466" i="11"/>
  <c r="K466" i="11"/>
  <c r="G466" i="11"/>
  <c r="F233" i="11"/>
  <c r="I20" i="11"/>
  <c r="G20" i="11"/>
  <c r="K20" i="11"/>
  <c r="I33" i="11"/>
  <c r="G33" i="11"/>
  <c r="K33" i="11"/>
  <c r="I62" i="11"/>
  <c r="K62" i="11"/>
  <c r="G62" i="11"/>
  <c r="K70" i="11"/>
  <c r="I70" i="11"/>
  <c r="G70" i="11"/>
  <c r="G85" i="11"/>
  <c r="I85" i="11"/>
  <c r="K85" i="11"/>
  <c r="K93" i="11"/>
  <c r="I93" i="11"/>
  <c r="G93" i="11"/>
  <c r="K107" i="11"/>
  <c r="G107" i="11"/>
  <c r="I107" i="11"/>
  <c r="K115" i="11"/>
  <c r="I115" i="11"/>
  <c r="G115" i="11"/>
  <c r="K129" i="11"/>
  <c r="G129" i="11"/>
  <c r="I129" i="11"/>
  <c r="I138" i="11"/>
  <c r="G138" i="11"/>
  <c r="K138" i="11"/>
  <c r="I146" i="11"/>
  <c r="K146" i="11"/>
  <c r="G146" i="11"/>
  <c r="K155" i="11"/>
  <c r="I155" i="11"/>
  <c r="G155" i="11"/>
  <c r="I164" i="11"/>
  <c r="G164" i="11"/>
  <c r="K164" i="11"/>
  <c r="G174" i="11"/>
  <c r="K174" i="11"/>
  <c r="I174" i="11"/>
  <c r="K182" i="11"/>
  <c r="G182" i="11"/>
  <c r="I182" i="11"/>
  <c r="K190" i="11"/>
  <c r="G190" i="11"/>
  <c r="I190" i="11"/>
  <c r="K202" i="11"/>
  <c r="G202" i="11"/>
  <c r="I202" i="11"/>
  <c r="I222" i="11"/>
  <c r="G222" i="11"/>
  <c r="K222" i="11"/>
  <c r="K232" i="11"/>
  <c r="G232" i="11"/>
  <c r="I232" i="11"/>
  <c r="I242" i="11"/>
  <c r="K242" i="11"/>
  <c r="G242" i="11"/>
  <c r="K251" i="11"/>
  <c r="G251" i="11"/>
  <c r="I251" i="11"/>
  <c r="I259" i="11"/>
  <c r="K259" i="11"/>
  <c r="G259" i="11"/>
  <c r="K270" i="11"/>
  <c r="I270" i="11"/>
  <c r="G270" i="11"/>
  <c r="I301" i="11"/>
  <c r="G301" i="11"/>
  <c r="K301" i="11"/>
  <c r="K309" i="11"/>
  <c r="I309" i="11"/>
  <c r="G309" i="11"/>
  <c r="I320" i="11"/>
  <c r="K320" i="11"/>
  <c r="G320" i="11"/>
  <c r="K334" i="11"/>
  <c r="G334" i="11"/>
  <c r="I334" i="11"/>
  <c r="K342" i="11"/>
  <c r="I342" i="11"/>
  <c r="G342" i="11"/>
  <c r="K350" i="11"/>
  <c r="G350" i="11"/>
  <c r="I350" i="11"/>
  <c r="G358" i="11"/>
  <c r="K358" i="11"/>
  <c r="I358" i="11"/>
  <c r="K366" i="11"/>
  <c r="I366" i="11"/>
  <c r="G366" i="11"/>
  <c r="I374" i="11"/>
  <c r="K374" i="11"/>
  <c r="G374" i="11"/>
  <c r="I394" i="11"/>
  <c r="K394" i="11"/>
  <c r="G394" i="11"/>
  <c r="G402" i="11"/>
  <c r="I402" i="11"/>
  <c r="K402" i="11"/>
  <c r="I410" i="11"/>
  <c r="G410" i="11"/>
  <c r="K410" i="11"/>
  <c r="I420" i="11"/>
  <c r="K420" i="11"/>
  <c r="G420" i="11"/>
  <c r="K428" i="11"/>
  <c r="I428" i="11"/>
  <c r="G428" i="11"/>
  <c r="K437" i="11"/>
  <c r="I437" i="11"/>
  <c r="G437" i="11"/>
  <c r="G445" i="11"/>
  <c r="I445" i="11"/>
  <c r="K445" i="11"/>
  <c r="I456" i="11"/>
  <c r="K456" i="11"/>
  <c r="G456" i="11"/>
  <c r="K464" i="11"/>
  <c r="I464" i="11"/>
  <c r="G464" i="11"/>
  <c r="F13" i="11"/>
  <c r="I9" i="5"/>
  <c r="M4304" i="11" l="1"/>
  <c r="M3309" i="11"/>
  <c r="M1151" i="11"/>
  <c r="M1329" i="11"/>
  <c r="M4354" i="11"/>
  <c r="M2106" i="11"/>
  <c r="M3086" i="11"/>
  <c r="M3226" i="11"/>
  <c r="M4189" i="11"/>
  <c r="M3192" i="11"/>
  <c r="M4204" i="11"/>
  <c r="M4016" i="11"/>
  <c r="M1020" i="11"/>
  <c r="M4088" i="11"/>
  <c r="M4219" i="11"/>
  <c r="M4216" i="11"/>
  <c r="M4115" i="11"/>
  <c r="M4390" i="11"/>
  <c r="M4023" i="11"/>
  <c r="M4261" i="11"/>
  <c r="M4195" i="11"/>
  <c r="M4412" i="11"/>
  <c r="M4328" i="11"/>
  <c r="M4183" i="11"/>
  <c r="M4085" i="11"/>
  <c r="M4377" i="11"/>
  <c r="M4137" i="11"/>
  <c r="M4228" i="11"/>
  <c r="M4059" i="11"/>
  <c r="M4064" i="11"/>
  <c r="M4074" i="11"/>
  <c r="M4269" i="11"/>
  <c r="M4192" i="11"/>
  <c r="M4105" i="11"/>
  <c r="M4028" i="11"/>
  <c r="M3985" i="11"/>
  <c r="M4277" i="11"/>
  <c r="M4067" i="11"/>
  <c r="M4334" i="11"/>
  <c r="M4280" i="11"/>
  <c r="M4031" i="11"/>
  <c r="M4009" i="11"/>
  <c r="M533" i="11"/>
  <c r="M2156" i="11"/>
  <c r="M4097" i="11"/>
  <c r="M3991" i="11"/>
  <c r="M3069" i="11"/>
  <c r="M3983" i="11"/>
  <c r="M4422" i="11"/>
  <c r="M4206" i="11"/>
  <c r="M2090" i="11"/>
  <c r="M2323" i="11"/>
  <c r="M4317" i="11"/>
  <c r="M4301" i="11"/>
  <c r="M4044" i="11"/>
  <c r="M4326" i="11"/>
  <c r="M4311" i="11"/>
  <c r="M3977" i="11"/>
  <c r="M4133" i="11"/>
  <c r="M4318" i="11"/>
  <c r="M4363" i="11"/>
  <c r="M4310" i="11"/>
  <c r="M4414" i="11"/>
  <c r="M4398" i="11"/>
  <c r="M4092" i="11"/>
  <c r="M2400" i="11"/>
  <c r="M4076" i="11"/>
  <c r="M4118" i="11"/>
  <c r="M3390" i="11"/>
  <c r="M3229" i="11"/>
  <c r="M4032" i="11"/>
  <c r="M4165" i="11"/>
  <c r="M4389" i="11"/>
  <c r="M4364" i="11"/>
  <c r="M2011" i="11"/>
  <c r="M2388" i="11"/>
  <c r="M4146" i="11"/>
  <c r="M875" i="11"/>
  <c r="M4370" i="11"/>
  <c r="M2120" i="11"/>
  <c r="M2153" i="11"/>
  <c r="M2164" i="11"/>
  <c r="M2004" i="11"/>
  <c r="M3425" i="11"/>
  <c r="M4292" i="11"/>
  <c r="M898" i="11"/>
  <c r="M2406" i="11"/>
  <c r="M2165" i="11"/>
  <c r="M2236" i="11"/>
  <c r="M3119" i="11"/>
  <c r="M4373" i="11"/>
  <c r="M4229" i="11"/>
  <c r="M4182" i="11"/>
  <c r="M4220" i="11"/>
  <c r="M4034" i="11"/>
  <c r="M4408" i="11"/>
  <c r="M4413" i="11"/>
  <c r="M598" i="11"/>
  <c r="M1388" i="11"/>
  <c r="M4323" i="11"/>
  <c r="M4109" i="11"/>
  <c r="M4126" i="11"/>
  <c r="M4405" i="11"/>
  <c r="M2132" i="11"/>
  <c r="M2309" i="11"/>
  <c r="M3422" i="11"/>
  <c r="M3381" i="11"/>
  <c r="M4263" i="11"/>
  <c r="M4290" i="11"/>
  <c r="M4362" i="11"/>
  <c r="M4026" i="11"/>
  <c r="M4047" i="11"/>
  <c r="M4099" i="11"/>
  <c r="M4309" i="11"/>
  <c r="M2113" i="11"/>
  <c r="M4356" i="11"/>
  <c r="M3999" i="11"/>
  <c r="M4100" i="11"/>
  <c r="M1035" i="11"/>
  <c r="M4164" i="11"/>
  <c r="M4230" i="11"/>
  <c r="M4332" i="11"/>
  <c r="M4181" i="11"/>
  <c r="M4380" i="11"/>
  <c r="M4033" i="11"/>
  <c r="M4025" i="11"/>
  <c r="M4125" i="11"/>
  <c r="M4260" i="11"/>
  <c r="M4054" i="11"/>
  <c r="M3980" i="11"/>
  <c r="M3993" i="11"/>
  <c r="M4015" i="11"/>
  <c r="M4068" i="11"/>
  <c r="M2146" i="11"/>
  <c r="M4279" i="11"/>
  <c r="M4046" i="11"/>
  <c r="M4135" i="11"/>
  <c r="M4268" i="11"/>
  <c r="M4117" i="11"/>
  <c r="M4090" i="11"/>
  <c r="M4202" i="11"/>
  <c r="M4357" i="11"/>
  <c r="M4201" i="11"/>
  <c r="M4061" i="11"/>
  <c r="M2285" i="11"/>
  <c r="M2441" i="11"/>
  <c r="M2013" i="11"/>
  <c r="M4221" i="11"/>
  <c r="M3397" i="11"/>
  <c r="M2172" i="11"/>
  <c r="M2119" i="11"/>
  <c r="M2035" i="11"/>
  <c r="M3973" i="11"/>
  <c r="M4167" i="11"/>
  <c r="M4382" i="11"/>
  <c r="M4245" i="11"/>
  <c r="M4123" i="11"/>
  <c r="M4406" i="11"/>
  <c r="M4371" i="11"/>
  <c r="M4069" i="11"/>
  <c r="M4129" i="11"/>
  <c r="M4010" i="11"/>
  <c r="M4198" i="11"/>
  <c r="M4388" i="11"/>
  <c r="M4325" i="11"/>
  <c r="M2354" i="11"/>
  <c r="M4421" i="11"/>
  <c r="M4107" i="11"/>
  <c r="M3045" i="11"/>
  <c r="M3213" i="11"/>
  <c r="M2064" i="11"/>
  <c r="M4327" i="11"/>
  <c r="M3002" i="11"/>
  <c r="M4396" i="11"/>
  <c r="M4312" i="11"/>
  <c r="M4089" i="11"/>
  <c r="M4407" i="11"/>
  <c r="M4282" i="11"/>
  <c r="M4180" i="11"/>
  <c r="M4376" i="11"/>
  <c r="M4218" i="11"/>
  <c r="M2338" i="11"/>
  <c r="M3104" i="11"/>
  <c r="M3408" i="11"/>
  <c r="M2235" i="11"/>
  <c r="M3138" i="11"/>
  <c r="M3272" i="11"/>
  <c r="M3366" i="11"/>
  <c r="M3333" i="11"/>
  <c r="M4361" i="11"/>
  <c r="M4267" i="11"/>
  <c r="M4102" i="11"/>
  <c r="M4049" i="11"/>
  <c r="M4419" i="11"/>
  <c r="M4153" i="11"/>
  <c r="M4294" i="11"/>
  <c r="M4144" i="11"/>
  <c r="M4392" i="11"/>
  <c r="M4316" i="11"/>
  <c r="M4307" i="11"/>
  <c r="M4210" i="11"/>
  <c r="M4143" i="11"/>
  <c r="M2376" i="11"/>
  <c r="M2138" i="11"/>
  <c r="M2155" i="11"/>
  <c r="M3409" i="11"/>
  <c r="M2224" i="11"/>
  <c r="M4209" i="11"/>
  <c r="M4134" i="11"/>
  <c r="M4003" i="11"/>
  <c r="M4339" i="11"/>
  <c r="M4295" i="11"/>
  <c r="M4203" i="11"/>
  <c r="M4145" i="11"/>
  <c r="M4114" i="11"/>
  <c r="M4381" i="11"/>
  <c r="M4302" i="11"/>
  <c r="M4211" i="11"/>
  <c r="M4152" i="11"/>
  <c r="M4083" i="11"/>
  <c r="M4424" i="11"/>
  <c r="M4262" i="11"/>
  <c r="M4397" i="11"/>
  <c r="M4333" i="11"/>
  <c r="M4151" i="11"/>
  <c r="M3064" i="11"/>
  <c r="M2249" i="11"/>
  <c r="M3364" i="11"/>
  <c r="M3110" i="11"/>
  <c r="M3202" i="11"/>
  <c r="M3290" i="11"/>
  <c r="M2232" i="11"/>
  <c r="M3416" i="11"/>
  <c r="M3421" i="11"/>
  <c r="M2374" i="11"/>
  <c r="M2425" i="11"/>
  <c r="M2125" i="11"/>
  <c r="M3334" i="11"/>
  <c r="M3382" i="11"/>
  <c r="M3037" i="11"/>
  <c r="M3240" i="11"/>
  <c r="M3155" i="11"/>
  <c r="M2322" i="11"/>
  <c r="M2023" i="11"/>
  <c r="M2003" i="11"/>
  <c r="M3423" i="11"/>
  <c r="M2447" i="11"/>
  <c r="M3255" i="11"/>
  <c r="M3319" i="11"/>
  <c r="M2148" i="11"/>
  <c r="M2321" i="11"/>
  <c r="M3079" i="11"/>
  <c r="M3392" i="11"/>
  <c r="M2382" i="11"/>
  <c r="M4314" i="11"/>
  <c r="M2379" i="11"/>
  <c r="M2335" i="11"/>
  <c r="M2043" i="11"/>
  <c r="M3220" i="11"/>
  <c r="M3111" i="11"/>
  <c r="M2318" i="11"/>
  <c r="M2184" i="11"/>
  <c r="M4207" i="11"/>
  <c r="M2029" i="11"/>
  <c r="M4425" i="11"/>
  <c r="M2199" i="11"/>
  <c r="M2418" i="11"/>
  <c r="M3161" i="11"/>
  <c r="M2289" i="11"/>
  <c r="M3193" i="11"/>
  <c r="M3328" i="11"/>
  <c r="M3146" i="11"/>
  <c r="M3311" i="11"/>
  <c r="M3154" i="11"/>
  <c r="M2994" i="11"/>
  <c r="M3336" i="11"/>
  <c r="M3371" i="11"/>
  <c r="M2439" i="11"/>
  <c r="M2227" i="11"/>
  <c r="M2214" i="11"/>
  <c r="M2434" i="11"/>
  <c r="M2221" i="11"/>
  <c r="M3263" i="11"/>
  <c r="M3304" i="11"/>
  <c r="M3278" i="11"/>
  <c r="M3046" i="11"/>
  <c r="M2025" i="11"/>
  <c r="M3043" i="11"/>
  <c r="M3077" i="11"/>
  <c r="M3270" i="11"/>
  <c r="M2055" i="11"/>
  <c r="M2069" i="11"/>
  <c r="M3152" i="11"/>
  <c r="M2093" i="11"/>
  <c r="M2081" i="11"/>
  <c r="M4335" i="11"/>
  <c r="M2046" i="11"/>
  <c r="M2053" i="11"/>
  <c r="M2414" i="11"/>
  <c r="M3305" i="11"/>
  <c r="M1211" i="11"/>
  <c r="M2122" i="11"/>
  <c r="M2433" i="11"/>
  <c r="M2209" i="11"/>
  <c r="M3212" i="11"/>
  <c r="M3145" i="11"/>
  <c r="M2067" i="11"/>
  <c r="M4296" i="11"/>
  <c r="M2314" i="11"/>
  <c r="M2083" i="11"/>
  <c r="M3398" i="11"/>
  <c r="M2054" i="11"/>
  <c r="M3080" i="11"/>
  <c r="M3036" i="11"/>
  <c r="M2121" i="11"/>
  <c r="M3174" i="11"/>
  <c r="M2110" i="11"/>
  <c r="M2239" i="11"/>
  <c r="M2174" i="11"/>
  <c r="M2088" i="11"/>
  <c r="M2345" i="11"/>
  <c r="M2373" i="11"/>
  <c r="M2401" i="11"/>
  <c r="M2253" i="11"/>
  <c r="M2430" i="11"/>
  <c r="M2105" i="11"/>
  <c r="M2352" i="11"/>
  <c r="M2170" i="11"/>
  <c r="M2048" i="11"/>
  <c r="M2072" i="11"/>
  <c r="M2350" i="11"/>
  <c r="M2036" i="11"/>
  <c r="M2251" i="11"/>
  <c r="M2137" i="11"/>
  <c r="M1022" i="11"/>
  <c r="M3122" i="11"/>
  <c r="M3431" i="11"/>
  <c r="M2187" i="11"/>
  <c r="M2431" i="11"/>
  <c r="M4036" i="11"/>
  <c r="M3135" i="11"/>
  <c r="M2320" i="11"/>
  <c r="M2219" i="11"/>
  <c r="M2135" i="11"/>
  <c r="G4193" i="11"/>
  <c r="M4329" i="11"/>
  <c r="M2056" i="11"/>
  <c r="M1322" i="11"/>
  <c r="M2202" i="11"/>
  <c r="M3310" i="11"/>
  <c r="M2233" i="11"/>
  <c r="M2395" i="11"/>
  <c r="M2201" i="11"/>
  <c r="M2208" i="11"/>
  <c r="M2010" i="11"/>
  <c r="M3989" i="11"/>
  <c r="M2091" i="11"/>
  <c r="M2171" i="11"/>
  <c r="M4374" i="11"/>
  <c r="M3055" i="11"/>
  <c r="M3030" i="11"/>
  <c r="M3313" i="11"/>
  <c r="M3197" i="11"/>
  <c r="M3415" i="11"/>
  <c r="M3380" i="11"/>
  <c r="M3239" i="11"/>
  <c r="M3153" i="11"/>
  <c r="M3025" i="11"/>
  <c r="M2217" i="11"/>
  <c r="M2241" i="11"/>
  <c r="M2419" i="11"/>
  <c r="M4217" i="11"/>
  <c r="M4060" i="11"/>
  <c r="M3976" i="11"/>
  <c r="M4253" i="11"/>
  <c r="M3343" i="11"/>
  <c r="M3053" i="11"/>
  <c r="M2332" i="11"/>
  <c r="M3131" i="11"/>
  <c r="M3151" i="11"/>
  <c r="M4516" i="11"/>
  <c r="M2417" i="11"/>
  <c r="M2074" i="11"/>
  <c r="M3219" i="11"/>
  <c r="M3121" i="11"/>
  <c r="M3159" i="11"/>
  <c r="M3070" i="11"/>
  <c r="M3301" i="11"/>
  <c r="M3034" i="11"/>
  <c r="M3129" i="11"/>
  <c r="M3029" i="11"/>
  <c r="M3424" i="11"/>
  <c r="M3391" i="11"/>
  <c r="M3344" i="11"/>
  <c r="M3312" i="11"/>
  <c r="M3271" i="11"/>
  <c r="M3162" i="11"/>
  <c r="M3128" i="11"/>
  <c r="M3093" i="11"/>
  <c r="M3194" i="11"/>
  <c r="M2215" i="11"/>
  <c r="M2005" i="11"/>
  <c r="M2301" i="11"/>
  <c r="M2094" i="11"/>
  <c r="M2096" i="11"/>
  <c r="M4050" i="11"/>
  <c r="M4154" i="11"/>
  <c r="M4075" i="11"/>
  <c r="M4110" i="11"/>
  <c r="M4385" i="11"/>
  <c r="M4043" i="11"/>
  <c r="M4415" i="11"/>
  <c r="M4264" i="11"/>
  <c r="M2140" i="11"/>
  <c r="M2250" i="11"/>
  <c r="M2299" i="11"/>
  <c r="M4271" i="11"/>
  <c r="I4193" i="11"/>
  <c r="M2327" i="11"/>
  <c r="M2337" i="11"/>
  <c r="M4073" i="11"/>
  <c r="M3379" i="11"/>
  <c r="M3426" i="11"/>
  <c r="M3386" i="11"/>
  <c r="M3335" i="11"/>
  <c r="M3127" i="11"/>
  <c r="M2990" i="11"/>
  <c r="M2334" i="11"/>
  <c r="M2442" i="11"/>
  <c r="M2312" i="11"/>
  <c r="M4004" i="11"/>
  <c r="M2166" i="11"/>
  <c r="M4320" i="11"/>
  <c r="M4383" i="11"/>
  <c r="M4148" i="11"/>
  <c r="M3211" i="11"/>
  <c r="M2310" i="11"/>
  <c r="M2230" i="11"/>
  <c r="M4418" i="11"/>
  <c r="M4289" i="11"/>
  <c r="M4122" i="11"/>
  <c r="M2283" i="11"/>
  <c r="M2347" i="11"/>
  <c r="M2353" i="11"/>
  <c r="M2127" i="11"/>
  <c r="M2000" i="11"/>
  <c r="M2983" i="11"/>
  <c r="M3190" i="11"/>
  <c r="M2995" i="11"/>
  <c r="M3345" i="11"/>
  <c r="M3163" i="11"/>
  <c r="M3074" i="11"/>
  <c r="M3407" i="11"/>
  <c r="M3372" i="11"/>
  <c r="M3327" i="11"/>
  <c r="M3289" i="11"/>
  <c r="M3228" i="11"/>
  <c r="M3191" i="11"/>
  <c r="M3117" i="11"/>
  <c r="M3100" i="11"/>
  <c r="M3035" i="11"/>
  <c r="M3003" i="11"/>
  <c r="M2169" i="11"/>
  <c r="M2204" i="11"/>
  <c r="M2149" i="11"/>
  <c r="M2040" i="11"/>
  <c r="M4070" i="11"/>
  <c r="M4048" i="11"/>
  <c r="M4024" i="11"/>
  <c r="M2108" i="11"/>
  <c r="M2163" i="11"/>
  <c r="M2129" i="11"/>
  <c r="M2052" i="11"/>
  <c r="K4428" i="11"/>
  <c r="M3287" i="11"/>
  <c r="M3369" i="11"/>
  <c r="M3142" i="11"/>
  <c r="M2302" i="11"/>
  <c r="M2185" i="11"/>
  <c r="M2408" i="11"/>
  <c r="M2066" i="11"/>
  <c r="M3281" i="11"/>
  <c r="M3377" i="11"/>
  <c r="M4655" i="11"/>
  <c r="M4591" i="11"/>
  <c r="M4485" i="11"/>
  <c r="M4803" i="11"/>
  <c r="M4615" i="11"/>
  <c r="M4765" i="11"/>
  <c r="M4896" i="11"/>
  <c r="M4792" i="11"/>
  <c r="M4663" i="11"/>
  <c r="M4625" i="11"/>
  <c r="M4590" i="11"/>
  <c r="M4581" i="11"/>
  <c r="M4533" i="11"/>
  <c r="M4499" i="11"/>
  <c r="M4359" i="11"/>
  <c r="M4226" i="11"/>
  <c r="M2238" i="11"/>
  <c r="M4120" i="11"/>
  <c r="M4319" i="11"/>
  <c r="M3338" i="11"/>
  <c r="M3306" i="11"/>
  <c r="M3160" i="11"/>
  <c r="M3139" i="11"/>
  <c r="M3204" i="11"/>
  <c r="M3103" i="11"/>
  <c r="M3019" i="11"/>
  <c r="M3375" i="11"/>
  <c r="M3342" i="11"/>
  <c r="M3273" i="11"/>
  <c r="M3108" i="11"/>
  <c r="M3081" i="11"/>
  <c r="M2988" i="11"/>
  <c r="M3325" i="11"/>
  <c r="M3107" i="11"/>
  <c r="M3432" i="11"/>
  <c r="M3399" i="11"/>
  <c r="M3365" i="11"/>
  <c r="M3320" i="11"/>
  <c r="M3279" i="11"/>
  <c r="M3221" i="11"/>
  <c r="M3175" i="11"/>
  <c r="M3136" i="11"/>
  <c r="M3102" i="11"/>
  <c r="M3057" i="11"/>
  <c r="M3009" i="11"/>
  <c r="M3434" i="11"/>
  <c r="M3402" i="11"/>
  <c r="M3277" i="11"/>
  <c r="M3231" i="11"/>
  <c r="M3209" i="11"/>
  <c r="M3156" i="11"/>
  <c r="M4322" i="11"/>
  <c r="M4215" i="11"/>
  <c r="M4062" i="11"/>
  <c r="M2159" i="11"/>
  <c r="M3099" i="11"/>
  <c r="M3291" i="11"/>
  <c r="M3241" i="11"/>
  <c r="M3078" i="11"/>
  <c r="M2383" i="11"/>
  <c r="M2079" i="11"/>
  <c r="M2390" i="11"/>
  <c r="M2280" i="11"/>
  <c r="M2045" i="11"/>
  <c r="M4159" i="11"/>
  <c r="M4139" i="11"/>
  <c r="M4130" i="11"/>
  <c r="M4112" i="11"/>
  <c r="M4095" i="11"/>
  <c r="M4072" i="11"/>
  <c r="M4038" i="11"/>
  <c r="M3974" i="11"/>
  <c r="M2114" i="11"/>
  <c r="M4404" i="11"/>
  <c r="M4369" i="11"/>
  <c r="M4300" i="11"/>
  <c r="M4278" i="11"/>
  <c r="M4199" i="11"/>
  <c r="M4138" i="11"/>
  <c r="M4111" i="11"/>
  <c r="M4094" i="11"/>
  <c r="M4053" i="11"/>
  <c r="M4020" i="11"/>
  <c r="M4411" i="11"/>
  <c r="M4399" i="11"/>
  <c r="M4360" i="11"/>
  <c r="M4303" i="11"/>
  <c r="M4281" i="11"/>
  <c r="M4227" i="11"/>
  <c r="M4212" i="11"/>
  <c r="M4194" i="11"/>
  <c r="M4141" i="11"/>
  <c r="M4119" i="11"/>
  <c r="M4101" i="11"/>
  <c r="M4019" i="11"/>
  <c r="M3984" i="11"/>
  <c r="M4402" i="11"/>
  <c r="M4394" i="11"/>
  <c r="M4375" i="11"/>
  <c r="M4338" i="11"/>
  <c r="M4306" i="11"/>
  <c r="M4298" i="11"/>
  <c r="M4265" i="11"/>
  <c r="M4186" i="11"/>
  <c r="M4169" i="11"/>
  <c r="M4140" i="11"/>
  <c r="M4104" i="11"/>
  <c r="M4096" i="11"/>
  <c r="M4051" i="11"/>
  <c r="M3990" i="11"/>
  <c r="M4416" i="11"/>
  <c r="M4400" i="11"/>
  <c r="M4353" i="11"/>
  <c r="M4324" i="11"/>
  <c r="M4308" i="11"/>
  <c r="M4233" i="11"/>
  <c r="M4213" i="11"/>
  <c r="M4142" i="11"/>
  <c r="M4098" i="11"/>
  <c r="M4071" i="11"/>
  <c r="M4395" i="11"/>
  <c r="M4368" i="11"/>
  <c r="M4315" i="11"/>
  <c r="M4299" i="11"/>
  <c r="M4270" i="11"/>
  <c r="M4208" i="11"/>
  <c r="M4187" i="11"/>
  <c r="M4161" i="11"/>
  <c r="M4409" i="11"/>
  <c r="M4401" i="11"/>
  <c r="M4384" i="11"/>
  <c r="M4313" i="11"/>
  <c r="M4288" i="11"/>
  <c r="M4275" i="11"/>
  <c r="M4234" i="11"/>
  <c r="M4196" i="11"/>
  <c r="M2019" i="11"/>
  <c r="M4305" i="11"/>
  <c r="M2288" i="11"/>
  <c r="M2207" i="11"/>
  <c r="M2392" i="11"/>
  <c r="M3430" i="11"/>
  <c r="M2986" i="11"/>
  <c r="M2403" i="11"/>
  <c r="M2385" i="11"/>
  <c r="M2316" i="11"/>
  <c r="M4517" i="11"/>
  <c r="M4860" i="11"/>
  <c r="M4657" i="11"/>
  <c r="M4367" i="11"/>
  <c r="M4235" i="11"/>
  <c r="M4132" i="11"/>
  <c r="M3214" i="11"/>
  <c r="M3349" i="11"/>
  <c r="M3044" i="11"/>
  <c r="M2993" i="11"/>
  <c r="M3130" i="11"/>
  <c r="M3133" i="11"/>
  <c r="M3302" i="11"/>
  <c r="M3199" i="11"/>
  <c r="M3109" i="11"/>
  <c r="M3056" i="11"/>
  <c r="M4147" i="11"/>
  <c r="M4121" i="11"/>
  <c r="M4103" i="11"/>
  <c r="M4086" i="11"/>
  <c r="M4029" i="11"/>
  <c r="M2131" i="11"/>
  <c r="M4420" i="11"/>
  <c r="M4387" i="11"/>
  <c r="M4124" i="11"/>
  <c r="M4386" i="11"/>
  <c r="M4266" i="11"/>
  <c r="M4128" i="11"/>
  <c r="M4084" i="11"/>
  <c r="M4027" i="11"/>
  <c r="M4330" i="11"/>
  <c r="M4276" i="11"/>
  <c r="M4160" i="11"/>
  <c r="M4063" i="11"/>
  <c r="M4365" i="11"/>
  <c r="M4188" i="11"/>
  <c r="M4393" i="11"/>
  <c r="M4337" i="11"/>
  <c r="M2300" i="11"/>
  <c r="M2049" i="11"/>
  <c r="M1452" i="11"/>
  <c r="M1229" i="11"/>
  <c r="M1384" i="11"/>
  <c r="M4410" i="11"/>
  <c r="M4168" i="11"/>
  <c r="M4197" i="11"/>
  <c r="M2112" i="11"/>
  <c r="M4185" i="11"/>
  <c r="M3177" i="11"/>
  <c r="M3396" i="11"/>
  <c r="M3208" i="11"/>
  <c r="M3324" i="11"/>
  <c r="M3196" i="11"/>
  <c r="M3083" i="11"/>
  <c r="M3205" i="11"/>
  <c r="M3329" i="11"/>
  <c r="M3115" i="11"/>
  <c r="M3062" i="11"/>
  <c r="M3323" i="11"/>
  <c r="M3048" i="11"/>
  <c r="M3040" i="11"/>
  <c r="M2380" i="11"/>
  <c r="M2444" i="11"/>
  <c r="M2428" i="11"/>
  <c r="M2412" i="11"/>
  <c r="M2356" i="11"/>
  <c r="M2291" i="11"/>
  <c r="M2351" i="11"/>
  <c r="M2218" i="11"/>
  <c r="M3116" i="11"/>
  <c r="M3222" i="11"/>
  <c r="M3124" i="11"/>
  <c r="M3385" i="11"/>
  <c r="M3179" i="11"/>
  <c r="M3414" i="11"/>
  <c r="M3419" i="11"/>
  <c r="M3169" i="11"/>
  <c r="M3039" i="11"/>
  <c r="M3134" i="11"/>
  <c r="M3020" i="11"/>
  <c r="M3337" i="11"/>
  <c r="M3436" i="11"/>
  <c r="M3170" i="11"/>
  <c r="M3073" i="11"/>
  <c r="M3038" i="11"/>
  <c r="M3417" i="11"/>
  <c r="M3435" i="11"/>
  <c r="M3376" i="11"/>
  <c r="M3224" i="11"/>
  <c r="M3060" i="11"/>
  <c r="M4891" i="11"/>
  <c r="M4872" i="11"/>
  <c r="M4807" i="11"/>
  <c r="M4786" i="11"/>
  <c r="M4704" i="11"/>
  <c r="M4629" i="11"/>
  <c r="M4544" i="11"/>
  <c r="M4806" i="11"/>
  <c r="M4711" i="11"/>
  <c r="M4600" i="11"/>
  <c r="M4917" i="11"/>
  <c r="M4909" i="11"/>
  <c r="M4884" i="11"/>
  <c r="M4850" i="11"/>
  <c r="M4829" i="11"/>
  <c r="M4805" i="11"/>
  <c r="M4789" i="11"/>
  <c r="M4725" i="11"/>
  <c r="M4706" i="11"/>
  <c r="M4697" i="11"/>
  <c r="M4660" i="11"/>
  <c r="M4621" i="11"/>
  <c r="M4578" i="11"/>
  <c r="M4542" i="11"/>
  <c r="M4494" i="11"/>
  <c r="M4811" i="11"/>
  <c r="M4716" i="11"/>
  <c r="M4699" i="11"/>
  <c r="M4505" i="11"/>
  <c r="M4785" i="11"/>
  <c r="M4757" i="11"/>
  <c r="M4900" i="11"/>
  <c r="M4865" i="11"/>
  <c r="M4724" i="11"/>
  <c r="M4638" i="11"/>
  <c r="M4602" i="11"/>
  <c r="M4594" i="11"/>
  <c r="M4585" i="11"/>
  <c r="M4563" i="11"/>
  <c r="M4520" i="11"/>
  <c r="M4510" i="11"/>
  <c r="M4426" i="11"/>
  <c r="M4005" i="11"/>
  <c r="M4297" i="11"/>
  <c r="M3308" i="11"/>
  <c r="M3097" i="11"/>
  <c r="M3326" i="11"/>
  <c r="M3235" i="11"/>
  <c r="M2402" i="11"/>
  <c r="M2377" i="11"/>
  <c r="M3314" i="11"/>
  <c r="M3061" i="11"/>
  <c r="M3394" i="11"/>
  <c r="M3315" i="11"/>
  <c r="M3216" i="11"/>
  <c r="M2103" i="11"/>
  <c r="M3236" i="11"/>
  <c r="M3411" i="11"/>
  <c r="M3113" i="11"/>
  <c r="M3031" i="11"/>
  <c r="M4907" i="11"/>
  <c r="M4526" i="11"/>
  <c r="M4893" i="11"/>
  <c r="M4898" i="11"/>
  <c r="M4612" i="11"/>
  <c r="M2394" i="11"/>
  <c r="M3085" i="11"/>
  <c r="M3001" i="11"/>
  <c r="M3164" i="11"/>
  <c r="M3370" i="11"/>
  <c r="M3143" i="11"/>
  <c r="M3412" i="11"/>
  <c r="M3384" i="11"/>
  <c r="M3096" i="11"/>
  <c r="M3033" i="11"/>
  <c r="M3429" i="11"/>
  <c r="M3321" i="11"/>
  <c r="M3299" i="11"/>
  <c r="M3383" i="11"/>
  <c r="G3998" i="11"/>
  <c r="K3998" i="11"/>
  <c r="G3986" i="11"/>
  <c r="K3986" i="11"/>
  <c r="M4184" i="11"/>
  <c r="M4030" i="11"/>
  <c r="M3406" i="11"/>
  <c r="M3318" i="11"/>
  <c r="M3413" i="11"/>
  <c r="M4021" i="11"/>
  <c r="M4336" i="11"/>
  <c r="M4427" i="11"/>
  <c r="M4372" i="11"/>
  <c r="M4331" i="11"/>
  <c r="M4149" i="11"/>
  <c r="M4093" i="11"/>
  <c r="M4035" i="11"/>
  <c r="M4113" i="11"/>
  <c r="M4087" i="11"/>
  <c r="M4022" i="11"/>
  <c r="M4162" i="11"/>
  <c r="M4045" i="11"/>
  <c r="M3978" i="11"/>
  <c r="M4417" i="11"/>
  <c r="M4358" i="11"/>
  <c r="M4225" i="11"/>
  <c r="M4214" i="11"/>
  <c r="M3149" i="11"/>
  <c r="M4366" i="11"/>
  <c r="M1210" i="11"/>
  <c r="M1066" i="11"/>
  <c r="M1149" i="11"/>
  <c r="M1008" i="11"/>
  <c r="M1217" i="11"/>
  <c r="M1082" i="11"/>
  <c r="M1427" i="11"/>
  <c r="M2142" i="11"/>
  <c r="M2044" i="11"/>
  <c r="M2296" i="11"/>
  <c r="M1147" i="11"/>
  <c r="M1045" i="11"/>
  <c r="M1426" i="11"/>
  <c r="M1324" i="11"/>
  <c r="M1222" i="11"/>
  <c r="M1363" i="11"/>
  <c r="M1457" i="11"/>
  <c r="M1259" i="11"/>
  <c r="M4605" i="11"/>
  <c r="M4522" i="11"/>
  <c r="M4889" i="11"/>
  <c r="M4617" i="11"/>
  <c r="M1353" i="11"/>
  <c r="M1209" i="11"/>
  <c r="M1114" i="11"/>
  <c r="M1340" i="11"/>
  <c r="M1122" i="11"/>
  <c r="M1077" i="11"/>
  <c r="M1312" i="11"/>
  <c r="M1386" i="11"/>
  <c r="M1260" i="11"/>
  <c r="M1139" i="11"/>
  <c r="M1248" i="11"/>
  <c r="M1165" i="11"/>
  <c r="M1098" i="11"/>
  <c r="M1350" i="11"/>
  <c r="M1181" i="11"/>
  <c r="M2286" i="11"/>
  <c r="M2329" i="11"/>
  <c r="M2145" i="11"/>
  <c r="M4321" i="11"/>
  <c r="M4795" i="11"/>
  <c r="M4773" i="11"/>
  <c r="M4694" i="11"/>
  <c r="M4619" i="11"/>
  <c r="M4548" i="11"/>
  <c r="M4906" i="11"/>
  <c r="M4867" i="11"/>
  <c r="M4798" i="11"/>
  <c r="M4707" i="11"/>
  <c r="M4588" i="11"/>
  <c r="M4579" i="11"/>
  <c r="M4555" i="11"/>
  <c r="M4514" i="11"/>
  <c r="M4913" i="11"/>
  <c r="M4880" i="11"/>
  <c r="M4817" i="11"/>
  <c r="M4730" i="11"/>
  <c r="M4721" i="11"/>
  <c r="M4702" i="11"/>
  <c r="M4692" i="11"/>
  <c r="M4643" i="11"/>
  <c r="M4599" i="11"/>
  <c r="M4558" i="11"/>
  <c r="M4500" i="11"/>
  <c r="M4471" i="11"/>
  <c r="M4848" i="11"/>
  <c r="M4683" i="11"/>
  <c r="M4637" i="11"/>
  <c r="M4593" i="11"/>
  <c r="M4888" i="11"/>
  <c r="M4869" i="11"/>
  <c r="M4808" i="11"/>
  <c r="M4915" i="11"/>
  <c r="M3992" i="11"/>
  <c r="M4231" i="11"/>
  <c r="G2998" i="11"/>
  <c r="I2998" i="11"/>
  <c r="M2384" i="11"/>
  <c r="M2141" i="11"/>
  <c r="M1994" i="11"/>
  <c r="G1018" i="11"/>
  <c r="I1018" i="11"/>
  <c r="M1129" i="11"/>
  <c r="M1331" i="11"/>
  <c r="M1049" i="11"/>
  <c r="M1056" i="11"/>
  <c r="M1010" i="11"/>
  <c r="M1400" i="11"/>
  <c r="M1348" i="11"/>
  <c r="M1410" i="11"/>
  <c r="M2446" i="11"/>
  <c r="M2189" i="11"/>
  <c r="M2116" i="11"/>
  <c r="M1997" i="11"/>
  <c r="I3988" i="11"/>
  <c r="G3988" i="11"/>
  <c r="M3346" i="11"/>
  <c r="M3144" i="11"/>
  <c r="M3157" i="11"/>
  <c r="M3082" i="11"/>
  <c r="M3094" i="11"/>
  <c r="M3316" i="11"/>
  <c r="M3374" i="11"/>
  <c r="M3227" i="11"/>
  <c r="M3404" i="11"/>
  <c r="M3150" i="11"/>
  <c r="M4856" i="11"/>
  <c r="M4662" i="11"/>
  <c r="M4597" i="11"/>
  <c r="M4523" i="11"/>
  <c r="M4480" i="11"/>
  <c r="M4902" i="11"/>
  <c r="M4877" i="11"/>
  <c r="M4834" i="11"/>
  <c r="M4772" i="11"/>
  <c r="M4678" i="11"/>
  <c r="M4618" i="11"/>
  <c r="M4583" i="11"/>
  <c r="M4559" i="11"/>
  <c r="M4866" i="11"/>
  <c r="M4821" i="11"/>
  <c r="M4764" i="11"/>
  <c r="M4639" i="11"/>
  <c r="M4604" i="11"/>
  <c r="M4564" i="11"/>
  <c r="M4521" i="11"/>
  <c r="M4919" i="11"/>
  <c r="M4887" i="11"/>
  <c r="M4852" i="11"/>
  <c r="M4777" i="11"/>
  <c r="M4624" i="11"/>
  <c r="M4527" i="11"/>
  <c r="M4918" i="11"/>
  <c r="M4818" i="11"/>
  <c r="M4715" i="11"/>
  <c r="M4674" i="11"/>
  <c r="M4916" i="11"/>
  <c r="M4820" i="11"/>
  <c r="M4804" i="11"/>
  <c r="M4787" i="11"/>
  <c r="M4763" i="11"/>
  <c r="M4705" i="11"/>
  <c r="M4659" i="11"/>
  <c r="M4541" i="11"/>
  <c r="M4488" i="11"/>
  <c r="M4546" i="11"/>
  <c r="M4708" i="11"/>
  <c r="M4519" i="11"/>
  <c r="M4863" i="11"/>
  <c r="M4656" i="11"/>
  <c r="M4816" i="11"/>
  <c r="M4729" i="11"/>
  <c r="M4709" i="11"/>
  <c r="M4691" i="11"/>
  <c r="M4607" i="11"/>
  <c r="M4567" i="11"/>
  <c r="M4524" i="11"/>
  <c r="M4469" i="11"/>
  <c r="M4748" i="11"/>
  <c r="M4515" i="11"/>
  <c r="M4894" i="11"/>
  <c r="M4826" i="11"/>
  <c r="M4761" i="11"/>
  <c r="M4614" i="11"/>
  <c r="M4530" i="11"/>
  <c r="M4479" i="11"/>
  <c r="M4862" i="11"/>
  <c r="M4833" i="11"/>
  <c r="M4801" i="11"/>
  <c r="M4784" i="11"/>
  <c r="M4681" i="11"/>
  <c r="M4627" i="11"/>
  <c r="M4525" i="11"/>
  <c r="M4791" i="11"/>
  <c r="M4830" i="11"/>
  <c r="M4726" i="11"/>
  <c r="M4920" i="11"/>
  <c r="M2041" i="11"/>
  <c r="M1354" i="11"/>
  <c r="M1297" i="11"/>
  <c r="M1243" i="11"/>
  <c r="M1145" i="11"/>
  <c r="M1115" i="11"/>
  <c r="M1337" i="11"/>
  <c r="M1179" i="11"/>
  <c r="M1065" i="11"/>
  <c r="M1444" i="11"/>
  <c r="M1411" i="11"/>
  <c r="M1364" i="11"/>
  <c r="M1332" i="11"/>
  <c r="M1291" i="11"/>
  <c r="M1232" i="11"/>
  <c r="M1182" i="11"/>
  <c r="M1148" i="11"/>
  <c r="M1113" i="11"/>
  <c r="M1064" i="11"/>
  <c r="M1013" i="11"/>
  <c r="M1417" i="11"/>
  <c r="M1334" i="11"/>
  <c r="M1283" i="11"/>
  <c r="M1119" i="11"/>
  <c r="M1075" i="11"/>
  <c r="M1357" i="11"/>
  <c r="M1320" i="11"/>
  <c r="M1144" i="11"/>
  <c r="M1061" i="11"/>
  <c r="M1356" i="11"/>
  <c r="M1174" i="11"/>
  <c r="M2315" i="11"/>
  <c r="M2422" i="11"/>
  <c r="G4428" i="11"/>
  <c r="M3072" i="11"/>
  <c r="M3322" i="11"/>
  <c r="M3059" i="11"/>
  <c r="M3387" i="11"/>
  <c r="M3158" i="11"/>
  <c r="M3063" i="11"/>
  <c r="M3276" i="11"/>
  <c r="M3427" i="11"/>
  <c r="M3368" i="11"/>
  <c r="M3298" i="11"/>
  <c r="M3140" i="11"/>
  <c r="M3014" i="11"/>
  <c r="M2265" i="11"/>
  <c r="M2436" i="11"/>
  <c r="M2420" i="11"/>
  <c r="M2348" i="11"/>
  <c r="M2443" i="11"/>
  <c r="M2139" i="11"/>
  <c r="M3405" i="11"/>
  <c r="M3317" i="11"/>
  <c r="M3420" i="11"/>
  <c r="M3286" i="11"/>
  <c r="M3132" i="11"/>
  <c r="M3292" i="11"/>
  <c r="M3230" i="11"/>
  <c r="M4468" i="11"/>
  <c r="M4762" i="11"/>
  <c r="M4690" i="11"/>
  <c r="M4610" i="11"/>
  <c r="M4584" i="11"/>
  <c r="M4859" i="11"/>
  <c r="M4790" i="11"/>
  <c r="M4698" i="11"/>
  <c r="M4632" i="11"/>
  <c r="M4609" i="11"/>
  <c r="M4592" i="11"/>
  <c r="M4547" i="11"/>
  <c r="M4539" i="11"/>
  <c r="M4486" i="11"/>
  <c r="M4472" i="11"/>
  <c r="M4901" i="11"/>
  <c r="M4876" i="11"/>
  <c r="M4687" i="11"/>
  <c r="M4647" i="11"/>
  <c r="M4613" i="11"/>
  <c r="M4554" i="11"/>
  <c r="M4529" i="11"/>
  <c r="M4511" i="11"/>
  <c r="M4478" i="11"/>
  <c r="M4868" i="11"/>
  <c r="M4799" i="11"/>
  <c r="M4675" i="11"/>
  <c r="M4601" i="11"/>
  <c r="M4580" i="11"/>
  <c r="M4628" i="11"/>
  <c r="M4908" i="11"/>
  <c r="M4892" i="11"/>
  <c r="M4883" i="11"/>
  <c r="M4857" i="11"/>
  <c r="M4849" i="11"/>
  <c r="M4812" i="11"/>
  <c r="M4774" i="11"/>
  <c r="M4713" i="11"/>
  <c r="M4630" i="11"/>
  <c r="M4620" i="11"/>
  <c r="I4483" i="11"/>
  <c r="G4483" i="11"/>
  <c r="K4483" i="11"/>
  <c r="M4831" i="11"/>
  <c r="M4568" i="11"/>
  <c r="M4878" i="11"/>
  <c r="M4766" i="11"/>
  <c r="M4566" i="11"/>
  <c r="M4810" i="11"/>
  <c r="M4832" i="11"/>
  <c r="M4720" i="11"/>
  <c r="M4680" i="11"/>
  <c r="M4654" i="11"/>
  <c r="M4642" i="11"/>
  <c r="M4616" i="11"/>
  <c r="M4557" i="11"/>
  <c r="M4484" i="11"/>
  <c r="G4923" i="11"/>
  <c r="I4923" i="11"/>
  <c r="K4923" i="11"/>
  <c r="M4679" i="11"/>
  <c r="M4649" i="11"/>
  <c r="M4606" i="11"/>
  <c r="M4589" i="11"/>
  <c r="M4531" i="11"/>
  <c r="M4776" i="11"/>
  <c r="M4689" i="11"/>
  <c r="M4623" i="11"/>
  <c r="M4543" i="11"/>
  <c r="M4905" i="11"/>
  <c r="M4897" i="11"/>
  <c r="M4870" i="11"/>
  <c r="M4854" i="11"/>
  <c r="M4809" i="11"/>
  <c r="M4635" i="11"/>
  <c r="M4582" i="11"/>
  <c r="M4819" i="11"/>
  <c r="M4890" i="11"/>
  <c r="M4682" i="11"/>
  <c r="M4853" i="11"/>
  <c r="M4899" i="11"/>
  <c r="M4882" i="11"/>
  <c r="G4688" i="11"/>
  <c r="I4688" i="11"/>
  <c r="K4688" i="11"/>
  <c r="M749" i="11"/>
  <c r="M961" i="11"/>
  <c r="M2160" i="11"/>
  <c r="M2050" i="11"/>
  <c r="M2245" i="11"/>
  <c r="M2290" i="11"/>
  <c r="M2254" i="11"/>
  <c r="M3932" i="11"/>
  <c r="M3646" i="11"/>
  <c r="M3913" i="11"/>
  <c r="M1240" i="11"/>
  <c r="M1418" i="11"/>
  <c r="M1135" i="11"/>
  <c r="M1298" i="11"/>
  <c r="M1063" i="11"/>
  <c r="M3722" i="11"/>
  <c r="M3880" i="11"/>
  <c r="M3740" i="11"/>
  <c r="M3618" i="11"/>
  <c r="M3481" i="11"/>
  <c r="M3912" i="11"/>
  <c r="M3863" i="11"/>
  <c r="M3818" i="11"/>
  <c r="M3555" i="11"/>
  <c r="M1007" i="11"/>
  <c r="M1166" i="11"/>
  <c r="M4823" i="11"/>
  <c r="M4723" i="11"/>
  <c r="M4641" i="11"/>
  <c r="M4562" i="11"/>
  <c r="M4498" i="11"/>
  <c r="M4914" i="11"/>
  <c r="M4885" i="11"/>
  <c r="M4822" i="11"/>
  <c r="M4740" i="11"/>
  <c r="M4648" i="11"/>
  <c r="M4640" i="11"/>
  <c r="M4569" i="11"/>
  <c r="M4518" i="11"/>
  <c r="M4504" i="11"/>
  <c r="M4858" i="11"/>
  <c r="M4813" i="11"/>
  <c r="M4797" i="11"/>
  <c r="M4775" i="11"/>
  <c r="M4756" i="11"/>
  <c r="M4714" i="11"/>
  <c r="M4677" i="11"/>
  <c r="M4631" i="11"/>
  <c r="M4595" i="11"/>
  <c r="M4587" i="11"/>
  <c r="M4903" i="11"/>
  <c r="M4827" i="11"/>
  <c r="M4758" i="11"/>
  <c r="M4645" i="11"/>
  <c r="M4556" i="11"/>
  <c r="M4871" i="11"/>
  <c r="M4851" i="11"/>
  <c r="M4802" i="11"/>
  <c r="M4693" i="11"/>
  <c r="M4875" i="11"/>
  <c r="M4828" i="11"/>
  <c r="M4796" i="11"/>
  <c r="M4755" i="11"/>
  <c r="M4696" i="11"/>
  <c r="M4684" i="11"/>
  <c r="M4676" i="11"/>
  <c r="M4646" i="11"/>
  <c r="M4571" i="11"/>
  <c r="M4549" i="11"/>
  <c r="M4528" i="11"/>
  <c r="M4475" i="11"/>
  <c r="I4493" i="11"/>
  <c r="G4493" i="11"/>
  <c r="K4493" i="11"/>
  <c r="K4481" i="11"/>
  <c r="I4481" i="11"/>
  <c r="G4481" i="11"/>
  <c r="M4608" i="11"/>
  <c r="M4911" i="11"/>
  <c r="M4910" i="11"/>
  <c r="M4703" i="11"/>
  <c r="M4912" i="11"/>
  <c r="M4879" i="11"/>
  <c r="M4861" i="11"/>
  <c r="M4800" i="11"/>
  <c r="M4759" i="11"/>
  <c r="M4701" i="11"/>
  <c r="M4634" i="11"/>
  <c r="M4598" i="11"/>
  <c r="M4545" i="11"/>
  <c r="M4770" i="11"/>
  <c r="M4815" i="11"/>
  <c r="M4712" i="11"/>
  <c r="M4633" i="11"/>
  <c r="M4570" i="11"/>
  <c r="M4487" i="11"/>
  <c r="M4922" i="11"/>
  <c r="M4881" i="11"/>
  <c r="M4855" i="11"/>
  <c r="M4814" i="11"/>
  <c r="M4722" i="11"/>
  <c r="M4644" i="11"/>
  <c r="M4636" i="11"/>
  <c r="M4596" i="11"/>
  <c r="M4565" i="11"/>
  <c r="M4921" i="11"/>
  <c r="M4825" i="11"/>
  <c r="M4793" i="11"/>
  <c r="M4771" i="11"/>
  <c r="M4760" i="11"/>
  <c r="M4710" i="11"/>
  <c r="M4664" i="11"/>
  <c r="M4538" i="11"/>
  <c r="M4895" i="11"/>
  <c r="M4728" i="11"/>
  <c r="M4540" i="11"/>
  <c r="M4473" i="11"/>
  <c r="M4794" i="11"/>
  <c r="M4904" i="11"/>
  <c r="M4824" i="11"/>
  <c r="M4864" i="11"/>
  <c r="M4783" i="11"/>
  <c r="M1339" i="11"/>
  <c r="M1137" i="11"/>
  <c r="M1084" i="11"/>
  <c r="M3148" i="11"/>
  <c r="M3378" i="11"/>
  <c r="M3084" i="11"/>
  <c r="M3041" i="11"/>
  <c r="M3330" i="11"/>
  <c r="M3288" i="11"/>
  <c r="M3095" i="11"/>
  <c r="M3042" i="11"/>
  <c r="M3237" i="11"/>
  <c r="M3058" i="11"/>
  <c r="M3428" i="11"/>
  <c r="M3395" i="11"/>
  <c r="M3340" i="11"/>
  <c r="M3245" i="11"/>
  <c r="M3225" i="11"/>
  <c r="M3123" i="11"/>
  <c r="M3032" i="11"/>
  <c r="M3363" i="11"/>
  <c r="M3223" i="11"/>
  <c r="M3013" i="11"/>
  <c r="M3400" i="11"/>
  <c r="M3189" i="11"/>
  <c r="M3403" i="11"/>
  <c r="M3331" i="11"/>
  <c r="M3244" i="11"/>
  <c r="M3206" i="11"/>
  <c r="M3178" i="11"/>
  <c r="M3105" i="11"/>
  <c r="M2984" i="11"/>
  <c r="M3106" i="11"/>
  <c r="M2427" i="11"/>
  <c r="M2393" i="11"/>
  <c r="M2340" i="11"/>
  <c r="M2324" i="11"/>
  <c r="M3393" i="11"/>
  <c r="M3238" i="11"/>
  <c r="M3341" i="11"/>
  <c r="M3418" i="11"/>
  <c r="M3198" i="11"/>
  <c r="M3071" i="11"/>
  <c r="M3171" i="11"/>
  <c r="M3348" i="11"/>
  <c r="M3275" i="11"/>
  <c r="M3217" i="11"/>
  <c r="M3015" i="11"/>
  <c r="M3112" i="11"/>
  <c r="M3433" i="11"/>
  <c r="M3098" i="11"/>
  <c r="M3347" i="11"/>
  <c r="M3274" i="11"/>
  <c r="M2999" i="11"/>
  <c r="M3410" i="11"/>
  <c r="M3437" i="11"/>
  <c r="M3280" i="11"/>
  <c r="M3054" i="11"/>
  <c r="M2987" i="11"/>
  <c r="M3367" i="11"/>
  <c r="M3125" i="11"/>
  <c r="M3218" i="11"/>
  <c r="M3120" i="11"/>
  <c r="M3332" i="11"/>
  <c r="M3207" i="11"/>
  <c r="M3114" i="11"/>
  <c r="M3000" i="11"/>
  <c r="M3243" i="11"/>
  <c r="M3172" i="11"/>
  <c r="M3300" i="11"/>
  <c r="M3147" i="11"/>
  <c r="M3339" i="11"/>
  <c r="M3307" i="11"/>
  <c r="M3285" i="11"/>
  <c r="M3195" i="11"/>
  <c r="M1360" i="11"/>
  <c r="M833" i="11"/>
  <c r="M2397" i="11"/>
  <c r="M2150" i="11"/>
  <c r="M2228" i="11"/>
  <c r="M2104" i="11"/>
  <c r="M2287" i="11"/>
  <c r="M2182" i="11"/>
  <c r="M2109" i="11"/>
  <c r="M2409" i="11"/>
  <c r="M2405" i="11"/>
  <c r="K3438" i="11"/>
  <c r="M1443" i="11"/>
  <c r="M1347" i="11"/>
  <c r="M1089" i="11"/>
  <c r="M2435" i="11"/>
  <c r="M2297" i="11"/>
  <c r="M2381" i="11"/>
  <c r="M2326" i="11"/>
  <c r="M1413" i="11"/>
  <c r="M1338" i="11"/>
  <c r="M1180" i="11"/>
  <c r="M1050" i="11"/>
  <c r="M1445" i="11"/>
  <c r="M1412" i="11"/>
  <c r="M1261" i="11"/>
  <c r="M1224" i="11"/>
  <c r="M1399" i="11"/>
  <c r="M1197" i="11"/>
  <c r="M1159" i="11"/>
  <c r="M1238" i="11"/>
  <c r="M1127" i="11"/>
  <c r="M1039" i="11"/>
  <c r="M1451" i="11"/>
  <c r="M1090" i="11"/>
  <c r="M1393" i="11"/>
  <c r="M1212" i="11"/>
  <c r="M3774" i="11"/>
  <c r="M3716" i="11"/>
  <c r="M3670" i="11"/>
  <c r="M3597" i="11"/>
  <c r="M3552" i="11"/>
  <c r="M3504" i="11"/>
  <c r="M3866" i="11"/>
  <c r="M3840" i="11"/>
  <c r="M3910" i="11"/>
  <c r="M3573" i="11"/>
  <c r="M3888" i="11"/>
  <c r="M3873" i="11"/>
  <c r="M3836" i="11"/>
  <c r="M3717" i="11"/>
  <c r="M3579" i="11"/>
  <c r="M3496" i="11"/>
  <c r="M3825" i="11"/>
  <c r="M1428" i="11"/>
  <c r="M1401" i="11"/>
  <c r="M1441" i="11"/>
  <c r="M1290" i="11"/>
  <c r="M1106" i="11"/>
  <c r="M1076" i="11"/>
  <c r="M1383" i="11"/>
  <c r="M1392" i="11"/>
  <c r="M1219" i="11"/>
  <c r="M1046" i="11"/>
  <c r="M3783" i="11"/>
  <c r="M3659" i="11"/>
  <c r="M3620" i="11"/>
  <c r="M3537" i="11"/>
  <c r="M3713" i="11"/>
  <c r="M3923" i="11"/>
  <c r="M3843" i="11"/>
  <c r="M3819" i="11"/>
  <c r="M3811" i="11"/>
  <c r="M3770" i="11"/>
  <c r="M3674" i="11"/>
  <c r="M3637" i="11"/>
  <c r="M3556" i="11"/>
  <c r="M3548" i="11"/>
  <c r="M3510" i="11"/>
  <c r="M3738" i="11"/>
  <c r="M3639" i="11"/>
  <c r="M3508" i="11"/>
  <c r="M3869" i="11"/>
  <c r="M3824" i="11"/>
  <c r="M3642" i="11"/>
  <c r="M3793" i="11"/>
  <c r="M3701" i="11"/>
  <c r="M3652" i="11"/>
  <c r="M3617" i="11"/>
  <c r="M1454" i="11"/>
  <c r="M1249" i="11"/>
  <c r="M1231" i="11"/>
  <c r="M1055" i="11"/>
  <c r="M747" i="11"/>
  <c r="M2063" i="11"/>
  <c r="M2058" i="11"/>
  <c r="M804" i="11"/>
  <c r="I2213" i="11"/>
  <c r="M2212" i="11"/>
  <c r="M2387" i="11"/>
  <c r="M1236" i="11"/>
  <c r="G3203" i="11"/>
  <c r="I3438" i="11"/>
  <c r="M2298" i="11"/>
  <c r="M2359" i="11"/>
  <c r="M2223" i="11"/>
  <c r="G2996" i="11"/>
  <c r="M688" i="11"/>
  <c r="M555" i="11"/>
  <c r="M1993" i="11"/>
  <c r="M2012" i="11"/>
  <c r="M2343" i="11"/>
  <c r="M2084" i="11"/>
  <c r="M2341" i="11"/>
  <c r="M2440" i="11"/>
  <c r="M2180" i="11"/>
  <c r="M2181" i="11"/>
  <c r="M2386" i="11"/>
  <c r="M2308" i="11"/>
  <c r="M2205" i="11"/>
  <c r="M2173" i="11"/>
  <c r="M2396" i="11"/>
  <c r="M2282" i="11"/>
  <c r="M2429" i="11"/>
  <c r="M1099" i="11"/>
  <c r="M1023" i="11"/>
  <c r="M1178" i="11"/>
  <c r="M639" i="11"/>
  <c r="K3008" i="11"/>
  <c r="M3611" i="11"/>
  <c r="M3900" i="11"/>
  <c r="M3619" i="11"/>
  <c r="M3528" i="11"/>
  <c r="M3882" i="11"/>
  <c r="M3925" i="11"/>
  <c r="M3693" i="11"/>
  <c r="M3566" i="11"/>
  <c r="M3782" i="11"/>
  <c r="M3666" i="11"/>
  <c r="M3553" i="11"/>
  <c r="M3827" i="11"/>
  <c r="M3794" i="11"/>
  <c r="M3691" i="11"/>
  <c r="M3645" i="11"/>
  <c r="M3568" i="11"/>
  <c r="M3527" i="11"/>
  <c r="M3909" i="11"/>
  <c r="M3667" i="11"/>
  <c r="M3533" i="11"/>
  <c r="M3610" i="11"/>
  <c r="M3810" i="11"/>
  <c r="M3591" i="11"/>
  <c r="M3543" i="11"/>
  <c r="M3494" i="11"/>
  <c r="M2317" i="11"/>
  <c r="M1438" i="11"/>
  <c r="M1429" i="11"/>
  <c r="M1394" i="11"/>
  <c r="M1300" i="11"/>
  <c r="M1242" i="11"/>
  <c r="M1176" i="11"/>
  <c r="M1257" i="11"/>
  <c r="M1014" i="11"/>
  <c r="M2240" i="11"/>
  <c r="M2358" i="11"/>
  <c r="M2311" i="11"/>
  <c r="M2167" i="11"/>
  <c r="M2319" i="11"/>
  <c r="M2051" i="11"/>
  <c r="M3904" i="11"/>
  <c r="M3628" i="11"/>
  <c r="M3773" i="11"/>
  <c r="M3842" i="11"/>
  <c r="M3664" i="11"/>
  <c r="M2130" i="11"/>
  <c r="M2157" i="11"/>
  <c r="M2152" i="11"/>
  <c r="M2134" i="11"/>
  <c r="M2357" i="11"/>
  <c r="M2284" i="11"/>
  <c r="M2179" i="11"/>
  <c r="M2009" i="11"/>
  <c r="M2426" i="11"/>
  <c r="M2421" i="11"/>
  <c r="M2216" i="11"/>
  <c r="M2082" i="11"/>
  <c r="M1395" i="11"/>
  <c r="M1369" i="11"/>
  <c r="M1325" i="11"/>
  <c r="M1167" i="11"/>
  <c r="M1442" i="11"/>
  <c r="M1406" i="11"/>
  <c r="M1296" i="11"/>
  <c r="M1183" i="11"/>
  <c r="M2047" i="11"/>
  <c r="M2416" i="11"/>
  <c r="M2336" i="11"/>
  <c r="M2237" i="11"/>
  <c r="M2154" i="11"/>
  <c r="M2073" i="11"/>
  <c r="M2168" i="11"/>
  <c r="M2333" i="11"/>
  <c r="M2234" i="11"/>
  <c r="M2389" i="11"/>
  <c r="M2071" i="11"/>
  <c r="M2231" i="11"/>
  <c r="M2089" i="11"/>
  <c r="M3901" i="11"/>
  <c r="M3514" i="11"/>
  <c r="M3892" i="11"/>
  <c r="M3870" i="11"/>
  <c r="M3813" i="11"/>
  <c r="M3550" i="11"/>
  <c r="M3483" i="11"/>
  <c r="M3767" i="11"/>
  <c r="M3524" i="11"/>
  <c r="M3927" i="11"/>
  <c r="M3823" i="11"/>
  <c r="M3724" i="11"/>
  <c r="M3641" i="11"/>
  <c r="M3605" i="11"/>
  <c r="M3564" i="11"/>
  <c r="M3521" i="11"/>
  <c r="M3772" i="11"/>
  <c r="M3651" i="11"/>
  <c r="M3594" i="11"/>
  <c r="M3525" i="11"/>
  <c r="M3881" i="11"/>
  <c r="M3736" i="11"/>
  <c r="M3658" i="11"/>
  <c r="M3606" i="11"/>
  <c r="M3918" i="11"/>
  <c r="M3838" i="11"/>
  <c r="M3765" i="11"/>
  <c r="M3706" i="11"/>
  <c r="M3538" i="11"/>
  <c r="M1130" i="11"/>
  <c r="M1173" i="11"/>
  <c r="M1310" i="11"/>
  <c r="M1425" i="11"/>
  <c r="M3865" i="11"/>
  <c r="M1104" i="11"/>
  <c r="M1435" i="11"/>
  <c r="M1355" i="11"/>
  <c r="M1309" i="11"/>
  <c r="M1194" i="11"/>
  <c r="M1120" i="11"/>
  <c r="M3478" i="11"/>
  <c r="M3833" i="11"/>
  <c r="M3655" i="11"/>
  <c r="M3861" i="11"/>
  <c r="M3699" i="11"/>
  <c r="M3565" i="11"/>
  <c r="M3837" i="11"/>
  <c r="M3576" i="11"/>
  <c r="M3688" i="11"/>
  <c r="M3876" i="11"/>
  <c r="M3831" i="11"/>
  <c r="M3735" i="11"/>
  <c r="M3649" i="11"/>
  <c r="M3574" i="11"/>
  <c r="M3531" i="11"/>
  <c r="M3929" i="11"/>
  <c r="M3805" i="11"/>
  <c r="M3541" i="11"/>
  <c r="M3786" i="11"/>
  <c r="M3893" i="11"/>
  <c r="M3859" i="11"/>
  <c r="M3715" i="11"/>
  <c r="M3595" i="11"/>
  <c r="M3551" i="11"/>
  <c r="M3498" i="11"/>
  <c r="M2273" i="11"/>
  <c r="M2123" i="11"/>
  <c r="I3008" i="11"/>
  <c r="M1321" i="11"/>
  <c r="M1263" i="11"/>
  <c r="M1225" i="11"/>
  <c r="M1164" i="11"/>
  <c r="M1132" i="11"/>
  <c r="M1091" i="11"/>
  <c r="M1419" i="11"/>
  <c r="M1385" i="11"/>
  <c r="M1241" i="11"/>
  <c r="M1195" i="11"/>
  <c r="M1156" i="11"/>
  <c r="M1029" i="11"/>
  <c r="M1003" i="11"/>
  <c r="M1366" i="11"/>
  <c r="M1247" i="11"/>
  <c r="M1141" i="11"/>
  <c r="M1097" i="11"/>
  <c r="M1054" i="11"/>
  <c r="M1341" i="11"/>
  <c r="M1163" i="11"/>
  <c r="M2162" i="11"/>
  <c r="M2126" i="11"/>
  <c r="M2246" i="11"/>
  <c r="M2404" i="11"/>
  <c r="M2349" i="11"/>
  <c r="M2070" i="11"/>
  <c r="M1436" i="11"/>
  <c r="M1155" i="11"/>
  <c r="M2188" i="11"/>
  <c r="M2281" i="11"/>
  <c r="M2413" i="11"/>
  <c r="M2039" i="11"/>
  <c r="I3698" i="11"/>
  <c r="K3698" i="11"/>
  <c r="G3698" i="11"/>
  <c r="M3874" i="11"/>
  <c r="M3758" i="11"/>
  <c r="M3714" i="11"/>
  <c r="M3616" i="11"/>
  <c r="M3916" i="11"/>
  <c r="M3887" i="11"/>
  <c r="M3633" i="11"/>
  <c r="M3532" i="11"/>
  <c r="M3796" i="11"/>
  <c r="M3768" i="11"/>
  <c r="M3709" i="11"/>
  <c r="M3647" i="11"/>
  <c r="M3529" i="11"/>
  <c r="M3844" i="11"/>
  <c r="M3721" i="11"/>
  <c r="M3624" i="11"/>
  <c r="M3602" i="11"/>
  <c r="M3919" i="11"/>
  <c r="M3894" i="11"/>
  <c r="M3860" i="11"/>
  <c r="M3815" i="11"/>
  <c r="M3807" i="11"/>
  <c r="M3697" i="11"/>
  <c r="M3631" i="11"/>
  <c r="M3614" i="11"/>
  <c r="M3490" i="11"/>
  <c r="M3808" i="11"/>
  <c r="M3692" i="11"/>
  <c r="M3569" i="11"/>
  <c r="M3902" i="11"/>
  <c r="M3822" i="11"/>
  <c r="M3797" i="11"/>
  <c r="M3734" i="11"/>
  <c r="M3723" i="11"/>
  <c r="M3694" i="11"/>
  <c r="M3640" i="11"/>
  <c r="G3503" i="11"/>
  <c r="K3503" i="11"/>
  <c r="I3503" i="11"/>
  <c r="M3817" i="11"/>
  <c r="M3733" i="11"/>
  <c r="M3643" i="11"/>
  <c r="M3554" i="11"/>
  <c r="M3549" i="11"/>
  <c r="M3482" i="11"/>
  <c r="M3809" i="11"/>
  <c r="M3841" i="11"/>
  <c r="G3491" i="11"/>
  <c r="I3491" i="11"/>
  <c r="K3491" i="11"/>
  <c r="M3515" i="11"/>
  <c r="M3924" i="11"/>
  <c r="M3832" i="11"/>
  <c r="M3615" i="11"/>
  <c r="M3915" i="11"/>
  <c r="M3907" i="11"/>
  <c r="M3872" i="11"/>
  <c r="M3731" i="11"/>
  <c r="M3665" i="11"/>
  <c r="M3627" i="11"/>
  <c r="M3495" i="11"/>
  <c r="M3858" i="11"/>
  <c r="M3718" i="11"/>
  <c r="M3607" i="11"/>
  <c r="M3928" i="11"/>
  <c r="M3895" i="11"/>
  <c r="M3684" i="11"/>
  <c r="M3557" i="11"/>
  <c r="M3930" i="11"/>
  <c r="M3898" i="11"/>
  <c r="M3871" i="11"/>
  <c r="M3826" i="11"/>
  <c r="M3769" i="11"/>
  <c r="M3690" i="11"/>
  <c r="M3644" i="11"/>
  <c r="M3626" i="11"/>
  <c r="M3608" i="11"/>
  <c r="M3600" i="11"/>
  <c r="M3567" i="11"/>
  <c r="G2448" i="11"/>
  <c r="I3203" i="11"/>
  <c r="I2996" i="11"/>
  <c r="M3497" i="11"/>
  <c r="M3828" i="11"/>
  <c r="M3804" i="11"/>
  <c r="M3685" i="11"/>
  <c r="M3903" i="11"/>
  <c r="M3785" i="11"/>
  <c r="M3687" i="11"/>
  <c r="M3897" i="11"/>
  <c r="M3726" i="11"/>
  <c r="M3625" i="11"/>
  <c r="M3875" i="11"/>
  <c r="M3830" i="11"/>
  <c r="M3806" i="11"/>
  <c r="M3648" i="11"/>
  <c r="M3612" i="11"/>
  <c r="M3581" i="11"/>
  <c r="M3530" i="11"/>
  <c r="M3672" i="11"/>
  <c r="M3580" i="11"/>
  <c r="M3862" i="11"/>
  <c r="M3905" i="11"/>
  <c r="M3732" i="11"/>
  <c r="M3899" i="11"/>
  <c r="M3890" i="11"/>
  <c r="M3720" i="11"/>
  <c r="M3712" i="11"/>
  <c r="M3592" i="11"/>
  <c r="M3725" i="11"/>
  <c r="M3914" i="11"/>
  <c r="M3906" i="11"/>
  <c r="M3739" i="11"/>
  <c r="M3730" i="11"/>
  <c r="M3711" i="11"/>
  <c r="M3577" i="11"/>
  <c r="M3526" i="11"/>
  <c r="G3933" i="11"/>
  <c r="K3933" i="11"/>
  <c r="I3933" i="11"/>
  <c r="M3917" i="11"/>
  <c r="M3801" i="11"/>
  <c r="M3634" i="11"/>
  <c r="M3599" i="11"/>
  <c r="M3572" i="11"/>
  <c r="M3750" i="11"/>
  <c r="M3654" i="11"/>
  <c r="M3598" i="11"/>
  <c r="M3540" i="11"/>
  <c r="M3489" i="11"/>
  <c r="M3921" i="11"/>
  <c r="M3603" i="11"/>
  <c r="M3877" i="11"/>
  <c r="M3820" i="11"/>
  <c r="M3800" i="11"/>
  <c r="M3708" i="11"/>
  <c r="M3650" i="11"/>
  <c r="M3575" i="11"/>
  <c r="M3911" i="11"/>
  <c r="M3886" i="11"/>
  <c r="M3868" i="11"/>
  <c r="M3839" i="11"/>
  <c r="M3799" i="11"/>
  <c r="M3766" i="11"/>
  <c r="M3707" i="11"/>
  <c r="M3657" i="11"/>
  <c r="M3623" i="11"/>
  <c r="M3588" i="11"/>
  <c r="M3539" i="11"/>
  <c r="M3488" i="11"/>
  <c r="M3829" i="11"/>
  <c r="M3704" i="11"/>
  <c r="M3689" i="11"/>
  <c r="M3920" i="11"/>
  <c r="M3908" i="11"/>
  <c r="M3926" i="11"/>
  <c r="M3885" i="11"/>
  <c r="M3867" i="11"/>
  <c r="M3814" i="11"/>
  <c r="M3784" i="11"/>
  <c r="M3686" i="11"/>
  <c r="M3669" i="11"/>
  <c r="M3656" i="11"/>
  <c r="M3630" i="11"/>
  <c r="M3622" i="11"/>
  <c r="M3604" i="11"/>
  <c r="M3559" i="11"/>
  <c r="M3520" i="11"/>
  <c r="M3485" i="11"/>
  <c r="K3493" i="11"/>
  <c r="G3493" i="11"/>
  <c r="I3493" i="11"/>
  <c r="M3776" i="11"/>
  <c r="M3629" i="11"/>
  <c r="M3816" i="11"/>
  <c r="M3775" i="11"/>
  <c r="M3536" i="11"/>
  <c r="M3590" i="11"/>
  <c r="M3891" i="11"/>
  <c r="M3812" i="11"/>
  <c r="M3703" i="11"/>
  <c r="M3638" i="11"/>
  <c r="M3589" i="11"/>
  <c r="M3931" i="11"/>
  <c r="M3864" i="11"/>
  <c r="M3835" i="11"/>
  <c r="M3803" i="11"/>
  <c r="M3781" i="11"/>
  <c r="M3702" i="11"/>
  <c r="M3653" i="11"/>
  <c r="M3609" i="11"/>
  <c r="M3601" i="11"/>
  <c r="M3578" i="11"/>
  <c r="M3535" i="11"/>
  <c r="M3878" i="11"/>
  <c r="M3821" i="11"/>
  <c r="M3787" i="11"/>
  <c r="M3700" i="11"/>
  <c r="M3558" i="11"/>
  <c r="M3795" i="11"/>
  <c r="M3771" i="11"/>
  <c r="M3593" i="11"/>
  <c r="M3922" i="11"/>
  <c r="M3889" i="11"/>
  <c r="M3879" i="11"/>
  <c r="M3834" i="11"/>
  <c r="M3802" i="11"/>
  <c r="M3780" i="11"/>
  <c r="M3719" i="11"/>
  <c r="M3673" i="11"/>
  <c r="M3635" i="11"/>
  <c r="M3534" i="11"/>
  <c r="M3509" i="11"/>
  <c r="M3479" i="11"/>
  <c r="M689" i="11"/>
  <c r="M678" i="11"/>
  <c r="M516" i="11"/>
  <c r="M2407" i="11"/>
  <c r="M2144" i="11"/>
  <c r="M2432" i="11"/>
  <c r="M2344" i="11"/>
  <c r="M2248" i="11"/>
  <c r="M2087" i="11"/>
  <c r="M2342" i="11"/>
  <c r="M2437" i="11"/>
  <c r="M2200" i="11"/>
  <c r="M2030" i="11"/>
  <c r="M2143" i="11"/>
  <c r="M1299" i="11"/>
  <c r="M2118" i="11"/>
  <c r="M2438" i="11"/>
  <c r="M2092" i="11"/>
  <c r="M2117" i="11"/>
  <c r="M2295" i="11"/>
  <c r="M2331" i="11"/>
  <c r="M2339" i="11"/>
  <c r="M2423" i="11"/>
  <c r="M2355" i="11"/>
  <c r="M2068" i="11"/>
  <c r="M2325" i="11"/>
  <c r="M2115" i="11"/>
  <c r="M661" i="11"/>
  <c r="M687" i="11"/>
  <c r="M587" i="11"/>
  <c r="M731" i="11"/>
  <c r="K2018" i="11"/>
  <c r="M904" i="11"/>
  <c r="G2018" i="11"/>
  <c r="M2206" i="11"/>
  <c r="M2124" i="11"/>
  <c r="M1996" i="11"/>
  <c r="M2203" i="11"/>
  <c r="M2095" i="11"/>
  <c r="M1998" i="11"/>
  <c r="M2375" i="11"/>
  <c r="M2255" i="11"/>
  <c r="M2107" i="11"/>
  <c r="M2161" i="11"/>
  <c r="M2415" i="11"/>
  <c r="M2080" i="11"/>
  <c r="M2424" i="11"/>
  <c r="M2328" i="11"/>
  <c r="M2229" i="11"/>
  <c r="M2065" i="11"/>
  <c r="M2247" i="11"/>
  <c r="M2346" i="11"/>
  <c r="M2222" i="11"/>
  <c r="M2133" i="11"/>
  <c r="M2378" i="11"/>
  <c r="M2226" i="11"/>
  <c r="M2024" i="11"/>
  <c r="K2448" i="11"/>
  <c r="M728" i="11"/>
  <c r="M1423" i="11"/>
  <c r="M526" i="11"/>
  <c r="M1318" i="11"/>
  <c r="K1018" i="11"/>
  <c r="K1016" i="11"/>
  <c r="M668" i="11"/>
  <c r="M806" i="11"/>
  <c r="I2006" i="11"/>
  <c r="M1226" i="11"/>
  <c r="M1414" i="11"/>
  <c r="M1162" i="11"/>
  <c r="I2008" i="11"/>
  <c r="K2006" i="11"/>
  <c r="M858" i="11"/>
  <c r="I1016" i="11"/>
  <c r="M557" i="11"/>
  <c r="M621" i="11"/>
  <c r="M1198" i="11"/>
  <c r="M1033" i="11"/>
  <c r="M1228" i="11"/>
  <c r="M1447" i="11"/>
  <c r="M521" i="11"/>
  <c r="G2008" i="11"/>
  <c r="G2485" i="11" s="1"/>
  <c r="M2873" i="11"/>
  <c r="M843" i="11"/>
  <c r="M830" i="11"/>
  <c r="M1311" i="11"/>
  <c r="M1134" i="11"/>
  <c r="M513" i="11"/>
  <c r="M737" i="11"/>
  <c r="M957" i="11"/>
  <c r="M679" i="11"/>
  <c r="M609" i="11"/>
  <c r="M1405" i="11"/>
  <c r="M1361" i="11"/>
  <c r="M581" i="11"/>
  <c r="M2796" i="11"/>
  <c r="M2589" i="11"/>
  <c r="M2559" i="11"/>
  <c r="M2890" i="11"/>
  <c r="K1223" i="11"/>
  <c r="M765" i="11"/>
  <c r="M2709" i="11"/>
  <c r="M2929" i="11"/>
  <c r="M2923" i="11"/>
  <c r="M2843" i="11"/>
  <c r="M2748" i="11"/>
  <c r="M2710" i="11"/>
  <c r="M2661" i="11"/>
  <c r="M2586" i="11"/>
  <c r="M2574" i="11"/>
  <c r="M2926" i="11"/>
  <c r="M2713" i="11"/>
  <c r="M2567" i="11"/>
  <c r="M2506" i="11"/>
  <c r="M2896" i="11"/>
  <c r="M2817" i="11"/>
  <c r="M2680" i="11"/>
  <c r="M2641" i="11"/>
  <c r="M2607" i="11"/>
  <c r="M2928" i="11"/>
  <c r="M2895" i="11"/>
  <c r="M2848" i="11"/>
  <c r="M2816" i="11"/>
  <c r="M2775" i="11"/>
  <c r="M2632" i="11"/>
  <c r="M2591" i="11"/>
  <c r="M2548" i="11"/>
  <c r="M2495" i="11"/>
  <c r="M510" i="11"/>
  <c r="M1424" i="11"/>
  <c r="M1093" i="11"/>
  <c r="M2784" i="11"/>
  <c r="M2588" i="11"/>
  <c r="M2851" i="11"/>
  <c r="M2827" i="11"/>
  <c r="M2819" i="11"/>
  <c r="M2797" i="11"/>
  <c r="M2778" i="11"/>
  <c r="M2699" i="11"/>
  <c r="M2653" i="11"/>
  <c r="M2617" i="11"/>
  <c r="M2562" i="11"/>
  <c r="M2549" i="11"/>
  <c r="M2498" i="11"/>
  <c r="M2938" i="11"/>
  <c r="M2914" i="11"/>
  <c r="M2901" i="11"/>
  <c r="M2846" i="11"/>
  <c r="M2550" i="11"/>
  <c r="M2538" i="11"/>
  <c r="M2937" i="11"/>
  <c r="M2925" i="11"/>
  <c r="M2833" i="11"/>
  <c r="M2804" i="11"/>
  <c r="M2780" i="11"/>
  <c r="M2722" i="11"/>
  <c r="M2712" i="11"/>
  <c r="M2697" i="11"/>
  <c r="M2598" i="11"/>
  <c r="M2920" i="11"/>
  <c r="M2885" i="11"/>
  <c r="M2840" i="11"/>
  <c r="M2807" i="11"/>
  <c r="M2794" i="11"/>
  <c r="M2704" i="11"/>
  <c r="M2696" i="11"/>
  <c r="M2569" i="11"/>
  <c r="M2540" i="11"/>
  <c r="M2530" i="11"/>
  <c r="M2930" i="11"/>
  <c r="M2834" i="11"/>
  <c r="M2810" i="11"/>
  <c r="M2785" i="11"/>
  <c r="M2718" i="11"/>
  <c r="M2629" i="11"/>
  <c r="M2941" i="11"/>
  <c r="M2821" i="11"/>
  <c r="M2927" i="11"/>
  <c r="M2892" i="11"/>
  <c r="M2884" i="11"/>
  <c r="M2847" i="11"/>
  <c r="M2839" i="11"/>
  <c r="M2815" i="11"/>
  <c r="M2806" i="11"/>
  <c r="M2793" i="11"/>
  <c r="M2768" i="11"/>
  <c r="M2657" i="11"/>
  <c r="M2630" i="11"/>
  <c r="M2621" i="11"/>
  <c r="M2547" i="11"/>
  <c r="M2539" i="11"/>
  <c r="M2493" i="11"/>
  <c r="M2558" i="11"/>
  <c r="M2537" i="11"/>
  <c r="M2934" i="11"/>
  <c r="M2918" i="11"/>
  <c r="M2879" i="11"/>
  <c r="M2850" i="11"/>
  <c r="M2838" i="11"/>
  <c r="M2814" i="11"/>
  <c r="M2792" i="11"/>
  <c r="M2723" i="11"/>
  <c r="M2563" i="11"/>
  <c r="M2492" i="11"/>
  <c r="M2684" i="11"/>
  <c r="M2602" i="11"/>
  <c r="M2932" i="11"/>
  <c r="M2924" i="11"/>
  <c r="M2899" i="11"/>
  <c r="M2852" i="11"/>
  <c r="M2820" i="11"/>
  <c r="M2803" i="11"/>
  <c r="M2749" i="11"/>
  <c r="M2636" i="11"/>
  <c r="M2577" i="11"/>
  <c r="M2735" i="11"/>
  <c r="M2542" i="11"/>
  <c r="M2795" i="11"/>
  <c r="M2935" i="11"/>
  <c r="M2823" i="11"/>
  <c r="M2782" i="11"/>
  <c r="M2677" i="11"/>
  <c r="M2604" i="11"/>
  <c r="M2560" i="11"/>
  <c r="M2891" i="11"/>
  <c r="M2656" i="11"/>
  <c r="M2599" i="11"/>
  <c r="M2534" i="11"/>
  <c r="M2917" i="11"/>
  <c r="M2776" i="11"/>
  <c r="M2707" i="11"/>
  <c r="M2619" i="11"/>
  <c r="M2940" i="11"/>
  <c r="M2908" i="11"/>
  <c r="M2828" i="11"/>
  <c r="M2565" i="11"/>
  <c r="M2519" i="11"/>
  <c r="K2213" i="11"/>
  <c r="M2942" i="11"/>
  <c r="M2922" i="11"/>
  <c r="M2875" i="11"/>
  <c r="M2874" i="11"/>
  <c r="M2845" i="11"/>
  <c r="M2809" i="11"/>
  <c r="M2939" i="11"/>
  <c r="M2907" i="11"/>
  <c r="M2786" i="11"/>
  <c r="M2728" i="11"/>
  <c r="M2682" i="11"/>
  <c r="M2669" i="11"/>
  <c r="M2644" i="11"/>
  <c r="M2626" i="11"/>
  <c r="M2609" i="11"/>
  <c r="M2564" i="11"/>
  <c r="M2551" i="11"/>
  <c r="M2518" i="11"/>
  <c r="M2541" i="11"/>
  <c r="M2746" i="11"/>
  <c r="M2660" i="11"/>
  <c r="M2745" i="11"/>
  <c r="M2659" i="11"/>
  <c r="M2624" i="11"/>
  <c r="M2615" i="11"/>
  <c r="M2578" i="11"/>
  <c r="M2936" i="11"/>
  <c r="M2877" i="11"/>
  <c r="M2832" i="11"/>
  <c r="M2783" i="11"/>
  <c r="M2733" i="11"/>
  <c r="M2666" i="11"/>
  <c r="M2650" i="11"/>
  <c r="M2561" i="11"/>
  <c r="M2508" i="11"/>
  <c r="M2910" i="11"/>
  <c r="M2698" i="11"/>
  <c r="M2608" i="11"/>
  <c r="M2921" i="11"/>
  <c r="M2900" i="11"/>
  <c r="M2882" i="11"/>
  <c r="M2701" i="11"/>
  <c r="M2488" i="11"/>
  <c r="M2919" i="11"/>
  <c r="M2911" i="11"/>
  <c r="M2902" i="11"/>
  <c r="M2876" i="11"/>
  <c r="M2743" i="11"/>
  <c r="M2703" i="11"/>
  <c r="M2582" i="11"/>
  <c r="M2568" i="11"/>
  <c r="M2520" i="11"/>
  <c r="M2505" i="11"/>
  <c r="M2491" i="11"/>
  <c r="M2826" i="11"/>
  <c r="M2742" i="11"/>
  <c r="M2702" i="11"/>
  <c r="M2625" i="11"/>
  <c r="M2612" i="11"/>
  <c r="M2546" i="11"/>
  <c r="M2933" i="11"/>
  <c r="M2870" i="11"/>
  <c r="M2841" i="11"/>
  <c r="M2813" i="11"/>
  <c r="M2791" i="11"/>
  <c r="M2726" i="11"/>
  <c r="M2637" i="11"/>
  <c r="M2628" i="11"/>
  <c r="M2881" i="11"/>
  <c r="M2844" i="11"/>
  <c r="M2812" i="11"/>
  <c r="M2790" i="11"/>
  <c r="M2729" i="11"/>
  <c r="M2711" i="11"/>
  <c r="M2683" i="11"/>
  <c r="M2662" i="11"/>
  <c r="M2627" i="11"/>
  <c r="M2618" i="11"/>
  <c r="M2587" i="11"/>
  <c r="M2544" i="11"/>
  <c r="M2489" i="11"/>
  <c r="G2708" i="11"/>
  <c r="I2708" i="11"/>
  <c r="K2708" i="11"/>
  <c r="I2503" i="11"/>
  <c r="K2503" i="11"/>
  <c r="G2503" i="11"/>
  <c r="K2501" i="11"/>
  <c r="I2501" i="11"/>
  <c r="G2501" i="11"/>
  <c r="M703" i="11"/>
  <c r="I2513" i="11"/>
  <c r="K2513" i="11"/>
  <c r="G2513" i="11"/>
  <c r="M2760" i="11"/>
  <c r="M2694" i="11"/>
  <c r="M2664" i="11"/>
  <c r="M2913" i="11"/>
  <c r="M2915" i="11"/>
  <c r="M2880" i="11"/>
  <c r="M2872" i="11"/>
  <c r="M2736" i="11"/>
  <c r="M2576" i="11"/>
  <c r="M2535" i="11"/>
  <c r="M2514" i="11"/>
  <c r="M2830" i="11"/>
  <c r="M2603" i="11"/>
  <c r="M2849" i="11"/>
  <c r="M2912" i="11"/>
  <c r="M2614" i="11"/>
  <c r="M2583" i="11"/>
  <c r="M2837" i="11"/>
  <c r="M2750" i="11"/>
  <c r="M2590" i="11"/>
  <c r="M2566" i="11"/>
  <c r="M2545" i="11"/>
  <c r="M2638" i="11"/>
  <c r="M2579" i="11"/>
  <c r="M2886" i="11"/>
  <c r="M2741" i="11"/>
  <c r="M2675" i="11"/>
  <c r="M2611" i="11"/>
  <c r="M2889" i="11"/>
  <c r="M2779" i="11"/>
  <c r="M2721" i="11"/>
  <c r="M2674" i="11"/>
  <c r="M2504" i="11"/>
  <c r="G2943" i="11"/>
  <c r="K2943" i="11"/>
  <c r="I2943" i="11"/>
  <c r="M960" i="11"/>
  <c r="M1199" i="11"/>
  <c r="M1244" i="11"/>
  <c r="M1192" i="11"/>
  <c r="M1326" i="11"/>
  <c r="M604" i="11"/>
  <c r="M1073" i="11"/>
  <c r="M2897" i="11"/>
  <c r="M2842" i="11"/>
  <c r="M2822" i="11"/>
  <c r="M2727" i="11"/>
  <c r="M2643" i="11"/>
  <c r="M2620" i="11"/>
  <c r="M2499" i="11"/>
  <c r="M2829" i="11"/>
  <c r="M2730" i="11"/>
  <c r="M2931" i="11"/>
  <c r="M2898" i="11"/>
  <c r="M2888" i="11"/>
  <c r="M2835" i="11"/>
  <c r="M2811" i="11"/>
  <c r="M2719" i="11"/>
  <c r="M2635" i="11"/>
  <c r="M2600" i="11"/>
  <c r="M2543" i="11"/>
  <c r="M2500" i="11"/>
  <c r="M2531" i="11"/>
  <c r="M2883" i="11"/>
  <c r="M2871" i="11"/>
  <c r="M2818" i="11"/>
  <c r="M2805" i="11"/>
  <c r="M2781" i="11"/>
  <c r="M2731" i="11"/>
  <c r="M2648" i="11"/>
  <c r="M2634" i="11"/>
  <c r="M2616" i="11"/>
  <c r="M2585" i="11"/>
  <c r="M2524" i="11"/>
  <c r="M2909" i="11"/>
  <c r="M2878" i="11"/>
  <c r="M2734" i="11"/>
  <c r="M2667" i="11"/>
  <c r="M2651" i="11"/>
  <c r="M2633" i="11"/>
  <c r="M2903" i="11"/>
  <c r="M2869" i="11"/>
  <c r="M2824" i="11"/>
  <c r="M2744" i="11"/>
  <c r="M2725" i="11"/>
  <c r="M2716" i="11"/>
  <c r="M2679" i="11"/>
  <c r="M2658" i="11"/>
  <c r="M2640" i="11"/>
  <c r="M2622" i="11"/>
  <c r="M2605" i="11"/>
  <c r="M2887" i="11"/>
  <c r="M2854" i="11"/>
  <c r="M2676" i="11"/>
  <c r="M2652" i="11"/>
  <c r="M2575" i="11"/>
  <c r="M2853" i="11"/>
  <c r="M2868" i="11"/>
  <c r="M2831" i="11"/>
  <c r="M2732" i="11"/>
  <c r="M2724" i="11"/>
  <c r="M2714" i="11"/>
  <c r="M2695" i="11"/>
  <c r="M2665" i="11"/>
  <c r="M2649" i="11"/>
  <c r="M2639" i="11"/>
  <c r="M2613" i="11"/>
  <c r="M2525" i="11"/>
  <c r="M2507" i="11"/>
  <c r="M2905" i="11"/>
  <c r="M2777" i="11"/>
  <c r="M2668" i="11"/>
  <c r="M2904" i="11"/>
  <c r="M2825" i="11"/>
  <c r="M2717" i="11"/>
  <c r="M2663" i="11"/>
  <c r="M2655" i="11"/>
  <c r="M2647" i="11"/>
  <c r="M2584" i="11"/>
  <c r="M2916" i="11"/>
  <c r="M2836" i="11"/>
  <c r="M2740" i="11"/>
  <c r="M2700" i="11"/>
  <c r="M2654" i="11"/>
  <c r="M2645" i="11"/>
  <c r="M2610" i="11"/>
  <c r="M2601" i="11"/>
  <c r="M2553" i="11"/>
  <c r="M2536" i="11"/>
  <c r="M1335" i="11"/>
  <c r="M603" i="11"/>
  <c r="M637" i="11"/>
  <c r="M910" i="11"/>
  <c r="M938" i="11"/>
  <c r="M732" i="11"/>
  <c r="M648" i="11"/>
  <c r="M1345" i="11"/>
  <c r="M1246" i="11"/>
  <c r="M1078" i="11"/>
  <c r="M1216" i="11"/>
  <c r="M1177" i="11"/>
  <c r="M802" i="11"/>
  <c r="M1434" i="11"/>
  <c r="M1403" i="11"/>
  <c r="M1362" i="11"/>
  <c r="M1330" i="11"/>
  <c r="M1015" i="11"/>
  <c r="M1420" i="11"/>
  <c r="M1158" i="11"/>
  <c r="M1432" i="11"/>
  <c r="M1352" i="11"/>
  <c r="M1256" i="11"/>
  <c r="M1170" i="11"/>
  <c r="M1450" i="11"/>
  <c r="M1407" i="11"/>
  <c r="M1358" i="11"/>
  <c r="M1218" i="11"/>
  <c r="M913" i="11"/>
  <c r="M831" i="11"/>
  <c r="M659" i="11"/>
  <c r="M1116" i="11"/>
  <c r="M1019" i="11"/>
  <c r="M1245" i="11"/>
  <c r="M1215" i="11"/>
  <c r="M954" i="11"/>
  <c r="M545" i="11"/>
  <c r="M632" i="11"/>
  <c r="M1437" i="11"/>
  <c r="M1440" i="11"/>
  <c r="M1006" i="11"/>
  <c r="M1404" i="11"/>
  <c r="M1092" i="11"/>
  <c r="M1250" i="11"/>
  <c r="M1126" i="11"/>
  <c r="M625" i="11"/>
  <c r="M922" i="11"/>
  <c r="M649" i="11"/>
  <c r="M1344" i="11"/>
  <c r="M959" i="11"/>
  <c r="M642" i="11"/>
  <c r="M660" i="11"/>
  <c r="M619" i="11"/>
  <c r="M800" i="11"/>
  <c r="M753" i="11"/>
  <c r="M597" i="11"/>
  <c r="M1328" i="11"/>
  <c r="M1060" i="11"/>
  <c r="M1154" i="11"/>
  <c r="M1123" i="11"/>
  <c r="M1319" i="11"/>
  <c r="M1258" i="11"/>
  <c r="M1416" i="11"/>
  <c r="M677" i="11"/>
  <c r="M891" i="11"/>
  <c r="M656" i="11"/>
  <c r="M1133" i="11"/>
  <c r="M942" i="11"/>
  <c r="M837" i="11"/>
  <c r="M1213" i="11"/>
  <c r="M1052" i="11"/>
  <c r="M1439" i="11"/>
  <c r="M1431" i="11"/>
  <c r="M1343" i="11"/>
  <c r="M1275" i="11"/>
  <c r="M826" i="11"/>
  <c r="M1396" i="11"/>
  <c r="M859" i="11"/>
  <c r="M852" i="11"/>
  <c r="M574" i="11"/>
  <c r="M801" i="11"/>
  <c r="M636" i="11"/>
  <c r="M552" i="11"/>
  <c r="M814" i="11"/>
  <c r="M929" i="11"/>
  <c r="M1717" i="11"/>
  <c r="M1634" i="11"/>
  <c r="M1594" i="11"/>
  <c r="M1551" i="11"/>
  <c r="M1498" i="11"/>
  <c r="M1671" i="11"/>
  <c r="M1852" i="11"/>
  <c r="M1752" i="11"/>
  <c r="M1658" i="11"/>
  <c r="M1913" i="11"/>
  <c r="M1879" i="11"/>
  <c r="M1834" i="11"/>
  <c r="M1689" i="11"/>
  <c r="M1650" i="11"/>
  <c r="M1615" i="11"/>
  <c r="M1571" i="11"/>
  <c r="M1518" i="11"/>
  <c r="M1124" i="11"/>
  <c r="M1453" i="11"/>
  <c r="M1365" i="11"/>
  <c r="M1292" i="11"/>
  <c r="M1079" i="11"/>
  <c r="M1081" i="11"/>
  <c r="M1455" i="11"/>
  <c r="M541" i="11"/>
  <c r="M1251" i="11"/>
  <c r="M1128" i="11"/>
  <c r="M1083" i="11"/>
  <c r="M1153" i="11"/>
  <c r="M1094" i="11"/>
  <c r="M1446" i="11"/>
  <c r="M1917" i="11"/>
  <c r="M1746" i="11"/>
  <c r="M1667" i="11"/>
  <c r="M1828" i="11"/>
  <c r="M1653" i="11"/>
  <c r="M1943" i="11"/>
  <c r="M1910" i="11"/>
  <c r="M1732" i="11"/>
  <c r="M1612" i="11"/>
  <c r="M1515" i="11"/>
  <c r="M1902" i="11"/>
  <c r="M1713" i="11"/>
  <c r="M1535" i="11"/>
  <c r="M1802" i="11"/>
  <c r="M1516" i="11"/>
  <c r="M1926" i="11"/>
  <c r="M1846" i="11"/>
  <c r="M1813" i="11"/>
  <c r="M1750" i="11"/>
  <c r="M1710" i="11"/>
  <c r="M1664" i="11"/>
  <c r="M1628" i="11"/>
  <c r="M1587" i="11"/>
  <c r="M933" i="11"/>
  <c r="M561" i="11"/>
  <c r="M847" i="11"/>
  <c r="M869" i="11"/>
  <c r="M568" i="11"/>
  <c r="M766" i="11"/>
  <c r="M853" i="11"/>
  <c r="M1080" i="11"/>
  <c r="M789" i="11"/>
  <c r="M863" i="11"/>
  <c r="M744" i="11"/>
  <c r="M580" i="11"/>
  <c r="M907" i="11"/>
  <c r="M1265" i="11"/>
  <c r="M1359" i="11"/>
  <c r="M1351" i="11"/>
  <c r="M1143" i="11"/>
  <c r="M1294" i="11"/>
  <c r="I1223" i="11"/>
  <c r="M738" i="11"/>
  <c r="M865" i="11"/>
  <c r="M920" i="11"/>
  <c r="M743" i="11"/>
  <c r="M841" i="11"/>
  <c r="M1677" i="11"/>
  <c r="M1643" i="11"/>
  <c r="M1881" i="11"/>
  <c r="M1191" i="11"/>
  <c r="M1397" i="11"/>
  <c r="M1333" i="11"/>
  <c r="M1233" i="11"/>
  <c r="M1103" i="11"/>
  <c r="M1327" i="11"/>
  <c r="M1142" i="11"/>
  <c r="M566" i="11"/>
  <c r="M1293" i="11"/>
  <c r="M1234" i="11"/>
  <c r="M1175" i="11"/>
  <c r="M1415" i="11"/>
  <c r="M1301" i="11"/>
  <c r="M1239" i="11"/>
  <c r="M1150" i="11"/>
  <c r="M1105" i="11"/>
  <c r="M1433" i="11"/>
  <c r="M1398" i="11"/>
  <c r="M1074" i="11"/>
  <c r="M638" i="11"/>
  <c r="M763" i="11"/>
  <c r="M958" i="11"/>
  <c r="M582" i="11"/>
  <c r="M1059" i="11"/>
  <c r="M529" i="11"/>
  <c r="M908" i="11"/>
  <c r="M641" i="11"/>
  <c r="M559" i="11"/>
  <c r="M1367" i="11"/>
  <c r="M1264" i="11"/>
  <c r="M1169" i="11"/>
  <c r="M1131" i="11"/>
  <c r="M1255" i="11"/>
  <c r="M1160" i="11"/>
  <c r="M1349" i="11"/>
  <c r="M921" i="11"/>
  <c r="M842" i="11"/>
  <c r="M839" i="11"/>
  <c r="M717" i="11"/>
  <c r="M658" i="11"/>
  <c r="M527" i="11"/>
  <c r="M1949" i="11"/>
  <c r="M1890" i="11"/>
  <c r="M1640" i="11"/>
  <c r="M1561" i="11"/>
  <c r="M1940" i="11"/>
  <c r="M1864" i="11"/>
  <c r="M1795" i="11"/>
  <c r="M1630" i="11"/>
  <c r="M1544" i="11"/>
  <c r="M1931" i="11"/>
  <c r="M1227" i="11"/>
  <c r="M1305" i="11"/>
  <c r="M1346" i="11"/>
  <c r="M1101" i="11"/>
  <c r="M1190" i="11"/>
  <c r="M1847" i="11"/>
  <c r="M1823" i="11"/>
  <c r="M1598" i="11"/>
  <c r="M1589" i="11"/>
  <c r="M1693" i="11"/>
  <c r="M1655" i="11"/>
  <c r="M1514" i="11"/>
  <c r="M868" i="11"/>
  <c r="M846" i="11"/>
  <c r="M932" i="11"/>
  <c r="M624" i="11"/>
  <c r="M626" i="11"/>
  <c r="M948" i="11"/>
  <c r="M509" i="11"/>
  <c r="M836" i="11"/>
  <c r="M892" i="11"/>
  <c r="M723" i="11"/>
  <c r="M600" i="11"/>
  <c r="M1125" i="11"/>
  <c r="M1102" i="11"/>
  <c r="M1068" i="11"/>
  <c r="M1051" i="11"/>
  <c r="M1034" i="11"/>
  <c r="M1004" i="11"/>
  <c r="M916" i="11"/>
  <c r="M539" i="11"/>
  <c r="M697" i="11"/>
  <c r="M862" i="11"/>
  <c r="M805" i="11"/>
  <c r="M949" i="11"/>
  <c r="M1117" i="11"/>
  <c r="M1058" i="11"/>
  <c r="M1456" i="11"/>
  <c r="M684" i="11"/>
  <c r="M1040" i="11"/>
  <c r="M1595" i="11"/>
  <c r="M1951" i="11"/>
  <c r="M1884" i="11"/>
  <c r="M1740" i="11"/>
  <c r="M1694" i="11"/>
  <c r="M1576" i="11"/>
  <c r="M1530" i="11"/>
  <c r="M1925" i="11"/>
  <c r="M1734" i="11"/>
  <c r="M1911" i="11"/>
  <c r="M1824" i="11"/>
  <c r="M1723" i="11"/>
  <c r="M1822" i="11"/>
  <c r="M1759" i="11"/>
  <c r="M1499" i="11"/>
  <c r="M674" i="11"/>
  <c r="M1189" i="11"/>
  <c r="M1172" i="11"/>
  <c r="M1062" i="11"/>
  <c r="M655" i="11"/>
  <c r="M562" i="11"/>
  <c r="M854" i="11"/>
  <c r="M1657" i="11"/>
  <c r="M1621" i="11"/>
  <c r="M1637" i="11"/>
  <c r="G729" i="11"/>
  <c r="M1849" i="11"/>
  <c r="M1675" i="11"/>
  <c r="M1545" i="11"/>
  <c r="M1756" i="11"/>
  <c r="M1835" i="11"/>
  <c r="M1712" i="11"/>
  <c r="M1850" i="11"/>
  <c r="M1632" i="11"/>
  <c r="M1593" i="11"/>
  <c r="M1558" i="11"/>
  <c r="M1171" i="11"/>
  <c r="M1307" i="11"/>
  <c r="M1118" i="11"/>
  <c r="M1422" i="11"/>
  <c r="M1214" i="11"/>
  <c r="M1402" i="11"/>
  <c r="M1140" i="11"/>
  <c r="M1057" i="11"/>
  <c r="M1368" i="11"/>
  <c r="M1295" i="11"/>
  <c r="M1152" i="11"/>
  <c r="M1391" i="11"/>
  <c r="M1053" i="11"/>
  <c r="M1882" i="11"/>
  <c r="M1649" i="11"/>
  <c r="M1574" i="11"/>
  <c r="K1028" i="11"/>
  <c r="M1833" i="11"/>
  <c r="M1738" i="11"/>
  <c r="M1659" i="11"/>
  <c r="M1586" i="11"/>
  <c r="M1820" i="11"/>
  <c r="M1719" i="11"/>
  <c r="M1644" i="11"/>
  <c r="M1560" i="11"/>
  <c r="M1906" i="11"/>
  <c r="M1559" i="11"/>
  <c r="M1807" i="11"/>
  <c r="M1692" i="11"/>
  <c r="M1503" i="11"/>
  <c r="M1791" i="11"/>
  <c r="M1678" i="11"/>
  <c r="M1599" i="11"/>
  <c r="M1509" i="11"/>
  <c r="M1922" i="11"/>
  <c r="M1887" i="11"/>
  <c r="M1842" i="11"/>
  <c r="M1804" i="11"/>
  <c r="M1706" i="11"/>
  <c r="M1660" i="11"/>
  <c r="M1624" i="11"/>
  <c r="M1579" i="11"/>
  <c r="M1540" i="11"/>
  <c r="M1929" i="11"/>
  <c r="M1857" i="11"/>
  <c r="M1788" i="11"/>
  <c r="M1619" i="11"/>
  <c r="M1840" i="11"/>
  <c r="M1745" i="11"/>
  <c r="M1670" i="11"/>
  <c r="M1888" i="11"/>
  <c r="M1843" i="11"/>
  <c r="M1805" i="11"/>
  <c r="M1584" i="11"/>
  <c r="M1541" i="11"/>
  <c r="M1845" i="11"/>
  <c r="M1901" i="11"/>
  <c r="M1815" i="11"/>
  <c r="M1733" i="11"/>
  <c r="M1905" i="11"/>
  <c r="M1390" i="11"/>
  <c r="M1021" i="11"/>
  <c r="M943" i="11"/>
  <c r="M1387" i="11"/>
  <c r="M1308" i="11"/>
  <c r="M1136" i="11"/>
  <c r="M1449" i="11"/>
  <c r="M1100" i="11"/>
  <c r="M1448" i="11"/>
  <c r="M1336" i="11"/>
  <c r="M1237" i="11"/>
  <c r="M1430" i="11"/>
  <c r="M1342" i="11"/>
  <c r="M1168" i="11"/>
  <c r="M1898" i="11"/>
  <c r="M1631" i="11"/>
  <c r="M925" i="11"/>
  <c r="M762" i="11"/>
  <c r="M719" i="11"/>
  <c r="M525" i="11"/>
  <c r="M945" i="11"/>
  <c r="M622" i="11"/>
  <c r="I524" i="11"/>
  <c r="M620" i="11"/>
  <c r="K1458" i="11"/>
  <c r="M1933" i="11"/>
  <c r="M1921" i="11"/>
  <c r="M1705" i="11"/>
  <c r="M1627" i="11"/>
  <c r="M1517" i="11"/>
  <c r="M1924" i="11"/>
  <c r="M1907" i="11"/>
  <c r="M1848" i="11"/>
  <c r="M1737" i="11"/>
  <c r="M1674" i="11"/>
  <c r="M1502" i="11"/>
  <c r="M1923" i="11"/>
  <c r="M1859" i="11"/>
  <c r="M1794" i="11"/>
  <c r="M1744" i="11"/>
  <c r="M1707" i="11"/>
  <c r="M1651" i="11"/>
  <c r="M1625" i="11"/>
  <c r="M1617" i="11"/>
  <c r="M1608" i="11"/>
  <c r="M1912" i="11"/>
  <c r="M1829" i="11"/>
  <c r="M1742" i="11"/>
  <c r="M1654" i="11"/>
  <c r="M1570" i="11"/>
  <c r="M1549" i="11"/>
  <c r="M1920" i="11"/>
  <c r="M1836" i="11"/>
  <c r="M1639" i="11"/>
  <c r="M1622" i="11"/>
  <c r="M1556" i="11"/>
  <c r="M1534" i="11"/>
  <c r="M1938" i="11"/>
  <c r="M1930" i="11"/>
  <c r="M1858" i="11"/>
  <c r="M1826" i="11"/>
  <c r="M1785" i="11"/>
  <c r="M1754" i="11"/>
  <c r="M1726" i="11"/>
  <c r="M1676" i="11"/>
  <c r="M1642" i="11"/>
  <c r="M1601" i="11"/>
  <c r="M1550" i="11"/>
  <c r="M1505" i="11"/>
  <c r="G1523" i="11"/>
  <c r="K1523" i="11"/>
  <c r="I1523" i="11"/>
  <c r="M1184" i="11"/>
  <c r="M1825" i="11"/>
  <c r="M1729" i="11"/>
  <c r="M1528" i="11"/>
  <c r="M1932" i="11"/>
  <c r="M1885" i="11"/>
  <c r="M1806" i="11"/>
  <c r="M1686" i="11"/>
  <c r="M1635" i="11"/>
  <c r="M1552" i="11"/>
  <c r="M1935" i="11"/>
  <c r="M1919" i="11"/>
  <c r="M1892" i="11"/>
  <c r="M1855" i="11"/>
  <c r="M1839" i="11"/>
  <c r="M1760" i="11"/>
  <c r="M1638" i="11"/>
  <c r="M1555" i="11"/>
  <c r="M1501" i="11"/>
  <c r="M1886" i="11"/>
  <c r="M1853" i="11"/>
  <c r="M1796" i="11"/>
  <c r="M1645" i="11"/>
  <c r="M1578" i="11"/>
  <c r="M1948" i="11"/>
  <c r="M1928" i="11"/>
  <c r="M1860" i="11"/>
  <c r="M1770" i="11"/>
  <c r="M1741" i="11"/>
  <c r="M1666" i="11"/>
  <c r="M1569" i="11"/>
  <c r="M1950" i="11"/>
  <c r="M1942" i="11"/>
  <c r="M1918" i="11"/>
  <c r="M1899" i="11"/>
  <c r="M1854" i="11"/>
  <c r="M1838" i="11"/>
  <c r="M1800" i="11"/>
  <c r="M1739" i="11"/>
  <c r="M1646" i="11"/>
  <c r="M1620" i="11"/>
  <c r="M1575" i="11"/>
  <c r="M1529" i="11"/>
  <c r="G1953" i="11"/>
  <c r="I1953" i="11"/>
  <c r="K1953" i="11"/>
  <c r="I1718" i="11"/>
  <c r="K1718" i="11"/>
  <c r="G1718" i="11"/>
  <c r="M894" i="11"/>
  <c r="M874" i="11"/>
  <c r="I1028" i="11"/>
  <c r="G1458" i="11"/>
  <c r="M1878" i="11"/>
  <c r="M1792" i="11"/>
  <c r="M1720" i="11"/>
  <c r="M1609" i="11"/>
  <c r="M1896" i="11"/>
  <c r="M1851" i="11"/>
  <c r="M1819" i="11"/>
  <c r="M1786" i="11"/>
  <c r="M1661" i="11"/>
  <c r="M1937" i="11"/>
  <c r="M1861" i="11"/>
  <c r="M1936" i="11"/>
  <c r="M1577" i="11"/>
  <c r="M1946" i="11"/>
  <c r="M1841" i="11"/>
  <c r="M1510" i="11"/>
  <c r="M1944" i="11"/>
  <c r="M1728" i="11"/>
  <c r="M1708" i="11"/>
  <c r="M1573" i="11"/>
  <c r="M1900" i="11"/>
  <c r="M1831" i="11"/>
  <c r="M1722" i="11"/>
  <c r="M1685" i="11"/>
  <c r="M1673" i="11"/>
  <c r="M1568" i="11"/>
  <c r="M1821" i="11"/>
  <c r="M1679" i="11"/>
  <c r="M1600" i="11"/>
  <c r="M1893" i="11"/>
  <c r="M1613" i="11"/>
  <c r="M1548" i="11"/>
  <c r="M1891" i="11"/>
  <c r="M1883" i="11"/>
  <c r="M1672" i="11"/>
  <c r="M1546" i="11"/>
  <c r="G1513" i="11"/>
  <c r="K1513" i="11"/>
  <c r="I1513" i="11"/>
  <c r="K1511" i="11"/>
  <c r="I1511" i="11"/>
  <c r="G1511" i="11"/>
  <c r="M811" i="11"/>
  <c r="M704" i="11"/>
  <c r="M902" i="11"/>
  <c r="M754" i="11"/>
  <c r="M651" i="11"/>
  <c r="M845" i="11"/>
  <c r="M897" i="11"/>
  <c r="M690" i="11"/>
  <c r="M849" i="11"/>
  <c r="M1908" i="11"/>
  <c r="M1816" i="11"/>
  <c r="M1758" i="11"/>
  <c r="M1610" i="11"/>
  <c r="M1952" i="11"/>
  <c r="M1889" i="11"/>
  <c r="M1832" i="11"/>
  <c r="M1704" i="11"/>
  <c r="M1662" i="11"/>
  <c r="M1585" i="11"/>
  <c r="M1947" i="11"/>
  <c r="M1939" i="11"/>
  <c r="M1914" i="11"/>
  <c r="M1880" i="11"/>
  <c r="M1827" i="11"/>
  <c r="M1755" i="11"/>
  <c r="M1736" i="11"/>
  <c r="M1727" i="11"/>
  <c r="M1690" i="11"/>
  <c r="M1669" i="11"/>
  <c r="M1572" i="11"/>
  <c r="M1524" i="11"/>
  <c r="M1508" i="11"/>
  <c r="M1894" i="11"/>
  <c r="M1778" i="11"/>
  <c r="M1724" i="11"/>
  <c r="M1636" i="11"/>
  <c r="M1614" i="11"/>
  <c r="M1592" i="11"/>
  <c r="M1895" i="11"/>
  <c r="M1817" i="11"/>
  <c r="M1793" i="11"/>
  <c r="M1743" i="11"/>
  <c r="M1735" i="11"/>
  <c r="M1714" i="11"/>
  <c r="M1668" i="11"/>
  <c r="M1941" i="11"/>
  <c r="M1803" i="11"/>
  <c r="M1709" i="11"/>
  <c r="M1687" i="11"/>
  <c r="M1596" i="11"/>
  <c r="M1553" i="11"/>
  <c r="M1915" i="11"/>
  <c r="M1897" i="11"/>
  <c r="M1856" i="11"/>
  <c r="M1787" i="11"/>
  <c r="M1618" i="11"/>
  <c r="M1927" i="11"/>
  <c r="M1863" i="11"/>
  <c r="M1814" i="11"/>
  <c r="M1801" i="11"/>
  <c r="M1790" i="11"/>
  <c r="M1751" i="11"/>
  <c r="M1711" i="11"/>
  <c r="M1665" i="11"/>
  <c r="M1647" i="11"/>
  <c r="M1629" i="11"/>
  <c r="M1588" i="11"/>
  <c r="M1547" i="11"/>
  <c r="M1945" i="11"/>
  <c r="M1837" i="11"/>
  <c r="M1753" i="11"/>
  <c r="M1663" i="11"/>
  <c r="M1623" i="11"/>
  <c r="M1557" i="11"/>
  <c r="M1844" i="11"/>
  <c r="M1648" i="11"/>
  <c r="M1626" i="11"/>
  <c r="M1934" i="11"/>
  <c r="M1909" i="11"/>
  <c r="M1862" i="11"/>
  <c r="M1830" i="11"/>
  <c r="M1789" i="11"/>
  <c r="M1731" i="11"/>
  <c r="M1721" i="11"/>
  <c r="M1684" i="11"/>
  <c r="M1611" i="11"/>
  <c r="M1597" i="11"/>
  <c r="M1563" i="11"/>
  <c r="M1554" i="11"/>
  <c r="M540" i="11"/>
  <c r="K729" i="11"/>
  <c r="M963" i="11"/>
  <c r="M850" i="11"/>
  <c r="M628" i="11"/>
  <c r="M535" i="11"/>
  <c r="M739" i="11"/>
  <c r="M936" i="11"/>
  <c r="M935" i="11"/>
  <c r="M815" i="11"/>
  <c r="M671" i="11"/>
  <c r="M838" i="11"/>
  <c r="M700" i="11"/>
  <c r="M857" i="11"/>
  <c r="M751" i="11"/>
  <c r="M873" i="11"/>
  <c r="M608" i="11"/>
  <c r="M586" i="11"/>
  <c r="M956" i="11"/>
  <c r="M951" i="11"/>
  <c r="M912" i="11"/>
  <c r="M514" i="11"/>
  <c r="M670" i="11"/>
  <c r="M588" i="11"/>
  <c r="M924" i="11"/>
  <c r="M612" i="11"/>
  <c r="M906" i="11"/>
  <c r="M650" i="11"/>
  <c r="M870" i="11"/>
  <c r="M746" i="11"/>
  <c r="M565" i="11"/>
  <c r="K524" i="11"/>
  <c r="M903" i="11"/>
  <c r="M796" i="11"/>
  <c r="M631" i="11"/>
  <c r="M589" i="11"/>
  <c r="M610" i="11"/>
  <c r="M934" i="11"/>
  <c r="M941" i="11"/>
  <c r="M861" i="11"/>
  <c r="M635" i="11"/>
  <c r="M551" i="11"/>
  <c r="M686" i="11"/>
  <c r="M715" i="11"/>
  <c r="M669" i="11"/>
  <c r="M917" i="11"/>
  <c r="M519" i="11"/>
  <c r="M695" i="11"/>
  <c r="M844" i="11"/>
  <c r="M867" i="11"/>
  <c r="M781" i="11"/>
  <c r="M950" i="11"/>
  <c r="M569" i="11"/>
  <c r="M611" i="11"/>
  <c r="M824" i="11"/>
  <c r="M720" i="11"/>
  <c r="M755" i="11"/>
  <c r="M890" i="11"/>
  <c r="M634" i="11"/>
  <c r="M797" i="11"/>
  <c r="M725" i="11"/>
  <c r="M536" i="11"/>
  <c r="M928" i="11"/>
  <c r="M947" i="11"/>
  <c r="M930" i="11"/>
  <c r="M673" i="11"/>
  <c r="M937" i="11"/>
  <c r="M905" i="11"/>
  <c r="M599" i="11"/>
  <c r="M923" i="11"/>
  <c r="M889" i="11"/>
  <c r="M803" i="11"/>
  <c r="M835" i="11"/>
  <c r="M696" i="11"/>
  <c r="M623" i="11"/>
  <c r="M953" i="11"/>
  <c r="M816" i="11"/>
  <c r="M528" i="11"/>
  <c r="M567" i="11"/>
  <c r="M899" i="11"/>
  <c r="M590" i="11"/>
  <c r="M734" i="11"/>
  <c r="M685" i="11"/>
  <c r="M752" i="11"/>
  <c r="M770" i="11"/>
  <c r="M683" i="11"/>
  <c r="M909" i="11"/>
  <c r="M645" i="11"/>
  <c r="M745" i="11"/>
  <c r="M827" i="11"/>
  <c r="M769" i="11"/>
  <c r="M563" i="11"/>
  <c r="M596" i="11"/>
  <c r="M812" i="11"/>
  <c r="M848" i="11"/>
  <c r="M722" i="11"/>
  <c r="M607" i="11"/>
  <c r="M918" i="11"/>
  <c r="M871" i="11"/>
  <c r="M798" i="11"/>
  <c r="M832" i="11"/>
  <c r="M721" i="11"/>
  <c r="M919" i="11"/>
  <c r="M896" i="11"/>
  <c r="M653" i="11"/>
  <c r="M579" i="11"/>
  <c r="M940" i="11"/>
  <c r="M860" i="11"/>
  <c r="M764" i="11"/>
  <c r="M560" i="11"/>
  <c r="M851" i="11"/>
  <c r="M813" i="11"/>
  <c r="M520" i="11"/>
  <c r="M866" i="11"/>
  <c r="M676" i="11"/>
  <c r="M640" i="11"/>
  <c r="M558" i="11"/>
  <c r="M946" i="11"/>
  <c r="G534" i="11"/>
  <c r="K534" i="11"/>
  <c r="M733" i="11"/>
  <c r="M893" i="11"/>
  <c r="M556" i="11"/>
  <c r="M680" i="11"/>
  <c r="M570" i="11"/>
  <c r="M742" i="11"/>
  <c r="M657" i="11"/>
  <c r="M771" i="11"/>
  <c r="M872" i="11"/>
  <c r="M856" i="11"/>
  <c r="M757" i="11"/>
  <c r="M672" i="11"/>
  <c r="M605" i="11"/>
  <c r="M900" i="11"/>
  <c r="M855" i="11"/>
  <c r="M817" i="11"/>
  <c r="M901" i="11"/>
  <c r="M818" i="11"/>
  <c r="M654" i="11"/>
  <c r="M583" i="11"/>
  <c r="M748" i="11"/>
  <c r="M702" i="11"/>
  <c r="M629" i="11"/>
  <c r="M16" i="11"/>
  <c r="M730" i="11"/>
  <c r="M952" i="11"/>
  <c r="M864" i="11"/>
  <c r="M955" i="11"/>
  <c r="M571" i="11"/>
  <c r="M834" i="11"/>
  <c r="M662" i="11"/>
  <c r="M761" i="11"/>
  <c r="M675" i="11"/>
  <c r="M585" i="11"/>
  <c r="M646" i="11"/>
  <c r="M584" i="11"/>
  <c r="M682" i="11"/>
  <c r="M647" i="11"/>
  <c r="M962" i="11"/>
  <c r="M840" i="11"/>
  <c r="M681" i="11"/>
  <c r="M716" i="11"/>
  <c r="M606" i="11"/>
  <c r="M825" i="11"/>
  <c r="M750" i="11"/>
  <c r="M666" i="11"/>
  <c r="M595" i="11"/>
  <c r="M665" i="11"/>
  <c r="M630" i="11"/>
  <c r="M799" i="11"/>
  <c r="M939" i="11"/>
  <c r="I964" i="11"/>
  <c r="K964" i="11"/>
  <c r="G964" i="11"/>
  <c r="M664" i="11"/>
  <c r="M911" i="11"/>
  <c r="M931" i="11"/>
  <c r="M724" i="11"/>
  <c r="M564" i="11"/>
  <c r="M944" i="11"/>
  <c r="M807" i="11"/>
  <c r="M895" i="11"/>
  <c r="M756" i="11"/>
  <c r="M512" i="11"/>
  <c r="M430" i="11"/>
  <c r="M208" i="11"/>
  <c r="M225" i="11"/>
  <c r="M406" i="11"/>
  <c r="M362" i="11"/>
  <c r="M266" i="11"/>
  <c r="M408" i="11"/>
  <c r="M253" i="11"/>
  <c r="M123" i="11"/>
  <c r="M449" i="11"/>
  <c r="M417" i="11"/>
  <c r="M64" i="11"/>
  <c r="M372" i="11"/>
  <c r="M17" i="11"/>
  <c r="M395" i="11"/>
  <c r="M366" i="11"/>
  <c r="M270" i="11"/>
  <c r="M222" i="11"/>
  <c r="M146" i="11"/>
  <c r="M138" i="11"/>
  <c r="M85" i="11"/>
  <c r="M62" i="11"/>
  <c r="M33" i="11"/>
  <c r="M368" i="11"/>
  <c r="M307" i="11"/>
  <c r="M224" i="11"/>
  <c r="M87" i="11"/>
  <c r="M60" i="11"/>
  <c r="M444" i="11"/>
  <c r="M436" i="11"/>
  <c r="M315" i="11"/>
  <c r="M269" i="11"/>
  <c r="M250" i="11"/>
  <c r="M145" i="11"/>
  <c r="M92" i="11"/>
  <c r="M458" i="11"/>
  <c r="M336" i="11"/>
  <c r="M162" i="11"/>
  <c r="M127" i="11"/>
  <c r="M343" i="11"/>
  <c r="M317" i="11"/>
  <c r="M271" i="11"/>
  <c r="M219" i="11"/>
  <c r="M179" i="11"/>
  <c r="M450" i="11"/>
  <c r="M348" i="11"/>
  <c r="M144" i="11"/>
  <c r="M453" i="11"/>
  <c r="M371" i="11"/>
  <c r="M256" i="11"/>
  <c r="M170" i="11"/>
  <c r="M147" i="11"/>
  <c r="M126" i="11"/>
  <c r="M112" i="11"/>
  <c r="M63" i="11"/>
  <c r="M56" i="11"/>
  <c r="M136" i="11"/>
  <c r="M159" i="11"/>
  <c r="M260" i="11"/>
  <c r="M102" i="11"/>
  <c r="M72" i="11"/>
  <c r="M339" i="11"/>
  <c r="M187" i="11"/>
  <c r="M424" i="11"/>
  <c r="M14" i="11"/>
  <c r="M239" i="11"/>
  <c r="M109" i="11"/>
  <c r="M407" i="11"/>
  <c r="M448" i="11"/>
  <c r="M397" i="11"/>
  <c r="M308" i="11"/>
  <c r="M274" i="11"/>
  <c r="M236" i="11"/>
  <c r="M168" i="11"/>
  <c r="M133" i="11"/>
  <c r="M88" i="11"/>
  <c r="M180" i="11"/>
  <c r="M330" i="11"/>
  <c r="M234" i="11"/>
  <c r="M454" i="11"/>
  <c r="M439" i="11"/>
  <c r="M375" i="11"/>
  <c r="M363" i="11"/>
  <c r="M152" i="11"/>
  <c r="M130" i="11"/>
  <c r="M67" i="11"/>
  <c r="M39" i="11"/>
  <c r="M433" i="11"/>
  <c r="M414" i="11"/>
  <c r="M370" i="11"/>
  <c r="M338" i="11"/>
  <c r="M275" i="11"/>
  <c r="M186" i="11"/>
  <c r="M151" i="11"/>
  <c r="M89" i="11"/>
  <c r="M66" i="11"/>
  <c r="M49" i="11"/>
  <c r="M464" i="11"/>
  <c r="M428" i="11"/>
  <c r="M394" i="11"/>
  <c r="M309" i="11"/>
  <c r="M301" i="11"/>
  <c r="M190" i="11"/>
  <c r="M435" i="11"/>
  <c r="M459" i="11"/>
  <c r="M451" i="11"/>
  <c r="M427" i="11"/>
  <c r="M361" i="11"/>
  <c r="M345" i="11"/>
  <c r="M285" i="11"/>
  <c r="M163" i="11"/>
  <c r="M154" i="11"/>
  <c r="M128" i="11"/>
  <c r="M104" i="11"/>
  <c r="M73" i="11"/>
  <c r="M400" i="11"/>
  <c r="M235" i="11"/>
  <c r="M200" i="11"/>
  <c r="M403" i="11"/>
  <c r="M367" i="11"/>
  <c r="M139" i="11"/>
  <c r="M462" i="11"/>
  <c r="M303" i="11"/>
  <c r="M176" i="11"/>
  <c r="M158" i="11"/>
  <c r="M347" i="11"/>
  <c r="M335" i="11"/>
  <c r="M310" i="11"/>
  <c r="M227" i="11"/>
  <c r="M199" i="11"/>
  <c r="M135" i="11"/>
  <c r="M94" i="11"/>
  <c r="M447" i="11"/>
  <c r="M422" i="11"/>
  <c r="M396" i="11"/>
  <c r="M273" i="11"/>
  <c r="M457" i="11"/>
  <c r="M432" i="11"/>
  <c r="M423" i="11"/>
  <c r="M349" i="11"/>
  <c r="M341" i="11"/>
  <c r="M254" i="11"/>
  <c r="M193" i="11"/>
  <c r="M110" i="11"/>
  <c r="M32" i="11"/>
  <c r="M412" i="11"/>
  <c r="M376" i="11"/>
  <c r="M352" i="11"/>
  <c r="M249" i="11"/>
  <c r="M103" i="11"/>
  <c r="M68" i="11"/>
  <c r="M31" i="11"/>
  <c r="M379" i="11"/>
  <c r="M161" i="11"/>
  <c r="M416" i="11"/>
  <c r="M318" i="11"/>
  <c r="M244" i="11"/>
  <c r="M188" i="11"/>
  <c r="M99" i="11"/>
  <c r="M465" i="11"/>
  <c r="M421" i="11"/>
  <c r="M399" i="11"/>
  <c r="M351" i="11"/>
  <c r="M252" i="11"/>
  <c r="M204" i="11"/>
  <c r="M143" i="11"/>
  <c r="M90" i="11"/>
  <c r="M75" i="11"/>
  <c r="M59" i="11"/>
  <c r="G468" i="11"/>
  <c r="K468" i="11"/>
  <c r="I468" i="11"/>
  <c r="M354" i="11"/>
  <c r="M346" i="11"/>
  <c r="M316" i="11"/>
  <c r="M305" i="11"/>
  <c r="M237" i="11"/>
  <c r="M169" i="11"/>
  <c r="M160" i="11"/>
  <c r="M111" i="11"/>
  <c r="M437" i="11"/>
  <c r="M350" i="11"/>
  <c r="M320" i="11"/>
  <c r="M259" i="11"/>
  <c r="M251" i="11"/>
  <c r="M202" i="11"/>
  <c r="M164" i="11"/>
  <c r="M129" i="11"/>
  <c r="M93" i="11"/>
  <c r="M20" i="11"/>
  <c r="M466" i="11"/>
  <c r="M344" i="11"/>
  <c r="M184" i="11"/>
  <c r="M153" i="11"/>
  <c r="M467" i="11"/>
  <c r="M377" i="11"/>
  <c r="M353" i="11"/>
  <c r="M304" i="11"/>
  <c r="M258" i="11"/>
  <c r="M221" i="11"/>
  <c r="M201" i="11"/>
  <c r="M173" i="11"/>
  <c r="M137" i="11"/>
  <c r="M84" i="11"/>
  <c r="M55" i="11"/>
  <c r="M268" i="11"/>
  <c r="M83" i="11"/>
  <c r="M434" i="11"/>
  <c r="M426" i="11"/>
  <c r="M404" i="11"/>
  <c r="M322" i="11"/>
  <c r="M205" i="11"/>
  <c r="M113" i="11"/>
  <c r="M91" i="11"/>
  <c r="M411" i="11"/>
  <c r="M359" i="11"/>
  <c r="M157" i="11"/>
  <c r="M331" i="11"/>
  <c r="M192" i="11"/>
  <c r="M172" i="11"/>
  <c r="M44" i="11"/>
  <c r="M463" i="11"/>
  <c r="M405" i="11"/>
  <c r="M357" i="11"/>
  <c r="M319" i="11"/>
  <c r="M265" i="11"/>
  <c r="M177" i="11"/>
  <c r="M141" i="11"/>
  <c r="M61" i="11"/>
  <c r="M45" i="11"/>
  <c r="M443" i="11"/>
  <c r="M311" i="11"/>
  <c r="M140" i="11"/>
  <c r="M446" i="11"/>
  <c r="M415" i="11"/>
  <c r="M302" i="11"/>
  <c r="M191" i="11"/>
  <c r="M220" i="11"/>
  <c r="M132" i="11"/>
  <c r="M442" i="11"/>
  <c r="M306" i="11"/>
  <c r="M267" i="11"/>
  <c r="M223" i="11"/>
  <c r="M116" i="11"/>
  <c r="M108" i="11"/>
  <c r="M441" i="11"/>
  <c r="M398" i="11"/>
  <c r="M255" i="11"/>
  <c r="M226" i="11"/>
  <c r="M207" i="11"/>
  <c r="M178" i="11"/>
  <c r="M134" i="11"/>
  <c r="M101" i="11"/>
  <c r="K38" i="11"/>
  <c r="G38" i="11"/>
  <c r="I38" i="11"/>
  <c r="K26" i="11"/>
  <c r="G26" i="11"/>
  <c r="K28" i="11"/>
  <c r="G28" i="11"/>
  <c r="M456" i="11"/>
  <c r="M445" i="11"/>
  <c r="M420" i="11"/>
  <c r="M410" i="11"/>
  <c r="M402" i="11"/>
  <c r="M374" i="11"/>
  <c r="M358" i="11"/>
  <c r="M342" i="11"/>
  <c r="M334" i="11"/>
  <c r="M242" i="11"/>
  <c r="M232" i="11"/>
  <c r="M182" i="11"/>
  <c r="M174" i="11"/>
  <c r="M155" i="11"/>
  <c r="M115" i="11"/>
  <c r="M107" i="11"/>
  <c r="M70" i="11"/>
  <c r="I233" i="11"/>
  <c r="K233" i="11"/>
  <c r="G233" i="11"/>
  <c r="M425" i="11"/>
  <c r="M409" i="11"/>
  <c r="M401" i="11"/>
  <c r="M369" i="11"/>
  <c r="M337" i="11"/>
  <c r="M328" i="11"/>
  <c r="M241" i="11"/>
  <c r="M229" i="11"/>
  <c r="M189" i="11"/>
  <c r="M181" i="11"/>
  <c r="M114" i="11"/>
  <c r="M65" i="11"/>
  <c r="M364" i="11"/>
  <c r="M461" i="11"/>
  <c r="M248" i="11"/>
  <c r="M257" i="11"/>
  <c r="M228" i="11"/>
  <c r="M429" i="11"/>
  <c r="M293" i="11"/>
  <c r="M243" i="11"/>
  <c r="M183" i="11"/>
  <c r="M86" i="11"/>
  <c r="M71" i="11"/>
  <c r="M43" i="11"/>
  <c r="M356" i="11"/>
  <c r="M76" i="11"/>
  <c r="M438" i="11"/>
  <c r="M455" i="11"/>
  <c r="M440" i="11"/>
  <c r="M413" i="11"/>
  <c r="M373" i="11"/>
  <c r="M365" i="11"/>
  <c r="M332" i="11"/>
  <c r="M300" i="11"/>
  <c r="M246" i="11"/>
  <c r="M185" i="11"/>
  <c r="M150" i="11"/>
  <c r="M124" i="11"/>
  <c r="M100" i="11"/>
  <c r="M78" i="11"/>
  <c r="M69" i="11"/>
  <c r="M18" i="11"/>
  <c r="M209" i="11"/>
  <c r="M355" i="11"/>
  <c r="M393" i="11"/>
  <c r="M360" i="11"/>
  <c r="M340" i="11"/>
  <c r="M261" i="11"/>
  <c r="M166" i="11"/>
  <c r="M149" i="11"/>
  <c r="M321" i="11"/>
  <c r="M238" i="11"/>
  <c r="M175" i="11"/>
  <c r="M165" i="11"/>
  <c r="M50" i="11"/>
  <c r="M460" i="11"/>
  <c r="M452" i="11"/>
  <c r="M378" i="11"/>
  <c r="M329" i="11"/>
  <c r="M247" i="11"/>
  <c r="M194" i="11"/>
  <c r="M142" i="11"/>
  <c r="M125" i="11"/>
  <c r="M74" i="11"/>
  <c r="K472" i="11"/>
  <c r="E473" i="11"/>
  <c r="E474" i="11"/>
  <c r="E475" i="11"/>
  <c r="E476" i="11"/>
  <c r="E477" i="11"/>
  <c r="E478" i="11"/>
  <c r="E479" i="11"/>
  <c r="E480" i="11"/>
  <c r="E481" i="11"/>
  <c r="E482" i="11"/>
  <c r="E483" i="11"/>
  <c r="E484" i="11"/>
  <c r="E485" i="11"/>
  <c r="E486" i="11"/>
  <c r="E487" i="11"/>
  <c r="E488" i="11"/>
  <c r="E489" i="11"/>
  <c r="E490" i="11"/>
  <c r="E491" i="11"/>
  <c r="E492" i="11"/>
  <c r="E493" i="11"/>
  <c r="E494" i="11"/>
  <c r="E495" i="11"/>
  <c r="E496" i="11"/>
  <c r="E497" i="11"/>
  <c r="E498" i="11"/>
  <c r="E499" i="11"/>
  <c r="E500" i="11"/>
  <c r="E501" i="11"/>
  <c r="E472" i="11"/>
  <c r="L472" i="11" s="1"/>
  <c r="N4928" i="11"/>
  <c r="N4929" i="11"/>
  <c r="N4930" i="11"/>
  <c r="N4931" i="11"/>
  <c r="N4932" i="11"/>
  <c r="N4933" i="11"/>
  <c r="N4934" i="11"/>
  <c r="N4935" i="11"/>
  <c r="N4936" i="11"/>
  <c r="N4938" i="11"/>
  <c r="N4939" i="11"/>
  <c r="N4940" i="11"/>
  <c r="N4941" i="11"/>
  <c r="N4942" i="11"/>
  <c r="N4943" i="11"/>
  <c r="N4944" i="11"/>
  <c r="N4946" i="11"/>
  <c r="N4432" i="11"/>
  <c r="N4433" i="11"/>
  <c r="N4434" i="11"/>
  <c r="N4435" i="11"/>
  <c r="N4436" i="11"/>
  <c r="N4437" i="11"/>
  <c r="N4438" i="11"/>
  <c r="N4439" i="11"/>
  <c r="N4440" i="11"/>
  <c r="N4441" i="11"/>
  <c r="N4442" i="11"/>
  <c r="N4443" i="11"/>
  <c r="N4444" i="11"/>
  <c r="N4445" i="11"/>
  <c r="N4446" i="11"/>
  <c r="N4447" i="11"/>
  <c r="N4448" i="11"/>
  <c r="N4449" i="11"/>
  <c r="N4450" i="11"/>
  <c r="N4451" i="11"/>
  <c r="N3937" i="11"/>
  <c r="N3938" i="11"/>
  <c r="N3939" i="11"/>
  <c r="N3940" i="11"/>
  <c r="N3941" i="11"/>
  <c r="N3942" i="11"/>
  <c r="N3944" i="11"/>
  <c r="N3945" i="11"/>
  <c r="N3946" i="11"/>
  <c r="N3947" i="11"/>
  <c r="N3948" i="11"/>
  <c r="N3949" i="11"/>
  <c r="N3950" i="11"/>
  <c r="N3951" i="11"/>
  <c r="N3952" i="11"/>
  <c r="N3953" i="11"/>
  <c r="N3954" i="11"/>
  <c r="N3955" i="11"/>
  <c r="N3956" i="11"/>
  <c r="N3442" i="11"/>
  <c r="N3443" i="11"/>
  <c r="N3444" i="11"/>
  <c r="N3445" i="11"/>
  <c r="N3446" i="11"/>
  <c r="N3447" i="11"/>
  <c r="N3448" i="11"/>
  <c r="N3449" i="11"/>
  <c r="N3450" i="11"/>
  <c r="N3451" i="11"/>
  <c r="N3452" i="11"/>
  <c r="N3453" i="11"/>
  <c r="N3454" i="11"/>
  <c r="N3455" i="11"/>
  <c r="N3456" i="11"/>
  <c r="N3457" i="11"/>
  <c r="N3458" i="11"/>
  <c r="N3459" i="11"/>
  <c r="N3460" i="11"/>
  <c r="N3461" i="11"/>
  <c r="N2947" i="11"/>
  <c r="N2948" i="11"/>
  <c r="N2950" i="11"/>
  <c r="N2951" i="11"/>
  <c r="N2952" i="11"/>
  <c r="N2954" i="11"/>
  <c r="N2955" i="11"/>
  <c r="N2956" i="11"/>
  <c r="N2958" i="11"/>
  <c r="N2959" i="11"/>
  <c r="N2960" i="11"/>
  <c r="N2962" i="11"/>
  <c r="N2963" i="11"/>
  <c r="N2964" i="11"/>
  <c r="N2966" i="11"/>
  <c r="M1458" i="11" l="1"/>
  <c r="G4960" i="11"/>
  <c r="G3475" i="11"/>
  <c r="G1000" i="11"/>
  <c r="G999" i="11" s="1"/>
  <c r="G1990" i="11"/>
  <c r="G4465" i="11"/>
  <c r="G3970" i="11"/>
  <c r="G2980" i="11"/>
  <c r="G1495" i="11"/>
  <c r="M4193" i="11"/>
  <c r="M3203" i="11"/>
  <c r="M3998" i="11"/>
  <c r="M3986" i="11"/>
  <c r="M4428" i="11"/>
  <c r="M3988" i="11"/>
  <c r="M3438" i="11"/>
  <c r="M2213" i="11"/>
  <c r="M2996" i="11"/>
  <c r="M4493" i="11"/>
  <c r="M4688" i="11"/>
  <c r="M4923" i="11"/>
  <c r="M2998" i="11"/>
  <c r="M3008" i="11"/>
  <c r="M4483" i="11"/>
  <c r="M1018" i="11"/>
  <c r="M4481" i="11"/>
  <c r="M3503" i="11"/>
  <c r="M2018" i="11"/>
  <c r="M1016" i="11"/>
  <c r="M3698" i="11"/>
  <c r="M2006" i="11"/>
  <c r="M2008" i="11"/>
  <c r="M2448" i="11"/>
  <c r="M3933" i="11"/>
  <c r="M3493" i="11"/>
  <c r="M3491" i="11"/>
  <c r="M1223" i="11"/>
  <c r="K1495" i="11"/>
  <c r="K1494" i="11" s="1"/>
  <c r="M2513" i="11"/>
  <c r="M2501" i="11"/>
  <c r="M2503" i="11"/>
  <c r="M729" i="11"/>
  <c r="M2943" i="11"/>
  <c r="M2708" i="11"/>
  <c r="M1028" i="11"/>
  <c r="M1523" i="11"/>
  <c r="M524" i="11"/>
  <c r="M1718" i="11"/>
  <c r="M1513" i="11"/>
  <c r="M1953" i="11"/>
  <c r="M1511" i="11"/>
  <c r="K1000" i="11"/>
  <c r="K999" i="11" s="1"/>
  <c r="M534" i="11"/>
  <c r="M964" i="11"/>
  <c r="M468" i="11"/>
  <c r="M38" i="11"/>
  <c r="M233" i="11"/>
  <c r="I472" i="11"/>
  <c r="N4937" i="11"/>
  <c r="G472" i="11"/>
  <c r="N4945" i="11"/>
  <c r="N4927" i="11"/>
  <c r="N3943" i="11"/>
  <c r="N1476" i="11"/>
  <c r="N1468" i="11"/>
  <c r="N1479" i="11"/>
  <c r="N1475" i="11"/>
  <c r="N1467" i="11"/>
  <c r="N1974" i="11"/>
  <c r="N1962" i="11"/>
  <c r="N1477" i="11"/>
  <c r="N1473" i="11"/>
  <c r="N1469" i="11"/>
  <c r="N1972" i="11"/>
  <c r="N1964" i="11"/>
  <c r="N2467" i="11"/>
  <c r="N2459" i="11"/>
  <c r="N2957" i="11"/>
  <c r="N2953" i="11"/>
  <c r="N1481" i="11"/>
  <c r="N1465" i="11"/>
  <c r="N2463" i="11"/>
  <c r="N2965" i="11"/>
  <c r="N2961" i="11"/>
  <c r="N1976" i="11"/>
  <c r="N2455" i="11"/>
  <c r="N1463" i="11"/>
  <c r="N1970" i="11"/>
  <c r="N1966" i="11"/>
  <c r="N1958" i="11"/>
  <c r="N2469" i="11"/>
  <c r="N2465" i="11"/>
  <c r="N2461" i="11"/>
  <c r="N2457" i="11"/>
  <c r="N2453" i="11"/>
  <c r="N1471" i="11"/>
  <c r="N1968" i="11"/>
  <c r="N1478" i="11"/>
  <c r="N1474" i="11"/>
  <c r="N1470" i="11"/>
  <c r="N1466" i="11"/>
  <c r="N2949" i="11"/>
  <c r="N1960" i="11"/>
  <c r="N2471" i="11"/>
  <c r="N1975" i="11"/>
  <c r="N1971" i="11"/>
  <c r="N1967" i="11"/>
  <c r="N1963" i="11"/>
  <c r="N1959" i="11"/>
  <c r="N2470" i="11"/>
  <c r="N2466" i="11"/>
  <c r="N2462" i="11"/>
  <c r="N2458" i="11"/>
  <c r="N2454" i="11"/>
  <c r="N1472" i="11"/>
  <c r="N1462" i="11"/>
  <c r="N1973" i="11"/>
  <c r="N1969" i="11"/>
  <c r="N1965" i="11"/>
  <c r="N1961" i="11"/>
  <c r="N1957" i="11"/>
  <c r="N2468" i="11"/>
  <c r="N2464" i="11"/>
  <c r="N2460" i="11"/>
  <c r="N2456" i="11"/>
  <c r="N2452" i="11"/>
  <c r="N1480" i="11"/>
  <c r="N1464" i="11"/>
  <c r="I473" i="11"/>
  <c r="I474" i="11"/>
  <c r="I475" i="11"/>
  <c r="I476" i="11"/>
  <c r="I484" i="11"/>
  <c r="I490" i="11"/>
  <c r="I491" i="11"/>
  <c r="N496" i="11"/>
  <c r="N497" i="11"/>
  <c r="N498" i="11"/>
  <c r="N499" i="11"/>
  <c r="N500" i="11"/>
  <c r="N501" i="11"/>
  <c r="L2485" i="11" l="1"/>
  <c r="L1990" i="11"/>
  <c r="L1000" i="11"/>
  <c r="L999" i="11" s="1"/>
  <c r="H999" i="11" s="1"/>
  <c r="L2980" i="11"/>
  <c r="L4960" i="11"/>
  <c r="L4465" i="11"/>
  <c r="L3970" i="11"/>
  <c r="L3475" i="11"/>
  <c r="L1495" i="11"/>
  <c r="L1494" i="11" s="1"/>
  <c r="G1494" i="11"/>
  <c r="M472" i="11"/>
  <c r="L489" i="11"/>
  <c r="N489" i="11"/>
  <c r="L481" i="11"/>
  <c r="N481" i="11"/>
  <c r="K487" i="11"/>
  <c r="I487" i="11"/>
  <c r="K479" i="11"/>
  <c r="I479" i="11"/>
  <c r="L492" i="11"/>
  <c r="N492" i="11"/>
  <c r="L488" i="11"/>
  <c r="N488" i="11"/>
  <c r="L484" i="11"/>
  <c r="N484" i="11"/>
  <c r="L480" i="11"/>
  <c r="N480" i="11"/>
  <c r="L476" i="11"/>
  <c r="N476" i="11"/>
  <c r="K494" i="11"/>
  <c r="I494" i="11"/>
  <c r="K486" i="11"/>
  <c r="I486" i="11"/>
  <c r="K482" i="11"/>
  <c r="I482" i="11"/>
  <c r="K478" i="11"/>
  <c r="I478" i="11"/>
  <c r="L485" i="11"/>
  <c r="N485" i="11"/>
  <c r="K495" i="11"/>
  <c r="I495" i="11"/>
  <c r="L495" i="11"/>
  <c r="N495" i="11"/>
  <c r="L491" i="11"/>
  <c r="N491" i="11"/>
  <c r="L487" i="11"/>
  <c r="N487" i="11"/>
  <c r="L483" i="11"/>
  <c r="N483" i="11"/>
  <c r="L479" i="11"/>
  <c r="N479" i="11"/>
  <c r="K493" i="11"/>
  <c r="I493" i="11"/>
  <c r="K489" i="11"/>
  <c r="I489" i="11"/>
  <c r="K485" i="11"/>
  <c r="I485" i="11"/>
  <c r="K481" i="11"/>
  <c r="I481" i="11"/>
  <c r="K477" i="11"/>
  <c r="I477" i="11"/>
  <c r="L493" i="11"/>
  <c r="N493" i="11"/>
  <c r="L477" i="11"/>
  <c r="N477" i="11"/>
  <c r="K483" i="11"/>
  <c r="I483" i="11"/>
  <c r="L494" i="11"/>
  <c r="N494" i="11"/>
  <c r="L490" i="11"/>
  <c r="N490" i="11"/>
  <c r="L486" i="11"/>
  <c r="N486" i="11"/>
  <c r="L482" i="11"/>
  <c r="N482" i="11"/>
  <c r="L478" i="11"/>
  <c r="N478" i="11"/>
  <c r="K492" i="11"/>
  <c r="I492" i="11"/>
  <c r="K488" i="11"/>
  <c r="I488" i="11"/>
  <c r="K480" i="11"/>
  <c r="I480" i="11"/>
  <c r="G490" i="11"/>
  <c r="G491" i="11"/>
  <c r="G484" i="11"/>
  <c r="G476" i="11"/>
  <c r="G488" i="11"/>
  <c r="G480" i="11"/>
  <c r="K484" i="11"/>
  <c r="K476" i="11"/>
  <c r="G495" i="11"/>
  <c r="G487" i="11"/>
  <c r="G483" i="11"/>
  <c r="K491" i="11"/>
  <c r="G494" i="11"/>
  <c r="G486" i="11"/>
  <c r="G482" i="11"/>
  <c r="G478" i="11"/>
  <c r="K490" i="11"/>
  <c r="G493" i="11"/>
  <c r="G489" i="11"/>
  <c r="G485" i="11"/>
  <c r="G481" i="11"/>
  <c r="G477" i="11"/>
  <c r="G492" i="11"/>
  <c r="G479" i="11"/>
  <c r="H1494" i="11" l="1"/>
  <c r="H1495" i="11"/>
  <c r="H1000" i="11"/>
  <c r="M478" i="11"/>
  <c r="M479" i="11"/>
  <c r="M477" i="11"/>
  <c r="M480" i="11"/>
  <c r="M493" i="11"/>
  <c r="M485" i="11"/>
  <c r="M490" i="11"/>
  <c r="M492" i="11"/>
  <c r="M482" i="11"/>
  <c r="M483" i="11"/>
  <c r="M484" i="11"/>
  <c r="M476" i="11"/>
  <c r="M489" i="11"/>
  <c r="M486" i="11"/>
  <c r="M487" i="11"/>
  <c r="M491" i="11"/>
  <c r="M481" i="11"/>
  <c r="M494" i="11"/>
  <c r="M495" i="11"/>
  <c r="M488" i="11"/>
  <c r="H485" i="5" l="1"/>
  <c r="S485" i="5" s="1"/>
  <c r="H490" i="5"/>
  <c r="S490" i="5" s="1"/>
  <c r="H489" i="5"/>
  <c r="S489" i="5" s="1"/>
  <c r="H488" i="5"/>
  <c r="S488" i="5" s="1"/>
  <c r="H487" i="5"/>
  <c r="S487" i="5" s="1"/>
  <c r="H486" i="5"/>
  <c r="S486" i="5" s="1"/>
  <c r="H484" i="5"/>
  <c r="S484" i="5" s="1"/>
  <c r="H483" i="5"/>
  <c r="S483" i="5" s="1"/>
  <c r="H482" i="5"/>
  <c r="S482" i="5" s="1"/>
  <c r="H481" i="5"/>
  <c r="S481" i="5" s="1"/>
  <c r="H480" i="5"/>
  <c r="S480" i="5" s="1"/>
  <c r="H479" i="5"/>
  <c r="S479" i="5" s="1"/>
  <c r="H478" i="5"/>
  <c r="S478" i="5" s="1"/>
  <c r="H477" i="5"/>
  <c r="S477" i="5" s="1"/>
  <c r="H476" i="5"/>
  <c r="S476" i="5" s="1"/>
  <c r="H475" i="5"/>
  <c r="S475" i="5" s="1"/>
  <c r="H474" i="5"/>
  <c r="S474" i="5" s="1"/>
  <c r="H473" i="5"/>
  <c r="S473" i="5" s="1"/>
  <c r="H472" i="5"/>
  <c r="S472" i="5" s="1"/>
  <c r="H471" i="5"/>
  <c r="S471" i="5" s="1"/>
  <c r="S11" i="5" l="1"/>
  <c r="F3" i="13" s="1"/>
  <c r="C9" i="10"/>
  <c r="T9" i="12"/>
  <c r="Q4" i="12"/>
  <c r="I13" i="11" l="1"/>
  <c r="N3462" i="11"/>
  <c r="N3463" i="11"/>
  <c r="N3464" i="11"/>
  <c r="N3465" i="11"/>
  <c r="N3466" i="11"/>
  <c r="N3467" i="11"/>
  <c r="N3468" i="11"/>
  <c r="N3469" i="11"/>
  <c r="N1977" i="11"/>
  <c r="N1978" i="11"/>
  <c r="N1979" i="11"/>
  <c r="N1980" i="11"/>
  <c r="N1981" i="11"/>
  <c r="N1982" i="11"/>
  <c r="N1983" i="11"/>
  <c r="N1984" i="11"/>
  <c r="N1985" i="11"/>
  <c r="N1986" i="11"/>
  <c r="N1483" i="11"/>
  <c r="N1484" i="11"/>
  <c r="N1485" i="11"/>
  <c r="N1486" i="11"/>
  <c r="N1487" i="11"/>
  <c r="N1488" i="11"/>
  <c r="N1489" i="11"/>
  <c r="N1490" i="11"/>
  <c r="N1491" i="11"/>
  <c r="E13" i="11"/>
  <c r="N11" i="11" s="1"/>
  <c r="G475" i="11"/>
  <c r="AE15" i="10"/>
  <c r="J9" i="5"/>
  <c r="K9" i="5"/>
  <c r="L9" i="5"/>
  <c r="M9" i="5"/>
  <c r="N1482" i="11" l="1"/>
  <c r="N1494" i="11"/>
  <c r="N45" i="11"/>
  <c r="N46" i="11"/>
  <c r="N47" i="11"/>
  <c r="N48" i="11"/>
  <c r="N49" i="11"/>
  <c r="N50" i="11"/>
  <c r="N51" i="11"/>
  <c r="N52" i="11"/>
  <c r="N53" i="11"/>
  <c r="N54" i="11"/>
  <c r="N55" i="11"/>
  <c r="N56" i="11"/>
  <c r="N57" i="11"/>
  <c r="N58" i="11"/>
  <c r="N59" i="11"/>
  <c r="N60" i="11"/>
  <c r="N61" i="11"/>
  <c r="N62" i="11"/>
  <c r="N63" i="11"/>
  <c r="N64" i="11"/>
  <c r="N65"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3" i="11"/>
  <c r="N94" i="11"/>
  <c r="N95"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N155" i="11"/>
  <c r="N156" i="11"/>
  <c r="N157" i="11"/>
  <c r="N158" i="11"/>
  <c r="N159" i="11"/>
  <c r="N160" i="11"/>
  <c r="N161" i="11"/>
  <c r="N162" i="11"/>
  <c r="N163" i="11"/>
  <c r="N164" i="11"/>
  <c r="N165" i="11"/>
  <c r="N166" i="11"/>
  <c r="N167" i="11"/>
  <c r="N168" i="11"/>
  <c r="N169" i="11"/>
  <c r="N170" i="11"/>
  <c r="N171" i="11"/>
  <c r="N172" i="11"/>
  <c r="N173" i="11"/>
  <c r="N174" i="11"/>
  <c r="N175" i="11"/>
  <c r="N176" i="11"/>
  <c r="N177" i="11"/>
  <c r="N178" i="11"/>
  <c r="N179" i="11"/>
  <c r="N180" i="11"/>
  <c r="N181" i="11"/>
  <c r="N182" i="11"/>
  <c r="N183" i="11"/>
  <c r="N184" i="11"/>
  <c r="N185" i="11"/>
  <c r="N186" i="11"/>
  <c r="N187" i="11"/>
  <c r="N188" i="11"/>
  <c r="N189" i="11"/>
  <c r="N190" i="11"/>
  <c r="N191" i="11"/>
  <c r="N192" i="11"/>
  <c r="N193" i="11"/>
  <c r="N194" i="11"/>
  <c r="N195" i="11"/>
  <c r="N196" i="11"/>
  <c r="N197" i="11"/>
  <c r="N198" i="11"/>
  <c r="N199" i="11"/>
  <c r="N200" i="11"/>
  <c r="N201" i="11"/>
  <c r="N202" i="11"/>
  <c r="N203" i="11"/>
  <c r="N204" i="11"/>
  <c r="N205" i="11"/>
  <c r="N206" i="11"/>
  <c r="N207" i="11"/>
  <c r="N208" i="11"/>
  <c r="N209" i="11"/>
  <c r="N210" i="11"/>
  <c r="N211" i="11"/>
  <c r="N215" i="11"/>
  <c r="N216" i="11"/>
  <c r="N217" i="11"/>
  <c r="N218" i="11"/>
  <c r="N219" i="11"/>
  <c r="N220" i="11"/>
  <c r="N221" i="11"/>
  <c r="N222" i="11"/>
  <c r="N223" i="11"/>
  <c r="N224" i="11"/>
  <c r="N225" i="11"/>
  <c r="N226" i="11"/>
  <c r="N227" i="11"/>
  <c r="N228" i="11"/>
  <c r="N229" i="11"/>
  <c r="N230" i="11"/>
  <c r="N231" i="11"/>
  <c r="N232" i="11"/>
  <c r="N233" i="11"/>
  <c r="N234" i="11"/>
  <c r="N235" i="11"/>
  <c r="N236" i="11"/>
  <c r="N237" i="11"/>
  <c r="N238" i="11"/>
  <c r="N239" i="11"/>
  <c r="N240" i="11"/>
  <c r="N241" i="11"/>
  <c r="N242" i="11"/>
  <c r="N243" i="11"/>
  <c r="N244" i="11"/>
  <c r="N245" i="11"/>
  <c r="N246" i="11"/>
  <c r="N247" i="11"/>
  <c r="N248" i="11"/>
  <c r="N249" i="11"/>
  <c r="N250" i="11"/>
  <c r="N251" i="11"/>
  <c r="N252" i="11"/>
  <c r="N253" i="11"/>
  <c r="N254" i="11"/>
  <c r="N255" i="11"/>
  <c r="N256" i="11"/>
  <c r="N257" i="11"/>
  <c r="N258" i="11"/>
  <c r="N259" i="11"/>
  <c r="N260" i="11"/>
  <c r="N261" i="11"/>
  <c r="N262" i="11"/>
  <c r="N263" i="11"/>
  <c r="N264" i="11"/>
  <c r="N265" i="11"/>
  <c r="N266" i="11"/>
  <c r="N267" i="11"/>
  <c r="N268" i="11"/>
  <c r="N269" i="11"/>
  <c r="N270" i="11"/>
  <c r="N271" i="11"/>
  <c r="N272" i="11"/>
  <c r="N273" i="11"/>
  <c r="N274" i="11"/>
  <c r="N275" i="11"/>
  <c r="N276" i="11"/>
  <c r="N277" i="11"/>
  <c r="N278" i="11"/>
  <c r="N279" i="11"/>
  <c r="N280" i="11"/>
  <c r="N281" i="11"/>
  <c r="N282" i="11"/>
  <c r="N283" i="11"/>
  <c r="N284" i="11"/>
  <c r="N285" i="11"/>
  <c r="N286" i="11"/>
  <c r="N287" i="11"/>
  <c r="N288" i="11"/>
  <c r="N289" i="11"/>
  <c r="N290" i="11"/>
  <c r="N291" i="11"/>
  <c r="N292" i="11"/>
  <c r="N293" i="11"/>
  <c r="N294" i="11"/>
  <c r="N295" i="11"/>
  <c r="N296" i="11"/>
  <c r="N297" i="11"/>
  <c r="N298" i="11"/>
  <c r="N299" i="11"/>
  <c r="N300" i="11"/>
  <c r="N301" i="11"/>
  <c r="N302" i="11"/>
  <c r="N303" i="11"/>
  <c r="N304" i="11"/>
  <c r="N305" i="11"/>
  <c r="N306" i="11"/>
  <c r="N307" i="11"/>
  <c r="N308" i="11"/>
  <c r="N309" i="11"/>
  <c r="N310" i="11"/>
  <c r="N311" i="11"/>
  <c r="N312" i="11"/>
  <c r="N313" i="11"/>
  <c r="N314" i="11"/>
  <c r="N315" i="11"/>
  <c r="N316" i="11"/>
  <c r="N317" i="11"/>
  <c r="N318" i="11"/>
  <c r="N319" i="11"/>
  <c r="N320" i="11"/>
  <c r="N321" i="11"/>
  <c r="N322" i="11"/>
  <c r="N323" i="11"/>
  <c r="N324" i="11"/>
  <c r="N325" i="11"/>
  <c r="N326" i="11"/>
  <c r="N327" i="11"/>
  <c r="N328" i="11"/>
  <c r="N329" i="11"/>
  <c r="N330" i="11"/>
  <c r="N331" i="11"/>
  <c r="N332" i="11"/>
  <c r="N333" i="11"/>
  <c r="N334" i="11"/>
  <c r="N335" i="11"/>
  <c r="N336" i="11"/>
  <c r="N337" i="11"/>
  <c r="N338" i="11"/>
  <c r="N339" i="11"/>
  <c r="N340" i="11"/>
  <c r="N341" i="11"/>
  <c r="N342" i="11"/>
  <c r="N343" i="11"/>
  <c r="N344" i="11"/>
  <c r="N345" i="11"/>
  <c r="N346" i="11"/>
  <c r="N347" i="11"/>
  <c r="N348" i="11"/>
  <c r="N349" i="11"/>
  <c r="N350" i="11"/>
  <c r="N351" i="11"/>
  <c r="N352" i="11"/>
  <c r="N353" i="11"/>
  <c r="N354" i="11"/>
  <c r="N355" i="11"/>
  <c r="N356" i="11"/>
  <c r="N357" i="11"/>
  <c r="N358" i="11"/>
  <c r="N359" i="11"/>
  <c r="N360" i="11"/>
  <c r="N361" i="11"/>
  <c r="N362" i="11"/>
  <c r="N363" i="11"/>
  <c r="N364" i="11"/>
  <c r="N365" i="11"/>
  <c r="N366" i="11"/>
  <c r="N367" i="11"/>
  <c r="N368" i="11"/>
  <c r="N369" i="11"/>
  <c r="N370" i="11"/>
  <c r="N371" i="11"/>
  <c r="N372" i="11"/>
  <c r="N373" i="11"/>
  <c r="N374" i="11"/>
  <c r="N375" i="11"/>
  <c r="N376" i="11"/>
  <c r="N377" i="11"/>
  <c r="N378" i="11"/>
  <c r="N379" i="11"/>
  <c r="N380" i="11"/>
  <c r="N381" i="11"/>
  <c r="N382" i="11"/>
  <c r="N383" i="11"/>
  <c r="N384" i="11"/>
  <c r="N385" i="11"/>
  <c r="N386" i="11"/>
  <c r="N387" i="11"/>
  <c r="N388" i="11"/>
  <c r="N389" i="11"/>
  <c r="N390" i="11"/>
  <c r="N391" i="11"/>
  <c r="N392" i="11"/>
  <c r="N393" i="11"/>
  <c r="N394" i="11"/>
  <c r="N395" i="11"/>
  <c r="N396" i="11"/>
  <c r="N397" i="11"/>
  <c r="N398" i="11"/>
  <c r="N399" i="11"/>
  <c r="N400" i="11"/>
  <c r="N401" i="11"/>
  <c r="N402" i="11"/>
  <c r="N403" i="11"/>
  <c r="N404" i="11"/>
  <c r="N405" i="11"/>
  <c r="N406" i="11"/>
  <c r="N407" i="11"/>
  <c r="N408" i="11"/>
  <c r="N409" i="11"/>
  <c r="N471" i="11"/>
  <c r="N472" i="11"/>
  <c r="N473" i="11"/>
  <c r="N474" i="11"/>
  <c r="N475" i="11"/>
  <c r="N1000" i="11" l="1"/>
  <c r="N999" i="11"/>
  <c r="N4499" i="11"/>
  <c r="N1034" i="11"/>
  <c r="H49" i="5"/>
  <c r="S49" i="5" s="1"/>
  <c r="F42" i="13" l="1"/>
  <c r="N1529" i="11"/>
  <c r="N44" i="11"/>
  <c r="N2024" i="11"/>
  <c r="N4004" i="11"/>
  <c r="N2519" i="11"/>
  <c r="N3014" i="11"/>
  <c r="N3509" i="11"/>
  <c r="H500" i="5" l="1"/>
  <c r="S500" i="5" s="1"/>
  <c r="H499" i="5"/>
  <c r="S499" i="5" s="1"/>
  <c r="H498" i="5"/>
  <c r="S498" i="5" s="1"/>
  <c r="H497" i="5"/>
  <c r="S497" i="5" s="1"/>
  <c r="H496" i="5"/>
  <c r="S496" i="5" s="1"/>
  <c r="H495" i="5"/>
  <c r="S495" i="5" s="1"/>
  <c r="H494" i="5"/>
  <c r="S494" i="5" s="1"/>
  <c r="H493" i="5"/>
  <c r="S493" i="5" s="1"/>
  <c r="H492" i="5"/>
  <c r="S492" i="5" s="1"/>
  <c r="H491" i="5"/>
  <c r="S491" i="5" s="1"/>
  <c r="H467" i="5"/>
  <c r="H466" i="5"/>
  <c r="H465" i="5"/>
  <c r="H464" i="5"/>
  <c r="H463" i="5"/>
  <c r="H462" i="5"/>
  <c r="H461" i="5"/>
  <c r="H460" i="5"/>
  <c r="H459" i="5"/>
  <c r="H458" i="5"/>
  <c r="H457" i="5"/>
  <c r="H456" i="5"/>
  <c r="H455" i="5"/>
  <c r="H454" i="5"/>
  <c r="H453" i="5"/>
  <c r="H452" i="5"/>
  <c r="H451" i="5"/>
  <c r="H450" i="5"/>
  <c r="H449" i="5"/>
  <c r="H448" i="5"/>
  <c r="H447" i="5"/>
  <c r="H446" i="5"/>
  <c r="H445" i="5"/>
  <c r="H444" i="5"/>
  <c r="H443" i="5"/>
  <c r="H442" i="5"/>
  <c r="H441" i="5"/>
  <c r="H440" i="5"/>
  <c r="H439" i="5"/>
  <c r="H438" i="5"/>
  <c r="H437" i="5"/>
  <c r="H436" i="5"/>
  <c r="H435" i="5"/>
  <c r="H434" i="5"/>
  <c r="H433" i="5"/>
  <c r="H432" i="5"/>
  <c r="H431" i="5"/>
  <c r="H429" i="5"/>
  <c r="H428" i="5"/>
  <c r="H427" i="5"/>
  <c r="H426" i="5"/>
  <c r="H425" i="5"/>
  <c r="H424" i="5"/>
  <c r="H423" i="5"/>
  <c r="H422" i="5"/>
  <c r="H421" i="5"/>
  <c r="H420" i="5"/>
  <c r="H419" i="5"/>
  <c r="H416" i="5"/>
  <c r="H415" i="5"/>
  <c r="H414" i="5"/>
  <c r="H413" i="5"/>
  <c r="H412" i="5"/>
  <c r="H411" i="5"/>
  <c r="H410" i="5"/>
  <c r="H409" i="5"/>
  <c r="H408" i="5"/>
  <c r="H407" i="5"/>
  <c r="H406" i="5"/>
  <c r="H405" i="5"/>
  <c r="H404" i="5"/>
  <c r="H403" i="5"/>
  <c r="H402" i="5"/>
  <c r="H401" i="5"/>
  <c r="H400" i="5"/>
  <c r="H399" i="5"/>
  <c r="H398" i="5"/>
  <c r="H397" i="5"/>
  <c r="H396" i="5"/>
  <c r="H395" i="5"/>
  <c r="H394" i="5"/>
  <c r="H393" i="5"/>
  <c r="H392" i="5"/>
  <c r="H378" i="5"/>
  <c r="H377" i="5"/>
  <c r="H376" i="5"/>
  <c r="H375" i="5"/>
  <c r="H374" i="5"/>
  <c r="H373" i="5"/>
  <c r="H372" i="5"/>
  <c r="H371" i="5"/>
  <c r="H370" i="5"/>
  <c r="H369" i="5"/>
  <c r="H368" i="5"/>
  <c r="H367" i="5"/>
  <c r="H366" i="5"/>
  <c r="H365" i="5"/>
  <c r="H364" i="5"/>
  <c r="H363" i="5"/>
  <c r="H362" i="5"/>
  <c r="H361" i="5"/>
  <c r="H360" i="5"/>
  <c r="H359" i="5"/>
  <c r="H358" i="5"/>
  <c r="H357" i="5"/>
  <c r="H356" i="5"/>
  <c r="H355" i="5"/>
  <c r="H354" i="5"/>
  <c r="H353" i="5"/>
  <c r="H352" i="5"/>
  <c r="H351" i="5"/>
  <c r="H350" i="5"/>
  <c r="H349" i="5"/>
  <c r="H348" i="5"/>
  <c r="H347" i="5"/>
  <c r="H346" i="5"/>
  <c r="H345" i="5"/>
  <c r="H344" i="5"/>
  <c r="H343" i="5"/>
  <c r="H342" i="5"/>
  <c r="H341" i="5"/>
  <c r="H340" i="5"/>
  <c r="H339" i="5"/>
  <c r="H338" i="5"/>
  <c r="H337" i="5"/>
  <c r="H336" i="5"/>
  <c r="H335" i="5"/>
  <c r="H334" i="5"/>
  <c r="H333" i="5"/>
  <c r="H331" i="5"/>
  <c r="H330" i="5"/>
  <c r="H329" i="5"/>
  <c r="H328" i="5"/>
  <c r="H327" i="5"/>
  <c r="H321" i="5"/>
  <c r="H320" i="5"/>
  <c r="H319" i="5"/>
  <c r="H318" i="5"/>
  <c r="H317" i="5"/>
  <c r="H316" i="5"/>
  <c r="H315" i="5"/>
  <c r="H314" i="5"/>
  <c r="H310" i="5"/>
  <c r="H309" i="5"/>
  <c r="H308" i="5"/>
  <c r="H307" i="5"/>
  <c r="H306" i="5"/>
  <c r="H305" i="5"/>
  <c r="H304" i="5"/>
  <c r="H303" i="5"/>
  <c r="H302" i="5"/>
  <c r="H301" i="5"/>
  <c r="H300" i="5"/>
  <c r="H299" i="5"/>
  <c r="H292" i="5"/>
  <c r="H284" i="5"/>
  <c r="H274" i="5"/>
  <c r="H273" i="5"/>
  <c r="H272" i="5"/>
  <c r="H270" i="5"/>
  <c r="H269" i="5"/>
  <c r="H268" i="5"/>
  <c r="H267" i="5"/>
  <c r="H266" i="5"/>
  <c r="H265" i="5"/>
  <c r="H264" i="5"/>
  <c r="H260" i="5"/>
  <c r="H259" i="5"/>
  <c r="H258" i="5"/>
  <c r="H257" i="5"/>
  <c r="H256" i="5"/>
  <c r="H255" i="5"/>
  <c r="H254" i="5"/>
  <c r="H253" i="5"/>
  <c r="H252" i="5"/>
  <c r="H251" i="5"/>
  <c r="H250" i="5"/>
  <c r="H249" i="5"/>
  <c r="H248" i="5"/>
  <c r="H247" i="5"/>
  <c r="H246" i="5"/>
  <c r="H245" i="5"/>
  <c r="H243" i="5"/>
  <c r="H242" i="5"/>
  <c r="H241" i="5"/>
  <c r="H240" i="5"/>
  <c r="H238" i="5"/>
  <c r="H237" i="5"/>
  <c r="H236" i="5"/>
  <c r="H235" i="5"/>
  <c r="H234" i="5"/>
  <c r="H233" i="5"/>
  <c r="H232" i="5"/>
  <c r="H231" i="5"/>
  <c r="H228" i="5"/>
  <c r="H227" i="5"/>
  <c r="H226" i="5"/>
  <c r="H225" i="5"/>
  <c r="H224" i="5"/>
  <c r="H223" i="5"/>
  <c r="H222" i="5"/>
  <c r="H221" i="5"/>
  <c r="H220" i="5"/>
  <c r="H219" i="5"/>
  <c r="H218" i="5"/>
  <c r="H204" i="5"/>
  <c r="S204" i="5" s="1"/>
  <c r="H203" i="5"/>
  <c r="S203" i="5" s="1"/>
  <c r="F195" i="13" s="1"/>
  <c r="H201" i="5"/>
  <c r="S201" i="5" s="1"/>
  <c r="H200" i="5"/>
  <c r="S200" i="5" s="1"/>
  <c r="H199" i="5"/>
  <c r="S199" i="5" s="1"/>
  <c r="H198" i="5"/>
  <c r="S198" i="5" s="1"/>
  <c r="F190" i="13" s="1"/>
  <c r="H193" i="5"/>
  <c r="S193" i="5" s="1"/>
  <c r="H192" i="5"/>
  <c r="S192" i="5" s="1"/>
  <c r="H191" i="5"/>
  <c r="S191" i="5" s="1"/>
  <c r="H190" i="5"/>
  <c r="S190" i="5" s="1"/>
  <c r="H189" i="5"/>
  <c r="S189" i="5" s="1"/>
  <c r="H188" i="5"/>
  <c r="S188" i="5" s="1"/>
  <c r="H187" i="5"/>
  <c r="S187" i="5" s="1"/>
  <c r="H186" i="5"/>
  <c r="S186" i="5" s="1"/>
  <c r="H185" i="5"/>
  <c r="S185" i="5" s="1"/>
  <c r="H184" i="5"/>
  <c r="S184" i="5" s="1"/>
  <c r="H183" i="5"/>
  <c r="S183" i="5" s="1"/>
  <c r="H182" i="5"/>
  <c r="S182" i="5" s="1"/>
  <c r="H181" i="5"/>
  <c r="S181" i="5" s="1"/>
  <c r="H180" i="5"/>
  <c r="S180" i="5" s="1"/>
  <c r="H179" i="5"/>
  <c r="S179" i="5" s="1"/>
  <c r="H178" i="5"/>
  <c r="S178" i="5" s="1"/>
  <c r="H177" i="5"/>
  <c r="S177" i="5" s="1"/>
  <c r="H176" i="5"/>
  <c r="S176" i="5" s="1"/>
  <c r="H175" i="5"/>
  <c r="S175" i="5" s="1"/>
  <c r="H174" i="5"/>
  <c r="S174" i="5" s="1"/>
  <c r="H173" i="5"/>
  <c r="S173" i="5" s="1"/>
  <c r="H172" i="5"/>
  <c r="S172" i="5" s="1"/>
  <c r="H171" i="5"/>
  <c r="S171" i="5" s="1"/>
  <c r="F163" i="13" s="1"/>
  <c r="H169" i="5"/>
  <c r="S169" i="5" s="1"/>
  <c r="H168" i="5"/>
  <c r="S168" i="5" s="1"/>
  <c r="H167" i="5"/>
  <c r="S167" i="5" s="1"/>
  <c r="F159" i="13" s="1"/>
  <c r="H165" i="5"/>
  <c r="S165" i="5" s="1"/>
  <c r="H164" i="5"/>
  <c r="S164" i="5" s="1"/>
  <c r="H163" i="5"/>
  <c r="S163" i="5" s="1"/>
  <c r="H162" i="5"/>
  <c r="S162" i="5" s="1"/>
  <c r="H161" i="5"/>
  <c r="S161" i="5" s="1"/>
  <c r="H160" i="5"/>
  <c r="S160" i="5" s="1"/>
  <c r="H159" i="5"/>
  <c r="S159" i="5" s="1"/>
  <c r="H158" i="5"/>
  <c r="S158" i="5" s="1"/>
  <c r="H157" i="5"/>
  <c r="S157" i="5" s="1"/>
  <c r="H156" i="5"/>
  <c r="S156" i="5" s="1"/>
  <c r="F148" i="13" s="1"/>
  <c r="H154" i="5"/>
  <c r="S154" i="5" s="1"/>
  <c r="H153" i="5"/>
  <c r="S153" i="5" s="1"/>
  <c r="H152" i="5"/>
  <c r="S152" i="5" s="1"/>
  <c r="H151" i="5"/>
  <c r="S151" i="5" s="1"/>
  <c r="H150" i="5"/>
  <c r="S150" i="5" s="1"/>
  <c r="H149" i="5"/>
  <c r="S149" i="5" s="1"/>
  <c r="H148" i="5"/>
  <c r="S148" i="5" s="1"/>
  <c r="F140" i="13" s="1"/>
  <c r="H146" i="5"/>
  <c r="S146" i="5" s="1"/>
  <c r="H145" i="5"/>
  <c r="S145" i="5" s="1"/>
  <c r="H144" i="5"/>
  <c r="S144" i="5" s="1"/>
  <c r="H143" i="5"/>
  <c r="S143" i="5" s="1"/>
  <c r="H142" i="5"/>
  <c r="S142" i="5" s="1"/>
  <c r="H141" i="5"/>
  <c r="S141" i="5" s="1"/>
  <c r="H140" i="5"/>
  <c r="S140" i="5" s="1"/>
  <c r="H139" i="5"/>
  <c r="S139" i="5" s="1"/>
  <c r="H138" i="5"/>
  <c r="S138" i="5" s="1"/>
  <c r="H137" i="5"/>
  <c r="S137" i="5" s="1"/>
  <c r="H136" i="5"/>
  <c r="S136" i="5" s="1"/>
  <c r="H135" i="5"/>
  <c r="S135" i="5" s="1"/>
  <c r="H134" i="5"/>
  <c r="S134" i="5" s="1"/>
  <c r="H133" i="5"/>
  <c r="S133" i="5" s="1"/>
  <c r="H132" i="5"/>
  <c r="S132" i="5" s="1"/>
  <c r="H131" i="5"/>
  <c r="S131" i="5" s="1"/>
  <c r="F123" i="13" s="1"/>
  <c r="H129" i="5"/>
  <c r="S129" i="5" s="1"/>
  <c r="H128" i="5"/>
  <c r="S128" i="5" s="1"/>
  <c r="H127" i="5"/>
  <c r="S127" i="5" s="1"/>
  <c r="H126" i="5"/>
  <c r="S126" i="5" s="1"/>
  <c r="H125" i="5"/>
  <c r="S125" i="5" s="1"/>
  <c r="H124" i="5"/>
  <c r="S124" i="5" s="1"/>
  <c r="H123" i="5"/>
  <c r="S123" i="5" s="1"/>
  <c r="H122" i="5"/>
  <c r="S122" i="5" s="1"/>
  <c r="F114" i="13" s="1"/>
  <c r="H115" i="5"/>
  <c r="S115" i="5" s="1"/>
  <c r="H114" i="5"/>
  <c r="S114" i="5" s="1"/>
  <c r="H113" i="5"/>
  <c r="S113" i="5" s="1"/>
  <c r="H112" i="5"/>
  <c r="S112" i="5" s="1"/>
  <c r="H111" i="5"/>
  <c r="S111" i="5" s="1"/>
  <c r="H110" i="5"/>
  <c r="S110" i="5" s="1"/>
  <c r="H109" i="5"/>
  <c r="S109" i="5" s="1"/>
  <c r="H108" i="5"/>
  <c r="S108" i="5" s="1"/>
  <c r="H107" i="5"/>
  <c r="S107" i="5" s="1"/>
  <c r="H106" i="5"/>
  <c r="S106" i="5" s="1"/>
  <c r="F98" i="13" s="1"/>
  <c r="H103" i="5"/>
  <c r="S103" i="5" s="1"/>
  <c r="H102" i="5"/>
  <c r="S102" i="5" s="1"/>
  <c r="H101" i="5"/>
  <c r="S101" i="5" s="1"/>
  <c r="H100" i="5"/>
  <c r="S100" i="5" s="1"/>
  <c r="H99" i="5"/>
  <c r="S99" i="5" s="1"/>
  <c r="H98" i="5"/>
  <c r="S98" i="5" s="1"/>
  <c r="F90" i="13" s="1"/>
  <c r="H93" i="5"/>
  <c r="S93" i="5" s="1"/>
  <c r="H92" i="5"/>
  <c r="S92" i="5" s="1"/>
  <c r="H91" i="5"/>
  <c r="S91" i="5" s="1"/>
  <c r="H90" i="5"/>
  <c r="S90" i="5" s="1"/>
  <c r="H89" i="5"/>
  <c r="S89" i="5" s="1"/>
  <c r="H88" i="5"/>
  <c r="S88" i="5" s="1"/>
  <c r="H87" i="5"/>
  <c r="S87" i="5" s="1"/>
  <c r="H86" i="5"/>
  <c r="S86" i="5" s="1"/>
  <c r="H85" i="5"/>
  <c r="S85" i="5" s="1"/>
  <c r="H84" i="5"/>
  <c r="S84" i="5" s="1"/>
  <c r="H83" i="5"/>
  <c r="S83" i="5" s="1"/>
  <c r="H82" i="5"/>
  <c r="S82" i="5" s="1"/>
  <c r="F74" i="13" s="1"/>
  <c r="H77" i="5"/>
  <c r="S77" i="5" s="1"/>
  <c r="F69" i="13" s="1"/>
  <c r="H75" i="5"/>
  <c r="S75" i="5" s="1"/>
  <c r="H74" i="5"/>
  <c r="S74" i="5" s="1"/>
  <c r="H73" i="5"/>
  <c r="S73" i="5" s="1"/>
  <c r="H72" i="5"/>
  <c r="S72" i="5" s="1"/>
  <c r="H71" i="5"/>
  <c r="S71" i="5" s="1"/>
  <c r="H70" i="5"/>
  <c r="S70" i="5" s="1"/>
  <c r="H69" i="5"/>
  <c r="S69" i="5" s="1"/>
  <c r="H68" i="5"/>
  <c r="S68" i="5" s="1"/>
  <c r="H67" i="5"/>
  <c r="S67" i="5" s="1"/>
  <c r="H66" i="5"/>
  <c r="S66" i="5" s="1"/>
  <c r="H65" i="5"/>
  <c r="S65" i="5" s="1"/>
  <c r="H64" i="5"/>
  <c r="S64" i="5" s="1"/>
  <c r="H63" i="5"/>
  <c r="S63" i="5" s="1"/>
  <c r="H62" i="5"/>
  <c r="S62" i="5" s="1"/>
  <c r="H61" i="5"/>
  <c r="S61" i="5" s="1"/>
  <c r="H60" i="5"/>
  <c r="S60" i="5" s="1"/>
  <c r="H59" i="5"/>
  <c r="S59" i="5" s="1"/>
  <c r="H58" i="5"/>
  <c r="S58" i="5" s="1"/>
  <c r="F50" i="13" s="1"/>
  <c r="H55" i="5"/>
  <c r="S55" i="5" s="1"/>
  <c r="H54" i="5"/>
  <c r="S54" i="5" s="1"/>
  <c r="F46" i="13" s="1"/>
  <c r="H48" i="5"/>
  <c r="S48" i="5" s="1"/>
  <c r="F40" i="13" s="1"/>
  <c r="H44" i="5"/>
  <c r="S44" i="5" s="1"/>
  <c r="H43" i="5"/>
  <c r="S43" i="5" s="1"/>
  <c r="H42" i="5"/>
  <c r="S42" i="5" s="1"/>
  <c r="F34" i="13" s="1"/>
  <c r="H38" i="5"/>
  <c r="S38" i="5" s="1"/>
  <c r="H37" i="5"/>
  <c r="S37" i="5" s="1"/>
  <c r="H32" i="5"/>
  <c r="S32" i="5" s="1"/>
  <c r="H31" i="5"/>
  <c r="S31" i="5" s="1"/>
  <c r="H30" i="5"/>
  <c r="S30" i="5" s="1"/>
  <c r="H29" i="5"/>
  <c r="S29" i="5" s="1"/>
  <c r="H28" i="5"/>
  <c r="S28" i="5" s="1"/>
  <c r="H27" i="5"/>
  <c r="S27" i="5" s="1"/>
  <c r="H25" i="5"/>
  <c r="S25" i="5" s="1"/>
  <c r="H24" i="5"/>
  <c r="S24" i="5" s="1"/>
  <c r="H23" i="5"/>
  <c r="S23" i="5" s="1"/>
  <c r="H22" i="5"/>
  <c r="S22" i="5" s="1"/>
  <c r="H19" i="5"/>
  <c r="H17" i="5"/>
  <c r="S17" i="5" s="1"/>
  <c r="H16" i="5"/>
  <c r="S16" i="5" s="1"/>
  <c r="H15" i="5"/>
  <c r="S15" i="5" s="1"/>
  <c r="H13" i="5"/>
  <c r="S13" i="5" s="1"/>
  <c r="F460" i="13" l="1"/>
  <c r="S467" i="5"/>
  <c r="F459" i="13" s="1"/>
  <c r="S466" i="5"/>
  <c r="F458" i="13" s="1"/>
  <c r="S465" i="5"/>
  <c r="F457" i="13" s="1"/>
  <c r="S464" i="5"/>
  <c r="F456" i="13" s="1"/>
  <c r="S463" i="5"/>
  <c r="F455" i="13" s="1"/>
  <c r="S462" i="5"/>
  <c r="F454" i="13" s="1"/>
  <c r="S461" i="5"/>
  <c r="F453" i="13" s="1"/>
  <c r="S460" i="5"/>
  <c r="F452" i="13" s="1"/>
  <c r="S459" i="5"/>
  <c r="F451" i="13" s="1"/>
  <c r="S458" i="5"/>
  <c r="F450" i="13" s="1"/>
  <c r="S457" i="5"/>
  <c r="F449" i="13" s="1"/>
  <c r="S456" i="5"/>
  <c r="F448" i="13" s="1"/>
  <c r="S455" i="5"/>
  <c r="F447" i="13" s="1"/>
  <c r="S454" i="5"/>
  <c r="F446" i="13" s="1"/>
  <c r="S453" i="5"/>
  <c r="F445" i="13" s="1"/>
  <c r="S452" i="5"/>
  <c r="F444" i="13" s="1"/>
  <c r="S451" i="5"/>
  <c r="F443" i="13" s="1"/>
  <c r="S450" i="5"/>
  <c r="F442" i="13" s="1"/>
  <c r="S449" i="5"/>
  <c r="F441" i="13" s="1"/>
  <c r="S448" i="5"/>
  <c r="F440" i="13" s="1"/>
  <c r="S447" i="5"/>
  <c r="F439" i="13" s="1"/>
  <c r="S446" i="5"/>
  <c r="F438" i="13" s="1"/>
  <c r="S445" i="5"/>
  <c r="F437" i="13" s="1"/>
  <c r="S444" i="5"/>
  <c r="F436" i="13" s="1"/>
  <c r="S443" i="5"/>
  <c r="F435" i="13" s="1"/>
  <c r="S442" i="5"/>
  <c r="F434" i="13" s="1"/>
  <c r="S441" i="5"/>
  <c r="F433" i="13" s="1"/>
  <c r="S440" i="5"/>
  <c r="F432" i="13" s="1"/>
  <c r="S439" i="5"/>
  <c r="F431" i="13" s="1"/>
  <c r="S438" i="5"/>
  <c r="F430" i="13" s="1"/>
  <c r="S437" i="5"/>
  <c r="F429" i="13" s="1"/>
  <c r="S436" i="5"/>
  <c r="F428" i="13" s="1"/>
  <c r="S435" i="5"/>
  <c r="F427" i="13" s="1"/>
  <c r="S434" i="5"/>
  <c r="F426" i="13" s="1"/>
  <c r="S433" i="5"/>
  <c r="F425" i="13" s="1"/>
  <c r="S432" i="5"/>
  <c r="F424" i="13" s="1"/>
  <c r="S431" i="5"/>
  <c r="F423" i="13" s="1"/>
  <c r="F422" i="13"/>
  <c r="S429" i="5"/>
  <c r="F421" i="13" s="1"/>
  <c r="S428" i="5"/>
  <c r="F420" i="13" s="1"/>
  <c r="S427" i="5"/>
  <c r="F419" i="13" s="1"/>
  <c r="S426" i="5"/>
  <c r="F418" i="13" s="1"/>
  <c r="S425" i="5"/>
  <c r="F417" i="13" s="1"/>
  <c r="S424" i="5"/>
  <c r="F416" i="13" s="1"/>
  <c r="S423" i="5"/>
  <c r="F415" i="13" s="1"/>
  <c r="S422" i="5"/>
  <c r="F414" i="13" s="1"/>
  <c r="S421" i="5"/>
  <c r="F413" i="13" s="1"/>
  <c r="S420" i="5"/>
  <c r="F412" i="13" s="1"/>
  <c r="S419" i="5"/>
  <c r="F411" i="13" s="1"/>
  <c r="F409" i="13"/>
  <c r="S416" i="5"/>
  <c r="F408" i="13" s="1"/>
  <c r="S415" i="5"/>
  <c r="F407" i="13" s="1"/>
  <c r="S414" i="5"/>
  <c r="F406" i="13" s="1"/>
  <c r="S413" i="5"/>
  <c r="F405" i="13" s="1"/>
  <c r="S412" i="5"/>
  <c r="F404" i="13" s="1"/>
  <c r="S411" i="5"/>
  <c r="F403" i="13" s="1"/>
  <c r="S410" i="5"/>
  <c r="F402" i="13" s="1"/>
  <c r="S409" i="5"/>
  <c r="F401" i="13" s="1"/>
  <c r="S408" i="5"/>
  <c r="F400" i="13" s="1"/>
  <c r="S407" i="5"/>
  <c r="F399" i="13" s="1"/>
  <c r="S406" i="5"/>
  <c r="F398" i="13" s="1"/>
  <c r="S405" i="5"/>
  <c r="F397" i="13" s="1"/>
  <c r="S404" i="5"/>
  <c r="F396" i="13" s="1"/>
  <c r="S403" i="5"/>
  <c r="F395" i="13" s="1"/>
  <c r="S402" i="5"/>
  <c r="F394" i="13" s="1"/>
  <c r="S401" i="5"/>
  <c r="F393" i="13" s="1"/>
  <c r="S400" i="5"/>
  <c r="F392" i="13" s="1"/>
  <c r="S399" i="5"/>
  <c r="F391" i="13" s="1"/>
  <c r="S398" i="5"/>
  <c r="F390" i="13" s="1"/>
  <c r="S397" i="5"/>
  <c r="F389" i="13" s="1"/>
  <c r="S396" i="5"/>
  <c r="F388" i="13" s="1"/>
  <c r="S395" i="5"/>
  <c r="F387" i="13" s="1"/>
  <c r="S394" i="5"/>
  <c r="F386" i="13" s="1"/>
  <c r="S393" i="5"/>
  <c r="F385" i="13" s="1"/>
  <c r="S392" i="5"/>
  <c r="F384" i="13" s="1"/>
  <c r="F371" i="13"/>
  <c r="S378" i="5"/>
  <c r="F370" i="13" s="1"/>
  <c r="S377" i="5"/>
  <c r="F369" i="13" s="1"/>
  <c r="S376" i="5"/>
  <c r="F368" i="13" s="1"/>
  <c r="S375" i="5"/>
  <c r="F367" i="13" s="1"/>
  <c r="S374" i="5"/>
  <c r="F366" i="13" s="1"/>
  <c r="S373" i="5"/>
  <c r="F365" i="13" s="1"/>
  <c r="S372" i="5"/>
  <c r="F364" i="13" s="1"/>
  <c r="S371" i="5"/>
  <c r="F363" i="13" s="1"/>
  <c r="S370" i="5"/>
  <c r="F362" i="13" s="1"/>
  <c r="S369" i="5"/>
  <c r="F361" i="13" s="1"/>
  <c r="S368" i="5"/>
  <c r="F360" i="13" s="1"/>
  <c r="S367" i="5"/>
  <c r="F359" i="13" s="1"/>
  <c r="S366" i="5"/>
  <c r="F358" i="13" s="1"/>
  <c r="S365" i="5"/>
  <c r="F357" i="13" s="1"/>
  <c r="S364" i="5"/>
  <c r="F356" i="13" s="1"/>
  <c r="S363" i="5"/>
  <c r="F355" i="13" s="1"/>
  <c r="S362" i="5"/>
  <c r="F354" i="13" s="1"/>
  <c r="S361" i="5"/>
  <c r="F353" i="13" s="1"/>
  <c r="S360" i="5"/>
  <c r="F352" i="13" s="1"/>
  <c r="S359" i="5"/>
  <c r="F351" i="13" s="1"/>
  <c r="S358" i="5"/>
  <c r="F350" i="13" s="1"/>
  <c r="S357" i="5"/>
  <c r="F349" i="13" s="1"/>
  <c r="S356" i="5"/>
  <c r="F348" i="13" s="1"/>
  <c r="S355" i="5"/>
  <c r="F347" i="13" s="1"/>
  <c r="S354" i="5"/>
  <c r="F346" i="13" s="1"/>
  <c r="S353" i="5"/>
  <c r="F345" i="13" s="1"/>
  <c r="S352" i="5"/>
  <c r="F344" i="13" s="1"/>
  <c r="S351" i="5"/>
  <c r="F343" i="13" s="1"/>
  <c r="S350" i="5"/>
  <c r="F342" i="13" s="1"/>
  <c r="S349" i="5"/>
  <c r="F341" i="13" s="1"/>
  <c r="S348" i="5"/>
  <c r="F340" i="13" s="1"/>
  <c r="S347" i="5"/>
  <c r="F339" i="13" s="1"/>
  <c r="S346" i="5"/>
  <c r="F338" i="13" s="1"/>
  <c r="S345" i="5"/>
  <c r="F337" i="13" s="1"/>
  <c r="S344" i="5"/>
  <c r="F336" i="13" s="1"/>
  <c r="S343" i="5"/>
  <c r="F335" i="13" s="1"/>
  <c r="S342" i="5"/>
  <c r="F334" i="13" s="1"/>
  <c r="S341" i="5"/>
  <c r="F333" i="13" s="1"/>
  <c r="S340" i="5"/>
  <c r="F332" i="13" s="1"/>
  <c r="S339" i="5"/>
  <c r="F331" i="13" s="1"/>
  <c r="S338" i="5"/>
  <c r="F330" i="13" s="1"/>
  <c r="S337" i="5"/>
  <c r="F329" i="13" s="1"/>
  <c r="S336" i="5"/>
  <c r="F328" i="13" s="1"/>
  <c r="S335" i="5"/>
  <c r="F327" i="13" s="1"/>
  <c r="S334" i="5"/>
  <c r="F326" i="13" s="1"/>
  <c r="S333" i="5"/>
  <c r="F325" i="13" s="1"/>
  <c r="F324" i="13"/>
  <c r="S331" i="5"/>
  <c r="F323" i="13" s="1"/>
  <c r="S330" i="5"/>
  <c r="F322" i="13" s="1"/>
  <c r="S329" i="5"/>
  <c r="F321" i="13" s="1"/>
  <c r="S328" i="5"/>
  <c r="F320" i="13" s="1"/>
  <c r="S327" i="5"/>
  <c r="F319" i="13" s="1"/>
  <c r="F314" i="13"/>
  <c r="S321" i="5"/>
  <c r="F313" i="13" s="1"/>
  <c r="S320" i="5"/>
  <c r="F312" i="13" s="1"/>
  <c r="S319" i="5"/>
  <c r="F311" i="13" s="1"/>
  <c r="S318" i="5"/>
  <c r="F310" i="13" s="1"/>
  <c r="S317" i="5"/>
  <c r="F309" i="13" s="1"/>
  <c r="S316" i="5"/>
  <c r="F308" i="13" s="1"/>
  <c r="S315" i="5"/>
  <c r="F307" i="13" s="1"/>
  <c r="S314" i="5"/>
  <c r="F306" i="13" s="1"/>
  <c r="F303" i="13"/>
  <c r="S310" i="5"/>
  <c r="F302" i="13" s="1"/>
  <c r="S309" i="5"/>
  <c r="F301" i="13" s="1"/>
  <c r="S308" i="5"/>
  <c r="F300" i="13" s="1"/>
  <c r="S307" i="5"/>
  <c r="F299" i="13" s="1"/>
  <c r="S306" i="5"/>
  <c r="F298" i="13" s="1"/>
  <c r="S305" i="5"/>
  <c r="F297" i="13" s="1"/>
  <c r="S304" i="5"/>
  <c r="F296" i="13" s="1"/>
  <c r="S303" i="5"/>
  <c r="F295" i="13" s="1"/>
  <c r="S302" i="5"/>
  <c r="F294" i="13" s="1"/>
  <c r="S301" i="5"/>
  <c r="F293" i="13" s="1"/>
  <c r="S300" i="5"/>
  <c r="F292" i="13" s="1"/>
  <c r="S299" i="5"/>
  <c r="F291" i="13" s="1"/>
  <c r="F285" i="13"/>
  <c r="S292" i="5"/>
  <c r="F284" i="13" s="1"/>
  <c r="F277" i="13"/>
  <c r="S284" i="5"/>
  <c r="F276" i="13" s="1"/>
  <c r="F267" i="13"/>
  <c r="S274" i="5"/>
  <c r="F266" i="13" s="1"/>
  <c r="S273" i="5"/>
  <c r="F265" i="13" s="1"/>
  <c r="S272" i="5"/>
  <c r="F264" i="13" s="1"/>
  <c r="F263" i="13"/>
  <c r="S270" i="5"/>
  <c r="F262" i="13" s="1"/>
  <c r="S269" i="5"/>
  <c r="F261" i="13" s="1"/>
  <c r="S268" i="5"/>
  <c r="F260" i="13" s="1"/>
  <c r="S267" i="5"/>
  <c r="F259" i="13" s="1"/>
  <c r="S266" i="5"/>
  <c r="F258" i="13" s="1"/>
  <c r="S265" i="5"/>
  <c r="F257" i="13" s="1"/>
  <c r="S264" i="5"/>
  <c r="F256" i="13" s="1"/>
  <c r="F253" i="13"/>
  <c r="S260" i="5"/>
  <c r="F252" i="13" s="1"/>
  <c r="S259" i="5"/>
  <c r="F251" i="13" s="1"/>
  <c r="S258" i="5"/>
  <c r="F250" i="13" s="1"/>
  <c r="S257" i="5"/>
  <c r="F249" i="13" s="1"/>
  <c r="S256" i="5"/>
  <c r="F248" i="13" s="1"/>
  <c r="S255" i="5"/>
  <c r="F247" i="13" s="1"/>
  <c r="S254" i="5"/>
  <c r="F246" i="13" s="1"/>
  <c r="S253" i="5"/>
  <c r="F245" i="13" s="1"/>
  <c r="S252" i="5"/>
  <c r="F244" i="13" s="1"/>
  <c r="S251" i="5"/>
  <c r="F243" i="13" s="1"/>
  <c r="S250" i="5"/>
  <c r="F242" i="13" s="1"/>
  <c r="S249" i="5"/>
  <c r="F241" i="13" s="1"/>
  <c r="S248" i="5"/>
  <c r="F240" i="13" s="1"/>
  <c r="S247" i="5"/>
  <c r="F239" i="13" s="1"/>
  <c r="S246" i="5"/>
  <c r="F238" i="13" s="1"/>
  <c r="S245" i="5"/>
  <c r="F237" i="13" s="1"/>
  <c r="F236" i="13"/>
  <c r="S243" i="5"/>
  <c r="F235" i="13" s="1"/>
  <c r="S242" i="5"/>
  <c r="F234" i="13" s="1"/>
  <c r="S241" i="5"/>
  <c r="F233" i="13" s="1"/>
  <c r="S240" i="5"/>
  <c r="F232" i="13" s="1"/>
  <c r="F231" i="13"/>
  <c r="S238" i="5"/>
  <c r="F230" i="13" s="1"/>
  <c r="S237" i="5"/>
  <c r="F229" i="13" s="1"/>
  <c r="S236" i="5"/>
  <c r="F228" i="13" s="1"/>
  <c r="S235" i="5"/>
  <c r="F227" i="13" s="1"/>
  <c r="S234" i="5"/>
  <c r="F226" i="13" s="1"/>
  <c r="S233" i="5"/>
  <c r="F225" i="13" s="1"/>
  <c r="S232" i="5"/>
  <c r="F224" i="13" s="1"/>
  <c r="S231" i="5"/>
  <c r="F223" i="13" s="1"/>
  <c r="F221" i="13"/>
  <c r="S228" i="5"/>
  <c r="F220" i="13" s="1"/>
  <c r="S227" i="5"/>
  <c r="F219" i="13" s="1"/>
  <c r="S226" i="5"/>
  <c r="F218" i="13" s="1"/>
  <c r="S225" i="5"/>
  <c r="F217" i="13" s="1"/>
  <c r="S224" i="5"/>
  <c r="F216" i="13" s="1"/>
  <c r="S223" i="5"/>
  <c r="F215" i="13" s="1"/>
  <c r="S222" i="5"/>
  <c r="F214" i="13" s="1"/>
  <c r="S221" i="5"/>
  <c r="F213" i="13" s="1"/>
  <c r="S220" i="5"/>
  <c r="F212" i="13" s="1"/>
  <c r="S219" i="5"/>
  <c r="F211" i="13" s="1"/>
  <c r="S218" i="5"/>
  <c r="F210" i="13" s="1"/>
  <c r="S19" i="5"/>
  <c r="F11" i="13" s="1"/>
  <c r="F37" i="13"/>
  <c r="F54" i="13"/>
  <c r="F58" i="13"/>
  <c r="F81" i="13"/>
  <c r="F126" i="13"/>
  <c r="F152" i="13"/>
  <c r="F84" i="13"/>
  <c r="F102" i="13"/>
  <c r="F29" i="13"/>
  <c r="F48" i="13"/>
  <c r="F59" i="13"/>
  <c r="F157" i="13"/>
  <c r="F125" i="13"/>
  <c r="F35" i="13"/>
  <c r="F56" i="13"/>
  <c r="F79" i="13"/>
  <c r="F172" i="13"/>
  <c r="F197" i="13"/>
  <c r="F196" i="13"/>
  <c r="F194" i="13"/>
  <c r="F193" i="13"/>
  <c r="F192" i="13"/>
  <c r="F191" i="13"/>
  <c r="F186" i="13"/>
  <c r="F185" i="13"/>
  <c r="F184" i="13"/>
  <c r="F183" i="13"/>
  <c r="F182" i="13"/>
  <c r="F181" i="13"/>
  <c r="F180" i="13"/>
  <c r="F179" i="13"/>
  <c r="F178" i="13"/>
  <c r="F177" i="13"/>
  <c r="F176" i="13"/>
  <c r="F175" i="13"/>
  <c r="F174" i="13"/>
  <c r="F173" i="13"/>
  <c r="F171" i="13"/>
  <c r="F170" i="13"/>
  <c r="F169" i="13"/>
  <c r="F168" i="13"/>
  <c r="F167" i="13"/>
  <c r="F166" i="13"/>
  <c r="F165" i="13"/>
  <c r="F164" i="13"/>
  <c r="F162" i="13"/>
  <c r="F161" i="13"/>
  <c r="F160" i="13"/>
  <c r="F158" i="13"/>
  <c r="F156" i="13"/>
  <c r="F155" i="13"/>
  <c r="F154" i="13"/>
  <c r="F153" i="13"/>
  <c r="F151" i="13"/>
  <c r="F150" i="13"/>
  <c r="F149" i="13"/>
  <c r="F147" i="13"/>
  <c r="F146" i="13"/>
  <c r="F145" i="13"/>
  <c r="F144" i="13"/>
  <c r="F143" i="13"/>
  <c r="F142" i="13"/>
  <c r="F141" i="13"/>
  <c r="F139" i="13"/>
  <c r="F138" i="13"/>
  <c r="F137" i="13"/>
  <c r="F136" i="13"/>
  <c r="F135" i="13"/>
  <c r="F134" i="13"/>
  <c r="F133" i="13"/>
  <c r="F132" i="13"/>
  <c r="F131" i="13"/>
  <c r="F130" i="13"/>
  <c r="F129" i="13"/>
  <c r="F128" i="13"/>
  <c r="F127" i="13"/>
  <c r="F124" i="13"/>
  <c r="F122" i="13"/>
  <c r="F121" i="13"/>
  <c r="F120" i="13"/>
  <c r="F119" i="13"/>
  <c r="F118" i="13"/>
  <c r="F117" i="13"/>
  <c r="F116" i="13"/>
  <c r="F115" i="13"/>
  <c r="F108" i="13"/>
  <c r="F107" i="13"/>
  <c r="F106" i="13"/>
  <c r="F105" i="13"/>
  <c r="F104" i="13"/>
  <c r="F103" i="13"/>
  <c r="F101" i="13"/>
  <c r="F100" i="13"/>
  <c r="F99" i="13"/>
  <c r="F96" i="13"/>
  <c r="F95" i="13"/>
  <c r="F94" i="13"/>
  <c r="F93" i="13"/>
  <c r="F92" i="13"/>
  <c r="F91" i="13"/>
  <c r="F86" i="13"/>
  <c r="F85" i="13"/>
  <c r="F83" i="13"/>
  <c r="F82" i="13"/>
  <c r="F80" i="13"/>
  <c r="F78" i="13"/>
  <c r="F77" i="13"/>
  <c r="F76" i="13"/>
  <c r="F75" i="13"/>
  <c r="F70" i="13"/>
  <c r="F68" i="13"/>
  <c r="F67" i="13"/>
  <c r="F66" i="13"/>
  <c r="F65" i="13"/>
  <c r="F64" i="13"/>
  <c r="F63" i="13"/>
  <c r="F62" i="13"/>
  <c r="F61" i="13"/>
  <c r="F60" i="13"/>
  <c r="F57" i="13"/>
  <c r="F55" i="13"/>
  <c r="F53" i="13"/>
  <c r="F52" i="13"/>
  <c r="F51" i="13"/>
  <c r="F47" i="13"/>
  <c r="F41" i="13"/>
  <c r="F36" i="13"/>
  <c r="F30" i="13"/>
  <c r="F24" i="13"/>
  <c r="F23" i="13"/>
  <c r="F22" i="13"/>
  <c r="F21" i="13"/>
  <c r="F20" i="13"/>
  <c r="F19" i="13"/>
  <c r="F17" i="13"/>
  <c r="F16" i="13"/>
  <c r="F15" i="13"/>
  <c r="F14" i="13"/>
  <c r="F9" i="13"/>
  <c r="F8" i="13"/>
  <c r="F7" i="13"/>
  <c r="F5" i="13"/>
  <c r="R9" i="5"/>
  <c r="N4549" i="11" l="1"/>
  <c r="N4561" i="11"/>
  <c r="N4668" i="11"/>
  <c r="N4712" i="11"/>
  <c r="N4740" i="11"/>
  <c r="N3979" i="11"/>
  <c r="N4002" i="11"/>
  <c r="N4031" i="11"/>
  <c r="N4047" i="11"/>
  <c r="N4066" i="11"/>
  <c r="N4091" i="11"/>
  <c r="N4135" i="11"/>
  <c r="N4143" i="11"/>
  <c r="N4173" i="11"/>
  <c r="N4178" i="11"/>
  <c r="N4230" i="11"/>
  <c r="N3064" i="11"/>
  <c r="N3076" i="11"/>
  <c r="N3183" i="11"/>
  <c r="N3227" i="11"/>
  <c r="N3255" i="11"/>
  <c r="N2569" i="11"/>
  <c r="N2581" i="11"/>
  <c r="N2688" i="11"/>
  <c r="N2732" i="11"/>
  <c r="N2760" i="11"/>
  <c r="N1579" i="11"/>
  <c r="N1591" i="11"/>
  <c r="N1698" i="11"/>
  <c r="N1742" i="11"/>
  <c r="N1770" i="11"/>
  <c r="N1084" i="11"/>
  <c r="N1096" i="11"/>
  <c r="N1203" i="11"/>
  <c r="N1247" i="11"/>
  <c r="N1275" i="11"/>
  <c r="N42" i="11"/>
  <c r="N19" i="11"/>
  <c r="N24" i="11"/>
  <c r="N1002" i="11"/>
  <c r="N1009" i="11"/>
  <c r="N1014" i="11"/>
  <c r="N1032" i="11"/>
  <c r="N1035" i="11"/>
  <c r="N1061" i="11"/>
  <c r="N1077" i="11"/>
  <c r="N1095" i="11"/>
  <c r="N1121" i="11"/>
  <c r="N1165" i="11"/>
  <c r="N1170" i="11"/>
  <c r="N1173" i="11"/>
  <c r="N1178" i="11"/>
  <c r="N1208" i="11"/>
  <c r="N1225" i="11"/>
  <c r="N1233" i="11"/>
  <c r="N1237" i="11"/>
  <c r="N1238" i="11"/>
  <c r="N1242" i="11"/>
  <c r="N1246" i="11"/>
  <c r="N1260" i="11"/>
  <c r="N1269" i="11"/>
  <c r="N1322" i="11"/>
  <c r="N1349" i="11"/>
  <c r="N1361" i="11"/>
  <c r="N1400" i="11"/>
  <c r="N1497" i="11"/>
  <c r="N1504" i="11"/>
  <c r="N1509" i="11"/>
  <c r="N1527" i="11"/>
  <c r="N1530" i="11"/>
  <c r="N1556" i="11"/>
  <c r="N1572" i="11"/>
  <c r="N1590" i="11"/>
  <c r="N1616" i="11"/>
  <c r="N1660" i="11"/>
  <c r="N1665" i="11"/>
  <c r="N1668" i="11"/>
  <c r="N1673" i="11"/>
  <c r="N1703" i="11"/>
  <c r="N1720" i="11"/>
  <c r="N1728" i="11"/>
  <c r="N1732" i="11"/>
  <c r="N1733" i="11"/>
  <c r="N1737" i="11"/>
  <c r="N1741" i="11"/>
  <c r="N1755" i="11"/>
  <c r="N1764" i="11"/>
  <c r="N1817" i="11"/>
  <c r="N1844" i="11"/>
  <c r="N1856" i="11"/>
  <c r="N1895" i="11"/>
  <c r="N1992" i="11"/>
  <c r="N1999" i="11"/>
  <c r="N2004" i="11"/>
  <c r="N2022" i="11"/>
  <c r="N2025" i="11"/>
  <c r="N2051" i="11"/>
  <c r="N2067" i="11"/>
  <c r="N2074" i="11"/>
  <c r="N2085" i="11"/>
  <c r="N2086" i="11"/>
  <c r="N2111" i="11"/>
  <c r="N2155" i="11"/>
  <c r="N2160" i="11"/>
  <c r="N2163" i="11"/>
  <c r="N2168" i="11"/>
  <c r="N2193" i="11"/>
  <c r="N2198" i="11"/>
  <c r="N2215" i="11"/>
  <c r="N2223" i="11"/>
  <c r="N2227" i="11"/>
  <c r="N2228" i="11"/>
  <c r="N2232" i="11"/>
  <c r="N2236" i="11"/>
  <c r="N2237" i="11"/>
  <c r="N2250" i="11"/>
  <c r="N2259" i="11"/>
  <c r="N2265" i="11"/>
  <c r="N2312" i="11"/>
  <c r="N2339" i="11"/>
  <c r="N2351" i="11"/>
  <c r="N2390" i="11"/>
  <c r="N2487" i="11"/>
  <c r="N2494" i="11"/>
  <c r="N2499" i="11"/>
  <c r="N2517" i="11"/>
  <c r="N2520" i="11"/>
  <c r="N2546" i="11"/>
  <c r="N2562" i="11"/>
  <c r="N2580" i="11"/>
  <c r="N2606" i="11"/>
  <c r="N2650" i="11"/>
  <c r="N2655" i="11"/>
  <c r="N2658" i="11"/>
  <c r="N2663" i="11"/>
  <c r="N2693" i="11"/>
  <c r="N2710" i="11"/>
  <c r="N2718" i="11"/>
  <c r="N2722" i="11"/>
  <c r="N2723" i="11"/>
  <c r="N2727" i="11"/>
  <c r="N2731" i="11"/>
  <c r="N2745" i="11"/>
  <c r="N2754" i="11"/>
  <c r="N2807" i="11"/>
  <c r="N2834" i="11"/>
  <c r="N2846" i="11"/>
  <c r="N2885" i="11"/>
  <c r="N2982" i="11"/>
  <c r="N2989" i="11"/>
  <c r="N2994" i="11"/>
  <c r="N3012" i="11"/>
  <c r="N3015" i="11"/>
  <c r="N3041" i="11"/>
  <c r="N3057" i="11"/>
  <c r="N3075" i="11"/>
  <c r="N3101" i="11"/>
  <c r="N3145" i="11"/>
  <c r="N3150" i="11"/>
  <c r="N3153" i="11"/>
  <c r="N3158" i="11"/>
  <c r="N3188" i="11"/>
  <c r="N3205" i="11"/>
  <c r="N3213" i="11"/>
  <c r="N3217" i="11"/>
  <c r="N3218" i="11"/>
  <c r="N3222" i="11"/>
  <c r="N3226" i="11"/>
  <c r="N3240" i="11"/>
  <c r="N3249" i="11"/>
  <c r="N3302" i="11"/>
  <c r="N3329" i="11"/>
  <c r="N3341" i="11"/>
  <c r="N3380" i="11"/>
  <c r="N3477" i="11"/>
  <c r="N3484" i="11"/>
  <c r="N3489" i="11"/>
  <c r="N3507" i="11"/>
  <c r="N3510" i="11"/>
  <c r="N3536" i="11"/>
  <c r="N3552" i="11"/>
  <c r="N3559" i="11"/>
  <c r="N3570" i="11"/>
  <c r="N3571" i="11"/>
  <c r="N3596" i="11"/>
  <c r="N3640" i="11"/>
  <c r="N3645" i="11"/>
  <c r="N3648" i="11"/>
  <c r="N3653" i="11"/>
  <c r="N3678" i="11"/>
  <c r="N3683" i="11"/>
  <c r="N3700" i="11"/>
  <c r="N3708" i="11"/>
  <c r="N3712" i="11"/>
  <c r="N3713" i="11"/>
  <c r="N3717" i="11"/>
  <c r="N3721" i="11"/>
  <c r="N3722" i="11"/>
  <c r="N3735" i="11"/>
  <c r="N3744" i="11"/>
  <c r="N3750" i="11"/>
  <c r="N3797" i="11"/>
  <c r="N3824" i="11"/>
  <c r="N3836" i="11"/>
  <c r="N3875" i="11"/>
  <c r="N3972" i="11"/>
  <c r="N3984" i="11"/>
  <c r="N4005" i="11"/>
  <c r="N4054" i="11"/>
  <c r="N4065" i="11"/>
  <c r="N4140" i="11"/>
  <c r="N4148" i="11"/>
  <c r="N4195" i="11"/>
  <c r="N4203" i="11"/>
  <c r="N4207" i="11"/>
  <c r="N4208" i="11"/>
  <c r="N4212" i="11"/>
  <c r="N4216" i="11"/>
  <c r="N4217" i="11"/>
  <c r="N4239" i="11"/>
  <c r="N4245" i="11"/>
  <c r="N4292" i="11"/>
  <c r="N4319" i="11"/>
  <c r="N4331" i="11"/>
  <c r="N4370" i="11"/>
  <c r="N4467" i="11"/>
  <c r="N4474" i="11"/>
  <c r="N4479" i="11"/>
  <c r="N4497" i="11"/>
  <c r="N4500" i="11"/>
  <c r="N4526" i="11"/>
  <c r="N4542" i="11"/>
  <c r="N4560" i="11"/>
  <c r="N4586" i="11"/>
  <c r="N4630" i="11"/>
  <c r="N4635" i="11"/>
  <c r="N4638" i="11"/>
  <c r="N4643" i="11"/>
  <c r="N4673" i="11"/>
  <c r="N4690" i="11"/>
  <c r="N4698" i="11"/>
  <c r="N4702" i="11"/>
  <c r="N4703" i="11"/>
  <c r="N4707" i="11"/>
  <c r="N4711" i="11"/>
  <c r="N4725" i="11"/>
  <c r="N4734" i="11"/>
  <c r="N4787" i="11"/>
  <c r="N4814" i="11"/>
  <c r="N4826" i="11"/>
  <c r="N4865" i="11"/>
  <c r="N12" i="11"/>
  <c r="K4960" i="11" l="1"/>
  <c r="K4959" i="11" s="1"/>
  <c r="K4465" i="11"/>
  <c r="K4464" i="11" s="1"/>
  <c r="K3970" i="11"/>
  <c r="K3969" i="11" s="1"/>
  <c r="K3475" i="11"/>
  <c r="K3474" i="11" s="1"/>
  <c r="K2980" i="11"/>
  <c r="K2979" i="11" s="1"/>
  <c r="K2485" i="11"/>
  <c r="K2484" i="11" s="1"/>
  <c r="K1990" i="11"/>
  <c r="K1989" i="11" s="1"/>
  <c r="N13" i="11"/>
  <c r="B6" i="12" l="1"/>
  <c r="N9" i="5"/>
  <c r="O9" i="5"/>
  <c r="P9" i="5"/>
  <c r="Q9" i="5"/>
  <c r="N43" i="11" l="1"/>
  <c r="H15" i="10" l="1"/>
  <c r="I501" i="11" l="1"/>
  <c r="I500" i="11"/>
  <c r="I499" i="11"/>
  <c r="I498" i="11"/>
  <c r="I497" i="11"/>
  <c r="I496" i="11"/>
  <c r="K501" i="11" l="1"/>
  <c r="K500" i="11"/>
  <c r="K498" i="11"/>
  <c r="K497" i="11"/>
  <c r="K496" i="11"/>
  <c r="K473" i="11"/>
  <c r="K13" i="11"/>
  <c r="K474" i="11" l="1"/>
  <c r="K475" i="11"/>
  <c r="K499" i="11"/>
  <c r="K505" i="11" l="1"/>
  <c r="K504" i="11" s="1"/>
  <c r="N2973" i="11"/>
  <c r="N4458" i="11"/>
  <c r="N3963" i="11"/>
  <c r="N4953" i="11"/>
  <c r="N2478" i="11"/>
  <c r="N4952" i="11"/>
  <c r="N3962" i="11"/>
  <c r="N2477" i="11"/>
  <c r="N2972" i="11"/>
  <c r="N4457" i="11"/>
  <c r="N2971" i="11"/>
  <c r="N4456" i="11"/>
  <c r="N3961" i="11"/>
  <c r="N4951" i="11"/>
  <c r="N2476" i="11"/>
  <c r="N2970" i="11"/>
  <c r="N4455" i="11"/>
  <c r="N3960" i="11"/>
  <c r="N4950" i="11"/>
  <c r="N2475" i="11"/>
  <c r="N2969" i="11"/>
  <c r="N4454" i="11"/>
  <c r="N3959" i="11"/>
  <c r="N4949" i="11"/>
  <c r="N2474" i="11"/>
  <c r="N2968" i="11"/>
  <c r="N4453" i="11"/>
  <c r="N3958" i="11"/>
  <c r="N4948" i="11"/>
  <c r="N2473" i="11"/>
  <c r="N2967" i="11"/>
  <c r="N2472" i="11"/>
  <c r="N4947" i="11"/>
  <c r="N4452" i="11"/>
  <c r="N3957" i="11"/>
  <c r="L474" i="11"/>
  <c r="G474" i="11"/>
  <c r="M474" i="11" s="1"/>
  <c r="L473" i="11"/>
  <c r="G473" i="11"/>
  <c r="M473" i="11" s="1"/>
  <c r="L498" i="11"/>
  <c r="G498" i="11"/>
  <c r="M498" i="11" s="1"/>
  <c r="L475" i="11"/>
  <c r="M475" i="11"/>
  <c r="L497" i="11"/>
  <c r="G497" i="11"/>
  <c r="M497" i="11" s="1"/>
  <c r="L496" i="11" l="1"/>
  <c r="G496" i="11"/>
  <c r="M496" i="11" s="1"/>
  <c r="N2363" i="11" l="1"/>
  <c r="N3848" i="11"/>
  <c r="N2858" i="11"/>
  <c r="N1373" i="11"/>
  <c r="N4343" i="11"/>
  <c r="N1868" i="11"/>
  <c r="N3353" i="11"/>
  <c r="N4838" i="11"/>
  <c r="C4" i="11"/>
  <c r="F3" i="11" l="1"/>
  <c r="N2976" i="11"/>
  <c r="N2481" i="11"/>
  <c r="N3966" i="11"/>
  <c r="N3471" i="11"/>
  <c r="N4956" i="11"/>
  <c r="N4461" i="11"/>
  <c r="N2975" i="11"/>
  <c r="N2480" i="11"/>
  <c r="N3965" i="11"/>
  <c r="N3470" i="11"/>
  <c r="N4955" i="11"/>
  <c r="N4460" i="11"/>
  <c r="N2479" i="11"/>
  <c r="N3964" i="11"/>
  <c r="N4954" i="11"/>
  <c r="N4459" i="11"/>
  <c r="N2974" i="11"/>
  <c r="L501" i="11"/>
  <c r="G501" i="11"/>
  <c r="M501" i="11" s="1"/>
  <c r="L499" i="11"/>
  <c r="G499" i="11"/>
  <c r="M499" i="11" s="1"/>
  <c r="L500" i="11"/>
  <c r="G500" i="11"/>
  <c r="M500" i="11" s="1"/>
  <c r="N41" i="11"/>
  <c r="N31" i="11"/>
  <c r="N33" i="11"/>
  <c r="N35" i="11"/>
  <c r="N37" i="11"/>
  <c r="N39" i="11"/>
  <c r="N26" i="11"/>
  <c r="N27" i="11"/>
  <c r="N29" i="11"/>
  <c r="N25" i="11"/>
  <c r="N22" i="11"/>
  <c r="N21" i="11"/>
  <c r="N20" i="11"/>
  <c r="N17" i="11"/>
  <c r="N16" i="11"/>
  <c r="F3" i="15" l="1"/>
  <c r="D7" i="16"/>
  <c r="N1399" i="11"/>
  <c r="N1894" i="11"/>
  <c r="N2389" i="11"/>
  <c r="N2884" i="11"/>
  <c r="N3379" i="11"/>
  <c r="N3874" i="11"/>
  <c r="N4369" i="11"/>
  <c r="N4864" i="11"/>
  <c r="N1398" i="11"/>
  <c r="N1893" i="11"/>
  <c r="N2388" i="11"/>
  <c r="N2883" i="11"/>
  <c r="N3378" i="11"/>
  <c r="N3873" i="11"/>
  <c r="N4368" i="11"/>
  <c r="N4863" i="11"/>
  <c r="N1397" i="11"/>
  <c r="N1892" i="11"/>
  <c r="N2387" i="11"/>
  <c r="N2882" i="11"/>
  <c r="N3377" i="11"/>
  <c r="N3872" i="11"/>
  <c r="N4367" i="11"/>
  <c r="N4862" i="11"/>
  <c r="N1396" i="11"/>
  <c r="N1891" i="11"/>
  <c r="N2386" i="11"/>
  <c r="N2881" i="11"/>
  <c r="N3376" i="11"/>
  <c r="N3871" i="11"/>
  <c r="N4366" i="11"/>
  <c r="N4861" i="11"/>
  <c r="N1395" i="11"/>
  <c r="N1890" i="11"/>
  <c r="N2385" i="11"/>
  <c r="N2880" i="11"/>
  <c r="N3375" i="11"/>
  <c r="N3870" i="11"/>
  <c r="N4365" i="11"/>
  <c r="N4860" i="11"/>
  <c r="N1394" i="11"/>
  <c r="N1889" i="11"/>
  <c r="N2384" i="11"/>
  <c r="N2879" i="11"/>
  <c r="N3374" i="11"/>
  <c r="N3869" i="11"/>
  <c r="N4364" i="11"/>
  <c r="N4859" i="11"/>
  <c r="N1393" i="11"/>
  <c r="N1888" i="11"/>
  <c r="N2383" i="11"/>
  <c r="N2878" i="11"/>
  <c r="N3373" i="11"/>
  <c r="N3868" i="11"/>
  <c r="N4363" i="11"/>
  <c r="N4858" i="11"/>
  <c r="N1392" i="11"/>
  <c r="N1887" i="11"/>
  <c r="N2382" i="11"/>
  <c r="N2877" i="11"/>
  <c r="N3372" i="11"/>
  <c r="N3867" i="11"/>
  <c r="N4362" i="11"/>
  <c r="N4857" i="11"/>
  <c r="N1391" i="11"/>
  <c r="N1886" i="11"/>
  <c r="N2381" i="11"/>
  <c r="N2876" i="11"/>
  <c r="N3371" i="11"/>
  <c r="N3866" i="11"/>
  <c r="N4361" i="11"/>
  <c r="N4856" i="11"/>
  <c r="N1390" i="11"/>
  <c r="N1885" i="11"/>
  <c r="N2380" i="11"/>
  <c r="N2875" i="11"/>
  <c r="N3370" i="11"/>
  <c r="N3865" i="11"/>
  <c r="N4360" i="11"/>
  <c r="N4855" i="11"/>
  <c r="N1389" i="11"/>
  <c r="N1884" i="11"/>
  <c r="N2379" i="11"/>
  <c r="N2874" i="11"/>
  <c r="N3369" i="11"/>
  <c r="N3864" i="11"/>
  <c r="N4359" i="11"/>
  <c r="N4854" i="11"/>
  <c r="N1388" i="11"/>
  <c r="N1883" i="11"/>
  <c r="N2378" i="11"/>
  <c r="N2873" i="11"/>
  <c r="N3368" i="11"/>
  <c r="N3863" i="11"/>
  <c r="N4358" i="11"/>
  <c r="N4853" i="11"/>
  <c r="N1387" i="11"/>
  <c r="N1882" i="11"/>
  <c r="N2377" i="11"/>
  <c r="N2872" i="11"/>
  <c r="N3367" i="11"/>
  <c r="N3862" i="11"/>
  <c r="N4357" i="11"/>
  <c r="N4852" i="11"/>
  <c r="N1386" i="11"/>
  <c r="N1881" i="11"/>
  <c r="N2376" i="11"/>
  <c r="N2871" i="11"/>
  <c r="N3366" i="11"/>
  <c r="N3861" i="11"/>
  <c r="N4356" i="11"/>
  <c r="N4851" i="11"/>
  <c r="N1385" i="11"/>
  <c r="N1880" i="11"/>
  <c r="N2375" i="11"/>
  <c r="N2870" i="11"/>
  <c r="N3365" i="11"/>
  <c r="N3860" i="11"/>
  <c r="N4355" i="11"/>
  <c r="N4850" i="11"/>
  <c r="N1384" i="11"/>
  <c r="N1879" i="11"/>
  <c r="N2374" i="11"/>
  <c r="N2869" i="11"/>
  <c r="N3364" i="11"/>
  <c r="N3859" i="11"/>
  <c r="N4354" i="11"/>
  <c r="N4849" i="11"/>
  <c r="N1383" i="11"/>
  <c r="N1878" i="11"/>
  <c r="N2373" i="11"/>
  <c r="N2868" i="11"/>
  <c r="N3363" i="11"/>
  <c r="N3858" i="11"/>
  <c r="N4353" i="11"/>
  <c r="N4848" i="11"/>
  <c r="N1382" i="11"/>
  <c r="N1877" i="11"/>
  <c r="N2372" i="11"/>
  <c r="N2867" i="11"/>
  <c r="N3362" i="11"/>
  <c r="N3857" i="11"/>
  <c r="N4352" i="11"/>
  <c r="N4847" i="11"/>
  <c r="N1381" i="11"/>
  <c r="N1876" i="11"/>
  <c r="N2371" i="11"/>
  <c r="N2866" i="11"/>
  <c r="N3361" i="11"/>
  <c r="N3856" i="11"/>
  <c r="N4351" i="11"/>
  <c r="N4846" i="11"/>
  <c r="N1380" i="11"/>
  <c r="N1875" i="11"/>
  <c r="N2370" i="11"/>
  <c r="N2865" i="11"/>
  <c r="N3360" i="11"/>
  <c r="N3855" i="11"/>
  <c r="N4350" i="11"/>
  <c r="N4845" i="11"/>
  <c r="N1379" i="11"/>
  <c r="N1874" i="11"/>
  <c r="N2369" i="11"/>
  <c r="N2864" i="11"/>
  <c r="N3359" i="11"/>
  <c r="N3854" i="11"/>
  <c r="N4349" i="11"/>
  <c r="N4844" i="11"/>
  <c r="N1378" i="11"/>
  <c r="N1873" i="11"/>
  <c r="N2368" i="11"/>
  <c r="N2863" i="11"/>
  <c r="N3358" i="11"/>
  <c r="N3853" i="11"/>
  <c r="N4348" i="11"/>
  <c r="N4843" i="11"/>
  <c r="N1377" i="11"/>
  <c r="N1872" i="11"/>
  <c r="N2367" i="11"/>
  <c r="N2862" i="11"/>
  <c r="N3357" i="11"/>
  <c r="N3852" i="11"/>
  <c r="N4347" i="11"/>
  <c r="N4842" i="11"/>
  <c r="N1376" i="11"/>
  <c r="N1871" i="11"/>
  <c r="N2366" i="11"/>
  <c r="N2861" i="11"/>
  <c r="N3356" i="11"/>
  <c r="N3851" i="11"/>
  <c r="N4346" i="11"/>
  <c r="N4841" i="11"/>
  <c r="N1375" i="11"/>
  <c r="N1870" i="11"/>
  <c r="N2365" i="11"/>
  <c r="N2860" i="11"/>
  <c r="N3355" i="11"/>
  <c r="N3850" i="11"/>
  <c r="N4345" i="11"/>
  <c r="N4840" i="11"/>
  <c r="N1374" i="11"/>
  <c r="N1869" i="11"/>
  <c r="N2364" i="11"/>
  <c r="N2859" i="11"/>
  <c r="N3354" i="11"/>
  <c r="N3849" i="11"/>
  <c r="N4344" i="11"/>
  <c r="N4839" i="11"/>
  <c r="N1372" i="11"/>
  <c r="N1867" i="11"/>
  <c r="N2362" i="11"/>
  <c r="N2857" i="11"/>
  <c r="N3352" i="11"/>
  <c r="N3847" i="11"/>
  <c r="N4342" i="11"/>
  <c r="N4837" i="11"/>
  <c r="N1371" i="11"/>
  <c r="N1866" i="11"/>
  <c r="N2361" i="11"/>
  <c r="N2856" i="11"/>
  <c r="N3351" i="11"/>
  <c r="N3846" i="11"/>
  <c r="N4341" i="11"/>
  <c r="N4836" i="11"/>
  <c r="N1370" i="11"/>
  <c r="N1865" i="11"/>
  <c r="N2360" i="11"/>
  <c r="N2855" i="11"/>
  <c r="N3350" i="11"/>
  <c r="N3845" i="11"/>
  <c r="N4340" i="11"/>
  <c r="N4835" i="11"/>
  <c r="N1369" i="11"/>
  <c r="N1864" i="11"/>
  <c r="N2359" i="11"/>
  <c r="N2854" i="11"/>
  <c r="N3349" i="11"/>
  <c r="N3844" i="11"/>
  <c r="N4339" i="11"/>
  <c r="N4834" i="11"/>
  <c r="N1368" i="11"/>
  <c r="N1863" i="11"/>
  <c r="N2358" i="11"/>
  <c r="N2853" i="11"/>
  <c r="N3348" i="11"/>
  <c r="N3843" i="11"/>
  <c r="N4338" i="11"/>
  <c r="N4833" i="11"/>
  <c r="N1367" i="11"/>
  <c r="N1862" i="11"/>
  <c r="N2357" i="11"/>
  <c r="N2852" i="11"/>
  <c r="N3347" i="11"/>
  <c r="N3842" i="11"/>
  <c r="N4337" i="11"/>
  <c r="N4832" i="11"/>
  <c r="N1366" i="11"/>
  <c r="N1861" i="11"/>
  <c r="N2356" i="11"/>
  <c r="N2851" i="11"/>
  <c r="N3346" i="11"/>
  <c r="N3841" i="11"/>
  <c r="N4336" i="11"/>
  <c r="N4831" i="11"/>
  <c r="N1365" i="11"/>
  <c r="N1860" i="11"/>
  <c r="N2355" i="11"/>
  <c r="N2850" i="11"/>
  <c r="N3345" i="11"/>
  <c r="N3840" i="11"/>
  <c r="N4335" i="11"/>
  <c r="N4830" i="11"/>
  <c r="N1364" i="11"/>
  <c r="N1859" i="11"/>
  <c r="N2354" i="11"/>
  <c r="N2849" i="11"/>
  <c r="N3344" i="11"/>
  <c r="N3839" i="11"/>
  <c r="N4334" i="11"/>
  <c r="N4829" i="11"/>
  <c r="N1363" i="11"/>
  <c r="N2353" i="11"/>
  <c r="N2848" i="11"/>
  <c r="N3343" i="11"/>
  <c r="N3838" i="11"/>
  <c r="N4333" i="11"/>
  <c r="N4828" i="11"/>
  <c r="N1858" i="11"/>
  <c r="N1362" i="11"/>
  <c r="N1857" i="11"/>
  <c r="N2352" i="11"/>
  <c r="N2847" i="11"/>
  <c r="N3342" i="11"/>
  <c r="N3837" i="11"/>
  <c r="N4332" i="11"/>
  <c r="N4827" i="11"/>
  <c r="N1360" i="11"/>
  <c r="N1855" i="11"/>
  <c r="N2350" i="11"/>
  <c r="N2845" i="11"/>
  <c r="N3340" i="11"/>
  <c r="N3835" i="11"/>
  <c r="N4330" i="11"/>
  <c r="N4825" i="11"/>
  <c r="N1359" i="11"/>
  <c r="N1854" i="11"/>
  <c r="N2349" i="11"/>
  <c r="N2844" i="11"/>
  <c r="N3339" i="11"/>
  <c r="N3834" i="11"/>
  <c r="N4329" i="11"/>
  <c r="N4824" i="11"/>
  <c r="N1358" i="11"/>
  <c r="N1853" i="11"/>
  <c r="N2348" i="11"/>
  <c r="N2843" i="11"/>
  <c r="N3338" i="11"/>
  <c r="N3833" i="11"/>
  <c r="N4328" i="11"/>
  <c r="N4823" i="11"/>
  <c r="N1357" i="11"/>
  <c r="N1852" i="11"/>
  <c r="N2347" i="11"/>
  <c r="N2842" i="11"/>
  <c r="N3337" i="11"/>
  <c r="N3832" i="11"/>
  <c r="N4327" i="11"/>
  <c r="N4822" i="11"/>
  <c r="N1356" i="11"/>
  <c r="N1851" i="11"/>
  <c r="N2346" i="11"/>
  <c r="N2841" i="11"/>
  <c r="N3336" i="11"/>
  <c r="N3831" i="11"/>
  <c r="N4326" i="11"/>
  <c r="N4821" i="11"/>
  <c r="N1355" i="11"/>
  <c r="N1850" i="11"/>
  <c r="N2345" i="11"/>
  <c r="N2840" i="11"/>
  <c r="N3335" i="11"/>
  <c r="N3830" i="11"/>
  <c r="N4325" i="11"/>
  <c r="N4820" i="11"/>
  <c r="N1354" i="11"/>
  <c r="N1849" i="11"/>
  <c r="N2344" i="11"/>
  <c r="N2839" i="11"/>
  <c r="N3334" i="11"/>
  <c r="N3829" i="11"/>
  <c r="N4324" i="11"/>
  <c r="N4819" i="11"/>
  <c r="N1353" i="11"/>
  <c r="N1848" i="11"/>
  <c r="N2343" i="11"/>
  <c r="N2838" i="11"/>
  <c r="N3333" i="11"/>
  <c r="N3828" i="11"/>
  <c r="N4323" i="11"/>
  <c r="N4818" i="11"/>
  <c r="N1352" i="11"/>
  <c r="N1847" i="11"/>
  <c r="N2342" i="11"/>
  <c r="N2837" i="11"/>
  <c r="N3332" i="11"/>
  <c r="N3827" i="11"/>
  <c r="N4322" i="11"/>
  <c r="N4817" i="11"/>
  <c r="N1351" i="11"/>
  <c r="N1846" i="11"/>
  <c r="N2341" i="11"/>
  <c r="N2836" i="11"/>
  <c r="N3331" i="11"/>
  <c r="N3826" i="11"/>
  <c r="N4321" i="11"/>
  <c r="N4816" i="11"/>
  <c r="N1350" i="11"/>
  <c r="N1845" i="11"/>
  <c r="N2340" i="11"/>
  <c r="N2835" i="11"/>
  <c r="N3330" i="11"/>
  <c r="N3825" i="11"/>
  <c r="N4320" i="11"/>
  <c r="N4815" i="11"/>
  <c r="N1348" i="11"/>
  <c r="N1843" i="11"/>
  <c r="N2338" i="11"/>
  <c r="N2833" i="11"/>
  <c r="N3328" i="11"/>
  <c r="N3823" i="11"/>
  <c r="N4318" i="11"/>
  <c r="N4813" i="11"/>
  <c r="N1347" i="11"/>
  <c r="N1842" i="11"/>
  <c r="N2337" i="11"/>
  <c r="N2832" i="11"/>
  <c r="N3327" i="11"/>
  <c r="N3822" i="11"/>
  <c r="N4317" i="11"/>
  <c r="N4812" i="11"/>
  <c r="N1346" i="11"/>
  <c r="N1841" i="11"/>
  <c r="N2336" i="11"/>
  <c r="N2831" i="11"/>
  <c r="N3326" i="11"/>
  <c r="N3821" i="11"/>
  <c r="N4316" i="11"/>
  <c r="N4811" i="11"/>
  <c r="N1345" i="11"/>
  <c r="N1840" i="11"/>
  <c r="N2335" i="11"/>
  <c r="N2830" i="11"/>
  <c r="N3325" i="11"/>
  <c r="N3820" i="11"/>
  <c r="N4315" i="11"/>
  <c r="N4810" i="11"/>
  <c r="N1344" i="11"/>
  <c r="N1839" i="11"/>
  <c r="N2334" i="11"/>
  <c r="N2829" i="11"/>
  <c r="N3324" i="11"/>
  <c r="N3819" i="11"/>
  <c r="N4314" i="11"/>
  <c r="N4809" i="11"/>
  <c r="N1343" i="11"/>
  <c r="N1838" i="11"/>
  <c r="N2333" i="11"/>
  <c r="N2828" i="11"/>
  <c r="N3323" i="11"/>
  <c r="N3818" i="11"/>
  <c r="N4313" i="11"/>
  <c r="N4808" i="11"/>
  <c r="N1342" i="11"/>
  <c r="N1837" i="11"/>
  <c r="N2332" i="11"/>
  <c r="N2827" i="11"/>
  <c r="N3322" i="11"/>
  <c r="N3817" i="11"/>
  <c r="N4312" i="11"/>
  <c r="N4807" i="11"/>
  <c r="N1341" i="11"/>
  <c r="N1836" i="11"/>
  <c r="N2331" i="11"/>
  <c r="N2826" i="11"/>
  <c r="N3321" i="11"/>
  <c r="N3816" i="11"/>
  <c r="N4311" i="11"/>
  <c r="N4806" i="11"/>
  <c r="N1340" i="11"/>
  <c r="N1835" i="11"/>
  <c r="N2330" i="11"/>
  <c r="N2825" i="11"/>
  <c r="N3320" i="11"/>
  <c r="N3815" i="11"/>
  <c r="N4310" i="11"/>
  <c r="N4805" i="11"/>
  <c r="N1339" i="11"/>
  <c r="N1834" i="11"/>
  <c r="N2329" i="11"/>
  <c r="N2824" i="11"/>
  <c r="N3319" i="11"/>
  <c r="N3814" i="11"/>
  <c r="N4309" i="11"/>
  <c r="N4804" i="11"/>
  <c r="N1338" i="11"/>
  <c r="N1833" i="11"/>
  <c r="N2328" i="11"/>
  <c r="N2823" i="11"/>
  <c r="N3318" i="11"/>
  <c r="N3813" i="11"/>
  <c r="N4308" i="11"/>
  <c r="N4803" i="11"/>
  <c r="N1337" i="11"/>
  <c r="N1832" i="11"/>
  <c r="N2327" i="11"/>
  <c r="N2822" i="11"/>
  <c r="N3317" i="11"/>
  <c r="N3812" i="11"/>
  <c r="N4307" i="11"/>
  <c r="N4802" i="11"/>
  <c r="N1336" i="11"/>
  <c r="N1831" i="11"/>
  <c r="N2326" i="11"/>
  <c r="N2821" i="11"/>
  <c r="N3316" i="11"/>
  <c r="N3811" i="11"/>
  <c r="N4306" i="11"/>
  <c r="N4801" i="11"/>
  <c r="N1335" i="11"/>
  <c r="N1830" i="11"/>
  <c r="N2325" i="11"/>
  <c r="N2820" i="11"/>
  <c r="N3315" i="11"/>
  <c r="N3810" i="11"/>
  <c r="N4305" i="11"/>
  <c r="N4800" i="11"/>
  <c r="N1334" i="11"/>
  <c r="N1829" i="11"/>
  <c r="N2324" i="11"/>
  <c r="N2819" i="11"/>
  <c r="N3314" i="11"/>
  <c r="N3809" i="11"/>
  <c r="N4304" i="11"/>
  <c r="N4799" i="11"/>
  <c r="N1333" i="11"/>
  <c r="N1828" i="11"/>
  <c r="N2323" i="11"/>
  <c r="N2818" i="11"/>
  <c r="N3313" i="11"/>
  <c r="N3808" i="11"/>
  <c r="N4303" i="11"/>
  <c r="N4798" i="11"/>
  <c r="N1332" i="11"/>
  <c r="N1827" i="11"/>
  <c r="N2322" i="11"/>
  <c r="N2817" i="11"/>
  <c r="N3312" i="11"/>
  <c r="N3807" i="11"/>
  <c r="N4302" i="11"/>
  <c r="N4797" i="11"/>
  <c r="N1331" i="11"/>
  <c r="N1826" i="11"/>
  <c r="N2321" i="11"/>
  <c r="N2816" i="11"/>
  <c r="N3311" i="11"/>
  <c r="N3806" i="11"/>
  <c r="N4301" i="11"/>
  <c r="N4796" i="11"/>
  <c r="N1330" i="11"/>
  <c r="N1825" i="11"/>
  <c r="N2320" i="11"/>
  <c r="N2815" i="11"/>
  <c r="N3310" i="11"/>
  <c r="N3805" i="11"/>
  <c r="N4300" i="11"/>
  <c r="N4795" i="11"/>
  <c r="N1329" i="11"/>
  <c r="N1824" i="11"/>
  <c r="N2319" i="11"/>
  <c r="N2814" i="11"/>
  <c r="N3309" i="11"/>
  <c r="N3804" i="11"/>
  <c r="N4299" i="11"/>
  <c r="N4794" i="11"/>
  <c r="N1328" i="11"/>
  <c r="N1823" i="11"/>
  <c r="N2318" i="11"/>
  <c r="N2813" i="11"/>
  <c r="N3308" i="11"/>
  <c r="N3803" i="11"/>
  <c r="N4298" i="11"/>
  <c r="N4793" i="11"/>
  <c r="N1327" i="11"/>
  <c r="N1822" i="11"/>
  <c r="N2317" i="11"/>
  <c r="N2812" i="11"/>
  <c r="N3307" i="11"/>
  <c r="N3802" i="11"/>
  <c r="N4297" i="11"/>
  <c r="N4792" i="11"/>
  <c r="N1326" i="11"/>
  <c r="N1821" i="11"/>
  <c r="N2316" i="11"/>
  <c r="N2811" i="11"/>
  <c r="N3306" i="11"/>
  <c r="N3801" i="11"/>
  <c r="N4296" i="11"/>
  <c r="N4791" i="11"/>
  <c r="N1325" i="11"/>
  <c r="N1820" i="11"/>
  <c r="N2315" i="11"/>
  <c r="N2810" i="11"/>
  <c r="N3305" i="11"/>
  <c r="N3800" i="11"/>
  <c r="N4295" i="11"/>
  <c r="N4790" i="11"/>
  <c r="N1324" i="11"/>
  <c r="N1819" i="11"/>
  <c r="N2314" i="11"/>
  <c r="N2809" i="11"/>
  <c r="N3304" i="11"/>
  <c r="N3799" i="11"/>
  <c r="N4294" i="11"/>
  <c r="N4789" i="11"/>
  <c r="N1323" i="11"/>
  <c r="N1818" i="11"/>
  <c r="N2313" i="11"/>
  <c r="N2808" i="11"/>
  <c r="N3303" i="11"/>
  <c r="N3798" i="11"/>
  <c r="N4293" i="11"/>
  <c r="N4788" i="11"/>
  <c r="N1321" i="11"/>
  <c r="N1816" i="11"/>
  <c r="N2311" i="11"/>
  <c r="N2806" i="11"/>
  <c r="N3301" i="11"/>
  <c r="N3796" i="11"/>
  <c r="N4291" i="11"/>
  <c r="N4786" i="11"/>
  <c r="N1320" i="11"/>
  <c r="N1815" i="11"/>
  <c r="N2310" i="11"/>
  <c r="N2805" i="11"/>
  <c r="N3300" i="11"/>
  <c r="N3795" i="11"/>
  <c r="N4290" i="11"/>
  <c r="N4785" i="11"/>
  <c r="N1319" i="11"/>
  <c r="N1814" i="11"/>
  <c r="N2309" i="11"/>
  <c r="N2804" i="11"/>
  <c r="N3299" i="11"/>
  <c r="N3794" i="11"/>
  <c r="N4289" i="11"/>
  <c r="N4784" i="11"/>
  <c r="N1318" i="11"/>
  <c r="N1813" i="11"/>
  <c r="N2308" i="11"/>
  <c r="N2803" i="11"/>
  <c r="N3298" i="11"/>
  <c r="N3793" i="11"/>
  <c r="N4288" i="11"/>
  <c r="N4783" i="11"/>
  <c r="N1317" i="11"/>
  <c r="N1812" i="11"/>
  <c r="N2307" i="11"/>
  <c r="N2802" i="11"/>
  <c r="N3297" i="11"/>
  <c r="N3792" i="11"/>
  <c r="N4287" i="11"/>
  <c r="N4782" i="11"/>
  <c r="N1316" i="11"/>
  <c r="N1811" i="11"/>
  <c r="N2306" i="11"/>
  <c r="N2801" i="11"/>
  <c r="N3296" i="11"/>
  <c r="N3791" i="11"/>
  <c r="N4286" i="11"/>
  <c r="N4781" i="11"/>
  <c r="N1315" i="11"/>
  <c r="N1810" i="11"/>
  <c r="N2305" i="11"/>
  <c r="N2800" i="11"/>
  <c r="N3295" i="11"/>
  <c r="N3790" i="11"/>
  <c r="N4285" i="11"/>
  <c r="N4780" i="11"/>
  <c r="N1314" i="11"/>
  <c r="N1809" i="11"/>
  <c r="N2304" i="11"/>
  <c r="N2799" i="11"/>
  <c r="N3294" i="11"/>
  <c r="N3789" i="11"/>
  <c r="N4284" i="11"/>
  <c r="N4779" i="11"/>
  <c r="N1313" i="11"/>
  <c r="N1808" i="11"/>
  <c r="N2303" i="11"/>
  <c r="N2798" i="11"/>
  <c r="N3293" i="11"/>
  <c r="N3788" i="11"/>
  <c r="N4283" i="11"/>
  <c r="N4778" i="11"/>
  <c r="N1312" i="11"/>
  <c r="N1807" i="11"/>
  <c r="N2302" i="11"/>
  <c r="N2797" i="11"/>
  <c r="N3292" i="11"/>
  <c r="N3787" i="11"/>
  <c r="N4282" i="11"/>
  <c r="N4777" i="11"/>
  <c r="N1311" i="11"/>
  <c r="N1806" i="11"/>
  <c r="N2301" i="11"/>
  <c r="N2796" i="11"/>
  <c r="N3291" i="11"/>
  <c r="N3786" i="11"/>
  <c r="N4281" i="11"/>
  <c r="N4776" i="11"/>
  <c r="N1310" i="11"/>
  <c r="N1805" i="11"/>
  <c r="N2300" i="11"/>
  <c r="N2795" i="11"/>
  <c r="N3290" i="11"/>
  <c r="N3785" i="11"/>
  <c r="N4280" i="11"/>
  <c r="N4775" i="11"/>
  <c r="N1309" i="11"/>
  <c r="N1804" i="11"/>
  <c r="N2299" i="11"/>
  <c r="N2794" i="11"/>
  <c r="N3289" i="11"/>
  <c r="N3784" i="11"/>
  <c r="N4279" i="11"/>
  <c r="N4774" i="11"/>
  <c r="N1308" i="11"/>
  <c r="N1803" i="11"/>
  <c r="N2298" i="11"/>
  <c r="N2793" i="11"/>
  <c r="N3288" i="11"/>
  <c r="N3783" i="11"/>
  <c r="N4278" i="11"/>
  <c r="N4773" i="11"/>
  <c r="N1307" i="11"/>
  <c r="N1802" i="11"/>
  <c r="N2297" i="11"/>
  <c r="N2792" i="11"/>
  <c r="N3287" i="11"/>
  <c r="N3782" i="11"/>
  <c r="N4277" i="11"/>
  <c r="N4772" i="11"/>
  <c r="N1306" i="11"/>
  <c r="N1801" i="11"/>
  <c r="N2296" i="11"/>
  <c r="N2791" i="11"/>
  <c r="N3286" i="11"/>
  <c r="N3781" i="11"/>
  <c r="N4276" i="11"/>
  <c r="N4771" i="11"/>
  <c r="N1305" i="11"/>
  <c r="N1800" i="11"/>
  <c r="N2295" i="11"/>
  <c r="N2790" i="11"/>
  <c r="N3285" i="11"/>
  <c r="N3780" i="11"/>
  <c r="N4275" i="11"/>
  <c r="N4770" i="11"/>
  <c r="N1304" i="11"/>
  <c r="N1799" i="11"/>
  <c r="N2294" i="11"/>
  <c r="N2789" i="11"/>
  <c r="N3284" i="11"/>
  <c r="N3779" i="11"/>
  <c r="N4274" i="11"/>
  <c r="N4769" i="11"/>
  <c r="N1303" i="11"/>
  <c r="N1798" i="11"/>
  <c r="N2293" i="11"/>
  <c r="N2788" i="11"/>
  <c r="N3283" i="11"/>
  <c r="N3778" i="11"/>
  <c r="N4273" i="11"/>
  <c r="N4768" i="11"/>
  <c r="N1302" i="11"/>
  <c r="N1797" i="11"/>
  <c r="N2292" i="11"/>
  <c r="N2787" i="11"/>
  <c r="N3282" i="11"/>
  <c r="N3777" i="11"/>
  <c r="N4272" i="11"/>
  <c r="N4767" i="11"/>
  <c r="N1301" i="11"/>
  <c r="N1796" i="11"/>
  <c r="N2291" i="11"/>
  <c r="N2786" i="11"/>
  <c r="N3281" i="11"/>
  <c r="N3776" i="11"/>
  <c r="N4271" i="11"/>
  <c r="N4766" i="11"/>
  <c r="N1300" i="11"/>
  <c r="N1795" i="11"/>
  <c r="N2290" i="11"/>
  <c r="N2785" i="11"/>
  <c r="N3280" i="11"/>
  <c r="N3775" i="11"/>
  <c r="N4270" i="11"/>
  <c r="N4765" i="11"/>
  <c r="N1299" i="11"/>
  <c r="N1794" i="11"/>
  <c r="N2289" i="11"/>
  <c r="N2784" i="11"/>
  <c r="N3279" i="11"/>
  <c r="N3774" i="11"/>
  <c r="N4269" i="11"/>
  <c r="N4764" i="11"/>
  <c r="N1298" i="11"/>
  <c r="N1793" i="11"/>
  <c r="N2288" i="11"/>
  <c r="N2783" i="11"/>
  <c r="N3278" i="11"/>
  <c r="N3773" i="11"/>
  <c r="N4268" i="11"/>
  <c r="N4763" i="11"/>
  <c r="N1297" i="11"/>
  <c r="N1792" i="11"/>
  <c r="N2287" i="11"/>
  <c r="N2782" i="11"/>
  <c r="N3277" i="11"/>
  <c r="N3772" i="11"/>
  <c r="N4267" i="11"/>
  <c r="N4762" i="11"/>
  <c r="N1296" i="11"/>
  <c r="N1791" i="11"/>
  <c r="N2286" i="11"/>
  <c r="N2781" i="11"/>
  <c r="N3276" i="11"/>
  <c r="N3771" i="11"/>
  <c r="N4266" i="11"/>
  <c r="N4761" i="11"/>
  <c r="N1295" i="11"/>
  <c r="N1790" i="11"/>
  <c r="N2285" i="11"/>
  <c r="N2780" i="11"/>
  <c r="N3275" i="11"/>
  <c r="N3770" i="11"/>
  <c r="N4265" i="11"/>
  <c r="N4760" i="11"/>
  <c r="N1294" i="11"/>
  <c r="N1789" i="11"/>
  <c r="N2284" i="11"/>
  <c r="N2779" i="11"/>
  <c r="N3274" i="11"/>
  <c r="N3769" i="11"/>
  <c r="N4264" i="11"/>
  <c r="N4759" i="11"/>
  <c r="N1293" i="11"/>
  <c r="N1788" i="11"/>
  <c r="N2283" i="11"/>
  <c r="N2778" i="11"/>
  <c r="N3273" i="11"/>
  <c r="N3768" i="11"/>
  <c r="N4263" i="11"/>
  <c r="N4758" i="11"/>
  <c r="N1292" i="11"/>
  <c r="N1787" i="11"/>
  <c r="N2282" i="11"/>
  <c r="N2777" i="11"/>
  <c r="N3272" i="11"/>
  <c r="N3767" i="11"/>
  <c r="N4262" i="11"/>
  <c r="N4757" i="11"/>
  <c r="N1291" i="11"/>
  <c r="N1786" i="11"/>
  <c r="N2281" i="11"/>
  <c r="N2776" i="11"/>
  <c r="N3271" i="11"/>
  <c r="N3766" i="11"/>
  <c r="N4261" i="11"/>
  <c r="N4756" i="11"/>
  <c r="N1290" i="11"/>
  <c r="N1785" i="11"/>
  <c r="N2280" i="11"/>
  <c r="N2775" i="11"/>
  <c r="N3270" i="11"/>
  <c r="N3765" i="11"/>
  <c r="N4260" i="11"/>
  <c r="N4755" i="11"/>
  <c r="N1289" i="11"/>
  <c r="N1784" i="11"/>
  <c r="N2279" i="11"/>
  <c r="N2774" i="11"/>
  <c r="N3269" i="11"/>
  <c r="N3764" i="11"/>
  <c r="N4259" i="11"/>
  <c r="N4754" i="11"/>
  <c r="N1288" i="11"/>
  <c r="N1783" i="11"/>
  <c r="N2278" i="11"/>
  <c r="N2773" i="11"/>
  <c r="N3268" i="11"/>
  <c r="N3763" i="11"/>
  <c r="N4258" i="11"/>
  <c r="N4753" i="11"/>
  <c r="N1287" i="11"/>
  <c r="N1782" i="11"/>
  <c r="N2277" i="11"/>
  <c r="N2772" i="11"/>
  <c r="N3267" i="11"/>
  <c r="N3762" i="11"/>
  <c r="N4257" i="11"/>
  <c r="N4752" i="11"/>
  <c r="N1286" i="11"/>
  <c r="N1781" i="11"/>
  <c r="N2276" i="11"/>
  <c r="N2771" i="11"/>
  <c r="N3266" i="11"/>
  <c r="N3761" i="11"/>
  <c r="N4256" i="11"/>
  <c r="N4751" i="11"/>
  <c r="N1285" i="11"/>
  <c r="N1780" i="11"/>
  <c r="N2275" i="11"/>
  <c r="N2770" i="11"/>
  <c r="N3265" i="11"/>
  <c r="N3760" i="11"/>
  <c r="N4255" i="11"/>
  <c r="N4750" i="11"/>
  <c r="N1284" i="11"/>
  <c r="N1779" i="11"/>
  <c r="N2274" i="11"/>
  <c r="N2769" i="11"/>
  <c r="N3264" i="11"/>
  <c r="N3759" i="11"/>
  <c r="N4254" i="11"/>
  <c r="N4749" i="11"/>
  <c r="N1283" i="11"/>
  <c r="N1778" i="11"/>
  <c r="N2273" i="11"/>
  <c r="N2768" i="11"/>
  <c r="N3263" i="11"/>
  <c r="N3758" i="11"/>
  <c r="N4253" i="11"/>
  <c r="N4748" i="11"/>
  <c r="N1282" i="11"/>
  <c r="N1777" i="11"/>
  <c r="N2272" i="11"/>
  <c r="N2767" i="11"/>
  <c r="N3262" i="11"/>
  <c r="N3757" i="11"/>
  <c r="N4252" i="11"/>
  <c r="N4747" i="11"/>
  <c r="N1281" i="11"/>
  <c r="N1776" i="11"/>
  <c r="N2271" i="11"/>
  <c r="N2766" i="11"/>
  <c r="N3261" i="11"/>
  <c r="N3756" i="11"/>
  <c r="N4251" i="11"/>
  <c r="N4746" i="11"/>
  <c r="N1280" i="11"/>
  <c r="N1775" i="11"/>
  <c r="N2270" i="11"/>
  <c r="N2765" i="11"/>
  <c r="N3260" i="11"/>
  <c r="N3755" i="11"/>
  <c r="N4250" i="11"/>
  <c r="N4745" i="11"/>
  <c r="N1279" i="11"/>
  <c r="N1774" i="11"/>
  <c r="N2269" i="11"/>
  <c r="N2764" i="11"/>
  <c r="N3259" i="11"/>
  <c r="N3754" i="11"/>
  <c r="N4249" i="11"/>
  <c r="N4744" i="11"/>
  <c r="N1278" i="11"/>
  <c r="N1773" i="11"/>
  <c r="N2268" i="11"/>
  <c r="N2763" i="11"/>
  <c r="N3258" i="11"/>
  <c r="N3753" i="11"/>
  <c r="N4248" i="11"/>
  <c r="N4743" i="11"/>
  <c r="N1277" i="11"/>
  <c r="N1772" i="11"/>
  <c r="N2267" i="11"/>
  <c r="N2762" i="11"/>
  <c r="N3257" i="11"/>
  <c r="N3752" i="11"/>
  <c r="N4247" i="11"/>
  <c r="N4742" i="11"/>
  <c r="N1276" i="11"/>
  <c r="N1771" i="11"/>
  <c r="N2266" i="11"/>
  <c r="N2761" i="11"/>
  <c r="N3256" i="11"/>
  <c r="N3751" i="11"/>
  <c r="N4246" i="11"/>
  <c r="N4741" i="11"/>
  <c r="N1274" i="11"/>
  <c r="N1769" i="11"/>
  <c r="N2264" i="11"/>
  <c r="N2759" i="11"/>
  <c r="N3254" i="11"/>
  <c r="N3749" i="11"/>
  <c r="N4244" i="11"/>
  <c r="N4739" i="11"/>
  <c r="N1273" i="11"/>
  <c r="N1768" i="11"/>
  <c r="N2263" i="11"/>
  <c r="N2758" i="11"/>
  <c r="N3253" i="11"/>
  <c r="N3748" i="11"/>
  <c r="N4243" i="11"/>
  <c r="N4738" i="11"/>
  <c r="N1272" i="11"/>
  <c r="N1767" i="11"/>
  <c r="N2262" i="11"/>
  <c r="N2757" i="11"/>
  <c r="N3252" i="11"/>
  <c r="N3747" i="11"/>
  <c r="N4242" i="11"/>
  <c r="N4737" i="11"/>
  <c r="N1271" i="11"/>
  <c r="N1766" i="11"/>
  <c r="N2261" i="11"/>
  <c r="N2756" i="11"/>
  <c r="N3251" i="11"/>
  <c r="N3746" i="11"/>
  <c r="N4241" i="11"/>
  <c r="N4736" i="11"/>
  <c r="N1270" i="11"/>
  <c r="N1765" i="11"/>
  <c r="N2260" i="11"/>
  <c r="N2755" i="11"/>
  <c r="N3250" i="11"/>
  <c r="N3745" i="11"/>
  <c r="N4240" i="11"/>
  <c r="N4735" i="11"/>
  <c r="N1268" i="11"/>
  <c r="N1763" i="11"/>
  <c r="N2258" i="11"/>
  <c r="N2753" i="11"/>
  <c r="N3248" i="11"/>
  <c r="N3743" i="11"/>
  <c r="N4238" i="11"/>
  <c r="N4733" i="11"/>
  <c r="N1267" i="11"/>
  <c r="N1762" i="11"/>
  <c r="N2257" i="11"/>
  <c r="N2752" i="11"/>
  <c r="N3247" i="11"/>
  <c r="N3742" i="11"/>
  <c r="N4237" i="11"/>
  <c r="N4732" i="11"/>
  <c r="N1266" i="11"/>
  <c r="N1761" i="11"/>
  <c r="N2256" i="11"/>
  <c r="N2751" i="11"/>
  <c r="N3246" i="11"/>
  <c r="N3741" i="11"/>
  <c r="N4236" i="11"/>
  <c r="N4731" i="11"/>
  <c r="N1265" i="11"/>
  <c r="N1760" i="11"/>
  <c r="N2255" i="11"/>
  <c r="N2750" i="11"/>
  <c r="N3245" i="11"/>
  <c r="N3740" i="11"/>
  <c r="N4235" i="11"/>
  <c r="N4730" i="11"/>
  <c r="N1264" i="11"/>
  <c r="N1759" i="11"/>
  <c r="N2254" i="11"/>
  <c r="N2749" i="11"/>
  <c r="N3244" i="11"/>
  <c r="N3739" i="11"/>
  <c r="N4234" i="11"/>
  <c r="N4729" i="11"/>
  <c r="N1263" i="11"/>
  <c r="N1758" i="11"/>
  <c r="N2253" i="11"/>
  <c r="N2748" i="11"/>
  <c r="N3243" i="11"/>
  <c r="N3738" i="11"/>
  <c r="N4233" i="11"/>
  <c r="N4728" i="11"/>
  <c r="N1262" i="11"/>
  <c r="N1757" i="11"/>
  <c r="N2252" i="11"/>
  <c r="N2747" i="11"/>
  <c r="N3242" i="11"/>
  <c r="N3737" i="11"/>
  <c r="N4232" i="11"/>
  <c r="N4727" i="11"/>
  <c r="N1261" i="11"/>
  <c r="N1756" i="11"/>
  <c r="N2251" i="11"/>
  <c r="N2746" i="11"/>
  <c r="N3241" i="11"/>
  <c r="N3736" i="11"/>
  <c r="N4231" i="11"/>
  <c r="N4726" i="11"/>
  <c r="N1259" i="11"/>
  <c r="N1754" i="11"/>
  <c r="N2249" i="11"/>
  <c r="N2744" i="11"/>
  <c r="N3239" i="11"/>
  <c r="N3734" i="11"/>
  <c r="N4229" i="11"/>
  <c r="N4724" i="11"/>
  <c r="N1258" i="11"/>
  <c r="N1753" i="11"/>
  <c r="N2248" i="11"/>
  <c r="N2743" i="11"/>
  <c r="N3238" i="11"/>
  <c r="N3733" i="11"/>
  <c r="N4228" i="11"/>
  <c r="N4723" i="11"/>
  <c r="N1257" i="11"/>
  <c r="N1752" i="11"/>
  <c r="N2247" i="11"/>
  <c r="N2742" i="11"/>
  <c r="N3237" i="11"/>
  <c r="N3732" i="11"/>
  <c r="N4227" i="11"/>
  <c r="N4722" i="11"/>
  <c r="N1256" i="11"/>
  <c r="N1751" i="11"/>
  <c r="N2246" i="11"/>
  <c r="N2741" i="11"/>
  <c r="N3236" i="11"/>
  <c r="N3731" i="11"/>
  <c r="N4226" i="11"/>
  <c r="N4721" i="11"/>
  <c r="N1255" i="11"/>
  <c r="N1750" i="11"/>
  <c r="N2245" i="11"/>
  <c r="N2740" i="11"/>
  <c r="N3235" i="11"/>
  <c r="N3730" i="11"/>
  <c r="N4225" i="11"/>
  <c r="N4720" i="11"/>
  <c r="N1254" i="11"/>
  <c r="N1749" i="11"/>
  <c r="N2244" i="11"/>
  <c r="N2739" i="11"/>
  <c r="N3234" i="11"/>
  <c r="N3729" i="11"/>
  <c r="N4224" i="11"/>
  <c r="N4719" i="11"/>
  <c r="N1253" i="11"/>
  <c r="N1748" i="11"/>
  <c r="N2243" i="11"/>
  <c r="N2738" i="11"/>
  <c r="N3233" i="11"/>
  <c r="N3728" i="11"/>
  <c r="N4223" i="11"/>
  <c r="N4718" i="11"/>
  <c r="N1252" i="11"/>
  <c r="N1747" i="11"/>
  <c r="N2242" i="11"/>
  <c r="N2737" i="11"/>
  <c r="N3232" i="11"/>
  <c r="N3727" i="11"/>
  <c r="N4222" i="11"/>
  <c r="N4717" i="11"/>
  <c r="N1251" i="11"/>
  <c r="N1746" i="11"/>
  <c r="N2241" i="11"/>
  <c r="N2736" i="11"/>
  <c r="N3231" i="11"/>
  <c r="N3726" i="11"/>
  <c r="N4221" i="11"/>
  <c r="N4716" i="11"/>
  <c r="N1250" i="11"/>
  <c r="N1745" i="11"/>
  <c r="N2240" i="11"/>
  <c r="N2735" i="11"/>
  <c r="N3230" i="11"/>
  <c r="N3725" i="11"/>
  <c r="N4220" i="11"/>
  <c r="N4715" i="11"/>
  <c r="N1249" i="11"/>
  <c r="N1744" i="11"/>
  <c r="N2239" i="11"/>
  <c r="N2734" i="11"/>
  <c r="N3229" i="11"/>
  <c r="N3724" i="11"/>
  <c r="N4219" i="11"/>
  <c r="N4714" i="11"/>
  <c r="N1248" i="11"/>
  <c r="N1743" i="11"/>
  <c r="N2238" i="11"/>
  <c r="N2733" i="11"/>
  <c r="N3228" i="11"/>
  <c r="N3723" i="11"/>
  <c r="N4218" i="11"/>
  <c r="N4713" i="11"/>
  <c r="N1245" i="11"/>
  <c r="N1740" i="11"/>
  <c r="N2235" i="11"/>
  <c r="N2730" i="11"/>
  <c r="N3225" i="11"/>
  <c r="N3720" i="11"/>
  <c r="N4215" i="11"/>
  <c r="N4710" i="11"/>
  <c r="N1244" i="11"/>
  <c r="N1739" i="11"/>
  <c r="N2234" i="11"/>
  <c r="N2729" i="11"/>
  <c r="N3224" i="11"/>
  <c r="N3719" i="11"/>
  <c r="N4214" i="11"/>
  <c r="N4709" i="11"/>
  <c r="N1243" i="11"/>
  <c r="N1738" i="11"/>
  <c r="N2233" i="11"/>
  <c r="N2728" i="11"/>
  <c r="N3223" i="11"/>
  <c r="N3718" i="11"/>
  <c r="N4213" i="11"/>
  <c r="N4708" i="11"/>
  <c r="N1241" i="11"/>
  <c r="N1736" i="11"/>
  <c r="N2231" i="11"/>
  <c r="N2726" i="11"/>
  <c r="N3221" i="11"/>
  <c r="N3716" i="11"/>
  <c r="N4211" i="11"/>
  <c r="N4706" i="11"/>
  <c r="N1240" i="11"/>
  <c r="N1735" i="11"/>
  <c r="N2230" i="11"/>
  <c r="N2725" i="11"/>
  <c r="N3220" i="11"/>
  <c r="N3715" i="11"/>
  <c r="N4210" i="11"/>
  <c r="N4705" i="11"/>
  <c r="N1239" i="11"/>
  <c r="N1734" i="11"/>
  <c r="N2229" i="11"/>
  <c r="N2724" i="11"/>
  <c r="N3219" i="11"/>
  <c r="N3714" i="11"/>
  <c r="N4209" i="11"/>
  <c r="N4704" i="11"/>
  <c r="N1236" i="11"/>
  <c r="N1731" i="11"/>
  <c r="N2226" i="11"/>
  <c r="N2721" i="11"/>
  <c r="N3216" i="11"/>
  <c r="N3711" i="11"/>
  <c r="N4206" i="11"/>
  <c r="N4701" i="11"/>
  <c r="N1235" i="11"/>
  <c r="N1730" i="11"/>
  <c r="N2225" i="11"/>
  <c r="N2720" i="11"/>
  <c r="N3215" i="11"/>
  <c r="N3710" i="11"/>
  <c r="N4205" i="11"/>
  <c r="N4700" i="11"/>
  <c r="N1234" i="11"/>
  <c r="N1729" i="11"/>
  <c r="N2224" i="11"/>
  <c r="N2719" i="11"/>
  <c r="N3214" i="11"/>
  <c r="N3709" i="11"/>
  <c r="N4204" i="11"/>
  <c r="N4699" i="11"/>
  <c r="N1232" i="11"/>
  <c r="N1727" i="11"/>
  <c r="N2222" i="11"/>
  <c r="N2717" i="11"/>
  <c r="N3212" i="11"/>
  <c r="N3707" i="11"/>
  <c r="N4202" i="11"/>
  <c r="N4697" i="11"/>
  <c r="N1231" i="11"/>
  <c r="N1726" i="11"/>
  <c r="N2221" i="11"/>
  <c r="N2716" i="11"/>
  <c r="N3211" i="11"/>
  <c r="N3706" i="11"/>
  <c r="N4201" i="11"/>
  <c r="N4696" i="11"/>
  <c r="N1230" i="11"/>
  <c r="N1725" i="11"/>
  <c r="N2220" i="11"/>
  <c r="N2715" i="11"/>
  <c r="N3210" i="11"/>
  <c r="N3705" i="11"/>
  <c r="N4200" i="11"/>
  <c r="N4695" i="11"/>
  <c r="N1229" i="11"/>
  <c r="N1724" i="11"/>
  <c r="N2219" i="11"/>
  <c r="N2714" i="11"/>
  <c r="N3209" i="11"/>
  <c r="N3704" i="11"/>
  <c r="N4199" i="11"/>
  <c r="N4694" i="11"/>
  <c r="N1228" i="11"/>
  <c r="N1723" i="11"/>
  <c r="N2218" i="11"/>
  <c r="N2713" i="11"/>
  <c r="N3208" i="11"/>
  <c r="N3703" i="11"/>
  <c r="N4198" i="11"/>
  <c r="N4693" i="11"/>
  <c r="N1227" i="11"/>
  <c r="N1722" i="11"/>
  <c r="N2217" i="11"/>
  <c r="N2712" i="11"/>
  <c r="N3207" i="11"/>
  <c r="N3702" i="11"/>
  <c r="N4197" i="11"/>
  <c r="N4692" i="11"/>
  <c r="N1226" i="11"/>
  <c r="N1721" i="11"/>
  <c r="N2216" i="11"/>
  <c r="N2711" i="11"/>
  <c r="N3206" i="11"/>
  <c r="N3701" i="11"/>
  <c r="N4196" i="11"/>
  <c r="N4691" i="11"/>
  <c r="N1224" i="11"/>
  <c r="N1719" i="11"/>
  <c r="N2214" i="11"/>
  <c r="N2709" i="11"/>
  <c r="N3204" i="11"/>
  <c r="N3699" i="11"/>
  <c r="N4194" i="11"/>
  <c r="N4689" i="11"/>
  <c r="N1223" i="11"/>
  <c r="N1718" i="11"/>
  <c r="N2213" i="11"/>
  <c r="N2708" i="11"/>
  <c r="N3203" i="11"/>
  <c r="N3698" i="11"/>
  <c r="N4193" i="11"/>
  <c r="N4688" i="11"/>
  <c r="N1222" i="11"/>
  <c r="N1717" i="11"/>
  <c r="N2212" i="11"/>
  <c r="N2707" i="11"/>
  <c r="N3202" i="11"/>
  <c r="N3697" i="11"/>
  <c r="N4192" i="11"/>
  <c r="N4687" i="11"/>
  <c r="N1221" i="11"/>
  <c r="N1716" i="11"/>
  <c r="N2211" i="11"/>
  <c r="N2706" i="11"/>
  <c r="N3201" i="11"/>
  <c r="N3696" i="11"/>
  <c r="N4191" i="11"/>
  <c r="N4686" i="11"/>
  <c r="N1220" i="11"/>
  <c r="N1715" i="11"/>
  <c r="N2210" i="11"/>
  <c r="N2705" i="11"/>
  <c r="N3200" i="11"/>
  <c r="N3695" i="11"/>
  <c r="N4190" i="11"/>
  <c r="N4685" i="11"/>
  <c r="N1219" i="11"/>
  <c r="N1714" i="11"/>
  <c r="N2209" i="11"/>
  <c r="N2704" i="11"/>
  <c r="N3199" i="11"/>
  <c r="N3694" i="11"/>
  <c r="N4189" i="11"/>
  <c r="N4684" i="11"/>
  <c r="N1218" i="11"/>
  <c r="N1713" i="11"/>
  <c r="N2208" i="11"/>
  <c r="N2703" i="11"/>
  <c r="N3198" i="11"/>
  <c r="N3693" i="11"/>
  <c r="N4188" i="11"/>
  <c r="N4683" i="11"/>
  <c r="N1217" i="11"/>
  <c r="N1712" i="11"/>
  <c r="N2207" i="11"/>
  <c r="N2702" i="11"/>
  <c r="N3197" i="11"/>
  <c r="N3692" i="11"/>
  <c r="N4187" i="11"/>
  <c r="N4682" i="11"/>
  <c r="N1216" i="11"/>
  <c r="N1711" i="11"/>
  <c r="N2206" i="11"/>
  <c r="N2701" i="11"/>
  <c r="N3196" i="11"/>
  <c r="N3691" i="11"/>
  <c r="N4186" i="11"/>
  <c r="N4681" i="11"/>
  <c r="N1215" i="11"/>
  <c r="N1710" i="11"/>
  <c r="N2205" i="11"/>
  <c r="N2700" i="11"/>
  <c r="N3195" i="11"/>
  <c r="N3690" i="11"/>
  <c r="N4185" i="11"/>
  <c r="N4680" i="11"/>
  <c r="N1214" i="11"/>
  <c r="N1709" i="11"/>
  <c r="N2204" i="11"/>
  <c r="N2699" i="11"/>
  <c r="N3194" i="11"/>
  <c r="N3689" i="11"/>
  <c r="N4184" i="11"/>
  <c r="N4679" i="11"/>
  <c r="N1213" i="11"/>
  <c r="N1708" i="11"/>
  <c r="N2203" i="11"/>
  <c r="N2698" i="11"/>
  <c r="N3193" i="11"/>
  <c r="N3688" i="11"/>
  <c r="N4183" i="11"/>
  <c r="N4678" i="11"/>
  <c r="N1212" i="11"/>
  <c r="N1707" i="11"/>
  <c r="N2202" i="11"/>
  <c r="N2697" i="11"/>
  <c r="N3192" i="11"/>
  <c r="N3687" i="11"/>
  <c r="N4182" i="11"/>
  <c r="N4677" i="11"/>
  <c r="N1211" i="11"/>
  <c r="N1706" i="11"/>
  <c r="N2201" i="11"/>
  <c r="N2696" i="11"/>
  <c r="N3191" i="11"/>
  <c r="N3686" i="11"/>
  <c r="N4181" i="11"/>
  <c r="N4676" i="11"/>
  <c r="N1210" i="11"/>
  <c r="N1705" i="11"/>
  <c r="N2200" i="11"/>
  <c r="N2695" i="11"/>
  <c r="N3190" i="11"/>
  <c r="N3685" i="11"/>
  <c r="N4180" i="11"/>
  <c r="N4675" i="11"/>
  <c r="N1209" i="11"/>
  <c r="N1704" i="11"/>
  <c r="N2199" i="11"/>
  <c r="N2694" i="11"/>
  <c r="N3189" i="11"/>
  <c r="N3684" i="11"/>
  <c r="N4179" i="11"/>
  <c r="N4674" i="11"/>
  <c r="N1207" i="11"/>
  <c r="N1702" i="11"/>
  <c r="N2197" i="11"/>
  <c r="N2692" i="11"/>
  <c r="N3187" i="11"/>
  <c r="N3682" i="11"/>
  <c r="N4177" i="11"/>
  <c r="N4672" i="11"/>
  <c r="N1206" i="11"/>
  <c r="N1701" i="11"/>
  <c r="N2196" i="11"/>
  <c r="N2691" i="11"/>
  <c r="N3186" i="11"/>
  <c r="N3681" i="11"/>
  <c r="N4176" i="11"/>
  <c r="N4671" i="11"/>
  <c r="N1205" i="11"/>
  <c r="N1700" i="11"/>
  <c r="N2195" i="11"/>
  <c r="N2690" i="11"/>
  <c r="N3185" i="11"/>
  <c r="N3680" i="11"/>
  <c r="N4175" i="11"/>
  <c r="N4670" i="11"/>
  <c r="N1204" i="11"/>
  <c r="N1699" i="11"/>
  <c r="N2194" i="11"/>
  <c r="N2689" i="11"/>
  <c r="N3184" i="11"/>
  <c r="N3679" i="11"/>
  <c r="N4174" i="11"/>
  <c r="N4669" i="11"/>
  <c r="N1202" i="11"/>
  <c r="N1697" i="11"/>
  <c r="N2192" i="11"/>
  <c r="N2687" i="11"/>
  <c r="N3182" i="11"/>
  <c r="N3677" i="11"/>
  <c r="N4172" i="11"/>
  <c r="N4667" i="11"/>
  <c r="N1201" i="11"/>
  <c r="N1696" i="11"/>
  <c r="N2191" i="11"/>
  <c r="N2686" i="11"/>
  <c r="N3181" i="11"/>
  <c r="N3676" i="11"/>
  <c r="N4171" i="11"/>
  <c r="N4666" i="11"/>
  <c r="N1200" i="11"/>
  <c r="N1695" i="11"/>
  <c r="N2190" i="11"/>
  <c r="N2685" i="11"/>
  <c r="N3180" i="11"/>
  <c r="N3675" i="11"/>
  <c r="N4170" i="11"/>
  <c r="N4665" i="11"/>
  <c r="N1199" i="11"/>
  <c r="N1694" i="11"/>
  <c r="N2189" i="11"/>
  <c r="N2684" i="11"/>
  <c r="N3179" i="11"/>
  <c r="N3674" i="11"/>
  <c r="N4169" i="11"/>
  <c r="N4664" i="11"/>
  <c r="N1198" i="11"/>
  <c r="N1693" i="11"/>
  <c r="N2188" i="11"/>
  <c r="N2683" i="11"/>
  <c r="N3178" i="11"/>
  <c r="N3673" i="11"/>
  <c r="N4168" i="11"/>
  <c r="N4663" i="11"/>
  <c r="N1197" i="11"/>
  <c r="N1692" i="11"/>
  <c r="N2187" i="11"/>
  <c r="N2682" i="11"/>
  <c r="N3177" i="11"/>
  <c r="N3672" i="11"/>
  <c r="N4167" i="11"/>
  <c r="N4662" i="11"/>
  <c r="N1196" i="11"/>
  <c r="N1691" i="11"/>
  <c r="N2186" i="11"/>
  <c r="N2681" i="11"/>
  <c r="N3176" i="11"/>
  <c r="N3671" i="11"/>
  <c r="N4166" i="11"/>
  <c r="N4661" i="11"/>
  <c r="N1195" i="11"/>
  <c r="N1690" i="11"/>
  <c r="N2185" i="11"/>
  <c r="N2680" i="11"/>
  <c r="N3175" i="11"/>
  <c r="N3670" i="11"/>
  <c r="N4165" i="11"/>
  <c r="N4660" i="11"/>
  <c r="N1194" i="11"/>
  <c r="N1689" i="11"/>
  <c r="N2184" i="11"/>
  <c r="N2679" i="11"/>
  <c r="N3174" i="11"/>
  <c r="N3669" i="11"/>
  <c r="N4164" i="11"/>
  <c r="N4659" i="11"/>
  <c r="N1193" i="11"/>
  <c r="N1688" i="11"/>
  <c r="N2183" i="11"/>
  <c r="N2678" i="11"/>
  <c r="N3173" i="11"/>
  <c r="N3668" i="11"/>
  <c r="N4163" i="11"/>
  <c r="N4658" i="11"/>
  <c r="N1192" i="11"/>
  <c r="N1687" i="11"/>
  <c r="N2182" i="11"/>
  <c r="N2677" i="11"/>
  <c r="N3172" i="11"/>
  <c r="N3667" i="11"/>
  <c r="N4162" i="11"/>
  <c r="N4657" i="11"/>
  <c r="N1191" i="11"/>
  <c r="N1686" i="11"/>
  <c r="N2181" i="11"/>
  <c r="N2676" i="11"/>
  <c r="N3171" i="11"/>
  <c r="N3666" i="11"/>
  <c r="N4161" i="11"/>
  <c r="N4656" i="11"/>
  <c r="N1190" i="11"/>
  <c r="N1685" i="11"/>
  <c r="N2180" i="11"/>
  <c r="N2675" i="11"/>
  <c r="N3170" i="11"/>
  <c r="N3665" i="11"/>
  <c r="N4160" i="11"/>
  <c r="N4655" i="11"/>
  <c r="N1189" i="11"/>
  <c r="N1684" i="11"/>
  <c r="N2179" i="11"/>
  <c r="N2674" i="11"/>
  <c r="N3169" i="11"/>
  <c r="N3664" i="11"/>
  <c r="N4159" i="11"/>
  <c r="N4654" i="11"/>
  <c r="N1188" i="11"/>
  <c r="N1683" i="11"/>
  <c r="N2178" i="11"/>
  <c r="N2673" i="11"/>
  <c r="N3168" i="11"/>
  <c r="N3663" i="11"/>
  <c r="N4158" i="11"/>
  <c r="N4653" i="11"/>
  <c r="N1187" i="11"/>
  <c r="N1682" i="11"/>
  <c r="N2177" i="11"/>
  <c r="N2672" i="11"/>
  <c r="N3167" i="11"/>
  <c r="N3662" i="11"/>
  <c r="N4157" i="11"/>
  <c r="N4652" i="11"/>
  <c r="N1186" i="11"/>
  <c r="N1681" i="11"/>
  <c r="N2176" i="11"/>
  <c r="N2671" i="11"/>
  <c r="N3166" i="11"/>
  <c r="N3661" i="11"/>
  <c r="N4156" i="11"/>
  <c r="N4651" i="11"/>
  <c r="N1185" i="11"/>
  <c r="N1680" i="11"/>
  <c r="N2175" i="11"/>
  <c r="N2670" i="11"/>
  <c r="N3165" i="11"/>
  <c r="N3660" i="11"/>
  <c r="N4155" i="11"/>
  <c r="N4650" i="11"/>
  <c r="N1184" i="11"/>
  <c r="N1679" i="11"/>
  <c r="N2174" i="11"/>
  <c r="N2669" i="11"/>
  <c r="N3164" i="11"/>
  <c r="N3659" i="11"/>
  <c r="N4154" i="11"/>
  <c r="N4649" i="11"/>
  <c r="N1183" i="11"/>
  <c r="N1678" i="11"/>
  <c r="N2173" i="11"/>
  <c r="N2668" i="11"/>
  <c r="N3163" i="11"/>
  <c r="N3658" i="11"/>
  <c r="N4153" i="11"/>
  <c r="N4648" i="11"/>
  <c r="N1182" i="11"/>
  <c r="N1677" i="11"/>
  <c r="N2172" i="11"/>
  <c r="N2667" i="11"/>
  <c r="N3162" i="11"/>
  <c r="N3657" i="11"/>
  <c r="N4152" i="11"/>
  <c r="N4647" i="11"/>
  <c r="N1181" i="11"/>
  <c r="N1676" i="11"/>
  <c r="N2171" i="11"/>
  <c r="N2666" i="11"/>
  <c r="N3161" i="11"/>
  <c r="N3656" i="11"/>
  <c r="N4151" i="11"/>
  <c r="N4646" i="11"/>
  <c r="N1180" i="11"/>
  <c r="N1675" i="11"/>
  <c r="N2170" i="11"/>
  <c r="N2665" i="11"/>
  <c r="N3160" i="11"/>
  <c r="N3655" i="11"/>
  <c r="N4150" i="11"/>
  <c r="N4645" i="11"/>
  <c r="N1179" i="11"/>
  <c r="N1674" i="11"/>
  <c r="N2169" i="11"/>
  <c r="N2664" i="11"/>
  <c r="N3159" i="11"/>
  <c r="N3654" i="11"/>
  <c r="N4149" i="11"/>
  <c r="N4644" i="11"/>
  <c r="N1177" i="11"/>
  <c r="N1672" i="11"/>
  <c r="N2167" i="11"/>
  <c r="N2662" i="11"/>
  <c r="N3157" i="11"/>
  <c r="N3652" i="11"/>
  <c r="N4147" i="11"/>
  <c r="N4642" i="11"/>
  <c r="N1176" i="11"/>
  <c r="N1671" i="11"/>
  <c r="N2166" i="11"/>
  <c r="N2661" i="11"/>
  <c r="N3156" i="11"/>
  <c r="N3651" i="11"/>
  <c r="N4146" i="11"/>
  <c r="N4641" i="11"/>
  <c r="N1175" i="11"/>
  <c r="N1670" i="11"/>
  <c r="N2165" i="11"/>
  <c r="N2660" i="11"/>
  <c r="N3155" i="11"/>
  <c r="N3650" i="11"/>
  <c r="N4145" i="11"/>
  <c r="N4640" i="11"/>
  <c r="N1174" i="11"/>
  <c r="N1669" i="11"/>
  <c r="N2164" i="11"/>
  <c r="N2659" i="11"/>
  <c r="N3154" i="11"/>
  <c r="N3649" i="11"/>
  <c r="N4144" i="11"/>
  <c r="N4639" i="11"/>
  <c r="N1172" i="11"/>
  <c r="N1667" i="11"/>
  <c r="N2162" i="11"/>
  <c r="N2657" i="11"/>
  <c r="N3152" i="11"/>
  <c r="N3647" i="11"/>
  <c r="N4142" i="11"/>
  <c r="N4637" i="11"/>
  <c r="N1171" i="11"/>
  <c r="N1666" i="11"/>
  <c r="N2161" i="11"/>
  <c r="N2656" i="11"/>
  <c r="N3151" i="11"/>
  <c r="N3646" i="11"/>
  <c r="N4141" i="11"/>
  <c r="N4636" i="11"/>
  <c r="N1169" i="11"/>
  <c r="N1664" i="11"/>
  <c r="N2159" i="11"/>
  <c r="N2654" i="11"/>
  <c r="N3149" i="11"/>
  <c r="N3644" i="11"/>
  <c r="N4139" i="11"/>
  <c r="N4634" i="11"/>
  <c r="N1168" i="11"/>
  <c r="N1663" i="11"/>
  <c r="N2158" i="11"/>
  <c r="N2653" i="11"/>
  <c r="N3148" i="11"/>
  <c r="N3643" i="11"/>
  <c r="N4138" i="11"/>
  <c r="N4633" i="11"/>
  <c r="N1167" i="11"/>
  <c r="N1662" i="11"/>
  <c r="N2157" i="11"/>
  <c r="N2652" i="11"/>
  <c r="N3147" i="11"/>
  <c r="N3642" i="11"/>
  <c r="N4137" i="11"/>
  <c r="N4632" i="11"/>
  <c r="N1166" i="11"/>
  <c r="N1661" i="11"/>
  <c r="N2156" i="11"/>
  <c r="N2651" i="11"/>
  <c r="N3146" i="11"/>
  <c r="N3641" i="11"/>
  <c r="N4136" i="11"/>
  <c r="N4631" i="11"/>
  <c r="N1164" i="11"/>
  <c r="N1659" i="11"/>
  <c r="N2154" i="11"/>
  <c r="N2649" i="11"/>
  <c r="N3144" i="11"/>
  <c r="N3639" i="11"/>
  <c r="N4134" i="11"/>
  <c r="N4629" i="11"/>
  <c r="N1163" i="11"/>
  <c r="N1658" i="11"/>
  <c r="N2153" i="11"/>
  <c r="N2648" i="11"/>
  <c r="N3143" i="11"/>
  <c r="N3638" i="11"/>
  <c r="N4133" i="11"/>
  <c r="N4628" i="11"/>
  <c r="N1162" i="11"/>
  <c r="N1657" i="11"/>
  <c r="N2152" i="11"/>
  <c r="N2647" i="11"/>
  <c r="N3142" i="11"/>
  <c r="N3637" i="11"/>
  <c r="N4132" i="11"/>
  <c r="N4627" i="11"/>
  <c r="N1161" i="11"/>
  <c r="N1656" i="11"/>
  <c r="N2151" i="11"/>
  <c r="N2646" i="11"/>
  <c r="N3141" i="11"/>
  <c r="N3636" i="11"/>
  <c r="N4131" i="11"/>
  <c r="N4626" i="11"/>
  <c r="N1160" i="11"/>
  <c r="N1655" i="11"/>
  <c r="N2150" i="11"/>
  <c r="N2645" i="11"/>
  <c r="N3140" i="11"/>
  <c r="N3635" i="11"/>
  <c r="N4130" i="11"/>
  <c r="N4625" i="11"/>
  <c r="N1159" i="11"/>
  <c r="N1654" i="11"/>
  <c r="N2149" i="11"/>
  <c r="N2644" i="11"/>
  <c r="N3139" i="11"/>
  <c r="N3634" i="11"/>
  <c r="N4129" i="11"/>
  <c r="N4624" i="11"/>
  <c r="N1158" i="11"/>
  <c r="N1653" i="11"/>
  <c r="N2148" i="11"/>
  <c r="N2643" i="11"/>
  <c r="N3138" i="11"/>
  <c r="N3633" i="11"/>
  <c r="N4128" i="11"/>
  <c r="N4623" i="11"/>
  <c r="N1157" i="11"/>
  <c r="N1652" i="11"/>
  <c r="N2147" i="11"/>
  <c r="N2642" i="11"/>
  <c r="N3137" i="11"/>
  <c r="N3632" i="11"/>
  <c r="N4127" i="11"/>
  <c r="N4622" i="11"/>
  <c r="N1156" i="11"/>
  <c r="N1651" i="11"/>
  <c r="N2146" i="11"/>
  <c r="N2641" i="11"/>
  <c r="N3136" i="11"/>
  <c r="N3631" i="11"/>
  <c r="N4126" i="11"/>
  <c r="N4621" i="11"/>
  <c r="N1155" i="11"/>
  <c r="N1650" i="11"/>
  <c r="N2145" i="11"/>
  <c r="N2640" i="11"/>
  <c r="N3135" i="11"/>
  <c r="N3630" i="11"/>
  <c r="N4125" i="11"/>
  <c r="N4620" i="11"/>
  <c r="N1154" i="11"/>
  <c r="N1649" i="11"/>
  <c r="N2144" i="11"/>
  <c r="N2639" i="11"/>
  <c r="N3134" i="11"/>
  <c r="N3629" i="11"/>
  <c r="N4124" i="11"/>
  <c r="N4619" i="11"/>
  <c r="N1153" i="11"/>
  <c r="N1648" i="11"/>
  <c r="N2143" i="11"/>
  <c r="N2638" i="11"/>
  <c r="N3133" i="11"/>
  <c r="N3628" i="11"/>
  <c r="N4123" i="11"/>
  <c r="N4618" i="11"/>
  <c r="N1152" i="11"/>
  <c r="N1647" i="11"/>
  <c r="N2142" i="11"/>
  <c r="N2637" i="11"/>
  <c r="N3132" i="11"/>
  <c r="N3627" i="11"/>
  <c r="N4122" i="11"/>
  <c r="N4617" i="11"/>
  <c r="N1151" i="11"/>
  <c r="N1646" i="11"/>
  <c r="N2141" i="11"/>
  <c r="N2636" i="11"/>
  <c r="N3131" i="11"/>
  <c r="N3626" i="11"/>
  <c r="N4121" i="11"/>
  <c r="N4616" i="11"/>
  <c r="N1150" i="11"/>
  <c r="N1645" i="11"/>
  <c r="N2140" i="11"/>
  <c r="N2635" i="11"/>
  <c r="N3130" i="11"/>
  <c r="N3625" i="11"/>
  <c r="N4120" i="11"/>
  <c r="N4615" i="11"/>
  <c r="N1149" i="11"/>
  <c r="N1644" i="11"/>
  <c r="N2139" i="11"/>
  <c r="N2634" i="11"/>
  <c r="N3129" i="11"/>
  <c r="N3624" i="11"/>
  <c r="N4119" i="11"/>
  <c r="N4614" i="11"/>
  <c r="N1148" i="11"/>
  <c r="N1643" i="11"/>
  <c r="N2138" i="11"/>
  <c r="N2633" i="11"/>
  <c r="N3128" i="11"/>
  <c r="N3623" i="11"/>
  <c r="N4118" i="11"/>
  <c r="N4613" i="11"/>
  <c r="N1147" i="11"/>
  <c r="N1642" i="11"/>
  <c r="N2137" i="11"/>
  <c r="N2632" i="11"/>
  <c r="N3127" i="11"/>
  <c r="N3622" i="11"/>
  <c r="N4117" i="11"/>
  <c r="N4612" i="11"/>
  <c r="N1146" i="11"/>
  <c r="N1641" i="11"/>
  <c r="N2136" i="11"/>
  <c r="N2631" i="11"/>
  <c r="N3126" i="11"/>
  <c r="N3621" i="11"/>
  <c r="N4116" i="11"/>
  <c r="N4611" i="11"/>
  <c r="N1145" i="11"/>
  <c r="N1640" i="11"/>
  <c r="N2135" i="11"/>
  <c r="N2630" i="11"/>
  <c r="N3125" i="11"/>
  <c r="N3620" i="11"/>
  <c r="N4115" i="11"/>
  <c r="N4610" i="11"/>
  <c r="N1144" i="11"/>
  <c r="N1639" i="11"/>
  <c r="N2134" i="11"/>
  <c r="N2629" i="11"/>
  <c r="N3124" i="11"/>
  <c r="N3619" i="11"/>
  <c r="N4114" i="11"/>
  <c r="N4609" i="11"/>
  <c r="N1143" i="11"/>
  <c r="N1638" i="11"/>
  <c r="N2133" i="11"/>
  <c r="N2628" i="11"/>
  <c r="N3123" i="11"/>
  <c r="N3618" i="11"/>
  <c r="N4113" i="11"/>
  <c r="N4608" i="11"/>
  <c r="N1142" i="11"/>
  <c r="N1637" i="11"/>
  <c r="N2132" i="11"/>
  <c r="N2627" i="11"/>
  <c r="N3122" i="11"/>
  <c r="N3617" i="11"/>
  <c r="N4112" i="11"/>
  <c r="N4607" i="11"/>
  <c r="N1141" i="11"/>
  <c r="N1636" i="11"/>
  <c r="N2131" i="11"/>
  <c r="N2626" i="11"/>
  <c r="N3121" i="11"/>
  <c r="N3616" i="11"/>
  <c r="N4111" i="11"/>
  <c r="N4606" i="11"/>
  <c r="N1140" i="11"/>
  <c r="N1635" i="11"/>
  <c r="N2130" i="11"/>
  <c r="N2625" i="11"/>
  <c r="N3120" i="11"/>
  <c r="N3615" i="11"/>
  <c r="N4110" i="11"/>
  <c r="N4605" i="11"/>
  <c r="N1139" i="11"/>
  <c r="N1634" i="11"/>
  <c r="N2129" i="11"/>
  <c r="N2624" i="11"/>
  <c r="N3119" i="11"/>
  <c r="N3614" i="11"/>
  <c r="N4109" i="11"/>
  <c r="N4604" i="11"/>
  <c r="N1138" i="11"/>
  <c r="N1633" i="11"/>
  <c r="N2128" i="11"/>
  <c r="N2623" i="11"/>
  <c r="N3118" i="11"/>
  <c r="N3613" i="11"/>
  <c r="N4108" i="11"/>
  <c r="N4603" i="11"/>
  <c r="N1137" i="11"/>
  <c r="N1632" i="11"/>
  <c r="N2127" i="11"/>
  <c r="N2622" i="11"/>
  <c r="N3117" i="11"/>
  <c r="N3612" i="11"/>
  <c r="N4107" i="11"/>
  <c r="N4602" i="11"/>
  <c r="N1136" i="11"/>
  <c r="N1631" i="11"/>
  <c r="N2126" i="11"/>
  <c r="N2621" i="11"/>
  <c r="N3116" i="11"/>
  <c r="N3611" i="11"/>
  <c r="N4106" i="11"/>
  <c r="N4601" i="11"/>
  <c r="N1135" i="11"/>
  <c r="N1630" i="11"/>
  <c r="N2125" i="11"/>
  <c r="N2620" i="11"/>
  <c r="N3115" i="11"/>
  <c r="N3610" i="11"/>
  <c r="N4105" i="11"/>
  <c r="N4600" i="11"/>
  <c r="N1134" i="11"/>
  <c r="N1629" i="11"/>
  <c r="N2124" i="11"/>
  <c r="N2619" i="11"/>
  <c r="N3114" i="11"/>
  <c r="N3609" i="11"/>
  <c r="N4104" i="11"/>
  <c r="N4599" i="11"/>
  <c r="N1133" i="11"/>
  <c r="N1628" i="11"/>
  <c r="N2123" i="11"/>
  <c r="N2618" i="11"/>
  <c r="N3113" i="11"/>
  <c r="N3608" i="11"/>
  <c r="N4103" i="11"/>
  <c r="N4598" i="11"/>
  <c r="N1132" i="11"/>
  <c r="N1627" i="11"/>
  <c r="N2122" i="11"/>
  <c r="N2617" i="11"/>
  <c r="N3112" i="11"/>
  <c r="N3607" i="11"/>
  <c r="N4102" i="11"/>
  <c r="N4597" i="11"/>
  <c r="N1131" i="11"/>
  <c r="N1626" i="11"/>
  <c r="N2121" i="11"/>
  <c r="N2616" i="11"/>
  <c r="N3111" i="11"/>
  <c r="N3606" i="11"/>
  <c r="N4101" i="11"/>
  <c r="N4596" i="11"/>
  <c r="N1130" i="11"/>
  <c r="N1625" i="11"/>
  <c r="N2120" i="11"/>
  <c r="N2615" i="11"/>
  <c r="N3110" i="11"/>
  <c r="N3605" i="11"/>
  <c r="N4100" i="11"/>
  <c r="N4595" i="11"/>
  <c r="N1129" i="11"/>
  <c r="N1624" i="11"/>
  <c r="N2119" i="11"/>
  <c r="N2614" i="11"/>
  <c r="N3109" i="11"/>
  <c r="N3604" i="11"/>
  <c r="N4099" i="11"/>
  <c r="N4594" i="11"/>
  <c r="N1128" i="11"/>
  <c r="N1623" i="11"/>
  <c r="N2118" i="11"/>
  <c r="N2613" i="11"/>
  <c r="N3108" i="11"/>
  <c r="N3603" i="11"/>
  <c r="N4098" i="11"/>
  <c r="N4593" i="11"/>
  <c r="N1127" i="11"/>
  <c r="N1622" i="11"/>
  <c r="N2117" i="11"/>
  <c r="N2612" i="11"/>
  <c r="N3107" i="11"/>
  <c r="N3602" i="11"/>
  <c r="N4097" i="11"/>
  <c r="N4592" i="11"/>
  <c r="N1126" i="11"/>
  <c r="N1621" i="11"/>
  <c r="N2116" i="11"/>
  <c r="N2611" i="11"/>
  <c r="N3106" i="11"/>
  <c r="N3601" i="11"/>
  <c r="N4096" i="11"/>
  <c r="N4591" i="11"/>
  <c r="N1125" i="11"/>
  <c r="N1620" i="11"/>
  <c r="N2115" i="11"/>
  <c r="N2610" i="11"/>
  <c r="N3105" i="11"/>
  <c r="N3600" i="11"/>
  <c r="N4095" i="11"/>
  <c r="N4590" i="11"/>
  <c r="N1124" i="11"/>
  <c r="N1619" i="11"/>
  <c r="N2114" i="11"/>
  <c r="N2609" i="11"/>
  <c r="N3104" i="11"/>
  <c r="N3599" i="11"/>
  <c r="N4094" i="11"/>
  <c r="N4589" i="11"/>
  <c r="N1123" i="11"/>
  <c r="N1618" i="11"/>
  <c r="N2113" i="11"/>
  <c r="N2608" i="11"/>
  <c r="N3103" i="11"/>
  <c r="N3598" i="11"/>
  <c r="N4093" i="11"/>
  <c r="N4588" i="11"/>
  <c r="N1122" i="11"/>
  <c r="N1617" i="11"/>
  <c r="N2112" i="11"/>
  <c r="N2607" i="11"/>
  <c r="N3102" i="11"/>
  <c r="N3597" i="11"/>
  <c r="N4092" i="11"/>
  <c r="N4587" i="11"/>
  <c r="N1120" i="11"/>
  <c r="N1615" i="11"/>
  <c r="N2110" i="11"/>
  <c r="N2605" i="11"/>
  <c r="N3100" i="11"/>
  <c r="N3595" i="11"/>
  <c r="N4090" i="11"/>
  <c r="N4585" i="11"/>
  <c r="N1119" i="11"/>
  <c r="N1614" i="11"/>
  <c r="N2109" i="11"/>
  <c r="N2604" i="11"/>
  <c r="N3099" i="11"/>
  <c r="N3594" i="11"/>
  <c r="N4089" i="11"/>
  <c r="N4584" i="11"/>
  <c r="N1118" i="11"/>
  <c r="N1613" i="11"/>
  <c r="N2108" i="11"/>
  <c r="N2603" i="11"/>
  <c r="N3098" i="11"/>
  <c r="N3593" i="11"/>
  <c r="N4088" i="11"/>
  <c r="N4583" i="11"/>
  <c r="N1117" i="11"/>
  <c r="N1612" i="11"/>
  <c r="N2107" i="11"/>
  <c r="N2602" i="11"/>
  <c r="N3097" i="11"/>
  <c r="N3592" i="11"/>
  <c r="N4087" i="11"/>
  <c r="N4582" i="11"/>
  <c r="N1116" i="11"/>
  <c r="N1611" i="11"/>
  <c r="N2106" i="11"/>
  <c r="N2601" i="11"/>
  <c r="N3096" i="11"/>
  <c r="N3591" i="11"/>
  <c r="N4086" i="11"/>
  <c r="N4581" i="11"/>
  <c r="N1115" i="11"/>
  <c r="N1610" i="11"/>
  <c r="N2105" i="11"/>
  <c r="N2600" i="11"/>
  <c r="N3095" i="11"/>
  <c r="N3590" i="11"/>
  <c r="N4085" i="11"/>
  <c r="N4580" i="11"/>
  <c r="N1114" i="11"/>
  <c r="N1609" i="11"/>
  <c r="N2104" i="11"/>
  <c r="N2599" i="11"/>
  <c r="N3094" i="11"/>
  <c r="N3589" i="11"/>
  <c r="N4084" i="11"/>
  <c r="N4579" i="11"/>
  <c r="N1113" i="11"/>
  <c r="N1608" i="11"/>
  <c r="N2103" i="11"/>
  <c r="N2598" i="11"/>
  <c r="N3093" i="11"/>
  <c r="N3588" i="11"/>
  <c r="N4083" i="11"/>
  <c r="N4578" i="11"/>
  <c r="N1112" i="11"/>
  <c r="N1607" i="11"/>
  <c r="N2102" i="11"/>
  <c r="N2597" i="11"/>
  <c r="N3092" i="11"/>
  <c r="N3587" i="11"/>
  <c r="N4082" i="11"/>
  <c r="N4577" i="11"/>
  <c r="N1111" i="11"/>
  <c r="N1606" i="11"/>
  <c r="N2101" i="11"/>
  <c r="N2596" i="11"/>
  <c r="N3091" i="11"/>
  <c r="N3586" i="11"/>
  <c r="N4081" i="11"/>
  <c r="N4576" i="11"/>
  <c r="N1110" i="11"/>
  <c r="N1605" i="11"/>
  <c r="N2100" i="11"/>
  <c r="N2595" i="11"/>
  <c r="N3090" i="11"/>
  <c r="N3585" i="11"/>
  <c r="N4080" i="11"/>
  <c r="N4575" i="11"/>
  <c r="N1109" i="11"/>
  <c r="N1604" i="11"/>
  <c r="N2099" i="11"/>
  <c r="N2594" i="11"/>
  <c r="N3089" i="11"/>
  <c r="N3584" i="11"/>
  <c r="N4079" i="11"/>
  <c r="N4574" i="11"/>
  <c r="N1108" i="11"/>
  <c r="N1603" i="11"/>
  <c r="N2098" i="11"/>
  <c r="N2593" i="11"/>
  <c r="N3088" i="11"/>
  <c r="N3583" i="11"/>
  <c r="N4078" i="11"/>
  <c r="N4573" i="11"/>
  <c r="N1107" i="11"/>
  <c r="N1602" i="11"/>
  <c r="N2097" i="11"/>
  <c r="N2592" i="11"/>
  <c r="N3087" i="11"/>
  <c r="N3582" i="11"/>
  <c r="N4077" i="11"/>
  <c r="N4572" i="11"/>
  <c r="N1106" i="11"/>
  <c r="N1601" i="11"/>
  <c r="N2096" i="11"/>
  <c r="N2591" i="11"/>
  <c r="N3086" i="11"/>
  <c r="N3581" i="11"/>
  <c r="N4076" i="11"/>
  <c r="N4571" i="11"/>
  <c r="N1105" i="11"/>
  <c r="N1600" i="11"/>
  <c r="N2095" i="11"/>
  <c r="N2590" i="11"/>
  <c r="N3085" i="11"/>
  <c r="N3580" i="11"/>
  <c r="N4075" i="11"/>
  <c r="N4570" i="11"/>
  <c r="N1104" i="11"/>
  <c r="N1599" i="11"/>
  <c r="N2094" i="11"/>
  <c r="N2589" i="11"/>
  <c r="N3084" i="11"/>
  <c r="N3579" i="11"/>
  <c r="N4074" i="11"/>
  <c r="N4569" i="11"/>
  <c r="N1103" i="11"/>
  <c r="N1598" i="11"/>
  <c r="N2093" i="11"/>
  <c r="N2588" i="11"/>
  <c r="N3083" i="11"/>
  <c r="N3578" i="11"/>
  <c r="N4073" i="11"/>
  <c r="N4568" i="11"/>
  <c r="N1102" i="11"/>
  <c r="N1597" i="11"/>
  <c r="N2092" i="11"/>
  <c r="N2587" i="11"/>
  <c r="N3082" i="11"/>
  <c r="N3577" i="11"/>
  <c r="N4072" i="11"/>
  <c r="N4567" i="11"/>
  <c r="N1101" i="11"/>
  <c r="N1596" i="11"/>
  <c r="N2091" i="11"/>
  <c r="N2586" i="11"/>
  <c r="N3081" i="11"/>
  <c r="N3576" i="11"/>
  <c r="N4071" i="11"/>
  <c r="N4566" i="11"/>
  <c r="N1100" i="11"/>
  <c r="N1595" i="11"/>
  <c r="N2090" i="11"/>
  <c r="N2585" i="11"/>
  <c r="N3080" i="11"/>
  <c r="N3575" i="11"/>
  <c r="N4070" i="11"/>
  <c r="N4565" i="11"/>
  <c r="N1099" i="11"/>
  <c r="N1594" i="11"/>
  <c r="N2089" i="11"/>
  <c r="N2584" i="11"/>
  <c r="N3079" i="11"/>
  <c r="N3574" i="11"/>
  <c r="N4069" i="11"/>
  <c r="N4564" i="11"/>
  <c r="N1098" i="11"/>
  <c r="N1593" i="11"/>
  <c r="N2088" i="11"/>
  <c r="N2583" i="11"/>
  <c r="N3078" i="11"/>
  <c r="N3573" i="11"/>
  <c r="N4068" i="11"/>
  <c r="N4563" i="11"/>
  <c r="N1097" i="11"/>
  <c r="N1592" i="11"/>
  <c r="N2087" i="11"/>
  <c r="N2582" i="11"/>
  <c r="N3077" i="11"/>
  <c r="N3572" i="11"/>
  <c r="N4067" i="11"/>
  <c r="N4562" i="11"/>
  <c r="N1094" i="11"/>
  <c r="N1589" i="11"/>
  <c r="N2084" i="11"/>
  <c r="N2579" i="11"/>
  <c r="N3074" i="11"/>
  <c r="N3569" i="11"/>
  <c r="N4064" i="11"/>
  <c r="N4559" i="11"/>
  <c r="N1093" i="11"/>
  <c r="N1588" i="11"/>
  <c r="N2083" i="11"/>
  <c r="N2578" i="11"/>
  <c r="N3073" i="11"/>
  <c r="N3568" i="11"/>
  <c r="N4063" i="11"/>
  <c r="N4558" i="11"/>
  <c r="N1092" i="11"/>
  <c r="N1587" i="11"/>
  <c r="N2082" i="11"/>
  <c r="N2577" i="11"/>
  <c r="N3072" i="11"/>
  <c r="N3567" i="11"/>
  <c r="N4062" i="11"/>
  <c r="N4557" i="11"/>
  <c r="N1091" i="11"/>
  <c r="N1586" i="11"/>
  <c r="N2081" i="11"/>
  <c r="N2576" i="11"/>
  <c r="N3071" i="11"/>
  <c r="N3566" i="11"/>
  <c r="N4061" i="11"/>
  <c r="N4556" i="11"/>
  <c r="N2080" i="11"/>
  <c r="N3565" i="11"/>
  <c r="N1090" i="11"/>
  <c r="N1585" i="11"/>
  <c r="N2575" i="11"/>
  <c r="N4060" i="11"/>
  <c r="N4555" i="11"/>
  <c r="N3070" i="11"/>
  <c r="N1089" i="11"/>
  <c r="N1584" i="11"/>
  <c r="N2079" i="11"/>
  <c r="N2574" i="11"/>
  <c r="N3069" i="11"/>
  <c r="N3564" i="11"/>
  <c r="N4059" i="11"/>
  <c r="N4554" i="11"/>
  <c r="N1088" i="11"/>
  <c r="N1583" i="11"/>
  <c r="N2078" i="11"/>
  <c r="N2573" i="11"/>
  <c r="N3068" i="11"/>
  <c r="N3563" i="11"/>
  <c r="N4058" i="11"/>
  <c r="N4553" i="11"/>
  <c r="N1087" i="11"/>
  <c r="N1582" i="11"/>
  <c r="N2077" i="11"/>
  <c r="N2572" i="11"/>
  <c r="N3067" i="11"/>
  <c r="N3562" i="11"/>
  <c r="N4057" i="11"/>
  <c r="N4552" i="11"/>
  <c r="N1086" i="11"/>
  <c r="N1581" i="11"/>
  <c r="N2076" i="11"/>
  <c r="N2571" i="11"/>
  <c r="N3066" i="11"/>
  <c r="N3561" i="11"/>
  <c r="N4056" i="11"/>
  <c r="N4551" i="11"/>
  <c r="N1085" i="11"/>
  <c r="N1580" i="11"/>
  <c r="N2075" i="11"/>
  <c r="N2570" i="11"/>
  <c r="N3065" i="11"/>
  <c r="N3560" i="11"/>
  <c r="N4055" i="11"/>
  <c r="N4550" i="11"/>
  <c r="N1083" i="11"/>
  <c r="N1578" i="11"/>
  <c r="N2073" i="11"/>
  <c r="N2568" i="11"/>
  <c r="N3063" i="11"/>
  <c r="N3558" i="11"/>
  <c r="N4053" i="11"/>
  <c r="N4548" i="11"/>
  <c r="N1082" i="11"/>
  <c r="N1577" i="11"/>
  <c r="N2072" i="11"/>
  <c r="N2567" i="11"/>
  <c r="N3062" i="11"/>
  <c r="N3557" i="11"/>
  <c r="N4052" i="11"/>
  <c r="N4547" i="11"/>
  <c r="N1081" i="11"/>
  <c r="N1576" i="11"/>
  <c r="N2071" i="11"/>
  <c r="N2566" i="11"/>
  <c r="N3061" i="11"/>
  <c r="N3556" i="11"/>
  <c r="N4051" i="11"/>
  <c r="N4546" i="11"/>
  <c r="N1080" i="11"/>
  <c r="N1575" i="11"/>
  <c r="N2070" i="11"/>
  <c r="N2565" i="11"/>
  <c r="N3060" i="11"/>
  <c r="N3555" i="11"/>
  <c r="N4050" i="11"/>
  <c r="N4545" i="11"/>
  <c r="N1079" i="11"/>
  <c r="N1574" i="11"/>
  <c r="N2069" i="11"/>
  <c r="N2564" i="11"/>
  <c r="N3059" i="11"/>
  <c r="N3554" i="11"/>
  <c r="N4049" i="11"/>
  <c r="N4544" i="11"/>
  <c r="N1078" i="11"/>
  <c r="N1573" i="11"/>
  <c r="N2068" i="11"/>
  <c r="N2563" i="11"/>
  <c r="N3058" i="11"/>
  <c r="N3553" i="11"/>
  <c r="N4048" i="11"/>
  <c r="N4543" i="11"/>
  <c r="N1076" i="11"/>
  <c r="N1571" i="11"/>
  <c r="N2066" i="11"/>
  <c r="N2561" i="11"/>
  <c r="N3056" i="11"/>
  <c r="N3551" i="11"/>
  <c r="N4046" i="11"/>
  <c r="N4541" i="11"/>
  <c r="N1075" i="11"/>
  <c r="N1570" i="11"/>
  <c r="N2065" i="11"/>
  <c r="N2560" i="11"/>
  <c r="N3055" i="11"/>
  <c r="N3550" i="11"/>
  <c r="N4045" i="11"/>
  <c r="N4540" i="11"/>
  <c r="N1074" i="11"/>
  <c r="N1569" i="11"/>
  <c r="N2064" i="11"/>
  <c r="N2559" i="11"/>
  <c r="N3054" i="11"/>
  <c r="N3549" i="11"/>
  <c r="N4044" i="11"/>
  <c r="N4539" i="11"/>
  <c r="N1073" i="11"/>
  <c r="N1568" i="11"/>
  <c r="N2063" i="11"/>
  <c r="N2558" i="11"/>
  <c r="N3053" i="11"/>
  <c r="N3548" i="11"/>
  <c r="N4043" i="11"/>
  <c r="N4538" i="11"/>
  <c r="N1072" i="11"/>
  <c r="N1567" i="11"/>
  <c r="N2062" i="11"/>
  <c r="N2557" i="11"/>
  <c r="N3052" i="11"/>
  <c r="N3547" i="11"/>
  <c r="N4042" i="11"/>
  <c r="N4537" i="11"/>
  <c r="N1071" i="11"/>
  <c r="N1566" i="11"/>
  <c r="N2061" i="11"/>
  <c r="N2556" i="11"/>
  <c r="N3051" i="11"/>
  <c r="N3546" i="11"/>
  <c r="N4041" i="11"/>
  <c r="N4536" i="11"/>
  <c r="N1070" i="11"/>
  <c r="N1565" i="11"/>
  <c r="N2060" i="11"/>
  <c r="N2555" i="11"/>
  <c r="N3050" i="11"/>
  <c r="N3545" i="11"/>
  <c r="N4040" i="11"/>
  <c r="N4535" i="11"/>
  <c r="N1069" i="11"/>
  <c r="N1564" i="11"/>
  <c r="N2059" i="11"/>
  <c r="N2554" i="11"/>
  <c r="N3049" i="11"/>
  <c r="N3544" i="11"/>
  <c r="N4039" i="11"/>
  <c r="N4534" i="11"/>
  <c r="N1068" i="11"/>
  <c r="N1563" i="11"/>
  <c r="N2058" i="11"/>
  <c r="N2553" i="11"/>
  <c r="N3048" i="11"/>
  <c r="N3543" i="11"/>
  <c r="N4038" i="11"/>
  <c r="N4533" i="11"/>
  <c r="N1067" i="11"/>
  <c r="N1562" i="11"/>
  <c r="N2057" i="11"/>
  <c r="N2552" i="11"/>
  <c r="N3047" i="11"/>
  <c r="N3542" i="11"/>
  <c r="N4037" i="11"/>
  <c r="N4532" i="11"/>
  <c r="N1066" i="11"/>
  <c r="N1561" i="11"/>
  <c r="N2056" i="11"/>
  <c r="N2551" i="11"/>
  <c r="N3046" i="11"/>
  <c r="N3541" i="11"/>
  <c r="N4036" i="11"/>
  <c r="N4531" i="11"/>
  <c r="N1065" i="11"/>
  <c r="N1560" i="11"/>
  <c r="N2055" i="11"/>
  <c r="N2550" i="11"/>
  <c r="N3045" i="11"/>
  <c r="N3540" i="11"/>
  <c r="N4035" i="11"/>
  <c r="N4530" i="11"/>
  <c r="N1064" i="11"/>
  <c r="N1559" i="11"/>
  <c r="N2054" i="11"/>
  <c r="N2549" i="11"/>
  <c r="N3044" i="11"/>
  <c r="N3539" i="11"/>
  <c r="N4034" i="11"/>
  <c r="N4529" i="11"/>
  <c r="N1063" i="11"/>
  <c r="N1558" i="11"/>
  <c r="N2053" i="11"/>
  <c r="N2548" i="11"/>
  <c r="N3043" i="11"/>
  <c r="N3538" i="11"/>
  <c r="N4033" i="11"/>
  <c r="N4528" i="11"/>
  <c r="N1062" i="11"/>
  <c r="N1557" i="11"/>
  <c r="N2052" i="11"/>
  <c r="N2547" i="11"/>
  <c r="N3042" i="11"/>
  <c r="N3537" i="11"/>
  <c r="N4032" i="11"/>
  <c r="N4527" i="11"/>
  <c r="N1060" i="11"/>
  <c r="N1555" i="11"/>
  <c r="N2050" i="11"/>
  <c r="N2545" i="11"/>
  <c r="N3040" i="11"/>
  <c r="N3535" i="11"/>
  <c r="N4030" i="11"/>
  <c r="N4525" i="11"/>
  <c r="N1059" i="11"/>
  <c r="N1554" i="11"/>
  <c r="N2049" i="11"/>
  <c r="N2544" i="11"/>
  <c r="N3039" i="11"/>
  <c r="N3534" i="11"/>
  <c r="N4029" i="11"/>
  <c r="N4524" i="11"/>
  <c r="N1058" i="11"/>
  <c r="N1553" i="11"/>
  <c r="N2048" i="11"/>
  <c r="N2543" i="11"/>
  <c r="N3038" i="11"/>
  <c r="N3533" i="11"/>
  <c r="N4028" i="11"/>
  <c r="N4523" i="11"/>
  <c r="N1057" i="11"/>
  <c r="N1552" i="11"/>
  <c r="N2047" i="11"/>
  <c r="N2542" i="11"/>
  <c r="N3037" i="11"/>
  <c r="N3532" i="11"/>
  <c r="N4027" i="11"/>
  <c r="N4522" i="11"/>
  <c r="N1056" i="11"/>
  <c r="N1551" i="11"/>
  <c r="N2046" i="11"/>
  <c r="N2541" i="11"/>
  <c r="N3036" i="11"/>
  <c r="N3531" i="11"/>
  <c r="N4026" i="11"/>
  <c r="N4521" i="11"/>
  <c r="N1055" i="11"/>
  <c r="N1550" i="11"/>
  <c r="N2045" i="11"/>
  <c r="N2540" i="11"/>
  <c r="N3035" i="11"/>
  <c r="N3530" i="11"/>
  <c r="N4025" i="11"/>
  <c r="N4520" i="11"/>
  <c r="N1054" i="11"/>
  <c r="N1549" i="11"/>
  <c r="N2044" i="11"/>
  <c r="N2539" i="11"/>
  <c r="N3034" i="11"/>
  <c r="N3529" i="11"/>
  <c r="N4024" i="11"/>
  <c r="N4519" i="11"/>
  <c r="N1053" i="11"/>
  <c r="N1548" i="11"/>
  <c r="N2043" i="11"/>
  <c r="N2538" i="11"/>
  <c r="N3033" i="11"/>
  <c r="N3528" i="11"/>
  <c r="N4023" i="11"/>
  <c r="N4518" i="11"/>
  <c r="N1052" i="11"/>
  <c r="N1547" i="11"/>
  <c r="N2042" i="11"/>
  <c r="N2537" i="11"/>
  <c r="N3032" i="11"/>
  <c r="N3527" i="11"/>
  <c r="N4022" i="11"/>
  <c r="N4517" i="11"/>
  <c r="N1051" i="11"/>
  <c r="N1546" i="11"/>
  <c r="N2041" i="11"/>
  <c r="N2536" i="11"/>
  <c r="N3031" i="11"/>
  <c r="N3526" i="11"/>
  <c r="N4021" i="11"/>
  <c r="N4516" i="11"/>
  <c r="N1050" i="11"/>
  <c r="N1545" i="11"/>
  <c r="N2040" i="11"/>
  <c r="N2535" i="11"/>
  <c r="N3030" i="11"/>
  <c r="N3525" i="11"/>
  <c r="N4020" i="11"/>
  <c r="N4515" i="11"/>
  <c r="N1049" i="11"/>
  <c r="N1544" i="11"/>
  <c r="N2039" i="11"/>
  <c r="N2534" i="11"/>
  <c r="N3029" i="11"/>
  <c r="N3524" i="11"/>
  <c r="N4019" i="11"/>
  <c r="N4514" i="11"/>
  <c r="N1048" i="11"/>
  <c r="N1543" i="11"/>
  <c r="N2038" i="11"/>
  <c r="N2533" i="11"/>
  <c r="N3028" i="11"/>
  <c r="N3523" i="11"/>
  <c r="N4018" i="11"/>
  <c r="N4513" i="11"/>
  <c r="N1047" i="11"/>
  <c r="N1542" i="11"/>
  <c r="N2037" i="11"/>
  <c r="N2532" i="11"/>
  <c r="N3027" i="11"/>
  <c r="N3522" i="11"/>
  <c r="N4017" i="11"/>
  <c r="N4512" i="11"/>
  <c r="N1046" i="11"/>
  <c r="N1541" i="11"/>
  <c r="N2036" i="11"/>
  <c r="N2531" i="11"/>
  <c r="N3026" i="11"/>
  <c r="N3521" i="11"/>
  <c r="N4016" i="11"/>
  <c r="N4511" i="11"/>
  <c r="N1045" i="11"/>
  <c r="N1540" i="11"/>
  <c r="N2035" i="11"/>
  <c r="N2530" i="11"/>
  <c r="N3025" i="11"/>
  <c r="N3520" i="11"/>
  <c r="N4015" i="11"/>
  <c r="N4510" i="11"/>
  <c r="N1044" i="11"/>
  <c r="N1539" i="11"/>
  <c r="N2034" i="11"/>
  <c r="N2529" i="11"/>
  <c r="N3024" i="11"/>
  <c r="N3519" i="11"/>
  <c r="N4014" i="11"/>
  <c r="N4509" i="11"/>
  <c r="N1043" i="11"/>
  <c r="N1538" i="11"/>
  <c r="N2033" i="11"/>
  <c r="N2528" i="11"/>
  <c r="N3023" i="11"/>
  <c r="N3518" i="11"/>
  <c r="N4013" i="11"/>
  <c r="N4508" i="11"/>
  <c r="N1042" i="11"/>
  <c r="N1537" i="11"/>
  <c r="N2032" i="11"/>
  <c r="N2527" i="11"/>
  <c r="N3022" i="11"/>
  <c r="N3517" i="11"/>
  <c r="N4012" i="11"/>
  <c r="N4507" i="11"/>
  <c r="N1041" i="11"/>
  <c r="N1536" i="11"/>
  <c r="N2031" i="11"/>
  <c r="N2526" i="11"/>
  <c r="N3021" i="11"/>
  <c r="N3516" i="11"/>
  <c r="N4011" i="11"/>
  <c r="N4506" i="11"/>
  <c r="N1040" i="11"/>
  <c r="N1535" i="11"/>
  <c r="N2030" i="11"/>
  <c r="N2525" i="11"/>
  <c r="N3020" i="11"/>
  <c r="N3515" i="11"/>
  <c r="N4010" i="11"/>
  <c r="N4505" i="11"/>
  <c r="N1039" i="11"/>
  <c r="N1534" i="11"/>
  <c r="N2029" i="11"/>
  <c r="N2524" i="11"/>
  <c r="N3019" i="11"/>
  <c r="N3514" i="11"/>
  <c r="N4009" i="11"/>
  <c r="N4504" i="11"/>
  <c r="N1038" i="11"/>
  <c r="N1533" i="11"/>
  <c r="N2028" i="11"/>
  <c r="N2523" i="11"/>
  <c r="N3018" i="11"/>
  <c r="N3513" i="11"/>
  <c r="N4008" i="11"/>
  <c r="N4503" i="11"/>
  <c r="N1037" i="11"/>
  <c r="N1532" i="11"/>
  <c r="N2027" i="11"/>
  <c r="N2522" i="11"/>
  <c r="N3017" i="11"/>
  <c r="N3512" i="11"/>
  <c r="N4007" i="11"/>
  <c r="N4502" i="11"/>
  <c r="N1036" i="11"/>
  <c r="N1531" i="11"/>
  <c r="N2026" i="11"/>
  <c r="N2521" i="11"/>
  <c r="N3016" i="11"/>
  <c r="N3511" i="11"/>
  <c r="N4006" i="11"/>
  <c r="N4501" i="11"/>
  <c r="N1033" i="11"/>
  <c r="N1528" i="11"/>
  <c r="N2023" i="11"/>
  <c r="N2518" i="11"/>
  <c r="N3013" i="11"/>
  <c r="N3508" i="11"/>
  <c r="N4003" i="11"/>
  <c r="N4498" i="11"/>
  <c r="N1031" i="11"/>
  <c r="N1526" i="11"/>
  <c r="N2021" i="11"/>
  <c r="N2516" i="11"/>
  <c r="N3011" i="11"/>
  <c r="N3506" i="11"/>
  <c r="N4001" i="11"/>
  <c r="N4496" i="11"/>
  <c r="N40" i="11"/>
  <c r="N1030" i="11"/>
  <c r="N1525" i="11"/>
  <c r="N2020" i="11"/>
  <c r="N2515" i="11"/>
  <c r="N3010" i="11"/>
  <c r="N3505" i="11"/>
  <c r="N4000" i="11"/>
  <c r="N4495" i="11"/>
  <c r="N1029" i="11"/>
  <c r="N1524" i="11"/>
  <c r="N2019" i="11"/>
  <c r="N2514" i="11"/>
  <c r="N3009" i="11"/>
  <c r="N3504" i="11"/>
  <c r="N3999" i="11"/>
  <c r="N4494" i="11"/>
  <c r="N38" i="11"/>
  <c r="N1028" i="11"/>
  <c r="N1523" i="11"/>
  <c r="N2018" i="11"/>
  <c r="N2513" i="11"/>
  <c r="N3008" i="11"/>
  <c r="N3503" i="11"/>
  <c r="N3998" i="11"/>
  <c r="N4493" i="11"/>
  <c r="N1027" i="11"/>
  <c r="N1522" i="11"/>
  <c r="N2017" i="11"/>
  <c r="N2512" i="11"/>
  <c r="N3007" i="11"/>
  <c r="N3502" i="11"/>
  <c r="N3997" i="11"/>
  <c r="N4492" i="11"/>
  <c r="N36" i="11"/>
  <c r="N1026" i="11"/>
  <c r="N1521" i="11"/>
  <c r="N2016" i="11"/>
  <c r="N2511" i="11"/>
  <c r="N3006" i="11"/>
  <c r="N3501" i="11"/>
  <c r="N3996" i="11"/>
  <c r="N4491" i="11"/>
  <c r="N1025" i="11"/>
  <c r="N1520" i="11"/>
  <c r="N2015" i="11"/>
  <c r="N2510" i="11"/>
  <c r="N3005" i="11"/>
  <c r="N3500" i="11"/>
  <c r="N3995" i="11"/>
  <c r="N4490" i="11"/>
  <c r="N34" i="11"/>
  <c r="N1024" i="11"/>
  <c r="N1519" i="11"/>
  <c r="N2014" i="11"/>
  <c r="N2509" i="11"/>
  <c r="N3004" i="11"/>
  <c r="N3499" i="11"/>
  <c r="N3994" i="11"/>
  <c r="N4489" i="11"/>
  <c r="N1023" i="11"/>
  <c r="N1518" i="11"/>
  <c r="N2013" i="11"/>
  <c r="N2508" i="11"/>
  <c r="N3003" i="11"/>
  <c r="N3498" i="11"/>
  <c r="N3993" i="11"/>
  <c r="N4488" i="11"/>
  <c r="N32" i="11"/>
  <c r="N1022" i="11"/>
  <c r="N1517" i="11"/>
  <c r="N2012" i="11"/>
  <c r="N2507" i="11"/>
  <c r="N3002" i="11"/>
  <c r="N3497" i="11"/>
  <c r="N3992" i="11"/>
  <c r="N4487" i="11"/>
  <c r="N1021" i="11"/>
  <c r="N1516" i="11"/>
  <c r="N2011" i="11"/>
  <c r="N2506" i="11"/>
  <c r="N3001" i="11"/>
  <c r="N3496" i="11"/>
  <c r="N3991" i="11"/>
  <c r="N4486" i="11"/>
  <c r="N30" i="11"/>
  <c r="N1020" i="11"/>
  <c r="N1515" i="11"/>
  <c r="N2010" i="11"/>
  <c r="N2505" i="11"/>
  <c r="N3000" i="11"/>
  <c r="N3495" i="11"/>
  <c r="N3990" i="11"/>
  <c r="N4485" i="11"/>
  <c r="N1019" i="11"/>
  <c r="N1514" i="11"/>
  <c r="N2009" i="11"/>
  <c r="N2504" i="11"/>
  <c r="N2999" i="11"/>
  <c r="N3494" i="11"/>
  <c r="N3989" i="11"/>
  <c r="N4484" i="11"/>
  <c r="N28" i="11"/>
  <c r="N1018" i="11"/>
  <c r="N1513" i="11"/>
  <c r="N2008" i="11"/>
  <c r="N2503" i="11"/>
  <c r="N2998" i="11"/>
  <c r="N3493" i="11"/>
  <c r="N3988" i="11"/>
  <c r="N4483" i="11"/>
  <c r="N1017" i="11"/>
  <c r="N1512" i="11"/>
  <c r="N2007" i="11"/>
  <c r="N2502" i="11"/>
  <c r="N2997" i="11"/>
  <c r="N3492" i="11"/>
  <c r="N3987" i="11"/>
  <c r="N4482" i="11"/>
  <c r="N1016" i="11"/>
  <c r="N1511" i="11"/>
  <c r="N2006" i="11"/>
  <c r="N2501" i="11"/>
  <c r="N2996" i="11"/>
  <c r="N3491" i="11"/>
  <c r="N3986" i="11"/>
  <c r="N4481" i="11"/>
  <c r="N1015" i="11"/>
  <c r="N1510" i="11"/>
  <c r="N2005" i="11"/>
  <c r="N2500" i="11"/>
  <c r="N2995" i="11"/>
  <c r="N3490" i="11"/>
  <c r="N3985" i="11"/>
  <c r="N4480" i="11"/>
  <c r="N1013" i="11"/>
  <c r="N1508" i="11"/>
  <c r="N2003" i="11"/>
  <c r="N2498" i="11"/>
  <c r="N2993" i="11"/>
  <c r="N3488" i="11"/>
  <c r="N3983" i="11"/>
  <c r="N4478" i="11"/>
  <c r="N23" i="11"/>
  <c r="N1012" i="11"/>
  <c r="N1507" i="11"/>
  <c r="N2002" i="11"/>
  <c r="N2497" i="11"/>
  <c r="N2992" i="11"/>
  <c r="N3487" i="11"/>
  <c r="N3982" i="11"/>
  <c r="N4477" i="11"/>
  <c r="N1011" i="11"/>
  <c r="N1506" i="11"/>
  <c r="N2001" i="11"/>
  <c r="N2496" i="11"/>
  <c r="N2991" i="11"/>
  <c r="N3486" i="11"/>
  <c r="N3981" i="11"/>
  <c r="N4476" i="11"/>
  <c r="N1010" i="11"/>
  <c r="N1505" i="11"/>
  <c r="N2000" i="11"/>
  <c r="N2495" i="11"/>
  <c r="N2990" i="11"/>
  <c r="N3485" i="11"/>
  <c r="N3980" i="11"/>
  <c r="N4475" i="11"/>
  <c r="N1008" i="11"/>
  <c r="N1503" i="11"/>
  <c r="N1998" i="11"/>
  <c r="N2493" i="11"/>
  <c r="N2988" i="11"/>
  <c r="N3483" i="11"/>
  <c r="N3978" i="11"/>
  <c r="N4473" i="11"/>
  <c r="N18" i="11"/>
  <c r="N1007" i="11"/>
  <c r="N1502" i="11"/>
  <c r="N1997" i="11"/>
  <c r="N2492" i="11"/>
  <c r="N2987" i="11"/>
  <c r="N3482" i="11"/>
  <c r="N3977" i="11"/>
  <c r="N4472" i="11"/>
  <c r="N1501" i="11"/>
  <c r="N1996" i="11"/>
  <c r="N2491" i="11"/>
  <c r="N2986" i="11"/>
  <c r="N3481" i="11"/>
  <c r="N3976" i="11"/>
  <c r="N4471" i="11"/>
  <c r="N1005" i="11"/>
  <c r="N1500" i="11"/>
  <c r="N2490" i="11"/>
  <c r="N2985" i="11"/>
  <c r="N3480" i="11"/>
  <c r="N3975" i="11"/>
  <c r="N4470" i="11"/>
  <c r="N15" i="11"/>
  <c r="N1995" i="11"/>
  <c r="N14" i="11"/>
  <c r="N1994" i="11"/>
  <c r="N1004" i="11"/>
  <c r="N1499" i="11"/>
  <c r="N2489" i="11"/>
  <c r="N2984" i="11"/>
  <c r="N3479" i="11"/>
  <c r="N3974" i="11"/>
  <c r="N4469" i="11"/>
  <c r="N1006" i="11"/>
  <c r="N1495" i="11"/>
  <c r="N4468" i="11"/>
  <c r="N3973" i="11"/>
  <c r="N3478" i="11"/>
  <c r="N2983" i="11"/>
  <c r="N2488" i="11"/>
  <c r="N1993" i="11"/>
  <c r="N1498" i="11"/>
  <c r="N1003" i="11"/>
  <c r="G4464" i="11" l="1"/>
  <c r="G3474" i="11"/>
  <c r="G1989" i="11"/>
  <c r="G4959" i="11"/>
  <c r="G3969" i="11"/>
  <c r="G2979" i="11"/>
  <c r="G2484" i="11"/>
  <c r="N4960" i="11"/>
  <c r="N4959" i="11"/>
  <c r="N4465" i="11"/>
  <c r="N4464" i="11"/>
  <c r="N3970" i="11"/>
  <c r="N3969" i="11"/>
  <c r="N3475" i="11"/>
  <c r="N3474" i="11"/>
  <c r="N2980" i="11"/>
  <c r="N2979" i="11"/>
  <c r="N2485" i="11"/>
  <c r="N2484" i="11"/>
  <c r="N1990" i="11"/>
  <c r="N1989" i="11"/>
  <c r="L4959" i="11"/>
  <c r="L4464" i="11"/>
  <c r="L3969" i="11"/>
  <c r="L3474" i="11"/>
  <c r="L2979" i="11"/>
  <c r="L2484" i="11"/>
  <c r="L1989" i="11"/>
  <c r="L13" i="11"/>
  <c r="G13" i="11"/>
  <c r="G505" i="11" s="1"/>
  <c r="H12" i="5"/>
  <c r="S12" i="5" s="1"/>
  <c r="F4" i="13" l="1"/>
  <c r="G504" i="11"/>
  <c r="M504" i="11" s="1"/>
  <c r="H4960" i="11"/>
  <c r="H4959" i="11"/>
  <c r="H4464" i="11"/>
  <c r="H4465" i="11"/>
  <c r="H3970" i="11"/>
  <c r="H3969" i="11"/>
  <c r="H3474" i="11"/>
  <c r="H3475" i="11"/>
  <c r="H2979" i="11"/>
  <c r="H2980" i="11"/>
  <c r="H2484" i="11"/>
  <c r="H2485" i="11"/>
  <c r="H1990" i="11"/>
  <c r="H1989" i="11"/>
  <c r="N505" i="11"/>
  <c r="N504" i="11"/>
  <c r="M13" i="11"/>
  <c r="M505" i="11" l="1"/>
  <c r="G4961" i="11"/>
  <c r="J4" i="11" l="1"/>
  <c r="K4961" i="11"/>
  <c r="K4964" i="11"/>
  <c r="G4963" i="11" l="1"/>
  <c r="J5" i="11"/>
  <c r="G4964" i="11"/>
  <c r="K4963" i="11"/>
  <c r="K24" i="12" l="1"/>
  <c r="G4962" i="11"/>
  <c r="G4965" i="11"/>
  <c r="K4965" i="11"/>
  <c r="N28" i="12"/>
  <c r="K28" i="12"/>
  <c r="K4962" i="11"/>
  <c r="K32" i="12" l="1"/>
  <c r="L25" i="11"/>
  <c r="L30" i="11"/>
  <c r="L29" i="11"/>
  <c r="I29" i="11"/>
  <c r="M29" i="11" s="1"/>
  <c r="L26" i="11"/>
  <c r="I30" i="11"/>
  <c r="M30" i="11" s="1"/>
  <c r="L28" i="11"/>
  <c r="L21" i="11"/>
  <c r="I26" i="11"/>
  <c r="M26" i="11" s="1"/>
  <c r="L24" i="11"/>
  <c r="I28" i="11"/>
  <c r="M28" i="11" s="1"/>
  <c r="L23" i="11"/>
  <c r="I23" i="11"/>
  <c r="M23" i="11" s="1"/>
  <c r="I25" i="11"/>
  <c r="M25" i="11" s="1"/>
  <c r="I24" i="11"/>
  <c r="M24" i="11" s="1"/>
  <c r="I21" i="11"/>
  <c r="M21" i="11" s="1"/>
  <c r="L505" i="11" l="1"/>
  <c r="L504" i="11" s="1"/>
  <c r="H504" i="11" s="1"/>
  <c r="H4964" i="11" s="1"/>
  <c r="H505" i="11" l="1"/>
  <c r="H4961" i="11" s="1"/>
  <c r="H4963" i="11" s="1"/>
  <c r="H4962" i="11" s="1"/>
  <c r="L4962" i="11" s="1"/>
  <c r="N25" i="12"/>
  <c r="N30" i="12" s="1"/>
  <c r="L4964" i="11"/>
  <c r="L4961" i="11" l="1"/>
  <c r="H4965" i="11"/>
  <c r="L4963" i="11"/>
  <c r="K25" i="12" l="1"/>
  <c r="K26" i="12" s="1"/>
  <c r="K34" i="12" s="1"/>
  <c r="L4965" i="11"/>
</calcChain>
</file>

<file path=xl/sharedStrings.xml><?xml version="1.0" encoding="utf-8"?>
<sst xmlns="http://schemas.openxmlformats.org/spreadsheetml/2006/main" count="4845" uniqueCount="1653">
  <si>
    <t>Soil/Sediment Sample Collection</t>
  </si>
  <si>
    <t>1.</t>
  </si>
  <si>
    <t>2.</t>
  </si>
  <si>
    <t>4.</t>
  </si>
  <si>
    <t>5.</t>
  </si>
  <si>
    <t>6.</t>
  </si>
  <si>
    <t>8.</t>
  </si>
  <si>
    <t>9.</t>
  </si>
  <si>
    <t>11.</t>
  </si>
  <si>
    <t>Well Installation - 1 inch diameter</t>
  </si>
  <si>
    <t>Well Installation - 6 inch diameter</t>
  </si>
  <si>
    <t>Surface Casing - 8 inch diameter</t>
  </si>
  <si>
    <t>Surface Casing - 10 inch diameter</t>
  </si>
  <si>
    <t>Surface Casing - 12 inch diameter</t>
  </si>
  <si>
    <t>7.</t>
  </si>
  <si>
    <t>File Review</t>
  </si>
  <si>
    <t>Site Health &amp; Safety Plan</t>
  </si>
  <si>
    <t>Notice of Discovery of Contamination Package (Initial or TPOC)</t>
  </si>
  <si>
    <t xml:space="preserve">Water Level or Free Product Gauging </t>
  </si>
  <si>
    <t>FIELD ACTIVITIES - GENERAL</t>
  </si>
  <si>
    <t xml:space="preserve">Free Product Gauging &amp; Bailing </t>
  </si>
  <si>
    <t>Free Product Sample Collection</t>
  </si>
  <si>
    <t>Soil, Polycyclic Aromatic Hydrocarbons (EPA 8270 or EPA 8310)</t>
  </si>
  <si>
    <t>Soil, BTEX + MTBE (EPA 8021 or EPA 8260)</t>
  </si>
  <si>
    <t>Soil, Priority Pollutant Volatile Organics (EPA 8260)</t>
  </si>
  <si>
    <t>Soil, Total Recoverable Petroleum Hydrocarbons (FL-PRO)</t>
  </si>
  <si>
    <t>Soil, Arsenic (EPA 6010 or EPA 6020)</t>
  </si>
  <si>
    <t>Soil, Cadmium (EPA 6010 or EPA 6020)</t>
  </si>
  <si>
    <t>Soil, Chromium (EPA 6010 or EPA 6020)</t>
  </si>
  <si>
    <t>Soil, Lead (EPA 6010 or EPA 6020)</t>
  </si>
  <si>
    <t>Soil, Organic Carbon, Total (EPA 9060 or Walkey-Black)</t>
  </si>
  <si>
    <t>Soil, Synthetic Precipitation Leaching Procedure-Extraction Only (EPA1312)</t>
  </si>
  <si>
    <t>Soil, Toxicity Characteristic Leaching Procedure-Extraction Only (EPA 1311)</t>
  </si>
  <si>
    <t>Monitoring Well Sampling with Water Level, ≤ 100 foot depth</t>
  </si>
  <si>
    <t>Monitoring Well Sampling with Water Level, &gt; 100 foot depth</t>
  </si>
  <si>
    <t xml:space="preserve">Hand Auger Boring ≤ 10 foot total depth </t>
  </si>
  <si>
    <t>Soil, Volatile Organic Halocarbons (EPA 8021 or EPA 8260)</t>
  </si>
  <si>
    <t>Water, BTEX + MTBE (EPA 602, EPA 624, EPA 8021 or EPA 8260)</t>
  </si>
  <si>
    <t>Water, Volatile Organic Halocarbons, except EDB (EPA 8021 or EPA 8260)</t>
  </si>
  <si>
    <t>Per Review</t>
  </si>
  <si>
    <t>Per Site</t>
  </si>
  <si>
    <t>Per Package</t>
  </si>
  <si>
    <t>Per Visit</t>
  </si>
  <si>
    <t>Per Survey</t>
  </si>
  <si>
    <t>Per Day</t>
  </si>
  <si>
    <t>Per Boring</t>
  </si>
  <si>
    <t xml:space="preserve">Per Well </t>
  </si>
  <si>
    <t>Per Foot</t>
  </si>
  <si>
    <t>Per Vault</t>
  </si>
  <si>
    <t>Per Sample</t>
  </si>
  <si>
    <t>Soil, BTEX + MTBE + VOHs (EPA 8021 or EPA 8260)</t>
  </si>
  <si>
    <t>Water, BTEX + MTBE + VOHs (EPA 601/602, EPA 624, EPA 6021 or EPA 8260)</t>
  </si>
  <si>
    <t>Water, Polycyclic Aromatic Hydrocarbons, including 1-methylnaphthalene + 2-methylnaphthalene (EPA 610 [HPLC], EPA 625, EPA 8270 or EPA 8310)</t>
  </si>
  <si>
    <t>Water, EDB [1,2-dibromoethane or ethylene dibromide] (EPA 504.1 or EPA 8011)</t>
  </si>
  <si>
    <t>Water, Priority Pollutant Volatile Organics [for NPDES purposes only] (EPA 624)</t>
  </si>
  <si>
    <t>Water, Priority Pollutant Volatile Organics (EPA 8260)</t>
  </si>
  <si>
    <t>Soil, Priority Pollutant Extractable Organics-Base Neutral and Acid Extractables (EPA 8270 list [e.g., EPA 8081/8082 + EPA 8270])</t>
  </si>
  <si>
    <t>Water, Total Recoverable Petroleum Hydrocarbons (FL-PRO)</t>
  </si>
  <si>
    <t>Soil, PCBs [or Aroclors] (EPA 8082)</t>
  </si>
  <si>
    <t>Water, PCBs [or Aroclors] (EPA 608 or EPA 8082)</t>
  </si>
  <si>
    <t>Water, Arsenic, Total (EPA 200.7, EPA 200.8, EPA 6010 or EPA 6020)</t>
  </si>
  <si>
    <t>Water, Cadmium, Total (EPA 200.7, EPA 200.8, EPA 6010 or EPA 6020)</t>
  </si>
  <si>
    <t>Water, Chromium, Total (EPA 200.7, EPA 200.8, EPA 6010 or EPA 6020)</t>
  </si>
  <si>
    <t>Water, Lead, Total (EPA 200.7, EPA 200.8, EPA 6010 or EPA 6020)</t>
  </si>
  <si>
    <t>Water, Mercury, Total (EPA 245.1, EPA 6020 or EPA 7470)</t>
  </si>
  <si>
    <t>Water, Calcium, Total (EPA 200.7, EPA 6010 or EPA 6020)</t>
  </si>
  <si>
    <t>Water, Iron, Total (EPA 200.7, EPA 6010 or EPA 6020)</t>
  </si>
  <si>
    <t>Water, Magnesium, Total (EPA 200.7, EPA 6010 or EPA 6020)</t>
  </si>
  <si>
    <t>Water, Manganese, Total (EPA 200.7, EPA 200.8, EPA 6010 or EPA 6020)</t>
  </si>
  <si>
    <t>Water, Potassium, Total (EPA 200.7, EPA 6010 or EPA 6020)</t>
  </si>
  <si>
    <t>Water, Sodium, Total (EPA 200.7, EPA 6010 or EPA 6020)</t>
  </si>
  <si>
    <t>Water, Alkalinity [as CaCO3] (EPA 310.2 or SM 2320 B)</t>
  </si>
  <si>
    <t>Water, Chloride (EPA 300.0, EPA 9056, EPA 9251, EPA 9053, SM 4500CI B, SM 4500CI C or SM 4500CI E)</t>
  </si>
  <si>
    <t>Water, Hardness, Total [as CaCO3] (SM 2340 B or SM 2340 C)</t>
  </si>
  <si>
    <t>Water, Nitrate [as N] (EPA 300.0 or EPA 353.2)</t>
  </si>
  <si>
    <t>Water, Nitrite [as N] (EPA 300.0, EPA 300.1, SM 4500-NO2 B or SM 4500-NO3 F)</t>
  </si>
  <si>
    <t>Water, Organic Carbon, Total (SM 5310 B, SM 5310 C or EPA 9060)</t>
  </si>
  <si>
    <t>Water, Residue-nonfilterable [Total Suspended Solids] (SM 2540 D)</t>
  </si>
  <si>
    <t>Water, Sulfate (ASTM D516-02, ASTM D516-90, EPA 300.0, EPA 300.1, EPA 375.2, EPA 9038, EPA 9056 or SM 4500-SO4 C)</t>
  </si>
  <si>
    <t>Water, Acute Bioassay-96 Hour, Freshwater, Vertebrate/Invertebrate [Vertebrate: Pimephales promelas or Cyprinella leedsi/Invertebrate: Ceriodaphnia dubia] (EPA 2000.0/2002.0)</t>
  </si>
  <si>
    <t>Water, Acute Bioassay-96 Hour, Estuarine + Marine, Vertebrate/Invertebrate [Vertebrate: Menidia beryllina, Meridia menidia or Menida peninsulae/Invertebrate: Mysidopsis bahia] (EPA 2006.0/2007.0)</t>
  </si>
  <si>
    <t>Per Square Foot</t>
  </si>
  <si>
    <t>Per Ton</t>
  </si>
  <si>
    <t>Per Cubic Yard</t>
  </si>
  <si>
    <t>Per Gallon</t>
  </si>
  <si>
    <t>Per Tank</t>
  </si>
  <si>
    <t>Supplemental Site Assessment Report</t>
  </si>
  <si>
    <t>Letter/NPDES Report</t>
  </si>
  <si>
    <t xml:space="preserve">Remedial Action Startup Report </t>
  </si>
  <si>
    <t xml:space="preserve">Natural Attenuation or Post RA Monitoring Report, Quarterly or Non-Annual </t>
  </si>
  <si>
    <t xml:space="preserve">Natural Attenuation or Post RA Monitoring Report, Annual </t>
  </si>
  <si>
    <t>Remedial Action General Report</t>
  </si>
  <si>
    <t>Remedial Action Interim Report</t>
  </si>
  <si>
    <t xml:space="preserve">Well Abandonment/Site Restoration Report </t>
  </si>
  <si>
    <t>Per Report</t>
  </si>
  <si>
    <t>Construction Drawings and Specs Report</t>
  </si>
  <si>
    <t>Per Round Trip</t>
  </si>
  <si>
    <t>Per Test</t>
  </si>
  <si>
    <t>Per Month</t>
  </si>
  <si>
    <t>Per Hour</t>
  </si>
  <si>
    <t>Per Week</t>
  </si>
  <si>
    <t xml:space="preserve">Per 2 Hrs </t>
  </si>
  <si>
    <t>Vapor Extraction Pilot Test - Additional Time</t>
  </si>
  <si>
    <t>Air Sparging/Vapor Extraction Pilot Test - Additional Time</t>
  </si>
  <si>
    <t>Multi-Phase Pilot Test - Additional Time</t>
  </si>
  <si>
    <t xml:space="preserve">Vapor Extraction/Aquifer Pumping Test - Additional Time  </t>
  </si>
  <si>
    <t>Excavator Mobilization - ≤ 100 miles each way</t>
  </si>
  <si>
    <t>Excavator Mobilization - &gt; 100 miles each way</t>
  </si>
  <si>
    <t>Per Agreement</t>
  </si>
  <si>
    <t>MOBILIZATION</t>
  </si>
  <si>
    <t>MEALS AND LODGING</t>
  </si>
  <si>
    <t>Off-Site Property Access Agreement</t>
  </si>
  <si>
    <t>1-1.</t>
  </si>
  <si>
    <t>1-2.</t>
  </si>
  <si>
    <t>1-3.</t>
  </si>
  <si>
    <t>1-4.</t>
  </si>
  <si>
    <t>1-5.</t>
  </si>
  <si>
    <t>2-1.</t>
  </si>
  <si>
    <t>Work Trailer - ≤ 100 miles each way</t>
  </si>
  <si>
    <t>Work Trailer - &gt; 100 miles each way</t>
  </si>
  <si>
    <t>12.</t>
  </si>
  <si>
    <t>13.</t>
  </si>
  <si>
    <t>14.</t>
  </si>
  <si>
    <t>Per Person,         Per Day</t>
  </si>
  <si>
    <t>6-1.</t>
  </si>
  <si>
    <t>6-4.</t>
  </si>
  <si>
    <t>6-5.</t>
  </si>
  <si>
    <t>6-6.</t>
  </si>
  <si>
    <t>6-7.</t>
  </si>
  <si>
    <t>6-8.</t>
  </si>
  <si>
    <t>6-10.</t>
  </si>
  <si>
    <t>6-11.</t>
  </si>
  <si>
    <t>IN-SITU INJECTION</t>
  </si>
  <si>
    <t>15.</t>
  </si>
  <si>
    <t>16.</t>
  </si>
  <si>
    <t>17.</t>
  </si>
  <si>
    <t>7-1.</t>
  </si>
  <si>
    <t>7-2.</t>
  </si>
  <si>
    <t>7-3.</t>
  </si>
  <si>
    <t>7-4.</t>
  </si>
  <si>
    <t>7-5.</t>
  </si>
  <si>
    <t>7-6.</t>
  </si>
  <si>
    <t xml:space="preserve">Above Grade Well Completion </t>
  </si>
  <si>
    <t>DRILLING AND BORING</t>
  </si>
  <si>
    <t>WELL INSTALLATION</t>
  </si>
  <si>
    <t>WELL ABANDONMENT</t>
  </si>
  <si>
    <t>Grout and Abandon Well, 1 to 2 inch diameter</t>
  </si>
  <si>
    <t>Grout and Abandon Well, &gt; 2 to 4 inch diameter</t>
  </si>
  <si>
    <t>Grout and Abandon Well, &gt; 4 to 6 inch diameter</t>
  </si>
  <si>
    <t>Grout and Abandon Well, &gt; 6 inch diameter</t>
  </si>
  <si>
    <t>8-1.</t>
  </si>
  <si>
    <t>8-2.</t>
  </si>
  <si>
    <t>8-3.</t>
  </si>
  <si>
    <t>8-4.</t>
  </si>
  <si>
    <t>8-5.</t>
  </si>
  <si>
    <t>SAMPLE COLLECTION AND FIELD TESTING</t>
  </si>
  <si>
    <t>Domestic Water Well Sampling</t>
  </si>
  <si>
    <t xml:space="preserve">Other Water Sampling </t>
  </si>
  <si>
    <t>9-1.</t>
  </si>
  <si>
    <t>9-2.</t>
  </si>
  <si>
    <t>9-3.</t>
  </si>
  <si>
    <t>9-4.</t>
  </si>
  <si>
    <t>9-5.</t>
  </si>
  <si>
    <t>9-6.</t>
  </si>
  <si>
    <t>9-7.</t>
  </si>
  <si>
    <t>9-8.</t>
  </si>
  <si>
    <t>9-9.</t>
  </si>
  <si>
    <t>9-10.</t>
  </si>
  <si>
    <t>Installation of Well Vault - 2 x 2 x 2 foot</t>
  </si>
  <si>
    <t>Installation of Well Vault - 4 x 4 x 2 foot</t>
  </si>
  <si>
    <t>Removal of Well Vault - 2 x 2 x 2 foot</t>
  </si>
  <si>
    <t>Removal of Well Vault - 4 x 4 x 2 foot</t>
  </si>
  <si>
    <t>10-7.</t>
  </si>
  <si>
    <t>10-8.</t>
  </si>
  <si>
    <t>10-9.</t>
  </si>
  <si>
    <t>10-10.</t>
  </si>
  <si>
    <t>10-13.</t>
  </si>
  <si>
    <t>10-14.</t>
  </si>
  <si>
    <t>10-15.</t>
  </si>
  <si>
    <t>10-16.</t>
  </si>
  <si>
    <t>10-17.</t>
  </si>
  <si>
    <t>10-18.</t>
  </si>
  <si>
    <t>10-19.</t>
  </si>
  <si>
    <t>10-20.</t>
  </si>
  <si>
    <t>10-21.</t>
  </si>
  <si>
    <t>Water, Ammonia [as N] (EPA 350.1, SM 4500-NH3 C, SM 4500-NH3 D, SM 4500-NH3 G or SM 4500-NH3 H)</t>
  </si>
  <si>
    <t>Water, Orthophosphate [as P] (EPA 300.0, EPA 300.1, EPA 365.1, EPA 365.3, EPA 9056, SM 4500-PE or SM 4500-PF)</t>
  </si>
  <si>
    <t>Water, Residue-filterable [Total Dissolved Solids] (SM 2540 C)</t>
  </si>
  <si>
    <t>Water, Heterotrophic Plate Count (SM 9215 B)</t>
  </si>
  <si>
    <t>Water, Priority Pollutant Extractable Organics-Base Neutral and Acid Extractables [for NPDES purposes only] (EPA 625 list [e.g., EPA 608 + EPA 625])</t>
  </si>
  <si>
    <t>Water, Priority Pollutant Extractable Organics-Base Neutral and Acid Extractables (EPA 8270 list [e.g., EPA 8081/8082 + EPA 8270 or EPA 608 + EPA 8270)</t>
  </si>
  <si>
    <t>Loader/Backhoe Mobilization - ≤ 100 miles each way</t>
  </si>
  <si>
    <t>Loader/Backhoe Mobilization - &gt; 100 miles each way</t>
  </si>
  <si>
    <t>Site Reconnaissance/Field Measurement Visit</t>
  </si>
  <si>
    <t>11-1.</t>
  </si>
  <si>
    <t>11-2.</t>
  </si>
  <si>
    <t>11-4.</t>
  </si>
  <si>
    <t>Air, Total Petroleum Hydrocarbons (EPA Method 18 or TO-3)</t>
  </si>
  <si>
    <t>Air, Polycyclic Aromatic Hydrocarbons (EPA Method TO-13)</t>
  </si>
  <si>
    <t>Dewatering System, up to 12 well points (includes installation)</t>
  </si>
  <si>
    <t>Additional Dewatering System Well Points (2) (includes installation)</t>
  </si>
  <si>
    <t>12-1.</t>
  </si>
  <si>
    <t>12-2.</t>
  </si>
  <si>
    <t>12-4.</t>
  </si>
  <si>
    <t>Per Drum</t>
  </si>
  <si>
    <t>Transport and Disposal of Petroleum Impacted Soil (includes drum)</t>
  </si>
  <si>
    <t>Transport and Disposal of Petroleum Contact Water (includes drum)</t>
  </si>
  <si>
    <t>Transport and Disposal of Petroleum Product (includes drum)</t>
  </si>
  <si>
    <t>RESURFACING</t>
  </si>
  <si>
    <t xml:space="preserve">DEBRIS, WASTE AND PRODUCT REMOVAL AND DISPOSAL </t>
  </si>
  <si>
    <t xml:space="preserve">Transport and Disposal of Mixed Debris  </t>
  </si>
  <si>
    <t xml:space="preserve">Conventional Soil Excavation and Loading ≤ 300 cubic yards </t>
  </si>
  <si>
    <t>Conventional Soil Excavation and Loading &gt; 300 cubic yards</t>
  </si>
  <si>
    <t>LDA Excavation and Loading Without Casing ≤ 300 cubic yards</t>
  </si>
  <si>
    <t>LDA Excavation and Loading Without Casing &gt; 300 cubic yards</t>
  </si>
  <si>
    <t>Flowable Fill Concrete and Installation</t>
  </si>
  <si>
    <t>REMEDIAL ACTION CONSTRUCTION</t>
  </si>
  <si>
    <t>13-1.</t>
  </si>
  <si>
    <t>13-2.</t>
  </si>
  <si>
    <t>13-3.</t>
  </si>
  <si>
    <t>13-4.</t>
  </si>
  <si>
    <t>13-5.</t>
  </si>
  <si>
    <t>13-6.</t>
  </si>
  <si>
    <t>13-7.</t>
  </si>
  <si>
    <t>PETROLEUM STORAGE TANK REMOVAL AND DISPOSAL</t>
  </si>
  <si>
    <t>Remove and Dispose Petroleum Storage Tank - ≤ 1,000 gal. capacity</t>
  </si>
  <si>
    <t>Remove and Dispose Petroleum Storage Tank - &gt; 1,000 to 5,000 gal. capacity</t>
  </si>
  <si>
    <t>Remove and Dispose Petroleum Storage Tank - &gt; 10,000 gal. capacity</t>
  </si>
  <si>
    <t>8-6.</t>
  </si>
  <si>
    <t>Transport Petroleum Impacted Soil (bulk) ≤ 100 miles</t>
  </si>
  <si>
    <t>Transport Petroleum Impacted Soil (bulk) &gt; 100 miles</t>
  </si>
  <si>
    <t>Disposal of Petroleum Impacted Soil at a Landfill (bulk) ≤ 450 tons</t>
  </si>
  <si>
    <t>Disposal of Petroleum Impacted Soil at a Landfill (bulk) &gt; 450 tons</t>
  </si>
  <si>
    <t>Disposal of Petroleum Impacted Soil at a Thermal Treatment Facility (bulk) ≤ 450 tons</t>
  </si>
  <si>
    <t>Disposal of Petroleum Impacted Soil at a Thermal Treatment Facility (bulk) &gt; 450 tons</t>
  </si>
  <si>
    <t>Transport and Disposal of Petroleum Contact Water (bulk)</t>
  </si>
  <si>
    <t>Transport and Disposal of Petroleum Product (bulk)</t>
  </si>
  <si>
    <t>Asphalt Paving - 2 inch thickness (includes sub-base)</t>
  </si>
  <si>
    <t xml:space="preserve">Asphalt Paving - additional 1 inch thickness </t>
  </si>
  <si>
    <t>Concrete Paving - 4 inch thickness (includes sub-base)</t>
  </si>
  <si>
    <t xml:space="preserve">Concrete Paving - additional 1 inch thickness </t>
  </si>
  <si>
    <t>Crushed Lime Rock Cover - 2 inch thickness</t>
  </si>
  <si>
    <t xml:space="preserve">AS/SVE System Package - Medium </t>
  </si>
  <si>
    <t xml:space="preserve">MPE System Package - Medium </t>
  </si>
  <si>
    <t>MPE System Package - Medium</t>
  </si>
  <si>
    <t>19.</t>
  </si>
  <si>
    <t>20.</t>
  </si>
  <si>
    <t>Clean Backfill Material, Compaction and Testing (includes transport) ≤ 300 cubic yards</t>
  </si>
  <si>
    <t>Clean Backfill Material, Compaction and Testing (includes transport) &gt; 300 cubic yards</t>
  </si>
  <si>
    <t>18-1.</t>
  </si>
  <si>
    <t>18-2.</t>
  </si>
  <si>
    <t>18-3.</t>
  </si>
  <si>
    <t>18-4.</t>
  </si>
  <si>
    <t>18-5.</t>
  </si>
  <si>
    <t>20-1.</t>
  </si>
  <si>
    <t>20-2.</t>
  </si>
  <si>
    <t>20-3.</t>
  </si>
  <si>
    <t>20-4.</t>
  </si>
  <si>
    <t>20-5.</t>
  </si>
  <si>
    <t>20-6.</t>
  </si>
  <si>
    <t>20-7.</t>
  </si>
  <si>
    <t>20-8.</t>
  </si>
  <si>
    <t>20-9.</t>
  </si>
  <si>
    <t>20-10.</t>
  </si>
  <si>
    <t>20-11.</t>
  </si>
  <si>
    <t>Draftsperson</t>
  </si>
  <si>
    <t>Laborers and Security Guards</t>
  </si>
  <si>
    <t xml:space="preserve">Administrative </t>
  </si>
  <si>
    <t>Air Sparge System Package - Medium</t>
  </si>
  <si>
    <t>Groundwater Treatment System Package - Medium</t>
  </si>
  <si>
    <t>19-1.</t>
  </si>
  <si>
    <t>19-3.</t>
  </si>
  <si>
    <t>19-4.</t>
  </si>
  <si>
    <t>19-5.</t>
  </si>
  <si>
    <t>19-6.</t>
  </si>
  <si>
    <t>19-7.</t>
  </si>
  <si>
    <t>19-8.</t>
  </si>
  <si>
    <t>19-9.</t>
  </si>
  <si>
    <t>19-10.</t>
  </si>
  <si>
    <t>19-11.</t>
  </si>
  <si>
    <t>19-12.</t>
  </si>
  <si>
    <t>19-13.</t>
  </si>
  <si>
    <t>19-14.</t>
  </si>
  <si>
    <t>19-15.</t>
  </si>
  <si>
    <t>Soil Source Removal Report</t>
  </si>
  <si>
    <t>General Site Assessment Report</t>
  </si>
  <si>
    <t xml:space="preserve">Operation &amp; Maintenance Report, Quarterly or Non-Annual </t>
  </si>
  <si>
    <t xml:space="preserve">Free Product Recovery Report </t>
  </si>
  <si>
    <t>17-1.</t>
  </si>
  <si>
    <t>17-2.</t>
  </si>
  <si>
    <t>17-4.</t>
  </si>
  <si>
    <t>17-5.</t>
  </si>
  <si>
    <t xml:space="preserve">Groundwater Recovery System Pilot Test - Additional Time  </t>
  </si>
  <si>
    <t xml:space="preserve">Groundwater Recovery System Pilot Test - 8 hours </t>
  </si>
  <si>
    <t>Vapor Extraction Pilot Test - 8 hours</t>
  </si>
  <si>
    <t xml:space="preserve">Vapor Extraction/Aquifer Pumping Test - 8 hours  </t>
  </si>
  <si>
    <t>Air Sparging/Vapor Extraction Pilot Test - 8 hours</t>
  </si>
  <si>
    <t>Multi-Phase Pilot Test - 8 hours</t>
  </si>
  <si>
    <t>Direct Push Boring with In-Situ Injection</t>
  </si>
  <si>
    <t>Materials to be Injected</t>
  </si>
  <si>
    <t>16-1.</t>
  </si>
  <si>
    <t>16-2.</t>
  </si>
  <si>
    <t>16.A.</t>
  </si>
  <si>
    <t>TRENCHING</t>
  </si>
  <si>
    <t>16.B.</t>
  </si>
  <si>
    <t>REMEDIATION SYSTEM INTEGRATION AND STARTUP</t>
  </si>
  <si>
    <t>16-4.</t>
  </si>
  <si>
    <t>16-5.</t>
  </si>
  <si>
    <t>16-6.</t>
  </si>
  <si>
    <t>Per Additional Tech Component</t>
  </si>
  <si>
    <t>REMEDIAL ACTION - PACKAGED WORK SCOPES (Including Remediation System Equipment)</t>
  </si>
  <si>
    <t>MONTHLY REMEDIATION SYSTEM O&amp;M PACKAGED WORK SCOPES (Excluding Remediation System Equipment)</t>
  </si>
  <si>
    <t>Contractor Oversight for Non-Price Schedule Activities</t>
  </si>
  <si>
    <t>Pea Gravel</t>
  </si>
  <si>
    <t>#57 Stone</t>
  </si>
  <si>
    <t>Mobilization, Light Duty Vehicle (car or 1/2 ton truck) - ≤ 100 miles each way</t>
  </si>
  <si>
    <t>Mobilization, Light Duty Vehicle  (car or 1/2 ton truck) - &gt; 100 miles each way</t>
  </si>
  <si>
    <t>Heavy Duty/Stakebed Truck (3/4 ton +) - ≤ 100 miles each way</t>
  </si>
  <si>
    <t>Heavy Duty/Stakebed Truck (3/4 ton +) - &gt; 100 miles each way</t>
  </si>
  <si>
    <t>SOIL SOURCE REMOVAL RELATED</t>
  </si>
  <si>
    <t>Removal and Loading of Asphalt and/or Concrete - up to 4 inch thickness</t>
  </si>
  <si>
    <t xml:space="preserve">Additional Removal/Loading Cost for Concrete - &gt; 4 inch thickness </t>
  </si>
  <si>
    <t xml:space="preserve">Transport and Disposal of Clean Concrete </t>
  </si>
  <si>
    <t>Soil, Texture, (See Gee 7 Bauder [1966])</t>
  </si>
  <si>
    <t xml:space="preserve">System O&amp;M Package - Small </t>
  </si>
  <si>
    <t>System O&amp;M Package - Medium</t>
  </si>
  <si>
    <t xml:space="preserve">System O&amp;M Package - Large </t>
  </si>
  <si>
    <t>Supplemental System O&amp;M Package - Add Thermox or Catox Treatment</t>
  </si>
  <si>
    <t>2-2.</t>
  </si>
  <si>
    <t>2-3.</t>
  </si>
  <si>
    <t>2-4.</t>
  </si>
  <si>
    <t>3.</t>
  </si>
  <si>
    <t>3-1.</t>
  </si>
  <si>
    <t>3-2.</t>
  </si>
  <si>
    <t>3-3.</t>
  </si>
  <si>
    <t>3-4.</t>
  </si>
  <si>
    <t>3-5.</t>
  </si>
  <si>
    <t>3-6.</t>
  </si>
  <si>
    <t>3-11.</t>
  </si>
  <si>
    <t>3-12.</t>
  </si>
  <si>
    <t>3-15.</t>
  </si>
  <si>
    <t>3-16.</t>
  </si>
  <si>
    <t>3-17.</t>
  </si>
  <si>
    <t>3-18.</t>
  </si>
  <si>
    <t>5-2.</t>
  </si>
  <si>
    <t>5-6.</t>
  </si>
  <si>
    <t>5-7.</t>
  </si>
  <si>
    <t>5-8.</t>
  </si>
  <si>
    <t>5-9.</t>
  </si>
  <si>
    <t>5-10.</t>
  </si>
  <si>
    <t>5-23.</t>
  </si>
  <si>
    <t>5-22.</t>
  </si>
  <si>
    <t>5-21.</t>
  </si>
  <si>
    <t>5-20.</t>
  </si>
  <si>
    <t>5-19.</t>
  </si>
  <si>
    <t>5-18.</t>
  </si>
  <si>
    <t>5-17.</t>
  </si>
  <si>
    <t>5-16.</t>
  </si>
  <si>
    <t>5-15.</t>
  </si>
  <si>
    <t>5-14.</t>
  </si>
  <si>
    <t>5-13.</t>
  </si>
  <si>
    <t>5-12.</t>
  </si>
  <si>
    <t>5-11.</t>
  </si>
  <si>
    <t>8-7.</t>
  </si>
  <si>
    <t>8-8.</t>
  </si>
  <si>
    <t>8-9.</t>
  </si>
  <si>
    <t>8-10.</t>
  </si>
  <si>
    <t>9-11.</t>
  </si>
  <si>
    <t>9-12.</t>
  </si>
  <si>
    <t>9-13.</t>
  </si>
  <si>
    <t>9-14.</t>
  </si>
  <si>
    <t>9-15.</t>
  </si>
  <si>
    <t>9-16.</t>
  </si>
  <si>
    <t>9-17.</t>
  </si>
  <si>
    <t>9-18.</t>
  </si>
  <si>
    <t>9-19.</t>
  </si>
  <si>
    <t>9-20.</t>
  </si>
  <si>
    <t>9-21.</t>
  </si>
  <si>
    <t>9-22.</t>
  </si>
  <si>
    <t>9-23.</t>
  </si>
  <si>
    <t>9-24.</t>
  </si>
  <si>
    <t>9.B.</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</si>
  <si>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</si>
  <si>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</si>
  <si>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</si>
  <si>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</si>
  <si>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</si>
  <si>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</si>
  <si>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</si>
  <si>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</si>
  <si>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</si>
  <si>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</si>
  <si>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</si>
  <si>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</si>
  <si>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</si>
  <si>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</si>
  <si>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</si>
  <si>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</si>
  <si>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</si>
  <si>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</si>
  <si>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</si>
  <si>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</si>
  <si>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</si>
  <si>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</si>
  <si>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</si>
  <si>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</si>
  <si>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</si>
  <si>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</si>
  <si>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</si>
  <si>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</si>
  <si>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</si>
  <si>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</si>
  <si>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</si>
  <si>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</si>
  <si>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</si>
  <si>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</si>
  <si>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</si>
  <si>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</si>
  <si>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</si>
  <si>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</si>
  <si>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</si>
  <si>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</si>
  <si>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</si>
  <si>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</si>
  <si>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</si>
  <si>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9.C.</t>
  </si>
  <si>
    <t>9-68.</t>
  </si>
  <si>
    <t>9-69.</t>
  </si>
  <si>
    <t>9-70.</t>
  </si>
  <si>
    <t>9-71.</t>
  </si>
  <si>
    <t>9.D.</t>
  </si>
  <si>
    <t>9-72.</t>
  </si>
  <si>
    <t>9-73.</t>
  </si>
  <si>
    <t>9.E.</t>
  </si>
  <si>
    <t>9-75.</t>
  </si>
  <si>
    <t>9-76.</t>
  </si>
  <si>
    <t>9-77.</t>
  </si>
  <si>
    <t>10.</t>
  </si>
  <si>
    <t>12-3.</t>
  </si>
  <si>
    <t>12-5.</t>
  </si>
  <si>
    <t>12-6.</t>
  </si>
  <si>
    <t>12-7.</t>
  </si>
  <si>
    <t>12-8.</t>
  </si>
  <si>
    <t>12-9.</t>
  </si>
  <si>
    <t>12-10.</t>
  </si>
  <si>
    <t>12-11.</t>
  </si>
  <si>
    <t>12-12.</t>
  </si>
  <si>
    <t>12-13.</t>
  </si>
  <si>
    <t>12-14.</t>
  </si>
  <si>
    <t>12-15.</t>
  </si>
  <si>
    <t>12-16.</t>
  </si>
  <si>
    <t>15.A.</t>
  </si>
  <si>
    <t>15-3.</t>
  </si>
  <si>
    <t>15.B.</t>
  </si>
  <si>
    <t>15-5.</t>
  </si>
  <si>
    <t>16-7.</t>
  </si>
  <si>
    <t>16-8.</t>
  </si>
  <si>
    <t>16-9.</t>
  </si>
  <si>
    <t>16-10.</t>
  </si>
  <si>
    <t>16-11.</t>
  </si>
  <si>
    <t>16-12.</t>
  </si>
  <si>
    <t xml:space="preserve">LABORATORY ANALYSIS  </t>
  </si>
  <si>
    <t>9.A.</t>
  </si>
  <si>
    <t>SOIL/SEDIMENT ANALYSIS</t>
  </si>
  <si>
    <t>WATER ANALYSIS</t>
  </si>
  <si>
    <t>AIR ANALYSIS</t>
  </si>
  <si>
    <t>PRODUCT ANALYSIS</t>
  </si>
  <si>
    <t>OTHER ANALYSIS</t>
  </si>
  <si>
    <t>16-17.</t>
  </si>
  <si>
    <t>16-18.</t>
  </si>
  <si>
    <t>16-19.</t>
  </si>
  <si>
    <t>16-20.</t>
  </si>
  <si>
    <t>16-21.</t>
  </si>
  <si>
    <t>16-22.</t>
  </si>
  <si>
    <t>16-23.</t>
  </si>
  <si>
    <t>16-24.</t>
  </si>
  <si>
    <t>17-3.</t>
  </si>
  <si>
    <t>18.</t>
  </si>
  <si>
    <t>18-6.</t>
  </si>
  <si>
    <t>18-7.</t>
  </si>
  <si>
    <t>18-8.</t>
  </si>
  <si>
    <t>18-9.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</si>
  <si>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</si>
  <si>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</si>
  <si>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</si>
  <si>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</si>
  <si>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</si>
  <si>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</si>
  <si>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</si>
  <si>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</si>
  <si>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</si>
  <si>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</si>
  <si>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</si>
  <si>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</si>
  <si>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</si>
  <si>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</si>
  <si>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</si>
  <si>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</si>
  <si>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</si>
  <si>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</si>
  <si>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</si>
  <si>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</si>
  <si>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</si>
  <si>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</si>
  <si>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</si>
  <si>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</si>
  <si>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</si>
  <si>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18-41.</t>
  </si>
  <si>
    <t>18-42.</t>
  </si>
  <si>
    <t>18-43.</t>
  </si>
  <si>
    <t>18-44.</t>
  </si>
  <si>
    <t>18-45.</t>
  </si>
  <si>
    <t>18-46.</t>
  </si>
  <si>
    <t>Program Manager (Key)</t>
  </si>
  <si>
    <t>Project Manager (Key)</t>
  </si>
  <si>
    <t>Geologist/Geoscientist (Key)</t>
  </si>
  <si>
    <t>Hydrogeologist/Modeler (Key)</t>
  </si>
  <si>
    <t>Engineer (Key)</t>
  </si>
  <si>
    <t>Scientist/Technical Specialist (Key)</t>
  </si>
  <si>
    <t>Field Technician (Key)</t>
  </si>
  <si>
    <t>Remove and Dispose Petroleum Storage Tank - &gt; 5,000 to 10,000 gal. capacity</t>
  </si>
  <si>
    <t>Soil, GC/MS Full Scan, Alkanes, Isoalkanes, Cycloalkanes, Aromatics, Bicyclane, Sterane, and Terpane Biomarkers (ASTM D5739 High Resolution GC/MS)</t>
  </si>
  <si>
    <t>Water, Nitrate-Nitrite [as N] (EPA 300.0, EPA 353.2, SM 4500-NO3 E or SM 4500-NO3 F)</t>
  </si>
  <si>
    <t>21.</t>
  </si>
  <si>
    <t>21-1.</t>
  </si>
  <si>
    <t>REMEDIAL ACTION SYSTEM/EQUIPMENT USE (Equipment Only, Excluding O&amp;M)</t>
  </si>
  <si>
    <r>
      <t>Mini Excavator/Loader (Bobcat</t>
    </r>
    <r>
      <rPr>
        <vertAlign val="superscript"/>
        <sz val="11"/>
        <color indexed="8"/>
        <rFont val="Arial Narrow"/>
        <family val="2"/>
      </rPr>
      <t>TM</t>
    </r>
    <r>
      <rPr>
        <sz val="11"/>
        <color indexed="8"/>
        <rFont val="Arial Narrow"/>
        <family val="2"/>
      </rPr>
      <t>) Mobilization - ≤ 100 miles each way</t>
    </r>
  </si>
  <si>
    <r>
      <t>Mini Excavator/Loader (Bobcat</t>
    </r>
    <r>
      <rPr>
        <vertAlign val="superscript"/>
        <sz val="11"/>
        <color indexed="8"/>
        <rFont val="Arial Narrow"/>
        <family val="2"/>
      </rPr>
      <t>TM</t>
    </r>
    <r>
      <rPr>
        <sz val="11"/>
        <color indexed="8"/>
        <rFont val="Arial Narrow"/>
        <family val="2"/>
      </rPr>
      <t>) Mobilization - &gt; 100 miles each way</t>
    </r>
  </si>
  <si>
    <r>
      <t>Vapor/Ambient Air Sample Collection - Passive Dosimeter, Sorbent Tube, Tedlar</t>
    </r>
    <r>
      <rPr>
        <vertAlign val="superscript"/>
        <sz val="11"/>
        <rFont val="Arial Narrow"/>
        <family val="2"/>
      </rPr>
      <t>TM</t>
    </r>
    <r>
      <rPr>
        <sz val="11"/>
        <rFont val="Arial Narrow"/>
        <family val="2"/>
      </rPr>
      <t xml:space="preserve"> Bag (or Equivalent)</t>
    </r>
  </si>
  <si>
    <t>PAY ITEM</t>
  </si>
  <si>
    <t xml:space="preserve">DESCRIPTION                          </t>
  </si>
  <si>
    <t xml:space="preserve">HSA or MR Boring, ≤ 6 inch diameter, &lt; 50 foot total depth </t>
  </si>
  <si>
    <t xml:space="preserve">HSA or MR Boring, ≤ 6 inch diameter, 50 to 100 foot total depth </t>
  </si>
  <si>
    <t xml:space="preserve">HSA or MR Boring, ≤ 6 inch diameter, &gt; 100 foot total depth </t>
  </si>
  <si>
    <t xml:space="preserve">HSA or MR Boring, &gt; 6 to 10 inch diameter, &lt; 50 foot total depth </t>
  </si>
  <si>
    <t xml:space="preserve">HSA or MR Boring, &gt; 6 to 10 inch diameter, 50 to 100 foot total depth </t>
  </si>
  <si>
    <t xml:space="preserve">HSA or MR Boring, &gt; 6 to 10 inch diameter, &gt; 100 foot total depth </t>
  </si>
  <si>
    <t xml:space="preserve">HSA or MR Boring, &gt; 10 to 14 inch diameter, &lt; 50 foot total depth </t>
  </si>
  <si>
    <t xml:space="preserve">HSA or MR Boring, &gt; 10 to 14 inch diameter, 50 to 100 foot total depth </t>
  </si>
  <si>
    <t xml:space="preserve">HSA or MR Boring, &gt; 10 to 14 inch diameter, &gt; 100 foot total depth </t>
  </si>
  <si>
    <t xml:space="preserve">Sonic Boring, ≤ 6 inch diameter, &lt; 50 foot total depth </t>
  </si>
  <si>
    <t xml:space="preserve">Sonic Boring, ≤ 6 inch diameter, 50 to 100 foot total depth </t>
  </si>
  <si>
    <t xml:space="preserve">Sonic Boring, ≤ 6 inch diameter, &gt; 100 foot total depth </t>
  </si>
  <si>
    <t xml:space="preserve">Sonic Boring, &gt; 6 to 10 inch diameter, &lt; 50 foot total depth </t>
  </si>
  <si>
    <t xml:space="preserve">Sonic Boring, &gt; 6 to 10 inch diameter, 50 to 100 foot total depth </t>
  </si>
  <si>
    <t xml:space="preserve">Sonic Boring, &gt; 6 to 10 inch diameter, &gt; 100 foot total depth </t>
  </si>
  <si>
    <t xml:space="preserve">Sonic Boring, &gt; 10 to 14 inch diameter, &lt; 50 foot total depth </t>
  </si>
  <si>
    <t xml:space="preserve">Sonic Boring, &gt; 10 to 14 inch diameter, 50 to 100 foot total depth </t>
  </si>
  <si>
    <t xml:space="preserve">Sonic Boring, &gt; 10 to 14 inch diameter, &gt; 100 foot total depth </t>
  </si>
  <si>
    <t>In-Situ Injection Into Existing Well/Treatment Point</t>
  </si>
  <si>
    <t xml:space="preserve">System O&amp;M Package - Extra Large </t>
  </si>
  <si>
    <t>Receptor and Exposure Pathway Report</t>
  </si>
  <si>
    <t>21-2.</t>
  </si>
  <si>
    <t>21-3.</t>
  </si>
  <si>
    <t>21-4.</t>
  </si>
  <si>
    <t>21-5.</t>
  </si>
  <si>
    <t>21-8.</t>
  </si>
  <si>
    <t>21-9.</t>
  </si>
  <si>
    <t>21-10.</t>
  </si>
  <si>
    <t>21-11.</t>
  </si>
  <si>
    <t>21-12.</t>
  </si>
  <si>
    <t>21-13.</t>
  </si>
  <si>
    <t>21-15.</t>
  </si>
  <si>
    <t>21-16.</t>
  </si>
  <si>
    <t>21-17.</t>
  </si>
  <si>
    <t>Assistant Scientist/Technical Specialist</t>
  </si>
  <si>
    <t>10-22.</t>
  </si>
  <si>
    <t>10-23.</t>
  </si>
  <si>
    <t>21-18.</t>
  </si>
  <si>
    <t>21-19.</t>
  </si>
  <si>
    <t>21-20.</t>
  </si>
  <si>
    <t xml:space="preserve">P.E. Project Oversight for Remediation Technology Pilot Testing </t>
  </si>
  <si>
    <t>P.E. Project Oversight for Remediation System Operation and Maintenance</t>
  </si>
  <si>
    <t>P.E. Review and Certification of Sufficiency of Engineering Controls (other than permanent, impermeable surface or top two feet of clean fill), with Monitoring and Maintenance Recommendations Required for a Conditional NFA</t>
  </si>
  <si>
    <t>P.E. Design and Certification of Plans and Project Oversight of Installation for Engineering Controls (other than permanent, impermeable surface or top two feet of clean fill) required for a conditional NFA</t>
  </si>
  <si>
    <t>P.G. Review, Evaluation and Certification of Plans and Project Oversight for Installation of Engineering Controls Limited to Permanent, Impermeable Surface or Top Two Feet of Clean Fill Required for a Conditional NFA</t>
  </si>
  <si>
    <t>P.G. or P.E. Review, Evaluation and Certification of a Soil Source Removal Report That Includes a Recommendation for NFA</t>
  </si>
  <si>
    <t>P.G. or Qualified P.E. Review, Evaluation and Certification of a General Site Assessment Report</t>
  </si>
  <si>
    <t>P.G. or Qualified P.E. Review, Evaluation and Certification of a Supplemental Site Assessment Report</t>
  </si>
  <si>
    <t>P.G. or P.E. Review, Evaluation and Certification of a Receptor and Exposure Pathway Report</t>
  </si>
  <si>
    <t>P.E. Review, Evaluation and Certification of a Level 2 Natural Attenuation Monitoring Plan</t>
  </si>
  <si>
    <t>P.E. Review, Evaluation and Certification of a Non-Annual Natural Attenuation or Post RA Monitoring Report That Includes a Recommendation for NFA or a Recommendation to Modify the Approved Monitoring Plan</t>
  </si>
  <si>
    <t>P.G or P.E. Review, Evaluation and Certification of an Annual Natural Attenuation Monitoring Report</t>
  </si>
  <si>
    <t>P.E. Review, Evaluation and Certification of a Pilot Test Plan</t>
  </si>
  <si>
    <t>21-21.</t>
  </si>
  <si>
    <t>P.E. Review, Evaluation and Certification of a Pilot Test Report</t>
  </si>
  <si>
    <t>21-22.</t>
  </si>
  <si>
    <t>P.E. Review, Evaluation and Certification of a Level 1 Remedial Action Plan</t>
  </si>
  <si>
    <t>21-23.</t>
  </si>
  <si>
    <t>P.E. Review, Evaluation and Certification of a Level 2 Remedial Action Plan</t>
  </si>
  <si>
    <t>21-24.</t>
  </si>
  <si>
    <t>21-25.</t>
  </si>
  <si>
    <t>21-26.</t>
  </si>
  <si>
    <t>P.E. Review, Evaluation and Certification of a Level 3 Limited Scope Remedial Action Plan or RAP Modification Plan</t>
  </si>
  <si>
    <t>P.E. Review, Evaluation and Certification of a Level 2 Limited Scope Remedial Action Plan or RAP Modification Plan</t>
  </si>
  <si>
    <t>P.E. Review, Evaluation and Certification of a Level 1 Limited Scope Remedial Action Plan or RAP Modification Plan</t>
  </si>
  <si>
    <t>21-27.</t>
  </si>
  <si>
    <t>P.E. Review, Evaluation and Certification of a Level 4 Limited Scope Remedial Action Plan or RAP Modification Plan</t>
  </si>
  <si>
    <t>21-28.</t>
  </si>
  <si>
    <t>P.E. Review, Evaluation and Certification of As-Built Drawings (P.E. sealed red lined modifications)</t>
  </si>
  <si>
    <t>21-29.</t>
  </si>
  <si>
    <t>21-30.</t>
  </si>
  <si>
    <t>P.E. Review, Evaluation and Certification of a Non-Annual Operation and Maintenance Report That Includes Significant Proposed Changes to the Approved RAP</t>
  </si>
  <si>
    <t>21-31.</t>
  </si>
  <si>
    <t>P.E. Review, Evaluation and Certification of a Remedial Action Startup Report That Includes a Recommendation for System Modification or Significant Change in the Course of Action</t>
  </si>
  <si>
    <t>P.E. Review, Evaluation and Certification of an Annual Operation and Maintenance Report</t>
  </si>
  <si>
    <t>P.G or P.E. Review, Evaluation and Certification of a Remedial Action General Report</t>
  </si>
  <si>
    <t>21-33.</t>
  </si>
  <si>
    <t>P.G or P.E. Review, Evaluation and Certification of an Interim Remedial Action Report That Includes a Recommendation for System Modification or Significant Change in the Course of Action</t>
  </si>
  <si>
    <t>21-34.</t>
  </si>
  <si>
    <t>Surface Casing - 6 inch diameter</t>
  </si>
  <si>
    <t>6-12.</t>
  </si>
  <si>
    <t>Air Sparging or Biosparging Pilot Test - 8 hours</t>
  </si>
  <si>
    <t>Air Sparging or Biosparging Pilot Test - Additional Time</t>
  </si>
  <si>
    <t>16-3.</t>
  </si>
  <si>
    <t>Soil, Moisture Content (ASTM D2216-10)</t>
  </si>
  <si>
    <t>Soil, 5 Fuel Oxygenates, MTBE, DIPE, TAME, ETBE and TBA (EPA 8260Mod, High Resolution GC/MS)</t>
  </si>
  <si>
    <t>Soil, C10-C40 Alkane Fingerprint, N-Alkanes and Isoalkanes (ASTM D3328 GC/MS)</t>
  </si>
  <si>
    <t>Water, 5 Fuel Oxygenates, MTBE, DIPE, TAME, ETBE and TBA (EPA 8260Mod, High Resolution GC/MS)</t>
  </si>
  <si>
    <t>Water, C10-C40 Alkane Fingerprint, N-Alkanes and Isoalkanes (ASTM D3328 GC/MS)</t>
  </si>
  <si>
    <t>Water, GC/MS Full Scan, Alkanes, Isoalkanes, Cycloalkanes, Aromatics, Bicyclane, Sterane, and Terpane Biomarkers (ASTM D5739 High Resolution GC/MS)</t>
  </si>
  <si>
    <t>Product, C3-C44 Hydrocarbon Fingerprint, Gasoline PIANO [paraffins, isoparaffins, aromatics, naphthenes and olefins], alkanes and isoalkanes (ASTM D3328 High Resolution GC/FID)</t>
  </si>
  <si>
    <t>Product, GC/MS Full Scan, alkanes, isoalkanes, cycloalkanes, aromatics, bicyclane, sterane, and terpane biomarkers (ASTM D5739 High Resolution GC/MS)</t>
  </si>
  <si>
    <t>Grass - Sod</t>
  </si>
  <si>
    <t xml:space="preserve">Grass - Seed and Mulch </t>
  </si>
  <si>
    <t>SHORT TERM/EPISODIC SYSTEM OPERATION PACKAGES (Including Remediation System Equipment)</t>
  </si>
  <si>
    <t>PILOT TEST PACKAGES (Including Remediation System Equipment)</t>
  </si>
  <si>
    <t>REPORTS (Excluding Professional Engineering and Professional Geology Services)</t>
  </si>
  <si>
    <t>PERSONNEL (Excluding Professional Engineer and Professional Geologist)</t>
  </si>
  <si>
    <t>Medium Holding Tank - 2,000 to 6,000 gal. capacity - Short Term ≤ 6 mos.</t>
  </si>
  <si>
    <t>Medium Holding Tank - 2,000 to 6,000 gal. capacity - Long Term &gt; 6 mos.</t>
  </si>
  <si>
    <t>Large Holding Tank &gt; 6,000 to 10,000 gal. capacity - Short Term ≤ 6 mos.</t>
  </si>
  <si>
    <t>Large Holding Tank &gt; 6,000 to 10,000 gal. capacity - Long Term &gt; 6 mos.</t>
  </si>
  <si>
    <t>Groundwater Treatment System - Stand Alone Small - Short Term ≤ 6 mos.</t>
  </si>
  <si>
    <t>Groundwater Treatment System - Stand Alone Small - Long Term &gt; 6 mos.</t>
  </si>
  <si>
    <t>Groundwater Treatment System - Stand Alone Medium - Short Term ≤ 6 mos.</t>
  </si>
  <si>
    <t>Groundwater Treatment System - Stand Alone Medium - Long Term &gt; 6 mos.</t>
  </si>
  <si>
    <t>Groundwater Treatment System - Stand Alone Large - Short Term ≤ 6 mos.</t>
  </si>
  <si>
    <t>Groundwater Treatment System - Stand Alone Large - Long Term &gt; 6 mos.</t>
  </si>
  <si>
    <t>Air Sparge System - Small - Short Term ≤ 6 mos.</t>
  </si>
  <si>
    <t>Air Sparge System - Small - Long Term &gt; 6 mos.</t>
  </si>
  <si>
    <t>Air Sparge System - Medium - Short Term ≤ 6 mos.</t>
  </si>
  <si>
    <t>Air Sparge System - Medium - Long Term &gt; 6 mos.</t>
  </si>
  <si>
    <t>Air Sparge System - Large - Short Term ≤ 6 mos.</t>
  </si>
  <si>
    <t>Air Sparge System - Large - Long Term &gt; 6 mos.</t>
  </si>
  <si>
    <t>AS/SVE System - Small - Short Term ≤ 6 mos.</t>
  </si>
  <si>
    <t>AS/SVE System - Small - Long Term &gt; 6 mos.</t>
  </si>
  <si>
    <t>AS/SVE System - Medium - Short Term ≤ 6 mos.</t>
  </si>
  <si>
    <t>AS/SVE System - Medium - Long Term &gt; 6 mos.</t>
  </si>
  <si>
    <t>AS/SVE System - Large - Short Term ≤ 6 mos.</t>
  </si>
  <si>
    <t>AS/SVE System - Large - Long Term &gt; 6 mos.</t>
  </si>
  <si>
    <t>MPE System - Small - Short Term ≤ 6 mos.</t>
  </si>
  <si>
    <t>MPE System - Small - Long Term &gt; 6 mos.</t>
  </si>
  <si>
    <t>MPE System - Medium - Short Term ≤ 6 mos.</t>
  </si>
  <si>
    <t>MPE System - Medium - Long Term &gt; 6 mos.</t>
  </si>
  <si>
    <t>MPE System - Large - Short Term ≤ 6 mos.</t>
  </si>
  <si>
    <t>MPE System - Large - Long Term &gt; 6 mos.</t>
  </si>
  <si>
    <t>Groundwater Treatment - Add On - Small - Short Term ≤ 6 mos.</t>
  </si>
  <si>
    <t>Groundwater Treatment - Add On - Medium - Short Term ≤ 6 mos.</t>
  </si>
  <si>
    <t>Groundwater Treatment - Add On - Large - Short Term ≤ 6 mos.</t>
  </si>
  <si>
    <t>Groundwater Treatment - Add On - Small - Long Term &gt; 6 mos.</t>
  </si>
  <si>
    <t>Groundwater Treatment - Add On - Medium - Long Term &gt; 6 mos.</t>
  </si>
  <si>
    <t>Groundwater Treatment - Add On - Large - Long Term &gt; 6 mos.</t>
  </si>
  <si>
    <t>Carbon Off Gas Treatment - Add On - Small - Short Term ≤ 6 mos.</t>
  </si>
  <si>
    <t>Carbon Off Gas Treatment - Add On - Medium - Short Term ≤ 6 mos.</t>
  </si>
  <si>
    <t>Carbon Off Gas Treatment - Add On - Small- Long Term &gt; 6 mos.</t>
  </si>
  <si>
    <t>Carbon Off Gas Treatment - Add On - Medium - Long Term &gt; 6 mos.</t>
  </si>
  <si>
    <t xml:space="preserve">Carbon Off Gas Treatment - Add On - Large - Long Term &gt; 6 mos. </t>
  </si>
  <si>
    <t>Thermox/Catox Off Gas Treatment - Add On - Small - Short Term ≤ 6 mos.</t>
  </si>
  <si>
    <t>Thermox/Catox Off Gas Treatment - Add On - Medium - Short Term ≤ 6 mos.</t>
  </si>
  <si>
    <t>Thermox/Catox Off Gas Treatment - Add On - Large - Short Term ≤ 6 mos.</t>
  </si>
  <si>
    <t xml:space="preserve">Thermox/Catox Off Gas Treatment - Add On - Small - Long Term &gt; 6 mos. </t>
  </si>
  <si>
    <t xml:space="preserve">Thermox/Catox Off Gas Treatment - Add On - Medium - Long Term &gt; 6 mos. </t>
  </si>
  <si>
    <t xml:space="preserve">Thermox/Catox Off Gas Treatment - Add On - Large - Long Term &gt; 6 mos. </t>
  </si>
  <si>
    <t>Level 2 Natural Attenuation Monitoring Plan</t>
  </si>
  <si>
    <t>Per Plan</t>
  </si>
  <si>
    <t>Pilot Test Plan</t>
  </si>
  <si>
    <t>Pilot Test Report</t>
  </si>
  <si>
    <t>Level 1 Remedial Action Plan</t>
  </si>
  <si>
    <t>Level 2 Remedial Action Plan</t>
  </si>
  <si>
    <t>Level 1 Limited Scope Remedial Action Plan or RAP Modification Plan</t>
  </si>
  <si>
    <t>Level 2 Limited Scope Remedial Action Plan or RAP Modification Plan</t>
  </si>
  <si>
    <t>19-16.</t>
  </si>
  <si>
    <t>Level 3 Limited Scope Remedial Action Plan or RAP Modification Plan</t>
  </si>
  <si>
    <t>Level 4 Limited Scope Remedial Action Plan or RAP Modification Plan</t>
  </si>
  <si>
    <t>19-17.</t>
  </si>
  <si>
    <t>19-18.</t>
  </si>
  <si>
    <t>As-Built Drawings (P.E. Sealed red lined modifications)</t>
  </si>
  <si>
    <t>Per Drawings</t>
  </si>
  <si>
    <t>19-19.</t>
  </si>
  <si>
    <t>19-20.</t>
  </si>
  <si>
    <t>19-21.</t>
  </si>
  <si>
    <t>19-22.</t>
  </si>
  <si>
    <t xml:space="preserve">Operation &amp; Maintenance Annual Report </t>
  </si>
  <si>
    <t>19-23.</t>
  </si>
  <si>
    <t>19-24.</t>
  </si>
  <si>
    <t>19-25.</t>
  </si>
  <si>
    <t>19-26.</t>
  </si>
  <si>
    <t>Air, Volatile Organic Aromatics (EPA Method TO-15)</t>
  </si>
  <si>
    <t xml:space="preserve">Loading, Transport and Disposal/Recycle Clean Overburden </t>
  </si>
  <si>
    <t>P.G. Review and Certification of Sufficiency of Engineering Controls Limited to Permanent, Impermeable Surface or Top Two Feet of Clean Fill with Monitoring and Maintenance Recommendations Required for a Conditional NFA</t>
  </si>
  <si>
    <t>P.G. Field Oversight of Drilling and Boring and Soil-Boring Logging (Use hourly rate on site specific basis)</t>
  </si>
  <si>
    <t>P.G. Field Oversight of Well Installation (Use hourly rate on site specific basis)</t>
  </si>
  <si>
    <t>21-6.a.</t>
  </si>
  <si>
    <t xml:space="preserve">Per System </t>
  </si>
  <si>
    <t>21-6.b.</t>
  </si>
  <si>
    <t>21-6.c.</t>
  </si>
  <si>
    <t>21-6.d.</t>
  </si>
  <si>
    <t>21-7.a.</t>
  </si>
  <si>
    <t>21-7.b.</t>
  </si>
  <si>
    <t xml:space="preserve">PROFESSIONAL ENGINEERING AND PROFESSIONAL GEOLOGY SERVICES                                                                   </t>
  </si>
  <si>
    <t>Per Review and Certification</t>
  </si>
  <si>
    <t>Per Engineering Controls Installation</t>
  </si>
  <si>
    <t>Per Set of Drawings</t>
  </si>
  <si>
    <t>1-6.</t>
  </si>
  <si>
    <t xml:space="preserve">Per Spoon </t>
  </si>
  <si>
    <t>5-1.b.</t>
  </si>
  <si>
    <t>Sonic Core Sampling - 5 or 10 foot (during boring)</t>
  </si>
  <si>
    <t xml:space="preserve">Per Core </t>
  </si>
  <si>
    <t>6-9.a.</t>
  </si>
  <si>
    <t>Additional Well Screen &gt; 20 feet - 1 inch diameter</t>
  </si>
  <si>
    <t>6-9.b.</t>
  </si>
  <si>
    <t>Additional Well Screen &gt; 20 feet - 2 inch diameter</t>
  </si>
  <si>
    <t>6-9.c.</t>
  </si>
  <si>
    <t>Additional Well Screen &gt; 20 feet - 4 inch diameter</t>
  </si>
  <si>
    <t>6-9.d.</t>
  </si>
  <si>
    <t>Additional Well Screen &gt; 20 feet - 6 inch diameter</t>
  </si>
  <si>
    <t>Soil, Gasoline Hydrocarbon Composition, Gasoline PIANO (paraffins, isoparaffins, aromatics, naphthenes and olefins) (EPA 8260Mod, High Resolution GC/MS)</t>
  </si>
  <si>
    <t>Water, Gasoline Hydrocarbon Composition, Gasoline PIANO [paraffins, isoparaffins, aromatics, naphthenes and olefins] (EPA 8260Mod, High Resolution GC/MS)</t>
  </si>
  <si>
    <t>Air, Volatile Organic Compounds (EPA Method TO-17)</t>
  </si>
  <si>
    <t>Per Sq. Foot/Day</t>
  </si>
  <si>
    <t>Per Sq. Foot/Week</t>
  </si>
  <si>
    <t>Per Sq. Foot/Month</t>
  </si>
  <si>
    <t>10-11.a.</t>
  </si>
  <si>
    <t>LDA Excavation and Loading With Surface Casing ≤ 300 cubic yards</t>
  </si>
  <si>
    <t>10-11.b.</t>
  </si>
  <si>
    <r>
      <t xml:space="preserve">LDA Excavation and Loading With Driven Casing </t>
    </r>
    <r>
      <rPr>
        <u/>
        <sz val="11"/>
        <color indexed="8"/>
        <rFont val="Arial Narrow"/>
        <family val="2"/>
      </rPr>
      <t xml:space="preserve">&lt; </t>
    </r>
    <r>
      <rPr>
        <sz val="11"/>
        <color indexed="8"/>
        <rFont val="Arial Narrow"/>
        <family val="2"/>
      </rPr>
      <t>300 cubic yards</t>
    </r>
  </si>
  <si>
    <t>10-12.a.</t>
  </si>
  <si>
    <t>LDA Excavation and Loading With Surface Casing &gt; 300 cubic yards</t>
  </si>
  <si>
    <t>10-12.b.</t>
  </si>
  <si>
    <t>LDA Excavation and Loading With Driven Casing &gt; 300 cubic yards</t>
  </si>
  <si>
    <t>Site Manager Name:</t>
  </si>
  <si>
    <t>Site Name:</t>
  </si>
  <si>
    <t>Site Manager Phone:</t>
  </si>
  <si>
    <t>TOTAL EXTENDED PRICE</t>
  </si>
  <si>
    <t>Region</t>
  </si>
  <si>
    <t>North</t>
  </si>
  <si>
    <t>Central</t>
  </si>
  <si>
    <t>South</t>
  </si>
  <si>
    <t>Region:</t>
  </si>
  <si>
    <t>UNIT OF MEASURE</t>
  </si>
  <si>
    <t>County:</t>
  </si>
  <si>
    <t>County Number</t>
  </si>
  <si>
    <t>Facility Name:</t>
  </si>
  <si>
    <t>CID #:</t>
  </si>
  <si>
    <t>Purchase Order #</t>
  </si>
  <si>
    <t xml:space="preserve">FAC ID # </t>
  </si>
  <si>
    <t xml:space="preserve">PRP Reference # </t>
  </si>
  <si>
    <t xml:space="preserve">Invoice # </t>
  </si>
  <si>
    <t xml:space="preserve">Invoice Date </t>
  </si>
  <si>
    <t xml:space="preserve">Final Invoice </t>
  </si>
  <si>
    <t xml:space="preserve">No </t>
  </si>
  <si>
    <t>to</t>
  </si>
  <si>
    <t xml:space="preserve">Facility Name </t>
  </si>
  <si>
    <t xml:space="preserve">Service Start Date </t>
  </si>
  <si>
    <t xml:space="preserve">Service End Date </t>
  </si>
  <si>
    <t xml:space="preserve">Facility Address </t>
  </si>
  <si>
    <t>Retainage Percent</t>
  </si>
  <si>
    <t xml:space="preserve">Vendor Remit Payment To: </t>
  </si>
  <si>
    <t>Bill To :</t>
  </si>
  <si>
    <t xml:space="preserve">Florida Dept. of Environmental Protection </t>
  </si>
  <si>
    <t xml:space="preserve">Petroleum Restoration Program </t>
  </si>
  <si>
    <t>2600 Blair Stone Road, M.S. 4575</t>
  </si>
  <si>
    <t>Tallahassee, Florida 32399-2400</t>
  </si>
  <si>
    <t>Agent :</t>
  </si>
  <si>
    <t>Email Address :</t>
  </si>
  <si>
    <t>Submit invoices via email to:</t>
  </si>
  <si>
    <t xml:space="preserve">Telephone : </t>
  </si>
  <si>
    <t xml:space="preserve">PRP_AcctingInvoices@dep.state.fl.us </t>
  </si>
  <si>
    <t>MFMP PURCHASE ORDER AFFIDAVIT/RELEASE OF CLAIMS FORM</t>
  </si>
  <si>
    <t>This affidavit must be completed and signed by the Vendor when requesting final payment on a MFMP Purchase Order.  The signature of the Vendor shall be notarized as set forth below.  Final payment on a MFMP Purchase Order will not be released until this form is accepted by the Florida Department of Environmental Protection (DEP).</t>
  </si>
  <si>
    <t>I,</t>
  </si>
  <si>
    <t>am the</t>
  </si>
  <si>
    <t xml:space="preserve">  (name of person appearing)</t>
  </si>
  <si>
    <t xml:space="preserve">       (title of person appearing)</t>
  </si>
  <si>
    <t>of</t>
  </si>
  <si>
    <t>(the "Vendor") hereby certify:</t>
  </si>
  <si>
    <t>(name of Vendor)</t>
  </si>
  <si>
    <t>A.  That</t>
  </si>
  <si>
    <t>That the Vendor entered into an agreement with the DEP to perform certain work under</t>
  </si>
  <si>
    <t>MFMP Purchase Order number</t>
  </si>
  <si>
    <t>on the following real property:</t>
  </si>
  <si>
    <t>DEP Facility ID #:</t>
  </si>
  <si>
    <t>(site or business name)</t>
  </si>
  <si>
    <t>Site Address:</t>
  </si>
  <si>
    <t>(street, city, county)</t>
  </si>
  <si>
    <t>Site Owner:</t>
  </si>
  <si>
    <t>(name of property owner)</t>
  </si>
  <si>
    <t>B.</t>
  </si>
  <si>
    <t>That the Vendor has completed the work in accordance with the MFMP Purchase Order.</t>
  </si>
  <si>
    <t>C.</t>
  </si>
  <si>
    <t>That all subcontractors and suppliers have been paid in full.</t>
  </si>
  <si>
    <t>D.</t>
  </si>
  <si>
    <t>That receipt by the Vendor of payment for the final invoice, under the aforementioned agreement and the task assignment issued thereunder, shall constitute a full release and discharge by the Vendor to the owner of any and all claims of the Vendor against the owner, arising out of, connected with, or resulting from, performance of the obligations of the Vendor and any subcontractors and suppliers pursuant to the agreement. The Vendor shall certify such release of claim to the owner, in writing, upon request by the owner.</t>
  </si>
  <si>
    <t>E.</t>
  </si>
  <si>
    <t>That upon receipt by the Vendor from the Department of payment for the final invoice, under the aforementioned agreement and the task assignment issued thereunder, the Vendor releases the Department from any and all claims of the Vendor and any subcontractors and suppliers that may arise under, or by virtue of, the agreement and the task assignment issued thereunder, except those claims that may be specifically exempted and set forth under the terms of the agreement. Exemptions claimed must be attached to this affidavit and reference the MFMP Purchase Order number.  Any exemptions not attached are hereby waived.</t>
  </si>
  <si>
    <t>F.</t>
  </si>
  <si>
    <t>That person appearing is authorized to make the statements set forth in this affidavit.</t>
  </si>
  <si>
    <t>(signature of authorized Vendor representative)</t>
  </si>
  <si>
    <t>----------------------------------------------  Notarization of Signature of Vendor (required)  ---------------------------------------------------</t>
  </si>
  <si>
    <t>State of</t>
  </si>
  <si>
    <t>County of</t>
  </si>
  <si>
    <t xml:space="preserve">  this</t>
  </si>
  <si>
    <t>Personally known</t>
  </si>
  <si>
    <t>(</t>
  </si>
  <si>
    <t>)</t>
  </si>
  <si>
    <t>Produced Identification</t>
  </si>
  <si>
    <t>Type of ID:</t>
  </si>
  <si>
    <t>My Commission Expires</t>
  </si>
  <si>
    <t>(Notary's Signature)</t>
  </si>
  <si>
    <t>Notary Public, State of</t>
  </si>
  <si>
    <t>Commission Number (if applicable)</t>
  </si>
  <si>
    <t>22.</t>
  </si>
  <si>
    <t>PO Rate Sheet</t>
  </si>
  <si>
    <t>EXTENDED PRICE</t>
  </si>
  <si>
    <t>This Invoice</t>
  </si>
  <si>
    <t>Balance</t>
  </si>
  <si>
    <t>Previously Invoiced</t>
  </si>
  <si>
    <t>Purchase Order Amount</t>
  </si>
  <si>
    <t>Retainage</t>
  </si>
  <si>
    <t>Amount</t>
  </si>
  <si>
    <t>Yes</t>
  </si>
  <si>
    <t>Owner Cost Share:</t>
  </si>
  <si>
    <t>Site Manager Approval:</t>
  </si>
  <si>
    <t>Print Name</t>
  </si>
  <si>
    <t>Signature</t>
  </si>
  <si>
    <t>Date of Review Letter</t>
  </si>
  <si>
    <t>Contract #:</t>
  </si>
  <si>
    <t>Retainage:</t>
  </si>
  <si>
    <t>Forfeited Retainage</t>
  </si>
  <si>
    <t>Purchase Order Balance Remaining</t>
  </si>
  <si>
    <t>UNITS</t>
  </si>
  <si>
    <t>Task 2</t>
  </si>
  <si>
    <t>Task 1</t>
  </si>
  <si>
    <t>Task 3</t>
  </si>
  <si>
    <t>Task 4</t>
  </si>
  <si>
    <t>Task 5</t>
  </si>
  <si>
    <t>Task 6</t>
  </si>
  <si>
    <t>Task 7</t>
  </si>
  <si>
    <t>Task 10</t>
  </si>
  <si>
    <t>Task 9</t>
  </si>
  <si>
    <t>Task 8</t>
  </si>
  <si>
    <t>SUBTOTAL</t>
  </si>
  <si>
    <t>Total Amount Payable This Invoice</t>
  </si>
  <si>
    <t>Amount Approved This Invoice</t>
  </si>
  <si>
    <t>Total Retainage Held</t>
  </si>
  <si>
    <t>Available Purchase Order Balance</t>
  </si>
  <si>
    <t>FDEP Received Date</t>
  </si>
  <si>
    <t xml:space="preserve">PAY ITEM DESCRIPTION                          </t>
  </si>
  <si>
    <t>REQUIRED DOCUMENTATION FOR INVOICING</t>
  </si>
  <si>
    <t>Historical Summary Worksheet</t>
  </si>
  <si>
    <t>Complete HASP</t>
  </si>
  <si>
    <t>Complete noticing package</t>
  </si>
  <si>
    <t>Copy of permit and receipt</t>
  </si>
  <si>
    <t>Copy of executed access agreement</t>
  </si>
  <si>
    <t>Documentation of paid bond</t>
  </si>
  <si>
    <t>Receptor Survey Worksheet, DOH map and well data</t>
  </si>
  <si>
    <t>Surveyor invoice and electronic and hard copy of PLS</t>
  </si>
  <si>
    <t>Field Notes</t>
  </si>
  <si>
    <t>Field notes, well completion report/permit and photo documentation</t>
  </si>
  <si>
    <t>Field notes, well sampling and calibration logs and sample chain of custody form</t>
  </si>
  <si>
    <t>Field notes and updated tables</t>
  </si>
  <si>
    <t>Field notes and photo documentation</t>
  </si>
  <si>
    <t>Field notes, system readings and photo documentation</t>
  </si>
  <si>
    <t>Field notes, photo documentation and system readings</t>
  </si>
  <si>
    <t>Field notes, system readings, telemetry records and runtime calculations</t>
  </si>
  <si>
    <t>Complete report with all required components</t>
  </si>
  <si>
    <t>Complete plan with all required components</t>
  </si>
  <si>
    <t>BUSINESS CLASSIFICATION</t>
  </si>
  <si>
    <t>CERTIFIED MBE</t>
  </si>
  <si>
    <t>NON-CERTIFIED MBE</t>
  </si>
  <si>
    <t>(Business Name)</t>
  </si>
  <si>
    <t>(Street Address)</t>
  </si>
  <si>
    <t>Field notes, well construction and development logs, well permits and photo documentation</t>
  </si>
  <si>
    <t>Lab Report, ADaPT upload and updated tables</t>
  </si>
  <si>
    <t>Field notes, photo documentation, waste manifest and disposal facility documentation or receipt</t>
  </si>
  <si>
    <t>Field notes, photo documentation, waste manifest and distance justification, and disposal facility documentation or receipt</t>
  </si>
  <si>
    <t>Field notes, photo documentation, waste manifest and thermal treatment certification, and disposal facility documentation or receipt</t>
  </si>
  <si>
    <t>Work performed in accordance with Scope; signed and sealed recommendation</t>
  </si>
  <si>
    <t>Work performed in accordance with Scope; signed and sealed plan</t>
  </si>
  <si>
    <t>Work performed in accordance with Scope; signed and sealed report</t>
  </si>
  <si>
    <t>Work performed in accordance with Scope; signed and sealed drawings</t>
  </si>
  <si>
    <t>(Signature)</t>
  </si>
  <si>
    <t>(Date)</t>
  </si>
  <si>
    <t xml:space="preserve">Field notes documenting personnel and travel times to and from site (with properly completed travel voucher) </t>
  </si>
  <si>
    <t>PoS Extended</t>
  </si>
  <si>
    <t>Reimbursable*</t>
  </si>
  <si>
    <t>TOTAL COST</t>
  </si>
  <si>
    <t>Site Manager Email:</t>
  </si>
  <si>
    <t>4-1.a.</t>
  </si>
  <si>
    <t>4-1.b.</t>
  </si>
  <si>
    <t>Contractor ID</t>
  </si>
  <si>
    <t>P.E. Project Oversight for Remediation System Integration and Startup - Small System</t>
  </si>
  <si>
    <t>P.E. Project Oversight for Remediation System Integration and Startup - Medium System</t>
  </si>
  <si>
    <t>P.E. Project Oversight for Remediation System Integration and Startup - Large System</t>
  </si>
  <si>
    <t>P.E. Project Oversight for Remediation System Integration and Startup - Extra Large System</t>
  </si>
  <si>
    <t>P.E. Project Oversight for Short Term or Episodic Remediation System Operation - Daily Basis</t>
  </si>
  <si>
    <t>P.E. Project Oversight for Short Term or Episodic Remediation System Operation - Weekly Basis</t>
  </si>
  <si>
    <t>14-3.</t>
  </si>
  <si>
    <t>Percent
Surcharge</t>
  </si>
  <si>
    <t>7-Digit Facility ID #:</t>
  </si>
  <si>
    <t>FDEP Cost Share:</t>
  </si>
  <si>
    <t>FDEP Less Retainage:</t>
  </si>
  <si>
    <t>CID</t>
  </si>
  <si>
    <t xml:space="preserve">Contractor </t>
  </si>
  <si>
    <t>Advanced Environmental Technologies, LLC</t>
  </si>
  <si>
    <t>GC728</t>
  </si>
  <si>
    <t>GC785</t>
  </si>
  <si>
    <t>GC833</t>
  </si>
  <si>
    <t>AECOM Technical Services, Inc.</t>
  </si>
  <si>
    <t>GC729</t>
  </si>
  <si>
    <t>GC786</t>
  </si>
  <si>
    <t>GC834</t>
  </si>
  <si>
    <t>Aerostar SES LLC</t>
  </si>
  <si>
    <t>GC730</t>
  </si>
  <si>
    <t>GC787</t>
  </si>
  <si>
    <t>GC835</t>
  </si>
  <si>
    <t>GC731</t>
  </si>
  <si>
    <t>GC788</t>
  </si>
  <si>
    <t>GC836</t>
  </si>
  <si>
    <t>GC732</t>
  </si>
  <si>
    <t>American Environmental Engineering of Florida, Inc.</t>
  </si>
  <si>
    <t>GC837</t>
  </si>
  <si>
    <t>American Management Resources Corporation</t>
  </si>
  <si>
    <t>GC838</t>
  </si>
  <si>
    <t>Andreyev Engineering, Inc.</t>
  </si>
  <si>
    <t>GC733</t>
  </si>
  <si>
    <t>GC839</t>
  </si>
  <si>
    <t>Apex Companies, LLC</t>
  </si>
  <si>
    <t>GC734</t>
  </si>
  <si>
    <t>GC789</t>
  </si>
  <si>
    <t>GC840</t>
  </si>
  <si>
    <t>AHS-GEAR LLC</t>
  </si>
  <si>
    <t>GC735</t>
  </si>
  <si>
    <t>GC790</t>
  </si>
  <si>
    <t>GC861</t>
  </si>
  <si>
    <t>Applied Science &amp; Engineering, LLC</t>
  </si>
  <si>
    <t>GC736</t>
  </si>
  <si>
    <t>GC791</t>
  </si>
  <si>
    <t>GC841</t>
  </si>
  <si>
    <t>ARCADIS U.S., Inc.</t>
  </si>
  <si>
    <t>GC737</t>
  </si>
  <si>
    <t>GC792</t>
  </si>
  <si>
    <t>GC842</t>
  </si>
  <si>
    <t>Ardaman &amp; Associates, Inc.</t>
  </si>
  <si>
    <t>GC738</t>
  </si>
  <si>
    <t>BTEX Engineering, Inc.</t>
  </si>
  <si>
    <t>GC843</t>
  </si>
  <si>
    <t>Cameron-Cole, LLC</t>
  </si>
  <si>
    <t>GC793</t>
  </si>
  <si>
    <t>GC739</t>
  </si>
  <si>
    <t>GC794</t>
  </si>
  <si>
    <t>GC844</t>
  </si>
  <si>
    <t>GC740</t>
  </si>
  <si>
    <t>GC795</t>
  </si>
  <si>
    <t>GC845</t>
  </si>
  <si>
    <t>CDG Engineers &amp; Associates, Inc.</t>
  </si>
  <si>
    <t>GC796</t>
  </si>
  <si>
    <t>GC741</t>
  </si>
  <si>
    <t>GC797</t>
  </si>
  <si>
    <t>GC846</t>
  </si>
  <si>
    <t>GC847</t>
  </si>
  <si>
    <t>Creative Environmental Solutions, Inc.</t>
  </si>
  <si>
    <t>GC742</t>
  </si>
  <si>
    <t>GC798</t>
  </si>
  <si>
    <t>Earth Systems, Inc.</t>
  </si>
  <si>
    <t>GC743</t>
  </si>
  <si>
    <t>GC799</t>
  </si>
  <si>
    <t>GC848</t>
  </si>
  <si>
    <t>East Coast Environmental, Inc.</t>
  </si>
  <si>
    <t>GC744</t>
  </si>
  <si>
    <t>GC800</t>
  </si>
  <si>
    <t>GC849</t>
  </si>
  <si>
    <t>EcoTech Environmental Services, Inc.</t>
  </si>
  <si>
    <t>GC745</t>
  </si>
  <si>
    <t>GC801</t>
  </si>
  <si>
    <t>GC850</t>
  </si>
  <si>
    <t>GC746</t>
  </si>
  <si>
    <t>GC802</t>
  </si>
  <si>
    <t>GC851</t>
  </si>
  <si>
    <t>Enviro Pro Tech Inc.</t>
  </si>
  <si>
    <t>GC803</t>
  </si>
  <si>
    <t>Environmental Consulting &amp; Technology, Inc.</t>
  </si>
  <si>
    <t>GC748</t>
  </si>
  <si>
    <t>GC805</t>
  </si>
  <si>
    <t>GC853</t>
  </si>
  <si>
    <t>GC747</t>
  </si>
  <si>
    <t>GC804</t>
  </si>
  <si>
    <t>GC852</t>
  </si>
  <si>
    <t>Environmental Risk Management, Inc.</t>
  </si>
  <si>
    <t>GC751</t>
  </si>
  <si>
    <t>GC854</t>
  </si>
  <si>
    <t>GC752</t>
  </si>
  <si>
    <t>GC856</t>
  </si>
  <si>
    <t>EnviroTrac Ltd., Inc.</t>
  </si>
  <si>
    <t>GC749</t>
  </si>
  <si>
    <t>GC806</t>
  </si>
  <si>
    <t>GC855</t>
  </si>
  <si>
    <t>Florida Environmental Regulation Specialists, Inc.</t>
  </si>
  <si>
    <t>GC754</t>
  </si>
  <si>
    <t>Florida Geotechnical Engineering, Inc.</t>
  </si>
  <si>
    <t>GC755</t>
  </si>
  <si>
    <t>GC857</t>
  </si>
  <si>
    <t>Fourtune 4, Inc. dba EAC-Environmental Assessment &amp; Consulting</t>
  </si>
  <si>
    <t>GC750</t>
  </si>
  <si>
    <t>GC807</t>
  </si>
  <si>
    <t>GC858</t>
  </si>
  <si>
    <t>GC753</t>
  </si>
  <si>
    <t>GC808</t>
  </si>
  <si>
    <t>GC859</t>
  </si>
  <si>
    <t>Gannett Fleming, Inc.</t>
  </si>
  <si>
    <t>GC756</t>
  </si>
  <si>
    <t>GC809</t>
  </si>
  <si>
    <t>GC860</t>
  </si>
  <si>
    <t>Geo Resources &amp; Engineering, Inc.</t>
  </si>
  <si>
    <t>GC757</t>
  </si>
  <si>
    <t>GC862</t>
  </si>
  <si>
    <t>Georgia Oilmen's Services, Inc.</t>
  </si>
  <si>
    <t>GC810</t>
  </si>
  <si>
    <t>GC758</t>
  </si>
  <si>
    <t>GC811</t>
  </si>
  <si>
    <t>GC863</t>
  </si>
  <si>
    <t>GLE Associates, Inc.</t>
  </si>
  <si>
    <t>GC759</t>
  </si>
  <si>
    <t>GC812</t>
  </si>
  <si>
    <t>GC864</t>
  </si>
  <si>
    <t>GC760</t>
  </si>
  <si>
    <t>GC813</t>
  </si>
  <si>
    <t>GC865</t>
  </si>
  <si>
    <t>Groundwater &amp; Environmental Services, Inc.</t>
  </si>
  <si>
    <t>GC761</t>
  </si>
  <si>
    <t>GC814</t>
  </si>
  <si>
    <t>GC866</t>
  </si>
  <si>
    <t>Handex Consulting &amp; Remediation-Southeast, LLC</t>
  </si>
  <si>
    <t>GC762</t>
  </si>
  <si>
    <t>GC815</t>
  </si>
  <si>
    <t>GC867</t>
  </si>
  <si>
    <t>GC763</t>
  </si>
  <si>
    <t>GC868</t>
  </si>
  <si>
    <t>GC764</t>
  </si>
  <si>
    <t>Hydro-Logic Associates, Inc.</t>
  </si>
  <si>
    <t>GC765</t>
  </si>
  <si>
    <t>GC816</t>
  </si>
  <si>
    <t>GC869</t>
  </si>
  <si>
    <t>GC766</t>
  </si>
  <si>
    <t>GC817</t>
  </si>
  <si>
    <t>GC870</t>
  </si>
  <si>
    <t>Jim Stidham &amp; Associates, Inc.</t>
  </si>
  <si>
    <t>GC818</t>
  </si>
  <si>
    <t>Kimberly Ann Brown and Associates, Inc.</t>
  </si>
  <si>
    <t>GC871</t>
  </si>
  <si>
    <t>GC767</t>
  </si>
  <si>
    <t>GC872</t>
  </si>
  <si>
    <t>Mallard, Inc.</t>
  </si>
  <si>
    <t>GC819</t>
  </si>
  <si>
    <t>GC768</t>
  </si>
  <si>
    <t>MDM Services, Inc.</t>
  </si>
  <si>
    <t>GC769</t>
  </si>
  <si>
    <t>GC820</t>
  </si>
  <si>
    <t>GC873</t>
  </si>
  <si>
    <t>Panhandle Industries, Inc. d/b/a PI Environmental, Inc.</t>
  </si>
  <si>
    <t>GC874</t>
  </si>
  <si>
    <t>PPM Consultants, Inc.</t>
  </si>
  <si>
    <t>GC770</t>
  </si>
  <si>
    <t>GC821</t>
  </si>
  <si>
    <t>GC875</t>
  </si>
  <si>
    <t>Professional Service Industries, Inc.</t>
  </si>
  <si>
    <t>GC771</t>
  </si>
  <si>
    <t>GC822</t>
  </si>
  <si>
    <t>GC876</t>
  </si>
  <si>
    <t>S&amp;ME, Inc.</t>
  </si>
  <si>
    <t>GC772</t>
  </si>
  <si>
    <t>GC773</t>
  </si>
  <si>
    <t>GC823</t>
  </si>
  <si>
    <t>GC877</t>
  </si>
  <si>
    <t>Southeastern Petroleum Contractors, Inc.</t>
  </si>
  <si>
    <t>GC774</t>
  </si>
  <si>
    <t>Streamline Environmental, Inc.</t>
  </si>
  <si>
    <t>GC775</t>
  </si>
  <si>
    <t>GC878</t>
  </si>
  <si>
    <t>Taylor Environmental Consulting LLC</t>
  </si>
  <si>
    <t>GC776</t>
  </si>
  <si>
    <t>GC879</t>
  </si>
  <si>
    <t>TERRA-COM Environmental Consulting, Inc.</t>
  </si>
  <si>
    <t>GC777</t>
  </si>
  <si>
    <t>GC824</t>
  </si>
  <si>
    <t>GC880</t>
  </si>
  <si>
    <t>Terracon Consultants, Inc.</t>
  </si>
  <si>
    <t>GC778</t>
  </si>
  <si>
    <t>GC825</t>
  </si>
  <si>
    <t>GC881</t>
  </si>
  <si>
    <t>Tetra Tech, Inc.</t>
  </si>
  <si>
    <t>GC826</t>
  </si>
  <si>
    <t>GC882</t>
  </si>
  <si>
    <t>Trident Treatment &amp; Dewatering LLC d/b/a MAS Environmental LLC</t>
  </si>
  <si>
    <t>GC779</t>
  </si>
  <si>
    <t>GC827</t>
  </si>
  <si>
    <t>GC883</t>
  </si>
  <si>
    <t>Universal Engineering Sciences, Inc.</t>
  </si>
  <si>
    <t>GC780</t>
  </si>
  <si>
    <t>GC828</t>
  </si>
  <si>
    <t>GC884</t>
  </si>
  <si>
    <t>UNIVERSAL Solutions, Inc.</t>
  </si>
  <si>
    <t>GC781</t>
  </si>
  <si>
    <t>GC829</t>
  </si>
  <si>
    <t>GC885</t>
  </si>
  <si>
    <t>URS Corporation Southern</t>
  </si>
  <si>
    <t>GC782</t>
  </si>
  <si>
    <t>GC830</t>
  </si>
  <si>
    <t>GC886</t>
  </si>
  <si>
    <t>Value Environmental Services, Inc.</t>
  </si>
  <si>
    <t>GC783</t>
  </si>
  <si>
    <t>GC887</t>
  </si>
  <si>
    <t>Water &amp; Air Research, Inc.</t>
  </si>
  <si>
    <t>GC784</t>
  </si>
  <si>
    <t>GC831</t>
  </si>
  <si>
    <t>WES Environmental, LLC</t>
  </si>
  <si>
    <t>GC832</t>
  </si>
  <si>
    <t>Contractor</t>
  </si>
  <si>
    <t/>
  </si>
  <si>
    <t>4-1.A.</t>
  </si>
  <si>
    <t>4-1.B.</t>
  </si>
  <si>
    <t>5-1.B.</t>
  </si>
  <si>
    <t>6-9.A.</t>
  </si>
  <si>
    <t>6-9.B.</t>
  </si>
  <si>
    <t>6-9.C.</t>
  </si>
  <si>
    <t>6-9.D.</t>
  </si>
  <si>
    <t>10-11.A.</t>
  </si>
  <si>
    <t>10-11.B.</t>
  </si>
  <si>
    <t>10-12.A.</t>
  </si>
  <si>
    <t>10-12.B.</t>
  </si>
  <si>
    <t>11-3.</t>
  </si>
  <si>
    <t>18-35.</t>
  </si>
  <si>
    <t>18-36.</t>
  </si>
  <si>
    <t>18-37.</t>
  </si>
  <si>
    <t>18-38.</t>
  </si>
  <si>
    <t>18-39.</t>
  </si>
  <si>
    <t>18-40.</t>
  </si>
  <si>
    <t>21-6.A.</t>
  </si>
  <si>
    <t>21-6.B.</t>
  </si>
  <si>
    <t>21-6.C.</t>
  </si>
  <si>
    <t>21-6.D.</t>
  </si>
  <si>
    <t>21-7.A.</t>
  </si>
  <si>
    <t>21-7.B.</t>
  </si>
  <si>
    <t>21-32.</t>
  </si>
  <si>
    <t>Pay Item</t>
  </si>
  <si>
    <t>'</t>
  </si>
  <si>
    <r>
      <t xml:space="preserve">TOTAL </t>
    </r>
    <r>
      <rPr>
        <b/>
        <sz val="10"/>
        <color theme="1"/>
        <rFont val="Arial Narrow"/>
        <family val="2"/>
      </rPr>
      <t>QUANTITIES</t>
    </r>
  </si>
  <si>
    <r>
      <t xml:space="preserve">TASK 2
</t>
    </r>
    <r>
      <rPr>
        <b/>
        <sz val="10"/>
        <color theme="1"/>
        <rFont val="Arial Narrow"/>
        <family val="2"/>
      </rPr>
      <t>QUANT.</t>
    </r>
  </si>
  <si>
    <r>
      <t xml:space="preserve">TASK 3
</t>
    </r>
    <r>
      <rPr>
        <b/>
        <sz val="10"/>
        <color theme="1"/>
        <rFont val="Arial Narrow"/>
        <family val="2"/>
      </rPr>
      <t>QUANT.</t>
    </r>
  </si>
  <si>
    <r>
      <t xml:space="preserve">TASK 5
</t>
    </r>
    <r>
      <rPr>
        <b/>
        <sz val="10"/>
        <color theme="1"/>
        <rFont val="Arial Narrow"/>
        <family val="2"/>
      </rPr>
      <t>QUANT.</t>
    </r>
  </si>
  <si>
    <r>
      <t xml:space="preserve">TASK 6
</t>
    </r>
    <r>
      <rPr>
        <b/>
        <sz val="10"/>
        <color theme="1"/>
        <rFont val="Arial Narrow"/>
        <family val="2"/>
      </rPr>
      <t>QUANT.</t>
    </r>
  </si>
  <si>
    <r>
      <t xml:space="preserve">TASK 7
</t>
    </r>
    <r>
      <rPr>
        <b/>
        <sz val="10"/>
        <color theme="1"/>
        <rFont val="Arial Narrow"/>
        <family val="2"/>
      </rPr>
      <t>QUANT.</t>
    </r>
  </si>
  <si>
    <r>
      <t xml:space="preserve">TASK 8
</t>
    </r>
    <r>
      <rPr>
        <b/>
        <sz val="10"/>
        <color theme="1"/>
        <rFont val="Arial Narrow"/>
        <family val="2"/>
      </rPr>
      <t>QUANT.</t>
    </r>
  </si>
  <si>
    <r>
      <t xml:space="preserve">TASK 9
</t>
    </r>
    <r>
      <rPr>
        <b/>
        <sz val="10"/>
        <color theme="1"/>
        <rFont val="Arial Narrow"/>
        <family val="2"/>
      </rPr>
      <t>QUANT.</t>
    </r>
  </si>
  <si>
    <t>22-1.</t>
  </si>
  <si>
    <t>22-2.</t>
  </si>
  <si>
    <t>22-3.</t>
  </si>
  <si>
    <t>22-4.</t>
  </si>
  <si>
    <t>22-5.</t>
  </si>
  <si>
    <t>22-6.</t>
  </si>
  <si>
    <t>22-7.</t>
  </si>
  <si>
    <t>22-8.</t>
  </si>
  <si>
    <t>22-9.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</si>
  <si>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</si>
  <si>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</si>
  <si>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</si>
  <si>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</si>
  <si>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</si>
  <si>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</si>
  <si>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</si>
  <si>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</si>
  <si>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</si>
  <si>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</si>
  <si>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</si>
  <si>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</si>
  <si>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</si>
  <si>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</si>
  <si>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</si>
  <si>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</si>
  <si>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</si>
  <si>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</si>
  <si>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</si>
  <si>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</si>
  <si>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</si>
  <si>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OFFICE ACTIVITIES</t>
  </si>
  <si>
    <t>Contractor:</t>
  </si>
  <si>
    <t>SPI ID #:</t>
  </si>
  <si>
    <t xml:space="preserve">NOTE: THIS INVOICE REQUIRES ATTACHMENT OF DEP SITE MANAGER APPROVED SCHEDULE OF PAY ITEMS INVOICE RATE SHEET AND MUST BE SUBMITTED ON COMPANY LETTERHEAD. </t>
  </si>
  <si>
    <r>
      <t xml:space="preserve">TASK 1
</t>
    </r>
    <r>
      <rPr>
        <b/>
        <sz val="10"/>
        <color theme="1"/>
        <rFont val="Arial Narrow"/>
        <family val="2"/>
      </rPr>
      <t>QUANT.</t>
    </r>
  </si>
  <si>
    <r>
      <t xml:space="preserve">TASK 4
</t>
    </r>
    <r>
      <rPr>
        <b/>
        <sz val="10"/>
        <color theme="1"/>
        <rFont val="Arial Narrow"/>
        <family val="2"/>
      </rPr>
      <t>QUANT.</t>
    </r>
  </si>
  <si>
    <t>Retainage (Final Invoice)</t>
  </si>
  <si>
    <t>CONTRACTED ITEM PRICE</t>
  </si>
  <si>
    <t>NEGOTIATED ITEM PRICE</t>
  </si>
  <si>
    <t>Plumbing and Electrical Materials/Equipment Installed in Trench (If FDEP authorizes, submit quote(s) with Change Order)</t>
  </si>
  <si>
    <t>RETAINAGE</t>
  </si>
  <si>
    <t>9ID</t>
  </si>
  <si>
    <t>Co</t>
  </si>
  <si>
    <t>7ID</t>
  </si>
  <si>
    <t>(City, State, Zip Code)</t>
  </si>
  <si>
    <t>Creative Environmental Contracting, JV, LLC</t>
  </si>
  <si>
    <t>FDEP Cost Share %:</t>
  </si>
  <si>
    <t>Retainage %:</t>
  </si>
  <si>
    <t>Total Extended Cost:</t>
  </si>
  <si>
    <t>Version:</t>
  </si>
  <si>
    <t>Professional Land Survey subject to FDEP authorization to perform and the SPI displaying the cost not to exceed as supported by quote(s) prior to performance</t>
  </si>
  <si>
    <t>Soil, 8 RCRA Metals (EPA 6010 or EPA 6020 [Arsenic, Barium, Cadmium, Chromium, Lead, Selenium, Silver] and EPA 6020 or EPA 7471 [Mercury])</t>
  </si>
  <si>
    <t>MISCELLANEOUS ITEMS</t>
  </si>
  <si>
    <r>
      <t>Professional Engineer (Key</t>
    </r>
    <r>
      <rPr>
        <sz val="11"/>
        <color indexed="8"/>
        <rFont val="Arial Narrow"/>
        <family val="2"/>
      </rPr>
      <t>)</t>
    </r>
  </si>
  <si>
    <r>
      <t>Professional Geologist (Key</t>
    </r>
    <r>
      <rPr>
        <sz val="11"/>
        <color indexed="8"/>
        <rFont val="Arial Narrow"/>
        <family val="2"/>
      </rPr>
      <t>)</t>
    </r>
  </si>
  <si>
    <t>AGUA LLC</t>
  </si>
  <si>
    <t>Envisors-Ensouth Joint Venture, LLC</t>
  </si>
  <si>
    <t>1-2.a.</t>
  </si>
  <si>
    <t>1-5.a.</t>
  </si>
  <si>
    <t>1-7.</t>
  </si>
  <si>
    <t>6% Handling Fee for Cost Reimbursable Items</t>
  </si>
  <si>
    <t>% Surcharge</t>
  </si>
  <si>
    <t>3-7.a.</t>
  </si>
  <si>
    <t>DPT Rig and Support Vehicles Mobilization - ≤ 100 miles each way</t>
  </si>
  <si>
    <t>3-8.a.</t>
  </si>
  <si>
    <t>DPT Rig and Support Vehicles Mobilization - &gt; 100 miles each way</t>
  </si>
  <si>
    <t>3-9.a.</t>
  </si>
  <si>
    <t>Drill Rig and Support Vehicles Mobilization (hollow stem auger, mud rotary or sonic) - ≤ 100 miles each way</t>
  </si>
  <si>
    <t>3-10.a.</t>
  </si>
  <si>
    <t>Drill Rig and Support Vehicles Mobilization  (hollow stem auger, mud rotary or sonic) - &gt; 100 miles each way</t>
  </si>
  <si>
    <t>3-13.a.</t>
  </si>
  <si>
    <t>LDA Rig and Support Vehicles Mobilization - ≤ 100 miles each way</t>
  </si>
  <si>
    <t>3-14.a.</t>
  </si>
  <si>
    <t>LDA Rig and Support Vehicles Mobilization - &gt; 100 miles each way</t>
  </si>
  <si>
    <t>3-19.</t>
  </si>
  <si>
    <t>Drum Compactor mobilization - ≤ 100 miles each way</t>
  </si>
  <si>
    <t>3-20.</t>
  </si>
  <si>
    <t xml:space="preserve"> Drum Compactor mobilization - &gt; 100 miles each way</t>
  </si>
  <si>
    <t>5-1.a.1.</t>
  </si>
  <si>
    <t>Split Spoon Sampling – 2 foot (during boring) &lt; 50 feet</t>
  </si>
  <si>
    <t>5-1.a.2.</t>
  </si>
  <si>
    <t>Split Spoon Sampling – 2 foot (during boring) 50 to 100 feet</t>
  </si>
  <si>
    <t>5-1.a.3.</t>
  </si>
  <si>
    <t>Split Spoon Sampling – 2 foot (during boring) &gt; 100 feet</t>
  </si>
  <si>
    <t>5-3.a.</t>
  </si>
  <si>
    <t>Direct Push Technology (DPT) Rig and Equipment</t>
  </si>
  <si>
    <t>Full Day</t>
  </si>
  <si>
    <t>5-5.a.</t>
  </si>
  <si>
    <t>6-2.a.</t>
  </si>
  <si>
    <t>6-2.b.</t>
  </si>
  <si>
    <t>6-3.a.</t>
  </si>
  <si>
    <t>6-3.b.</t>
  </si>
  <si>
    <t>6-13.</t>
  </si>
  <si>
    <t>Well Redevelopment</t>
  </si>
  <si>
    <t>6-14.</t>
  </si>
  <si>
    <t>6-15.</t>
  </si>
  <si>
    <t>Removal of Well Pad and Manhole</t>
  </si>
  <si>
    <t>8-11.</t>
  </si>
  <si>
    <t>Electronic Data Deliverables (EDD)</t>
  </si>
  <si>
    <t>Per Sampling Event</t>
  </si>
  <si>
    <t>8-12.</t>
  </si>
  <si>
    <t>Survey Latitude/Longitude of Existing Monitor Wells</t>
  </si>
  <si>
    <t>8-13.</t>
  </si>
  <si>
    <t>Survey Latitude/Longitude of New Monitor Wells</t>
  </si>
  <si>
    <t>Encore (25 gram) for SPLP Soil Sample Collection:  [Per Encore].  The cost will include the 25 gram Encore samples submitted to the laboratory for SPLP testing and the 25 gram Encore samples collected in the field but not submitted to the laboratory for testing (discarded).</t>
  </si>
  <si>
    <t>9-8.a.</t>
  </si>
  <si>
    <t>Soil, TRPH Fractionation (MADEP-EPH/VPH Method or TPHCWG Direct Method)</t>
  </si>
  <si>
    <t>9-31.a.</t>
  </si>
  <si>
    <t>Water, EDB [1,2-dibromoethane or ethylene dibromide] (EPA 8260 SIM)</t>
  </si>
  <si>
    <t>9-41.a.</t>
  </si>
  <si>
    <t>Water, Dissolved Lead (includes filter appropriate to sample method - EPA 200.7, 200.9, 6010B, or 7380)</t>
  </si>
  <si>
    <t>9-44.a.</t>
  </si>
  <si>
    <t>Water, Dissolved Iron (includes filter appropriate to sample method - EPA 200.7, 200.9, 6010B, or 7380)</t>
  </si>
  <si>
    <t>9-78.</t>
  </si>
  <si>
    <t>Water, BTEX/MTBE + Naphthalene (EPA 8260)</t>
  </si>
  <si>
    <t>9-79.</t>
  </si>
  <si>
    <t>Water, EDC [1,2-dichloroethane] (EPA Method 8021 or 8260)</t>
  </si>
  <si>
    <t>9-80.</t>
  </si>
  <si>
    <t>Water, Methane (EPA SOP RSK-175)</t>
  </si>
  <si>
    <t>Sheet Piling Installation for ≤  20 feet deep Excavation</t>
  </si>
  <si>
    <t>Per Sq. Foot</t>
  </si>
  <si>
    <t>Sheet Piling Rental for ≤  20 feet deep Excavation</t>
  </si>
  <si>
    <t>Sheet Piling Installation for &gt; 20 feet deep Excavation</t>
  </si>
  <si>
    <t>Sheet Piling Rental for &gt;  20 feet deep Excavation</t>
  </si>
  <si>
    <t>10-15.a.</t>
  </si>
  <si>
    <t>Clean Overburden Used As Backfill, Compaction and Testing ≤ 300 cubic yards</t>
  </si>
  <si>
    <t>10-15.b.</t>
  </si>
  <si>
    <t>Clean Overburden Used As Backfill, Compaction and Testing &gt; 300 cubic yards</t>
  </si>
  <si>
    <t>12-17.</t>
  </si>
  <si>
    <t>Delivery, Pick Up and Rental of 20 Cubic Yard Roll-Off Container</t>
  </si>
  <si>
    <t>12-18.</t>
  </si>
  <si>
    <t>Additional Rental of 20 Cubic Yard Roll-Off Container</t>
  </si>
  <si>
    <t>14-4.</t>
  </si>
  <si>
    <t>Groundwater Injection System (not by direct push)</t>
  </si>
  <si>
    <t>14-5.</t>
  </si>
  <si>
    <t>15-1.a.</t>
  </si>
  <si>
    <t>Trenching and Installation of 1-10 Plumbing (and Electrical) Lines in Trench</t>
  </si>
  <si>
    <t>Per Linear Foot of Trench</t>
  </si>
  <si>
    <t>15-1.b.</t>
  </si>
  <si>
    <t>Trenching and Installation of 11 - 20  Lines</t>
  </si>
  <si>
    <t>15-1.c.</t>
  </si>
  <si>
    <t>Trenching and Installation of 21 - 30 Lines</t>
  </si>
  <si>
    <t>15-1.d.</t>
  </si>
  <si>
    <t>Trenching and Installation of Additional 1-10 Lines Greater Than 30 Lines</t>
  </si>
  <si>
    <t>15-2.a.</t>
  </si>
  <si>
    <t>Installation of Plumbing (and Electrical) Lines Above Ground:  Per Linear Foot of Piping.  Electrical lines are not counted in determination of costs.</t>
  </si>
  <si>
    <t>15-3.a.</t>
  </si>
  <si>
    <t>Traffic Bearing Trench Plates (materials)</t>
  </si>
  <si>
    <t>15-3.b.</t>
  </si>
  <si>
    <t>Infiltration Gallery Installation</t>
  </si>
  <si>
    <t>Per Startup</t>
  </si>
  <si>
    <t>15-7.</t>
  </si>
  <si>
    <t>15-8.</t>
  </si>
  <si>
    <t>Utility Drop</t>
  </si>
  <si>
    <t>15-9.</t>
  </si>
  <si>
    <t>Utility Connection</t>
  </si>
  <si>
    <t>15-10.</t>
  </si>
  <si>
    <t>Utility Disconnect</t>
  </si>
  <si>
    <t>System Installation/Integration/Startup - 1 Technology Component - 1-10 Recovery/Treatment Points</t>
  </si>
  <si>
    <t>System Installation/Integration/Startup - 1 Technology Component - 11-20 Recovery/Treatment Points</t>
  </si>
  <si>
    <t>System Installation/Integration/Startup - 1 Technology Component - 21-30 Recovery/Treatment Points</t>
  </si>
  <si>
    <t>System Installation/Integration/Startup - 1 Technology Component - 1-10 Additional Recovery/Treatment Points greater Than 30 (This tem is used in conjunction with 15.4.c when needed)</t>
  </si>
  <si>
    <t>System Installation/Integration/Startup – Addition of 1 Technology Component</t>
  </si>
  <si>
    <t>Compound Construction/Fencing (materials)</t>
  </si>
  <si>
    <t>16-13.</t>
  </si>
  <si>
    <t>Air Sparging/Multiphase Extraction Pilot Test - 8 hours</t>
  </si>
  <si>
    <t>16-14.</t>
  </si>
  <si>
    <t>Air Sparging/Multiphase Extraction Pilot Test - Additional Time</t>
  </si>
  <si>
    <t>Per 2 Hours</t>
  </si>
  <si>
    <t>16-25.</t>
  </si>
  <si>
    <t>AS/MPE System Package - Medium</t>
  </si>
  <si>
    <t>16-26.</t>
  </si>
  <si>
    <t>16-27.</t>
  </si>
  <si>
    <t>SVE System Package - Medium</t>
  </si>
  <si>
    <t>16-28.</t>
  </si>
  <si>
    <t>18-47.</t>
  </si>
  <si>
    <t>Soil Vapor Extraction (SVE) System - Small - Short Term ≤ 6 Months</t>
  </si>
  <si>
    <t>18.48.</t>
  </si>
  <si>
    <t>Soil Vapor Extraction (SVE) System - Small - Long Term &gt; 6 Months</t>
  </si>
  <si>
    <t>18-49.</t>
  </si>
  <si>
    <t>Soil Vapor Extraction (SVE) System - Medium - Short Term ≤ 6 Months</t>
  </si>
  <si>
    <t>18-50.</t>
  </si>
  <si>
    <t>Soil Vapor Extraction (SVE) System - Medium - Long Term &gt; 6 Months</t>
  </si>
  <si>
    <t>18-51.</t>
  </si>
  <si>
    <t>Soil Vapor Extraction (SVE) System - Large - Short Term ≤ 6 Months</t>
  </si>
  <si>
    <t>18-52.</t>
  </si>
  <si>
    <t>Soil Vapor Extraction (SVE) System - Large - Long Term &gt; 6 Months</t>
  </si>
  <si>
    <t>18-53.</t>
  </si>
  <si>
    <t>Air Sparge/Multphase Extraction (AS/MPE) System - Small - Short Term ≤ 6 Months</t>
  </si>
  <si>
    <t>18-54.</t>
  </si>
  <si>
    <t>Air Sparge/Multphase Extraction (AS/MPE) System - Small - Long Term &gt; 6 Months</t>
  </si>
  <si>
    <t>18-55.</t>
  </si>
  <si>
    <t>Air Sparge/Multphase Extraction (AS/MPE) System - Medium - Short Term ≤ 6 Months</t>
  </si>
  <si>
    <t>18-56.</t>
  </si>
  <si>
    <t>Air Sparge/Multphase Extraction (AS/MPE) System - Medium - Long Term &gt; 6 Months</t>
  </si>
  <si>
    <t>18-57.</t>
  </si>
  <si>
    <t>Air Sparge/Multphase Extraction (AS/MPE) System - Large - Short Term ≤ 6 Months</t>
  </si>
  <si>
    <t>18-58.</t>
  </si>
  <si>
    <t>Air Sparge/Multphase Extraction (AS/MPE) System - Large - Long Term &gt; 6 Months</t>
  </si>
  <si>
    <t>Interim Assessment Report</t>
  </si>
  <si>
    <t>21-35.</t>
  </si>
  <si>
    <t>P.E. Review, Evaluation, and Certification of Construction Drawings</t>
  </si>
  <si>
    <t>21-36.</t>
  </si>
  <si>
    <t>P.E. Review, Evaluation, and Certification of Annual PARM Report</t>
  </si>
  <si>
    <t>Download Date:</t>
  </si>
  <si>
    <t>No</t>
  </si>
  <si>
    <t>Transition Agreement:</t>
  </si>
  <si>
    <t>GHD Services, Inc</t>
  </si>
  <si>
    <t>Carbon Off Gas Treatment - Add On - Large - Short Term ≤ 6 mos.</t>
  </si>
  <si>
    <t>1-2.A.</t>
  </si>
  <si>
    <t>1-5.A.</t>
  </si>
  <si>
    <t>3-7.A.</t>
  </si>
  <si>
    <t>3-8.A.</t>
  </si>
  <si>
    <t>3-9.A.</t>
  </si>
  <si>
    <t>3-10.A.</t>
  </si>
  <si>
    <t>3-13.A.</t>
  </si>
  <si>
    <t>3-14.A.</t>
  </si>
  <si>
    <t>5-1.A.1.</t>
  </si>
  <si>
    <t>5-1.A.2.</t>
  </si>
  <si>
    <t>5-1.A.3.</t>
  </si>
  <si>
    <t>5-3.A.</t>
  </si>
  <si>
    <t>5-5.A.</t>
  </si>
  <si>
    <t>6-2.A.</t>
  </si>
  <si>
    <t>6-2.B.</t>
  </si>
  <si>
    <t>6-3.A.</t>
  </si>
  <si>
    <t>6-3.B.</t>
  </si>
  <si>
    <t>7-7.</t>
  </si>
  <si>
    <t>8-14.</t>
  </si>
  <si>
    <t>9-8.A.</t>
  </si>
  <si>
    <t>9-31.A.</t>
  </si>
  <si>
    <t>9-41.A.</t>
  </si>
  <si>
    <t>9-44.A.</t>
  </si>
  <si>
    <t>10-1.A.</t>
  </si>
  <si>
    <t>10-1.B.</t>
  </si>
  <si>
    <t>10-1.C.</t>
  </si>
  <si>
    <t>10-1.D.</t>
  </si>
  <si>
    <t>10-2.A.</t>
  </si>
  <si>
    <t>10-2.B.</t>
  </si>
  <si>
    <t>10-2.C.</t>
  </si>
  <si>
    <t>10-2.D.</t>
  </si>
  <si>
    <t>10-15.A.</t>
  </si>
  <si>
    <t>10-15.B.</t>
  </si>
  <si>
    <t>15-1.A.</t>
  </si>
  <si>
    <t>15-1.B.</t>
  </si>
  <si>
    <t>15-1.C.</t>
  </si>
  <si>
    <t>15-1.D.</t>
  </si>
  <si>
    <t>15-2.A.</t>
  </si>
  <si>
    <t>15-3.A.</t>
  </si>
  <si>
    <t>15-3.B.</t>
  </si>
  <si>
    <t>15-4.A.</t>
  </si>
  <si>
    <t>15-4.B.</t>
  </si>
  <si>
    <t>15-4.C.</t>
  </si>
  <si>
    <t>15-4.D.</t>
  </si>
  <si>
    <t>19-27.</t>
  </si>
  <si>
    <t>10-1.a.</t>
  </si>
  <si>
    <t>10-2.a.</t>
  </si>
  <si>
    <t>10-1.b.</t>
  </si>
  <si>
    <t>10-1.c.</t>
  </si>
  <si>
    <t>10-1.d.</t>
  </si>
  <si>
    <t>10-2.b.</t>
  </si>
  <si>
    <t>10-2.c.</t>
  </si>
  <si>
    <t>10-2.d.</t>
  </si>
  <si>
    <t>15-4.a.</t>
  </si>
  <si>
    <t>15-4.b.</t>
  </si>
  <si>
    <t>15-4.c.</t>
  </si>
  <si>
    <t>15-4.d.</t>
  </si>
  <si>
    <t>Site Health &amp; Safety Plan for Continued Work (no cost to FDEP)</t>
  </si>
  <si>
    <t>Permit Fees (actual fee only, cost to obtain permit is included in applicable pay items)</t>
  </si>
  <si>
    <t>Site Property Access Agreement for Source Property (no cost to FDEP)</t>
  </si>
  <si>
    <t>Receptor Survey and Exposure Pathway Identification (excludes report)</t>
  </si>
  <si>
    <t>Per Diem - For travel &gt; 1 consecutive day (prorated in quarter day incrementsin accordance with 112.061, F.S.) - Travel Voucher required and quoted rate should be per person per day</t>
  </si>
  <si>
    <t>Per Diem - Contractor travel for specific meetings or legal proceedings required by Department (hotel and meals may be paid in accordance with section 112.061, F.S.)</t>
  </si>
  <si>
    <t>DPT Membrane Interface Probe (MIP) Equipped with PID and ECD (add-on cost to DPT base rate)</t>
  </si>
  <si>
    <t>Well Installation - 2 inch diameter (horizontal, by trenching, not directional drilling)</t>
  </si>
  <si>
    <t>Well Installation - 2 inch diameter (vertical)</t>
  </si>
  <si>
    <t>Well Installation - 4 inch diameter (vertical)</t>
  </si>
  <si>
    <t>Well Installation - 4 inch diameter (horizontal, by trenching, not directional drilling)</t>
  </si>
  <si>
    <t>Removal and Reinstallation of 8-inch Manhole and Well Pad (well pad/manhole has been damaged or destroyed)</t>
  </si>
  <si>
    <t>Removal and Reinstallation of 12-inch Manhole and Well Pad (well pad/manhole has been damaged or destroyed)</t>
  </si>
  <si>
    <r>
      <t>Vapor/Ambient Air Sample Collection - SUMMA</t>
    </r>
    <r>
      <rPr>
        <vertAlign val="superscript"/>
        <sz val="11"/>
        <rFont val="Arial Narrow"/>
        <family val="2"/>
      </rPr>
      <t>TM</t>
    </r>
    <r>
      <rPr>
        <sz val="11"/>
        <rFont val="Arial Narrow"/>
        <family val="2"/>
      </rPr>
      <t xml:space="preserve"> Canister (or equivalent)</t>
    </r>
  </si>
  <si>
    <t>Soil, Used Oil/Unknown Product Group-Table D of Ch. 62-780, F.A.C., except for non-Priority Pollutant Organics (multiple methods)</t>
  </si>
  <si>
    <t>Water, Gasoline/Kerosene Analytical Group-Table C of Ch. 62-780, F.A.C. (multiple methods)</t>
  </si>
  <si>
    <t>Water, Used Oil/Unknown Product Group-Table D of Ch. 62-780, F.A.C., except for non-Priority Pollutant Organics (multiple methods)</t>
  </si>
  <si>
    <t>Project Specific Financial Guarantee Bond (if required by FDEP)</t>
  </si>
  <si>
    <t>EXTENDED
PRICE</t>
  </si>
  <si>
    <t>Purchase Order:</t>
  </si>
  <si>
    <t>Soil, Dry Bulk Density (ASTM D1556-07, ASTM D2167-08, ASTM D2922-01, -04, -04e, -96e1 or ASTM D2937-10)</t>
  </si>
  <si>
    <t>Area survey table, location map, area map, site map, photo documentation and field notes</t>
  </si>
  <si>
    <t>Field notes - documenting vehicle type</t>
  </si>
  <si>
    <t>Field notes and boring logs</t>
  </si>
  <si>
    <t>Field notes</t>
  </si>
  <si>
    <t>Field notes and sample chain of custody form</t>
  </si>
  <si>
    <t>Field notes, weigh tickets and disposal facility documentation, manifests, receipt, ect.</t>
  </si>
  <si>
    <t>Field notes and system readings</t>
  </si>
  <si>
    <t>Field notes, maintenance log for State owned equioment, system readings, telemetry report and % run time calculation for period</t>
  </si>
  <si>
    <t>Lab Report and updated tables</t>
  </si>
  <si>
    <t>Field notes, photo documentation,updated figure w/ areal extent or receipt</t>
  </si>
  <si>
    <t>Field notes, materials documentation and invoice</t>
  </si>
  <si>
    <t>Field notes (Including documentation of successful pressure testing) and photo documentation</t>
  </si>
  <si>
    <t>Field notes and vendor invoice</t>
  </si>
  <si>
    <t>Field notes and work performed in accordance with Scope</t>
  </si>
  <si>
    <t>Work performed in accordance with Scope</t>
  </si>
  <si>
    <t>Approval for payment of Reimbursable Items</t>
  </si>
  <si>
    <t>Field notes and updated tables (electronic file format)</t>
  </si>
  <si>
    <t>Field notes, backfill lab report, compaction test results, transport load tickets/supplier load documentation</t>
  </si>
  <si>
    <t>Field notes, transport load tickets/other supplier load documentation</t>
  </si>
  <si>
    <t>Field notes, photos, storage system closure form, disposal manifest or documentation and recycling credits if applicable</t>
  </si>
  <si>
    <t xml:space="preserve">Field notes, photo documentation and updated figure w/ areal extent </t>
  </si>
  <si>
    <t>Without Handling Fee:</t>
  </si>
  <si>
    <t>QUANTITY</t>
  </si>
  <si>
    <t>TASK</t>
  </si>
  <si>
    <t>PAY ITEM PRICE</t>
  </si>
  <si>
    <t>Task</t>
  </si>
  <si>
    <t>Deliverable Name</t>
  </si>
  <si>
    <t>Previous Due Date</t>
  </si>
  <si>
    <t>New Due Date</t>
  </si>
  <si>
    <t>Change Order Subtotals</t>
  </si>
  <si>
    <t>Period of Service:</t>
  </si>
  <si>
    <t>Previous End Date</t>
  </si>
  <si>
    <t>New End Date</t>
  </si>
  <si>
    <t>Total Authorized Cost</t>
  </si>
  <si>
    <t>Contractor Phone:</t>
  </si>
  <si>
    <t>This is an authorization for the costs associated with the change in quantities of services being provided and/or deliverable due dates.  In order for these costs to be paid, these changes must be processed through a change order to the purchase requisition and a revised Purchase Order issued by MFMP prior to initiating work.</t>
  </si>
  <si>
    <t>Description of Change and Justification: Include complete description of who, what, where, when, how and why.</t>
  </si>
  <si>
    <t>CO #:</t>
  </si>
  <si>
    <t>Ref #:</t>
  </si>
  <si>
    <t>PO #:</t>
  </si>
  <si>
    <t>Contractor Representative:</t>
  </si>
  <si>
    <t>(Print Name)</t>
  </si>
  <si>
    <t>FDEP Site Manager:</t>
  </si>
  <si>
    <t>*For reimbursable pay items the cost listed is a "not to exceed" amount. Fees will be reimbursed for the pay item based on the actual invoice. Please note, the unit of measure for these items will be displayed as dollars for invoicing purposes. Please refer to the Scope of Work for additional description of these items.</t>
  </si>
  <si>
    <t>9-Digit Facility ID #:</t>
  </si>
  <si>
    <t>Additional Laboratory % Surcharge authorized in the ATC contract for 7 Day Turnaround. The price should be a total of all standard costs for analysis receiving 7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t>
  </si>
  <si>
    <t>Additional Laboratory % Surcharge authorized in the ATC contract for 3 Day Turnaround. The price should be a total of all standard costs for analysis receiving 3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t>
  </si>
  <si>
    <t>Additional Laboratory % Surcharge authorized in the ATC contract for 1 Day Turnaround. The price should be a total of all standard costs for analysis receiving 1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t>
  </si>
  <si>
    <t>NOT BILLABLE</t>
  </si>
  <si>
    <t>23.</t>
  </si>
  <si>
    <t>23-1.</t>
  </si>
  <si>
    <t>n/a</t>
  </si>
  <si>
    <t>Contingent Funding</t>
  </si>
  <si>
    <t>CO Type:</t>
  </si>
  <si>
    <t>Contingent Funding - Allowance only to be used as offset for field change orders</t>
  </si>
  <si>
    <t>N/A - Cannot be invoiced</t>
  </si>
  <si>
    <t>Administrative Reviewer:</t>
  </si>
  <si>
    <t>ADaPT zip file including the Lab EDD, Error Log, Field EDD, and Merged database file</t>
  </si>
  <si>
    <r>
      <t xml:space="preserve">TASK 10
</t>
    </r>
    <r>
      <rPr>
        <b/>
        <sz val="10"/>
        <rFont val="Arial Narrow"/>
        <family val="2"/>
      </rPr>
      <t>QUANT.</t>
    </r>
  </si>
  <si>
    <t>RNA Consulting Group, LLC</t>
  </si>
  <si>
    <t>`</t>
  </si>
  <si>
    <r>
      <t xml:space="preserve">Technical Approval </t>
    </r>
    <r>
      <rPr>
        <sz val="10"/>
        <color theme="1"/>
        <rFont val="Arial Narrow"/>
        <family val="2"/>
      </rPr>
      <t>(optional)</t>
    </r>
    <r>
      <rPr>
        <b/>
        <sz val="10"/>
        <color theme="1"/>
        <rFont val="Arial Narrow"/>
        <family val="2"/>
      </rPr>
      <t>:</t>
    </r>
  </si>
  <si>
    <r>
      <t xml:space="preserve">Cost Center Approval </t>
    </r>
    <r>
      <rPr>
        <sz val="10"/>
        <color theme="1"/>
        <rFont val="Arial Narrow"/>
        <family val="2"/>
      </rPr>
      <t>(optional)</t>
    </r>
    <r>
      <rPr>
        <b/>
        <sz val="10"/>
        <color theme="1"/>
        <rFont val="Arial Narrow"/>
        <family val="2"/>
      </rPr>
      <t>:</t>
    </r>
  </si>
  <si>
    <t>Field notes and volume documentation/supplier load documentation</t>
  </si>
  <si>
    <t>ECS Holdco, LLC</t>
  </si>
  <si>
    <t>Imperial Testing and Engineering, Inc.</t>
  </si>
  <si>
    <t xml:space="preserve">Cardno, Inc. </t>
  </si>
  <si>
    <t>Geosyntec Consultants, Inc.</t>
  </si>
  <si>
    <t>Golder Associates, Inc.</t>
  </si>
  <si>
    <t>HLM Environmental Remediation, Inc.</t>
  </si>
  <si>
    <r>
      <rPr>
        <b/>
        <u/>
        <sz val="12"/>
        <rFont val="Arial"/>
        <family val="2"/>
      </rPr>
      <t>DIRECTIONS</t>
    </r>
    <r>
      <rPr>
        <b/>
        <sz val="12"/>
        <rFont val="Arial"/>
        <family val="2"/>
      </rPr>
      <t>:</t>
    </r>
  </si>
  <si>
    <r>
      <t xml:space="preserve">Contractors working for the Florida Department of Environmental Protection (DEP) </t>
    </r>
    <r>
      <rPr>
        <b/>
        <sz val="12"/>
        <rFont val="Arial"/>
        <family val="2"/>
      </rPr>
      <t>must complete and submit this attachment with each invoice submitted for payment</t>
    </r>
    <r>
      <rPr>
        <sz val="12"/>
        <rFont val="Arial"/>
        <family val="2"/>
      </rPr>
      <t>. Questions regarding use of this form should be directed to the Procurement Section (MS93), Florida Department of Environmental Protection, 3900 Commonwealth Boulevard, Tallahassee, Florida  32399-3000, Phone 850/245-2361.</t>
    </r>
  </si>
  <si>
    <t>Task Assignment No. (if applicable):</t>
  </si>
  <si>
    <t>Invoice Service Period:</t>
  </si>
  <si>
    <t>DEP Contract No.:</t>
  </si>
  <si>
    <t>Invoice Number:</t>
  </si>
  <si>
    <r>
      <t xml:space="preserve">INDICATE THE </t>
    </r>
    <r>
      <rPr>
        <b/>
        <u/>
        <sz val="12"/>
        <rFont val="Arial"/>
        <family val="2"/>
      </rPr>
      <t>ONE</t>
    </r>
    <r>
      <rPr>
        <sz val="12"/>
        <rFont val="Arial"/>
        <family val="2"/>
      </rPr>
      <t xml:space="preserve"> CATEGORY THAT BEST DESCRIBES EACH ORGANIZATION LISTED</t>
    </r>
  </si>
  <si>
    <t>NON-PROFIT ORG.</t>
  </si>
  <si>
    <t xml:space="preserve">   NON-MINORITY</t>
  </si>
  <si>
    <t xml:space="preserve">   SMALL BUSINESS (STATE)</t>
  </si>
  <si>
    <t xml:space="preserve">   SMALL BUSINESS (FEDERAL)</t>
  </si>
  <si>
    <t xml:space="preserve">   GOVERNMENTAL AGENCY</t>
  </si>
  <si>
    <t xml:space="preserve">   NON-PROFIT ORGANIZATION</t>
  </si>
  <si>
    <t xml:space="preserve">   P.R.I.D.E.</t>
  </si>
  <si>
    <t xml:space="preserve">   AFRICAN AMERICAN</t>
  </si>
  <si>
    <t xml:space="preserve">   HISPANIC</t>
  </si>
  <si>
    <t xml:space="preserve">   ASIAN/HAWAIIAN</t>
  </si>
  <si>
    <t xml:space="preserve">   NATIVE AMERICAN</t>
  </si>
  <si>
    <t xml:space="preserve">   AMERICAN WOMAN</t>
  </si>
  <si>
    <t xml:space="preserve">   BOARD IS 51% OR MORE MINORITY</t>
  </si>
  <si>
    <t xml:space="preserve">   51% OR MORE MINORITY OFFICERS</t>
  </si>
  <si>
    <t xml:space="preserve">   51% OR MORE MINORITY
   COMMUNITY SERVED</t>
  </si>
  <si>
    <t xml:space="preserve">   OTHER NON-PROFIT</t>
  </si>
  <si>
    <t>LIST NAMES AND ADDRESSES OF
SUBCONTRACTORS UTILIZED
THIS INVOICE PERIOD</t>
  </si>
  <si>
    <t>List Amount for Each Sub-contractor this Invoice Period to be Paid in Accordance with Section 376.3071(6), F.S.</t>
  </si>
  <si>
    <t>I certify that the information provided in the preceding page(s) is accurate as of the last day of the payment period 
identified on this form.</t>
  </si>
  <si>
    <t xml:space="preserve"> (Signature)</t>
  </si>
  <si>
    <t>(Phone Number)</t>
  </si>
  <si>
    <t>DEP 55-217 (08/00)</t>
  </si>
  <si>
    <r>
      <rPr>
        <b/>
        <u/>
        <sz val="12"/>
        <rFont val="Arial"/>
        <family val="2"/>
      </rPr>
      <t>SUBCONTRACTOR UTILIZATION REPORT FORM CERTIFICATION</t>
    </r>
    <r>
      <rPr>
        <b/>
        <sz val="12"/>
        <rFont val="Arial"/>
        <family val="2"/>
      </rPr>
      <t>:</t>
    </r>
  </si>
  <si>
    <t>ECS-Florida, LLC</t>
  </si>
  <si>
    <t>WSP USA Inc.</t>
  </si>
  <si>
    <t>Wood Environment &amp; Infrastructure Solutions, Inc.</t>
  </si>
  <si>
    <t>14-1.a.</t>
  </si>
  <si>
    <t>14-2.a.</t>
  </si>
  <si>
    <t>14-1.A.</t>
  </si>
  <si>
    <t>14-2.A.</t>
  </si>
  <si>
    <t>line_items</t>
  </si>
  <si>
    <t>spi code</t>
  </si>
  <si>
    <t>Assignment Type:</t>
  </si>
  <si>
    <t>FRS Environmental Remediation, Inc. d/b/a Montrose Environmental Solutions</t>
  </si>
  <si>
    <t>Aptim Environment &amp; Infrastructure, LLC</t>
  </si>
  <si>
    <t xml:space="preserve">                 , 20</t>
  </si>
  <si>
    <t>PRP RoC  Revised 3/24/20</t>
  </si>
  <si>
    <t>online notarization,</t>
  </si>
  <si>
    <t>.</t>
  </si>
  <si>
    <t xml:space="preserve">,  by </t>
  </si>
  <si>
    <t xml:space="preserve">The foregoing instrument was acknowledged before me by means of </t>
  </si>
  <si>
    <t>physical presence</t>
  </si>
  <si>
    <t>or</t>
  </si>
  <si>
    <t xml:space="preserve">  day  of</t>
  </si>
  <si>
    <t>American Compliance Technologies, Inc. d/b/a ACT Environmental &amp; Infrastructure</t>
  </si>
  <si>
    <t>HSW Consulting, LLC</t>
  </si>
  <si>
    <t>ATC Group Services, LLC dba Atlas Technical</t>
  </si>
  <si>
    <t>AMBER DELIVERY SERVICE INC</t>
  </si>
  <si>
    <t>NICHOLAS MORAN</t>
  </si>
  <si>
    <t>(305)372-6700</t>
  </si>
  <si>
    <t>Nicholas.Moran@miamidade.gov</t>
  </si>
  <si>
    <t>SCOPE</t>
  </si>
  <si>
    <t>433</t>
  </si>
  <si>
    <t>1402</t>
  </si>
  <si>
    <t>183</t>
  </si>
  <si>
    <t>1070</t>
  </si>
  <si>
    <t>1184</t>
  </si>
  <si>
    <t>1397</t>
  </si>
  <si>
    <t>1158</t>
  </si>
  <si>
    <t>360</t>
  </si>
  <si>
    <t>462</t>
  </si>
  <si>
    <t>787</t>
  </si>
  <si>
    <t>1025</t>
  </si>
  <si>
    <t>1259</t>
  </si>
  <si>
    <t>145</t>
  </si>
  <si>
    <t>269</t>
  </si>
  <si>
    <t>559</t>
  </si>
  <si>
    <t>600</t>
  </si>
  <si>
    <t>1224</t>
  </si>
  <si>
    <t>1338</t>
  </si>
  <si>
    <t>1373</t>
  </si>
  <si>
    <t>81</t>
  </si>
  <si>
    <t>142</t>
  </si>
  <si>
    <t>169</t>
  </si>
  <si>
    <t>222</t>
  </si>
  <si>
    <t>381</t>
  </si>
  <si>
    <t>456</t>
  </si>
  <si>
    <t>1051</t>
  </si>
  <si>
    <t>10</t>
  </si>
  <si>
    <t>1317</t>
  </si>
  <si>
    <t>1380</t>
  </si>
  <si>
    <t>218</t>
  </si>
  <si>
    <t>236</t>
  </si>
  <si>
    <t>311</t>
  </si>
  <si>
    <t>431</t>
  </si>
  <si>
    <t>440</t>
  </si>
  <si>
    <t>921</t>
  </si>
  <si>
    <t>1010</t>
  </si>
  <si>
    <t>1198</t>
  </si>
  <si>
    <t>1364</t>
  </si>
  <si>
    <t>144</t>
  </si>
  <si>
    <t>258</t>
  </si>
  <si>
    <t>542</t>
  </si>
  <si>
    <t>560</t>
  </si>
  <si>
    <t>1077</t>
  </si>
  <si>
    <t>1118</t>
  </si>
  <si>
    <t>1200</t>
  </si>
  <si>
    <t>1354</t>
  </si>
  <si>
    <t>1396</t>
  </si>
  <si>
    <t>80</t>
  </si>
  <si>
    <t>265</t>
  </si>
  <si>
    <t>299</t>
  </si>
  <si>
    <t>833</t>
  </si>
  <si>
    <t>1128</t>
  </si>
  <si>
    <t>1147</t>
  </si>
  <si>
    <t>1163</t>
  </si>
  <si>
    <t>1250</t>
  </si>
  <si>
    <t>1367</t>
  </si>
  <si>
    <t>1368</t>
  </si>
  <si>
    <t>1369</t>
  </si>
  <si>
    <t>1370</t>
  </si>
  <si>
    <t>1371</t>
  </si>
  <si>
    <t>1372</t>
  </si>
  <si>
    <t>13722</t>
  </si>
  <si>
    <t>13723</t>
  </si>
  <si>
    <t>13724</t>
  </si>
  <si>
    <t>13725</t>
  </si>
  <si>
    <t>13726</t>
  </si>
  <si>
    <t>13727</t>
  </si>
  <si>
    <t>13728</t>
  </si>
  <si>
    <t>13729</t>
  </si>
  <si>
    <t>13730</t>
  </si>
  <si>
    <t>13731</t>
  </si>
  <si>
    <t>13732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</si>
</sst>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164" formatCode="00"/>
    <numFmt numFmtId="165" formatCode="&quot;$&quot;#,##0.00"/>
    <numFmt numFmtId="166" formatCode="mmmm\ d\,\ yyyy"/>
    <numFmt numFmtId="167" formatCode="00000"/>
    <numFmt numFmtId="168" formatCode="&quot;GC&quot;000"/>
    <numFmt numFmtId="169" formatCode="[&lt;=9999999]###\-####;\(###\)\ ###\-####"/>
    <numFmt numFmtId="170" formatCode="000000000"/>
    <numFmt numFmtId="171" formatCode="0.0"/>
    <numFmt numFmtId="172" formatCode="m/d/yy\ h:mm;@"/>
  </numFmts>
  <fonts count="63" x14ac:knownFonts="1">
    <font>
      <sz val="11"/>
      <color theme="1"/>
      <name val="Calibri"/>
      <family val="2"/>
      <scheme val="minor"/>
    </font>
    <font>
      <sz val="10"/>
      <name val="Arial"/>
      <family val="2"/>
    </font>
    <font>
      <sz val="11"/>
      <color indexed="8"/>
      <name val="Arial Narrow"/>
      <family val="2"/>
    </font>
    <font>
      <sz val="11"/>
      <name val="Arial Narrow"/>
      <family val="2"/>
    </font>
    <font>
      <b/>
      <sz val="11"/>
      <name val="Arial Narrow"/>
      <family val="2"/>
    </font>
    <font>
      <vertAlign val="superscript"/>
      <sz val="11"/>
      <color indexed="8"/>
      <name val="Arial Narrow"/>
      <family val="2"/>
    </font>
    <font>
      <vertAlign val="superscript"/>
      <sz val="11"/>
      <name val="Arial Narrow"/>
      <family val="2"/>
    </font>
    <font>
      <sz val="11"/>
      <color theme="1"/>
      <name val="Arial Narrow"/>
      <family val="2"/>
    </font>
    <font>
      <b/>
      <sz val="11"/>
      <color theme="1"/>
      <name val="Arial Narrow"/>
      <family val="2"/>
    </font>
    <font>
      <u/>
      <sz val="11"/>
      <color indexed="8"/>
      <name val="Arial Narrow"/>
      <family val="2"/>
    </font>
    <font>
      <b/>
      <sz val="11"/>
      <color theme="1"/>
      <name val="Calibri"/>
      <family val="2"/>
      <scheme val="minor"/>
    </font>
    <font>
      <sz val="11"/>
      <color theme="1"/>
      <name val="Calibri"/>
      <family val="2"/>
      <scheme val="minor"/>
    </font>
    <font>
      <sz val="14"/>
      <color theme="1"/>
      <name val="Calibri"/>
      <family val="2"/>
      <scheme val="minor"/>
    </font>
    <font>
      <u/>
      <sz val="9"/>
      <color theme="10"/>
      <name val="Arial"/>
      <family val="2"/>
    </font>
    <font>
      <b/>
      <sz val="11"/>
      <name val="Arial"/>
      <family val="2"/>
    </font>
    <font>
      <sz val="11"/>
      <name val="Arial"/>
      <family val="2"/>
    </font>
    <font>
      <b/>
      <sz val="13"/>
      <name val="Arial"/>
      <family val="2"/>
    </font>
    <font>
      <sz val="8"/>
      <name val="Arial"/>
      <family val="2"/>
    </font>
    <font>
      <sz val="11"/>
      <color theme="1"/>
      <name val="Arial"/>
      <family val="2"/>
    </font>
    <font>
      <sz val="11"/>
      <color rgb="FF000000"/>
      <name val="Arial"/>
      <family val="2"/>
    </font>
    <font>
      <sz val="8"/>
      <color theme="1"/>
      <name val="Calibri"/>
      <family val="2"/>
      <scheme val="minor"/>
    </font>
    <font>
      <sz val="9"/>
      <name val="Arial"/>
      <family val="2"/>
    </font>
    <font>
      <b/>
      <sz val="10"/>
      <name val="Arial"/>
      <family val="2"/>
    </font>
    <font>
      <b/>
      <sz val="11"/>
      <color theme="1"/>
      <name val="Arial"/>
      <family val="2"/>
    </font>
    <font>
      <sz val="10"/>
      <color theme="1"/>
      <name val="Arial"/>
      <family val="2"/>
    </font>
    <font>
      <sz val="8"/>
      <color theme="1"/>
      <name val="Arial"/>
      <family val="2"/>
    </font>
    <font>
      <sz val="12"/>
      <color theme="1"/>
      <name val="Arial Narrow"/>
      <family val="2"/>
    </font>
    <font>
      <b/>
      <i/>
      <sz val="12"/>
      <color theme="1"/>
      <name val="Arial Narrow"/>
      <family val="2"/>
    </font>
    <font>
      <sz val="8"/>
      <color rgb="FF000000"/>
      <name val="Segoe UI"/>
      <family val="2"/>
    </font>
    <font>
      <sz val="11"/>
      <name val="Calibri"/>
      <family val="2"/>
      <scheme val="minor"/>
    </font>
    <font>
      <sz val="12"/>
      <name val="Calibri"/>
      <family val="2"/>
      <scheme val="minor"/>
    </font>
    <font>
      <sz val="14"/>
      <name val="Calibri"/>
      <family val="2"/>
      <scheme val="minor"/>
    </font>
    <font>
      <u/>
      <sz val="9"/>
      <name val="Arial"/>
      <family val="2"/>
    </font>
    <font>
      <sz val="12"/>
      <name val="Arial"/>
      <family val="2"/>
    </font>
    <font>
      <b/>
      <sz val="14"/>
      <name val="Calibri"/>
      <family val="2"/>
      <scheme val="minor"/>
    </font>
    <font>
      <b/>
      <sz val="11"/>
      <color theme="0" tint="-0.14999847407452621"/>
      <name val="Calibri"/>
      <family val="2"/>
      <scheme val="minor"/>
    </font>
    <font>
      <sz val="11"/>
      <color theme="0"/>
      <name val="Arial Narrow"/>
      <family val="2"/>
    </font>
    <font>
      <b/>
      <sz val="10"/>
      <color theme="1"/>
      <name val="Arial Narrow"/>
      <family val="2"/>
    </font>
    <font>
      <b/>
      <sz val="11"/>
      <name val="Calibri"/>
      <family val="2"/>
      <scheme val="minor"/>
    </font>
    <font>
      <b/>
      <sz val="8"/>
      <name val="Arial"/>
      <family val="2"/>
    </font>
    <font>
      <sz val="14"/>
      <name val="Arial"/>
      <family val="2"/>
    </font>
    <font>
      <b/>
      <sz val="12"/>
      <name val="Arial"/>
      <family val="2"/>
    </font>
    <font>
      <b/>
      <sz val="11"/>
      <color theme="0"/>
      <name val="Arial Narrow"/>
      <family val="2"/>
    </font>
    <font>
      <sz val="9"/>
      <color theme="1"/>
      <name val="Arial Narrow"/>
      <family val="2"/>
    </font>
    <font>
      <sz val="11"/>
      <color theme="0"/>
      <name val="Calibri"/>
      <family val="2"/>
      <scheme val="minor"/>
    </font>
    <font>
      <b/>
      <sz val="11"/>
      <color rgb="FF000000"/>
      <name val="Calibri"/>
      <family val="2"/>
    </font>
    <font>
      <sz val="11"/>
      <color rgb="FF000000"/>
      <name val="Arial Narrow"/>
      <family val="2"/>
    </font>
    <font>
      <i/>
      <sz val="11"/>
      <color theme="1"/>
      <name val="Arial Narrow"/>
      <family val="2"/>
    </font>
    <font>
      <sz val="11"/>
      <color theme="1"/>
      <name val="Calibri Light"/>
      <family val="2"/>
    </font>
    <font>
      <b/>
      <sz val="11"/>
      <color theme="0" tint="-4.9989318521683403E-2"/>
      <name val="Calibri"/>
      <family val="2"/>
      <scheme val="minor"/>
    </font>
    <font>
      <b/>
      <i/>
      <sz val="12"/>
      <name val="Arial Narrow"/>
      <family val="2"/>
    </font>
    <font>
      <sz val="11"/>
      <color rgb="FFFF0000"/>
      <name val="Arial Narrow"/>
      <family val="2"/>
    </font>
    <font>
      <b/>
      <sz val="11"/>
      <color rgb="FFFF0000"/>
      <name val="Arial Narrow"/>
      <family val="2"/>
    </font>
    <font>
      <b/>
      <sz val="10"/>
      <name val="Arial Narrow"/>
      <family val="2"/>
    </font>
    <font>
      <sz val="9"/>
      <name val="Arial Narrow"/>
      <family val="2"/>
    </font>
    <font>
      <sz val="10"/>
      <color theme="1"/>
      <name val="Arial Narrow"/>
      <family val="2"/>
    </font>
    <font>
      <b/>
      <u/>
      <sz val="12"/>
      <name val="Arial"/>
      <family val="2"/>
    </font>
    <font>
      <sz val="12"/>
      <color theme="1"/>
      <name val="Calibri"/>
      <family val="2"/>
      <scheme val="minor"/>
    </font>
    <font>
      <sz val="10"/>
      <name val="Calibri"/>
      <family val="2"/>
      <scheme val="minor"/>
    </font>
    <font>
      <i/>
      <sz val="9"/>
      <name val="Arial"/>
      <family val="2"/>
    </font>
    <font>
      <i/>
      <sz val="9"/>
      <color theme="1" tint="0.34998626667073579"/>
      <name val="Arial"/>
      <family val="2"/>
    </font>
    <font>
      <sz val="11"/>
      <color rgb="FF00B050"/>
      <name val="Calibri"/>
      <family val="2"/>
      <scheme val="minor"/>
    </font>
    <font>
      <sz val="8"/>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2F2F2"/>
        <bgColor rgb="FF000000"/>
      </patternFill>
    </fill>
    <fill>
      <patternFill patternType="solid">
        <fgColor rgb="FFC7EFDA"/>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medium">
        <color auto="1"/>
      </right>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auto="1"/>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auto="1"/>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auto="1"/>
      </left>
      <right style="medium">
        <color auto="1"/>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auto="1"/>
      </left>
      <right style="medium">
        <color auto="1"/>
      </right>
      <top/>
      <bottom style="thin">
        <color indexed="64"/>
      </bottom>
      <diagonal/>
    </border>
    <border>
      <left/>
      <right style="double">
        <color indexed="64"/>
      </right>
      <top style="double">
        <color indexed="64"/>
      </top>
      <bottom style="double">
        <color indexed="64"/>
      </bottom>
      <diagonal/>
    </border>
    <border>
      <left style="medium">
        <color indexed="64"/>
      </left>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style="double">
        <color indexed="64"/>
      </top>
      <bottom style="thin">
        <color indexed="64"/>
      </bottom>
      <diagonal/>
    </border>
    <border>
      <left/>
      <right/>
      <top style="thin">
        <color indexed="64"/>
      </top>
      <bottom style="double">
        <color indexed="64"/>
      </bottom>
      <diagonal/>
    </border>
  </borders>
  <cellStyleXfs count="6">
    <xf numFmtId="0" fontId="0" fillId="0" borderId="0"/>
    <xf numFmtId="0" fontId="1" fillId="0" borderId="0"/>
    <xf numFmtId="9" fontId="11" fillId="0" borderId="0" applyFont="0" applyFill="0" applyBorder="0" applyAlignment="0" applyProtection="0"/>
    <xf numFmtId="0" fontId="13" fillId="0" borderId="0" applyNumberFormat="0" applyFill="0" applyBorder="0" applyAlignment="0" applyProtection="0">
      <alignment vertical="top"/>
      <protection locked="0"/>
    </xf>
    <xf numFmtId="44" fontId="11" fillId="0" borderId="0" applyFont="0" applyFill="0" applyBorder="0" applyAlignment="0" applyProtection="0"/>
    <xf numFmtId="0" fontId="11" fillId="0" borderId="0"/>
  </cellStyleXfs>
  <cellXfs count="749">
    <xf numFmtId="0" fontId="0" fillId="0" borderId="0" xfId="0"/>
    <xf numFmtId="0" fontId="7" fillId="0" borderId="1" xfId="0" applyFont="1" applyBorder="1" applyAlignment="1">
      <alignment horizontal="center"/>
    </xf>
    <xf numFmtId="0" fontId="7" fillId="0" borderId="1" xfId="0" applyFont="1" applyFill="1" applyBorder="1" applyAlignment="1">
      <alignment horizontal="center"/>
    </xf>
    <xf numFmtId="0" fontId="7" fillId="0" borderId="1" xfId="0" applyFont="1" applyFill="1" applyBorder="1" applyAlignment="1">
      <alignment horizontal="center" wrapText="1"/>
    </xf>
    <xf numFmtId="0" fontId="3" fillId="0" borderId="1" xfId="0" applyFont="1" applyBorder="1" applyAlignment="1">
      <alignment horizontal="center"/>
    </xf>
    <xf numFmtId="0" fontId="0" fillId="0" borderId="0" xfId="0" applyProtection="1"/>
    <xf numFmtId="0" fontId="0" fillId="0" borderId="0" xfId="0" applyBorder="1" applyAlignment="1">
      <alignment horizontal="left"/>
    </xf>
    <xf numFmtId="0" fontId="0" fillId="0" borderId="0" xfId="0" applyProtection="1">
      <protection locked="0"/>
    </xf>
    <xf numFmtId="0" fontId="7" fillId="0" borderId="0" xfId="0" applyFont="1" applyFill="1" applyBorder="1"/>
    <xf numFmtId="0" fontId="8" fillId="0" borderId="0" xfId="0" applyFont="1" applyFill="1" applyBorder="1"/>
    <xf numFmtId="0" fontId="8" fillId="0" borderId="0" xfId="0" applyFont="1" applyFill="1" applyBorder="1" applyAlignment="1">
      <alignment horizontal="center" vertical="center" wrapText="1"/>
    </xf>
    <xf numFmtId="0" fontId="0" fillId="2" borderId="0" xfId="0" applyFill="1" applyBorder="1" applyAlignment="1">
      <alignment horizontal="left"/>
    </xf>
    <xf numFmtId="0" fontId="7" fillId="2" borderId="0" xfId="0" applyFont="1" applyFill="1" applyBorder="1"/>
    <xf numFmtId="0" fontId="7" fillId="2" borderId="0" xfId="0" applyFont="1" applyFill="1" applyBorder="1" applyAlignment="1"/>
    <xf numFmtId="0" fontId="8" fillId="2" borderId="0" xfId="0" applyFont="1" applyFill="1" applyBorder="1" applyAlignment="1">
      <alignment horizontal="right"/>
    </xf>
    <xf numFmtId="0" fontId="7" fillId="0" borderId="0" xfId="0" applyFont="1" applyBorder="1" applyAlignment="1">
      <alignment horizontal="center"/>
    </xf>
    <xf numFmtId="0" fontId="7" fillId="2" borderId="0" xfId="0" applyFont="1" applyFill="1" applyBorder="1" applyAlignment="1">
      <alignment horizontal="center"/>
    </xf>
    <xf numFmtId="0" fontId="0" fillId="0" borderId="0" xfId="0" applyBorder="1" applyProtection="1">
      <protection locked="0"/>
    </xf>
    <xf numFmtId="0" fontId="0" fillId="0" borderId="0" xfId="0" applyBorder="1" applyProtection="1"/>
    <xf numFmtId="0" fontId="0" fillId="0" borderId="0" xfId="0" applyFill="1" applyBorder="1" applyProtection="1"/>
    <xf numFmtId="0" fontId="0" fillId="0" borderId="0" xfId="0" applyAlignment="1" applyProtection="1">
      <alignment horizontal="center"/>
      <protection locked="0"/>
    </xf>
    <xf numFmtId="0" fontId="7" fillId="0" borderId="0" xfId="0" applyFont="1" applyBorder="1"/>
    <xf numFmtId="49" fontId="7" fillId="0" borderId="0" xfId="0" applyNumberFormat="1" applyFont="1" applyBorder="1" applyAlignment="1">
      <alignment horizontal="center"/>
    </xf>
    <xf numFmtId="44" fontId="7" fillId="0" borderId="0" xfId="0" applyNumberFormat="1" applyFont="1" applyBorder="1" applyAlignment="1">
      <alignment horizontal="center"/>
    </xf>
    <xf numFmtId="49" fontId="7" fillId="2" borderId="27" xfId="0" applyNumberFormat="1" applyFont="1" applyFill="1" applyBorder="1" applyAlignment="1">
      <alignment horizontal="left"/>
    </xf>
    <xf numFmtId="49" fontId="8" fillId="2" borderId="0" xfId="0" applyNumberFormat="1" applyFont="1" applyFill="1" applyBorder="1" applyAlignment="1">
      <alignment horizontal="right"/>
    </xf>
    <xf numFmtId="44" fontId="7" fillId="2" borderId="0" xfId="0" applyNumberFormat="1" applyFont="1" applyFill="1" applyBorder="1" applyAlignment="1">
      <alignment horizontal="center"/>
    </xf>
    <xf numFmtId="0" fontId="7" fillId="2" borderId="0" xfId="0" applyFont="1" applyFill="1" applyBorder="1" applyProtection="1"/>
    <xf numFmtId="0" fontId="0" fillId="0" borderId="0" xfId="0" applyFill="1" applyBorder="1"/>
    <xf numFmtId="0" fontId="8" fillId="2" borderId="0" xfId="0" applyFont="1" applyFill="1" applyBorder="1" applyAlignment="1" applyProtection="1">
      <alignment horizontal="right"/>
    </xf>
    <xf numFmtId="0" fontId="10" fillId="2" borderId="0" xfId="0" applyFont="1" applyFill="1" applyBorder="1" applyAlignment="1" applyProtection="1">
      <alignment horizontal="right"/>
    </xf>
    <xf numFmtId="49" fontId="8" fillId="2" borderId="0" xfId="0" applyNumberFormat="1" applyFont="1" applyFill="1" applyBorder="1" applyAlignment="1" applyProtection="1">
      <alignment horizontal="right"/>
    </xf>
    <xf numFmtId="0" fontId="7" fillId="0" borderId="0" xfId="0" applyFont="1" applyBorder="1" applyAlignment="1" applyProtection="1">
      <alignment horizontal="center"/>
    </xf>
    <xf numFmtId="0" fontId="0" fillId="2" borderId="0" xfId="0" applyFill="1" applyBorder="1" applyAlignment="1" applyProtection="1">
      <alignment horizontal="left"/>
    </xf>
    <xf numFmtId="44" fontId="7" fillId="0" borderId="1" xfId="0" applyNumberFormat="1" applyFont="1" applyBorder="1" applyAlignment="1" applyProtection="1">
      <alignment horizontal="center"/>
    </xf>
    <xf numFmtId="44" fontId="7" fillId="0" borderId="10" xfId="0" applyNumberFormat="1" applyFont="1" applyBorder="1" applyProtection="1"/>
    <xf numFmtId="0" fontId="7" fillId="0" borderId="0" xfId="0" applyFont="1" applyFill="1" applyBorder="1" applyProtection="1"/>
    <xf numFmtId="0" fontId="0" fillId="2" borderId="0" xfId="0" applyFill="1"/>
    <xf numFmtId="0" fontId="0" fillId="2" borderId="0" xfId="0" applyFill="1" applyProtection="1">
      <protection locked="0"/>
    </xf>
    <xf numFmtId="0" fontId="0" fillId="2" borderId="0" xfId="0" applyFill="1" applyProtection="1"/>
    <xf numFmtId="0" fontId="0" fillId="2" borderId="0" xfId="0" applyFill="1" applyBorder="1"/>
    <xf numFmtId="0" fontId="0" fillId="2" borderId="0" xfId="0" applyFill="1" applyBorder="1" applyAlignment="1">
      <alignment horizontal="center" vertical="center"/>
    </xf>
    <xf numFmtId="0" fontId="7" fillId="2" borderId="0" xfId="0" applyFont="1" applyFill="1" applyBorder="1" applyAlignment="1">
      <alignment horizontal="right"/>
    </xf>
    <xf numFmtId="0" fontId="7" fillId="2" borderId="3" xfId="0" applyFont="1" applyFill="1" applyBorder="1" applyAlignment="1">
      <alignment vertical="top"/>
    </xf>
    <xf numFmtId="0" fontId="8" fillId="0" borderId="0" xfId="0" applyFont="1" applyFill="1" applyBorder="1" applyAlignment="1" applyProtection="1">
      <alignment horizontal="center" vertical="center" wrapText="1"/>
    </xf>
    <xf numFmtId="0" fontId="8" fillId="0" borderId="0" xfId="0" applyFont="1" applyFill="1" applyBorder="1" applyProtection="1"/>
    <xf numFmtId="0" fontId="0" fillId="0" borderId="0" xfId="0" applyFill="1"/>
    <xf numFmtId="0" fontId="12" fillId="0" borderId="0" xfId="0" applyFont="1" applyFill="1" applyBorder="1" applyProtection="1"/>
    <xf numFmtId="0" fontId="0" fillId="0" borderId="0" xfId="0" applyBorder="1"/>
    <xf numFmtId="0" fontId="0" fillId="0" borderId="0" xfId="0" applyFill="1" applyAlignment="1"/>
    <xf numFmtId="0" fontId="0" fillId="0" borderId="0" xfId="0" applyFill="1" applyBorder="1" applyAlignment="1" applyProtection="1">
      <alignment vertical="center"/>
    </xf>
    <xf numFmtId="0" fontId="17" fillId="0" borderId="0" xfId="0" applyFont="1" applyFill="1" applyBorder="1" applyAlignment="1" applyProtection="1">
      <alignment vertical="center"/>
    </xf>
    <xf numFmtId="0" fontId="7" fillId="0" borderId="3" xfId="0" applyFont="1" applyBorder="1" applyAlignment="1" applyProtection="1">
      <alignment horizontal="left"/>
      <protection locked="0"/>
    </xf>
    <xf numFmtId="0" fontId="7" fillId="0" borderId="3" xfId="0" applyFont="1" applyBorder="1" applyAlignment="1">
      <alignment horizontal="left"/>
    </xf>
    <xf numFmtId="0" fontId="7" fillId="0" borderId="8" xfId="0" applyFont="1" applyBorder="1" applyAlignment="1" applyProtection="1">
      <alignment horizontal="left"/>
      <protection locked="0"/>
    </xf>
    <xf numFmtId="0" fontId="7" fillId="2" borderId="8" xfId="0" applyFont="1" applyFill="1" applyBorder="1" applyAlignment="1" applyProtection="1">
      <alignment horizontal="left"/>
    </xf>
    <xf numFmtId="44" fontId="7" fillId="2" borderId="3" xfId="0" applyNumberFormat="1" applyFont="1" applyFill="1" applyBorder="1" applyAlignment="1" applyProtection="1">
      <alignment horizontal="center"/>
    </xf>
    <xf numFmtId="0" fontId="7" fillId="0" borderId="2" xfId="0" applyFont="1" applyBorder="1" applyAlignment="1" applyProtection="1">
      <alignment horizontal="center"/>
    </xf>
    <xf numFmtId="0" fontId="7" fillId="0" borderId="2" xfId="0" applyFont="1" applyFill="1" applyBorder="1" applyAlignment="1" applyProtection="1">
      <alignment horizontal="center" wrapText="1"/>
    </xf>
    <xf numFmtId="0" fontId="7" fillId="0" borderId="0" xfId="0" applyFont="1" applyFill="1" applyBorder="1" applyAlignment="1" applyProtection="1">
      <alignment horizontal="center" wrapText="1"/>
    </xf>
    <xf numFmtId="0" fontId="3" fillId="0" borderId="0" xfId="0" applyFont="1" applyFill="1" applyBorder="1" applyAlignment="1" applyProtection="1">
      <alignment vertical="center" wrapText="1"/>
    </xf>
    <xf numFmtId="0" fontId="7" fillId="0" borderId="0" xfId="0" applyFont="1" applyFill="1" applyBorder="1" applyAlignment="1" applyProtection="1">
      <alignment horizontal="center"/>
    </xf>
    <xf numFmtId="0" fontId="3" fillId="0" borderId="0" xfId="0" applyFont="1" applyFill="1" applyBorder="1" applyAlignment="1" applyProtection="1">
      <alignment horizontal="center"/>
    </xf>
    <xf numFmtId="0" fontId="7" fillId="0" borderId="0" xfId="0" applyNumberFormat="1" applyFont="1" applyFill="1" applyBorder="1" applyAlignment="1" applyProtection="1">
      <alignment horizontal="center"/>
    </xf>
    <xf numFmtId="44" fontId="7" fillId="0" borderId="0" xfId="0" applyNumberFormat="1" applyFont="1" applyFill="1" applyBorder="1" applyAlignment="1" applyProtection="1">
      <alignment horizontal="center"/>
    </xf>
    <xf numFmtId="44" fontId="7" fillId="0" borderId="0" xfId="0" applyNumberFormat="1" applyFont="1" applyFill="1" applyBorder="1" applyProtection="1"/>
    <xf numFmtId="0" fontId="8" fillId="0" borderId="0" xfId="0" applyFont="1" applyFill="1" applyBorder="1" applyAlignment="1" applyProtection="1"/>
    <xf numFmtId="0" fontId="0" fillId="0" borderId="0" xfId="0" applyFill="1" applyBorder="1" applyAlignment="1" applyProtection="1"/>
    <xf numFmtId="0" fontId="4" fillId="0" borderId="0" xfId="0" applyFont="1" applyFill="1" applyBorder="1" applyAlignment="1" applyProtection="1">
      <alignment horizontal="left" vertical="center"/>
    </xf>
    <xf numFmtId="0" fontId="10" fillId="0" borderId="0" xfId="0" applyFont="1" applyFill="1" applyBorder="1" applyAlignment="1" applyProtection="1"/>
    <xf numFmtId="44" fontId="10" fillId="0" borderId="0" xfId="0" applyNumberFormat="1" applyFont="1" applyFill="1" applyBorder="1" applyAlignment="1" applyProtection="1"/>
    <xf numFmtId="44" fontId="7" fillId="0" borderId="0" xfId="0" quotePrefix="1" applyNumberFormat="1" applyFont="1" applyFill="1" applyBorder="1" applyAlignment="1" applyProtection="1">
      <alignment horizontal="center"/>
    </xf>
    <xf numFmtId="0" fontId="0" fillId="0" borderId="0" xfId="0" applyFill="1" applyBorder="1" applyAlignment="1" applyProtection="1">
      <alignment wrapText="1"/>
    </xf>
    <xf numFmtId="0" fontId="4" fillId="0" borderId="0" xfId="0" applyFont="1" applyFill="1" applyBorder="1" applyAlignment="1" applyProtection="1">
      <alignment vertical="center"/>
    </xf>
    <xf numFmtId="0" fontId="4" fillId="0" borderId="0" xfId="0" applyFont="1" applyFill="1" applyBorder="1" applyAlignment="1" applyProtection="1">
      <alignment vertical="center" wrapText="1"/>
    </xf>
    <xf numFmtId="0" fontId="10" fillId="0" borderId="0" xfId="0" applyFont="1" applyFill="1" applyBorder="1" applyAlignment="1" applyProtection="1">
      <alignment wrapText="1"/>
    </xf>
    <xf numFmtId="0" fontId="0" fillId="2" borderId="0" xfId="0" applyFill="1" applyBorder="1" applyAlignment="1">
      <alignment horizontal="left"/>
    </xf>
    <xf numFmtId="0" fontId="7" fillId="3" borderId="1" xfId="0" applyFont="1" applyFill="1" applyBorder="1" applyAlignment="1">
      <alignment horizontal="center"/>
    </xf>
    <xf numFmtId="0" fontId="3" fillId="3" borderId="1" xfId="0" applyFont="1" applyFill="1" applyBorder="1" applyAlignment="1">
      <alignment horizontal="center"/>
    </xf>
    <xf numFmtId="44" fontId="7" fillId="3" borderId="1" xfId="0" applyNumberFormat="1" applyFont="1" applyFill="1" applyBorder="1" applyAlignment="1" applyProtection="1">
      <alignment horizontal="center"/>
    </xf>
    <xf numFmtId="0" fontId="7" fillId="2" borderId="0" xfId="0" applyFont="1" applyFill="1" applyBorder="1" applyAlignment="1" applyProtection="1">
      <alignment horizontal="center"/>
    </xf>
    <xf numFmtId="0" fontId="8" fillId="2" borderId="0" xfId="0" applyFont="1" applyFill="1" applyBorder="1" applyAlignment="1" applyProtection="1">
      <alignment horizontal="center"/>
    </xf>
    <xf numFmtId="0" fontId="7" fillId="0" borderId="13" xfId="0" applyNumberFormat="1" applyFont="1" applyBorder="1" applyAlignment="1" applyProtection="1">
      <alignment horizontal="center"/>
    </xf>
    <xf numFmtId="0" fontId="0" fillId="2" borderId="0" xfId="0" applyFill="1" applyBorder="1" applyAlignment="1">
      <alignment horizontal="center"/>
    </xf>
    <xf numFmtId="0" fontId="10" fillId="0" borderId="0" xfId="0" applyNumberFormat="1" applyFont="1" applyFill="1" applyBorder="1" applyAlignment="1" applyProtection="1">
      <alignment horizontal="center"/>
    </xf>
    <xf numFmtId="0" fontId="7" fillId="0" borderId="45" xfId="0" applyNumberFormat="1" applyFont="1" applyBorder="1" applyAlignment="1" applyProtection="1">
      <alignment horizontal="center"/>
      <protection locked="0"/>
    </xf>
    <xf numFmtId="0" fontId="7" fillId="0" borderId="0" xfId="0" applyNumberFormat="1" applyFont="1" applyFill="1" applyBorder="1" applyAlignment="1" applyProtection="1">
      <alignment horizontal="center"/>
      <protection locked="0"/>
    </xf>
    <xf numFmtId="168" fontId="7" fillId="2" borderId="8" xfId="0" applyNumberFormat="1" applyFont="1" applyFill="1" applyBorder="1" applyAlignment="1" applyProtection="1">
      <alignment horizontal="center"/>
    </xf>
    <xf numFmtId="0" fontId="7" fillId="2" borderId="0" xfId="0" quotePrefix="1" applyFont="1" applyFill="1" applyBorder="1" applyAlignment="1" applyProtection="1">
      <alignment horizontal="center"/>
    </xf>
    <xf numFmtId="0" fontId="7" fillId="0" borderId="4" xfId="0" applyFont="1" applyBorder="1" applyAlignment="1" applyProtection="1">
      <alignment horizontal="center"/>
      <protection locked="0"/>
    </xf>
    <xf numFmtId="0" fontId="7" fillId="3" borderId="4" xfId="0"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0" fontId="8" fillId="0" borderId="0" xfId="0" applyFont="1" applyFill="1" applyBorder="1" applyAlignment="1" applyProtection="1">
      <alignment horizontal="center"/>
    </xf>
    <xf numFmtId="0" fontId="7" fillId="0" borderId="45" xfId="0" applyFont="1" applyBorder="1" applyAlignment="1" applyProtection="1">
      <alignment horizontal="center"/>
    </xf>
    <xf numFmtId="0" fontId="7" fillId="2" borderId="0" xfId="0" applyFont="1" applyFill="1" applyBorder="1" applyAlignment="1" applyProtection="1">
      <alignment horizontal="right"/>
    </xf>
    <xf numFmtId="169" fontId="7" fillId="0" borderId="3" xfId="0" applyNumberFormat="1" applyFont="1" applyBorder="1" applyAlignment="1" applyProtection="1">
      <alignment horizontal="left"/>
      <protection locked="0"/>
    </xf>
    <xf numFmtId="0" fontId="7" fillId="2" borderId="26" xfId="0" applyFont="1" applyFill="1" applyBorder="1" applyAlignment="1">
      <alignment vertical="top"/>
    </xf>
    <xf numFmtId="14" fontId="26" fillId="2" borderId="8" xfId="0" applyNumberFormat="1" applyFont="1" applyFill="1" applyBorder="1" applyAlignment="1" applyProtection="1">
      <alignment horizontal="left" indent="3"/>
      <protection locked="0"/>
    </xf>
    <xf numFmtId="49" fontId="26" fillId="2" borderId="8" xfId="0" applyNumberFormat="1" applyFont="1" applyFill="1" applyBorder="1" applyAlignment="1" applyProtection="1">
      <alignment horizontal="left" indent="2"/>
      <protection locked="0"/>
    </xf>
    <xf numFmtId="0" fontId="29" fillId="2" borderId="28" xfId="0" applyFont="1" applyFill="1" applyBorder="1" applyProtection="1"/>
    <xf numFmtId="0" fontId="29" fillId="2" borderId="29" xfId="0" applyFont="1" applyFill="1" applyBorder="1" applyAlignment="1" applyProtection="1">
      <alignment horizontal="center"/>
    </xf>
    <xf numFmtId="0" fontId="29" fillId="2" borderId="29" xfId="0" applyFont="1" applyFill="1" applyBorder="1" applyProtection="1"/>
    <xf numFmtId="0" fontId="29" fillId="2" borderId="30" xfId="0" applyFont="1" applyFill="1" applyBorder="1" applyProtection="1"/>
    <xf numFmtId="0" fontId="29" fillId="2" borderId="31" xfId="0" applyFont="1" applyFill="1" applyBorder="1" applyProtection="1"/>
    <xf numFmtId="0" fontId="29" fillId="2" borderId="0" xfId="0" applyFont="1" applyFill="1" applyBorder="1" applyProtection="1"/>
    <xf numFmtId="0" fontId="29" fillId="2" borderId="32" xfId="0" applyFont="1" applyFill="1" applyBorder="1" applyProtection="1"/>
    <xf numFmtId="0" fontId="29" fillId="2" borderId="0" xfId="0" applyFont="1" applyFill="1" applyProtection="1"/>
    <xf numFmtId="0" fontId="29" fillId="0" borderId="0" xfId="0" applyFont="1" applyProtection="1"/>
    <xf numFmtId="0" fontId="29" fillId="2" borderId="32" xfId="0" applyFont="1" applyFill="1" applyBorder="1" applyAlignment="1" applyProtection="1">
      <alignment horizontal="center"/>
    </xf>
    <xf numFmtId="0" fontId="29" fillId="2" borderId="33" xfId="0" applyFont="1" applyFill="1" applyBorder="1" applyProtection="1"/>
    <xf numFmtId="0" fontId="29" fillId="2" borderId="34" xfId="0" applyFont="1" applyFill="1" applyBorder="1" applyProtection="1"/>
    <xf numFmtId="0" fontId="29" fillId="2" borderId="35" xfId="0" applyFont="1" applyFill="1" applyBorder="1" applyProtection="1"/>
    <xf numFmtId="0" fontId="33" fillId="2" borderId="31" xfId="3" applyFont="1" applyFill="1" applyBorder="1" applyAlignment="1" applyProtection="1"/>
    <xf numFmtId="0" fontId="30" fillId="2" borderId="29" xfId="0" applyFont="1" applyFill="1" applyBorder="1" applyAlignment="1" applyProtection="1">
      <alignment vertical="center"/>
    </xf>
    <xf numFmtId="1" fontId="31" fillId="2" borderId="0" xfId="0" applyNumberFormat="1" applyFont="1" applyFill="1" applyBorder="1" applyAlignment="1" applyProtection="1">
      <alignment horizontal="center"/>
    </xf>
    <xf numFmtId="1" fontId="31" fillId="2" borderId="8" xfId="0" applyNumberFormat="1" applyFont="1" applyFill="1" applyBorder="1" applyAlignment="1" applyProtection="1">
      <alignment horizontal="center"/>
    </xf>
    <xf numFmtId="0" fontId="0" fillId="0" borderId="0" xfId="0" applyFill="1" applyProtection="1"/>
    <xf numFmtId="0" fontId="7" fillId="2" borderId="8" xfId="0" applyNumberFormat="1" applyFont="1" applyFill="1" applyBorder="1" applyAlignment="1" applyProtection="1">
      <alignment horizontal="center"/>
    </xf>
    <xf numFmtId="0" fontId="7" fillId="3" borderId="1" xfId="0" applyFont="1" applyFill="1" applyBorder="1" applyAlignment="1">
      <alignment horizontal="center" wrapText="1"/>
    </xf>
    <xf numFmtId="49" fontId="8" fillId="2" borderId="0" xfId="0" applyNumberFormat="1" applyFont="1" applyFill="1" applyBorder="1" applyAlignment="1">
      <alignment horizontal="right" vertical="center"/>
    </xf>
    <xf numFmtId="49" fontId="7" fillId="2" borderId="27" xfId="0" applyNumberFormat="1" applyFont="1" applyFill="1" applyBorder="1" applyAlignment="1">
      <alignment horizontal="left" vertical="center"/>
    </xf>
    <xf numFmtId="49" fontId="7" fillId="0" borderId="13" xfId="0" applyNumberFormat="1" applyFont="1" applyBorder="1" applyAlignment="1">
      <alignment horizontal="center" vertical="center"/>
    </xf>
    <xf numFmtId="49" fontId="7" fillId="0" borderId="13" xfId="0" applyNumberFormat="1" applyFont="1" applyBorder="1" applyAlignment="1" applyProtection="1">
      <alignment horizontal="center" vertical="center"/>
    </xf>
    <xf numFmtId="49" fontId="7" fillId="0" borderId="13" xfId="0" applyNumberFormat="1" applyFont="1" applyFill="1" applyBorder="1" applyAlignment="1">
      <alignment horizontal="center" vertical="center"/>
    </xf>
    <xf numFmtId="0" fontId="7" fillId="0" borderId="0" xfId="0" applyFont="1" applyBorder="1" applyAlignment="1">
      <alignment vertical="center"/>
    </xf>
    <xf numFmtId="49" fontId="7" fillId="0" borderId="0" xfId="0" applyNumberFormat="1" applyFont="1" applyBorder="1" applyAlignment="1">
      <alignment horizontal="center" vertical="center"/>
    </xf>
    <xf numFmtId="49" fontId="7" fillId="2" borderId="0" xfId="0" applyNumberFormat="1" applyFont="1" applyFill="1" applyBorder="1" applyAlignment="1">
      <alignment horizontal="center" vertical="center"/>
    </xf>
    <xf numFmtId="49" fontId="7" fillId="0" borderId="0" xfId="0" applyNumberFormat="1" applyFont="1" applyFill="1" applyBorder="1" applyAlignment="1" applyProtection="1">
      <alignment horizontal="center" vertical="center"/>
    </xf>
    <xf numFmtId="49" fontId="8" fillId="0" borderId="0" xfId="0" applyNumberFormat="1" applyFont="1" applyFill="1" applyBorder="1" applyAlignment="1" applyProtection="1">
      <alignment horizontal="center" vertical="center"/>
    </xf>
    <xf numFmtId="0" fontId="7" fillId="0" borderId="0" xfId="0" applyFont="1" applyFill="1" applyBorder="1" applyAlignment="1" applyProtection="1">
      <alignment horizontal="center" vertical="center"/>
    </xf>
    <xf numFmtId="0" fontId="7" fillId="0" borderId="0" xfId="0" applyNumberFormat="1" applyFont="1" applyFill="1" applyBorder="1" applyAlignment="1" applyProtection="1">
      <alignment horizontal="center" vertical="center"/>
    </xf>
    <xf numFmtId="49" fontId="8" fillId="2" borderId="0" xfId="0" applyNumberFormat="1" applyFont="1" applyFill="1" applyBorder="1" applyAlignment="1" applyProtection="1">
      <alignment horizontal="center" vertical="center"/>
    </xf>
    <xf numFmtId="49" fontId="7" fillId="2" borderId="0" xfId="0" applyNumberFormat="1" applyFont="1" applyFill="1" applyBorder="1" applyAlignment="1" applyProtection="1">
      <alignment horizontal="center" vertical="center"/>
    </xf>
    <xf numFmtId="0" fontId="7" fillId="0" borderId="4" xfId="0" applyFont="1" applyFill="1" applyBorder="1" applyAlignment="1" applyProtection="1">
      <alignment horizontal="center"/>
      <protection locked="0"/>
    </xf>
    <xf numFmtId="0" fontId="7" fillId="0" borderId="39" xfId="0" applyFont="1" applyBorder="1" applyAlignment="1">
      <alignment horizontal="center"/>
    </xf>
    <xf numFmtId="0" fontId="10" fillId="2" borderId="0" xfId="0" applyFont="1" applyFill="1" applyBorder="1" applyAlignment="1" applyProtection="1">
      <alignment horizontal="center"/>
    </xf>
    <xf numFmtId="0" fontId="10" fillId="0" borderId="0" xfId="0" applyFont="1" applyFill="1" applyBorder="1" applyAlignment="1" applyProtection="1">
      <alignment horizontal="center"/>
    </xf>
    <xf numFmtId="0" fontId="3" fillId="0" borderId="1" xfId="0" applyFont="1" applyBorder="1" applyAlignment="1">
      <alignment horizontal="center" wrapText="1"/>
    </xf>
    <xf numFmtId="0" fontId="0" fillId="4" borderId="1" xfId="0" applyFill="1" applyBorder="1"/>
    <xf numFmtId="167" fontId="0" fillId="0" borderId="11" xfId="0" applyNumberFormat="1" applyBorder="1" applyAlignment="1">
      <alignment horizontal="center"/>
    </xf>
    <xf numFmtId="167" fontId="0" fillId="0" borderId="1" xfId="0" applyNumberFormat="1" applyBorder="1" applyAlignment="1">
      <alignment horizontal="center"/>
    </xf>
    <xf numFmtId="167" fontId="0" fillId="0" borderId="1" xfId="0" applyNumberFormat="1" applyFill="1" applyBorder="1" applyAlignment="1">
      <alignment horizontal="center"/>
    </xf>
    <xf numFmtId="167" fontId="0" fillId="0" borderId="0" xfId="0" applyNumberFormat="1" applyProtection="1"/>
    <xf numFmtId="164" fontId="0" fillId="0" borderId="0" xfId="0" applyNumberFormat="1" applyBorder="1" applyAlignment="1" applyProtection="1">
      <alignment horizontal="right"/>
    </xf>
    <xf numFmtId="0" fontId="0" fillId="0" borderId="0" xfId="0" applyBorder="1" applyAlignment="1" applyProtection="1">
      <alignment horizontal="right"/>
    </xf>
    <xf numFmtId="0" fontId="0" fillId="0" borderId="0" xfId="0" applyBorder="1" applyAlignment="1" applyProtection="1">
      <alignment horizontal="center"/>
    </xf>
    <xf numFmtId="167" fontId="0" fillId="0" borderId="23" xfId="0" applyNumberFormat="1" applyBorder="1" applyAlignment="1">
      <alignment horizontal="center"/>
    </xf>
    <xf numFmtId="167" fontId="0" fillId="4" borderId="1" xfId="0" applyNumberFormat="1" applyFill="1" applyBorder="1" applyAlignment="1">
      <alignment horizontal="center"/>
    </xf>
    <xf numFmtId="0" fontId="8" fillId="5" borderId="1" xfId="0" applyFont="1" applyFill="1" applyBorder="1" applyAlignment="1">
      <alignment horizontal="center" vertical="center" wrapText="1"/>
    </xf>
    <xf numFmtId="0" fontId="0" fillId="0" borderId="0" xfId="0" applyNumberFormat="1" applyProtection="1"/>
    <xf numFmtId="49" fontId="0" fillId="0" borderId="0" xfId="0" applyNumberFormat="1"/>
    <xf numFmtId="0" fontId="0" fillId="6" borderId="8" xfId="0" applyFill="1" applyBorder="1" applyProtection="1">
      <protection locked="0"/>
    </xf>
    <xf numFmtId="167" fontId="0" fillId="0" borderId="3" xfId="0" applyNumberFormat="1" applyBorder="1" applyAlignment="1" applyProtection="1">
      <alignment horizontal="center"/>
      <protection locked="0"/>
    </xf>
    <xf numFmtId="167" fontId="0" fillId="0" borderId="26" xfId="0" applyNumberFormat="1" applyBorder="1" applyAlignment="1" applyProtection="1">
      <alignment horizontal="center"/>
      <protection locked="0"/>
    </xf>
    <xf numFmtId="0" fontId="8" fillId="5" borderId="1" xfId="0" applyFont="1" applyFill="1" applyBorder="1" applyAlignment="1">
      <alignment horizontal="left" vertical="center" wrapText="1"/>
    </xf>
    <xf numFmtId="0" fontId="7" fillId="0" borderId="3" xfId="0" applyNumberFormat="1" applyFont="1" applyBorder="1" applyAlignment="1" applyProtection="1">
      <alignment horizontal="left"/>
      <protection locked="0"/>
    </xf>
    <xf numFmtId="0" fontId="7" fillId="2" borderId="0" xfId="0" applyFont="1" applyFill="1" applyBorder="1" applyAlignment="1" applyProtection="1"/>
    <xf numFmtId="167" fontId="7" fillId="2" borderId="0" xfId="0" applyNumberFormat="1" applyFont="1" applyFill="1" applyBorder="1" applyAlignment="1" applyProtection="1">
      <alignment horizontal="center"/>
    </xf>
    <xf numFmtId="168" fontId="7" fillId="2" borderId="0" xfId="0" applyNumberFormat="1" applyFont="1" applyFill="1" applyBorder="1" applyAlignment="1" applyProtection="1">
      <alignment horizontal="center"/>
    </xf>
    <xf numFmtId="0" fontId="0" fillId="2" borderId="0" xfId="0" applyFont="1" applyFill="1" applyBorder="1" applyAlignment="1" applyProtection="1">
      <alignment horizontal="center"/>
    </xf>
    <xf numFmtId="10" fontId="7" fillId="2" borderId="0" xfId="0" applyNumberFormat="1" applyFont="1" applyFill="1" applyBorder="1" applyAlignment="1" applyProtection="1">
      <alignment horizontal="center"/>
    </xf>
    <xf numFmtId="9" fontId="7" fillId="2" borderId="0" xfId="0" applyNumberFormat="1" applyFont="1" applyFill="1" applyBorder="1" applyAlignment="1" applyProtection="1">
      <alignment horizontal="center"/>
    </xf>
    <xf numFmtId="0" fontId="7" fillId="2" borderId="0" xfId="0" applyNumberFormat="1" applyFont="1" applyFill="1" applyBorder="1" applyAlignment="1" applyProtection="1">
      <alignment horizontal="center"/>
    </xf>
    <xf numFmtId="0" fontId="26" fillId="2" borderId="0" xfId="0" applyFont="1" applyFill="1" applyBorder="1" applyAlignment="1" applyProtection="1">
      <alignment horizontal="center"/>
    </xf>
    <xf numFmtId="164" fontId="7" fillId="0" borderId="3" xfId="0" applyNumberFormat="1" applyFont="1" applyBorder="1" applyAlignment="1" applyProtection="1">
      <alignment horizontal="left"/>
      <protection locked="0"/>
    </xf>
    <xf numFmtId="49" fontId="8" fillId="2" borderId="0" xfId="0" applyNumberFormat="1" applyFont="1" applyFill="1" applyBorder="1" applyAlignment="1">
      <alignment horizontal="right"/>
    </xf>
    <xf numFmtId="44" fontId="7" fillId="0" borderId="1" xfId="0" applyNumberFormat="1" applyFont="1" applyBorder="1" applyAlignment="1" applyProtection="1">
      <alignment horizontal="center"/>
      <protection locked="0"/>
    </xf>
    <xf numFmtId="0" fontId="36" fillId="0" borderId="0" xfId="0" applyFont="1" applyBorder="1" applyAlignment="1" applyProtection="1">
      <alignment horizontal="center"/>
    </xf>
    <xf numFmtId="0" fontId="0" fillId="0" borderId="0" xfId="0" applyNumberFormat="1" applyProtection="1">
      <protection locked="0"/>
    </xf>
    <xf numFmtId="0" fontId="10" fillId="2" borderId="0" xfId="0" quotePrefix="1" applyFont="1" applyFill="1" applyBorder="1" applyAlignment="1">
      <alignment horizontal="right"/>
    </xf>
    <xf numFmtId="0" fontId="29" fillId="2" borderId="0" xfId="0" applyFont="1" applyFill="1" applyBorder="1" applyAlignment="1" applyProtection="1">
      <alignment horizontal="center"/>
    </xf>
    <xf numFmtId="0" fontId="7" fillId="2" borderId="8" xfId="0" applyNumberFormat="1" applyFont="1" applyFill="1" applyBorder="1" applyAlignment="1" applyProtection="1">
      <alignment horizontal="center"/>
      <protection locked="0"/>
    </xf>
    <xf numFmtId="0" fontId="33" fillId="2" borderId="0" xfId="0" applyFont="1" applyFill="1" applyBorder="1" applyProtection="1"/>
    <xf numFmtId="0" fontId="1" fillId="0" borderId="0" xfId="0" applyFont="1" applyFill="1" applyBorder="1" applyProtection="1"/>
    <xf numFmtId="0" fontId="15" fillId="2" borderId="0" xfId="0" applyFont="1" applyFill="1" applyBorder="1" applyProtection="1"/>
    <xf numFmtId="0" fontId="15" fillId="2" borderId="28" xfId="0" applyFont="1" applyFill="1" applyBorder="1" applyProtection="1"/>
    <xf numFmtId="0" fontId="41" fillId="2" borderId="29" xfId="0" applyFont="1" applyFill="1" applyBorder="1" applyProtection="1"/>
    <xf numFmtId="0" fontId="15" fillId="2" borderId="29" xfId="0" applyFont="1" applyFill="1" applyBorder="1" applyProtection="1"/>
    <xf numFmtId="0" fontId="41" fillId="2" borderId="28" xfId="0" applyFont="1" applyFill="1" applyBorder="1" applyProtection="1"/>
    <xf numFmtId="0" fontId="15" fillId="2" borderId="30" xfId="0" applyFont="1" applyFill="1" applyBorder="1" applyProtection="1"/>
    <xf numFmtId="0" fontId="15" fillId="2" borderId="31" xfId="0" applyFont="1" applyFill="1" applyBorder="1" applyProtection="1"/>
    <xf numFmtId="0" fontId="15" fillId="2" borderId="32" xfId="0" applyFont="1" applyFill="1" applyBorder="1" applyProtection="1"/>
    <xf numFmtId="0" fontId="15" fillId="2" borderId="0" xfId="0" applyFont="1" applyFill="1" applyBorder="1" applyAlignment="1" applyProtection="1"/>
    <xf numFmtId="0" fontId="15" fillId="2" borderId="33" xfId="0" applyFont="1" applyFill="1" applyBorder="1" applyProtection="1"/>
    <xf numFmtId="0" fontId="15" fillId="2" borderId="34" xfId="0" applyFont="1" applyFill="1" applyBorder="1" applyAlignment="1" applyProtection="1">
      <alignment horizontal="center"/>
    </xf>
    <xf numFmtId="0" fontId="15" fillId="2" borderId="34" xfId="0" applyFont="1" applyFill="1" applyBorder="1" applyProtection="1"/>
    <xf numFmtId="0" fontId="15" fillId="2" borderId="35" xfId="0" applyFont="1" applyFill="1" applyBorder="1" applyProtection="1"/>
    <xf numFmtId="165" fontId="40" fillId="2" borderId="8" xfId="0" applyNumberFormat="1" applyFont="1" applyFill="1" applyBorder="1" applyAlignment="1" applyProtection="1">
      <alignment horizontal="right"/>
    </xf>
    <xf numFmtId="44" fontId="7" fillId="3" borderId="1" xfId="0" applyNumberFormat="1" applyFont="1" applyFill="1" applyBorder="1" applyAlignment="1" applyProtection="1">
      <alignment horizontal="center"/>
      <protection locked="0"/>
    </xf>
    <xf numFmtId="0" fontId="0" fillId="0" borderId="39" xfId="0" applyBorder="1" applyAlignment="1">
      <alignment horizontal="left" wrapText="1"/>
    </xf>
    <xf numFmtId="0" fontId="7" fillId="3" borderId="1" xfId="0" applyNumberFormat="1" applyFont="1" applyFill="1" applyBorder="1" applyAlignment="1">
      <alignment horizontal="center"/>
    </xf>
    <xf numFmtId="0" fontId="7" fillId="3" borderId="4" xfId="0" applyNumberFormat="1" applyFont="1" applyFill="1" applyBorder="1" applyAlignment="1" applyProtection="1">
      <alignment horizontal="center"/>
      <protection locked="0"/>
    </xf>
    <xf numFmtId="49" fontId="8" fillId="7" borderId="14" xfId="0" applyNumberFormat="1" applyFont="1" applyFill="1" applyBorder="1" applyAlignment="1">
      <alignment horizontal="center" vertical="center"/>
    </xf>
    <xf numFmtId="0" fontId="0" fillId="7" borderId="11" xfId="0" applyFill="1" applyBorder="1" applyAlignment="1"/>
    <xf numFmtId="44" fontId="0" fillId="7" borderId="11" xfId="0" applyNumberFormat="1" applyFill="1" applyBorder="1" applyAlignment="1" applyProtection="1"/>
    <xf numFmtId="0" fontId="7" fillId="7" borderId="11" xfId="0" applyFont="1" applyFill="1" applyBorder="1" applyAlignment="1" applyProtection="1">
      <alignment horizontal="center"/>
    </xf>
    <xf numFmtId="0" fontId="7" fillId="7" borderId="7" xfId="0" applyFont="1" applyFill="1" applyBorder="1" applyAlignment="1" applyProtection="1">
      <alignment horizontal="center"/>
    </xf>
    <xf numFmtId="49" fontId="8" fillId="7" borderId="13" xfId="0" applyNumberFormat="1" applyFont="1" applyFill="1" applyBorder="1" applyAlignment="1">
      <alignment horizontal="center" vertical="center"/>
    </xf>
    <xf numFmtId="0" fontId="35" fillId="7" borderId="1" xfId="0" quotePrefix="1" applyFont="1" applyFill="1" applyBorder="1" applyAlignment="1"/>
    <xf numFmtId="44" fontId="7" fillId="7" borderId="1" xfId="0" applyNumberFormat="1" applyFont="1" applyFill="1" applyBorder="1" applyAlignment="1" applyProtection="1">
      <alignment horizontal="center"/>
    </xf>
    <xf numFmtId="0" fontId="38" fillId="7" borderId="1" xfId="0" quotePrefix="1" applyFont="1" applyFill="1" applyBorder="1" applyAlignment="1"/>
    <xf numFmtId="0" fontId="10" fillId="7" borderId="1" xfId="0" applyFont="1" applyFill="1" applyBorder="1" applyAlignment="1"/>
    <xf numFmtId="0" fontId="10" fillId="7" borderId="1" xfId="0" applyFont="1" applyFill="1" applyBorder="1" applyAlignment="1" applyProtection="1">
      <alignment horizontal="center"/>
    </xf>
    <xf numFmtId="0" fontId="7" fillId="7" borderId="4" xfId="0" applyFont="1" applyFill="1" applyBorder="1" applyAlignment="1" applyProtection="1">
      <alignment horizontal="center"/>
    </xf>
    <xf numFmtId="0" fontId="4" fillId="7" borderId="2" xfId="0" applyFont="1" applyFill="1" applyBorder="1" applyAlignment="1" applyProtection="1">
      <alignment horizontal="left" vertical="center"/>
    </xf>
    <xf numFmtId="0" fontId="8" fillId="7" borderId="2" xfId="0" applyFont="1" applyFill="1" applyBorder="1" applyAlignment="1"/>
    <xf numFmtId="0" fontId="0" fillId="7" borderId="6" xfId="0" applyFill="1" applyBorder="1" applyAlignment="1" applyProtection="1">
      <alignment horizontal="center"/>
    </xf>
    <xf numFmtId="0" fontId="7" fillId="7" borderId="14" xfId="0" applyNumberFormat="1" applyFont="1" applyFill="1" applyBorder="1" applyAlignment="1" applyProtection="1">
      <alignment horizontal="center"/>
    </xf>
    <xf numFmtId="0" fontId="7" fillId="7" borderId="48" xfId="0" applyNumberFormat="1" applyFont="1" applyFill="1" applyBorder="1" applyAlignment="1" applyProtection="1">
      <alignment horizontal="center"/>
    </xf>
    <xf numFmtId="0" fontId="7" fillId="7" borderId="48" xfId="0" applyFont="1" applyFill="1" applyBorder="1" applyAlignment="1" applyProtection="1">
      <alignment horizontal="center"/>
    </xf>
    <xf numFmtId="49" fontId="8" fillId="7" borderId="13" xfId="0" applyNumberFormat="1" applyFont="1" applyFill="1" applyBorder="1" applyAlignment="1" applyProtection="1">
      <alignment horizontal="center" vertical="center"/>
    </xf>
    <xf numFmtId="0" fontId="10" fillId="7" borderId="2" xfId="0" applyFont="1" applyFill="1" applyBorder="1" applyAlignment="1" applyProtection="1">
      <alignment horizontal="center"/>
    </xf>
    <xf numFmtId="0" fontId="10" fillId="7" borderId="13" xfId="0" applyNumberFormat="1" applyFont="1" applyFill="1" applyBorder="1" applyAlignment="1" applyProtection="1">
      <alignment horizontal="center"/>
    </xf>
    <xf numFmtId="0" fontId="10" fillId="7" borderId="10" xfId="0" applyFont="1" applyFill="1" applyBorder="1" applyAlignment="1" applyProtection="1"/>
    <xf numFmtId="0" fontId="10" fillId="7" borderId="45" xfId="0" applyNumberFormat="1" applyFont="1" applyFill="1" applyBorder="1" applyAlignment="1" applyProtection="1">
      <alignment horizontal="center"/>
    </xf>
    <xf numFmtId="0" fontId="8" fillId="7" borderId="4" xfId="0" applyFont="1" applyFill="1" applyBorder="1" applyAlignment="1" applyProtection="1">
      <alignment horizontal="center"/>
    </xf>
    <xf numFmtId="0" fontId="8" fillId="7" borderId="45" xfId="0" applyFont="1" applyFill="1" applyBorder="1" applyAlignment="1" applyProtection="1">
      <alignment horizontal="center"/>
    </xf>
    <xf numFmtId="49" fontId="7" fillId="7" borderId="24" xfId="0" applyNumberFormat="1" applyFont="1" applyFill="1" applyBorder="1" applyAlignment="1" applyProtection="1">
      <alignment horizontal="center" vertical="center"/>
    </xf>
    <xf numFmtId="0" fontId="8" fillId="7" borderId="22" xfId="0" applyFont="1" applyFill="1" applyBorder="1" applyAlignment="1" applyProtection="1">
      <alignment horizontal="right" wrapText="1"/>
    </xf>
    <xf numFmtId="0" fontId="0" fillId="8" borderId="1" xfId="0" applyFill="1" applyBorder="1" applyAlignment="1" applyProtection="1">
      <alignment horizontal="left"/>
      <protection locked="0"/>
    </xf>
    <xf numFmtId="0" fontId="0" fillId="8" borderId="1" xfId="0" applyFill="1" applyBorder="1" applyAlignment="1" applyProtection="1">
      <alignment horizontal="center"/>
      <protection locked="0"/>
    </xf>
    <xf numFmtId="9" fontId="0" fillId="0" borderId="0" xfId="2" applyFont="1" applyAlignment="1" applyProtection="1">
      <alignment horizontal="center"/>
      <protection locked="0"/>
    </xf>
    <xf numFmtId="44" fontId="35" fillId="7" borderId="1" xfId="0" quotePrefix="1" applyNumberFormat="1" applyFont="1" applyFill="1" applyBorder="1" applyAlignment="1"/>
    <xf numFmtId="0" fontId="7" fillId="0" borderId="0" xfId="0" applyFont="1" applyFill="1" applyBorder="1" applyAlignment="1" applyProtection="1"/>
    <xf numFmtId="0" fontId="36" fillId="0" borderId="0" xfId="0" applyFont="1" applyFill="1" applyBorder="1" applyProtection="1">
      <protection locked="0"/>
    </xf>
    <xf numFmtId="0" fontId="36" fillId="0" borderId="0" xfId="0" applyFont="1" applyFill="1" applyBorder="1" applyProtection="1"/>
    <xf numFmtId="0" fontId="42" fillId="0" borderId="0" xfId="0" applyFont="1" applyFill="1" applyBorder="1" applyAlignment="1" applyProtection="1">
      <alignment horizontal="center" vertical="center" wrapText="1"/>
    </xf>
    <xf numFmtId="0" fontId="36" fillId="0" borderId="50" xfId="0" applyFont="1" applyFill="1" applyBorder="1" applyAlignment="1" applyProtection="1"/>
    <xf numFmtId="0" fontId="36" fillId="0" borderId="0" xfId="0" applyFont="1" applyFill="1" applyBorder="1"/>
    <xf numFmtId="0" fontId="36" fillId="2" borderId="0" xfId="0" applyFont="1" applyFill="1" applyBorder="1" applyAlignment="1" applyProtection="1">
      <alignment horizontal="center"/>
    </xf>
    <xf numFmtId="44" fontId="7" fillId="2" borderId="0" xfId="0" applyNumberFormat="1" applyFont="1" applyFill="1" applyBorder="1"/>
    <xf numFmtId="49" fontId="26" fillId="2" borderId="0" xfId="0" applyNumberFormat="1" applyFont="1" applyFill="1" applyBorder="1" applyAlignment="1" applyProtection="1">
      <alignment horizontal="left" indent="2"/>
      <protection locked="0"/>
    </xf>
    <xf numFmtId="0" fontId="43" fillId="0" borderId="39" xfId="0" applyFont="1" applyBorder="1" applyAlignment="1">
      <alignment horizontal="right" vertical="top"/>
    </xf>
    <xf numFmtId="0" fontId="43" fillId="2" borderId="0" xfId="0" applyFont="1" applyFill="1" applyBorder="1" applyAlignment="1">
      <alignment horizontal="right"/>
    </xf>
    <xf numFmtId="171" fontId="43" fillId="2" borderId="0" xfId="0" applyNumberFormat="1" applyFont="1" applyFill="1" applyBorder="1" applyAlignment="1">
      <alignment horizontal="left"/>
    </xf>
    <xf numFmtId="0" fontId="7" fillId="0" borderId="27" xfId="0" applyFont="1" applyBorder="1" applyAlignment="1" applyProtection="1">
      <alignment horizontal="left"/>
    </xf>
    <xf numFmtId="0" fontId="4" fillId="7" borderId="2" xfId="0" applyFont="1" applyFill="1" applyBorder="1" applyAlignment="1" applyProtection="1">
      <alignment horizontal="left" vertical="center"/>
    </xf>
    <xf numFmtId="2" fontId="7" fillId="7" borderId="15" xfId="0" applyNumberFormat="1" applyFont="1" applyFill="1" applyBorder="1" applyAlignment="1" applyProtection="1">
      <alignment horizontal="center" vertical="center"/>
    </xf>
    <xf numFmtId="0" fontId="10" fillId="7" borderId="22" xfId="0" applyFont="1" applyFill="1" applyBorder="1" applyAlignment="1" applyProtection="1">
      <alignment horizontal="right" vertical="center"/>
    </xf>
    <xf numFmtId="44" fontId="7" fillId="7" borderId="19" xfId="0" applyNumberFormat="1" applyFont="1" applyFill="1" applyBorder="1" applyAlignment="1" applyProtection="1">
      <alignment vertical="center"/>
    </xf>
    <xf numFmtId="0" fontId="7" fillId="7" borderId="15" xfId="0" applyFont="1" applyFill="1" applyBorder="1" applyAlignment="1" applyProtection="1">
      <alignment horizontal="center" vertical="center"/>
    </xf>
    <xf numFmtId="44" fontId="7" fillId="7" borderId="19" xfId="0" applyNumberFormat="1" applyFont="1" applyFill="1" applyBorder="1" applyAlignment="1" applyProtection="1">
      <alignment horizontal="center" vertical="center"/>
    </xf>
    <xf numFmtId="0" fontId="8" fillId="7" borderId="16" xfId="0" applyFont="1" applyFill="1" applyBorder="1" applyAlignment="1" applyProtection="1">
      <alignment horizontal="center" vertical="center" wrapText="1"/>
    </xf>
    <xf numFmtId="0" fontId="7" fillId="7" borderId="12" xfId="0" applyFont="1" applyFill="1" applyBorder="1" applyAlignment="1" applyProtection="1"/>
    <xf numFmtId="44" fontId="7" fillId="0" borderId="10" xfId="0" applyNumberFormat="1" applyFont="1" applyBorder="1" applyAlignment="1" applyProtection="1"/>
    <xf numFmtId="44" fontId="7" fillId="2" borderId="12" xfId="0" applyNumberFormat="1" applyFont="1" applyFill="1" applyBorder="1" applyAlignment="1">
      <alignment vertical="center"/>
    </xf>
    <xf numFmtId="0" fontId="7" fillId="2" borderId="0" xfId="0" applyFont="1" applyFill="1" applyBorder="1" applyAlignment="1">
      <alignment horizontal="center" vertical="center"/>
    </xf>
    <xf numFmtId="44" fontId="7" fillId="2" borderId="10" xfId="0" applyNumberFormat="1" applyFont="1" applyFill="1" applyBorder="1" applyAlignment="1">
      <alignment vertical="center"/>
    </xf>
    <xf numFmtId="44" fontId="7" fillId="0" borderId="1" xfId="0" applyNumberFormat="1" applyFont="1" applyFill="1" applyBorder="1" applyAlignment="1" applyProtection="1">
      <alignment horizontal="center"/>
    </xf>
    <xf numFmtId="44" fontId="7" fillId="0" borderId="1" xfId="0" applyNumberFormat="1" applyFont="1" applyFill="1" applyBorder="1" applyAlignment="1" applyProtection="1">
      <alignment horizontal="center"/>
      <protection locked="0"/>
    </xf>
    <xf numFmtId="0" fontId="3" fillId="0" borderId="1" xfId="0" applyFont="1" applyFill="1" applyBorder="1" applyAlignment="1">
      <alignment horizontal="center"/>
    </xf>
    <xf numFmtId="0" fontId="3" fillId="0" borderId="1" xfId="0" applyFont="1" applyFill="1" applyBorder="1" applyAlignment="1">
      <alignment horizontal="center" wrapText="1"/>
    </xf>
    <xf numFmtId="0" fontId="7" fillId="0" borderId="2" xfId="0" applyFont="1" applyBorder="1" applyAlignment="1" applyProtection="1">
      <alignment horizontal="center" wrapText="1"/>
    </xf>
    <xf numFmtId="0" fontId="8" fillId="7" borderId="6" xfId="0" applyFont="1" applyFill="1" applyBorder="1" applyAlignment="1" applyProtection="1">
      <alignment horizontal="center" vertical="center"/>
    </xf>
    <xf numFmtId="49" fontId="8" fillId="9" borderId="15" xfId="0" applyNumberFormat="1" applyFont="1" applyFill="1" applyBorder="1" applyAlignment="1" applyProtection="1">
      <alignment horizontal="center" vertical="center" wrapText="1"/>
    </xf>
    <xf numFmtId="0" fontId="8" fillId="9" borderId="16" xfId="0" applyFont="1" applyFill="1" applyBorder="1" applyAlignment="1" applyProtection="1">
      <alignment horizontal="center" vertical="center" wrapText="1"/>
    </xf>
    <xf numFmtId="0" fontId="8" fillId="9" borderId="15" xfId="0" applyFont="1" applyFill="1" applyBorder="1" applyAlignment="1" applyProtection="1">
      <alignment horizontal="center" vertical="center" wrapText="1"/>
    </xf>
    <xf numFmtId="44" fontId="8" fillId="9" borderId="18" xfId="0" applyNumberFormat="1" applyFont="1" applyFill="1" applyBorder="1" applyAlignment="1" applyProtection="1">
      <alignment horizontal="center" vertical="center" wrapText="1"/>
    </xf>
    <xf numFmtId="0" fontId="8" fillId="9" borderId="19" xfId="0" applyFont="1" applyFill="1" applyBorder="1" applyAlignment="1" applyProtection="1">
      <alignment horizontal="center" vertical="center" wrapText="1"/>
    </xf>
    <xf numFmtId="0" fontId="8" fillId="9" borderId="25" xfId="0" applyFont="1" applyFill="1" applyBorder="1" applyAlignment="1" applyProtection="1">
      <alignment horizontal="center" vertical="center" wrapText="1"/>
    </xf>
    <xf numFmtId="0" fontId="8" fillId="9" borderId="17" xfId="0" applyFont="1" applyFill="1" applyBorder="1" applyAlignment="1" applyProtection="1">
      <alignment horizontal="center" vertical="center" wrapText="1"/>
    </xf>
    <xf numFmtId="0" fontId="8" fillId="9" borderId="18" xfId="0" applyFont="1" applyFill="1" applyBorder="1" applyAlignment="1" applyProtection="1">
      <alignment horizontal="center" vertical="center" wrapText="1"/>
    </xf>
    <xf numFmtId="0" fontId="8" fillId="9" borderId="17" xfId="0" applyFont="1" applyFill="1" applyBorder="1" applyAlignment="1" applyProtection="1">
      <alignment horizontal="center" wrapText="1"/>
    </xf>
    <xf numFmtId="0" fontId="8" fillId="0" borderId="0" xfId="0" applyFont="1" applyFill="1" applyBorder="1" applyAlignment="1">
      <alignment horizontal="left" indent="4"/>
    </xf>
    <xf numFmtId="0" fontId="8" fillId="2" borderId="0" xfId="0" applyFont="1" applyFill="1" applyBorder="1" applyAlignment="1" applyProtection="1">
      <alignment horizontal="left" indent="2"/>
    </xf>
    <xf numFmtId="0" fontId="7" fillId="0" borderId="4" xfId="0" applyFont="1" applyFill="1" applyBorder="1" applyAlignment="1" applyProtection="1">
      <alignment horizontal="center"/>
    </xf>
    <xf numFmtId="49" fontId="7" fillId="0" borderId="0" xfId="0" applyNumberFormat="1" applyFont="1" applyFill="1" applyBorder="1" applyAlignment="1">
      <alignment horizontal="center" vertical="center"/>
    </xf>
    <xf numFmtId="0" fontId="7" fillId="0" borderId="0" xfId="0" applyFont="1" applyFill="1" applyBorder="1" applyAlignment="1">
      <alignment horizontal="center"/>
    </xf>
    <xf numFmtId="44" fontId="7" fillId="0" borderId="0" xfId="0" applyNumberFormat="1" applyFont="1" applyFill="1" applyBorder="1" applyAlignment="1">
      <alignment horizontal="center"/>
    </xf>
    <xf numFmtId="0" fontId="43" fillId="0" borderId="0" xfId="0" applyFont="1" applyFill="1" applyBorder="1" applyAlignment="1">
      <alignment horizontal="right"/>
    </xf>
    <xf numFmtId="171" fontId="43" fillId="0" borderId="0" xfId="0" applyNumberFormat="1" applyFont="1" applyFill="1" applyBorder="1" applyAlignment="1">
      <alignment horizontal="left"/>
    </xf>
    <xf numFmtId="49" fontId="8" fillId="9" borderId="15" xfId="0" applyNumberFormat="1" applyFont="1" applyFill="1" applyBorder="1" applyAlignment="1">
      <alignment horizontal="center" vertical="center" wrapText="1"/>
    </xf>
    <xf numFmtId="0" fontId="8" fillId="9" borderId="16" xfId="0" applyFont="1" applyFill="1" applyBorder="1" applyAlignment="1">
      <alignment horizontal="center" vertical="center" wrapText="1"/>
    </xf>
    <xf numFmtId="49" fontId="8" fillId="9" borderId="19" xfId="0" applyNumberFormat="1" applyFont="1" applyFill="1" applyBorder="1" applyAlignment="1">
      <alignment horizontal="center" vertical="center"/>
    </xf>
    <xf numFmtId="0" fontId="4" fillId="7" borderId="2" xfId="0" applyFont="1" applyFill="1" applyBorder="1" applyAlignment="1" applyProtection="1">
      <alignment horizontal="left" vertical="center"/>
    </xf>
    <xf numFmtId="0" fontId="44" fillId="0" borderId="0" xfId="0" applyFont="1"/>
    <xf numFmtId="0" fontId="45" fillId="10" borderId="7" xfId="0" applyFont="1" applyFill="1" applyBorder="1" applyAlignment="1">
      <alignment vertical="top" wrapText="1"/>
    </xf>
    <xf numFmtId="0" fontId="46" fillId="0" borderId="4" xfId="0" applyFont="1" applyFill="1" applyBorder="1" applyAlignment="1">
      <alignment vertical="top" wrapText="1"/>
    </xf>
    <xf numFmtId="0" fontId="46" fillId="3" borderId="1" xfId="0" applyFont="1" applyFill="1" applyBorder="1" applyAlignment="1">
      <alignment horizontal="center" vertical="top"/>
    </xf>
    <xf numFmtId="0" fontId="45" fillId="10" borderId="4" xfId="0" applyFont="1" applyFill="1" applyBorder="1" applyAlignment="1">
      <alignment vertical="top" wrapText="1"/>
    </xf>
    <xf numFmtId="0" fontId="46" fillId="0" borderId="4" xfId="0" applyFont="1" applyFill="1" applyBorder="1" applyAlignment="1">
      <alignment horizontal="left" vertical="top" wrapText="1"/>
    </xf>
    <xf numFmtId="0" fontId="45" fillId="10" borderId="1" xfId="0" applyFont="1" applyFill="1" applyBorder="1" applyAlignment="1">
      <alignment vertical="top" wrapText="1"/>
    </xf>
    <xf numFmtId="49" fontId="46" fillId="0" borderId="13" xfId="0" applyNumberFormat="1" applyFont="1" applyFill="1" applyBorder="1" applyAlignment="1">
      <alignment horizontal="center" vertical="center"/>
    </xf>
    <xf numFmtId="164" fontId="7" fillId="2" borderId="8" xfId="0" applyNumberFormat="1" applyFont="1" applyFill="1" applyBorder="1" applyAlignment="1" applyProtection="1">
      <alignment horizontal="left"/>
    </xf>
    <xf numFmtId="0" fontId="8" fillId="0" borderId="0" xfId="0" applyFont="1" applyFill="1" applyBorder="1" applyAlignment="1" applyProtection="1">
      <alignment horizontal="right"/>
    </xf>
    <xf numFmtId="0" fontId="8" fillId="0" borderId="0" xfId="0" applyFont="1" applyFill="1" applyBorder="1" applyAlignment="1">
      <alignment horizontal="right"/>
    </xf>
    <xf numFmtId="0" fontId="7" fillId="0" borderId="0" xfId="0" applyFont="1" applyFill="1" applyBorder="1" applyAlignment="1" applyProtection="1">
      <alignment horizontal="left"/>
    </xf>
    <xf numFmtId="49" fontId="8" fillId="9" borderId="24" xfId="0" applyNumberFormat="1" applyFont="1" applyFill="1" applyBorder="1" applyAlignment="1" applyProtection="1">
      <alignment horizontal="center" vertical="center" wrapText="1"/>
    </xf>
    <xf numFmtId="0" fontId="8" fillId="9" borderId="22" xfId="0" applyFont="1" applyFill="1" applyBorder="1" applyAlignment="1" applyProtection="1">
      <alignment horizontal="center" vertical="center" wrapText="1"/>
    </xf>
    <xf numFmtId="0" fontId="0" fillId="0" borderId="0" xfId="0" applyFill="1" applyAlignment="1">
      <alignment vertical="center"/>
    </xf>
    <xf numFmtId="49" fontId="8" fillId="9" borderId="25" xfId="0" applyNumberFormat="1" applyFont="1" applyFill="1" applyBorder="1" applyAlignment="1" applyProtection="1">
      <alignment horizontal="center" vertical="center" wrapText="1"/>
    </xf>
    <xf numFmtId="0" fontId="7" fillId="0" borderId="0" xfId="0" applyFont="1" applyFill="1"/>
    <xf numFmtId="0" fontId="7" fillId="0" borderId="0" xfId="0" applyFont="1" applyFill="1" applyBorder="1" applyAlignment="1">
      <alignment wrapText="1"/>
    </xf>
    <xf numFmtId="0" fontId="8" fillId="0" borderId="0" xfId="0" applyFont="1" applyFill="1" applyAlignment="1">
      <alignment horizontal="right"/>
    </xf>
    <xf numFmtId="0" fontId="7" fillId="0" borderId="0" xfId="0" applyFont="1" applyFill="1" applyBorder="1" applyAlignment="1"/>
    <xf numFmtId="0" fontId="8" fillId="9" borderId="24" xfId="0" applyFont="1" applyFill="1" applyBorder="1" applyAlignment="1">
      <alignment horizontal="center" vertical="center"/>
    </xf>
    <xf numFmtId="44" fontId="8" fillId="9" borderId="24" xfId="0" applyNumberFormat="1" applyFont="1" applyFill="1" applyBorder="1" applyAlignment="1" applyProtection="1">
      <alignment horizontal="center" vertical="center" wrapText="1"/>
    </xf>
    <xf numFmtId="0" fontId="7" fillId="0" borderId="0" xfId="0" applyFont="1" applyFill="1" applyBorder="1" applyAlignment="1">
      <alignment vertical="center"/>
    </xf>
    <xf numFmtId="0" fontId="43" fillId="0" borderId="0" xfId="0" applyFont="1" applyFill="1"/>
    <xf numFmtId="0" fontId="43" fillId="0" borderId="0" xfId="0" applyFont="1" applyFill="1" applyAlignment="1">
      <alignment horizontal="center" vertical="top"/>
    </xf>
    <xf numFmtId="0" fontId="43" fillId="0" borderId="0" xfId="0" applyFont="1" applyFill="1" applyAlignment="1">
      <alignment vertical="top"/>
    </xf>
    <xf numFmtId="0" fontId="44" fillId="0" borderId="0" xfId="0" applyFont="1" applyFill="1"/>
    <xf numFmtId="0" fontId="36" fillId="0" borderId="0" xfId="0" applyFont="1" applyFill="1" applyBorder="1" applyAlignment="1">
      <alignment wrapText="1"/>
    </xf>
    <xf numFmtId="0" fontId="44" fillId="0" borderId="0" xfId="0" applyFont="1" applyFill="1" applyAlignment="1">
      <alignment vertical="center"/>
    </xf>
    <xf numFmtId="0" fontId="36" fillId="0" borderId="0" xfId="0" applyFont="1" applyFill="1"/>
    <xf numFmtId="0" fontId="7" fillId="0" borderId="0" xfId="0" applyFont="1" applyBorder="1" applyAlignment="1" applyProtection="1">
      <alignment horizontal="left"/>
    </xf>
    <xf numFmtId="0" fontId="18" fillId="0" borderId="11" xfId="0" applyFont="1" applyFill="1" applyBorder="1" applyAlignment="1" applyProtection="1">
      <alignment horizontal="center" vertical="center" wrapText="1"/>
    </xf>
    <xf numFmtId="49" fontId="18" fillId="0" borderId="4" xfId="0" applyNumberFormat="1" applyFont="1" applyFill="1" applyBorder="1" applyAlignment="1" applyProtection="1">
      <alignment horizontal="center" vertical="center" wrapText="1"/>
    </xf>
    <xf numFmtId="0" fontId="18" fillId="0" borderId="1" xfId="0" applyFont="1" applyFill="1" applyBorder="1" applyAlignment="1" applyProtection="1">
      <alignment horizontal="center" vertical="center" wrapText="1"/>
    </xf>
    <xf numFmtId="165" fontId="18" fillId="0" borderId="11" xfId="0" applyNumberFormat="1" applyFont="1" applyFill="1" applyBorder="1" applyAlignment="1">
      <alignment horizontal="center" vertical="center" wrapText="1"/>
    </xf>
    <xf numFmtId="0" fontId="18" fillId="0" borderId="23" xfId="0" applyFont="1" applyFill="1" applyBorder="1" applyAlignment="1" applyProtection="1">
      <alignment horizontal="center" vertical="center" wrapText="1"/>
    </xf>
    <xf numFmtId="49" fontId="18" fillId="0" borderId="51" xfId="0" applyNumberFormat="1" applyFont="1" applyFill="1" applyBorder="1" applyAlignment="1" applyProtection="1">
      <alignment horizontal="center" vertical="center" wrapText="1"/>
    </xf>
    <xf numFmtId="0" fontId="18" fillId="0" borderId="1" xfId="0" applyFont="1" applyFill="1" applyBorder="1" applyAlignment="1" applyProtection="1">
      <alignment horizontal="center" vertical="center" wrapText="1"/>
      <protection locked="0"/>
    </xf>
    <xf numFmtId="0" fontId="18" fillId="0" borderId="1" xfId="0" applyFont="1" applyFill="1" applyBorder="1" applyAlignment="1">
      <alignment horizontal="center" vertical="center" wrapText="1"/>
    </xf>
    <xf numFmtId="165" fontId="18" fillId="0" borderId="1" xfId="0" applyNumberFormat="1" applyFont="1" applyFill="1" applyBorder="1" applyAlignment="1">
      <alignment horizontal="center" vertical="center" wrapText="1"/>
    </xf>
    <xf numFmtId="0" fontId="18" fillId="0" borderId="11" xfId="0" applyFont="1" applyFill="1" applyBorder="1" applyAlignment="1">
      <alignment horizontal="center" vertical="center"/>
    </xf>
    <xf numFmtId="0" fontId="18" fillId="0" borderId="1" xfId="0" applyFont="1" applyFill="1" applyBorder="1" applyAlignment="1">
      <alignment horizontal="center" vertical="center"/>
    </xf>
    <xf numFmtId="0" fontId="18" fillId="0" borderId="8" xfId="0" applyFont="1" applyFill="1" applyBorder="1" applyAlignment="1" applyProtection="1">
      <alignment horizontal="center"/>
      <protection locked="0"/>
    </xf>
    <xf numFmtId="0" fontId="18" fillId="0" borderId="8" xfId="0" applyFont="1" applyFill="1" applyBorder="1" applyAlignment="1" applyProtection="1">
      <alignment horizontal="center"/>
    </xf>
    <xf numFmtId="0" fontId="37" fillId="0" borderId="0" xfId="0" applyFont="1" applyFill="1" applyAlignment="1">
      <alignment horizontal="right"/>
    </xf>
    <xf numFmtId="49" fontId="7" fillId="0" borderId="13" xfId="0" applyNumberFormat="1" applyFont="1" applyFill="1" applyBorder="1" applyAlignment="1" applyProtection="1">
      <alignment horizontal="center" vertical="center"/>
    </xf>
    <xf numFmtId="0" fontId="7" fillId="0" borderId="1" xfId="0" applyFont="1" applyFill="1" applyBorder="1" applyAlignment="1" applyProtection="1">
      <alignment horizontal="center" wrapText="1"/>
    </xf>
    <xf numFmtId="0" fontId="7" fillId="0" borderId="1" xfId="0" applyFont="1" applyFill="1" applyBorder="1" applyAlignment="1" applyProtection="1">
      <alignment horizontal="center"/>
      <protection locked="0"/>
    </xf>
    <xf numFmtId="170" fontId="18" fillId="0" borderId="8" xfId="0" applyNumberFormat="1" applyFont="1" applyFill="1" applyBorder="1" applyAlignment="1" applyProtection="1">
      <alignment horizontal="left"/>
    </xf>
    <xf numFmtId="168" fontId="18" fillId="0" borderId="8" xfId="0" applyNumberFormat="1" applyFont="1" applyFill="1" applyBorder="1" applyAlignment="1" applyProtection="1">
      <alignment horizontal="left"/>
    </xf>
    <xf numFmtId="0" fontId="18" fillId="0" borderId="0" xfId="0" applyFont="1" applyFill="1" applyAlignment="1">
      <alignment horizontal="left"/>
    </xf>
    <xf numFmtId="0" fontId="44" fillId="0" borderId="0" xfId="0" applyFont="1" applyFill="1" applyAlignment="1"/>
    <xf numFmtId="0" fontId="18" fillId="0" borderId="8" xfId="0" applyFont="1" applyFill="1" applyBorder="1" applyAlignment="1" applyProtection="1">
      <alignment horizontal="left"/>
    </xf>
    <xf numFmtId="169" fontId="18" fillId="0" borderId="8" xfId="0" applyNumberFormat="1" applyFont="1" applyFill="1" applyBorder="1" applyAlignment="1" applyProtection="1">
      <alignment horizontal="left"/>
    </xf>
    <xf numFmtId="10" fontId="18" fillId="0" borderId="8" xfId="0" applyNumberFormat="1" applyFont="1" applyFill="1" applyBorder="1" applyAlignment="1" applyProtection="1">
      <alignment horizontal="left"/>
    </xf>
    <xf numFmtId="0" fontId="18" fillId="0" borderId="8" xfId="0" applyFont="1" applyFill="1" applyBorder="1" applyAlignment="1" applyProtection="1">
      <alignment horizontal="left" wrapText="1"/>
    </xf>
    <xf numFmtId="0" fontId="3" fillId="0" borderId="0" xfId="0" applyFont="1" applyFill="1" applyBorder="1"/>
    <xf numFmtId="0" fontId="7" fillId="0" borderId="1" xfId="0" applyFont="1" applyFill="1" applyBorder="1" applyAlignment="1" applyProtection="1">
      <alignment horizontal="center"/>
    </xf>
    <xf numFmtId="49" fontId="3" fillId="7" borderId="24" xfId="0" applyNumberFormat="1" applyFont="1" applyFill="1" applyBorder="1" applyAlignment="1" applyProtection="1">
      <alignment horizontal="center" vertical="center"/>
    </xf>
    <xf numFmtId="0" fontId="4" fillId="7" borderId="22" xfId="0" applyFont="1" applyFill="1" applyBorder="1" applyAlignment="1" applyProtection="1">
      <alignment horizontal="right" wrapText="1"/>
    </xf>
    <xf numFmtId="0" fontId="4" fillId="7" borderId="16" xfId="0" applyFont="1" applyFill="1" applyBorder="1" applyAlignment="1" applyProtection="1">
      <alignment horizontal="center" vertical="center" wrapText="1"/>
    </xf>
    <xf numFmtId="2" fontId="3" fillId="7" borderId="15" xfId="0" applyNumberFormat="1" applyFont="1" applyFill="1" applyBorder="1" applyAlignment="1" applyProtection="1">
      <alignment horizontal="center" vertical="center"/>
    </xf>
    <xf numFmtId="0" fontId="38" fillId="7" borderId="22" xfId="0" applyFont="1" applyFill="1" applyBorder="1" applyAlignment="1" applyProtection="1">
      <alignment horizontal="right" vertical="center"/>
    </xf>
    <xf numFmtId="44" fontId="3" fillId="7" borderId="19" xfId="0" applyNumberFormat="1" applyFont="1" applyFill="1" applyBorder="1" applyAlignment="1" applyProtection="1">
      <alignment vertical="center"/>
    </xf>
    <xf numFmtId="0" fontId="3" fillId="7" borderId="19" xfId="0" applyFont="1" applyFill="1" applyBorder="1" applyAlignment="1" applyProtection="1">
      <alignment vertical="center"/>
    </xf>
    <xf numFmtId="0" fontId="3" fillId="7" borderId="15" xfId="0" applyFont="1" applyFill="1" applyBorder="1" applyAlignment="1" applyProtection="1">
      <alignment horizontal="center" vertical="center"/>
    </xf>
    <xf numFmtId="44" fontId="3" fillId="7" borderId="19" xfId="0" applyNumberFormat="1" applyFont="1" applyFill="1" applyBorder="1" applyProtection="1"/>
    <xf numFmtId="0" fontId="3" fillId="0" borderId="0" xfId="0" applyFont="1" applyFill="1" applyBorder="1" applyProtection="1"/>
    <xf numFmtId="0" fontId="29" fillId="0" borderId="0" xfId="0" applyFont="1" applyFill="1" applyBorder="1" applyProtection="1"/>
    <xf numFmtId="44" fontId="3" fillId="7" borderId="19" xfId="0" applyNumberFormat="1" applyFont="1" applyFill="1" applyBorder="1" applyAlignment="1" applyProtection="1">
      <alignment horizontal="center" vertical="center"/>
    </xf>
    <xf numFmtId="0" fontId="29" fillId="0" borderId="0" xfId="0" applyFont="1" applyFill="1" applyBorder="1"/>
    <xf numFmtId="44" fontId="3" fillId="7" borderId="22" xfId="0" applyNumberFormat="1" applyFont="1" applyFill="1" applyBorder="1" applyAlignment="1" applyProtection="1">
      <alignment horizontal="center" vertical="center"/>
    </xf>
    <xf numFmtId="0" fontId="3" fillId="0" borderId="0" xfId="0" applyFont="1" applyBorder="1"/>
    <xf numFmtId="0" fontId="29" fillId="0" borderId="0" xfId="0" applyFont="1" applyBorder="1"/>
    <xf numFmtId="0" fontId="38" fillId="7" borderId="25" xfId="0" applyFont="1" applyFill="1" applyBorder="1" applyAlignment="1" applyProtection="1">
      <alignment horizontal="right"/>
    </xf>
    <xf numFmtId="0" fontId="7" fillId="0" borderId="45" xfId="0" applyNumberFormat="1" applyFont="1" applyFill="1" applyBorder="1" applyAlignment="1" applyProtection="1">
      <alignment horizontal="center"/>
    </xf>
    <xf numFmtId="44" fontId="7" fillId="0" borderId="10" xfId="0" applyNumberFormat="1" applyFont="1" applyFill="1" applyBorder="1" applyAlignment="1" applyProtection="1">
      <alignment horizontal="center"/>
    </xf>
    <xf numFmtId="0" fontId="7" fillId="0" borderId="1" xfId="0" applyFont="1" applyFill="1" applyBorder="1" applyAlignment="1" applyProtection="1">
      <alignment horizontal="left" vertical="top" wrapText="1"/>
    </xf>
    <xf numFmtId="0" fontId="7" fillId="0" borderId="45" xfId="0" applyNumberFormat="1" applyFont="1" applyFill="1" applyBorder="1" applyAlignment="1" applyProtection="1">
      <alignment horizontal="center"/>
      <protection locked="0"/>
    </xf>
    <xf numFmtId="0" fontId="49" fillId="7" borderId="2" xfId="0" applyFont="1" applyFill="1" applyBorder="1" applyAlignment="1" applyProtection="1">
      <alignment horizontal="center"/>
      <protection hidden="1"/>
    </xf>
    <xf numFmtId="0" fontId="4" fillId="2" borderId="0" xfId="0" applyFont="1" applyFill="1" applyBorder="1" applyAlignment="1" applyProtection="1">
      <alignment horizontal="right"/>
    </xf>
    <xf numFmtId="0" fontId="4" fillId="2" borderId="40" xfId="0" applyFont="1" applyFill="1" applyBorder="1" applyAlignment="1" applyProtection="1"/>
    <xf numFmtId="0" fontId="4" fillId="2" borderId="42" xfId="0" applyFont="1" applyFill="1" applyBorder="1" applyAlignment="1" applyProtection="1"/>
    <xf numFmtId="0" fontId="4" fillId="9" borderId="20" xfId="0" applyFont="1" applyFill="1" applyBorder="1" applyAlignment="1" applyProtection="1">
      <alignment horizontal="center" vertical="center" wrapText="1"/>
    </xf>
    <xf numFmtId="0" fontId="3" fillId="7" borderId="9" xfId="0" applyFont="1" applyFill="1" applyBorder="1" applyAlignment="1" applyProtection="1"/>
    <xf numFmtId="44" fontId="3" fillId="0" borderId="21" xfId="0" applyNumberFormat="1" applyFont="1" applyBorder="1" applyAlignment="1" applyProtection="1">
      <protection locked="0"/>
    </xf>
    <xf numFmtId="44" fontId="3" fillId="0" borderId="21" xfId="0" applyNumberFormat="1" applyFont="1" applyBorder="1" applyProtection="1">
      <protection locked="0"/>
    </xf>
    <xf numFmtId="0" fontId="38" fillId="7" borderId="21" xfId="0" applyFont="1" applyFill="1" applyBorder="1" applyAlignment="1" applyProtection="1"/>
    <xf numFmtId="44" fontId="3" fillId="0" borderId="21" xfId="0" applyNumberFormat="1" applyFont="1" applyFill="1" applyBorder="1" applyAlignment="1" applyProtection="1">
      <protection locked="0"/>
    </xf>
    <xf numFmtId="0" fontId="3" fillId="2" borderId="0" xfId="0" applyFont="1" applyFill="1" applyBorder="1" applyAlignment="1">
      <alignment vertical="center"/>
    </xf>
    <xf numFmtId="0" fontId="3" fillId="2" borderId="0" xfId="0" applyFont="1" applyFill="1" applyBorder="1"/>
    <xf numFmtId="44" fontId="3" fillId="0" borderId="0" xfId="0" applyNumberFormat="1" applyFont="1" applyFill="1" applyBorder="1" applyProtection="1">
      <protection locked="0"/>
    </xf>
    <xf numFmtId="0" fontId="38" fillId="0" borderId="0" xfId="0" applyFont="1" applyFill="1" applyBorder="1" applyAlignment="1" applyProtection="1"/>
    <xf numFmtId="44" fontId="3" fillId="0" borderId="0" xfId="0" applyNumberFormat="1" applyFont="1" applyFill="1" applyBorder="1" applyProtection="1"/>
    <xf numFmtId="0" fontId="3" fillId="2" borderId="0" xfId="0" applyFont="1" applyFill="1" applyBorder="1" applyProtection="1"/>
    <xf numFmtId="0" fontId="3" fillId="2" borderId="40" xfId="0" applyFont="1" applyFill="1" applyBorder="1" applyAlignment="1" applyProtection="1"/>
    <xf numFmtId="0" fontId="3" fillId="2" borderId="42" xfId="0" applyFont="1" applyFill="1" applyBorder="1" applyAlignment="1" applyProtection="1"/>
    <xf numFmtId="0" fontId="4" fillId="9" borderId="25" xfId="0" applyFont="1" applyFill="1" applyBorder="1" applyAlignment="1" applyProtection="1">
      <alignment horizontal="center" vertical="center" wrapText="1"/>
    </xf>
    <xf numFmtId="49" fontId="50" fillId="9" borderId="20" xfId="0" applyNumberFormat="1" applyFont="1" applyFill="1" applyBorder="1" applyAlignment="1" applyProtection="1">
      <alignment vertical="center" wrapText="1"/>
    </xf>
    <xf numFmtId="0" fontId="3" fillId="7" borderId="12" xfId="0" applyFont="1" applyFill="1" applyBorder="1" applyProtection="1"/>
    <xf numFmtId="44" fontId="3" fillId="0" borderId="10" xfId="0" applyNumberFormat="1" applyFont="1" applyBorder="1" applyProtection="1"/>
    <xf numFmtId="0" fontId="38" fillId="7" borderId="10" xfId="0" applyFont="1" applyFill="1" applyBorder="1" applyAlignment="1" applyProtection="1"/>
    <xf numFmtId="10" fontId="3" fillId="2" borderId="8" xfId="0" applyNumberFormat="1" applyFont="1" applyFill="1" applyBorder="1" applyAlignment="1" applyProtection="1">
      <alignment horizontal="center"/>
    </xf>
    <xf numFmtId="44" fontId="3" fillId="0" borderId="26" xfId="0" applyNumberFormat="1" applyFont="1" applyFill="1" applyBorder="1" applyProtection="1">
      <protection locked="0"/>
    </xf>
    <xf numFmtId="0" fontId="51" fillId="0" borderId="0" xfId="0" applyFont="1" applyFill="1" applyBorder="1"/>
    <xf numFmtId="0" fontId="52" fillId="0" borderId="0" xfId="0" applyFont="1" applyFill="1" applyBorder="1" applyAlignment="1">
      <alignment horizontal="center" vertical="center" wrapText="1"/>
    </xf>
    <xf numFmtId="0" fontId="52" fillId="0" borderId="0" xfId="0" applyFont="1" applyFill="1" applyBorder="1"/>
    <xf numFmtId="0" fontId="3" fillId="0" borderId="0" xfId="0" applyFont="1" applyBorder="1" applyAlignment="1" applyProtection="1">
      <alignment horizontal="center"/>
    </xf>
    <xf numFmtId="0" fontId="3" fillId="2" borderId="0" xfId="0" applyFont="1" applyFill="1" applyBorder="1" applyAlignment="1" applyProtection="1">
      <alignment horizontal="center"/>
    </xf>
    <xf numFmtId="0" fontId="4" fillId="9" borderId="19" xfId="0" applyFont="1" applyFill="1" applyBorder="1" applyAlignment="1" applyProtection="1">
      <alignment horizontal="center" wrapText="1"/>
    </xf>
    <xf numFmtId="0" fontId="3" fillId="7" borderId="12" xfId="0" applyFont="1" applyFill="1" applyBorder="1" applyAlignment="1" applyProtection="1">
      <alignment horizontal="center"/>
    </xf>
    <xf numFmtId="0" fontId="3" fillId="0" borderId="10" xfId="0" applyFont="1" applyBorder="1" applyAlignment="1" applyProtection="1">
      <alignment horizontal="center"/>
      <protection locked="0"/>
    </xf>
    <xf numFmtId="0" fontId="3" fillId="3" borderId="10" xfId="0" applyFont="1" applyFill="1" applyBorder="1" applyAlignment="1" applyProtection="1">
      <alignment horizontal="center"/>
      <protection locked="0"/>
    </xf>
    <xf numFmtId="0" fontId="3" fillId="0" borderId="4" xfId="0" applyFont="1" applyFill="1" applyBorder="1" applyAlignment="1" applyProtection="1">
      <alignment horizontal="center"/>
    </xf>
    <xf numFmtId="0" fontId="3" fillId="7" borderId="10" xfId="0" applyFont="1" applyFill="1" applyBorder="1" applyAlignment="1" applyProtection="1">
      <alignment horizontal="center"/>
    </xf>
    <xf numFmtId="0" fontId="3" fillId="0" borderId="10" xfId="0" applyFont="1" applyFill="1" applyBorder="1" applyAlignment="1" applyProtection="1">
      <alignment horizontal="center"/>
      <protection locked="0"/>
    </xf>
    <xf numFmtId="0" fontId="3" fillId="3" borderId="10" xfId="0" applyNumberFormat="1" applyFont="1" applyFill="1" applyBorder="1" applyAlignment="1" applyProtection="1">
      <alignment horizontal="center"/>
      <protection locked="0"/>
    </xf>
    <xf numFmtId="0" fontId="38" fillId="7" borderId="10" xfId="0" quotePrefix="1" applyFont="1" applyFill="1" applyBorder="1" applyAlignment="1"/>
    <xf numFmtId="171" fontId="54" fillId="0" borderId="39" xfId="0" applyNumberFormat="1" applyFont="1" applyFill="1" applyBorder="1" applyAlignment="1">
      <alignment horizontal="left" vertical="top"/>
    </xf>
    <xf numFmtId="0" fontId="3" fillId="0" borderId="0" xfId="0" applyFont="1" applyBorder="1" applyAlignment="1">
      <alignment horizontal="center"/>
    </xf>
    <xf numFmtId="0" fontId="7" fillId="0" borderId="45" xfId="0" applyNumberFormat="1" applyFont="1" applyBorder="1" applyAlignment="1" applyProtection="1">
      <alignment horizontal="center"/>
    </xf>
    <xf numFmtId="0" fontId="7" fillId="0" borderId="4" xfId="0" applyFont="1" applyBorder="1" applyAlignment="1" applyProtection="1">
      <alignment horizontal="center"/>
    </xf>
    <xf numFmtId="165" fontId="40" fillId="2" borderId="0" xfId="0" applyNumberFormat="1" applyFont="1" applyFill="1" applyBorder="1" applyAlignment="1" applyProtection="1">
      <alignment horizontal="right"/>
    </xf>
    <xf numFmtId="165" fontId="31" fillId="2" borderId="0" xfId="0" applyNumberFormat="1" applyFont="1" applyFill="1" applyBorder="1" applyAlignment="1" applyProtection="1">
      <alignment horizontal="right"/>
    </xf>
    <xf numFmtId="165" fontId="31" fillId="2" borderId="32" xfId="0" applyNumberFormat="1" applyFont="1" applyFill="1" applyBorder="1" applyAlignment="1" applyProtection="1">
      <alignment horizontal="right"/>
    </xf>
    <xf numFmtId="0" fontId="41" fillId="2" borderId="0" xfId="0" applyFont="1" applyFill="1" applyBorder="1" applyAlignment="1" applyProtection="1">
      <alignment horizontal="left" wrapText="1"/>
    </xf>
    <xf numFmtId="0" fontId="15" fillId="2" borderId="0" xfId="0" applyFont="1" applyFill="1" applyBorder="1" applyAlignment="1" applyProtection="1">
      <alignment horizontal="left"/>
    </xf>
    <xf numFmtId="0" fontId="0" fillId="0" borderId="0" xfId="0" applyFill="1" applyAlignment="1" applyProtection="1"/>
    <xf numFmtId="0" fontId="17" fillId="0" borderId="0" xfId="0" applyFont="1" applyFill="1" applyBorder="1" applyProtection="1"/>
    <xf numFmtId="0" fontId="17" fillId="0" borderId="0" xfId="0" applyFont="1" applyFill="1" applyProtection="1"/>
    <xf numFmtId="0" fontId="24" fillId="0" borderId="0" xfId="0" applyFont="1" applyFill="1" applyBorder="1" applyAlignment="1" applyProtection="1">
      <alignment horizontal="center"/>
      <protection locked="0"/>
    </xf>
    <xf numFmtId="0" fontId="14" fillId="0" borderId="0" xfId="0" applyFont="1" applyFill="1" applyBorder="1" applyAlignment="1" applyProtection="1">
      <alignment horizontal="center"/>
    </xf>
    <xf numFmtId="0" fontId="15" fillId="0" borderId="0" xfId="0" applyFont="1" applyFill="1" applyBorder="1" applyProtection="1"/>
    <xf numFmtId="166" fontId="15" fillId="0" borderId="0" xfId="0" applyNumberFormat="1" applyFont="1" applyFill="1" applyBorder="1" applyAlignment="1" applyProtection="1"/>
    <xf numFmtId="49" fontId="1" fillId="0" borderId="0" xfId="0" applyNumberFormat="1" applyFont="1" applyFill="1" applyBorder="1" applyProtection="1"/>
    <xf numFmtId="0" fontId="15" fillId="0" borderId="0" xfId="0" applyFont="1" applyFill="1" applyBorder="1" applyAlignment="1" applyProtection="1">
      <alignment horizontal="left"/>
    </xf>
    <xf numFmtId="0" fontId="15" fillId="0" borderId="0" xfId="0" applyFont="1" applyFill="1" applyBorder="1" applyAlignment="1" applyProtection="1">
      <alignment horizontal="left" vertical="top"/>
    </xf>
    <xf numFmtId="0" fontId="15" fillId="0" borderId="0" xfId="0" applyFont="1" applyFill="1" applyBorder="1" applyAlignment="1" applyProtection="1">
      <alignment horizontal="right"/>
    </xf>
    <xf numFmtId="0" fontId="15" fillId="0" borderId="0" xfId="0" applyFont="1" applyFill="1" applyBorder="1" applyAlignment="1" applyProtection="1">
      <alignment vertical="top"/>
    </xf>
    <xf numFmtId="0" fontId="17" fillId="0" borderId="0" xfId="0" applyFont="1" applyFill="1" applyBorder="1" applyAlignment="1" applyProtection="1">
      <alignment horizontal="center" vertical="center"/>
    </xf>
    <xf numFmtId="0" fontId="14" fillId="0" borderId="0" xfId="0" applyFont="1" applyFill="1" applyBorder="1" applyAlignment="1" applyProtection="1">
      <alignment horizontal="left"/>
    </xf>
    <xf numFmtId="0" fontId="29" fillId="0" borderId="0" xfId="0" applyFont="1" applyFill="1" applyBorder="1" applyAlignment="1" applyProtection="1"/>
    <xf numFmtId="0" fontId="15" fillId="0" borderId="0" xfId="0" applyFont="1" applyFill="1" applyBorder="1" applyAlignment="1" applyProtection="1"/>
    <xf numFmtId="0" fontId="29" fillId="0" borderId="0" xfId="0" applyFont="1" applyFill="1" applyBorder="1" applyAlignment="1" applyProtection="1">
      <alignment horizontal="left"/>
    </xf>
    <xf numFmtId="0" fontId="14" fillId="0" borderId="0" xfId="0" applyFont="1" applyFill="1" applyBorder="1" applyAlignment="1" applyProtection="1">
      <alignment horizontal="center" vertical="center"/>
    </xf>
    <xf numFmtId="0" fontId="29" fillId="0" borderId="0" xfId="0" applyFont="1" applyFill="1" applyBorder="1" applyAlignment="1" applyProtection="1">
      <alignment horizontal="center" vertical="center"/>
    </xf>
    <xf numFmtId="0" fontId="17" fillId="0" borderId="0" xfId="0" applyFont="1" applyFill="1" applyBorder="1" applyAlignment="1" applyProtection="1">
      <alignment horizontal="left"/>
    </xf>
    <xf numFmtId="0" fontId="17" fillId="0" borderId="0" xfId="0" applyFont="1" applyFill="1" applyBorder="1" applyAlignment="1" applyProtection="1">
      <alignment horizontal="center"/>
    </xf>
    <xf numFmtId="49" fontId="39" fillId="0" borderId="0" xfId="0" applyNumberFormat="1" applyFont="1" applyFill="1" applyBorder="1" applyAlignment="1" applyProtection="1">
      <alignment horizontal="center" vertical="center"/>
    </xf>
    <xf numFmtId="0" fontId="39" fillId="0" borderId="0" xfId="0" applyNumberFormat="1" applyFont="1" applyFill="1" applyBorder="1" applyAlignment="1" applyProtection="1">
      <alignment horizontal="center" vertical="center"/>
    </xf>
    <xf numFmtId="0" fontId="17" fillId="0" borderId="0" xfId="0" applyFont="1" applyFill="1" applyBorder="1" applyAlignment="1" applyProtection="1"/>
    <xf numFmtId="0" fontId="15" fillId="0" borderId="0" xfId="0" applyFont="1" applyFill="1" applyBorder="1" applyAlignment="1" applyProtection="1">
      <alignment horizontal="center"/>
    </xf>
    <xf numFmtId="0" fontId="21" fillId="0" borderId="0" xfId="0" applyFont="1" applyFill="1" applyBorder="1" applyAlignment="1" applyProtection="1">
      <alignment horizontal="center"/>
    </xf>
    <xf numFmtId="49" fontId="18" fillId="0" borderId="0" xfId="0" applyNumberFormat="1" applyFont="1" applyFill="1" applyBorder="1" applyAlignment="1" applyProtection="1">
      <alignment horizontal="left"/>
    </xf>
    <xf numFmtId="0" fontId="18" fillId="0" borderId="0" xfId="0" applyFont="1" applyFill="1" applyBorder="1" applyProtection="1"/>
    <xf numFmtId="0" fontId="24" fillId="0" borderId="0" xfId="0" applyFont="1" applyFill="1" applyBorder="1" applyProtection="1"/>
    <xf numFmtId="0" fontId="24" fillId="0" borderId="0" xfId="0" applyFont="1" applyFill="1" applyBorder="1" applyAlignment="1" applyProtection="1">
      <alignment horizontal="right"/>
    </xf>
    <xf numFmtId="0" fontId="20" fillId="0" borderId="0" xfId="0" applyFont="1" applyFill="1" applyProtection="1"/>
    <xf numFmtId="0" fontId="40" fillId="0" borderId="8" xfId="0" applyFont="1" applyBorder="1" applyProtection="1"/>
    <xf numFmtId="0" fontId="40" fillId="2" borderId="8" xfId="0" applyFont="1" applyFill="1" applyBorder="1" applyProtection="1"/>
    <xf numFmtId="0" fontId="29" fillId="2" borderId="31" xfId="0" applyFont="1" applyFill="1" applyBorder="1" applyAlignment="1" applyProtection="1">
      <alignment horizontal="center"/>
    </xf>
    <xf numFmtId="1" fontId="31" fillId="2" borderId="34" xfId="0" applyNumberFormat="1" applyFont="1" applyFill="1" applyBorder="1" applyAlignment="1" applyProtection="1">
      <alignment horizontal="center"/>
    </xf>
    <xf numFmtId="49" fontId="8" fillId="0" borderId="0" xfId="0" applyNumberFormat="1" applyFont="1" applyFill="1" applyBorder="1" applyAlignment="1" applyProtection="1">
      <alignment horizontal="right"/>
    </xf>
    <xf numFmtId="0" fontId="10" fillId="0" borderId="0" xfId="0" applyFont="1" applyFill="1" applyBorder="1" applyAlignment="1" applyProtection="1">
      <alignment horizontal="right"/>
    </xf>
    <xf numFmtId="0" fontId="15" fillId="0" borderId="8" xfId="0" applyFont="1" applyFill="1" applyBorder="1" applyAlignment="1" applyProtection="1">
      <alignment horizontal="left"/>
      <protection locked="0"/>
    </xf>
    <xf numFmtId="0" fontId="15" fillId="0" borderId="3" xfId="0" applyFont="1" applyFill="1" applyBorder="1" applyAlignment="1" applyProtection="1">
      <alignment horizontal="left"/>
      <protection locked="0"/>
    </xf>
    <xf numFmtId="9" fontId="15" fillId="0" borderId="8" xfId="0" applyNumberFormat="1" applyFont="1" applyFill="1" applyBorder="1" applyAlignment="1" applyProtection="1">
      <alignment horizontal="left"/>
    </xf>
    <xf numFmtId="0" fontId="29" fillId="0" borderId="0" xfId="0" applyFont="1" applyFill="1" applyAlignment="1"/>
    <xf numFmtId="0" fontId="29" fillId="0" borderId="0" xfId="0" applyFont="1" applyFill="1"/>
    <xf numFmtId="44" fontId="53" fillId="9" borderId="19" xfId="0" applyNumberFormat="1" applyFont="1" applyFill="1" applyBorder="1" applyAlignment="1" applyProtection="1">
      <alignment horizontal="center" vertical="center" wrapText="1"/>
    </xf>
    <xf numFmtId="44" fontId="15" fillId="0" borderId="1" xfId="4" applyFont="1" applyFill="1" applyBorder="1" applyAlignment="1">
      <alignment vertical="center" wrapText="1"/>
    </xf>
    <xf numFmtId="0" fontId="3" fillId="0" borderId="0" xfId="0" applyFont="1" applyFill="1"/>
    <xf numFmtId="0" fontId="4" fillId="9" borderId="25" xfId="0" applyFont="1" applyFill="1" applyBorder="1" applyAlignment="1">
      <alignment horizontal="center" vertical="center"/>
    </xf>
    <xf numFmtId="44" fontId="15" fillId="0" borderId="11" xfId="4" applyFont="1" applyFill="1" applyBorder="1" applyAlignment="1">
      <alignment vertical="center"/>
    </xf>
    <xf numFmtId="44" fontId="14" fillId="0" borderId="25" xfId="4" applyFont="1" applyFill="1" applyBorder="1" applyAlignment="1">
      <alignment vertical="center"/>
    </xf>
    <xf numFmtId="0" fontId="4" fillId="0" borderId="0" xfId="0" applyFont="1" applyFill="1" applyBorder="1" applyAlignment="1">
      <alignment horizontal="center" vertical="center"/>
    </xf>
    <xf numFmtId="0" fontId="3" fillId="0" borderId="0" xfId="0" applyFont="1" applyFill="1" applyAlignment="1">
      <alignment horizontal="center" vertical="center"/>
    </xf>
    <xf numFmtId="14" fontId="15" fillId="0" borderId="8" xfId="0" applyNumberFormat="1" applyFont="1" applyFill="1" applyBorder="1" applyAlignment="1" applyProtection="1">
      <alignment horizontal="center"/>
      <protection locked="0"/>
    </xf>
    <xf numFmtId="0" fontId="54" fillId="0" borderId="0" xfId="0" applyFont="1" applyFill="1" applyAlignment="1">
      <alignment horizontal="center" vertical="top"/>
    </xf>
    <xf numFmtId="0" fontId="15" fillId="0" borderId="0" xfId="0" applyNumberFormat="1" applyFont="1" applyFill="1" applyBorder="1" applyAlignment="1" applyProtection="1">
      <alignment horizontal="left" wrapText="1"/>
    </xf>
    <xf numFmtId="0" fontId="3" fillId="0" borderId="0" xfId="0" applyFont="1" applyFill="1" applyBorder="1" applyAlignment="1">
      <alignment wrapText="1"/>
    </xf>
    <xf numFmtId="0" fontId="29" fillId="0" borderId="0" xfId="0" applyFont="1" applyFill="1" applyAlignment="1">
      <alignment vertical="center"/>
    </xf>
    <xf numFmtId="0" fontId="15" fillId="0" borderId="0" xfId="0" applyFont="1" applyFill="1" applyBorder="1" applyAlignment="1">
      <alignment horizontal="left" vertical="center" wrapText="1"/>
    </xf>
    <xf numFmtId="0" fontId="8" fillId="0" borderId="0" xfId="0" applyFont="1" applyFill="1" applyAlignment="1" applyProtection="1">
      <alignment horizontal="right"/>
    </xf>
    <xf numFmtId="0" fontId="18" fillId="0" borderId="0" xfId="0" applyFont="1" applyFill="1" applyBorder="1" applyAlignment="1" applyProtection="1">
      <alignment horizontal="left" vertical="top" wrapText="1"/>
    </xf>
    <xf numFmtId="0" fontId="15" fillId="0" borderId="0" xfId="0" applyFont="1" applyFill="1" applyBorder="1" applyAlignment="1" applyProtection="1">
      <alignment horizontal="left" vertical="top" wrapText="1"/>
    </xf>
    <xf numFmtId="0" fontId="7" fillId="0" borderId="0" xfId="0" applyFont="1" applyFill="1" applyBorder="1" applyAlignment="1" applyProtection="1">
      <alignment wrapText="1"/>
    </xf>
    <xf numFmtId="0" fontId="29" fillId="0" borderId="0" xfId="5" applyFont="1" applyFill="1" applyBorder="1" applyProtection="1"/>
    <xf numFmtId="0" fontId="29" fillId="0" borderId="0" xfId="5" applyFont="1" applyFill="1" applyProtection="1"/>
    <xf numFmtId="0" fontId="58" fillId="0" borderId="0" xfId="5" applyFont="1" applyFill="1" applyProtection="1"/>
    <xf numFmtId="0" fontId="11" fillId="0" borderId="0" xfId="5" applyProtection="1"/>
    <xf numFmtId="0" fontId="29" fillId="0" borderId="0" xfId="5" applyFont="1" applyFill="1" applyAlignment="1" applyProtection="1">
      <alignment vertical="center"/>
    </xf>
    <xf numFmtId="0" fontId="15" fillId="0" borderId="52" xfId="5" applyFont="1" applyFill="1" applyBorder="1" applyAlignment="1" applyProtection="1">
      <alignment horizontal="left" indent="3"/>
      <protection hidden="1"/>
    </xf>
    <xf numFmtId="0" fontId="29" fillId="0" borderId="0" xfId="5" applyFont="1" applyFill="1" applyBorder="1" applyProtection="1">
      <protection hidden="1"/>
    </xf>
    <xf numFmtId="0" fontId="33" fillId="0" borderId="0" xfId="5" applyFont="1" applyFill="1" applyBorder="1" applyAlignment="1" applyProtection="1"/>
    <xf numFmtId="0" fontId="29" fillId="0" borderId="0" xfId="5" applyFont="1" applyFill="1" applyBorder="1" applyAlignment="1" applyProtection="1"/>
    <xf numFmtId="0" fontId="29" fillId="0" borderId="52" xfId="5" applyFont="1" applyFill="1" applyBorder="1" applyAlignment="1" applyProtection="1">
      <protection hidden="1"/>
    </xf>
    <xf numFmtId="0" fontId="29" fillId="0" borderId="0" xfId="5" applyFont="1" applyFill="1" applyBorder="1" applyAlignment="1" applyProtection="1">
      <protection hidden="1"/>
    </xf>
    <xf numFmtId="0" fontId="29" fillId="0" borderId="53" xfId="5" applyFont="1" applyFill="1" applyBorder="1" applyAlignment="1" applyProtection="1">
      <protection hidden="1"/>
    </xf>
    <xf numFmtId="0" fontId="29" fillId="0" borderId="0" xfId="5" applyFont="1" applyFill="1" applyProtection="1">
      <protection hidden="1"/>
    </xf>
    <xf numFmtId="0" fontId="11" fillId="0" borderId="0" xfId="5" applyProtection="1">
      <protection hidden="1"/>
    </xf>
    <xf numFmtId="0" fontId="58" fillId="0" borderId="0" xfId="5" applyFont="1" applyFill="1" applyProtection="1">
      <protection hidden="1"/>
    </xf>
    <xf numFmtId="0" fontId="29" fillId="0" borderId="0" xfId="5" applyFont="1" applyFill="1" applyAlignment="1" applyProtection="1">
      <alignment vertical="center"/>
      <protection hidden="1"/>
    </xf>
    <xf numFmtId="0" fontId="29" fillId="0" borderId="0" xfId="5" applyFont="1" applyFill="1" applyAlignment="1" applyProtection="1">
      <alignment horizontal="center"/>
      <protection hidden="1"/>
    </xf>
    <xf numFmtId="0" fontId="29" fillId="0" borderId="0" xfId="5" applyFont="1" applyAlignment="1" applyProtection="1">
      <alignment horizontal="center"/>
      <protection hidden="1"/>
    </xf>
    <xf numFmtId="0" fontId="29" fillId="0" borderId="0" xfId="5" applyFont="1" applyProtection="1">
      <protection hidden="1"/>
    </xf>
    <xf numFmtId="0" fontId="58" fillId="0" borderId="0" xfId="5" applyFont="1" applyFill="1" applyAlignment="1" applyProtection="1">
      <alignment horizontal="center"/>
      <protection hidden="1"/>
    </xf>
    <xf numFmtId="0" fontId="29" fillId="0" borderId="0" xfId="5" applyFont="1" applyFill="1" applyAlignment="1" applyProtection="1">
      <alignment horizontal="center" vertical="center"/>
      <protection hidden="1"/>
    </xf>
    <xf numFmtId="0" fontId="59" fillId="0" borderId="0" xfId="5" applyFont="1" applyFill="1" applyAlignment="1" applyProtection="1">
      <alignment vertical="center" wrapText="1"/>
      <protection hidden="1"/>
    </xf>
    <xf numFmtId="0" fontId="60" fillId="0" borderId="0" xfId="5" applyFont="1" applyFill="1" applyAlignment="1" applyProtection="1">
      <alignment wrapText="1"/>
      <protection hidden="1"/>
    </xf>
    <xf numFmtId="0" fontId="60" fillId="0" borderId="0" xfId="5" applyFont="1" applyFill="1" applyAlignment="1" applyProtection="1">
      <alignment horizontal="left" vertical="center" wrapText="1" indent="1"/>
      <protection hidden="1"/>
    </xf>
    <xf numFmtId="0" fontId="41" fillId="0" borderId="1" xfId="5" applyFont="1" applyFill="1" applyBorder="1" applyAlignment="1" applyProtection="1">
      <alignment horizontal="center" vertical="center"/>
      <protection locked="0" hidden="1"/>
    </xf>
    <xf numFmtId="0" fontId="29" fillId="0" borderId="31" xfId="5" applyFont="1" applyFill="1" applyBorder="1" applyAlignment="1" applyProtection="1"/>
    <xf numFmtId="0" fontId="29" fillId="0" borderId="33" xfId="5" applyFont="1" applyFill="1" applyBorder="1" applyAlignment="1" applyProtection="1"/>
    <xf numFmtId="0" fontId="29" fillId="0" borderId="34" xfId="5" applyFont="1" applyFill="1" applyBorder="1" applyAlignment="1" applyProtection="1"/>
    <xf numFmtId="0" fontId="33" fillId="0" borderId="34" xfId="5" applyFont="1" applyFill="1" applyBorder="1" applyAlignment="1" applyProtection="1"/>
    <xf numFmtId="0" fontId="0" fillId="0" borderId="0" xfId="0" applyAlignment="1" applyProtection="1"/>
    <xf numFmtId="0" fontId="0" fillId="0" borderId="32" xfId="0" applyBorder="1" applyAlignment="1" applyProtection="1"/>
    <xf numFmtId="0" fontId="0" fillId="0" borderId="34" xfId="0" applyBorder="1" applyAlignment="1" applyProtection="1"/>
    <xf numFmtId="0" fontId="0" fillId="0" borderId="35" xfId="0" applyBorder="1" applyAlignment="1" applyProtection="1"/>
    <xf numFmtId="0" fontId="29" fillId="0" borderId="0" xfId="5" applyFont="1" applyFill="1" applyAlignment="1" applyProtection="1"/>
    <xf numFmtId="0" fontId="33" fillId="0" borderId="31" xfId="5" applyFont="1" applyFill="1" applyBorder="1" applyAlignment="1" applyProtection="1">
      <alignment vertical="top" wrapText="1"/>
    </xf>
    <xf numFmtId="0" fontId="33" fillId="0" borderId="0" xfId="5" applyFont="1" applyFill="1" applyBorder="1" applyAlignment="1" applyProtection="1">
      <alignment vertical="top" wrapText="1"/>
    </xf>
    <xf numFmtId="0" fontId="33" fillId="0" borderId="32" xfId="5" applyFont="1" applyFill="1" applyBorder="1" applyAlignment="1" applyProtection="1">
      <alignment vertical="top" wrapText="1"/>
    </xf>
    <xf numFmtId="0" fontId="29" fillId="0" borderId="61" xfId="5" applyFont="1" applyFill="1" applyBorder="1" applyAlignment="1" applyProtection="1">
      <alignment wrapText="1"/>
    </xf>
    <xf numFmtId="0" fontId="29" fillId="0" borderId="60" xfId="5" applyFont="1" applyFill="1" applyBorder="1" applyAlignment="1" applyProtection="1"/>
    <xf numFmtId="0" fontId="57" fillId="0" borderId="31" xfId="5" applyFont="1" applyBorder="1" applyAlignment="1" applyProtection="1">
      <protection hidden="1"/>
    </xf>
    <xf numFmtId="0" fontId="57" fillId="0" borderId="0" xfId="5" applyFont="1" applyBorder="1" applyAlignment="1" applyProtection="1">
      <protection hidden="1"/>
    </xf>
    <xf numFmtId="0" fontId="57" fillId="0" borderId="32" xfId="5" applyFont="1" applyBorder="1" applyAlignment="1" applyProtection="1">
      <protection hidden="1"/>
    </xf>
    <xf numFmtId="0" fontId="29" fillId="0" borderId="6" xfId="5" applyFont="1" applyFill="1" applyBorder="1" applyAlignment="1" applyProtection="1">
      <protection hidden="1"/>
    </xf>
    <xf numFmtId="0" fontId="29" fillId="0" borderId="8" xfId="5" applyFont="1" applyFill="1" applyBorder="1" applyAlignment="1" applyProtection="1">
      <protection hidden="1"/>
    </xf>
    <xf numFmtId="0" fontId="29" fillId="0" borderId="7" xfId="5" applyFont="1" applyFill="1" applyBorder="1" applyAlignment="1" applyProtection="1">
      <protection hidden="1"/>
    </xf>
    <xf numFmtId="0" fontId="29" fillId="0" borderId="5" xfId="5" applyFont="1" applyFill="1" applyBorder="1" applyAlignment="1" applyProtection="1">
      <protection hidden="1"/>
    </xf>
    <xf numFmtId="0" fontId="29" fillId="0" borderId="26" xfId="5" applyFont="1" applyFill="1" applyBorder="1" applyAlignment="1" applyProtection="1">
      <protection hidden="1"/>
    </xf>
    <xf numFmtId="0" fontId="29" fillId="0" borderId="51" xfId="5" applyFont="1" applyFill="1" applyBorder="1" applyAlignment="1" applyProtection="1">
      <protection hidden="1"/>
    </xf>
    <xf numFmtId="0" fontId="33" fillId="0" borderId="31" xfId="5" applyFont="1" applyFill="1" applyBorder="1" applyAlignment="1" applyProtection="1">
      <protection hidden="1"/>
    </xf>
    <xf numFmtId="0" fontId="33" fillId="0" borderId="0" xfId="5" applyFont="1" applyFill="1" applyBorder="1" applyAlignment="1" applyProtection="1">
      <protection hidden="1"/>
    </xf>
    <xf numFmtId="0" fontId="33" fillId="0" borderId="32" xfId="5" applyFont="1" applyFill="1" applyBorder="1" applyAlignment="1" applyProtection="1">
      <protection hidden="1"/>
    </xf>
    <xf numFmtId="49" fontId="3" fillId="0" borderId="13" xfId="0" applyNumberFormat="1" applyFont="1" applyFill="1" applyBorder="1" applyAlignment="1">
      <alignment horizontal="center" vertical="center"/>
    </xf>
    <xf numFmtId="0" fontId="29" fillId="0" borderId="0" xfId="0" applyFont="1" applyProtection="1">
      <protection locked="0"/>
    </xf>
    <xf numFmtId="0" fontId="29" fillId="0" borderId="1" xfId="0" applyFont="1" applyBorder="1"/>
    <xf numFmtId="0" fontId="29" fillId="0" borderId="2" xfId="0" applyFont="1" applyBorder="1"/>
    <xf numFmtId="0" fontId="29" fillId="0" borderId="11" xfId="0" applyFont="1" applyBorder="1"/>
    <xf numFmtId="0" fontId="29" fillId="0" borderId="6" xfId="0" applyFont="1" applyBorder="1"/>
    <xf numFmtId="0" fontId="29" fillId="0" borderId="1" xfId="0" applyFont="1" applyBorder="1" applyAlignment="1"/>
    <xf numFmtId="0" fontId="29" fillId="0" borderId="23" xfId="0" applyFont="1" applyBorder="1"/>
    <xf numFmtId="0" fontId="29" fillId="0" borderId="5" xfId="0" applyFont="1" applyBorder="1"/>
    <xf numFmtId="0" fontId="29" fillId="0" borderId="1" xfId="0" applyFont="1" applyFill="1" applyBorder="1"/>
    <xf numFmtId="0" fontId="29" fillId="6" borderId="1" xfId="0" applyFont="1" applyFill="1" applyBorder="1"/>
    <xf numFmtId="0" fontId="29" fillId="6" borderId="2" xfId="0" applyFont="1" applyFill="1" applyBorder="1"/>
    <xf numFmtId="0" fontId="29" fillId="0" borderId="2" xfId="0" applyFont="1" applyFill="1" applyBorder="1"/>
    <xf numFmtId="167" fontId="29" fillId="0" borderId="1" xfId="0" applyNumberFormat="1" applyFont="1" applyFill="1" applyBorder="1" applyAlignment="1">
      <alignment horizontal="center"/>
    </xf>
    <xf numFmtId="0" fontId="29" fillId="0" borderId="0" xfId="0" applyFont="1" applyFill="1" applyAlignment="1">
      <alignment wrapText="1"/>
    </xf>
    <xf numFmtId="0" fontId="29" fillId="0" borderId="1" xfId="0" applyFont="1" applyFill="1" applyBorder="1" applyAlignment="1"/>
    <xf numFmtId="0" fontId="42" fillId="0" borderId="0" xfId="0" applyFont="1" applyFill="1" applyBorder="1" applyAlignment="1">
      <alignment horizontal="center" vertical="center" wrapText="1"/>
    </xf>
    <xf numFmtId="0" fontId="42" fillId="0" borderId="0" xfId="0" applyFont="1" applyFill="1" applyBorder="1" applyAlignment="1" applyProtection="1">
      <alignment horizontal="center" wrapText="1"/>
      <protection hidden="1"/>
    </xf>
    <xf numFmtId="49" fontId="36" fillId="0" borderId="0" xfId="0" applyNumberFormat="1" applyFont="1" applyFill="1" applyBorder="1" applyAlignment="1" applyProtection="1">
      <alignment horizontal="center"/>
      <protection hidden="1"/>
    </xf>
    <xf numFmtId="0" fontId="3" fillId="0" borderId="0" xfId="0" applyFont="1" applyFill="1" applyBorder="1" applyAlignment="1">
      <alignment horizontal="left"/>
    </xf>
    <xf numFmtId="0" fontId="4" fillId="0" borderId="0" xfId="0" applyFont="1" applyFill="1" applyBorder="1" applyAlignment="1">
      <alignment horizontal="left" vertical="center" wrapText="1"/>
    </xf>
    <xf numFmtId="0" fontId="0" fillId="0" borderId="0" xfId="0" applyFill="1" applyBorder="1" applyAlignment="1" applyProtection="1"/>
    <xf numFmtId="0" fontId="24" fillId="0" borderId="0" xfId="0" applyFont="1" applyFill="1" applyProtection="1"/>
    <xf numFmtId="0" fontId="24" fillId="0" borderId="0" xfId="0" applyFont="1" applyFill="1" applyBorder="1" applyAlignment="1" applyProtection="1"/>
    <xf numFmtId="0" fontId="24" fillId="0" borderId="0" xfId="0" applyFont="1" applyFill="1" applyAlignment="1" applyProtection="1">
      <alignment horizontal="right"/>
    </xf>
    <xf numFmtId="0" fontId="61" fillId="0" borderId="1" xfId="0" applyFont="1" applyFill="1" applyBorder="1"/>
    <xf numFmtId="167" fontId="7" fillId="2" borderId="8" xfId="0" applyNumberFormat="1" applyFont="1" applyFill="1" applyBorder="1" applyAlignment="1" applyProtection="1">
      <alignment horizontal="center"/>
    </xf>
    <xf numFmtId="172" fontId="7" fillId="2" borderId="8" xfId="0" applyNumberFormat="1" applyFont="1" applyFill="1" applyBorder="1" applyAlignment="1" applyProtection="1">
      <alignment horizontal="center"/>
    </xf>
    <xf numFmtId="9" fontId="7" fillId="2" borderId="8" xfId="0" applyNumberFormat="1" applyFont="1" applyFill="1" applyBorder="1" applyAlignment="1" applyProtection="1">
      <alignment horizontal="center"/>
    </xf>
    <xf numFmtId="0" fontId="3" fillId="0" borderId="2" xfId="0" applyFont="1" applyFill="1" applyBorder="1" applyAlignment="1" applyProtection="1">
      <alignment horizontal="left" vertical="center" wrapText="1"/>
    </xf>
    <xf numFmtId="0" fontId="3" fillId="0" borderId="4" xfId="0" applyFont="1" applyFill="1" applyBorder="1" applyAlignment="1" applyProtection="1">
      <alignment horizontal="left" vertical="center" wrapText="1"/>
    </xf>
    <xf numFmtId="0" fontId="4" fillId="7" borderId="2" xfId="0" applyFont="1" applyFill="1" applyBorder="1" applyAlignment="1" applyProtection="1">
      <alignment horizontal="left" vertical="center"/>
    </xf>
    <xf numFmtId="0" fontId="4" fillId="7" borderId="4" xfId="0" applyFont="1" applyFill="1" applyBorder="1" applyAlignment="1" applyProtection="1">
      <alignment horizontal="left" vertical="center"/>
    </xf>
    <xf numFmtId="0" fontId="3" fillId="0" borderId="2" xfId="0" applyFont="1" applyFill="1" applyBorder="1" applyAlignment="1" applyProtection="1">
      <alignment horizontal="left" vertical="center" wrapText="1"/>
      <protection locked="0"/>
    </xf>
    <xf numFmtId="0" fontId="3" fillId="0" borderId="4" xfId="0" applyFont="1" applyFill="1" applyBorder="1" applyAlignment="1" applyProtection="1">
      <alignment horizontal="left" vertical="center" wrapText="1"/>
      <protection locked="0"/>
    </xf>
    <xf numFmtId="0" fontId="8" fillId="7" borderId="47" xfId="0" quotePrefix="1" applyNumberFormat="1" applyFont="1" applyFill="1" applyBorder="1" applyAlignment="1">
      <alignment horizontal="left"/>
    </xf>
    <xf numFmtId="0" fontId="8" fillId="7" borderId="46" xfId="0" applyNumberFormat="1" applyFont="1" applyFill="1" applyBorder="1" applyAlignment="1">
      <alignment horizontal="left"/>
    </xf>
    <xf numFmtId="0" fontId="0" fillId="0" borderId="4" xfId="0" applyBorder="1" applyAlignment="1">
      <alignment wrapText="1"/>
    </xf>
    <xf numFmtId="0" fontId="29" fillId="0" borderId="4" xfId="0" applyFont="1" applyFill="1" applyBorder="1" applyAlignment="1">
      <alignment wrapText="1"/>
    </xf>
    <xf numFmtId="49" fontId="8" fillId="2" borderId="0" xfId="0" applyNumberFormat="1" applyFont="1" applyFill="1" applyBorder="1" applyAlignment="1">
      <alignment horizontal="right"/>
    </xf>
    <xf numFmtId="0" fontId="7" fillId="0" borderId="39" xfId="0" applyFont="1" applyBorder="1" applyAlignment="1">
      <alignment horizontal="left" wrapText="1"/>
    </xf>
    <xf numFmtId="0" fontId="10" fillId="2" borderId="0" xfId="0" applyFont="1" applyFill="1" applyBorder="1" applyAlignment="1">
      <alignment horizontal="right"/>
    </xf>
    <xf numFmtId="0" fontId="8" fillId="9" borderId="16" xfId="0" applyFont="1" applyFill="1" applyBorder="1" applyAlignment="1" applyProtection="1">
      <alignment horizontal="center" vertical="center" wrapText="1"/>
    </xf>
    <xf numFmtId="0" fontId="0" fillId="9" borderId="17" xfId="0" applyFill="1" applyBorder="1" applyAlignment="1" applyProtection="1">
      <alignment horizontal="center" vertical="center" wrapText="1"/>
    </xf>
    <xf numFmtId="0" fontId="0" fillId="0" borderId="4" xfId="0" applyFill="1" applyBorder="1" applyAlignment="1">
      <alignment wrapText="1"/>
    </xf>
    <xf numFmtId="0" fontId="3" fillId="0" borderId="55" xfId="0" applyFont="1" applyFill="1" applyBorder="1" applyAlignment="1" applyProtection="1">
      <alignment horizontal="left" vertical="center" wrapText="1"/>
    </xf>
    <xf numFmtId="0" fontId="3" fillId="0" borderId="56" xfId="0" applyFont="1" applyFill="1" applyBorder="1" applyAlignment="1" applyProtection="1">
      <alignment horizontal="left" vertical="center" wrapText="1"/>
    </xf>
    <xf numFmtId="0" fontId="8" fillId="7" borderId="2" xfId="0" quotePrefix="1" applyNumberFormat="1" applyFont="1" applyFill="1" applyBorder="1" applyAlignment="1">
      <alignment horizontal="left"/>
    </xf>
    <xf numFmtId="0" fontId="8" fillId="7" borderId="4" xfId="0" quotePrefix="1" applyNumberFormat="1" applyFont="1" applyFill="1" applyBorder="1" applyAlignment="1">
      <alignment horizontal="left"/>
    </xf>
    <xf numFmtId="0" fontId="8" fillId="7" borderId="2" xfId="0" quotePrefix="1" applyNumberFormat="1" applyFont="1" applyFill="1" applyBorder="1" applyAlignment="1">
      <alignment horizontal="left" wrapText="1"/>
    </xf>
    <xf numFmtId="0" fontId="8" fillId="7" borderId="4" xfId="0" quotePrefix="1" applyNumberFormat="1" applyFont="1" applyFill="1" applyBorder="1" applyAlignment="1">
      <alignment horizontal="left" wrapText="1"/>
    </xf>
    <xf numFmtId="0" fontId="8" fillId="7" borderId="46" xfId="0" quotePrefix="1" applyNumberFormat="1" applyFont="1" applyFill="1" applyBorder="1" applyAlignment="1">
      <alignment horizontal="left"/>
    </xf>
    <xf numFmtId="49" fontId="27" fillId="9" borderId="24" xfId="0" applyNumberFormat="1" applyFont="1" applyFill="1" applyBorder="1" applyAlignment="1" applyProtection="1">
      <alignment horizontal="left" vertical="center" wrapText="1" indent="2"/>
    </xf>
    <xf numFmtId="49" fontId="27" fillId="9" borderId="22" xfId="0" applyNumberFormat="1" applyFont="1" applyFill="1" applyBorder="1" applyAlignment="1" applyProtection="1">
      <alignment horizontal="left" vertical="center" wrapText="1" indent="2"/>
    </xf>
    <xf numFmtId="49" fontId="27" fillId="9" borderId="20" xfId="0" applyNumberFormat="1" applyFont="1" applyFill="1" applyBorder="1" applyAlignment="1" applyProtection="1">
      <alignment horizontal="left" vertical="center" wrapText="1" indent="2"/>
    </xf>
    <xf numFmtId="0" fontId="3" fillId="0" borderId="5" xfId="0" applyFont="1" applyFill="1" applyBorder="1" applyAlignment="1" applyProtection="1">
      <alignment horizontal="left" vertical="center" wrapText="1"/>
    </xf>
    <xf numFmtId="0" fontId="3" fillId="0" borderId="51" xfId="0" applyFont="1" applyFill="1" applyBorder="1" applyAlignment="1" applyProtection="1">
      <alignment horizontal="left" vertical="center" wrapText="1"/>
    </xf>
    <xf numFmtId="0" fontId="8" fillId="2" borderId="38" xfId="0" quotePrefix="1" applyFont="1" applyFill="1" applyBorder="1" applyAlignment="1" applyProtection="1">
      <alignment horizontal="center"/>
    </xf>
    <xf numFmtId="0" fontId="8" fillId="2" borderId="40" xfId="0" quotePrefix="1" applyFont="1" applyFill="1" applyBorder="1" applyAlignment="1" applyProtection="1">
      <alignment horizontal="center"/>
    </xf>
    <xf numFmtId="0" fontId="8" fillId="2" borderId="41" xfId="0" quotePrefix="1" applyFont="1" applyFill="1" applyBorder="1" applyAlignment="1" applyProtection="1">
      <alignment horizontal="center"/>
    </xf>
    <xf numFmtId="0" fontId="8" fillId="2" borderId="42" xfId="0" quotePrefix="1" applyFont="1" applyFill="1" applyBorder="1" applyAlignment="1" applyProtection="1">
      <alignment horizontal="center"/>
    </xf>
    <xf numFmtId="0" fontId="8" fillId="2" borderId="43" xfId="0" quotePrefix="1" applyFont="1" applyFill="1" applyBorder="1" applyAlignment="1" applyProtection="1">
      <alignment horizontal="center"/>
    </xf>
    <xf numFmtId="0" fontId="8" fillId="2" borderId="44" xfId="0" quotePrefix="1" applyFont="1" applyFill="1" applyBorder="1" applyAlignment="1" applyProtection="1">
      <alignment horizontal="center"/>
    </xf>
    <xf numFmtId="0" fontId="8" fillId="2" borderId="38" xfId="0" applyFont="1" applyFill="1" applyBorder="1" applyAlignment="1" applyProtection="1">
      <alignment horizontal="center" wrapText="1"/>
    </xf>
    <xf numFmtId="0" fontId="8" fillId="2" borderId="41" xfId="0" applyFont="1" applyFill="1" applyBorder="1" applyAlignment="1" applyProtection="1">
      <alignment horizontal="center" wrapText="1"/>
    </xf>
    <xf numFmtId="49" fontId="8" fillId="2" borderId="0" xfId="0" applyNumberFormat="1" applyFont="1" applyFill="1" applyBorder="1" applyAlignment="1" applyProtection="1">
      <alignment horizontal="right"/>
    </xf>
    <xf numFmtId="0" fontId="10" fillId="2" borderId="0" xfId="0" applyFont="1" applyFill="1" applyBorder="1" applyAlignment="1" applyProtection="1">
      <alignment horizontal="right"/>
    </xf>
    <xf numFmtId="0" fontId="8" fillId="2" borderId="38" xfId="0" applyFont="1" applyFill="1" applyBorder="1" applyAlignment="1" applyProtection="1">
      <alignment horizontal="center"/>
    </xf>
    <xf numFmtId="0" fontId="8" fillId="2" borderId="39" xfId="0" applyFont="1" applyFill="1" applyBorder="1" applyAlignment="1" applyProtection="1">
      <alignment horizontal="center"/>
    </xf>
    <xf numFmtId="0" fontId="8" fillId="2" borderId="40" xfId="0" applyFont="1" applyFill="1" applyBorder="1" applyAlignment="1" applyProtection="1">
      <alignment horizontal="center"/>
    </xf>
    <xf numFmtId="0" fontId="8" fillId="2" borderId="41" xfId="0" applyFont="1" applyFill="1" applyBorder="1" applyAlignment="1" applyProtection="1">
      <alignment horizontal="center"/>
    </xf>
    <xf numFmtId="0" fontId="8" fillId="2" borderId="27" xfId="0" applyFont="1" applyFill="1" applyBorder="1" applyAlignment="1" applyProtection="1">
      <alignment horizontal="center"/>
    </xf>
    <xf numFmtId="0" fontId="8" fillId="2" borderId="42" xfId="0" applyFont="1" applyFill="1" applyBorder="1" applyAlignment="1" applyProtection="1">
      <alignment horizontal="center"/>
    </xf>
    <xf numFmtId="0" fontId="7" fillId="2" borderId="8" xfId="0" applyNumberFormat="1" applyFont="1" applyFill="1" applyBorder="1" applyAlignment="1" applyProtection="1">
      <alignment horizontal="left"/>
    </xf>
    <xf numFmtId="0" fontId="43" fillId="0" borderId="54" xfId="0" applyFont="1" applyFill="1" applyBorder="1" applyAlignment="1">
      <alignment horizontal="left" vertical="top" wrapText="1"/>
    </xf>
    <xf numFmtId="0" fontId="7" fillId="0" borderId="8" xfId="0" applyFont="1" applyFill="1" applyBorder="1" applyAlignment="1" applyProtection="1">
      <alignment horizontal="center"/>
      <protection locked="0"/>
    </xf>
    <xf numFmtId="0" fontId="43" fillId="0" borderId="0" xfId="0" applyFont="1" applyFill="1" applyAlignment="1">
      <alignment horizontal="center" vertical="top"/>
    </xf>
    <xf numFmtId="14" fontId="18" fillId="0" borderId="1" xfId="0" applyNumberFormat="1" applyFont="1" applyFill="1" applyBorder="1" applyAlignment="1" applyProtection="1">
      <alignment horizontal="center" vertical="center"/>
      <protection locked="0"/>
    </xf>
    <xf numFmtId="14" fontId="18" fillId="0" borderId="2" xfId="0" applyNumberFormat="1" applyFont="1" applyFill="1" applyBorder="1" applyAlignment="1" applyProtection="1">
      <alignment horizontal="center" vertical="center"/>
      <protection locked="0"/>
    </xf>
    <xf numFmtId="0" fontId="8" fillId="0" borderId="26" xfId="0" applyFont="1" applyFill="1" applyBorder="1" applyAlignment="1">
      <alignment horizontal="center" vertical="center"/>
    </xf>
    <xf numFmtId="0" fontId="8" fillId="9" borderId="24" xfId="0" applyFont="1" applyFill="1" applyBorder="1" applyAlignment="1">
      <alignment horizontal="center" vertical="center"/>
    </xf>
    <xf numFmtId="0" fontId="8" fillId="9" borderId="20" xfId="0" applyFont="1" applyFill="1" applyBorder="1" applyAlignment="1">
      <alignment horizontal="center" vertical="center"/>
    </xf>
    <xf numFmtId="14" fontId="18" fillId="0" borderId="11" xfId="0" applyNumberFormat="1" applyFont="1" applyFill="1" applyBorder="1" applyAlignment="1" applyProtection="1">
      <alignment horizontal="center" vertical="center"/>
      <protection locked="0"/>
    </xf>
    <xf numFmtId="0" fontId="8" fillId="9" borderId="24" xfId="0" applyFont="1" applyFill="1" applyBorder="1" applyAlignment="1">
      <alignment horizontal="left" vertical="center"/>
    </xf>
    <xf numFmtId="0" fontId="8" fillId="9" borderId="22" xfId="0" applyFont="1" applyFill="1" applyBorder="1" applyAlignment="1">
      <alignment horizontal="left" vertical="center"/>
    </xf>
    <xf numFmtId="0" fontId="8" fillId="9" borderId="20" xfId="0" applyFont="1" applyFill="1" applyBorder="1" applyAlignment="1">
      <alignment horizontal="left" vertical="center"/>
    </xf>
    <xf numFmtId="0" fontId="18" fillId="0" borderId="11" xfId="0" applyFont="1" applyFill="1" applyBorder="1" applyAlignment="1" applyProtection="1">
      <alignment horizontal="left" vertical="center" wrapText="1"/>
      <protection locked="0"/>
    </xf>
    <xf numFmtId="0" fontId="18" fillId="0" borderId="1" xfId="0" applyFont="1" applyFill="1" applyBorder="1" applyAlignment="1" applyProtection="1">
      <alignment horizontal="left" vertical="center" wrapText="1"/>
      <protection locked="0"/>
    </xf>
    <xf numFmtId="0" fontId="48" fillId="0" borderId="3" xfId="0" applyFont="1" applyFill="1" applyBorder="1" applyAlignment="1" applyProtection="1">
      <alignment horizontal="center"/>
    </xf>
    <xf numFmtId="0" fontId="47" fillId="0" borderId="26" xfId="0" applyFont="1" applyFill="1" applyBorder="1" applyAlignment="1">
      <alignment horizontal="left" wrapText="1"/>
    </xf>
    <xf numFmtId="0" fontId="18" fillId="0" borderId="2" xfId="0" applyFont="1" applyFill="1" applyBorder="1" applyAlignment="1" applyProtection="1">
      <alignment horizontal="left" vertical="top" wrapText="1"/>
      <protection locked="0"/>
    </xf>
    <xf numFmtId="0" fontId="18" fillId="0" borderId="3" xfId="0" applyFont="1" applyFill="1" applyBorder="1" applyAlignment="1" applyProtection="1">
      <alignment horizontal="left" vertical="top" wrapText="1"/>
      <protection locked="0"/>
    </xf>
    <xf numFmtId="0" fontId="18" fillId="0" borderId="4" xfId="0" applyFont="1" applyFill="1" applyBorder="1" applyAlignment="1" applyProtection="1">
      <alignment horizontal="left" vertical="top" wrapText="1"/>
      <protection locked="0"/>
    </xf>
    <xf numFmtId="49" fontId="8" fillId="0" borderId="0" xfId="0" applyNumberFormat="1" applyFont="1" applyFill="1" applyBorder="1" applyAlignment="1" applyProtection="1">
      <alignment horizontal="right"/>
    </xf>
    <xf numFmtId="0" fontId="48" fillId="0" borderId="8" xfId="0" applyFont="1" applyFill="1" applyBorder="1" applyAlignment="1" applyProtection="1">
      <alignment horizontal="center"/>
    </xf>
    <xf numFmtId="0" fontId="18" fillId="0" borderId="2" xfId="0" applyFont="1" applyFill="1" applyBorder="1" applyAlignment="1">
      <alignment horizontal="left" vertical="center" wrapText="1"/>
    </xf>
    <xf numFmtId="0" fontId="18" fillId="0" borderId="3" xfId="0" applyFont="1" applyFill="1" applyBorder="1" applyAlignment="1">
      <alignment horizontal="left" vertical="center" wrapText="1"/>
    </xf>
    <xf numFmtId="0" fontId="18" fillId="0" borderId="4" xfId="0" applyFont="1" applyFill="1" applyBorder="1" applyAlignment="1">
      <alignment horizontal="left" vertical="center" wrapText="1"/>
    </xf>
    <xf numFmtId="0" fontId="15" fillId="0" borderId="6" xfId="0" applyFont="1" applyFill="1" applyBorder="1" applyAlignment="1" applyProtection="1">
      <alignment horizontal="left" vertical="center" wrapText="1"/>
    </xf>
    <xf numFmtId="0" fontId="15" fillId="0" borderId="8" xfId="0" applyFont="1" applyFill="1" applyBorder="1" applyAlignment="1" applyProtection="1">
      <alignment horizontal="left" vertical="center" wrapText="1"/>
    </xf>
    <xf numFmtId="0" fontId="15" fillId="0" borderId="7" xfId="0" applyFont="1" applyFill="1" applyBorder="1" applyAlignment="1" applyProtection="1">
      <alignment horizontal="left" vertical="center" wrapText="1"/>
    </xf>
    <xf numFmtId="0" fontId="15" fillId="0" borderId="52" xfId="0" applyFont="1" applyFill="1" applyBorder="1" applyAlignment="1" applyProtection="1">
      <alignment horizontal="left" vertical="center" wrapText="1"/>
    </xf>
    <xf numFmtId="0" fontId="15" fillId="0" borderId="0" xfId="0" applyFont="1" applyFill="1" applyBorder="1" applyAlignment="1" applyProtection="1">
      <alignment horizontal="left" vertical="center" wrapText="1"/>
    </xf>
    <xf numFmtId="0" fontId="15" fillId="0" borderId="53" xfId="0" applyFont="1" applyFill="1" applyBorder="1" applyAlignment="1" applyProtection="1">
      <alignment horizontal="left" vertical="center" wrapText="1"/>
    </xf>
    <xf numFmtId="0" fontId="10" fillId="0" borderId="0" xfId="0" applyFont="1" applyFill="1" applyBorder="1" applyAlignment="1" applyProtection="1">
      <alignment horizontal="right"/>
    </xf>
    <xf numFmtId="0" fontId="7" fillId="11" borderId="2" xfId="0" applyFont="1" applyFill="1" applyBorder="1" applyAlignment="1">
      <alignment horizontal="center" vertical="center" wrapText="1"/>
    </xf>
    <xf numFmtId="0" fontId="7" fillId="11" borderId="3" xfId="0" applyFont="1" applyFill="1" applyBorder="1" applyAlignment="1">
      <alignment horizontal="center" vertical="center" wrapText="1"/>
    </xf>
    <xf numFmtId="0" fontId="7" fillId="11" borderId="4" xfId="0" applyFont="1" applyFill="1" applyBorder="1" applyAlignment="1">
      <alignment horizontal="center" vertical="center" wrapText="1"/>
    </xf>
    <xf numFmtId="0" fontId="8" fillId="9" borderId="24" xfId="0" applyFont="1" applyFill="1" applyBorder="1" applyAlignment="1" applyProtection="1">
      <alignment horizontal="center" vertical="center" wrapText="1"/>
    </xf>
    <xf numFmtId="0" fontId="8" fillId="9" borderId="22" xfId="0" applyFont="1" applyFill="1" applyBorder="1" applyAlignment="1" applyProtection="1">
      <alignment horizontal="center" vertical="center" wrapText="1"/>
    </xf>
    <xf numFmtId="0" fontId="8" fillId="9" borderId="20" xfId="0" applyFont="1" applyFill="1" applyBorder="1" applyAlignment="1" applyProtection="1">
      <alignment horizontal="center" vertical="center" wrapText="1"/>
    </xf>
    <xf numFmtId="0" fontId="18" fillId="0" borderId="8" xfId="0" applyNumberFormat="1" applyFont="1" applyFill="1" applyBorder="1" applyAlignment="1" applyProtection="1">
      <alignment horizontal="left"/>
    </xf>
    <xf numFmtId="169" fontId="18" fillId="0" borderId="3" xfId="0" applyNumberFormat="1" applyFont="1" applyFill="1" applyBorder="1" applyAlignment="1" applyProtection="1">
      <alignment horizontal="left" shrinkToFit="1"/>
      <protection locked="0"/>
    </xf>
    <xf numFmtId="0" fontId="29" fillId="2" borderId="31" xfId="0" applyFont="1" applyFill="1" applyBorder="1" applyAlignment="1" applyProtection="1">
      <alignment horizontal="center"/>
    </xf>
    <xf numFmtId="0" fontId="29" fillId="2" borderId="0" xfId="0" applyFont="1" applyFill="1" applyBorder="1" applyAlignment="1" applyProtection="1">
      <alignment horizontal="center"/>
    </xf>
    <xf numFmtId="0" fontId="41" fillId="2" borderId="26" xfId="0" applyFont="1" applyFill="1" applyBorder="1" applyAlignment="1" applyProtection="1">
      <alignment horizontal="left" wrapText="1"/>
    </xf>
    <xf numFmtId="165" fontId="40" fillId="2" borderId="26" xfId="0" quotePrefix="1" applyNumberFormat="1" applyFont="1" applyFill="1" applyBorder="1" applyAlignment="1" applyProtection="1">
      <alignment horizontal="right"/>
    </xf>
    <xf numFmtId="165" fontId="40" fillId="2" borderId="26" xfId="0" applyNumberFormat="1" applyFont="1" applyFill="1" applyBorder="1" applyAlignment="1" applyProtection="1">
      <alignment horizontal="right"/>
    </xf>
    <xf numFmtId="165" fontId="40" fillId="2" borderId="0" xfId="0" applyNumberFormat="1" applyFont="1" applyFill="1" applyBorder="1" applyAlignment="1" applyProtection="1">
      <alignment horizontal="right"/>
    </xf>
    <xf numFmtId="165" fontId="31" fillId="2" borderId="0" xfId="0" applyNumberFormat="1" applyFont="1" applyFill="1" applyBorder="1" applyAlignment="1" applyProtection="1">
      <alignment horizontal="right"/>
    </xf>
    <xf numFmtId="165" fontId="31" fillId="2" borderId="32" xfId="0" applyNumberFormat="1" applyFont="1" applyFill="1" applyBorder="1" applyAlignment="1" applyProtection="1">
      <alignment horizontal="right"/>
    </xf>
    <xf numFmtId="0" fontId="15" fillId="0" borderId="36" xfId="0" applyFont="1" applyBorder="1" applyAlignment="1" applyProtection="1">
      <alignment horizontal="center" vertical="center" wrapText="1"/>
    </xf>
    <xf numFmtId="0" fontId="15" fillId="0" borderId="37" xfId="0" applyFont="1" applyBorder="1" applyAlignment="1" applyProtection="1">
      <alignment horizontal="center" vertical="center" wrapText="1"/>
    </xf>
    <xf numFmtId="0" fontId="15" fillId="0" borderId="34" xfId="0" applyFont="1" applyBorder="1" applyAlignment="1" applyProtection="1">
      <alignment horizontal="center" vertical="center" wrapText="1"/>
    </xf>
    <xf numFmtId="0" fontId="15" fillId="0" borderId="35" xfId="0" applyFont="1" applyBorder="1" applyAlignment="1" applyProtection="1">
      <alignment horizontal="center" vertical="center" wrapText="1"/>
    </xf>
    <xf numFmtId="0" fontId="29" fillId="2" borderId="33" xfId="0" applyFont="1" applyFill="1" applyBorder="1" applyAlignment="1" applyProtection="1">
      <alignment horizontal="center"/>
    </xf>
    <xf numFmtId="0" fontId="29" fillId="2" borderId="34" xfId="0" applyFont="1" applyFill="1" applyBorder="1" applyAlignment="1" applyProtection="1">
      <alignment horizontal="center"/>
    </xf>
    <xf numFmtId="0" fontId="29" fillId="2" borderId="34" xfId="0" applyFont="1" applyFill="1" applyBorder="1" applyAlignment="1" applyProtection="1">
      <alignment horizontal="left" wrapText="1"/>
    </xf>
    <xf numFmtId="165" fontId="31" fillId="2" borderId="34" xfId="0" applyNumberFormat="1" applyFont="1" applyFill="1" applyBorder="1" applyAlignment="1" applyProtection="1">
      <alignment horizontal="right"/>
    </xf>
    <xf numFmtId="165" fontId="31" fillId="2" borderId="35" xfId="0" applyNumberFormat="1" applyFont="1" applyFill="1" applyBorder="1" applyAlignment="1" applyProtection="1">
      <alignment horizontal="right"/>
    </xf>
    <xf numFmtId="165" fontId="34" fillId="2" borderId="34" xfId="0" applyNumberFormat="1" applyFont="1" applyFill="1" applyBorder="1" applyAlignment="1" applyProtection="1">
      <alignment horizontal="right"/>
    </xf>
    <xf numFmtId="0" fontId="41" fillId="2" borderId="0" xfId="0" applyFont="1" applyFill="1" applyBorder="1" applyAlignment="1" applyProtection="1">
      <alignment horizontal="left" wrapText="1"/>
    </xf>
    <xf numFmtId="165" fontId="40" fillId="0" borderId="2" xfId="0" applyNumberFormat="1" applyFont="1" applyFill="1" applyBorder="1" applyAlignment="1" applyProtection="1">
      <alignment horizontal="right"/>
      <protection locked="0"/>
    </xf>
    <xf numFmtId="165" fontId="40" fillId="0" borderId="3" xfId="0" applyNumberFormat="1" applyFont="1" applyFill="1" applyBorder="1" applyAlignment="1" applyProtection="1">
      <alignment horizontal="right"/>
      <protection locked="0"/>
    </xf>
    <xf numFmtId="165" fontId="40" fillId="0" borderId="4" xfId="0" applyNumberFormat="1" applyFont="1" applyFill="1" applyBorder="1" applyAlignment="1" applyProtection="1">
      <alignment horizontal="right"/>
      <protection locked="0"/>
    </xf>
    <xf numFmtId="0" fontId="30" fillId="2" borderId="28" xfId="0" applyFont="1" applyFill="1" applyBorder="1" applyAlignment="1" applyProtection="1">
      <alignment horizontal="center" vertical="center" wrapText="1"/>
    </xf>
    <xf numFmtId="0" fontId="30" fillId="2" borderId="29" xfId="0" applyFont="1" applyFill="1" applyBorder="1" applyAlignment="1" applyProtection="1">
      <alignment horizontal="center" vertical="center" wrapText="1"/>
    </xf>
    <xf numFmtId="0" fontId="30" fillId="2" borderId="29" xfId="0" applyFont="1" applyFill="1" applyBorder="1" applyAlignment="1" applyProtection="1">
      <alignment horizontal="center" vertical="center"/>
    </xf>
    <xf numFmtId="0" fontId="41" fillId="2" borderId="29" xfId="0" applyFont="1" applyFill="1" applyBorder="1" applyAlignment="1" applyProtection="1">
      <alignment horizontal="right"/>
    </xf>
    <xf numFmtId="0" fontId="30" fillId="2" borderId="30" xfId="0" applyFont="1" applyFill="1" applyBorder="1" applyAlignment="1" applyProtection="1">
      <alignment horizontal="center" vertical="center"/>
    </xf>
    <xf numFmtId="49" fontId="41" fillId="2" borderId="0" xfId="0" applyNumberFormat="1" applyFont="1" applyFill="1" applyBorder="1" applyAlignment="1" applyProtection="1">
      <alignment horizontal="left" wrapText="1"/>
    </xf>
    <xf numFmtId="165" fontId="40" fillId="2" borderId="0" xfId="0" quotePrefix="1" applyNumberFormat="1" applyFont="1" applyFill="1" applyBorder="1" applyAlignment="1" applyProtection="1">
      <alignment horizontal="right"/>
    </xf>
    <xf numFmtId="0" fontId="15" fillId="2" borderId="0" xfId="0" applyFont="1" applyFill="1" applyBorder="1" applyAlignment="1" applyProtection="1">
      <alignment horizontal="left"/>
    </xf>
    <xf numFmtId="0" fontId="15" fillId="0" borderId="3" xfId="0" applyFont="1" applyFill="1" applyBorder="1" applyAlignment="1" applyProtection="1">
      <alignment horizontal="center"/>
      <protection locked="0"/>
    </xf>
    <xf numFmtId="0" fontId="14" fillId="0" borderId="8" xfId="0" applyNumberFormat="1" applyFont="1" applyFill="1" applyBorder="1" applyAlignment="1" applyProtection="1">
      <alignment horizontal="left"/>
      <protection locked="0"/>
    </xf>
    <xf numFmtId="0" fontId="15" fillId="0" borderId="8" xfId="0" applyFont="1" applyFill="1" applyBorder="1" applyAlignment="1" applyProtection="1">
      <alignment horizontal="left"/>
      <protection locked="0"/>
    </xf>
    <xf numFmtId="0" fontId="15" fillId="0" borderId="3" xfId="0" applyFont="1" applyFill="1" applyBorder="1" applyAlignment="1" applyProtection="1">
      <alignment horizontal="left"/>
      <protection locked="0"/>
    </xf>
    <xf numFmtId="0" fontId="15" fillId="2" borderId="29" xfId="0" applyFont="1" applyFill="1" applyBorder="1" applyAlignment="1" applyProtection="1">
      <alignment horizontal="center"/>
    </xf>
    <xf numFmtId="0" fontId="15" fillId="2" borderId="29" xfId="0" applyFont="1" applyFill="1" applyBorder="1" applyAlignment="1" applyProtection="1">
      <alignment horizontal="left"/>
    </xf>
    <xf numFmtId="0" fontId="15" fillId="0" borderId="49" xfId="0" applyFont="1" applyBorder="1" applyAlignment="1" applyProtection="1">
      <alignment horizontal="center" vertical="center" wrapText="1"/>
    </xf>
    <xf numFmtId="0" fontId="15" fillId="2" borderId="26" xfId="0" applyFont="1" applyFill="1" applyBorder="1" applyAlignment="1" applyProtection="1">
      <alignment horizontal="left"/>
    </xf>
    <xf numFmtId="0" fontId="32" fillId="0" borderId="3" xfId="3" applyFont="1" applyFill="1" applyBorder="1" applyAlignment="1" applyProtection="1">
      <alignment horizontal="center"/>
      <protection locked="0"/>
    </xf>
    <xf numFmtId="0" fontId="14" fillId="2" borderId="8" xfId="0" applyNumberFormat="1" applyFont="1" applyFill="1" applyBorder="1" applyAlignment="1" applyProtection="1">
      <alignment horizontal="center"/>
    </xf>
    <xf numFmtId="170" fontId="14" fillId="2" borderId="8" xfId="0" applyNumberFormat="1" applyFont="1" applyFill="1" applyBorder="1" applyAlignment="1" applyProtection="1">
      <alignment horizontal="center"/>
    </xf>
    <xf numFmtId="0" fontId="14" fillId="0" borderId="8" xfId="0" applyNumberFormat="1" applyFont="1" applyFill="1" applyBorder="1" applyAlignment="1" applyProtection="1">
      <alignment horizontal="center"/>
      <protection locked="0"/>
    </xf>
    <xf numFmtId="14" fontId="14" fillId="0" borderId="8" xfId="0" applyNumberFormat="1" applyFont="1" applyFill="1" applyBorder="1" applyAlignment="1" applyProtection="1">
      <alignment horizontal="center"/>
      <protection locked="0"/>
    </xf>
    <xf numFmtId="167" fontId="14" fillId="0" borderId="8" xfId="0" applyNumberFormat="1" applyFont="1" applyFill="1" applyBorder="1" applyAlignment="1" applyProtection="1">
      <alignment horizontal="center"/>
    </xf>
    <xf numFmtId="0" fontId="14" fillId="2" borderId="8" xfId="0" applyNumberFormat="1" applyFont="1" applyFill="1" applyBorder="1" applyAlignment="1" applyProtection="1">
      <alignment horizontal="left"/>
    </xf>
    <xf numFmtId="0" fontId="15" fillId="2" borderId="26" xfId="0" applyFont="1" applyFill="1" applyBorder="1" applyAlignment="1" applyProtection="1">
      <alignment horizontal="center"/>
    </xf>
    <xf numFmtId="9" fontId="41" fillId="2" borderId="8" xfId="2" applyNumberFormat="1" applyFont="1" applyFill="1" applyBorder="1" applyAlignment="1" applyProtection="1">
      <alignment horizontal="center"/>
    </xf>
    <xf numFmtId="0" fontId="21" fillId="0" borderId="57" xfId="5" applyFont="1" applyFill="1" applyBorder="1" applyAlignment="1" applyProtection="1">
      <alignment horizontal="center" vertical="top" textRotation="180" readingOrder="1"/>
      <protection hidden="1"/>
    </xf>
    <xf numFmtId="0" fontId="21" fillId="0" borderId="58" xfId="5" applyFont="1" applyFill="1" applyBorder="1" applyAlignment="1" applyProtection="1">
      <alignment horizontal="center" vertical="top" textRotation="180" readingOrder="1"/>
      <protection hidden="1"/>
    </xf>
    <xf numFmtId="0" fontId="21" fillId="0" borderId="59" xfId="5" applyFont="1" applyFill="1" applyBorder="1" applyAlignment="1" applyProtection="1">
      <alignment horizontal="center" vertical="top" textRotation="180" readingOrder="1"/>
      <protection hidden="1"/>
    </xf>
    <xf numFmtId="0" fontId="41" fillId="0" borderId="28" xfId="5" applyFont="1" applyFill="1" applyBorder="1" applyAlignment="1" applyProtection="1">
      <alignment horizontal="left" indent="1"/>
      <protection hidden="1"/>
    </xf>
    <xf numFmtId="0" fontId="41" fillId="0" borderId="29" xfId="5" applyFont="1" applyFill="1" applyBorder="1" applyAlignment="1" applyProtection="1">
      <alignment horizontal="left" indent="1"/>
      <protection hidden="1"/>
    </xf>
    <xf numFmtId="0" fontId="41" fillId="0" borderId="30" xfId="5" applyFont="1" applyFill="1" applyBorder="1" applyAlignment="1" applyProtection="1">
      <alignment horizontal="left" indent="1"/>
      <protection hidden="1"/>
    </xf>
    <xf numFmtId="0" fontId="33" fillId="0" borderId="33" xfId="5" applyFont="1" applyFill="1" applyBorder="1" applyAlignment="1" applyProtection="1">
      <alignment horizontal="left" vertical="top" wrapText="1" indent="1"/>
      <protection hidden="1"/>
    </xf>
    <xf numFmtId="0" fontId="33" fillId="0" borderId="34" xfId="5" applyFont="1" applyFill="1" applyBorder="1" applyAlignment="1" applyProtection="1">
      <alignment horizontal="left" vertical="top" wrapText="1" indent="1"/>
      <protection hidden="1"/>
    </xf>
    <xf numFmtId="0" fontId="33" fillId="0" borderId="35" xfId="5" applyFont="1" applyFill="1" applyBorder="1" applyAlignment="1" applyProtection="1">
      <alignment horizontal="left" vertical="top" wrapText="1" indent="1"/>
      <protection hidden="1"/>
    </xf>
    <xf numFmtId="0" fontId="15" fillId="0" borderId="52" xfId="5" applyFont="1" applyFill="1" applyBorder="1" applyAlignment="1" applyProtection="1">
      <alignment horizontal="left" indent="3"/>
      <protection hidden="1"/>
    </xf>
    <xf numFmtId="0" fontId="15" fillId="0" borderId="0" xfId="5" applyFont="1" applyFill="1" applyBorder="1" applyAlignment="1" applyProtection="1">
      <alignment horizontal="left" indent="3"/>
      <protection hidden="1"/>
    </xf>
    <xf numFmtId="0" fontId="33" fillId="0" borderId="8" xfId="5" applyFont="1" applyFill="1" applyBorder="1" applyAlignment="1" applyProtection="1">
      <alignment horizontal="left"/>
      <protection hidden="1"/>
    </xf>
    <xf numFmtId="0" fontId="33" fillId="0" borderId="2" xfId="5" applyFont="1" applyFill="1" applyBorder="1" applyAlignment="1" applyProtection="1">
      <alignment horizontal="center" vertical="top"/>
      <protection hidden="1"/>
    </xf>
    <xf numFmtId="0" fontId="33" fillId="0" borderId="3" xfId="5" applyFont="1" applyFill="1" applyBorder="1" applyAlignment="1" applyProtection="1">
      <alignment horizontal="center" vertical="top"/>
      <protection hidden="1"/>
    </xf>
    <xf numFmtId="0" fontId="33" fillId="0" borderId="4" xfId="5" applyFont="1" applyFill="1" applyBorder="1" applyAlignment="1" applyProtection="1">
      <alignment horizontal="center" vertical="top"/>
      <protection hidden="1"/>
    </xf>
    <xf numFmtId="0" fontId="33" fillId="0" borderId="8" xfId="5" applyNumberFormat="1" applyFont="1" applyFill="1" applyBorder="1" applyAlignment="1" applyProtection="1">
      <alignment horizontal="center"/>
      <protection hidden="1"/>
    </xf>
    <xf numFmtId="0" fontId="33" fillId="0" borderId="1" xfId="5" applyFont="1" applyFill="1" applyBorder="1" applyAlignment="1" applyProtection="1">
      <alignment horizontal="center" vertical="center" wrapText="1"/>
      <protection hidden="1"/>
    </xf>
    <xf numFmtId="0" fontId="1" fillId="0" borderId="1" xfId="5" applyFont="1" applyFill="1" applyBorder="1" applyAlignment="1" applyProtection="1">
      <alignment horizontal="center" vertical="center" wrapText="1"/>
      <protection hidden="1"/>
    </xf>
    <xf numFmtId="0" fontId="15" fillId="0" borderId="1" xfId="5" applyFont="1" applyFill="1" applyBorder="1" applyAlignment="1" applyProtection="1">
      <alignment horizontal="left" wrapText="1"/>
      <protection locked="0"/>
    </xf>
    <xf numFmtId="165" fontId="33" fillId="0" borderId="1" xfId="5" applyNumberFormat="1" applyFont="1" applyFill="1" applyBorder="1" applyAlignment="1" applyProtection="1">
      <alignment horizontal="center"/>
      <protection locked="0"/>
    </xf>
    <xf numFmtId="0" fontId="1" fillId="0" borderId="26" xfId="5" applyFont="1" applyFill="1" applyBorder="1" applyAlignment="1" applyProtection="1">
      <alignment horizontal="center" vertical="center"/>
      <protection hidden="1"/>
    </xf>
    <xf numFmtId="0" fontId="15" fillId="0" borderId="8" xfId="5" applyFont="1" applyFill="1" applyBorder="1" applyAlignment="1" applyProtection="1">
      <alignment horizontal="center"/>
    </xf>
    <xf numFmtId="0" fontId="1" fillId="0" borderId="26" xfId="5" applyFont="1" applyFill="1" applyBorder="1" applyAlignment="1" applyProtection="1">
      <alignment vertical="center"/>
      <protection hidden="1"/>
    </xf>
    <xf numFmtId="0" fontId="15" fillId="0" borderId="29" xfId="5" applyFont="1" applyFill="1" applyBorder="1" applyAlignment="1" applyProtection="1">
      <protection hidden="1"/>
    </xf>
    <xf numFmtId="0" fontId="33" fillId="0" borderId="8" xfId="5" applyFont="1" applyFill="1" applyBorder="1" applyAlignment="1" applyProtection="1">
      <alignment horizontal="left" indent="1" shrinkToFit="1"/>
      <protection locked="0"/>
    </xf>
    <xf numFmtId="0" fontId="33" fillId="0" borderId="8" xfId="5" applyFont="1" applyFill="1" applyBorder="1" applyAlignment="1" applyProtection="1">
      <alignment horizontal="left" indent="1"/>
      <protection locked="0"/>
    </xf>
    <xf numFmtId="0" fontId="41" fillId="0" borderId="28" xfId="5" applyFont="1" applyFill="1" applyBorder="1" applyAlignment="1" applyProtection="1">
      <alignment horizontal="left" indent="6"/>
      <protection hidden="1"/>
    </xf>
    <xf numFmtId="0" fontId="41" fillId="0" borderId="29" xfId="5" applyFont="1" applyFill="1" applyBorder="1" applyAlignment="1" applyProtection="1">
      <alignment horizontal="left" indent="6"/>
      <protection hidden="1"/>
    </xf>
    <xf numFmtId="0" fontId="41" fillId="0" borderId="30" xfId="5" applyFont="1" applyFill="1" applyBorder="1" applyAlignment="1" applyProtection="1">
      <alignment horizontal="left" indent="6"/>
      <protection hidden="1"/>
    </xf>
    <xf numFmtId="0" fontId="33" fillId="0" borderId="31" xfId="5" applyFont="1" applyFill="1" applyBorder="1" applyAlignment="1" applyProtection="1">
      <alignment horizontal="left" vertical="top" wrapText="1" indent="6"/>
      <protection hidden="1"/>
    </xf>
    <xf numFmtId="0" fontId="33" fillId="0" borderId="0" xfId="5" applyFont="1" applyFill="1" applyBorder="1" applyAlignment="1" applyProtection="1">
      <alignment horizontal="left" vertical="top" wrapText="1" indent="6"/>
      <protection hidden="1"/>
    </xf>
    <xf numFmtId="0" fontId="33" fillId="0" borderId="32" xfId="5" applyFont="1" applyFill="1" applyBorder="1" applyAlignment="1" applyProtection="1">
      <alignment horizontal="left" vertical="top" wrapText="1" indent="6"/>
      <protection hidden="1"/>
    </xf>
    <xf numFmtId="169" fontId="33" fillId="0" borderId="8" xfId="5" applyNumberFormat="1" applyFont="1" applyFill="1" applyBorder="1" applyAlignment="1" applyProtection="1">
      <alignment horizontal="left" indent="1"/>
      <protection locked="0"/>
    </xf>
    <xf numFmtId="0" fontId="1" fillId="0" borderId="23" xfId="5" applyFont="1" applyFill="1" applyBorder="1" applyAlignment="1" applyProtection="1">
      <alignment horizontal="center" vertical="center"/>
      <protection hidden="1"/>
    </xf>
    <xf numFmtId="0" fontId="1" fillId="0" borderId="11" xfId="5" applyFont="1" applyFill="1" applyBorder="1" applyAlignment="1" applyProtection="1">
      <alignment horizontal="center" vertical="center"/>
      <protection hidden="1"/>
    </xf>
    <xf numFmtId="14" fontId="33" fillId="0" borderId="8" xfId="5" applyNumberFormat="1" applyFont="1" applyFill="1" applyBorder="1" applyAlignment="1" applyProtection="1">
      <alignment horizontal="center"/>
      <protection locked="0"/>
    </xf>
    <xf numFmtId="0" fontId="21" fillId="0" borderId="57" xfId="5" applyFont="1" applyFill="1" applyBorder="1" applyAlignment="1" applyProtection="1">
      <alignment horizontal="center" vertical="top" textRotation="180" wrapText="1" readingOrder="1"/>
      <protection hidden="1"/>
    </xf>
    <xf numFmtId="0" fontId="3" fillId="0" borderId="2" xfId="0" applyFont="1" applyFill="1" applyBorder="1" applyAlignment="1" applyProtection="1">
      <alignment horizontal="left" vertical="top" wrapText="1"/>
    </xf>
    <xf numFmtId="0" fontId="3" fillId="0" borderId="4" xfId="0" applyFont="1" applyFill="1" applyBorder="1" applyAlignment="1" applyProtection="1">
      <alignment horizontal="left" vertical="top" wrapText="1"/>
    </xf>
    <xf numFmtId="0" fontId="0" fillId="0" borderId="0" xfId="0" applyFill="1" applyBorder="1" applyAlignment="1" applyProtection="1"/>
    <xf numFmtId="0" fontId="24" fillId="0" borderId="8" xfId="0" applyFont="1" applyFill="1" applyBorder="1" applyAlignment="1" applyProtection="1">
      <alignment horizontal="left"/>
      <protection locked="0"/>
    </xf>
    <xf numFmtId="0" fontId="0" fillId="0" borderId="8" xfId="0" applyFill="1" applyBorder="1" applyAlignment="1" applyProtection="1">
      <alignment horizontal="left"/>
      <protection locked="0"/>
    </xf>
    <xf numFmtId="0" fontId="24" fillId="0" borderId="8" xfId="0" applyFont="1" applyFill="1" applyBorder="1" applyAlignment="1" applyProtection="1">
      <alignment horizontal="center"/>
      <protection locked="0"/>
    </xf>
    <xf numFmtId="0" fontId="0" fillId="0" borderId="8" xfId="0" applyFill="1" applyBorder="1" applyAlignment="1" applyProtection="1">
      <alignment horizontal="center"/>
      <protection locked="0"/>
    </xf>
    <xf numFmtId="0" fontId="24" fillId="0" borderId="3" xfId="0" applyFont="1" applyFill="1" applyBorder="1" applyAlignment="1" applyProtection="1">
      <alignment horizontal="left"/>
      <protection locked="0"/>
    </xf>
    <xf numFmtId="0" fontId="0" fillId="0" borderId="3" xfId="0" applyFill="1" applyBorder="1" applyAlignment="1" applyProtection="1">
      <alignment horizontal="left"/>
      <protection locked="0"/>
    </xf>
    <xf numFmtId="0" fontId="25" fillId="0" borderId="26" xfId="0" applyFont="1" applyFill="1" applyBorder="1" applyAlignment="1" applyProtection="1">
      <alignment horizontal="center" vertical="center"/>
    </xf>
    <xf numFmtId="49" fontId="22" fillId="0" borderId="0" xfId="0" quotePrefix="1" applyNumberFormat="1" applyFont="1" applyFill="1" applyBorder="1" applyAlignment="1" applyProtection="1">
      <alignment horizontal="left" vertical="center"/>
    </xf>
    <xf numFmtId="49" fontId="23" fillId="0" borderId="0" xfId="0" applyNumberFormat="1" applyFont="1" applyFill="1" applyBorder="1" applyAlignment="1" applyProtection="1"/>
    <xf numFmtId="0" fontId="17" fillId="0" borderId="0" xfId="0" applyFont="1" applyFill="1" applyBorder="1" applyAlignment="1" applyProtection="1">
      <alignment horizontal="center" vertical="center"/>
    </xf>
    <xf numFmtId="0" fontId="15" fillId="0" borderId="0" xfId="0" applyFont="1" applyFill="1" applyBorder="1" applyAlignment="1" applyProtection="1">
      <alignment horizontal="left"/>
    </xf>
    <xf numFmtId="0" fontId="29" fillId="0" borderId="0" xfId="0" applyFont="1" applyFill="1" applyBorder="1" applyAlignment="1" applyProtection="1"/>
    <xf numFmtId="0" fontId="14" fillId="0" borderId="8" xfId="0" applyFont="1" applyFill="1" applyBorder="1" applyAlignment="1" applyProtection="1">
      <alignment horizontal="left" vertical="center"/>
      <protection locked="0"/>
    </xf>
    <xf numFmtId="0" fontId="29" fillId="0" borderId="8" xfId="0" applyFont="1" applyFill="1" applyBorder="1" applyAlignment="1" applyProtection="1">
      <protection locked="0"/>
    </xf>
    <xf numFmtId="0" fontId="18" fillId="0" borderId="0" xfId="0" applyFont="1" applyFill="1" applyBorder="1" applyAlignment="1" applyProtection="1">
      <alignment horizontal="left" vertical="top"/>
    </xf>
    <xf numFmtId="0" fontId="0" fillId="0" borderId="0" xfId="0" applyFill="1" applyBorder="1" applyAlignment="1" applyProtection="1">
      <alignment horizontal="left" vertical="top"/>
    </xf>
    <xf numFmtId="0" fontId="19" fillId="0" borderId="0" xfId="0" applyFont="1" applyFill="1" applyBorder="1" applyAlignment="1" applyProtection="1">
      <alignment horizontal="left" vertical="top" wrapText="1"/>
    </xf>
    <xf numFmtId="0" fontId="0" fillId="0" borderId="0" xfId="0" applyFill="1" applyBorder="1" applyAlignment="1" applyProtection="1">
      <alignment horizontal="left" vertical="top" wrapText="1"/>
    </xf>
    <xf numFmtId="0" fontId="18" fillId="0" borderId="0" xfId="0" applyFont="1" applyFill="1" applyBorder="1" applyAlignment="1" applyProtection="1">
      <alignment horizontal="left" vertical="top" wrapText="1"/>
    </xf>
    <xf numFmtId="0" fontId="18" fillId="0" borderId="8" xfId="0" applyFont="1" applyFill="1" applyBorder="1" applyAlignment="1" applyProtection="1">
      <alignment vertical="center"/>
      <protection locked="0"/>
    </xf>
    <xf numFmtId="0" fontId="0" fillId="0" borderId="8" xfId="0" applyFill="1" applyBorder="1" applyAlignment="1" applyProtection="1">
      <protection locked="0"/>
    </xf>
    <xf numFmtId="0" fontId="17" fillId="0" borderId="0" xfId="0" applyFont="1" applyFill="1" applyBorder="1" applyAlignment="1" applyProtection="1">
      <alignment horizontal="center" vertical="top"/>
    </xf>
    <xf numFmtId="0" fontId="20" fillId="0" borderId="0" xfId="0" applyFont="1" applyFill="1" applyBorder="1" applyAlignment="1" applyProtection="1">
      <alignment vertical="top"/>
    </xf>
    <xf numFmtId="0" fontId="29" fillId="0" borderId="0" xfId="0" applyFont="1" applyFill="1" applyBorder="1" applyAlignment="1" applyProtection="1">
      <alignment horizontal="left"/>
    </xf>
    <xf numFmtId="0" fontId="17" fillId="0" borderId="26" xfId="0" applyFont="1" applyFill="1" applyBorder="1" applyAlignment="1" applyProtection="1">
      <alignment horizontal="center" vertical="center"/>
    </xf>
    <xf numFmtId="0" fontId="29" fillId="0" borderId="26" xfId="0" applyFont="1" applyFill="1" applyBorder="1" applyAlignment="1" applyProtection="1">
      <alignment vertical="center"/>
    </xf>
    <xf numFmtId="0" fontId="14" fillId="0" borderId="8" xfId="0" applyNumberFormat="1" applyFont="1" applyFill="1" applyBorder="1" applyAlignment="1" applyProtection="1">
      <alignment horizontal="left" vertical="center"/>
    </xf>
    <xf numFmtId="0" fontId="29" fillId="0" borderId="8" xfId="0" applyNumberFormat="1" applyFont="1" applyFill="1" applyBorder="1" applyAlignment="1" applyProtection="1"/>
    <xf numFmtId="0" fontId="14" fillId="0" borderId="0" xfId="0" applyFont="1" applyFill="1" applyBorder="1" applyAlignment="1" applyProtection="1">
      <alignment horizontal="left"/>
    </xf>
    <xf numFmtId="0" fontId="14" fillId="0" borderId="8" xfId="0" applyFont="1" applyFill="1" applyBorder="1" applyAlignment="1" applyProtection="1">
      <alignment horizontal="left" vertical="center"/>
    </xf>
    <xf numFmtId="0" fontId="15" fillId="0" borderId="0" xfId="0" applyFont="1" applyFill="1" applyBorder="1" applyAlignment="1" applyProtection="1">
      <alignment horizontal="center"/>
    </xf>
    <xf numFmtId="170" fontId="14" fillId="0" borderId="8" xfId="0" applyNumberFormat="1" applyFont="1" applyFill="1" applyBorder="1" applyAlignment="1" applyProtection="1">
      <alignment horizontal="left" vertical="center"/>
    </xf>
    <xf numFmtId="0" fontId="1" fillId="0" borderId="0" xfId="0" applyFont="1" applyFill="1" applyAlignment="1" applyProtection="1">
      <alignment horizontal="center"/>
    </xf>
    <xf numFmtId="0" fontId="16" fillId="0" borderId="0" xfId="0" applyFont="1" applyFill="1" applyBorder="1" applyAlignment="1" applyProtection="1">
      <alignment horizontal="center"/>
    </xf>
    <xf numFmtId="0" fontId="15" fillId="0" borderId="0" xfId="0" applyFont="1" applyFill="1" applyBorder="1" applyAlignment="1" applyProtection="1">
      <alignment horizontal="left" vertical="top" wrapText="1"/>
    </xf>
    <xf numFmtId="0" fontId="0" fillId="0" borderId="0" xfId="0" applyFill="1" applyBorder="1" applyAlignment="1" applyProtection="1">
      <alignment vertical="top" wrapText="1"/>
    </xf>
  </cellXfs>
  <cellStyles count="6">
    <cellStyle name="Currency" xfId="4" builtinId="4"/>
    <cellStyle name="Hyperlink" xfId="3" builtinId="8"/>
    <cellStyle name="Normal" xfId="0" builtinId="0"/>
    <cellStyle name="Normal 2" xfId="1" xr:uid="{00000000-0005-0000-0000-000003000000}"/>
    <cellStyle name="Normal 3" xfId="5" xr:uid="{00000000-0005-0000-0000-000004000000}"/>
    <cellStyle name="Percent" xfId="2" builtinId="5"/>
  </cellStyles>
  <dxfs count="198">
    <dxf>
      <fill>
        <patternFill>
          <bgColor rgb="FFFFFFCC"/>
        </patternFill>
      </fill>
    </dxf>
    <dxf>
      <fill>
        <patternFill>
          <bgColor rgb="FFFFFFCC"/>
        </patternFill>
      </fill>
    </dxf>
    <dxf>
      <fill>
        <patternFill>
          <bgColor rgb="FFFF5050"/>
        </patternFill>
      </fill>
    </dxf>
    <dxf>
      <fill>
        <patternFill>
          <bgColor rgb="FFFF0000"/>
        </patternFill>
      </fill>
    </dxf>
    <dxf>
      <fill>
        <patternFill>
          <bgColor rgb="FFFF0000"/>
        </patternFill>
      </fill>
    </dxf>
    <dxf>
      <fill>
        <patternFill>
          <bgColor rgb="FFFFFFCC"/>
        </patternFill>
      </fill>
    </dxf>
    <dxf>
      <fill>
        <patternFill>
          <bgColor rgb="FFFFFFCC"/>
        </patternFill>
      </fill>
    </dxf>
    <dxf>
      <fill>
        <patternFill patternType="none">
          <bgColor auto="1"/>
        </patternFill>
      </fill>
      <border>
        <bottom style="thin">
          <color auto="1"/>
        </bottom>
        <vertical/>
        <horizontal/>
      </border>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protection locked="0" hidden="0"/>
    </dxf>
    <dxf>
      <protection locked="0" hidden="0"/>
    </dxf>
    <dxf>
      <protection locked="0" hidden="0"/>
    </dxf>
    <dxf>
      <numFmt numFmtId="167" formatCode="00000"/>
      <alignment horizontal="center" vertical="bottom" textRotation="0" wrapText="0"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numFmt numFmtId="167" formatCode="00000"/>
      <alignment horizontal="center" vertical="bottom" textRotation="0" wrapText="0" indent="0" justifyLastLine="0" shrinkToFit="0" readingOrder="0"/>
      <protection locked="0" hidden="0"/>
    </dxf>
    <dxf>
      <border>
        <bottom style="thin">
          <color indexed="64"/>
        </bottom>
      </border>
    </dxf>
    <dxf>
      <fill>
        <patternFill patternType="solid">
          <fgColor indexed="64"/>
          <bgColor theme="5" tint="0.39997558519241921"/>
        </patternFill>
      </fill>
      <border diagonalUp="0" diagonalDown="0" outline="0">
        <left style="thin">
          <color indexed="64"/>
        </left>
        <right style="thin">
          <color indexed="64"/>
        </right>
        <top/>
        <bottom/>
      </border>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1" hidden="0"/>
    </dxf>
    <dxf>
      <protection locked="0" hidden="0"/>
    </dxf>
    <dxf>
      <protection locked="0" hidden="0"/>
    </dxf>
    <dxf>
      <protection locked="1" hidden="0"/>
    </dxf>
    <dxf>
      <protection locked="1" hidden="0"/>
    </dxf>
    <dxf>
      <protection locked="0" hidden="0"/>
    </dxf>
    <dxf>
      <numFmt numFmtId="0" formatCode="General"/>
      <protection locked="1" hidden="0"/>
    </dxf>
    <dxf>
      <protection locked="0" hidden="0"/>
    </dxf>
    <dxf>
      <alignment horizontal="center" vertical="bottom" textRotation="0" wrapText="0" indent="0" justifyLastLine="0" shrinkToFit="0" readingOrder="0"/>
      <protection locked="0" hidden="0"/>
    </dxf>
    <dxf>
      <protection locked="0" hidden="0"/>
    </dxf>
    <dxf>
      <protection locked="0" hidden="0"/>
    </dxf>
    <dxf>
      <protection locked="0" hidden="0"/>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7"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right style="thin">
          <color indexed="64"/>
        </right>
        <bottom style="thin">
          <color indexed="64"/>
        </bottom>
      </border>
    </dxf>
    <dxf>
      <border>
        <bottom style="thin">
          <color indexed="64"/>
        </bottom>
      </border>
    </dxf>
    <dxf>
      <fill>
        <patternFill patternType="solid">
          <fgColor indexed="64"/>
          <bgColor theme="6" tint="0.39997558519241921"/>
        </patternFill>
      </fill>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protection locked="1" hidden="0"/>
    </dxf>
    <dxf>
      <protection locked="1" hidden="0"/>
    </dxf>
    <dxf>
      <border outline="0">
        <left style="thin">
          <color indexed="64"/>
        </left>
        <right style="thin">
          <color indexed="64"/>
        </right>
        <top style="medium">
          <color indexed="64"/>
        </top>
        <bottom style="thin">
          <color indexed="64"/>
        </bottom>
      </border>
    </dxf>
    <dxf>
      <border>
        <bottom style="thin">
          <color indexed="64"/>
        </bottom>
      </border>
    </dxf>
    <dxf>
      <fill>
        <patternFill patternType="solid">
          <fgColor indexed="64"/>
          <bgColor theme="9" tint="0.39997558519241921"/>
        </patternFill>
      </fill>
      <border diagonalUp="0" diagonalDown="0" outline="0">
        <left style="thin">
          <color indexed="64"/>
        </left>
        <right style="thin">
          <color indexed="64"/>
        </right>
        <top/>
        <bottom/>
      </border>
    </dxf>
  </dxfs>
  <tableStyles count="0" defaultTableStyle="TableStyleMedium9" defaultPivotStyle="PivotStyleLight16"/>
  <colors>
    <mruColors>
      <color rgb="FFFFFF66"/>
      <color rgb="FFFFFF99"/>
      <color rgb="FFFFFFCC"/>
      <color rgb="FFFEF1E6"/>
      <color rgb="FFC7EFDA"/>
      <color rgb="FFFF5050"/>
      <color rgb="FFFF3300"/>
      <color rgb="FFD8F4E5"/>
      <color rgb="FFACCBDE"/>
      <color rgb="FFA5E5C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CheckBox" checked="Checked" fmlaLink="$I$9" lockText="1" noThreeD="1"/>
</file>

<file path=xl/ctrlProps/ctrlProp2.xml><?xml version="1.0" encoding="utf-8"?>
<formControlPr xmlns="http://schemas.microsoft.com/office/spreadsheetml/2009/9/main" objectType="CheckBox" checked="Checked" fmlaLink="$J$9" lockText="1" noThreeD="1"/>
</file>

<file path=xl/ctrlProps/ctrlProp3.xml><?xml version="1.0" encoding="utf-8"?>
<formControlPr xmlns="http://schemas.microsoft.com/office/spreadsheetml/2009/9/main" objectType="CheckBox" checked="Checked" fmlaLink="$K$9" lockText="1" noThreeD="1"/>
</file>

<file path=xl/ctrlProps/ctrlProp4.xml><?xml version="1.0" encoding="utf-8"?>
<formControlPr xmlns="http://schemas.microsoft.com/office/spreadsheetml/2009/9/main" objectType="CheckBox" fmlaLink="$L$9" lockText="1" noThreeD="1"/>
</file>

<file path=xl/ctrlProps/ctrlProp5.xml><?xml version="1.0" encoding="utf-8"?>
<formControlPr xmlns="http://schemas.microsoft.com/office/spreadsheetml/2009/9/main" objectType="CheckBox" fmlaLink="$M$9" lockText="1" noThreeD="1"/>
</file>

<file path=xl/ctrlProps/ctrlProp6.xml><?xml version="1.0" encoding="utf-8"?>
<formControlPr xmlns="http://schemas.microsoft.com/office/spreadsheetml/2009/9/main" objectType="CheckBox" fmlaLink="$N$9" lockText="1" noThreeD="1"/>
</file>

<file path=xl/ctrlProps/ctrlProp7.xml><?xml version="1.0" encoding="utf-8"?>
<formControlPr xmlns="http://schemas.microsoft.com/office/spreadsheetml/2009/9/main" objectType="CheckBox" fmlaLink="$O$9" lockText="1" noThreeD="1"/>
</file>

<file path=xl/ctrlProps/ctrlProp8.xml><?xml version="1.0" encoding="utf-8"?>
<formControlPr xmlns="http://schemas.microsoft.com/office/spreadsheetml/2009/9/main" objectType="CheckBox" fmlaLink="$P$9" lockText="1" noThreeD="1"/>
</file>

<file path=xl/ctrlProps/ctrlProp9.xml><?xml version="1.0" encoding="utf-8"?>
<formControlPr xmlns="http://schemas.microsoft.com/office/spreadsheetml/2009/9/main" objectType="CheckBox" fmlaLink="$Q$9" lockText="1" noThreeD="1"/>
</file>

<file path=xl/ctrlProps/ctrlProp10.xml><?xml version="1.0" encoding="utf-8"?>
<formControlPr xmlns="http://schemas.microsoft.com/office/spreadsheetml/2009/9/main" objectType="CheckBox" fmlaLink="$R$9" lockText="1" noThreeD="1"/>
</file>

<file path=xl/ctrlProps/ctrlProp11.xml><?xml version="1.0" encoding="utf-8"?>
<formControlPr xmlns="http://schemas.microsoft.com/office/spreadsheetml/2009/9/main" objectType="CheckBox" checked="Checked" fmlaLink="$I$9" lockText="1" noThreeD="1"/>
</file>

<file path=xl/ctrlProps/ctrlProp12.xml><?xml version="1.0" encoding="utf-8"?>
<formControlPr xmlns="http://schemas.microsoft.com/office/spreadsheetml/2009/9/main" objectType="Radio" firstButton="1" fmlaLink="$N$7" lockText="1"/>
</file>

<file path=xl/ctrlProps/ctrlProp13.xml><?xml version="1.0" encoding="utf-8"?>
<formControlPr xmlns="http://schemas.microsoft.com/office/spreadsheetml/2009/9/main" objectType="Radio" checked="Checked" lockText="1"/>
</file>

<file path=xl/ctrlProps/ctrlProp14.xml><?xml version="1.0" encoding="utf-8"?>
<formControlPr xmlns="http://schemas.microsoft.com/office/spreadsheetml/2009/9/main" objectType="Radio" firstButton="1" fmlaLink="$W$3" lockText="1"/>
</file>

<file path=xl/ctrlProps/ctrlProp15.xml><?xml version="1.0" encoding="utf-8"?>
<formControlPr xmlns="http://schemas.microsoft.com/office/spreadsheetml/2009/9/main" objectType="Radio" checked="Checked" lockText="1"/>
</file>

<file path=xl/ctrlProps/ctrlProp16.xml><?xml version="1.0" encoding="utf-8"?>
<formControlPr xmlns="http://schemas.microsoft.com/office/spreadsheetml/2009/9/main" objectType="Label" lockText="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200025</xdr:colOff>
          <xdr:row>8</xdr:row>
          <xdr:rowOff>0</xdr:rowOff>
        </xdr:from>
        <xdr:to>
          <xdr:col>8</xdr:col>
          <xdr:colOff>476250</xdr:colOff>
          <xdr:row>9</xdr:row>
          <xdr:rowOff>276225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8</xdr:row>
          <xdr:rowOff>0</xdr:rowOff>
        </xdr:from>
        <xdr:to>
          <xdr:col>9</xdr:col>
          <xdr:colOff>476250</xdr:colOff>
          <xdr:row>9</xdr:row>
          <xdr:rowOff>276225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xdr:row>
          <xdr:rowOff>0</xdr:rowOff>
        </xdr:from>
        <xdr:to>
          <xdr:col>10</xdr:col>
          <xdr:colOff>485775</xdr:colOff>
          <xdr:row>9</xdr:row>
          <xdr:rowOff>276225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8</xdr:row>
          <xdr:rowOff>0</xdr:rowOff>
        </xdr:from>
        <xdr:to>
          <xdr:col>11</xdr:col>
          <xdr:colOff>495300</xdr:colOff>
          <xdr:row>9</xdr:row>
          <xdr:rowOff>276225</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8</xdr:row>
          <xdr:rowOff>0</xdr:rowOff>
        </xdr:from>
        <xdr:to>
          <xdr:col>12</xdr:col>
          <xdr:colOff>504825</xdr:colOff>
          <xdr:row>9</xdr:row>
          <xdr:rowOff>276225</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200025</xdr:colOff>
          <xdr:row>8</xdr:row>
          <xdr:rowOff>0</xdr:rowOff>
        </xdr:from>
        <xdr:to>
          <xdr:col>13</xdr:col>
          <xdr:colOff>504825</xdr:colOff>
          <xdr:row>9</xdr:row>
          <xdr:rowOff>276225</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8</xdr:row>
          <xdr:rowOff>0</xdr:rowOff>
        </xdr:from>
        <xdr:to>
          <xdr:col>14</xdr:col>
          <xdr:colOff>495300</xdr:colOff>
          <xdr:row>9</xdr:row>
          <xdr:rowOff>276225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200025</xdr:colOff>
          <xdr:row>8</xdr:row>
          <xdr:rowOff>0</xdr:rowOff>
        </xdr:from>
        <xdr:to>
          <xdr:col>15</xdr:col>
          <xdr:colOff>495300</xdr:colOff>
          <xdr:row>9</xdr:row>
          <xdr:rowOff>276225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200025</xdr:colOff>
          <xdr:row>8</xdr:row>
          <xdr:rowOff>0</xdr:rowOff>
        </xdr:from>
        <xdr:to>
          <xdr:col>16</xdr:col>
          <xdr:colOff>495300</xdr:colOff>
          <xdr:row>9</xdr:row>
          <xdr:rowOff>276225</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190500</xdr:colOff>
          <xdr:row>8</xdr:row>
          <xdr:rowOff>0</xdr:rowOff>
        </xdr:from>
        <xdr:to>
          <xdr:col>17</xdr:col>
          <xdr:colOff>485775</xdr:colOff>
          <xdr:row>9</xdr:row>
          <xdr:rowOff>276225</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5</xdr:row>
          <xdr:rowOff>0</xdr:rowOff>
        </xdr:from>
        <xdr:to>
          <xdr:col>4</xdr:col>
          <xdr:colOff>904875</xdr:colOff>
          <xdr:row>7</xdr:row>
          <xdr:rowOff>9525</xdr:rowOff>
        </xdr:to>
        <xdr:sp macro="" textlink="">
          <xdr:nvSpPr>
            <xdr:cNvPr id="1052" name="HideRows1"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xdr:row>
          <xdr:rowOff>0</xdr:rowOff>
        </xdr:from>
        <xdr:to>
          <xdr:col>4</xdr:col>
          <xdr:colOff>904875</xdr:colOff>
          <xdr:row>3</xdr:row>
          <xdr:rowOff>9525</xdr:rowOff>
        </xdr:to>
        <xdr:sp macro="" textlink="">
          <xdr:nvSpPr>
            <xdr:cNvPr id="1053" name="ImportData"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190500</xdr:colOff>
          <xdr:row>8</xdr:row>
          <xdr:rowOff>0</xdr:rowOff>
        </xdr:from>
        <xdr:to>
          <xdr:col>8</xdr:col>
          <xdr:colOff>476250</xdr:colOff>
          <xdr:row>9</xdr:row>
          <xdr:rowOff>276225</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171450</xdr:colOff>
          <xdr:row>5</xdr:row>
          <xdr:rowOff>9525</xdr:rowOff>
        </xdr:from>
        <xdr:to>
          <xdr:col>3</xdr:col>
          <xdr:colOff>904875</xdr:colOff>
          <xdr:row>7</xdr:row>
          <xdr:rowOff>9525</xdr:rowOff>
        </xdr:to>
        <xdr:sp macro="" textlink="">
          <xdr:nvSpPr>
            <xdr:cNvPr id="5137" name="HideRows3"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1</xdr:row>
          <xdr:rowOff>0</xdr:rowOff>
        </xdr:from>
        <xdr:to>
          <xdr:col>3</xdr:col>
          <xdr:colOff>904875</xdr:colOff>
          <xdr:row>3</xdr:row>
          <xdr:rowOff>9525</xdr:rowOff>
        </xdr:to>
        <xdr:sp macro="" textlink="">
          <xdr:nvSpPr>
            <xdr:cNvPr id="5141" name="LockCID" hidden="1">
              <a:extLst>
                <a:ext uri="{63B3BB69-23CF-44E3-9099-C40C66FF867C}">
                  <a14:compatExt spid="_x0000_s5141"/>
                </a:ext>
                <a:ext uri="{FF2B5EF4-FFF2-40B4-BE49-F238E27FC236}">
                  <a16:creationId xmlns:a16="http://schemas.microsoft.com/office/drawing/2014/main" id="{00000000-0008-0000-02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4</xdr:row>
          <xdr:rowOff>209550</xdr:rowOff>
        </xdr:from>
        <xdr:to>
          <xdr:col>6</xdr:col>
          <xdr:colOff>371475</xdr:colOff>
          <xdr:row>6</xdr:row>
          <xdr:rowOff>19050</xdr:rowOff>
        </xdr:to>
        <xdr:sp macro="" textlink="">
          <xdr:nvSpPr>
            <xdr:cNvPr id="5147" name="Option Button 27" hidden="1">
              <a:extLst>
                <a:ext uri="{63B3BB69-23CF-44E3-9099-C40C66FF867C}">
                  <a14:compatExt spid="_x0000_s5147"/>
                </a:ext>
                <a:ext uri="{FF2B5EF4-FFF2-40B4-BE49-F238E27FC236}">
                  <a16:creationId xmlns:a16="http://schemas.microsoft.com/office/drawing/2014/main" id="{00000000-0008-0000-0200-00001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847725</xdr:colOff>
          <xdr:row>4</xdr:row>
          <xdr:rowOff>209550</xdr:rowOff>
        </xdr:from>
        <xdr:to>
          <xdr:col>6</xdr:col>
          <xdr:colOff>1104900</xdr:colOff>
          <xdr:row>6</xdr:row>
          <xdr:rowOff>0</xdr:rowOff>
        </xdr:to>
        <xdr:sp macro="" textlink="">
          <xdr:nvSpPr>
            <xdr:cNvPr id="5148" name="Option Button 28" hidden="1">
              <a:extLst>
                <a:ext uri="{63B3BB69-23CF-44E3-9099-C40C66FF867C}">
                  <a14:compatExt spid="_x0000_s5148"/>
                </a:ext>
                <a:ext uri="{FF2B5EF4-FFF2-40B4-BE49-F238E27FC236}">
                  <a16:creationId xmlns:a16="http://schemas.microsoft.com/office/drawing/2014/main" id="{00000000-0008-0000-02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57150</xdr:colOff>
          <xdr:row>10</xdr:row>
          <xdr:rowOff>0</xdr:rowOff>
        </xdr:from>
        <xdr:to>
          <xdr:col>11</xdr:col>
          <xdr:colOff>247650</xdr:colOff>
          <xdr:row>10</xdr:row>
          <xdr:rowOff>428625</xdr:rowOff>
        </xdr:to>
        <xdr:sp macro="" textlink="">
          <xdr:nvSpPr>
            <xdr:cNvPr id="13331" name="ToggleButton1" hidden="1">
              <a:extLst>
                <a:ext uri="{63B3BB69-23CF-44E3-9099-C40C66FF867C}">
                  <a14:compatExt spid="_x0000_s13331"/>
                </a:ext>
                <a:ext uri="{FF2B5EF4-FFF2-40B4-BE49-F238E27FC236}">
                  <a16:creationId xmlns:a16="http://schemas.microsoft.com/office/drawing/2014/main" id="{00000000-0008-0000-0300-000013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619125</xdr:colOff>
          <xdr:row>133</xdr:row>
          <xdr:rowOff>0</xdr:rowOff>
        </xdr:from>
        <xdr:to>
          <xdr:col>8</xdr:col>
          <xdr:colOff>1333500</xdr:colOff>
          <xdr:row>134</xdr:row>
          <xdr:rowOff>247650</xdr:rowOff>
        </xdr:to>
        <xdr:sp macro="" textlink="">
          <xdr:nvSpPr>
            <xdr:cNvPr id="13332" name="CommandButton1" hidden="1">
              <a:extLst>
                <a:ext uri="{63B3BB69-23CF-44E3-9099-C40C66FF867C}">
                  <a14:compatExt spid="_x0000_s13332"/>
                </a:ext>
                <a:ext uri="{FF2B5EF4-FFF2-40B4-BE49-F238E27FC236}">
                  <a16:creationId xmlns:a16="http://schemas.microsoft.com/office/drawing/2014/main" id="{00000000-0008-0000-03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333375</xdr:colOff>
          <xdr:row>3</xdr:row>
          <xdr:rowOff>66675</xdr:rowOff>
        </xdr:from>
        <xdr:to>
          <xdr:col>19</xdr:col>
          <xdr:colOff>561975</xdr:colOff>
          <xdr:row>4</xdr:row>
          <xdr:rowOff>19050</xdr:rowOff>
        </xdr:to>
        <xdr:sp macro="" textlink="">
          <xdr:nvSpPr>
            <xdr:cNvPr id="8195" name="Option Button 3" hidden="1">
              <a:extLst>
                <a:ext uri="{63B3BB69-23CF-44E3-9099-C40C66FF867C}">
                  <a14:compatExt spid="_x0000_s8195"/>
                </a:ext>
                <a:ext uri="{FF2B5EF4-FFF2-40B4-BE49-F238E27FC236}">
                  <a16:creationId xmlns:a16="http://schemas.microsoft.com/office/drawing/2014/main" id="{00000000-0008-0000-04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276225</xdr:colOff>
          <xdr:row>3</xdr:row>
          <xdr:rowOff>76200</xdr:rowOff>
        </xdr:from>
        <xdr:to>
          <xdr:col>20</xdr:col>
          <xdr:colOff>504825</xdr:colOff>
          <xdr:row>4</xdr:row>
          <xdr:rowOff>28575</xdr:rowOff>
        </xdr:to>
        <xdr:sp macro="" textlink="">
          <xdr:nvSpPr>
            <xdr:cNvPr id="8196" name="Option 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352425</xdr:colOff>
      <xdr:row>0</xdr:row>
      <xdr:rowOff>142876</xdr:rowOff>
    </xdr:from>
    <xdr:to>
      <xdr:col>11</xdr:col>
      <xdr:colOff>457200</xdr:colOff>
      <xdr:row>43</xdr:row>
      <xdr:rowOff>142875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352425" y="142876"/>
          <a:ext cx="6810375" cy="8191499"/>
        </a:xfrm>
        <a:prstGeom prst="rect">
          <a:avLst/>
        </a:prstGeom>
        <a:solidFill>
          <a:schemeClr val="lt1"/>
        </a:solidFill>
        <a:ln w="15875"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endParaRPr lang="en-US" sz="1600" b="1">
            <a:solidFill>
              <a:schemeClr val="dk1"/>
            </a:solidFill>
            <a:latin typeface="+mn-lt"/>
            <a:ea typeface="+mn-ea"/>
            <a:cs typeface="+mn-cs"/>
          </a:endParaRPr>
        </a:p>
        <a:p>
          <a:pPr algn="ctr"/>
          <a:r>
            <a:rPr lang="en-US" sz="1300" b="1">
              <a:solidFill>
                <a:schemeClr val="dk1"/>
              </a:solidFill>
              <a:latin typeface="Arial" panose="020B0604020202020204" pitchFamily="34" charset="0"/>
              <a:ea typeface="+mn-ea"/>
              <a:cs typeface="Arial" panose="020B0604020202020204" pitchFamily="34" charset="0"/>
            </a:rPr>
            <a:t>PRP INVOICE</a:t>
          </a:r>
          <a:r>
            <a:rPr lang="en-US" sz="1300" b="1" baseline="0">
              <a:solidFill>
                <a:schemeClr val="dk1"/>
              </a:solidFill>
              <a:latin typeface="Arial" panose="020B0604020202020204" pitchFamily="34" charset="0"/>
              <a:ea typeface="+mn-ea"/>
              <a:cs typeface="Arial" panose="020B0604020202020204" pitchFamily="34" charset="0"/>
            </a:rPr>
            <a:t> INSTRUCTIONS</a:t>
          </a:r>
          <a:endParaRPr lang="en-US" sz="1300" b="1">
            <a:latin typeface="Arial" panose="020B0604020202020204" pitchFamily="34" charset="0"/>
            <a:cs typeface="Arial" panose="020B0604020202020204" pitchFamily="34" charset="0"/>
          </a:endParaRPr>
        </a:p>
        <a:p>
          <a:endParaRPr lang="en-US" sz="1100">
            <a:solidFill>
              <a:schemeClr val="dk1"/>
            </a:solidFill>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PRP Invoices must be submitted on Company Letterhead and must be formatted in accordance with the attached Excel document. </a:t>
          </a:r>
        </a:p>
        <a:p>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Invoices must be submitted via email to PRP Accounting (</a:t>
          </a:r>
          <a:r>
            <a:rPr lang="en-US" sz="1100" b="1">
              <a:solidFill>
                <a:schemeClr val="dk1"/>
              </a:solidFill>
              <a:effectLst/>
              <a:latin typeface="Arial" panose="020B0604020202020204" pitchFamily="34" charset="0"/>
              <a:ea typeface="+mn-ea"/>
              <a:cs typeface="Arial" panose="020B0604020202020204" pitchFamily="34" charset="0"/>
            </a:rPr>
            <a:t>PRP_AcctingInvoices@dep.state.fl.us</a:t>
          </a:r>
          <a:r>
            <a:rPr lang="en-US" sz="1100">
              <a:solidFill>
                <a:schemeClr val="dk1"/>
              </a:solidFill>
              <a:effectLst/>
              <a:latin typeface="Arial" panose="020B0604020202020204" pitchFamily="34" charset="0"/>
              <a:ea typeface="+mn-ea"/>
              <a:cs typeface="Arial" panose="020B0604020202020204" pitchFamily="34" charset="0"/>
            </a:rPr>
            <a:t>). </a:t>
          </a:r>
        </a:p>
        <a:p>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Submitted invoices must include a copy of the PRP Deliverable Approval Letter including the DEP Site Manager approved invoice rate sheet specifying which costs may be invoiced, Subcontractor Utilization Form (required even if subcontractors are not utilized), Release of Claims (if final invoice), vendor invoice/receipt for all reimbursable pay items, and all supporting documentation in accordance with the Purchase Order (PO) that was issued from MyFloridaMarketPlace (MFMP).  </a:t>
          </a:r>
        </a:p>
        <a:p>
          <a:endParaRPr lang="en-US" sz="110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Arial" panose="020B0604020202020204" pitchFamily="34" charset="0"/>
              <a:ea typeface="+mn-ea"/>
              <a:cs typeface="Arial" panose="020B0604020202020204" pitchFamily="34" charset="0"/>
            </a:rPr>
            <a:t>The PRP Reference # and Facility Address at the top section of the Invoice sheet and the Purchase Order # at</a:t>
          </a:r>
          <a:r>
            <a:rPr lang="en-US" sz="1100" baseline="0">
              <a:solidFill>
                <a:schemeClr val="dk1"/>
              </a:solidFill>
              <a:effectLst/>
              <a:latin typeface="Arial" panose="020B0604020202020204" pitchFamily="34" charset="0"/>
              <a:ea typeface="+mn-ea"/>
              <a:cs typeface="Arial" panose="020B0604020202020204" pitchFamily="34" charset="0"/>
            </a:rPr>
            <a:t> the top of the Invoice rate sheet</a:t>
          </a:r>
          <a:r>
            <a:rPr lang="en-US" sz="1100" baseline="0">
              <a:solidFill>
                <a:schemeClr val="dk1"/>
              </a:solidFill>
              <a:effectLst/>
              <a:latin typeface="+mn-lt"/>
              <a:ea typeface="+mn-ea"/>
              <a:cs typeface="+mn-cs"/>
            </a:rPr>
            <a:t> </a:t>
          </a:r>
          <a:r>
            <a:rPr lang="en-US" sz="1100">
              <a:solidFill>
                <a:schemeClr val="dk1"/>
              </a:solidFill>
              <a:effectLst/>
              <a:latin typeface="Arial" panose="020B0604020202020204" pitchFamily="34" charset="0"/>
              <a:ea typeface="+mn-ea"/>
              <a:cs typeface="Arial" panose="020B0604020202020204" pitchFamily="34" charset="0"/>
            </a:rPr>
            <a:t>must be entered by the Contractor and be in accordance with the</a:t>
          </a:r>
          <a:r>
            <a:rPr lang="en-US" sz="1100" baseline="0">
              <a:solidFill>
                <a:schemeClr val="dk1"/>
              </a:solidFill>
              <a:effectLst/>
              <a:latin typeface="Arial" panose="020B0604020202020204" pitchFamily="34" charset="0"/>
              <a:ea typeface="+mn-ea"/>
              <a:cs typeface="Arial" panose="020B0604020202020204" pitchFamily="34" charset="0"/>
            </a:rPr>
            <a:t> PO</a:t>
          </a:r>
          <a:r>
            <a:rPr lang="en-US" sz="1100">
              <a:solidFill>
                <a:schemeClr val="dk1"/>
              </a:solidFill>
              <a:effectLst/>
              <a:latin typeface="Arial" panose="020B0604020202020204" pitchFamily="34" charset="0"/>
              <a:ea typeface="+mn-ea"/>
              <a:cs typeface="Arial" panose="020B0604020202020204" pitchFamily="34" charset="0"/>
            </a:rPr>
            <a:t>.</a:t>
          </a:r>
        </a:p>
        <a:p>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The Invoice Number must be a unique number entered by the Contractor and cannot be “0”, greater than nine characters, or a duplicate number. </a:t>
          </a:r>
        </a:p>
        <a:p>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The Invoice Date must be entered by the Contractor based on the date of invoicing. </a:t>
          </a:r>
        </a:p>
        <a:p>
          <a:r>
            <a:rPr lang="en-US" sz="1100">
              <a:solidFill>
                <a:schemeClr val="dk1"/>
              </a:solidFill>
              <a:effectLst/>
              <a:latin typeface="Arial" panose="020B0604020202020204" pitchFamily="34" charset="0"/>
              <a:ea typeface="+mn-ea"/>
              <a:cs typeface="Arial" panose="020B0604020202020204" pitchFamily="34" charset="0"/>
            </a:rPr>
            <a:t>- The Invoice Date may not predate the Service End Date or postdate the Program's received date of the invoice. </a:t>
          </a:r>
        </a:p>
        <a:p>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The Contractor must check a box to indicate whether or not this invoice is the final invoice for the associated Purchase Order. </a:t>
          </a:r>
        </a:p>
        <a:p>
          <a:r>
            <a:rPr lang="en-US" sz="1100">
              <a:solidFill>
                <a:schemeClr val="dk1"/>
              </a:solidFill>
              <a:effectLst/>
              <a:latin typeface="Arial" panose="020B0604020202020204" pitchFamily="34" charset="0"/>
              <a:ea typeface="+mn-ea"/>
              <a:cs typeface="Arial" panose="020B0604020202020204" pitchFamily="34" charset="0"/>
            </a:rPr>
            <a:t>- If yes, then retainage will be invoiced for and a release of claim form must be submitted along with the invoice. </a:t>
          </a:r>
        </a:p>
        <a:p>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"Service Start Date" and "Service End Date" must be entered by the Contractor based on the actual dates on which the invoiced task(s) was (were) performed.  </a:t>
          </a:r>
        </a:p>
        <a:p>
          <a:r>
            <a:rPr lang="en-US" sz="1100">
              <a:solidFill>
                <a:schemeClr val="dk1"/>
              </a:solidFill>
              <a:effectLst/>
              <a:latin typeface="Arial" panose="020B0604020202020204" pitchFamily="34" charset="0"/>
              <a:ea typeface="+mn-ea"/>
              <a:cs typeface="Arial" panose="020B0604020202020204" pitchFamily="34" charset="0"/>
            </a:rPr>
            <a:t>-  The "Service Start Date" may not predate the PO Start Date indicated on the PO.  </a:t>
          </a:r>
        </a:p>
        <a:p>
          <a:r>
            <a:rPr lang="en-US" sz="1100">
              <a:solidFill>
                <a:schemeClr val="dk1"/>
              </a:solidFill>
              <a:effectLst/>
              <a:latin typeface="Arial" panose="020B0604020202020204" pitchFamily="34" charset="0"/>
              <a:ea typeface="+mn-ea"/>
              <a:cs typeface="Arial" panose="020B0604020202020204" pitchFamily="34" charset="0"/>
            </a:rPr>
            <a:t>-  The "Service End Date" may not postdate the PO End Date indicated on the PO, and may not postdate the "Invoice Date". For the deliverable to be considered on time, the Service End Date may not postdate the deliverable due date.</a:t>
          </a:r>
        </a:p>
        <a:p>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"PoS Extended" should only be entered by the Contractor if the Period of Service was extended via issuance of a MFMP PO Change Order.</a:t>
          </a:r>
        </a:p>
        <a:p>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The Retainage Percent is prepopulated from the Invoice Rate Sheet worksheet.</a:t>
          </a:r>
        </a:p>
        <a:p>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All information requested on the "Vendor Remit Payment To:" section of the invoice must be entered by the Contractor.</a:t>
          </a:r>
        </a:p>
        <a:p>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The bottom section of the invoice (payment information) is prepopulated from the Invoice Rate Sheet.  If DEP has notified the contractor that retainage was forfeited, the total forfeited amount must be entered in the appropriate block. </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4</xdr:col>
      <xdr:colOff>709083</xdr:colOff>
      <xdr:row>49</xdr:row>
      <xdr:rowOff>63500</xdr:rowOff>
    </xdr:from>
    <xdr:ext cx="184731" cy="26456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2214033" y="36334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2</xdr:col>
          <xdr:colOff>66675</xdr:colOff>
          <xdr:row>13</xdr:row>
          <xdr:rowOff>200025</xdr:rowOff>
        </xdr:from>
        <xdr:to>
          <xdr:col>6</xdr:col>
          <xdr:colOff>171450</xdr:colOff>
          <xdr:row>14</xdr:row>
          <xdr:rowOff>266700</xdr:rowOff>
        </xdr:to>
        <xdr:sp macro="" textlink="">
          <xdr:nvSpPr>
            <xdr:cNvPr id="20487" name="Label 7" hidden="1">
              <a:extLst>
                <a:ext uri="{63B3BB69-23CF-44E3-9099-C40C66FF867C}">
                  <a14:compatExt spid="_x0000_s20487"/>
                </a:ext>
                <a:ext uri="{FF2B5EF4-FFF2-40B4-BE49-F238E27FC236}">
                  <a16:creationId xmlns:a16="http://schemas.microsoft.com/office/drawing/2014/main" id="{00000000-0008-0000-0600-000007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Press button to insert row for</a:t>
              </a:r>
            </a:p>
            <a:p>
              <a:pPr algn="l" rtl="0">
                <a:defRPr sz="1000"/>
              </a:pPr>
              <a:r>
                <a:rPr lang="en-US" sz="800" b="0" i="0" u="none" strike="noStrike" baseline="0">
                  <a:solidFill>
                    <a:srgbClr val="000000"/>
                  </a:solidFill>
                  <a:latin typeface="Segoe UI"/>
                  <a:cs typeface="Segoe UI"/>
                </a:rPr>
                <a:t>additional subcontractors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13</xdr:row>
          <xdr:rowOff>95250</xdr:rowOff>
        </xdr:from>
        <xdr:to>
          <xdr:col>2</xdr:col>
          <xdr:colOff>28575</xdr:colOff>
          <xdr:row>14</xdr:row>
          <xdr:rowOff>228600</xdr:rowOff>
        </xdr:to>
        <xdr:sp macro="" textlink="">
          <xdr:nvSpPr>
            <xdr:cNvPr id="20488" name="CommandButton1"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5610225</xdr:colOff>
          <xdr:row>1</xdr:row>
          <xdr:rowOff>114300</xdr:rowOff>
        </xdr:from>
        <xdr:to>
          <xdr:col>4</xdr:col>
          <xdr:colOff>6343650</xdr:colOff>
          <xdr:row>1</xdr:row>
          <xdr:rowOff>542925</xdr:rowOff>
        </xdr:to>
        <xdr:sp macro="" textlink="">
          <xdr:nvSpPr>
            <xdr:cNvPr id="11265" name="HideRows4"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0</xdr:colOff>
          <xdr:row>30</xdr:row>
          <xdr:rowOff>76200</xdr:rowOff>
        </xdr:from>
        <xdr:to>
          <xdr:col>23</xdr:col>
          <xdr:colOff>57150</xdr:colOff>
          <xdr:row>31</xdr:row>
          <xdr:rowOff>9525</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30</xdr:row>
          <xdr:rowOff>76200</xdr:rowOff>
        </xdr:from>
        <xdr:to>
          <xdr:col>32</xdr:col>
          <xdr:colOff>57150</xdr:colOff>
          <xdr:row>31</xdr:row>
          <xdr:rowOff>9525</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floridadep-my.sharepoint.com/Users/kachnycz_p/AppData/Local/Microsoft/Windows/Temporary%20Internet%20Files/Content.Outlook/ITWBMJ93/INVOICE%20EXAMP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W UNITS"/>
      <sheetName val="RATE SHEET"/>
      <sheetName val="Invoice Instructions"/>
      <sheetName val="Release of Claims"/>
      <sheetName val="Regions"/>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o_Reg" displayName="Co_Reg" ref="A1:B68" totalsRowShown="0" headerRowDxfId="197" headerRowBorderDxfId="196" tableBorderDxfId="195">
  <autoFilter ref="A1:B68" xr:uid="{00000000-0009-0000-0100-000001000000}"/>
  <tableColumns count="2">
    <tableColumn id="1" xr3:uid="{00000000-0010-0000-0000-000001000000}" name="County Number" dataDxfId="194"/>
    <tableColumn id="2" xr3:uid="{00000000-0010-0000-0000-000002000000}" name="Region" dataDxfId="19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ontracts" displayName="Contracts" ref="D1:H73" totalsRowShown="0" headerRowDxfId="192" headerRowBorderDxfId="191" tableBorderDxfId="190">
  <autoFilter ref="D1:H73" xr:uid="{00000000-0009-0000-0100-000002000000}"/>
  <sortState xmlns:xlrd2="http://schemas.microsoft.com/office/spreadsheetml/2017/richdata2" ref="D2:H73">
    <sortCondition ref="E39"/>
  </sortState>
  <tableColumns count="5">
    <tableColumn id="1" xr3:uid="{00000000-0010-0000-0100-000001000000}" name="CID" dataDxfId="189"/>
    <tableColumn id="2" xr3:uid="{00000000-0010-0000-0100-000002000000}" name="Contractor " dataDxfId="188"/>
    <tableColumn id="3" xr3:uid="{00000000-0010-0000-0100-000003000000}" name="Central" dataDxfId="187"/>
    <tableColumn id="4" xr3:uid="{00000000-0010-0000-0100-000004000000}" name="North" dataDxfId="186"/>
    <tableColumn id="5" xr3:uid="{00000000-0010-0000-0100-000005000000}" name="South" dataDxfId="18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Rates" displayName="Rates" ref="A75:BU534" totalsRowShown="0" headerRowDxfId="184" dataDxfId="183">
  <autoFilter ref="A75:BU534" xr:uid="{00000000-0009-0000-0100-000004000000}"/>
  <tableColumns count="73">
    <tableColumn id="1" xr3:uid="{00000000-0010-0000-0200-000001000000}" name="Pay Item" dataDxfId="182"/>
    <tableColumn id="2" xr3:uid="{00000000-0010-0000-0200-000002000000}" name="433" dataDxfId="181"/>
    <tableColumn id="3" xr3:uid="{00000000-0010-0000-0200-000003000000}" name="1402" dataDxfId="180"/>
    <tableColumn id="4" xr3:uid="{00000000-0010-0000-0200-000004000000}" name="183" dataDxfId="179"/>
    <tableColumn id="5" xr3:uid="{00000000-0010-0000-0200-000005000000}" name="1070" dataDxfId="178"/>
    <tableColumn id="6" xr3:uid="{00000000-0010-0000-0200-000006000000}" name="1184" dataDxfId="177"/>
    <tableColumn id="7" xr3:uid="{00000000-0010-0000-0200-000007000000}" name="1397" dataDxfId="176"/>
    <tableColumn id="8" xr3:uid="{00000000-0010-0000-0200-000008000000}" name="1158" dataDxfId="175"/>
    <tableColumn id="9" xr3:uid="{00000000-0010-0000-0200-000009000000}" name="360" dataDxfId="174"/>
    <tableColumn id="10" xr3:uid="{00000000-0010-0000-0200-00000A000000}" name="462" dataDxfId="173"/>
    <tableColumn id="11" xr3:uid="{00000000-0010-0000-0200-00000B000000}" name="787" dataDxfId="172"/>
    <tableColumn id="12" xr3:uid="{00000000-0010-0000-0200-00000C000000}" name="1025" dataDxfId="171"/>
    <tableColumn id="13" xr3:uid="{00000000-0010-0000-0200-00000D000000}" name="1259" dataDxfId="170"/>
    <tableColumn id="14" xr3:uid="{00000000-0010-0000-0200-00000E000000}" name="145" dataDxfId="169"/>
    <tableColumn id="15" xr3:uid="{00000000-0010-0000-0200-00000F000000}" name="269" dataDxfId="168"/>
    <tableColumn id="16" xr3:uid="{00000000-0010-0000-0200-000010000000}" name="559" dataDxfId="167"/>
    <tableColumn id="17" xr3:uid="{00000000-0010-0000-0200-000011000000}" name="600" dataDxfId="166"/>
    <tableColumn id="18" xr3:uid="{00000000-0010-0000-0200-000012000000}" name="1224" dataDxfId="165"/>
    <tableColumn id="19" xr3:uid="{00000000-0010-0000-0200-000013000000}" name="1338" dataDxfId="164"/>
    <tableColumn id="20" xr3:uid="{00000000-0010-0000-0200-000014000000}" name="1373" dataDxfId="163"/>
    <tableColumn id="21" xr3:uid="{00000000-0010-0000-0200-000015000000}" name="81" dataDxfId="162"/>
    <tableColumn id="22" xr3:uid="{00000000-0010-0000-0200-000016000000}" name="142" dataDxfId="161"/>
    <tableColumn id="23" xr3:uid="{00000000-0010-0000-0200-000017000000}" name="169" dataDxfId="160"/>
    <tableColumn id="24" xr3:uid="{00000000-0010-0000-0200-000018000000}" name="222" dataDxfId="159"/>
    <tableColumn id="25" xr3:uid="{00000000-0010-0000-0200-000019000000}" name="381" dataDxfId="158"/>
    <tableColumn id="26" xr3:uid="{00000000-0010-0000-0200-00001A000000}" name="456" dataDxfId="157"/>
    <tableColumn id="27" xr3:uid="{00000000-0010-0000-0200-00001B000000}" name="1051" dataDxfId="156"/>
    <tableColumn id="28" xr3:uid="{00000000-0010-0000-0200-00001C000000}" name="10" dataDxfId="155"/>
    <tableColumn id="29" xr3:uid="{00000000-0010-0000-0200-00001D000000}" name="1317" dataDxfId="154"/>
    <tableColumn id="30" xr3:uid="{00000000-0010-0000-0200-00001E000000}" name="1380" dataDxfId="153"/>
    <tableColumn id="31" xr3:uid="{00000000-0010-0000-0200-00001F000000}" name="218" dataDxfId="152"/>
    <tableColumn id="32" xr3:uid="{00000000-0010-0000-0200-000020000000}" name="236" dataDxfId="151"/>
    <tableColumn id="33" xr3:uid="{00000000-0010-0000-0200-000021000000}" name="311" dataDxfId="150"/>
    <tableColumn id="34" xr3:uid="{00000000-0010-0000-0200-000022000000}" name="431" dataDxfId="149"/>
    <tableColumn id="35" xr3:uid="{00000000-0010-0000-0200-000023000000}" name="440" dataDxfId="148"/>
    <tableColumn id="36" xr3:uid="{00000000-0010-0000-0200-000024000000}" name="921" dataDxfId="147"/>
    <tableColumn id="37" xr3:uid="{00000000-0010-0000-0200-000025000000}" name="1010" dataDxfId="146"/>
    <tableColumn id="38" xr3:uid="{00000000-0010-0000-0200-000026000000}" name="1198" dataDxfId="145"/>
    <tableColumn id="39" xr3:uid="{00000000-0010-0000-0200-000027000000}" name="1364" dataDxfId="144"/>
    <tableColumn id="40" xr3:uid="{00000000-0010-0000-0200-000028000000}" name="144" dataDxfId="143"/>
    <tableColumn id="41" xr3:uid="{00000000-0010-0000-0200-000029000000}" name="258" dataDxfId="142"/>
    <tableColumn id="42" xr3:uid="{00000000-0010-0000-0200-00002A000000}" name="542" dataDxfId="141"/>
    <tableColumn id="43" xr3:uid="{00000000-0010-0000-0200-00002B000000}" name="560" dataDxfId="140"/>
    <tableColumn id="44" xr3:uid="{00000000-0010-0000-0200-00002C000000}" name="1077" dataDxfId="139"/>
    <tableColumn id="45" xr3:uid="{00000000-0010-0000-0200-00002D000000}" name="1118" dataDxfId="138"/>
    <tableColumn id="46" xr3:uid="{00000000-0010-0000-0200-00002E000000}" name="1200" dataDxfId="137"/>
    <tableColumn id="47" xr3:uid="{00000000-0010-0000-0200-00002F000000}" name="1354" dataDxfId="136"/>
    <tableColumn id="48" xr3:uid="{00000000-0010-0000-0200-000030000000}" name="1396" dataDxfId="135"/>
    <tableColumn id="49" xr3:uid="{00000000-0010-0000-0200-000031000000}" name="80" dataDxfId="134"/>
    <tableColumn id="50" xr3:uid="{00000000-0010-0000-0200-000032000000}" name="265" dataDxfId="133"/>
    <tableColumn id="51" xr3:uid="{00000000-0010-0000-0200-000033000000}" name="299" dataDxfId="132"/>
    <tableColumn id="52" xr3:uid="{00000000-0010-0000-0200-000034000000}" name="833" dataDxfId="131"/>
    <tableColumn id="53" xr3:uid="{00000000-0010-0000-0200-000035000000}" name="1128" dataDxfId="130"/>
    <tableColumn id="54" xr3:uid="{00000000-0010-0000-0200-000036000000}" name="1147" dataDxfId="129"/>
    <tableColumn id="55" xr3:uid="{00000000-0010-0000-0200-000037000000}" name="1163" dataDxfId="128"/>
    <tableColumn id="56" xr3:uid="{00000000-0010-0000-0200-000038000000}" name="1250" dataDxfId="127"/>
    <tableColumn id="57" xr3:uid="{00000000-0010-0000-0200-000039000000}" name="1367" dataDxfId="126"/>
    <tableColumn id="58" xr3:uid="{00000000-0010-0000-0200-00003A000000}" name="1368" dataDxfId="125"/>
    <tableColumn id="59" xr3:uid="{00000000-0010-0000-0200-00003B000000}" name="1369" dataDxfId="124"/>
    <tableColumn id="60" xr3:uid="{00000000-0010-0000-0200-00003C000000}" name="1370" dataDxfId="123"/>
    <tableColumn id="61" xr3:uid="{00000000-0010-0000-0200-00003D000000}" name="1371" dataDxfId="122"/>
    <tableColumn id="62" xr3:uid="{00000000-0010-0000-0200-00003E000000}" name="1372" dataDxfId="121"/>
    <tableColumn id="63" xr3:uid="{00000000-0010-0000-0200-00003F000000}" name="13722" dataDxfId="120"/>
    <tableColumn id="64" xr3:uid="{00000000-0010-0000-0200-000040000000}" name="13723" dataDxfId="119"/>
    <tableColumn id="65" xr3:uid="{00000000-0010-0000-0200-000041000000}" name="13724" dataDxfId="118"/>
    <tableColumn id="66" xr3:uid="{00000000-0010-0000-0200-000042000000}" name="13725" dataDxfId="117"/>
    <tableColumn id="67" xr3:uid="{00000000-0010-0000-0200-000043000000}" name="13726" dataDxfId="116"/>
    <tableColumn id="68" xr3:uid="{00000000-0010-0000-0200-000044000000}" name="13727" dataDxfId="115"/>
    <tableColumn id="69" xr3:uid="{00000000-0010-0000-0200-000045000000}" name="13728" dataDxfId="114"/>
    <tableColumn id="70" xr3:uid="{00000000-0010-0000-0200-000046000000}" name="13729" dataDxfId="113"/>
    <tableColumn id="71" xr3:uid="{00000000-0010-0000-0200-000047000000}" name="13730" dataDxfId="112"/>
    <tableColumn id="73" xr3:uid="{00000000-0010-0000-0200-000049000000}" name="13731" dataDxfId="111"/>
    <tableColumn id="72" xr3:uid="{00000000-0010-0000-0200-000048000000}" name="13732" dataDxfId="110"/>
  </tableColumns>
  <tableStyleInfo name="TableStyleMedium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6" displayName="Table6" ref="J1:J73" totalsRowShown="0" headerRowDxfId="109" dataDxfId="107" headerRowBorderDxfId="108" tableBorderDxfId="106" totalsRowBorderDxfId="105">
  <autoFilter ref="J1:J73" xr:uid="{00000000-0009-0000-0100-000006000000}"/>
  <tableColumns count="1">
    <tableColumn id="1" xr3:uid="{00000000-0010-0000-0300-000001000000}" name="Contractor" dataDxfId="10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line_items" displayName="line_items" ref="A537:A997" totalsRowShown="0" headerRowDxfId="103" dataDxfId="102">
  <autoFilter ref="A537:A997" xr:uid="{00000000-0009-0000-0100-000003000000}">
    <filterColumn colId="0" hiddenButton="1"/>
  </autoFilter>
  <tableColumns count="1">
    <tableColumn id="1" xr3:uid="{00000000-0010-0000-0400-000001000000}" name="line_items" dataDxfId="101"/>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1.xml"/><Relationship Id="rId16" Type="http://schemas.openxmlformats.org/officeDocument/2006/relationships/ctrlProp" Target="../ctrlProps/ctrlProp9.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5" Type="http://schemas.openxmlformats.org/officeDocument/2006/relationships/ctrlProp" Target="../ctrlProps/ctrlProp8.xml"/><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 Id="rId9"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V4686"/>
  <sheetViews>
    <sheetView workbookViewId="0">
      <selection activeCell="E16" sqref="E16"/>
    </sheetView>
  </sheetViews>
  <sheetFormatPr defaultColWidth="9.140625" defaultRowHeight="15" x14ac:dyDescent="0.25"/>
  <cols>
    <col min="1" max="1" width="12.5703125" style="7" customWidth="1"/>
    <col min="2" max="2" width="17.140625" style="20" customWidth="1"/>
    <col min="3" max="3" width="17.140625" style="7" customWidth="1"/>
    <col min="4" max="4" width="17.140625" style="142" customWidth="1"/>
    <col min="5" max="5" width="74.28515625" style="7" bestFit="1" customWidth="1"/>
    <col min="6" max="7" width="17.140625" style="5" customWidth="1"/>
    <col min="8" max="9" width="17.140625" style="7" customWidth="1"/>
    <col min="10" max="10" width="17.140625" style="142" customWidth="1"/>
    <col min="11" max="74" width="17.140625" style="7" customWidth="1"/>
    <col min="75" max="16384" width="9.140625" style="7"/>
  </cols>
  <sheetData>
    <row r="1" spans="1:12" ht="15.75" customHeight="1" x14ac:dyDescent="0.25">
      <c r="A1" s="154" t="s">
        <v>752</v>
      </c>
      <c r="B1" s="148" t="s">
        <v>745</v>
      </c>
      <c r="C1" s="17"/>
      <c r="D1" s="147" t="s">
        <v>913</v>
      </c>
      <c r="E1" s="138" t="s">
        <v>914</v>
      </c>
      <c r="F1" s="138" t="s">
        <v>747</v>
      </c>
      <c r="G1" s="138" t="s">
        <v>746</v>
      </c>
      <c r="H1" s="138" t="s">
        <v>748</v>
      </c>
      <c r="J1" s="151" t="s">
        <v>1128</v>
      </c>
      <c r="L1" s="150"/>
    </row>
    <row r="2" spans="1:12" x14ac:dyDescent="0.25">
      <c r="A2" s="143">
        <v>1</v>
      </c>
      <c r="B2" s="145" t="s">
        <v>746</v>
      </c>
      <c r="C2" s="17"/>
      <c r="D2" s="139">
        <v>462</v>
      </c>
      <c r="E2" s="517" t="s">
        <v>915</v>
      </c>
      <c r="F2" s="517" t="s">
        <v>916</v>
      </c>
      <c r="G2" s="517" t="s">
        <v>917</v>
      </c>
      <c r="H2" s="518" t="s">
        <v>918</v>
      </c>
      <c r="J2" s="152"/>
    </row>
    <row r="3" spans="1:12" x14ac:dyDescent="0.25">
      <c r="A3" s="143">
        <v>2</v>
      </c>
      <c r="B3" s="145" t="s">
        <v>746</v>
      </c>
      <c r="C3" s="17"/>
      <c r="D3" s="140">
        <v>236</v>
      </c>
      <c r="E3" s="515" t="s">
        <v>919</v>
      </c>
      <c r="F3" s="515" t="s">
        <v>920</v>
      </c>
      <c r="G3" s="515" t="s">
        <v>921</v>
      </c>
      <c r="H3" s="516" t="s">
        <v>922</v>
      </c>
      <c r="J3" s="152"/>
    </row>
    <row r="4" spans="1:12" x14ac:dyDescent="0.25">
      <c r="A4" s="143">
        <v>3</v>
      </c>
      <c r="B4" s="145" t="s">
        <v>746</v>
      </c>
      <c r="C4" s="17"/>
      <c r="D4" s="140">
        <v>1364</v>
      </c>
      <c r="E4" s="515" t="s">
        <v>923</v>
      </c>
      <c r="F4" s="515" t="s">
        <v>924</v>
      </c>
      <c r="G4" s="515" t="s">
        <v>925</v>
      </c>
      <c r="H4" s="516" t="s">
        <v>926</v>
      </c>
      <c r="J4" s="152"/>
    </row>
    <row r="5" spans="1:12" x14ac:dyDescent="0.25">
      <c r="A5" s="143">
        <v>4</v>
      </c>
      <c r="B5" s="145" t="s">
        <v>746</v>
      </c>
      <c r="D5" s="141">
        <v>1402</v>
      </c>
      <c r="E5" s="522" t="s">
        <v>1220</v>
      </c>
      <c r="F5" s="515"/>
      <c r="G5" s="515"/>
      <c r="H5" s="516" t="s">
        <v>945</v>
      </c>
      <c r="J5" s="152"/>
    </row>
    <row r="6" spans="1:12" x14ac:dyDescent="0.25">
      <c r="A6" s="143">
        <v>5</v>
      </c>
      <c r="B6" s="145" t="s">
        <v>747</v>
      </c>
      <c r="D6" s="526">
        <v>1395</v>
      </c>
      <c r="E6" s="522" t="s">
        <v>942</v>
      </c>
      <c r="F6" s="523" t="s">
        <v>943</v>
      </c>
      <c r="G6" s="522" t="s">
        <v>944</v>
      </c>
      <c r="H6" s="525"/>
      <c r="J6" s="152"/>
    </row>
    <row r="7" spans="1:12" x14ac:dyDescent="0.25">
      <c r="A7" s="143">
        <v>6</v>
      </c>
      <c r="B7" s="145" t="s">
        <v>748</v>
      </c>
      <c r="D7" s="141">
        <v>1259</v>
      </c>
      <c r="E7" s="527" t="s">
        <v>1554</v>
      </c>
      <c r="F7" s="519" t="s">
        <v>927</v>
      </c>
      <c r="G7" s="515" t="s">
        <v>928</v>
      </c>
      <c r="H7" s="516" t="s">
        <v>929</v>
      </c>
      <c r="J7" s="152"/>
    </row>
    <row r="8" spans="1:12" x14ac:dyDescent="0.25">
      <c r="A8" s="143">
        <v>7</v>
      </c>
      <c r="B8" s="145" t="s">
        <v>746</v>
      </c>
      <c r="D8" s="141">
        <v>6</v>
      </c>
      <c r="E8" s="522" t="s">
        <v>1573</v>
      </c>
      <c r="F8" s="515" t="s">
        <v>930</v>
      </c>
      <c r="G8" s="515"/>
      <c r="H8" s="516"/>
      <c r="J8" s="152"/>
    </row>
    <row r="9" spans="1:12" x14ac:dyDescent="0.25">
      <c r="A9" s="143">
        <v>8</v>
      </c>
      <c r="B9" s="145" t="s">
        <v>748</v>
      </c>
      <c r="D9" s="140">
        <v>10</v>
      </c>
      <c r="E9" s="515" t="s">
        <v>931</v>
      </c>
      <c r="F9" s="515"/>
      <c r="G9" s="515"/>
      <c r="H9" s="516" t="s">
        <v>932</v>
      </c>
      <c r="J9" s="152"/>
    </row>
    <row r="10" spans="1:12" x14ac:dyDescent="0.25">
      <c r="A10" s="143">
        <v>9</v>
      </c>
      <c r="B10" s="145" t="s">
        <v>747</v>
      </c>
      <c r="D10" s="140">
        <v>1163</v>
      </c>
      <c r="E10" s="515" t="s">
        <v>933</v>
      </c>
      <c r="F10" s="515"/>
      <c r="G10" s="515"/>
      <c r="H10" s="516" t="s">
        <v>934</v>
      </c>
      <c r="J10" s="152"/>
    </row>
    <row r="11" spans="1:12" x14ac:dyDescent="0.25">
      <c r="A11" s="144">
        <v>10</v>
      </c>
      <c r="B11" s="145" t="s">
        <v>746</v>
      </c>
      <c r="D11" s="140">
        <v>431</v>
      </c>
      <c r="E11" s="515" t="s">
        <v>935</v>
      </c>
      <c r="F11" s="515" t="s">
        <v>936</v>
      </c>
      <c r="G11" s="515"/>
      <c r="H11" s="516" t="s">
        <v>937</v>
      </c>
      <c r="J11" s="152"/>
    </row>
    <row r="12" spans="1:12" x14ac:dyDescent="0.25">
      <c r="A12" s="144">
        <v>11</v>
      </c>
      <c r="B12" s="145" t="s">
        <v>748</v>
      </c>
      <c r="D12" s="140">
        <v>1224</v>
      </c>
      <c r="E12" s="515" t="s">
        <v>938</v>
      </c>
      <c r="F12" s="515" t="s">
        <v>939</v>
      </c>
      <c r="G12" s="515" t="s">
        <v>940</v>
      </c>
      <c r="H12" s="516" t="s">
        <v>941</v>
      </c>
      <c r="J12" s="152"/>
    </row>
    <row r="13" spans="1:12" x14ac:dyDescent="0.25">
      <c r="A13" s="144">
        <v>12</v>
      </c>
      <c r="B13" s="145" t="s">
        <v>746</v>
      </c>
      <c r="D13" s="526">
        <v>1250</v>
      </c>
      <c r="E13" s="522" t="s">
        <v>946</v>
      </c>
      <c r="F13" s="523" t="s">
        <v>947</v>
      </c>
      <c r="G13" s="523" t="s">
        <v>948</v>
      </c>
      <c r="H13" s="524" t="s">
        <v>949</v>
      </c>
      <c r="J13" s="152"/>
    </row>
    <row r="14" spans="1:12" x14ac:dyDescent="0.25">
      <c r="A14" s="144">
        <v>13</v>
      </c>
      <c r="B14" s="145" t="s">
        <v>748</v>
      </c>
      <c r="D14" s="141">
        <v>145</v>
      </c>
      <c r="E14" s="522" t="s">
        <v>950</v>
      </c>
      <c r="F14" s="515" t="s">
        <v>951</v>
      </c>
      <c r="G14" s="515" t="s">
        <v>952</v>
      </c>
      <c r="H14" s="516" t="s">
        <v>953</v>
      </c>
      <c r="J14" s="152"/>
    </row>
    <row r="15" spans="1:12" x14ac:dyDescent="0.25">
      <c r="A15" s="144">
        <v>14</v>
      </c>
      <c r="B15" s="145" t="s">
        <v>748</v>
      </c>
      <c r="D15" s="141">
        <v>896</v>
      </c>
      <c r="E15" s="522" t="s">
        <v>954</v>
      </c>
      <c r="F15" s="515" t="s">
        <v>955</v>
      </c>
      <c r="G15" s="515"/>
      <c r="H15" s="516"/>
      <c r="J15" s="152"/>
    </row>
    <row r="16" spans="1:12" x14ac:dyDescent="0.25">
      <c r="A16" s="144">
        <v>15</v>
      </c>
      <c r="B16" s="145" t="s">
        <v>746</v>
      </c>
      <c r="D16" s="141">
        <v>787</v>
      </c>
      <c r="E16" s="538" t="s">
        <v>1575</v>
      </c>
      <c r="F16" s="515" t="s">
        <v>960</v>
      </c>
      <c r="G16" s="515" t="s">
        <v>961</v>
      </c>
      <c r="H16" s="516" t="s">
        <v>962</v>
      </c>
      <c r="J16" s="152"/>
    </row>
    <row r="17" spans="1:10" x14ac:dyDescent="0.25">
      <c r="A17" s="144">
        <v>16</v>
      </c>
      <c r="B17" s="145" t="s">
        <v>746</v>
      </c>
      <c r="D17" s="141">
        <v>1051</v>
      </c>
      <c r="E17" s="522" t="s">
        <v>956</v>
      </c>
      <c r="F17" s="515"/>
      <c r="G17" s="515"/>
      <c r="H17" s="516" t="s">
        <v>957</v>
      </c>
      <c r="J17" s="152"/>
    </row>
    <row r="18" spans="1:10" x14ac:dyDescent="0.25">
      <c r="A18" s="144">
        <v>17</v>
      </c>
      <c r="B18" s="145" t="s">
        <v>746</v>
      </c>
      <c r="D18" s="526">
        <v>1043</v>
      </c>
      <c r="E18" s="522" t="s">
        <v>958</v>
      </c>
      <c r="F18" s="523"/>
      <c r="G18" s="523" t="s">
        <v>959</v>
      </c>
      <c r="H18" s="524"/>
      <c r="J18" s="152"/>
    </row>
    <row r="19" spans="1:10" x14ac:dyDescent="0.25">
      <c r="A19" s="144">
        <v>18</v>
      </c>
      <c r="B19" s="145" t="s">
        <v>746</v>
      </c>
      <c r="D19" s="526">
        <v>258</v>
      </c>
      <c r="E19" s="522" t="s">
        <v>1518</v>
      </c>
      <c r="F19" s="523" t="s">
        <v>963</v>
      </c>
      <c r="G19" s="523" t="s">
        <v>964</v>
      </c>
      <c r="H19" s="524" t="s">
        <v>965</v>
      </c>
      <c r="J19" s="152"/>
    </row>
    <row r="20" spans="1:10" x14ac:dyDescent="0.25">
      <c r="A20" s="144">
        <v>19</v>
      </c>
      <c r="B20" s="145" t="s">
        <v>746</v>
      </c>
      <c r="D20" s="141">
        <v>1077</v>
      </c>
      <c r="E20" s="522" t="s">
        <v>1563</v>
      </c>
      <c r="F20" s="515" t="s">
        <v>1082</v>
      </c>
      <c r="G20" s="515" t="s">
        <v>1083</v>
      </c>
      <c r="H20" s="516" t="s">
        <v>1084</v>
      </c>
      <c r="J20" s="152"/>
    </row>
    <row r="21" spans="1:10" x14ac:dyDescent="0.25">
      <c r="A21" s="144">
        <v>20</v>
      </c>
      <c r="B21" s="145" t="s">
        <v>746</v>
      </c>
      <c r="D21" s="141">
        <v>1185</v>
      </c>
      <c r="E21" s="528" t="s">
        <v>966</v>
      </c>
      <c r="F21" s="515"/>
      <c r="G21" s="515" t="s">
        <v>967</v>
      </c>
      <c r="H21" s="516"/>
      <c r="J21" s="152"/>
    </row>
    <row r="22" spans="1:10" x14ac:dyDescent="0.25">
      <c r="A22" s="144">
        <v>21</v>
      </c>
      <c r="B22" s="145" t="s">
        <v>746</v>
      </c>
      <c r="D22" s="141">
        <v>1396</v>
      </c>
      <c r="E22" s="522" t="s">
        <v>1210</v>
      </c>
      <c r="F22" s="515"/>
      <c r="G22" s="515"/>
      <c r="H22" s="516" t="s">
        <v>971</v>
      </c>
      <c r="J22" s="152"/>
    </row>
    <row r="23" spans="1:10" x14ac:dyDescent="0.25">
      <c r="A23" s="144">
        <v>22</v>
      </c>
      <c r="B23" s="145" t="s">
        <v>748</v>
      </c>
      <c r="D23" s="141">
        <v>453</v>
      </c>
      <c r="E23" s="522" t="s">
        <v>972</v>
      </c>
      <c r="F23" s="515" t="s">
        <v>973</v>
      </c>
      <c r="G23" s="515" t="s">
        <v>974</v>
      </c>
      <c r="H23" s="516"/>
      <c r="J23" s="152"/>
    </row>
    <row r="24" spans="1:10" x14ac:dyDescent="0.25">
      <c r="A24" s="144">
        <v>23</v>
      </c>
      <c r="B24" s="145" t="s">
        <v>746</v>
      </c>
      <c r="D24" s="141">
        <v>299</v>
      </c>
      <c r="E24" s="522" t="s">
        <v>975</v>
      </c>
      <c r="F24" s="515" t="s">
        <v>976</v>
      </c>
      <c r="G24" s="515" t="s">
        <v>977</v>
      </c>
      <c r="H24" s="516" t="s">
        <v>978</v>
      </c>
      <c r="J24" s="152"/>
    </row>
    <row r="25" spans="1:10" x14ac:dyDescent="0.25">
      <c r="A25" s="144">
        <v>24</v>
      </c>
      <c r="B25" s="145" t="s">
        <v>746</v>
      </c>
      <c r="D25" s="141">
        <v>1118</v>
      </c>
      <c r="E25" s="522" t="s">
        <v>979</v>
      </c>
      <c r="F25" s="523" t="s">
        <v>980</v>
      </c>
      <c r="G25" s="522" t="s">
        <v>981</v>
      </c>
      <c r="H25" s="525" t="s">
        <v>982</v>
      </c>
      <c r="J25" s="152"/>
    </row>
    <row r="26" spans="1:10" x14ac:dyDescent="0.25">
      <c r="A26" s="144">
        <v>25</v>
      </c>
      <c r="B26" s="145" t="s">
        <v>747</v>
      </c>
      <c r="D26" s="141">
        <v>1373</v>
      </c>
      <c r="E26" s="522" t="s">
        <v>983</v>
      </c>
      <c r="F26" s="515" t="s">
        <v>984</v>
      </c>
      <c r="G26" s="515" t="s">
        <v>985</v>
      </c>
      <c r="H26" s="516" t="s">
        <v>986</v>
      </c>
      <c r="J26" s="152"/>
    </row>
    <row r="27" spans="1:10" x14ac:dyDescent="0.25">
      <c r="A27" s="144">
        <v>26</v>
      </c>
      <c r="B27" s="145" t="s">
        <v>748</v>
      </c>
      <c r="D27" s="141">
        <v>1158</v>
      </c>
      <c r="E27" s="522" t="s">
        <v>1552</v>
      </c>
      <c r="F27" s="515" t="s">
        <v>987</v>
      </c>
      <c r="G27" s="515" t="s">
        <v>988</v>
      </c>
      <c r="H27" s="516" t="s">
        <v>989</v>
      </c>
      <c r="J27" s="152"/>
    </row>
    <row r="28" spans="1:10" x14ac:dyDescent="0.25">
      <c r="A28" s="144">
        <v>27</v>
      </c>
      <c r="B28" s="145" t="s">
        <v>747</v>
      </c>
      <c r="D28" s="526">
        <v>876</v>
      </c>
      <c r="E28" s="522" t="s">
        <v>990</v>
      </c>
      <c r="F28" s="523"/>
      <c r="G28" s="523" t="s">
        <v>991</v>
      </c>
      <c r="H28" s="524"/>
      <c r="J28" s="152"/>
    </row>
    <row r="29" spans="1:10" x14ac:dyDescent="0.25">
      <c r="A29" s="144">
        <v>28</v>
      </c>
      <c r="B29" s="145" t="s">
        <v>748</v>
      </c>
      <c r="D29" s="526">
        <v>456</v>
      </c>
      <c r="E29" s="527" t="s">
        <v>1516</v>
      </c>
      <c r="F29" s="523" t="s">
        <v>996</v>
      </c>
      <c r="G29" s="523" t="s">
        <v>997</v>
      </c>
      <c r="H29" s="524" t="s">
        <v>998</v>
      </c>
      <c r="J29" s="152"/>
    </row>
    <row r="30" spans="1:10" x14ac:dyDescent="0.25">
      <c r="A30" s="144">
        <v>29</v>
      </c>
      <c r="B30" s="145" t="s">
        <v>747</v>
      </c>
      <c r="D30" s="141">
        <v>80</v>
      </c>
      <c r="E30" s="522" t="s">
        <v>992</v>
      </c>
      <c r="F30" s="515" t="s">
        <v>993</v>
      </c>
      <c r="G30" s="515" t="s">
        <v>994</v>
      </c>
      <c r="H30" s="516" t="s">
        <v>995</v>
      </c>
      <c r="J30" s="152"/>
    </row>
    <row r="31" spans="1:10" x14ac:dyDescent="0.25">
      <c r="A31" s="144">
        <v>30</v>
      </c>
      <c r="B31" s="145" t="s">
        <v>746</v>
      </c>
      <c r="D31" s="141">
        <v>542</v>
      </c>
      <c r="E31" s="522" t="s">
        <v>999</v>
      </c>
      <c r="F31" s="515" t="s">
        <v>1000</v>
      </c>
      <c r="G31" s="515"/>
      <c r="H31" s="516" t="s">
        <v>1001</v>
      </c>
      <c r="J31" s="152"/>
    </row>
    <row r="32" spans="1:10" x14ac:dyDescent="0.25">
      <c r="A32" s="144">
        <v>31</v>
      </c>
      <c r="B32" s="145" t="s">
        <v>748</v>
      </c>
      <c r="D32" s="141">
        <v>440</v>
      </c>
      <c r="E32" s="522" t="s">
        <v>1004</v>
      </c>
      <c r="F32" s="515" t="s">
        <v>1005</v>
      </c>
      <c r="G32" s="515" t="s">
        <v>1006</v>
      </c>
      <c r="H32" s="516" t="s">
        <v>1007</v>
      </c>
      <c r="J32" s="152"/>
    </row>
    <row r="33" spans="1:10" x14ac:dyDescent="0.25">
      <c r="A33" s="144">
        <v>32</v>
      </c>
      <c r="B33" s="145" t="s">
        <v>746</v>
      </c>
      <c r="D33" s="526">
        <v>1397</v>
      </c>
      <c r="E33" s="522" t="s">
        <v>1221</v>
      </c>
      <c r="F33" s="523" t="s">
        <v>1002</v>
      </c>
      <c r="G33" s="523"/>
      <c r="H33" s="524" t="s">
        <v>1003</v>
      </c>
      <c r="J33" s="152"/>
    </row>
    <row r="34" spans="1:10" x14ac:dyDescent="0.25">
      <c r="A34" s="144">
        <v>33</v>
      </c>
      <c r="B34" s="145" t="s">
        <v>746</v>
      </c>
      <c r="D34" s="526">
        <v>480</v>
      </c>
      <c r="E34" s="522" t="s">
        <v>1008</v>
      </c>
      <c r="F34" s="523" t="s">
        <v>1009</v>
      </c>
      <c r="G34" s="523"/>
      <c r="H34" s="524"/>
      <c r="J34" s="152"/>
    </row>
    <row r="35" spans="1:10" x14ac:dyDescent="0.25">
      <c r="A35" s="144">
        <v>34</v>
      </c>
      <c r="B35" s="145" t="s">
        <v>746</v>
      </c>
      <c r="D35" s="141">
        <v>269</v>
      </c>
      <c r="E35" s="522" t="s">
        <v>1010</v>
      </c>
      <c r="F35" s="515" t="s">
        <v>1011</v>
      </c>
      <c r="G35" s="515"/>
      <c r="H35" s="516" t="s">
        <v>1012</v>
      </c>
      <c r="J35" s="152"/>
    </row>
    <row r="36" spans="1:10" x14ac:dyDescent="0.25">
      <c r="A36" s="144">
        <v>35</v>
      </c>
      <c r="B36" s="145" t="s">
        <v>747</v>
      </c>
      <c r="D36" s="141">
        <v>1317</v>
      </c>
      <c r="E36" s="522" t="s">
        <v>1013</v>
      </c>
      <c r="F36" s="515" t="s">
        <v>1014</v>
      </c>
      <c r="G36" s="515" t="s">
        <v>1015</v>
      </c>
      <c r="H36" s="516" t="s">
        <v>1016</v>
      </c>
      <c r="J36" s="152"/>
    </row>
    <row r="37" spans="1:10" x14ac:dyDescent="0.25">
      <c r="A37" s="144">
        <v>36</v>
      </c>
      <c r="B37" s="145" t="s">
        <v>748</v>
      </c>
      <c r="D37" s="141">
        <v>1147</v>
      </c>
      <c r="E37" s="522" t="s">
        <v>1562</v>
      </c>
      <c r="F37" s="515" t="s">
        <v>1017</v>
      </c>
      <c r="G37" s="515" t="s">
        <v>1018</v>
      </c>
      <c r="H37" s="516" t="s">
        <v>1019</v>
      </c>
      <c r="J37" s="152"/>
    </row>
    <row r="38" spans="1:10" x14ac:dyDescent="0.25">
      <c r="A38" s="144">
        <v>37</v>
      </c>
      <c r="B38" s="145" t="s">
        <v>746</v>
      </c>
      <c r="D38" s="141">
        <v>81</v>
      </c>
      <c r="E38" s="522" t="s">
        <v>1020</v>
      </c>
      <c r="F38" s="523" t="s">
        <v>1021</v>
      </c>
      <c r="G38" s="522" t="s">
        <v>1022</v>
      </c>
      <c r="H38" s="525" t="s">
        <v>1023</v>
      </c>
      <c r="J38" s="152"/>
    </row>
    <row r="39" spans="1:10" x14ac:dyDescent="0.25">
      <c r="A39" s="144">
        <v>38</v>
      </c>
      <c r="B39" s="145" t="s">
        <v>746</v>
      </c>
      <c r="D39" s="141">
        <v>1200</v>
      </c>
      <c r="E39" s="522" t="s">
        <v>1024</v>
      </c>
      <c r="F39" s="515" t="s">
        <v>1025</v>
      </c>
      <c r="G39" s="515"/>
      <c r="H39" s="516" t="s">
        <v>1026</v>
      </c>
      <c r="J39" s="152"/>
    </row>
    <row r="40" spans="1:10" x14ac:dyDescent="0.25">
      <c r="A40" s="144">
        <v>39</v>
      </c>
      <c r="B40" s="145" t="s">
        <v>746</v>
      </c>
      <c r="D40" s="141">
        <v>1386</v>
      </c>
      <c r="E40" s="522" t="s">
        <v>1027</v>
      </c>
      <c r="F40" s="515"/>
      <c r="G40" s="515" t="s">
        <v>1028</v>
      </c>
      <c r="H40" s="516"/>
      <c r="J40" s="152"/>
    </row>
    <row r="41" spans="1:10" x14ac:dyDescent="0.25">
      <c r="A41" s="144">
        <v>40</v>
      </c>
      <c r="B41" s="145" t="s">
        <v>746</v>
      </c>
      <c r="D41" s="141">
        <v>360</v>
      </c>
      <c r="E41" s="522" t="s">
        <v>1519</v>
      </c>
      <c r="F41" s="515" t="s">
        <v>1029</v>
      </c>
      <c r="G41" s="515" t="s">
        <v>1030</v>
      </c>
      <c r="H41" s="516" t="s">
        <v>1031</v>
      </c>
      <c r="J41" s="152"/>
    </row>
    <row r="42" spans="1:10" x14ac:dyDescent="0.25">
      <c r="A42" s="144">
        <v>41</v>
      </c>
      <c r="B42" s="145" t="s">
        <v>747</v>
      </c>
      <c r="D42" s="141">
        <v>311</v>
      </c>
      <c r="E42" s="522" t="s">
        <v>1372</v>
      </c>
      <c r="F42" s="515" t="s">
        <v>968</v>
      </c>
      <c r="G42" s="515" t="s">
        <v>969</v>
      </c>
      <c r="H42" s="516" t="s">
        <v>970</v>
      </c>
      <c r="J42" s="152"/>
    </row>
    <row r="43" spans="1:10" x14ac:dyDescent="0.25">
      <c r="A43" s="144">
        <v>42</v>
      </c>
      <c r="B43" s="145" t="s">
        <v>747</v>
      </c>
      <c r="D43" s="141">
        <v>144</v>
      </c>
      <c r="E43" s="522" t="s">
        <v>1032</v>
      </c>
      <c r="F43" s="515" t="s">
        <v>1033</v>
      </c>
      <c r="G43" s="515" t="s">
        <v>1034</v>
      </c>
      <c r="H43" s="516" t="s">
        <v>1035</v>
      </c>
      <c r="J43" s="152"/>
    </row>
    <row r="44" spans="1:10" x14ac:dyDescent="0.25">
      <c r="A44" s="144">
        <v>43</v>
      </c>
      <c r="B44" s="145" t="s">
        <v>748</v>
      </c>
      <c r="D44" s="141">
        <v>560</v>
      </c>
      <c r="E44" s="522" t="s">
        <v>1520</v>
      </c>
      <c r="F44" s="523" t="s">
        <v>1036</v>
      </c>
      <c r="G44" s="522" t="s">
        <v>1037</v>
      </c>
      <c r="H44" s="524" t="s">
        <v>1038</v>
      </c>
      <c r="J44" s="152"/>
    </row>
    <row r="45" spans="1:10" x14ac:dyDescent="0.25">
      <c r="A45" s="144">
        <v>44</v>
      </c>
      <c r="B45" s="145" t="s">
        <v>748</v>
      </c>
      <c r="D45" s="141">
        <v>1070</v>
      </c>
      <c r="E45" s="522" t="s">
        <v>1039</v>
      </c>
      <c r="F45" s="515" t="s">
        <v>1040</v>
      </c>
      <c r="G45" s="515" t="s">
        <v>1041</v>
      </c>
      <c r="H45" s="516" t="s">
        <v>1042</v>
      </c>
      <c r="J45" s="152"/>
    </row>
    <row r="46" spans="1:10" x14ac:dyDescent="0.25">
      <c r="A46" s="144">
        <v>45</v>
      </c>
      <c r="B46" s="145" t="s">
        <v>746</v>
      </c>
      <c r="D46" s="141">
        <v>1184</v>
      </c>
      <c r="E46" s="522" t="s">
        <v>1043</v>
      </c>
      <c r="F46" s="515" t="s">
        <v>1044</v>
      </c>
      <c r="G46" s="515" t="s">
        <v>1045</v>
      </c>
      <c r="H46" s="516" t="s">
        <v>1046</v>
      </c>
      <c r="J46" s="152"/>
    </row>
    <row r="47" spans="1:10" x14ac:dyDescent="0.25">
      <c r="A47" s="144">
        <v>46</v>
      </c>
      <c r="B47" s="145" t="s">
        <v>746</v>
      </c>
      <c r="D47" s="141">
        <v>1380</v>
      </c>
      <c r="E47" s="522" t="s">
        <v>1521</v>
      </c>
      <c r="F47" s="515" t="s">
        <v>1047</v>
      </c>
      <c r="G47" s="515"/>
      <c r="H47" s="516" t="s">
        <v>1048</v>
      </c>
      <c r="J47" s="152"/>
    </row>
    <row r="48" spans="1:10" x14ac:dyDescent="0.25">
      <c r="A48" s="144">
        <v>47</v>
      </c>
      <c r="B48" s="145" t="s">
        <v>748</v>
      </c>
      <c r="D48" s="141">
        <v>163</v>
      </c>
      <c r="E48" s="522" t="s">
        <v>1574</v>
      </c>
      <c r="F48" s="515" t="s">
        <v>1049</v>
      </c>
      <c r="G48" s="515"/>
      <c r="H48" s="516"/>
      <c r="J48" s="152"/>
    </row>
    <row r="49" spans="1:10" x14ac:dyDescent="0.25">
      <c r="A49" s="144">
        <v>48</v>
      </c>
      <c r="B49" s="145" t="s">
        <v>747</v>
      </c>
      <c r="D49" s="141">
        <v>921</v>
      </c>
      <c r="E49" s="522" t="s">
        <v>1050</v>
      </c>
      <c r="F49" s="522" t="s">
        <v>1051</v>
      </c>
      <c r="G49" s="522" t="s">
        <v>1052</v>
      </c>
      <c r="H49" s="524" t="s">
        <v>1053</v>
      </c>
      <c r="J49" s="152"/>
    </row>
    <row r="50" spans="1:10" x14ac:dyDescent="0.25">
      <c r="A50" s="144">
        <v>49</v>
      </c>
      <c r="B50" s="145" t="s">
        <v>747</v>
      </c>
      <c r="D50" s="141">
        <v>169</v>
      </c>
      <c r="E50" s="522" t="s">
        <v>1517</v>
      </c>
      <c r="F50" s="515" t="s">
        <v>1054</v>
      </c>
      <c r="G50" s="515" t="s">
        <v>1055</v>
      </c>
      <c r="H50" s="516" t="s">
        <v>1056</v>
      </c>
      <c r="J50" s="152"/>
    </row>
    <row r="51" spans="1:10" x14ac:dyDescent="0.25">
      <c r="A51" s="144">
        <v>50</v>
      </c>
      <c r="B51" s="145" t="s">
        <v>748</v>
      </c>
      <c r="D51" s="141">
        <v>176</v>
      </c>
      <c r="E51" s="522" t="s">
        <v>1057</v>
      </c>
      <c r="F51" s="515"/>
      <c r="G51" s="515" t="s">
        <v>1058</v>
      </c>
      <c r="H51" s="516"/>
      <c r="J51" s="152"/>
    </row>
    <row r="52" spans="1:10" x14ac:dyDescent="0.25">
      <c r="A52" s="144">
        <v>51</v>
      </c>
      <c r="B52" s="145" t="s">
        <v>747</v>
      </c>
      <c r="D52" s="526">
        <v>1198</v>
      </c>
      <c r="E52" s="522" t="s">
        <v>1059</v>
      </c>
      <c r="F52" s="523"/>
      <c r="G52" s="523"/>
      <c r="H52" s="524" t="s">
        <v>1060</v>
      </c>
      <c r="J52" s="152"/>
    </row>
    <row r="53" spans="1:10" x14ac:dyDescent="0.25">
      <c r="A53" s="144">
        <v>52</v>
      </c>
      <c r="B53" s="145" t="s">
        <v>747</v>
      </c>
      <c r="D53" s="526">
        <v>183</v>
      </c>
      <c r="E53" s="522" t="s">
        <v>1553</v>
      </c>
      <c r="F53" s="523" t="s">
        <v>1061</v>
      </c>
      <c r="G53" s="523"/>
      <c r="H53" s="524" t="s">
        <v>1062</v>
      </c>
      <c r="J53" s="152"/>
    </row>
    <row r="54" spans="1:10" x14ac:dyDescent="0.25">
      <c r="A54" s="18">
        <v>53</v>
      </c>
      <c r="B54" s="145" t="s">
        <v>747</v>
      </c>
      <c r="D54" s="526">
        <v>420</v>
      </c>
      <c r="E54" s="522" t="s">
        <v>1063</v>
      </c>
      <c r="F54" s="523"/>
      <c r="G54" s="523" t="s">
        <v>1064</v>
      </c>
      <c r="H54" s="524"/>
      <c r="J54" s="152"/>
    </row>
    <row r="55" spans="1:10" x14ac:dyDescent="0.25">
      <c r="A55" s="18">
        <v>54</v>
      </c>
      <c r="B55" s="145" t="s">
        <v>746</v>
      </c>
      <c r="D55" s="141">
        <v>600</v>
      </c>
      <c r="E55" s="522" t="s">
        <v>1066</v>
      </c>
      <c r="F55" s="515" t="s">
        <v>1067</v>
      </c>
      <c r="G55" s="515" t="s">
        <v>1068</v>
      </c>
      <c r="H55" s="516" t="s">
        <v>1069</v>
      </c>
      <c r="J55" s="152"/>
    </row>
    <row r="56" spans="1:10" x14ac:dyDescent="0.25">
      <c r="A56" s="18">
        <v>55</v>
      </c>
      <c r="B56" s="145" t="s">
        <v>746</v>
      </c>
      <c r="D56" s="141">
        <v>218</v>
      </c>
      <c r="E56" s="522" t="s">
        <v>1070</v>
      </c>
      <c r="F56" s="515"/>
      <c r="G56" s="515"/>
      <c r="H56" s="516" t="s">
        <v>1071</v>
      </c>
      <c r="J56" s="152"/>
    </row>
    <row r="57" spans="1:10" x14ac:dyDescent="0.25">
      <c r="A57" s="18">
        <v>56</v>
      </c>
      <c r="B57" s="145" t="s">
        <v>748</v>
      </c>
      <c r="D57" s="141">
        <v>1025</v>
      </c>
      <c r="E57" s="522" t="s">
        <v>1072</v>
      </c>
      <c r="F57" s="515" t="s">
        <v>1073</v>
      </c>
      <c r="G57" s="515" t="s">
        <v>1074</v>
      </c>
      <c r="H57" s="516" t="s">
        <v>1075</v>
      </c>
      <c r="J57" s="152"/>
    </row>
    <row r="58" spans="1:10" x14ac:dyDescent="0.25">
      <c r="A58" s="18">
        <v>57</v>
      </c>
      <c r="B58" s="145" t="s">
        <v>746</v>
      </c>
      <c r="D58" s="141">
        <v>222</v>
      </c>
      <c r="E58" s="522" t="s">
        <v>1076</v>
      </c>
      <c r="F58" s="515" t="s">
        <v>1077</v>
      </c>
      <c r="G58" s="515" t="s">
        <v>1078</v>
      </c>
      <c r="H58" s="516" t="s">
        <v>1079</v>
      </c>
      <c r="J58" s="152"/>
    </row>
    <row r="59" spans="1:10" x14ac:dyDescent="0.25">
      <c r="A59" s="18">
        <v>58</v>
      </c>
      <c r="B59" s="145" t="s">
        <v>748</v>
      </c>
      <c r="D59" s="141">
        <v>1409</v>
      </c>
      <c r="E59" s="522" t="s">
        <v>1511</v>
      </c>
      <c r="F59" s="515" t="s">
        <v>1065</v>
      </c>
      <c r="G59" s="515"/>
      <c r="H59" s="516"/>
      <c r="J59" s="152"/>
    </row>
    <row r="60" spans="1:10" x14ac:dyDescent="0.25">
      <c r="A60" s="18">
        <v>59</v>
      </c>
      <c r="B60" s="145" t="s">
        <v>747</v>
      </c>
      <c r="D60" s="141">
        <v>302</v>
      </c>
      <c r="E60" s="522" t="s">
        <v>1080</v>
      </c>
      <c r="F60" s="515" t="s">
        <v>1081</v>
      </c>
      <c r="G60" s="515"/>
      <c r="H60" s="516"/>
      <c r="J60" s="152"/>
    </row>
    <row r="61" spans="1:10" x14ac:dyDescent="0.25">
      <c r="A61" s="18">
        <v>60</v>
      </c>
      <c r="B61" s="145" t="s">
        <v>747</v>
      </c>
      <c r="D61" s="141">
        <v>1244</v>
      </c>
      <c r="E61" s="522" t="s">
        <v>1085</v>
      </c>
      <c r="F61" s="515" t="s">
        <v>1086</v>
      </c>
      <c r="G61" s="515"/>
      <c r="H61" s="516"/>
      <c r="J61" s="152"/>
    </row>
    <row r="62" spans="1:10" x14ac:dyDescent="0.25">
      <c r="A62" s="18">
        <v>61</v>
      </c>
      <c r="B62" s="145" t="s">
        <v>746</v>
      </c>
      <c r="D62" s="141">
        <v>381</v>
      </c>
      <c r="E62" s="522" t="s">
        <v>1087</v>
      </c>
      <c r="F62" s="515" t="s">
        <v>1088</v>
      </c>
      <c r="G62" s="515"/>
      <c r="H62" s="516" t="s">
        <v>1089</v>
      </c>
      <c r="J62" s="152"/>
    </row>
    <row r="63" spans="1:10" x14ac:dyDescent="0.25">
      <c r="A63" s="18">
        <v>62</v>
      </c>
      <c r="B63" s="145" t="s">
        <v>746</v>
      </c>
      <c r="D63" s="141">
        <v>1354</v>
      </c>
      <c r="E63" s="522" t="s">
        <v>1090</v>
      </c>
      <c r="F63" s="515" t="s">
        <v>1091</v>
      </c>
      <c r="G63" s="515"/>
      <c r="H63" s="516" t="s">
        <v>1092</v>
      </c>
      <c r="J63" s="152"/>
    </row>
    <row r="64" spans="1:10" x14ac:dyDescent="0.25">
      <c r="A64" s="18">
        <v>63</v>
      </c>
      <c r="B64" s="145" t="s">
        <v>746</v>
      </c>
      <c r="D64" s="141">
        <v>559</v>
      </c>
      <c r="E64" s="522" t="s">
        <v>1093</v>
      </c>
      <c r="F64" s="515" t="s">
        <v>1094</v>
      </c>
      <c r="G64" s="515" t="s">
        <v>1095</v>
      </c>
      <c r="H64" s="516" t="s">
        <v>1096</v>
      </c>
      <c r="J64" s="152"/>
    </row>
    <row r="65" spans="1:74" x14ac:dyDescent="0.25">
      <c r="A65" s="18">
        <v>64</v>
      </c>
      <c r="B65" s="145" t="s">
        <v>747</v>
      </c>
      <c r="D65" s="141">
        <v>1128</v>
      </c>
      <c r="E65" s="522" t="s">
        <v>1097</v>
      </c>
      <c r="F65" s="515" t="s">
        <v>1098</v>
      </c>
      <c r="G65" s="515" t="s">
        <v>1099</v>
      </c>
      <c r="H65" s="516" t="s">
        <v>1100</v>
      </c>
      <c r="J65" s="152"/>
    </row>
    <row r="66" spans="1:74" x14ac:dyDescent="0.25">
      <c r="A66" s="18">
        <v>65</v>
      </c>
      <c r="B66" s="145" t="s">
        <v>746</v>
      </c>
      <c r="D66" s="526">
        <v>1367</v>
      </c>
      <c r="E66" s="522" t="s">
        <v>1101</v>
      </c>
      <c r="F66" s="523"/>
      <c r="G66" s="523" t="s">
        <v>1102</v>
      </c>
      <c r="H66" s="524" t="s">
        <v>1103</v>
      </c>
      <c r="J66" s="152"/>
    </row>
    <row r="67" spans="1:74" x14ac:dyDescent="0.25">
      <c r="A67" s="18">
        <v>66</v>
      </c>
      <c r="B67" s="145" t="s">
        <v>746</v>
      </c>
      <c r="D67" s="141">
        <v>1338</v>
      </c>
      <c r="E67" s="522" t="s">
        <v>1104</v>
      </c>
      <c r="F67" s="515" t="s">
        <v>1105</v>
      </c>
      <c r="G67" s="515" t="s">
        <v>1106</v>
      </c>
      <c r="H67" s="516" t="s">
        <v>1107</v>
      </c>
      <c r="J67" s="152"/>
    </row>
    <row r="68" spans="1:74" x14ac:dyDescent="0.25">
      <c r="A68" s="18">
        <v>67</v>
      </c>
      <c r="B68" s="145" t="s">
        <v>746</v>
      </c>
      <c r="D68" s="141">
        <v>265</v>
      </c>
      <c r="E68" s="522" t="s">
        <v>1108</v>
      </c>
      <c r="F68" s="523" t="s">
        <v>1109</v>
      </c>
      <c r="G68" s="522" t="s">
        <v>1110</v>
      </c>
      <c r="H68" s="524" t="s">
        <v>1111</v>
      </c>
      <c r="J68" s="152"/>
    </row>
    <row r="69" spans="1:74" x14ac:dyDescent="0.25">
      <c r="D69" s="140">
        <v>433</v>
      </c>
      <c r="E69" s="515" t="s">
        <v>1112</v>
      </c>
      <c r="F69" s="515" t="s">
        <v>1113</v>
      </c>
      <c r="G69" s="515" t="s">
        <v>1114</v>
      </c>
      <c r="H69" s="516" t="s">
        <v>1115</v>
      </c>
      <c r="J69" s="152"/>
    </row>
    <row r="70" spans="1:74" x14ac:dyDescent="0.25">
      <c r="A70" s="219" t="s">
        <v>1206</v>
      </c>
      <c r="B70" s="220"/>
      <c r="D70" s="526">
        <v>142</v>
      </c>
      <c r="E70" s="522" t="s">
        <v>1116</v>
      </c>
      <c r="F70" s="523" t="s">
        <v>1117</v>
      </c>
      <c r="G70" s="523" t="s">
        <v>1118</v>
      </c>
      <c r="H70" s="524" t="s">
        <v>1119</v>
      </c>
      <c r="J70" s="152"/>
    </row>
    <row r="71" spans="1:74" x14ac:dyDescent="0.25">
      <c r="A71" s="219" t="s">
        <v>1207</v>
      </c>
      <c r="B71" s="220" t="e">
        <f>VALUE(LEFT($B$70,2))</f>
        <v>#VALUE!</v>
      </c>
      <c r="D71" s="140">
        <v>1010</v>
      </c>
      <c r="E71" s="515" t="s">
        <v>1120</v>
      </c>
      <c r="F71" s="515" t="s">
        <v>1121</v>
      </c>
      <c r="G71" s="515"/>
      <c r="H71" s="516" t="s">
        <v>1122</v>
      </c>
      <c r="J71" s="152"/>
    </row>
    <row r="72" spans="1:74" x14ac:dyDescent="0.25">
      <c r="A72" s="219" t="s">
        <v>1208</v>
      </c>
      <c r="B72" s="220" t="e">
        <f>VALUE(RIGHT($B$70,7))</f>
        <v>#VALUE!</v>
      </c>
      <c r="D72" s="146">
        <v>274</v>
      </c>
      <c r="E72" s="520" t="s">
        <v>1123</v>
      </c>
      <c r="F72" s="520" t="s">
        <v>1124</v>
      </c>
      <c r="G72" s="520" t="s">
        <v>1125</v>
      </c>
      <c r="H72" s="521"/>
      <c r="J72" s="153"/>
    </row>
    <row r="73" spans="1:74" x14ac:dyDescent="0.25">
      <c r="B73" s="221">
        <f>1-A73</f>
        <v>1</v>
      </c>
      <c r="D73" s="146">
        <v>1366</v>
      </c>
      <c r="E73" s="520" t="s">
        <v>1126</v>
      </c>
      <c r="F73" s="520"/>
      <c r="G73" s="520" t="s">
        <v>1127</v>
      </c>
      <c r="H73" s="521"/>
      <c r="J73" s="153"/>
    </row>
    <row r="74" spans="1:74" x14ac:dyDescent="0.25">
      <c r="J74" s="7"/>
    </row>
    <row r="75" spans="1:74" x14ac:dyDescent="0.25">
      <c r="A75" s="7" t="s">
        <v>1155</v>
      </c>
      <c r="B75" s="168" t="s">
        <v>1581</v>
      </c>
      <c r="C75" s="168" t="s">
        <v>1582</v>
      </c>
      <c r="D75" s="168" t="s">
        <v>1583</v>
      </c>
      <c r="E75" s="168" t="s">
        <v>1584</v>
      </c>
      <c r="F75" s="168" t="s">
        <v>1585</v>
      </c>
      <c r="G75" s="168" t="s">
        <v>1586</v>
      </c>
      <c r="H75" s="168" t="s">
        <v>1587</v>
      </c>
      <c r="I75" s="168" t="s">
        <v>1588</v>
      </c>
      <c r="J75" s="168" t="s">
        <v>1589</v>
      </c>
      <c r="K75" s="168" t="s">
        <v>1590</v>
      </c>
      <c r="L75" s="168" t="s">
        <v>1591</v>
      </c>
      <c r="M75" s="168" t="s">
        <v>1592</v>
      </c>
      <c r="N75" s="168" t="s">
        <v>1593</v>
      </c>
      <c r="O75" s="168" t="s">
        <v>1594</v>
      </c>
      <c r="P75" s="168" t="s">
        <v>1595</v>
      </c>
      <c r="Q75" s="168" t="s">
        <v>1596</v>
      </c>
      <c r="R75" s="168" t="s">
        <v>1597</v>
      </c>
      <c r="S75" s="168" t="s">
        <v>1598</v>
      </c>
      <c r="T75" s="168" t="s">
        <v>1599</v>
      </c>
      <c r="U75" s="168" t="s">
        <v>1600</v>
      </c>
      <c r="V75" s="168" t="s">
        <v>1601</v>
      </c>
      <c r="W75" s="168" t="s">
        <v>1602</v>
      </c>
      <c r="X75" s="168" t="s">
        <v>1603</v>
      </c>
      <c r="Y75" s="168" t="s">
        <v>1604</v>
      </c>
      <c r="Z75" s="168" t="s">
        <v>1605</v>
      </c>
      <c r="AA75" s="168" t="s">
        <v>1606</v>
      </c>
      <c r="AB75" s="168" t="s">
        <v>1607</v>
      </c>
      <c r="AC75" s="168" t="s">
        <v>1608</v>
      </c>
      <c r="AD75" s="168" t="s">
        <v>1609</v>
      </c>
      <c r="AE75" s="168" t="s">
        <v>1610</v>
      </c>
      <c r="AF75" s="168" t="s">
        <v>1611</v>
      </c>
      <c r="AG75" s="168" t="s">
        <v>1612</v>
      </c>
      <c r="AH75" s="168" t="s">
        <v>1613</v>
      </c>
      <c r="AI75" s="168" t="s">
        <v>1614</v>
      </c>
      <c r="AJ75" s="168" t="s">
        <v>1615</v>
      </c>
      <c r="AK75" s="168" t="s">
        <v>1616</v>
      </c>
      <c r="AL75" s="168" t="s">
        <v>1617</v>
      </c>
      <c r="AM75" s="168" t="s">
        <v>1618</v>
      </c>
      <c r="AN75" s="168" t="s">
        <v>1619</v>
      </c>
      <c r="AO75" s="168" t="s">
        <v>1620</v>
      </c>
      <c r="AP75" s="168" t="s">
        <v>1621</v>
      </c>
      <c r="AQ75" s="168" t="s">
        <v>1622</v>
      </c>
      <c r="AR75" s="168" t="s">
        <v>1623</v>
      </c>
      <c r="AS75" s="168" t="s">
        <v>1624</v>
      </c>
      <c r="AT75" s="168" t="s">
        <v>1625</v>
      </c>
      <c r="AU75" s="168" t="s">
        <v>1626</v>
      </c>
      <c r="AV75" s="168" t="s">
        <v>1627</v>
      </c>
      <c r="AW75" s="168" t="s">
        <v>1628</v>
      </c>
      <c r="AX75" s="168" t="s">
        <v>1629</v>
      </c>
      <c r="AY75" s="168" t="s">
        <v>1630</v>
      </c>
      <c r="AZ75" s="168" t="s">
        <v>1631</v>
      </c>
      <c r="BA75" s="168" t="s">
        <v>1632</v>
      </c>
      <c r="BB75" s="168" t="s">
        <v>1633</v>
      </c>
      <c r="BC75" s="168" t="s">
        <v>1634</v>
      </c>
      <c r="BD75" s="168" t="s">
        <v>1635</v>
      </c>
      <c r="BE75" s="168" t="s">
        <v>1636</v>
      </c>
      <c r="BF75" s="168" t="s">
        <v>1637</v>
      </c>
      <c r="BG75" s="168" t="s">
        <v>1638</v>
      </c>
      <c r="BH75" s="168" t="s">
        <v>1639</v>
      </c>
      <c r="BI75" s="168" t="s">
        <v>1640</v>
      </c>
      <c r="BJ75" s="168" t="s">
        <v>1641</v>
      </c>
      <c r="BK75" s="168" t="s">
        <v>1642</v>
      </c>
      <c r="BL75" s="168" t="s">
        <v>1643</v>
      </c>
      <c r="BM75" s="168" t="s">
        <v>1644</v>
      </c>
      <c r="BN75" s="168" t="s">
        <v>1645</v>
      </c>
      <c r="BO75" s="168" t="s">
        <v>1646</v>
      </c>
      <c r="BP75" s="168" t="s">
        <v>1647</v>
      </c>
      <c r="BQ75" s="168" t="s">
        <v>1648</v>
      </c>
      <c r="BR75" s="168" t="s">
        <v>1649</v>
      </c>
      <c r="BS75" s="168" t="s">
        <v>1650</v>
      </c>
      <c r="BT75" s="168" t="s">
        <v>1651</v>
      </c>
      <c r="BU75" s="168" t="s">
        <v>1652</v>
      </c>
      <c r="BV75" s="168"/>
    </row>
    <row r="76" spans="1:74" x14ac:dyDescent="0.25">
      <c r="A76" s="7">
        <v>1</v>
      </c>
      <c r="D76" s="149"/>
      <c r="J76" s="149"/>
    </row>
    <row r="77" spans="1:74" x14ac:dyDescent="0.25">
      <c r="A77" s="7" t="s">
        <v>112</v>
      </c>
      <c r="B77" s="20">
        <v>500</v>
      </c>
      <c r="C77" s="7">
        <v>105</v>
      </c>
      <c r="D77" s="149"/>
      <c r="E77" s="7">
        <v>430</v>
      </c>
      <c r="F77" s="5">
        <v>587.47</v>
      </c>
      <c r="H77" s="7">
        <v>600</v>
      </c>
      <c r="I77" s="7">
        <v>631.4</v>
      </c>
      <c r="J77" s="149">
        <v>525</v>
      </c>
      <c r="K77" s="7">
        <v>367.5</v>
      </c>
      <c r="L77" s="7">
        <v>630</v>
      </c>
      <c r="M77" s="7">
        <v>565</v>
      </c>
      <c r="N77" s="7">
        <v>578.80999999999995</v>
      </c>
      <c r="O77" s="7">
        <v>500</v>
      </c>
      <c r="P77" s="7">
        <v>630</v>
      </c>
      <c r="Q77" s="7">
        <v>551.25</v>
      </c>
      <c r="R77" s="7">
        <v>478.59</v>
      </c>
      <c r="S77" s="7">
        <v>576</v>
      </c>
      <c r="T77" s="7">
        <v>505</v>
      </c>
      <c r="U77" s="7">
        <v>640</v>
      </c>
      <c r="W77" s="7">
        <v>601.65</v>
      </c>
      <c r="X77" s="7">
        <v>613.45000000000005</v>
      </c>
      <c r="AA77" s="7">
        <v>630</v>
      </c>
      <c r="AB77" s="7">
        <v>472.5</v>
      </c>
      <c r="AC77" s="7">
        <v>518</v>
      </c>
      <c r="AD77" s="7">
        <v>607.69000000000005</v>
      </c>
      <c r="AE77" s="7">
        <v>625.54</v>
      </c>
      <c r="AF77" s="7">
        <v>620.22</v>
      </c>
      <c r="AG77" s="7">
        <v>600</v>
      </c>
      <c r="AH77" s="7">
        <v>500</v>
      </c>
      <c r="AI77" s="7">
        <v>551.25</v>
      </c>
      <c r="AK77" s="7">
        <v>535</v>
      </c>
      <c r="AL77" s="7">
        <v>603.75</v>
      </c>
      <c r="AM77" s="7">
        <v>636.20000000000005</v>
      </c>
      <c r="AN77" s="7">
        <v>525</v>
      </c>
      <c r="AP77" s="7">
        <v>461.88</v>
      </c>
      <c r="AR77" s="7">
        <v>550</v>
      </c>
      <c r="AS77" s="7">
        <v>300</v>
      </c>
      <c r="AT77" s="7">
        <v>115.76</v>
      </c>
      <c r="AU77" s="7">
        <v>600</v>
      </c>
      <c r="AV77" s="7">
        <v>604.48</v>
      </c>
      <c r="AW77" s="7">
        <v>486</v>
      </c>
      <c r="AY77" s="7">
        <v>633.92999999999995</v>
      </c>
      <c r="BA77" s="7">
        <v>600</v>
      </c>
      <c r="BB77" s="7">
        <v>625</v>
      </c>
      <c r="BC77" s="7">
        <v>550</v>
      </c>
    </row>
    <row r="78" spans="1:74" x14ac:dyDescent="0.25">
      <c r="A78" s="7" t="s">
        <v>113</v>
      </c>
      <c r="B78" s="20">
        <v>262</v>
      </c>
      <c r="C78" s="7">
        <v>105</v>
      </c>
      <c r="D78" s="149"/>
      <c r="E78" s="7">
        <v>120</v>
      </c>
      <c r="F78" s="5">
        <v>373.66</v>
      </c>
      <c r="H78" s="7">
        <v>370</v>
      </c>
      <c r="I78" s="7">
        <v>375</v>
      </c>
      <c r="J78" s="149">
        <v>211.05</v>
      </c>
      <c r="K78" s="7">
        <v>210</v>
      </c>
      <c r="L78" s="7">
        <v>370</v>
      </c>
      <c r="M78" s="7">
        <v>308</v>
      </c>
      <c r="N78" s="7">
        <v>324.10000000000002</v>
      </c>
      <c r="O78" s="7">
        <v>250</v>
      </c>
      <c r="P78" s="7">
        <v>372</v>
      </c>
      <c r="Q78" s="7">
        <v>324.13</v>
      </c>
      <c r="R78" s="7">
        <v>314.5</v>
      </c>
      <c r="S78" s="7">
        <v>231</v>
      </c>
      <c r="T78" s="7">
        <v>300</v>
      </c>
      <c r="U78" s="7">
        <v>325</v>
      </c>
      <c r="W78" s="7">
        <v>292.95</v>
      </c>
      <c r="X78" s="7">
        <v>312.97000000000003</v>
      </c>
      <c r="AA78" s="7">
        <v>375</v>
      </c>
      <c r="AB78" s="7">
        <v>367.5</v>
      </c>
      <c r="AC78" s="7">
        <v>320</v>
      </c>
      <c r="AD78" s="7">
        <v>381</v>
      </c>
      <c r="AE78" s="7">
        <v>649.87</v>
      </c>
      <c r="AF78" s="7">
        <v>368.6</v>
      </c>
      <c r="AG78" s="7">
        <v>300</v>
      </c>
      <c r="AH78" s="7">
        <v>350</v>
      </c>
      <c r="AI78" s="7">
        <v>165.37</v>
      </c>
      <c r="AK78" s="7">
        <v>262.5</v>
      </c>
      <c r="AL78" s="7">
        <v>367.5</v>
      </c>
      <c r="AM78" s="7">
        <v>372.81</v>
      </c>
      <c r="AN78" s="7">
        <v>350</v>
      </c>
      <c r="AP78" s="7">
        <v>269.41000000000003</v>
      </c>
      <c r="AR78" s="7">
        <v>350</v>
      </c>
      <c r="AS78" s="7">
        <v>200</v>
      </c>
      <c r="AT78" s="7">
        <v>115.76</v>
      </c>
      <c r="AU78" s="7">
        <v>350</v>
      </c>
      <c r="AV78" s="7">
        <v>338.35</v>
      </c>
      <c r="AW78" s="7">
        <v>181</v>
      </c>
      <c r="AY78" s="7">
        <v>376.21</v>
      </c>
      <c r="BA78" s="7">
        <v>400</v>
      </c>
      <c r="BB78" s="7">
        <v>380</v>
      </c>
      <c r="BC78" s="7">
        <v>250</v>
      </c>
    </row>
    <row r="79" spans="1:74" x14ac:dyDescent="0.25">
      <c r="A79" s="7" t="s">
        <v>1374</v>
      </c>
      <c r="B79" s="20">
        <v>0</v>
      </c>
      <c r="C79" s="7">
        <v>0</v>
      </c>
      <c r="D79" s="149"/>
      <c r="E79" s="7">
        <v>0</v>
      </c>
      <c r="F79" s="5">
        <v>0</v>
      </c>
      <c r="H79" s="7">
        <v>0</v>
      </c>
      <c r="I79" s="7">
        <v>0</v>
      </c>
      <c r="J79" s="149">
        <v>0</v>
      </c>
      <c r="K79" s="7">
        <v>0</v>
      </c>
      <c r="L79" s="7">
        <v>0</v>
      </c>
      <c r="M79" s="7">
        <v>0</v>
      </c>
      <c r="N79" s="7">
        <v>0</v>
      </c>
      <c r="O79" s="7">
        <v>0</v>
      </c>
      <c r="P79" s="7">
        <v>0</v>
      </c>
      <c r="Q79" s="7">
        <v>0</v>
      </c>
      <c r="R79" s="7">
        <v>0</v>
      </c>
      <c r="S79" s="7">
        <v>0</v>
      </c>
      <c r="T79" s="7">
        <v>0</v>
      </c>
      <c r="U79" s="7">
        <v>0</v>
      </c>
      <c r="W79" s="7">
        <v>0</v>
      </c>
      <c r="X79" s="7">
        <v>0</v>
      </c>
      <c r="AA79" s="7">
        <v>0</v>
      </c>
      <c r="AB79" s="7">
        <v>0</v>
      </c>
      <c r="AC79" s="7">
        <v>0</v>
      </c>
      <c r="AD79" s="7">
        <v>0</v>
      </c>
      <c r="AE79" s="7">
        <v>0</v>
      </c>
      <c r="AF79" s="7">
        <v>0</v>
      </c>
      <c r="AG79" s="7">
        <v>0</v>
      </c>
      <c r="AH79" s="7">
        <v>0</v>
      </c>
      <c r="AI79" s="7">
        <v>0</v>
      </c>
      <c r="AK79" s="7">
        <v>0</v>
      </c>
      <c r="AL79" s="7">
        <v>0</v>
      </c>
      <c r="AM79" s="7">
        <v>0</v>
      </c>
      <c r="AN79" s="7">
        <v>0</v>
      </c>
      <c r="AP79" s="7">
        <v>0</v>
      </c>
      <c r="AR79" s="7">
        <v>0</v>
      </c>
      <c r="AS79" s="7">
        <v>0</v>
      </c>
      <c r="AT79" s="7">
        <v>0</v>
      </c>
      <c r="AU79" s="7">
        <v>0</v>
      </c>
      <c r="AV79" s="7">
        <v>0</v>
      </c>
      <c r="AW79" s="7">
        <v>0</v>
      </c>
      <c r="AY79" s="7">
        <v>0</v>
      </c>
      <c r="BA79" s="7">
        <v>0</v>
      </c>
      <c r="BB79" s="7">
        <v>0</v>
      </c>
      <c r="BC79" s="7">
        <v>0</v>
      </c>
    </row>
    <row r="80" spans="1:74" x14ac:dyDescent="0.25">
      <c r="A80" s="7" t="s">
        <v>114</v>
      </c>
      <c r="B80" s="20">
        <v>285</v>
      </c>
      <c r="C80" s="7">
        <v>250</v>
      </c>
      <c r="D80" s="149"/>
      <c r="E80" s="7">
        <v>310.8</v>
      </c>
      <c r="F80" s="5">
        <v>311.23</v>
      </c>
      <c r="H80" s="7">
        <v>315</v>
      </c>
      <c r="I80" s="7">
        <v>340.9</v>
      </c>
      <c r="J80" s="149">
        <v>329.87</v>
      </c>
      <c r="K80" s="7">
        <v>262.5</v>
      </c>
      <c r="L80" s="7">
        <v>313.13</v>
      </c>
      <c r="M80" s="7">
        <v>300</v>
      </c>
      <c r="N80" s="7">
        <v>318.31</v>
      </c>
      <c r="O80" s="7">
        <v>295</v>
      </c>
      <c r="P80" s="7">
        <v>315.93</v>
      </c>
      <c r="Q80" s="7">
        <v>255.78</v>
      </c>
      <c r="R80" s="7">
        <v>296.62</v>
      </c>
      <c r="S80" s="7">
        <v>231</v>
      </c>
      <c r="T80" s="7">
        <v>290</v>
      </c>
      <c r="U80" s="7">
        <v>245</v>
      </c>
      <c r="W80" s="7">
        <v>295.05</v>
      </c>
      <c r="X80" s="7">
        <v>324.13</v>
      </c>
      <c r="AA80" s="7">
        <v>315</v>
      </c>
      <c r="AB80" s="7">
        <v>294</v>
      </c>
      <c r="AC80" s="7">
        <v>245</v>
      </c>
      <c r="AD80" s="7">
        <v>315.85000000000002</v>
      </c>
      <c r="AE80" s="7">
        <v>324.98</v>
      </c>
      <c r="AF80" s="7">
        <v>311.07</v>
      </c>
      <c r="AG80" s="7">
        <v>300</v>
      </c>
      <c r="AH80" s="7">
        <v>275</v>
      </c>
      <c r="AI80" s="7">
        <v>262.5</v>
      </c>
      <c r="AK80" s="7">
        <v>260</v>
      </c>
      <c r="AL80" s="7">
        <v>295.27</v>
      </c>
      <c r="AM80" s="7">
        <v>295.27</v>
      </c>
      <c r="AN80" s="7">
        <v>300</v>
      </c>
      <c r="AP80" s="7">
        <v>291.41000000000003</v>
      </c>
      <c r="AR80" s="7">
        <v>280</v>
      </c>
      <c r="AS80" s="7">
        <v>225</v>
      </c>
      <c r="AT80" s="7">
        <v>115.76</v>
      </c>
      <c r="AU80" s="7">
        <v>305</v>
      </c>
      <c r="AV80" s="7">
        <v>277.75</v>
      </c>
      <c r="AW80" s="7">
        <v>260.45999999999998</v>
      </c>
      <c r="AY80" s="7">
        <v>303.87</v>
      </c>
      <c r="BA80" s="7">
        <v>325</v>
      </c>
      <c r="BB80" s="7">
        <v>280</v>
      </c>
      <c r="BC80" s="7">
        <v>250</v>
      </c>
    </row>
    <row r="81" spans="1:55" x14ac:dyDescent="0.25">
      <c r="A81" s="7" t="s">
        <v>115</v>
      </c>
      <c r="B81" s="20">
        <v>1</v>
      </c>
      <c r="C81" s="7">
        <v>1</v>
      </c>
      <c r="D81" s="149"/>
      <c r="E81" s="7">
        <v>1</v>
      </c>
      <c r="F81" s="5">
        <v>1</v>
      </c>
      <c r="H81" s="7">
        <v>1</v>
      </c>
      <c r="I81" s="7">
        <v>1</v>
      </c>
      <c r="J81" s="149">
        <v>1</v>
      </c>
      <c r="K81" s="7">
        <v>1</v>
      </c>
      <c r="L81" s="7">
        <v>1</v>
      </c>
      <c r="M81" s="7">
        <v>1</v>
      </c>
      <c r="N81" s="7">
        <v>1</v>
      </c>
      <c r="O81" s="7">
        <v>1</v>
      </c>
      <c r="P81" s="7">
        <v>1</v>
      </c>
      <c r="Q81" s="7">
        <v>1</v>
      </c>
      <c r="R81" s="7">
        <v>1</v>
      </c>
      <c r="S81" s="7">
        <v>1</v>
      </c>
      <c r="T81" s="7">
        <v>1</v>
      </c>
      <c r="U81" s="7">
        <v>1</v>
      </c>
      <c r="W81" s="7">
        <v>1</v>
      </c>
      <c r="X81" s="7">
        <v>1</v>
      </c>
      <c r="AA81" s="7">
        <v>1</v>
      </c>
      <c r="AB81" s="7">
        <v>1</v>
      </c>
      <c r="AC81" s="7">
        <v>1</v>
      </c>
      <c r="AD81" s="7">
        <v>1</v>
      </c>
      <c r="AE81" s="7">
        <v>1</v>
      </c>
      <c r="AF81" s="7">
        <v>1</v>
      </c>
      <c r="AG81" s="7">
        <v>1</v>
      </c>
      <c r="AH81" s="7">
        <v>1</v>
      </c>
      <c r="AI81" s="7">
        <v>1</v>
      </c>
      <c r="AK81" s="7">
        <v>1</v>
      </c>
      <c r="AL81" s="7">
        <v>1</v>
      </c>
      <c r="AM81" s="7">
        <v>1</v>
      </c>
      <c r="AN81" s="7">
        <v>1</v>
      </c>
      <c r="AP81" s="7">
        <v>1</v>
      </c>
      <c r="AR81" s="7">
        <v>1</v>
      </c>
      <c r="AS81" s="7">
        <v>1</v>
      </c>
      <c r="AT81" s="7">
        <v>1</v>
      </c>
      <c r="AU81" s="7">
        <v>1</v>
      </c>
      <c r="AV81" s="7">
        <v>1</v>
      </c>
      <c r="AW81" s="7">
        <v>1</v>
      </c>
      <c r="AY81" s="7">
        <v>1</v>
      </c>
      <c r="BA81" s="7">
        <v>1</v>
      </c>
      <c r="BB81" s="7">
        <v>1</v>
      </c>
      <c r="BC81" s="7">
        <v>1</v>
      </c>
    </row>
    <row r="82" spans="1:55" x14ac:dyDescent="0.25">
      <c r="A82" s="7" t="s">
        <v>116</v>
      </c>
      <c r="B82" s="20">
        <v>355</v>
      </c>
      <c r="C82" s="7">
        <v>250</v>
      </c>
      <c r="D82" s="149"/>
      <c r="E82" s="7">
        <v>410</v>
      </c>
      <c r="F82" s="5">
        <v>535.88</v>
      </c>
      <c r="H82" s="7">
        <v>500</v>
      </c>
      <c r="I82" s="7">
        <v>500</v>
      </c>
      <c r="J82" s="149">
        <v>385.87</v>
      </c>
      <c r="K82" s="7">
        <v>198.45</v>
      </c>
      <c r="L82" s="7">
        <v>380.21</v>
      </c>
      <c r="M82" s="7">
        <v>315</v>
      </c>
      <c r="N82" s="7">
        <v>346.95</v>
      </c>
      <c r="O82" s="7">
        <v>300</v>
      </c>
      <c r="P82" s="7">
        <v>267.33</v>
      </c>
      <c r="Q82" s="7">
        <v>288.85000000000002</v>
      </c>
      <c r="R82" s="7">
        <v>255.24</v>
      </c>
      <c r="S82" s="7">
        <v>399</v>
      </c>
      <c r="T82" s="7">
        <v>360</v>
      </c>
      <c r="U82" s="7">
        <v>500</v>
      </c>
      <c r="W82" s="7">
        <v>355.95</v>
      </c>
      <c r="X82" s="7">
        <v>344.57</v>
      </c>
      <c r="AA82" s="7">
        <v>275.62</v>
      </c>
      <c r="AB82" s="7">
        <v>315</v>
      </c>
      <c r="AC82" s="7">
        <v>302</v>
      </c>
      <c r="AD82" s="7">
        <v>475</v>
      </c>
      <c r="AE82" s="7">
        <v>292.39999999999998</v>
      </c>
      <c r="AF82" s="7">
        <v>428.42</v>
      </c>
      <c r="AG82" s="7">
        <v>400</v>
      </c>
      <c r="AH82" s="7">
        <v>400</v>
      </c>
      <c r="AI82" s="7">
        <v>115.76</v>
      </c>
      <c r="AK82" s="7">
        <v>157.5</v>
      </c>
      <c r="AL82" s="7">
        <v>473</v>
      </c>
      <c r="AM82" s="7">
        <v>398.47</v>
      </c>
      <c r="AN82" s="7">
        <v>380</v>
      </c>
      <c r="AP82" s="7">
        <v>346.41</v>
      </c>
      <c r="AR82" s="7">
        <v>315</v>
      </c>
      <c r="AS82" s="7">
        <v>200</v>
      </c>
      <c r="AT82" s="7">
        <v>115.76</v>
      </c>
      <c r="AU82" s="7">
        <v>500</v>
      </c>
      <c r="AV82" s="7">
        <v>379.12</v>
      </c>
      <c r="AW82" s="7">
        <v>243</v>
      </c>
      <c r="AY82" s="7">
        <v>303.87</v>
      </c>
      <c r="BA82" s="7">
        <v>380</v>
      </c>
      <c r="BB82" s="7">
        <v>375</v>
      </c>
      <c r="BC82" s="7">
        <v>350</v>
      </c>
    </row>
    <row r="83" spans="1:55" x14ac:dyDescent="0.25">
      <c r="A83" s="7" t="s">
        <v>1375</v>
      </c>
      <c r="B83" s="20">
        <v>0</v>
      </c>
      <c r="C83" s="7">
        <v>0</v>
      </c>
      <c r="D83" s="149"/>
      <c r="E83" s="7">
        <v>0</v>
      </c>
      <c r="F83" s="5">
        <v>0</v>
      </c>
      <c r="H83" s="7">
        <v>0</v>
      </c>
      <c r="I83" s="7">
        <v>0</v>
      </c>
      <c r="J83" s="149">
        <v>0</v>
      </c>
      <c r="K83" s="7">
        <v>0</v>
      </c>
      <c r="L83" s="7">
        <v>0</v>
      </c>
      <c r="M83" s="7">
        <v>0</v>
      </c>
      <c r="N83" s="7">
        <v>0</v>
      </c>
      <c r="O83" s="7">
        <v>0</v>
      </c>
      <c r="P83" s="7">
        <v>0</v>
      </c>
      <c r="Q83" s="7">
        <v>0</v>
      </c>
      <c r="R83" s="7">
        <v>0</v>
      </c>
      <c r="S83" s="7">
        <v>0</v>
      </c>
      <c r="T83" s="7">
        <v>0</v>
      </c>
      <c r="U83" s="7">
        <v>0</v>
      </c>
      <c r="W83" s="7">
        <v>0</v>
      </c>
      <c r="X83" s="7">
        <v>0</v>
      </c>
      <c r="AA83" s="7">
        <v>0</v>
      </c>
      <c r="AB83" s="7">
        <v>0</v>
      </c>
      <c r="AC83" s="7">
        <v>0</v>
      </c>
      <c r="AD83" s="7">
        <v>0</v>
      </c>
      <c r="AE83" s="7">
        <v>0</v>
      </c>
      <c r="AF83" s="7">
        <v>0</v>
      </c>
      <c r="AG83" s="7">
        <v>0</v>
      </c>
      <c r="AH83" s="7">
        <v>0</v>
      </c>
      <c r="AI83" s="7">
        <v>0</v>
      </c>
      <c r="AK83" s="7">
        <v>0</v>
      </c>
      <c r="AL83" s="7">
        <v>0</v>
      </c>
      <c r="AM83" s="7">
        <v>0</v>
      </c>
      <c r="AN83" s="7">
        <v>0</v>
      </c>
      <c r="AP83" s="7">
        <v>0</v>
      </c>
      <c r="AR83" s="7">
        <v>0</v>
      </c>
      <c r="AS83" s="7">
        <v>0</v>
      </c>
      <c r="AT83" s="7">
        <v>0</v>
      </c>
      <c r="AU83" s="7">
        <v>0</v>
      </c>
      <c r="AV83" s="7">
        <v>0</v>
      </c>
      <c r="AW83" s="7">
        <v>0</v>
      </c>
      <c r="AY83" s="7">
        <v>0</v>
      </c>
      <c r="BA83" s="7">
        <v>0</v>
      </c>
      <c r="BB83" s="7">
        <v>0</v>
      </c>
      <c r="BC83" s="7">
        <v>0</v>
      </c>
    </row>
    <row r="84" spans="1:55" x14ac:dyDescent="0.25">
      <c r="A84" s="7" t="s">
        <v>714</v>
      </c>
      <c r="B84" s="20">
        <v>1</v>
      </c>
      <c r="C84" s="7">
        <v>1</v>
      </c>
      <c r="D84" s="149"/>
      <c r="E84" s="7">
        <v>1</v>
      </c>
      <c r="F84" s="5">
        <v>1</v>
      </c>
      <c r="H84" s="7">
        <v>1</v>
      </c>
      <c r="I84" s="7">
        <v>1</v>
      </c>
      <c r="J84" s="149">
        <v>1</v>
      </c>
      <c r="K84" s="7">
        <v>1</v>
      </c>
      <c r="L84" s="7">
        <v>1</v>
      </c>
      <c r="M84" s="7">
        <v>1</v>
      </c>
      <c r="N84" s="7">
        <v>1</v>
      </c>
      <c r="O84" s="7">
        <v>1</v>
      </c>
      <c r="P84" s="7">
        <v>1</v>
      </c>
      <c r="Q84" s="7">
        <v>1</v>
      </c>
      <c r="R84" s="7">
        <v>1</v>
      </c>
      <c r="S84" s="7">
        <v>1</v>
      </c>
      <c r="T84" s="7">
        <v>1</v>
      </c>
      <c r="U84" s="7">
        <v>1</v>
      </c>
      <c r="W84" s="7">
        <v>1</v>
      </c>
      <c r="X84" s="7">
        <v>1</v>
      </c>
      <c r="AA84" s="7">
        <v>1</v>
      </c>
      <c r="AB84" s="7">
        <v>1</v>
      </c>
      <c r="AC84" s="7">
        <v>1</v>
      </c>
      <c r="AD84" s="7">
        <v>1</v>
      </c>
      <c r="AE84" s="7">
        <v>1</v>
      </c>
      <c r="AF84" s="7">
        <v>1</v>
      </c>
      <c r="AG84" s="7">
        <v>1</v>
      </c>
      <c r="AH84" s="7">
        <v>1</v>
      </c>
      <c r="AI84" s="7">
        <v>1</v>
      </c>
      <c r="AK84" s="7">
        <v>1</v>
      </c>
      <c r="AL84" s="7">
        <v>1</v>
      </c>
      <c r="AM84" s="7">
        <v>1</v>
      </c>
      <c r="AN84" s="7">
        <v>1</v>
      </c>
      <c r="AP84" s="7">
        <v>1</v>
      </c>
      <c r="AR84" s="7">
        <v>1</v>
      </c>
      <c r="AS84" s="7">
        <v>1</v>
      </c>
      <c r="AT84" s="7">
        <v>1</v>
      </c>
      <c r="AU84" s="7">
        <v>1</v>
      </c>
      <c r="AV84" s="7">
        <v>1</v>
      </c>
      <c r="AW84" s="7">
        <v>1</v>
      </c>
      <c r="AY84" s="7">
        <v>1</v>
      </c>
      <c r="BA84" s="7">
        <v>1</v>
      </c>
      <c r="BB84" s="7">
        <v>1</v>
      </c>
      <c r="BC84" s="7">
        <v>1</v>
      </c>
    </row>
    <row r="85" spans="1:55" x14ac:dyDescent="0.25">
      <c r="A85" s="7" t="s">
        <v>1224</v>
      </c>
      <c r="B85" s="20">
        <v>0.06</v>
      </c>
      <c r="C85" s="7">
        <v>0.06</v>
      </c>
      <c r="D85" s="149"/>
      <c r="E85" s="7">
        <v>0.06</v>
      </c>
      <c r="F85" s="5">
        <v>0.06</v>
      </c>
      <c r="H85" s="7">
        <v>0.06</v>
      </c>
      <c r="I85" s="7">
        <v>0.06</v>
      </c>
      <c r="J85" s="149">
        <v>0.06</v>
      </c>
      <c r="K85" s="7">
        <v>0.06</v>
      </c>
      <c r="L85" s="7">
        <v>0.06</v>
      </c>
      <c r="M85" s="7">
        <v>0.06</v>
      </c>
      <c r="N85" s="7">
        <v>0.06</v>
      </c>
      <c r="O85" s="7">
        <v>0.06</v>
      </c>
      <c r="P85" s="7">
        <v>0.06</v>
      </c>
      <c r="Q85" s="7">
        <v>0.06</v>
      </c>
      <c r="R85" s="7">
        <v>0.06</v>
      </c>
      <c r="S85" s="7">
        <v>0.06</v>
      </c>
      <c r="T85" s="7">
        <v>0.06</v>
      </c>
      <c r="U85" s="7">
        <v>0.06</v>
      </c>
      <c r="W85" s="7">
        <v>0.06</v>
      </c>
      <c r="X85" s="7">
        <v>0.06</v>
      </c>
      <c r="AA85" s="7">
        <v>0.06</v>
      </c>
      <c r="AB85" s="7">
        <v>0.06</v>
      </c>
      <c r="AC85" s="7">
        <v>0.06</v>
      </c>
      <c r="AD85" s="7">
        <v>0.06</v>
      </c>
      <c r="AE85" s="7">
        <v>0.06</v>
      </c>
      <c r="AF85" s="7">
        <v>0.06</v>
      </c>
      <c r="AG85" s="7">
        <v>0.06</v>
      </c>
      <c r="AH85" s="7">
        <v>0.06</v>
      </c>
      <c r="AI85" s="7">
        <v>0.06</v>
      </c>
      <c r="AK85" s="7">
        <v>0.06</v>
      </c>
      <c r="AL85" s="7">
        <v>0.06</v>
      </c>
      <c r="AM85" s="7">
        <v>0.06</v>
      </c>
      <c r="AN85" s="7">
        <v>0.06</v>
      </c>
      <c r="AP85" s="7">
        <v>0.06</v>
      </c>
      <c r="AR85" s="7">
        <v>0.06</v>
      </c>
      <c r="AS85" s="7">
        <v>0.06</v>
      </c>
      <c r="AT85" s="7">
        <v>0.06</v>
      </c>
      <c r="AU85" s="7">
        <v>0.06</v>
      </c>
      <c r="AV85" s="7">
        <v>0.06</v>
      </c>
      <c r="AW85" s="7">
        <v>0.06</v>
      </c>
      <c r="AY85" s="7">
        <v>0.06</v>
      </c>
      <c r="BA85" s="7">
        <v>0.06</v>
      </c>
      <c r="BB85" s="7">
        <v>0.06</v>
      </c>
      <c r="BC85" s="7">
        <v>0.06</v>
      </c>
    </row>
    <row r="86" spans="1:55" x14ac:dyDescent="0.25">
      <c r="A86" s="7">
        <v>2</v>
      </c>
      <c r="D86" s="149"/>
      <c r="J86" s="149"/>
    </row>
    <row r="87" spans="1:55" x14ac:dyDescent="0.25">
      <c r="A87" s="7" t="s">
        <v>117</v>
      </c>
      <c r="B87" s="20">
        <v>550</v>
      </c>
      <c r="C87" s="7">
        <v>315</v>
      </c>
      <c r="D87" s="149"/>
      <c r="E87" s="7">
        <v>490</v>
      </c>
      <c r="F87" s="5">
        <v>850.51</v>
      </c>
      <c r="H87" s="7">
        <v>378</v>
      </c>
      <c r="I87" s="7">
        <v>850</v>
      </c>
      <c r="J87" s="149">
        <v>580</v>
      </c>
      <c r="K87" s="7">
        <v>515</v>
      </c>
      <c r="L87" s="7">
        <v>681.17</v>
      </c>
      <c r="M87" s="7">
        <v>432</v>
      </c>
      <c r="N87" s="7">
        <v>756.38</v>
      </c>
      <c r="O87" s="7">
        <v>420</v>
      </c>
      <c r="P87" s="7">
        <v>667.69</v>
      </c>
      <c r="Q87" s="7">
        <v>288.85000000000002</v>
      </c>
      <c r="R87" s="7">
        <v>433.92</v>
      </c>
      <c r="S87" s="7">
        <v>635</v>
      </c>
      <c r="T87" s="7">
        <v>375</v>
      </c>
      <c r="U87" s="7">
        <v>850</v>
      </c>
      <c r="W87" s="7">
        <v>860</v>
      </c>
      <c r="X87" s="7">
        <v>662.05</v>
      </c>
      <c r="AA87" s="7">
        <v>463.05</v>
      </c>
      <c r="AB87" s="7">
        <v>750</v>
      </c>
      <c r="AC87" s="7">
        <v>171</v>
      </c>
      <c r="AD87" s="7">
        <v>688.65</v>
      </c>
      <c r="AE87" s="7">
        <v>1200</v>
      </c>
      <c r="AF87" s="7">
        <v>681.99</v>
      </c>
      <c r="AG87" s="7">
        <v>600</v>
      </c>
      <c r="AH87" s="7">
        <v>350</v>
      </c>
      <c r="AI87" s="7">
        <v>551.25</v>
      </c>
      <c r="AK87" s="7">
        <v>630</v>
      </c>
      <c r="AL87" s="7">
        <v>750</v>
      </c>
      <c r="AM87" s="7">
        <v>593.82000000000005</v>
      </c>
      <c r="AN87" s="7">
        <v>750</v>
      </c>
      <c r="AP87" s="7">
        <v>329.92</v>
      </c>
      <c r="AR87" s="7">
        <v>525</v>
      </c>
      <c r="AS87" s="7">
        <v>250</v>
      </c>
      <c r="AT87" s="7">
        <v>347.28</v>
      </c>
      <c r="AU87" s="7">
        <v>430.5</v>
      </c>
      <c r="AV87" s="7">
        <v>795.84</v>
      </c>
      <c r="AW87" s="7">
        <v>381</v>
      </c>
      <c r="AY87" s="7">
        <v>607.75</v>
      </c>
      <c r="BA87" s="7">
        <v>488.75</v>
      </c>
      <c r="BB87" s="7">
        <v>620</v>
      </c>
      <c r="BC87" s="7">
        <v>500</v>
      </c>
    </row>
    <row r="88" spans="1:55" x14ac:dyDescent="0.25">
      <c r="A88" s="7" t="s">
        <v>328</v>
      </c>
      <c r="B88" s="20">
        <v>445</v>
      </c>
      <c r="C88" s="7">
        <v>315</v>
      </c>
      <c r="D88" s="149"/>
      <c r="E88" s="7">
        <v>525</v>
      </c>
      <c r="F88" s="5">
        <v>829.91</v>
      </c>
      <c r="H88" s="7">
        <v>400</v>
      </c>
      <c r="I88" s="7">
        <v>694.32</v>
      </c>
      <c r="J88" s="149">
        <v>671.07</v>
      </c>
      <c r="K88" s="7">
        <v>393.75</v>
      </c>
      <c r="L88" s="7">
        <v>381.68</v>
      </c>
      <c r="M88" s="7">
        <v>540</v>
      </c>
      <c r="N88" s="7">
        <v>659.63</v>
      </c>
      <c r="O88" s="7">
        <v>500</v>
      </c>
      <c r="P88" s="7">
        <v>692.79</v>
      </c>
      <c r="Q88" s="7">
        <v>404.61</v>
      </c>
      <c r="R88" s="7">
        <v>389.24</v>
      </c>
      <c r="S88" s="7">
        <v>701.93</v>
      </c>
      <c r="T88" s="7">
        <v>500</v>
      </c>
      <c r="U88" s="7">
        <v>800</v>
      </c>
      <c r="W88" s="7">
        <v>765</v>
      </c>
      <c r="X88" s="7">
        <v>717.88</v>
      </c>
      <c r="AA88" s="7">
        <v>420</v>
      </c>
      <c r="AB88" s="7">
        <v>682.5</v>
      </c>
      <c r="AC88" s="7">
        <v>206</v>
      </c>
      <c r="AD88" s="7">
        <v>712.5</v>
      </c>
      <c r="AE88" s="7">
        <v>709.65</v>
      </c>
      <c r="AF88" s="7">
        <v>596.05999999999995</v>
      </c>
      <c r="AG88" s="7">
        <v>450</v>
      </c>
      <c r="AH88" s="7">
        <v>350</v>
      </c>
      <c r="AI88" s="7">
        <v>551.25</v>
      </c>
      <c r="AK88" s="7">
        <v>800</v>
      </c>
      <c r="AL88" s="7">
        <v>700</v>
      </c>
      <c r="AM88" s="7">
        <v>800</v>
      </c>
      <c r="AN88" s="7">
        <v>750</v>
      </c>
      <c r="AP88" s="7">
        <v>329.92</v>
      </c>
      <c r="AR88" s="7">
        <v>525</v>
      </c>
      <c r="AS88" s="7">
        <v>600</v>
      </c>
      <c r="AT88" s="7">
        <v>578.80999999999995</v>
      </c>
      <c r="AU88" s="7">
        <v>491.9</v>
      </c>
      <c r="AV88" s="7">
        <v>417.81</v>
      </c>
      <c r="AW88" s="7">
        <v>425</v>
      </c>
      <c r="AY88" s="7">
        <v>780</v>
      </c>
      <c r="BA88" s="7">
        <v>650</v>
      </c>
      <c r="BB88" s="7">
        <v>569</v>
      </c>
      <c r="BC88" s="7">
        <v>500</v>
      </c>
    </row>
    <row r="89" spans="1:55" x14ac:dyDescent="0.25">
      <c r="A89" s="7" t="s">
        <v>329</v>
      </c>
      <c r="B89" s="20">
        <v>1</v>
      </c>
      <c r="C89" s="7">
        <v>1</v>
      </c>
      <c r="D89" s="149"/>
      <c r="E89" s="7">
        <v>1</v>
      </c>
      <c r="F89" s="5">
        <v>1</v>
      </c>
      <c r="H89" s="7">
        <v>1</v>
      </c>
      <c r="I89" s="7">
        <v>1</v>
      </c>
      <c r="J89" s="149">
        <v>1</v>
      </c>
      <c r="K89" s="7">
        <v>1</v>
      </c>
      <c r="L89" s="7">
        <v>1</v>
      </c>
      <c r="M89" s="7">
        <v>1</v>
      </c>
      <c r="N89" s="7">
        <v>1</v>
      </c>
      <c r="O89" s="7">
        <v>1</v>
      </c>
      <c r="P89" s="7">
        <v>1</v>
      </c>
      <c r="Q89" s="7">
        <v>1</v>
      </c>
      <c r="R89" s="7">
        <v>1</v>
      </c>
      <c r="S89" s="7">
        <v>1</v>
      </c>
      <c r="T89" s="7">
        <v>1</v>
      </c>
      <c r="U89" s="7">
        <v>1</v>
      </c>
      <c r="W89" s="7">
        <v>1</v>
      </c>
      <c r="X89" s="7">
        <v>1</v>
      </c>
      <c r="AA89" s="7">
        <v>1</v>
      </c>
      <c r="AB89" s="7">
        <v>1</v>
      </c>
      <c r="AC89" s="7">
        <v>1</v>
      </c>
      <c r="AD89" s="7">
        <v>1</v>
      </c>
      <c r="AE89" s="7">
        <v>1</v>
      </c>
      <c r="AF89" s="7">
        <v>1</v>
      </c>
      <c r="AG89" s="7">
        <v>1</v>
      </c>
      <c r="AH89" s="7">
        <v>1</v>
      </c>
      <c r="AI89" s="7">
        <v>1</v>
      </c>
      <c r="AK89" s="7">
        <v>1</v>
      </c>
      <c r="AL89" s="7">
        <v>1</v>
      </c>
      <c r="AM89" s="7">
        <v>1</v>
      </c>
      <c r="AN89" s="7">
        <v>1</v>
      </c>
      <c r="AP89" s="7">
        <v>1</v>
      </c>
      <c r="AR89" s="7">
        <v>1</v>
      </c>
      <c r="AS89" s="7">
        <v>1</v>
      </c>
      <c r="AT89" s="7">
        <v>1</v>
      </c>
      <c r="AU89" s="7">
        <v>1</v>
      </c>
      <c r="AV89" s="7">
        <v>1</v>
      </c>
      <c r="AW89" s="7">
        <v>1</v>
      </c>
      <c r="AY89" s="7">
        <v>1</v>
      </c>
      <c r="BA89" s="7">
        <v>1</v>
      </c>
      <c r="BB89" s="7">
        <v>1</v>
      </c>
      <c r="BC89" s="7">
        <v>1</v>
      </c>
    </row>
    <row r="90" spans="1:55" x14ac:dyDescent="0.25">
      <c r="A90" s="7" t="s">
        <v>330</v>
      </c>
      <c r="B90" s="20">
        <v>915</v>
      </c>
      <c r="C90" s="7">
        <v>577.5</v>
      </c>
      <c r="D90" s="149"/>
      <c r="E90" s="7">
        <v>866.25</v>
      </c>
      <c r="F90" s="5">
        <v>960.23</v>
      </c>
      <c r="H90" s="7">
        <v>1000</v>
      </c>
      <c r="I90" s="7">
        <v>1038.74</v>
      </c>
      <c r="J90" s="149">
        <v>731.05</v>
      </c>
      <c r="K90" s="7">
        <v>700</v>
      </c>
      <c r="L90" s="7">
        <v>1007.08</v>
      </c>
      <c r="M90" s="7">
        <v>787.5</v>
      </c>
      <c r="N90" s="7">
        <v>983.88</v>
      </c>
      <c r="O90" s="7">
        <v>800</v>
      </c>
      <c r="P90" s="7">
        <v>979</v>
      </c>
      <c r="Q90" s="7">
        <v>633.92999999999995</v>
      </c>
      <c r="R90" s="7">
        <v>765.75</v>
      </c>
      <c r="S90" s="7">
        <v>948</v>
      </c>
      <c r="T90" s="7">
        <v>700</v>
      </c>
      <c r="U90" s="7">
        <v>1000</v>
      </c>
      <c r="W90" s="7">
        <v>921.9</v>
      </c>
      <c r="X90" s="7">
        <v>1002.78</v>
      </c>
      <c r="AA90" s="7">
        <v>937.12</v>
      </c>
      <c r="AB90" s="7">
        <v>892.5</v>
      </c>
      <c r="AC90" s="7">
        <v>850</v>
      </c>
      <c r="AD90" s="7">
        <v>938</v>
      </c>
      <c r="AE90" s="7">
        <v>1000</v>
      </c>
      <c r="AF90" s="7">
        <v>976.43</v>
      </c>
      <c r="AG90" s="7">
        <v>650</v>
      </c>
      <c r="AH90" s="7">
        <v>600</v>
      </c>
      <c r="AI90" s="7">
        <v>750</v>
      </c>
      <c r="AK90" s="7">
        <v>971</v>
      </c>
      <c r="AL90" s="7">
        <v>900</v>
      </c>
      <c r="AM90" s="7">
        <v>962.25</v>
      </c>
      <c r="AN90" s="7">
        <v>900</v>
      </c>
      <c r="AP90" s="7">
        <v>659.84</v>
      </c>
      <c r="AR90" s="7">
        <v>825</v>
      </c>
      <c r="AS90" s="7">
        <v>600</v>
      </c>
      <c r="AT90" s="7">
        <v>578.80999999999995</v>
      </c>
      <c r="AU90" s="7">
        <v>850</v>
      </c>
      <c r="AV90" s="7">
        <v>967.58</v>
      </c>
      <c r="AW90" s="7">
        <v>752.45</v>
      </c>
      <c r="AY90" s="7">
        <v>1050</v>
      </c>
      <c r="BA90" s="7">
        <v>500</v>
      </c>
      <c r="BB90" s="7">
        <v>940</v>
      </c>
      <c r="BC90" s="7">
        <v>780</v>
      </c>
    </row>
    <row r="91" spans="1:55" x14ac:dyDescent="0.25">
      <c r="A91" s="7">
        <v>3</v>
      </c>
      <c r="D91" s="149"/>
      <c r="J91" s="149"/>
    </row>
    <row r="92" spans="1:55" x14ac:dyDescent="0.25">
      <c r="A92" s="7" t="s">
        <v>332</v>
      </c>
      <c r="B92" s="20">
        <v>440</v>
      </c>
      <c r="C92" s="7">
        <v>500</v>
      </c>
      <c r="D92" s="149"/>
      <c r="E92" s="7">
        <v>425</v>
      </c>
      <c r="F92" s="5">
        <v>504.12</v>
      </c>
      <c r="H92" s="7">
        <v>520</v>
      </c>
      <c r="I92" s="7">
        <v>600.12</v>
      </c>
      <c r="J92" s="149">
        <v>498.85</v>
      </c>
      <c r="K92" s="7">
        <v>412.88</v>
      </c>
      <c r="L92" s="7">
        <v>600</v>
      </c>
      <c r="M92" s="7">
        <v>432</v>
      </c>
      <c r="N92" s="7">
        <v>405.12</v>
      </c>
      <c r="O92" s="7">
        <v>550</v>
      </c>
      <c r="P92" s="7">
        <v>549.45000000000005</v>
      </c>
      <c r="Q92" s="7">
        <v>145.53</v>
      </c>
      <c r="R92" s="7">
        <v>433.92</v>
      </c>
      <c r="S92" s="7">
        <v>446.64</v>
      </c>
      <c r="T92" s="7">
        <v>250</v>
      </c>
      <c r="U92" s="7">
        <v>525</v>
      </c>
      <c r="W92" s="7">
        <v>445</v>
      </c>
      <c r="X92" s="7">
        <v>500.78</v>
      </c>
      <c r="AA92" s="7">
        <v>445.68</v>
      </c>
      <c r="AB92" s="7">
        <v>315</v>
      </c>
      <c r="AC92" s="7">
        <v>445</v>
      </c>
      <c r="AD92" s="7">
        <v>525</v>
      </c>
      <c r="AE92" s="7">
        <v>395.03</v>
      </c>
      <c r="AF92" s="7">
        <v>578.64</v>
      </c>
      <c r="AG92" s="7">
        <v>500</v>
      </c>
      <c r="AH92" s="7">
        <v>420</v>
      </c>
      <c r="AI92" s="7">
        <v>289.39999999999998</v>
      </c>
      <c r="AK92" s="7">
        <v>535.5</v>
      </c>
      <c r="AL92" s="7">
        <v>366.3</v>
      </c>
      <c r="AM92" s="7">
        <v>575</v>
      </c>
      <c r="AN92" s="7">
        <v>500</v>
      </c>
      <c r="AP92" s="7">
        <v>347.28</v>
      </c>
      <c r="AR92" s="7">
        <v>450</v>
      </c>
      <c r="AS92" s="7">
        <v>200</v>
      </c>
      <c r="AT92" s="7">
        <v>231.52</v>
      </c>
      <c r="AU92" s="7">
        <v>525</v>
      </c>
      <c r="AV92" s="7">
        <v>472.5</v>
      </c>
      <c r="AW92" s="7">
        <v>338</v>
      </c>
      <c r="AY92" s="7">
        <v>425.41</v>
      </c>
      <c r="BA92" s="7">
        <v>460</v>
      </c>
      <c r="BB92" s="7">
        <v>515</v>
      </c>
      <c r="BC92" s="7">
        <v>525</v>
      </c>
    </row>
    <row r="93" spans="1:55" x14ac:dyDescent="0.25">
      <c r="A93" s="7" t="s">
        <v>333</v>
      </c>
      <c r="B93" s="20">
        <v>680</v>
      </c>
      <c r="C93" s="7">
        <v>600</v>
      </c>
      <c r="D93" s="149"/>
      <c r="E93" s="7">
        <v>655</v>
      </c>
      <c r="F93" s="5">
        <v>874.65</v>
      </c>
      <c r="H93" s="7">
        <v>885</v>
      </c>
      <c r="I93" s="7">
        <v>855.67</v>
      </c>
      <c r="J93" s="149">
        <v>561.20000000000005</v>
      </c>
      <c r="K93" s="7">
        <v>589.83000000000004</v>
      </c>
      <c r="L93" s="7">
        <v>850</v>
      </c>
      <c r="M93" s="7">
        <v>630</v>
      </c>
      <c r="N93" s="7">
        <v>694.51</v>
      </c>
      <c r="O93" s="7">
        <v>650</v>
      </c>
      <c r="P93" s="7">
        <v>900</v>
      </c>
      <c r="Q93" s="7">
        <v>363.82</v>
      </c>
      <c r="R93" s="7">
        <v>745.5</v>
      </c>
      <c r="S93" s="7">
        <v>701.93</v>
      </c>
      <c r="T93" s="7">
        <v>440</v>
      </c>
      <c r="U93" s="7">
        <v>800</v>
      </c>
      <c r="W93" s="7">
        <v>796</v>
      </c>
      <c r="X93" s="7">
        <v>625.96</v>
      </c>
      <c r="AA93" s="7">
        <v>771.75</v>
      </c>
      <c r="AB93" s="7">
        <v>577.5</v>
      </c>
      <c r="AC93" s="7">
        <v>635</v>
      </c>
      <c r="AD93" s="7">
        <v>810.03</v>
      </c>
      <c r="AE93" s="7">
        <v>486.2</v>
      </c>
      <c r="AF93" s="7">
        <v>779.23</v>
      </c>
      <c r="AG93" s="7">
        <v>500</v>
      </c>
      <c r="AH93" s="7">
        <v>682.5</v>
      </c>
      <c r="AI93" s="7">
        <v>463.05</v>
      </c>
      <c r="AK93" s="7">
        <v>824.25</v>
      </c>
      <c r="AL93" s="7">
        <v>417.12</v>
      </c>
      <c r="AM93" s="7">
        <v>850</v>
      </c>
      <c r="AN93" s="7">
        <v>750</v>
      </c>
      <c r="AP93" s="7">
        <v>520.91999999999996</v>
      </c>
      <c r="AR93" s="7">
        <v>700</v>
      </c>
      <c r="AS93" s="7">
        <v>400</v>
      </c>
      <c r="AT93" s="7">
        <v>463.05</v>
      </c>
      <c r="AU93" s="7">
        <v>840</v>
      </c>
      <c r="AV93" s="7">
        <v>753.37</v>
      </c>
      <c r="AW93" s="7">
        <v>510.5</v>
      </c>
      <c r="AY93" s="7">
        <v>607.75</v>
      </c>
      <c r="BA93" s="7">
        <v>750</v>
      </c>
      <c r="BB93" s="7">
        <v>880</v>
      </c>
      <c r="BC93" s="7">
        <v>785</v>
      </c>
    </row>
    <row r="94" spans="1:55" x14ac:dyDescent="0.25">
      <c r="A94" s="7" t="s">
        <v>334</v>
      </c>
      <c r="B94" s="20">
        <v>540</v>
      </c>
      <c r="C94" s="7">
        <v>550</v>
      </c>
      <c r="D94" s="149"/>
      <c r="E94" s="7">
        <v>630</v>
      </c>
      <c r="F94" s="5">
        <v>613.54999999999995</v>
      </c>
      <c r="H94" s="7">
        <v>600</v>
      </c>
      <c r="I94" s="7">
        <v>635.25</v>
      </c>
      <c r="J94" s="149">
        <v>525</v>
      </c>
      <c r="K94" s="7">
        <v>561.75</v>
      </c>
      <c r="L94" s="7">
        <v>740</v>
      </c>
      <c r="M94" s="7">
        <v>432</v>
      </c>
      <c r="N94" s="7">
        <v>546.04</v>
      </c>
      <c r="O94" s="7">
        <v>550</v>
      </c>
      <c r="P94" s="7">
        <v>636.59</v>
      </c>
      <c r="Q94" s="7">
        <v>606.37</v>
      </c>
      <c r="R94" s="7">
        <v>465.83</v>
      </c>
      <c r="S94" s="7">
        <v>509.25</v>
      </c>
      <c r="T94" s="7">
        <v>500</v>
      </c>
      <c r="U94" s="7">
        <v>630</v>
      </c>
      <c r="W94" s="7">
        <v>514.5</v>
      </c>
      <c r="X94" s="7">
        <v>500.78</v>
      </c>
      <c r="AA94" s="7">
        <v>636.67999999999995</v>
      </c>
      <c r="AB94" s="7">
        <v>498.75</v>
      </c>
      <c r="AC94" s="7">
        <v>660</v>
      </c>
      <c r="AD94" s="7">
        <v>568</v>
      </c>
      <c r="AE94" s="7">
        <v>636.67999999999995</v>
      </c>
      <c r="AF94" s="7">
        <v>630.23</v>
      </c>
      <c r="AG94" s="7">
        <v>500</v>
      </c>
      <c r="AH94" s="7">
        <v>577.5</v>
      </c>
      <c r="AI94" s="7">
        <v>400</v>
      </c>
      <c r="AK94" s="7">
        <v>633.9</v>
      </c>
      <c r="AL94" s="7">
        <v>750</v>
      </c>
      <c r="AM94" s="7">
        <v>700</v>
      </c>
      <c r="AN94" s="7">
        <v>750</v>
      </c>
      <c r="AP94" s="7">
        <v>719.92</v>
      </c>
      <c r="AR94" s="7">
        <v>540</v>
      </c>
      <c r="AS94" s="7">
        <v>385</v>
      </c>
      <c r="AT94" s="7">
        <v>700</v>
      </c>
      <c r="AU94" s="7">
        <v>559</v>
      </c>
      <c r="AV94" s="7">
        <v>495.78</v>
      </c>
      <c r="AW94" s="7">
        <v>510.51</v>
      </c>
      <c r="AY94" s="7">
        <v>486.2</v>
      </c>
      <c r="BA94" s="7">
        <v>425</v>
      </c>
      <c r="BB94" s="7">
        <v>735</v>
      </c>
      <c r="BC94" s="7">
        <v>625</v>
      </c>
    </row>
    <row r="95" spans="1:55" x14ac:dyDescent="0.25">
      <c r="A95" s="7" t="s">
        <v>335</v>
      </c>
      <c r="B95" s="20">
        <v>850</v>
      </c>
      <c r="C95" s="7">
        <v>682.5</v>
      </c>
      <c r="D95" s="149"/>
      <c r="E95" s="7">
        <v>950</v>
      </c>
      <c r="F95" s="5">
        <v>975.38</v>
      </c>
      <c r="H95" s="7">
        <v>880</v>
      </c>
      <c r="I95" s="7">
        <v>954.95</v>
      </c>
      <c r="J95" s="149">
        <v>787.5</v>
      </c>
      <c r="K95" s="7">
        <v>749</v>
      </c>
      <c r="L95" s="7">
        <v>1000</v>
      </c>
      <c r="M95" s="7">
        <v>630</v>
      </c>
      <c r="N95" s="7">
        <v>963.62</v>
      </c>
      <c r="O95" s="7">
        <v>650</v>
      </c>
      <c r="P95" s="7">
        <v>982.35</v>
      </c>
      <c r="Q95" s="7">
        <v>909.56</v>
      </c>
      <c r="R95" s="7">
        <v>893.31</v>
      </c>
      <c r="S95" s="7">
        <v>751.8</v>
      </c>
      <c r="T95" s="7">
        <v>820</v>
      </c>
      <c r="U95" s="7">
        <v>1000</v>
      </c>
      <c r="W95" s="7">
        <v>919.8</v>
      </c>
      <c r="X95" s="7">
        <v>876.31</v>
      </c>
      <c r="AA95" s="7">
        <v>829.5</v>
      </c>
      <c r="AB95" s="7">
        <v>787.5</v>
      </c>
      <c r="AC95" s="7">
        <v>860</v>
      </c>
      <c r="AD95" s="7">
        <v>991</v>
      </c>
      <c r="AE95" s="7">
        <v>911.62</v>
      </c>
      <c r="AF95" s="7">
        <v>919</v>
      </c>
      <c r="AG95" s="7">
        <v>600</v>
      </c>
      <c r="AH95" s="7">
        <v>735</v>
      </c>
      <c r="AI95" s="7">
        <v>700</v>
      </c>
      <c r="AK95" s="7">
        <v>1035</v>
      </c>
      <c r="AL95" s="7">
        <v>950</v>
      </c>
      <c r="AM95" s="7">
        <v>925</v>
      </c>
      <c r="AN95" s="7">
        <v>1000</v>
      </c>
      <c r="AP95" s="7">
        <v>964.68</v>
      </c>
      <c r="AR95" s="7">
        <v>840</v>
      </c>
      <c r="AS95" s="7">
        <v>500</v>
      </c>
      <c r="AT95" s="7">
        <v>937.09</v>
      </c>
      <c r="AU95" s="7">
        <v>900</v>
      </c>
      <c r="AV95" s="7">
        <v>874.91</v>
      </c>
      <c r="AW95" s="7">
        <v>830</v>
      </c>
      <c r="AY95" s="7">
        <v>850.84</v>
      </c>
      <c r="BA95" s="7">
        <v>840</v>
      </c>
      <c r="BB95" s="7">
        <v>975</v>
      </c>
      <c r="BC95" s="7">
        <v>900</v>
      </c>
    </row>
    <row r="96" spans="1:55" x14ac:dyDescent="0.25">
      <c r="A96" s="7" t="s">
        <v>336</v>
      </c>
      <c r="B96" s="20">
        <v>160</v>
      </c>
      <c r="C96" s="7">
        <v>170</v>
      </c>
      <c r="D96" s="149"/>
      <c r="E96" s="7">
        <v>120</v>
      </c>
      <c r="F96" s="5">
        <v>167.75</v>
      </c>
      <c r="H96" s="7">
        <v>220</v>
      </c>
      <c r="I96" s="7">
        <v>275</v>
      </c>
      <c r="J96" s="149">
        <v>210</v>
      </c>
      <c r="K96" s="7">
        <v>150</v>
      </c>
      <c r="L96" s="7">
        <v>240</v>
      </c>
      <c r="M96" s="7">
        <v>210</v>
      </c>
      <c r="N96" s="7">
        <v>128.47999999999999</v>
      </c>
      <c r="O96" s="7">
        <v>100</v>
      </c>
      <c r="P96" s="7">
        <v>233.1</v>
      </c>
      <c r="Q96" s="7">
        <v>121.27</v>
      </c>
      <c r="R96" s="7">
        <v>153.13999999999999</v>
      </c>
      <c r="S96" s="7">
        <v>115.5</v>
      </c>
      <c r="T96" s="7">
        <v>210</v>
      </c>
      <c r="U96" s="7">
        <v>36.75</v>
      </c>
      <c r="W96" s="7">
        <v>157.5</v>
      </c>
      <c r="X96" s="7">
        <v>250.38</v>
      </c>
      <c r="AA96" s="7">
        <v>196.79</v>
      </c>
      <c r="AB96" s="7">
        <v>210</v>
      </c>
      <c r="AC96" s="7">
        <v>250</v>
      </c>
      <c r="AD96" s="7">
        <v>220</v>
      </c>
      <c r="AE96" s="7">
        <v>277.55</v>
      </c>
      <c r="AF96" s="7">
        <v>154.93</v>
      </c>
      <c r="AG96" s="7">
        <v>86.62</v>
      </c>
      <c r="AH96" s="7">
        <v>200</v>
      </c>
      <c r="AI96" s="7">
        <v>200</v>
      </c>
      <c r="AK96" s="7">
        <v>241</v>
      </c>
      <c r="AL96" s="7">
        <v>181.12</v>
      </c>
      <c r="AM96" s="7">
        <v>250</v>
      </c>
      <c r="AN96" s="7">
        <v>275</v>
      </c>
      <c r="AP96" s="7">
        <v>256.17</v>
      </c>
      <c r="AR96" s="7">
        <v>115</v>
      </c>
      <c r="AS96" s="7">
        <v>135</v>
      </c>
      <c r="AT96" s="7">
        <v>250</v>
      </c>
      <c r="AU96" s="7">
        <v>185.2</v>
      </c>
      <c r="AV96" s="7">
        <v>233.31</v>
      </c>
      <c r="AW96" s="7">
        <v>121</v>
      </c>
      <c r="AY96" s="7">
        <v>231.52</v>
      </c>
      <c r="BA96" s="7">
        <v>220</v>
      </c>
      <c r="BB96" s="7">
        <v>155</v>
      </c>
      <c r="BC96" s="7">
        <v>100</v>
      </c>
    </row>
    <row r="97" spans="1:55" x14ac:dyDescent="0.25">
      <c r="A97" s="7" t="s">
        <v>337</v>
      </c>
      <c r="B97" s="20">
        <v>300</v>
      </c>
      <c r="C97" s="7">
        <v>300</v>
      </c>
      <c r="D97" s="149"/>
      <c r="E97" s="7">
        <v>180</v>
      </c>
      <c r="F97" s="5">
        <v>279.58</v>
      </c>
      <c r="H97" s="7">
        <v>295</v>
      </c>
      <c r="I97" s="7">
        <v>318.19</v>
      </c>
      <c r="J97" s="149">
        <v>315</v>
      </c>
      <c r="K97" s="7">
        <v>200</v>
      </c>
      <c r="L97" s="7">
        <v>357</v>
      </c>
      <c r="M97" s="7">
        <v>315</v>
      </c>
      <c r="N97" s="7">
        <v>256.95999999999998</v>
      </c>
      <c r="O97" s="7">
        <v>100</v>
      </c>
      <c r="P97" s="7">
        <v>367.13</v>
      </c>
      <c r="Q97" s="7">
        <v>181.91</v>
      </c>
      <c r="R97" s="7">
        <v>204.19</v>
      </c>
      <c r="S97" s="7">
        <v>173.25</v>
      </c>
      <c r="T97" s="7">
        <v>315</v>
      </c>
      <c r="U97" s="7">
        <v>400</v>
      </c>
      <c r="W97" s="7">
        <v>330.75</v>
      </c>
      <c r="X97" s="7">
        <v>356.29</v>
      </c>
      <c r="AA97" s="7">
        <v>236.25</v>
      </c>
      <c r="AB97" s="7">
        <v>315</v>
      </c>
      <c r="AC97" s="7">
        <v>300</v>
      </c>
      <c r="AD97" s="7">
        <v>330</v>
      </c>
      <c r="AE97" s="7">
        <v>388.47</v>
      </c>
      <c r="AF97" s="7">
        <v>273.27999999999997</v>
      </c>
      <c r="AG97" s="7">
        <v>120</v>
      </c>
      <c r="AH97" s="7">
        <v>300</v>
      </c>
      <c r="AI97" s="7">
        <v>400</v>
      </c>
      <c r="AK97" s="7">
        <v>241</v>
      </c>
      <c r="AL97" s="7">
        <v>253.57</v>
      </c>
      <c r="AM97" s="7">
        <v>385</v>
      </c>
      <c r="AN97" s="7">
        <v>350</v>
      </c>
      <c r="AP97" s="7">
        <v>365.7</v>
      </c>
      <c r="AR97" s="7">
        <v>175.5</v>
      </c>
      <c r="AS97" s="7">
        <v>180</v>
      </c>
      <c r="AT97" s="7">
        <v>289.39999999999998</v>
      </c>
      <c r="AU97" s="7">
        <v>285</v>
      </c>
      <c r="AV97" s="7">
        <v>444.4</v>
      </c>
      <c r="AW97" s="7">
        <v>182</v>
      </c>
      <c r="AY97" s="7">
        <v>347.28</v>
      </c>
      <c r="BA97" s="7">
        <v>350</v>
      </c>
      <c r="BB97" s="7">
        <v>310</v>
      </c>
      <c r="BC97" s="7">
        <v>150</v>
      </c>
    </row>
    <row r="98" spans="1:55" x14ac:dyDescent="0.25">
      <c r="A98" s="7" t="s">
        <v>1376</v>
      </c>
      <c r="B98" s="20">
        <v>630</v>
      </c>
      <c r="C98" s="7">
        <v>551.25</v>
      </c>
      <c r="D98" s="149"/>
      <c r="E98" s="7">
        <v>800</v>
      </c>
      <c r="F98" s="5">
        <v>500</v>
      </c>
      <c r="H98" s="7">
        <v>700</v>
      </c>
      <c r="I98" s="7">
        <v>727.65</v>
      </c>
      <c r="J98" s="149">
        <v>787.5</v>
      </c>
      <c r="K98" s="7">
        <v>500</v>
      </c>
      <c r="L98" s="7">
        <v>701.25</v>
      </c>
      <c r="M98" s="7">
        <v>572</v>
      </c>
      <c r="N98" s="7">
        <v>578.76</v>
      </c>
      <c r="O98" s="7">
        <v>577.5</v>
      </c>
      <c r="P98" s="7">
        <v>668.43</v>
      </c>
      <c r="Q98" s="7">
        <v>667.01</v>
      </c>
      <c r="R98" s="7">
        <v>643.24</v>
      </c>
      <c r="S98" s="7">
        <v>620.26</v>
      </c>
      <c r="T98" s="7">
        <v>660</v>
      </c>
      <c r="U98" s="7">
        <v>550</v>
      </c>
      <c r="W98" s="7">
        <v>775</v>
      </c>
      <c r="X98" s="7">
        <v>573.79999999999995</v>
      </c>
      <c r="AA98" s="7">
        <v>800</v>
      </c>
      <c r="AB98" s="7">
        <v>800</v>
      </c>
      <c r="AC98" s="7">
        <v>630</v>
      </c>
      <c r="AD98" s="7">
        <v>694</v>
      </c>
      <c r="AE98" s="7">
        <v>795</v>
      </c>
      <c r="AF98" s="7">
        <v>662.98</v>
      </c>
      <c r="AG98" s="7">
        <v>630</v>
      </c>
      <c r="AH98" s="7">
        <v>800</v>
      </c>
      <c r="AI98" s="7">
        <v>661.5</v>
      </c>
      <c r="AK98" s="7">
        <v>622</v>
      </c>
      <c r="AL98" s="7">
        <v>650.47</v>
      </c>
      <c r="AM98" s="7">
        <v>577.5</v>
      </c>
      <c r="AN98" s="7">
        <v>515</v>
      </c>
      <c r="AP98" s="7">
        <v>661.5</v>
      </c>
      <c r="AR98" s="7">
        <v>540</v>
      </c>
      <c r="AS98" s="7">
        <v>600</v>
      </c>
      <c r="AT98" s="7">
        <v>735</v>
      </c>
      <c r="AU98" s="7">
        <v>573.5</v>
      </c>
      <c r="AV98" s="7">
        <v>750</v>
      </c>
      <c r="AW98" s="7">
        <v>536</v>
      </c>
      <c r="AY98" s="7">
        <v>727.65</v>
      </c>
      <c r="BA98" s="7">
        <v>605</v>
      </c>
      <c r="BB98" s="7">
        <v>725</v>
      </c>
      <c r="BC98" s="7">
        <v>700</v>
      </c>
    </row>
    <row r="99" spans="1:55" x14ac:dyDescent="0.25">
      <c r="A99" s="7" t="s">
        <v>1377</v>
      </c>
      <c r="B99" s="20">
        <v>950</v>
      </c>
      <c r="C99" s="7">
        <v>826.85</v>
      </c>
      <c r="D99" s="149"/>
      <c r="E99" s="7">
        <v>1240</v>
      </c>
      <c r="F99" s="5">
        <v>664.7</v>
      </c>
      <c r="H99" s="7">
        <v>1300</v>
      </c>
      <c r="I99" s="7">
        <v>1212.75</v>
      </c>
      <c r="J99" s="149">
        <v>1000</v>
      </c>
      <c r="K99" s="7">
        <v>800</v>
      </c>
      <c r="L99" s="7">
        <v>1386</v>
      </c>
      <c r="M99" s="7">
        <v>795.38</v>
      </c>
      <c r="N99" s="7">
        <v>868.13</v>
      </c>
      <c r="O99" s="7">
        <v>892.5</v>
      </c>
      <c r="P99" s="7">
        <v>911.55</v>
      </c>
      <c r="Q99" s="7">
        <v>1041.8599999999999</v>
      </c>
      <c r="R99" s="7">
        <v>1065.95</v>
      </c>
      <c r="S99" s="7">
        <v>689.11</v>
      </c>
      <c r="T99" s="7">
        <v>960</v>
      </c>
      <c r="U99" s="7">
        <v>882</v>
      </c>
      <c r="W99" s="7">
        <v>1350</v>
      </c>
      <c r="X99" s="7">
        <v>911.77</v>
      </c>
      <c r="AA99" s="7">
        <v>1200</v>
      </c>
      <c r="AB99" s="7">
        <v>1200</v>
      </c>
      <c r="AC99" s="7">
        <v>997</v>
      </c>
      <c r="AD99" s="7">
        <v>1365</v>
      </c>
      <c r="AE99" s="7">
        <v>1215.5</v>
      </c>
      <c r="AF99" s="7">
        <v>994.49</v>
      </c>
      <c r="AG99" s="7">
        <v>1050</v>
      </c>
      <c r="AH99" s="7">
        <v>1250</v>
      </c>
      <c r="AI99" s="7">
        <v>937.12</v>
      </c>
      <c r="AK99" s="7">
        <v>1157</v>
      </c>
      <c r="AL99" s="7">
        <v>1350</v>
      </c>
      <c r="AM99" s="7">
        <v>1320</v>
      </c>
      <c r="AN99" s="7">
        <v>866</v>
      </c>
      <c r="AP99" s="7">
        <v>1041.8599999999999</v>
      </c>
      <c r="AR99" s="7">
        <v>900</v>
      </c>
      <c r="AS99" s="7">
        <v>950</v>
      </c>
      <c r="AT99" s="7">
        <v>1141.3499999999999</v>
      </c>
      <c r="AU99" s="7">
        <v>789</v>
      </c>
      <c r="AV99" s="7">
        <v>1100</v>
      </c>
      <c r="AW99" s="7">
        <v>701.5</v>
      </c>
      <c r="AY99" s="7">
        <v>1002.78</v>
      </c>
      <c r="BA99" s="7">
        <v>1100</v>
      </c>
      <c r="BB99" s="7">
        <v>1350</v>
      </c>
      <c r="BC99" s="7">
        <v>1375</v>
      </c>
    </row>
    <row r="100" spans="1:55" x14ac:dyDescent="0.25">
      <c r="A100" s="7" t="s">
        <v>1378</v>
      </c>
      <c r="B100" s="20">
        <v>710</v>
      </c>
      <c r="C100" s="7">
        <v>945</v>
      </c>
      <c r="D100" s="149"/>
      <c r="E100" s="7">
        <v>1050</v>
      </c>
      <c r="F100" s="5">
        <v>728.33</v>
      </c>
      <c r="H100" s="7">
        <v>1000</v>
      </c>
      <c r="I100" s="7">
        <v>1039.5</v>
      </c>
      <c r="J100" s="149">
        <v>1050</v>
      </c>
      <c r="K100" s="7">
        <v>800</v>
      </c>
      <c r="L100" s="7">
        <v>1017.74</v>
      </c>
      <c r="M100" s="7">
        <v>915</v>
      </c>
      <c r="N100" s="7">
        <v>770.9</v>
      </c>
      <c r="O100" s="7">
        <v>997.5</v>
      </c>
      <c r="P100" s="7">
        <v>1041.8599999999999</v>
      </c>
      <c r="Q100" s="7">
        <v>1050</v>
      </c>
      <c r="R100" s="7">
        <v>991.42</v>
      </c>
      <c r="S100" s="7">
        <v>950</v>
      </c>
      <c r="T100" s="7">
        <v>945</v>
      </c>
      <c r="U100" s="7">
        <v>661.5</v>
      </c>
      <c r="W100" s="7">
        <v>1000</v>
      </c>
      <c r="X100" s="7">
        <v>906.62</v>
      </c>
      <c r="AA100" s="7">
        <v>983.97</v>
      </c>
      <c r="AB100" s="7">
        <v>1050</v>
      </c>
      <c r="AC100" s="7">
        <v>890</v>
      </c>
      <c r="AD100" s="7">
        <v>1041.46</v>
      </c>
      <c r="AE100" s="7">
        <v>1063.55</v>
      </c>
      <c r="AF100" s="7">
        <v>780.45</v>
      </c>
      <c r="AG100" s="7">
        <v>1000</v>
      </c>
      <c r="AH100" s="7">
        <v>700</v>
      </c>
      <c r="AI100" s="7">
        <v>1014.3</v>
      </c>
      <c r="AK100" s="7">
        <v>1041</v>
      </c>
      <c r="AL100" s="7">
        <v>981.22</v>
      </c>
      <c r="AM100" s="7">
        <v>924</v>
      </c>
      <c r="AN100" s="7">
        <v>880</v>
      </c>
      <c r="AP100" s="7">
        <v>997.5</v>
      </c>
      <c r="AR100" s="7">
        <v>960</v>
      </c>
      <c r="AS100" s="7">
        <v>920</v>
      </c>
      <c r="AT100" s="7">
        <v>868.19</v>
      </c>
      <c r="AU100" s="7">
        <v>782</v>
      </c>
      <c r="AV100" s="7">
        <v>866.25</v>
      </c>
      <c r="AW100" s="7">
        <v>638</v>
      </c>
      <c r="AY100" s="7">
        <v>1018.71</v>
      </c>
      <c r="BA100" s="7">
        <v>975</v>
      </c>
      <c r="BB100" s="7">
        <v>1020</v>
      </c>
      <c r="BC100" s="7">
        <v>1000</v>
      </c>
    </row>
    <row r="101" spans="1:55" x14ac:dyDescent="0.25">
      <c r="A101" s="7" t="s">
        <v>1379</v>
      </c>
      <c r="B101" s="20">
        <v>1125</v>
      </c>
      <c r="C101" s="7">
        <v>1575</v>
      </c>
      <c r="D101" s="149"/>
      <c r="E101" s="7">
        <v>1490</v>
      </c>
      <c r="F101" s="5">
        <v>1062</v>
      </c>
      <c r="H101" s="7">
        <v>1900</v>
      </c>
      <c r="I101" s="7">
        <v>1818.26</v>
      </c>
      <c r="J101" s="149">
        <v>1732.5</v>
      </c>
      <c r="K101" s="7">
        <v>1100</v>
      </c>
      <c r="L101" s="7">
        <v>1890</v>
      </c>
      <c r="M101" s="7">
        <v>1060.5</v>
      </c>
      <c r="N101" s="7">
        <v>1156.3499999999999</v>
      </c>
      <c r="O101" s="7">
        <v>1365</v>
      </c>
      <c r="P101" s="7">
        <v>1823.25</v>
      </c>
      <c r="Q101" s="7">
        <v>1389.15</v>
      </c>
      <c r="R101" s="7">
        <v>1572.45</v>
      </c>
      <c r="S101" s="7">
        <v>1497</v>
      </c>
      <c r="T101" s="7">
        <v>1600</v>
      </c>
      <c r="U101" s="7">
        <v>1750</v>
      </c>
      <c r="W101" s="7">
        <v>1950</v>
      </c>
      <c r="X101" s="7">
        <v>1680.12</v>
      </c>
      <c r="AA101" s="7">
        <v>1365</v>
      </c>
      <c r="AB101" s="7">
        <v>1312.5</v>
      </c>
      <c r="AC101" s="7">
        <v>1333</v>
      </c>
      <c r="AD101" s="7">
        <v>1950</v>
      </c>
      <c r="AE101" s="7">
        <v>1819.12</v>
      </c>
      <c r="AF101" s="7">
        <v>1182</v>
      </c>
      <c r="AG101" s="7">
        <v>2000</v>
      </c>
      <c r="AH101" s="7">
        <v>1150</v>
      </c>
      <c r="AI101" s="7">
        <v>1653.75</v>
      </c>
      <c r="AK101" s="7">
        <v>1620</v>
      </c>
      <c r="AL101" s="7">
        <v>1598.62</v>
      </c>
      <c r="AM101" s="7">
        <v>1980</v>
      </c>
      <c r="AN101" s="7">
        <v>1385</v>
      </c>
      <c r="AP101" s="7">
        <v>1562.78</v>
      </c>
      <c r="AR101" s="7">
        <v>1440</v>
      </c>
      <c r="AS101" s="7">
        <v>1250</v>
      </c>
      <c r="AT101" s="7">
        <v>1141.3499999999999</v>
      </c>
      <c r="AU101" s="7">
        <v>972</v>
      </c>
      <c r="AV101" s="7">
        <v>1155</v>
      </c>
      <c r="AW101" s="7">
        <v>701.5</v>
      </c>
      <c r="AY101" s="7">
        <v>1528.06</v>
      </c>
      <c r="BA101" s="7">
        <v>1600</v>
      </c>
      <c r="BB101" s="7">
        <v>1970</v>
      </c>
      <c r="BC101" s="7">
        <v>1800</v>
      </c>
    </row>
    <row r="102" spans="1:55" x14ac:dyDescent="0.25">
      <c r="A102" s="7" t="s">
        <v>338</v>
      </c>
      <c r="B102" s="20">
        <v>600</v>
      </c>
      <c r="C102" s="7">
        <v>750</v>
      </c>
      <c r="D102" s="149"/>
      <c r="E102" s="7">
        <v>690</v>
      </c>
      <c r="F102" s="5">
        <v>690</v>
      </c>
      <c r="H102" s="7">
        <v>680</v>
      </c>
      <c r="I102" s="7">
        <v>693</v>
      </c>
      <c r="J102" s="149">
        <v>583.28</v>
      </c>
      <c r="K102" s="7">
        <v>588.5</v>
      </c>
      <c r="L102" s="7">
        <v>765</v>
      </c>
      <c r="M102" s="7">
        <v>540</v>
      </c>
      <c r="N102" s="7">
        <v>682.93</v>
      </c>
      <c r="O102" s="7">
        <v>700</v>
      </c>
      <c r="P102" s="7">
        <v>668.43</v>
      </c>
      <c r="Q102" s="7">
        <v>628.41999999999996</v>
      </c>
      <c r="R102" s="7">
        <v>708.75</v>
      </c>
      <c r="S102" s="7">
        <v>689.11</v>
      </c>
      <c r="T102" s="7">
        <v>540</v>
      </c>
      <c r="U102" s="7">
        <v>708.75</v>
      </c>
      <c r="W102" s="7">
        <v>525</v>
      </c>
      <c r="X102" s="7">
        <v>669.21</v>
      </c>
      <c r="AA102" s="7">
        <v>725</v>
      </c>
      <c r="AB102" s="7">
        <v>577.5</v>
      </c>
      <c r="AC102" s="7">
        <v>700</v>
      </c>
      <c r="AD102" s="7">
        <v>287.5</v>
      </c>
      <c r="AE102" s="7">
        <v>655.79</v>
      </c>
      <c r="AF102" s="7">
        <v>674.19</v>
      </c>
      <c r="AG102" s="7">
        <v>385</v>
      </c>
      <c r="AH102" s="7">
        <v>600</v>
      </c>
      <c r="AI102" s="7">
        <v>500</v>
      </c>
      <c r="AK102" s="7">
        <v>622</v>
      </c>
      <c r="AL102" s="7">
        <v>650</v>
      </c>
      <c r="AM102" s="7">
        <v>660</v>
      </c>
      <c r="AN102" s="7">
        <v>700</v>
      </c>
      <c r="AP102" s="7">
        <v>705.6</v>
      </c>
      <c r="AR102" s="7">
        <v>355</v>
      </c>
      <c r="AS102" s="7">
        <v>670</v>
      </c>
      <c r="AT102" s="7">
        <v>636.61</v>
      </c>
      <c r="AU102" s="7">
        <v>667</v>
      </c>
      <c r="AV102" s="7">
        <v>666.6</v>
      </c>
      <c r="AW102" s="7">
        <v>607</v>
      </c>
      <c r="AY102" s="7">
        <v>633.92999999999995</v>
      </c>
      <c r="BA102" s="7">
        <v>550</v>
      </c>
      <c r="BB102" s="7">
        <v>440</v>
      </c>
      <c r="BC102" s="7">
        <v>650</v>
      </c>
    </row>
    <row r="103" spans="1:55" x14ac:dyDescent="0.25">
      <c r="A103" s="7" t="s">
        <v>339</v>
      </c>
      <c r="B103" s="20">
        <v>700</v>
      </c>
      <c r="C103" s="7">
        <v>750</v>
      </c>
      <c r="D103" s="149"/>
      <c r="E103" s="7">
        <v>1035</v>
      </c>
      <c r="F103" s="5">
        <v>1035</v>
      </c>
      <c r="H103" s="7">
        <v>1003</v>
      </c>
      <c r="I103" s="7">
        <v>1045</v>
      </c>
      <c r="J103" s="149">
        <v>816.59</v>
      </c>
      <c r="K103" s="7">
        <v>800</v>
      </c>
      <c r="L103" s="7">
        <v>1100</v>
      </c>
      <c r="M103" s="7">
        <v>550</v>
      </c>
      <c r="N103" s="7">
        <v>983.88</v>
      </c>
      <c r="O103" s="7">
        <v>1050</v>
      </c>
      <c r="P103" s="7">
        <v>1047.3499999999999</v>
      </c>
      <c r="Q103" s="7">
        <v>826.87</v>
      </c>
      <c r="R103" s="7">
        <v>1100</v>
      </c>
      <c r="S103" s="7">
        <v>998</v>
      </c>
      <c r="T103" s="7">
        <v>840</v>
      </c>
      <c r="U103" s="7">
        <v>1064</v>
      </c>
      <c r="W103" s="7">
        <v>694.57</v>
      </c>
      <c r="X103" s="7">
        <v>966.75</v>
      </c>
      <c r="AA103" s="7">
        <v>854.43</v>
      </c>
      <c r="AB103" s="7">
        <v>997.5</v>
      </c>
      <c r="AC103" s="7">
        <v>1000</v>
      </c>
      <c r="AD103" s="7">
        <v>285</v>
      </c>
      <c r="AE103" s="7">
        <v>953.88</v>
      </c>
      <c r="AF103" s="7">
        <v>707.89</v>
      </c>
      <c r="AG103" s="7">
        <v>420</v>
      </c>
      <c r="AH103" s="7">
        <v>700</v>
      </c>
      <c r="AI103" s="7">
        <v>700</v>
      </c>
      <c r="AK103" s="7">
        <v>925</v>
      </c>
      <c r="AL103" s="7">
        <v>900</v>
      </c>
      <c r="AM103" s="7">
        <v>1000</v>
      </c>
      <c r="AN103" s="7">
        <v>950</v>
      </c>
      <c r="AP103" s="7">
        <v>1029</v>
      </c>
      <c r="AR103" s="7">
        <v>600</v>
      </c>
      <c r="AS103" s="7">
        <v>1100</v>
      </c>
      <c r="AT103" s="7">
        <v>1041.8599999999999</v>
      </c>
      <c r="AU103" s="7">
        <v>808.5</v>
      </c>
      <c r="AV103" s="7">
        <v>1111</v>
      </c>
      <c r="AW103" s="7">
        <v>950</v>
      </c>
      <c r="AY103" s="7">
        <v>992.25</v>
      </c>
      <c r="BA103" s="7">
        <v>750</v>
      </c>
      <c r="BB103" s="7">
        <v>440</v>
      </c>
      <c r="BC103" s="7">
        <v>750</v>
      </c>
    </row>
    <row r="104" spans="1:55" x14ac:dyDescent="0.25">
      <c r="A104" s="7" t="s">
        <v>1380</v>
      </c>
      <c r="B104" s="20">
        <v>9950</v>
      </c>
      <c r="C104" s="7">
        <v>4961.25</v>
      </c>
      <c r="D104" s="149"/>
      <c r="E104" s="7">
        <v>20520</v>
      </c>
      <c r="F104" s="5">
        <v>8000</v>
      </c>
      <c r="H104" s="7">
        <v>7600</v>
      </c>
      <c r="I104" s="7">
        <v>16500</v>
      </c>
      <c r="J104" s="149">
        <v>15000</v>
      </c>
      <c r="K104" s="7">
        <v>2900</v>
      </c>
      <c r="L104" s="7">
        <v>1</v>
      </c>
      <c r="M104" s="7">
        <v>18500</v>
      </c>
      <c r="N104" s="7">
        <v>8102.59</v>
      </c>
      <c r="O104" s="7">
        <v>6500</v>
      </c>
      <c r="P104" s="7">
        <v>6077.5</v>
      </c>
      <c r="Q104" s="7">
        <v>8820</v>
      </c>
      <c r="R104" s="7">
        <v>18548.75</v>
      </c>
      <c r="S104" s="7">
        <v>15275</v>
      </c>
      <c r="T104" s="7">
        <v>6050</v>
      </c>
      <c r="U104" s="7">
        <v>18000</v>
      </c>
      <c r="W104" s="7">
        <v>10500</v>
      </c>
      <c r="X104" s="7">
        <v>5759.06</v>
      </c>
      <c r="AA104" s="7">
        <v>5250</v>
      </c>
      <c r="AB104" s="7">
        <v>8820</v>
      </c>
      <c r="AC104" s="7">
        <v>8250</v>
      </c>
      <c r="AD104" s="7">
        <v>7158</v>
      </c>
      <c r="AE104" s="7">
        <v>18500</v>
      </c>
      <c r="AF104" s="7">
        <v>12979.98</v>
      </c>
      <c r="AG104" s="7">
        <v>8820</v>
      </c>
      <c r="AH104" s="7">
        <v>15000</v>
      </c>
      <c r="AI104" s="7">
        <v>6500</v>
      </c>
      <c r="AK104" s="7">
        <v>7497</v>
      </c>
      <c r="AL104" s="7">
        <v>12000</v>
      </c>
      <c r="AM104" s="7">
        <v>10250</v>
      </c>
      <c r="AN104" s="7">
        <v>7500</v>
      </c>
      <c r="AP104" s="7">
        <v>2350</v>
      </c>
      <c r="AR104" s="7">
        <v>20615</v>
      </c>
      <c r="AS104" s="7">
        <v>4500</v>
      </c>
      <c r="AT104" s="7">
        <v>5093.55</v>
      </c>
      <c r="AU104" s="7">
        <v>6750</v>
      </c>
      <c r="AV104" s="7">
        <v>6000</v>
      </c>
      <c r="AW104" s="7">
        <v>7657</v>
      </c>
      <c r="AY104" s="7">
        <v>5448.5</v>
      </c>
      <c r="BA104" s="7">
        <v>4400</v>
      </c>
      <c r="BB104" s="7">
        <v>7850</v>
      </c>
      <c r="BC104" s="7">
        <v>6500</v>
      </c>
    </row>
    <row r="105" spans="1:55" x14ac:dyDescent="0.25">
      <c r="A105" s="7" t="s">
        <v>1381</v>
      </c>
      <c r="B105" s="20">
        <v>12000</v>
      </c>
      <c r="C105" s="7">
        <v>6615</v>
      </c>
      <c r="D105" s="149"/>
      <c r="E105" s="7">
        <v>27000</v>
      </c>
      <c r="F105" s="5">
        <v>10000</v>
      </c>
      <c r="H105" s="7">
        <v>8300</v>
      </c>
      <c r="I105" s="7">
        <v>22000</v>
      </c>
      <c r="J105" s="149">
        <v>17881.5</v>
      </c>
      <c r="K105" s="7">
        <v>3100</v>
      </c>
      <c r="L105" s="7">
        <v>1</v>
      </c>
      <c r="M105" s="7">
        <v>24000</v>
      </c>
      <c r="N105" s="7">
        <v>9838.86</v>
      </c>
      <c r="O105" s="7">
        <v>8500</v>
      </c>
      <c r="P105" s="7">
        <v>9116.25</v>
      </c>
      <c r="Q105" s="7">
        <v>11025</v>
      </c>
      <c r="R105" s="7">
        <v>24923.25</v>
      </c>
      <c r="S105" s="7">
        <v>18310</v>
      </c>
      <c r="T105" s="7">
        <v>10000</v>
      </c>
      <c r="U105" s="7">
        <v>26250</v>
      </c>
      <c r="W105" s="7">
        <v>14200</v>
      </c>
      <c r="X105" s="7">
        <v>9322.4599999999991</v>
      </c>
      <c r="AA105" s="7">
        <v>7770</v>
      </c>
      <c r="AB105" s="7">
        <v>12075</v>
      </c>
      <c r="AC105" s="7">
        <v>9350</v>
      </c>
      <c r="AD105" s="7">
        <v>9691</v>
      </c>
      <c r="AE105" s="7">
        <v>24500</v>
      </c>
      <c r="AF105" s="7">
        <v>17038.560000000001</v>
      </c>
      <c r="AG105" s="7">
        <v>9975</v>
      </c>
      <c r="AH105" s="7">
        <v>19000</v>
      </c>
      <c r="AI105" s="7">
        <v>8000</v>
      </c>
      <c r="AK105" s="7">
        <v>7497</v>
      </c>
      <c r="AL105" s="7">
        <v>12600</v>
      </c>
      <c r="AM105" s="7">
        <v>13500</v>
      </c>
      <c r="AN105" s="7">
        <v>9800</v>
      </c>
      <c r="AP105" s="7">
        <v>3300</v>
      </c>
      <c r="AR105" s="7">
        <v>27125</v>
      </c>
      <c r="AS105" s="7">
        <v>7140</v>
      </c>
      <c r="AT105" s="7">
        <v>8244.6</v>
      </c>
      <c r="AU105" s="7">
        <v>8850</v>
      </c>
      <c r="AV105" s="7">
        <v>8500</v>
      </c>
      <c r="AW105" s="7">
        <v>9572</v>
      </c>
      <c r="AY105" s="7">
        <v>8891.41</v>
      </c>
      <c r="BA105" s="7">
        <v>7400</v>
      </c>
      <c r="BB105" s="7">
        <v>10500</v>
      </c>
      <c r="BC105" s="7">
        <v>8500</v>
      </c>
    </row>
    <row r="106" spans="1:55" x14ac:dyDescent="0.25">
      <c r="A106" s="7" t="s">
        <v>340</v>
      </c>
      <c r="B106" s="20">
        <v>350</v>
      </c>
      <c r="C106" s="7">
        <v>262.5</v>
      </c>
      <c r="D106" s="149"/>
      <c r="E106" s="7">
        <v>575</v>
      </c>
      <c r="F106" s="5">
        <v>690.16</v>
      </c>
      <c r="H106" s="7">
        <v>550</v>
      </c>
      <c r="I106" s="7">
        <v>381.83</v>
      </c>
      <c r="J106" s="149">
        <v>379.13</v>
      </c>
      <c r="K106" s="7">
        <v>540</v>
      </c>
      <c r="L106" s="7">
        <v>690</v>
      </c>
      <c r="M106" s="7">
        <v>540</v>
      </c>
      <c r="N106" s="7">
        <v>385.45</v>
      </c>
      <c r="O106" s="7">
        <v>577.5</v>
      </c>
      <c r="P106" s="7">
        <v>546.94000000000005</v>
      </c>
      <c r="Q106" s="7">
        <v>551.25</v>
      </c>
      <c r="R106" s="7">
        <v>551.25</v>
      </c>
      <c r="S106" s="7">
        <v>567</v>
      </c>
      <c r="T106" s="7">
        <v>480</v>
      </c>
      <c r="U106" s="7">
        <v>600</v>
      </c>
      <c r="W106" s="7">
        <v>500</v>
      </c>
      <c r="X106" s="7">
        <v>547.73</v>
      </c>
      <c r="AA106" s="7">
        <v>600</v>
      </c>
      <c r="AB106" s="7">
        <v>525</v>
      </c>
      <c r="AC106" s="7">
        <v>550</v>
      </c>
      <c r="AD106" s="7">
        <v>287.5</v>
      </c>
      <c r="AE106" s="7">
        <v>476.94</v>
      </c>
      <c r="AF106" s="7">
        <v>386.5</v>
      </c>
      <c r="AG106" s="7">
        <v>367.5</v>
      </c>
      <c r="AH106" s="7">
        <v>550</v>
      </c>
      <c r="AI106" s="7">
        <v>315</v>
      </c>
      <c r="AK106" s="7">
        <v>690</v>
      </c>
      <c r="AL106" s="7">
        <v>690</v>
      </c>
      <c r="AM106" s="7">
        <v>540</v>
      </c>
      <c r="AN106" s="7">
        <v>650</v>
      </c>
      <c r="AP106" s="7">
        <v>551.25</v>
      </c>
      <c r="AR106" s="7">
        <v>355</v>
      </c>
      <c r="AS106" s="7">
        <v>330</v>
      </c>
      <c r="AT106" s="7">
        <v>347.28</v>
      </c>
      <c r="AU106" s="7">
        <v>418.95</v>
      </c>
      <c r="AV106" s="7">
        <v>349.96</v>
      </c>
      <c r="AW106" s="7">
        <v>382.5</v>
      </c>
      <c r="AY106" s="7">
        <v>425.41</v>
      </c>
      <c r="BA106" s="7">
        <v>330</v>
      </c>
      <c r="BB106" s="7">
        <v>440</v>
      </c>
      <c r="BC106" s="7">
        <v>575</v>
      </c>
    </row>
    <row r="107" spans="1:55" x14ac:dyDescent="0.25">
      <c r="A107" s="7" t="s">
        <v>341</v>
      </c>
      <c r="B107" s="20">
        <v>500</v>
      </c>
      <c r="C107" s="7">
        <v>367.5</v>
      </c>
      <c r="D107" s="149"/>
      <c r="E107" s="7">
        <v>722</v>
      </c>
      <c r="F107" s="5">
        <v>1015.08</v>
      </c>
      <c r="H107" s="7">
        <v>1003</v>
      </c>
      <c r="I107" s="7">
        <v>636.39</v>
      </c>
      <c r="J107" s="149">
        <v>641.6</v>
      </c>
      <c r="K107" s="7">
        <v>1016.5</v>
      </c>
      <c r="L107" s="7">
        <v>1000</v>
      </c>
      <c r="M107" s="7">
        <v>550</v>
      </c>
      <c r="N107" s="7">
        <v>642.41</v>
      </c>
      <c r="O107" s="7">
        <v>1000</v>
      </c>
      <c r="P107" s="7">
        <v>790.02</v>
      </c>
      <c r="Q107" s="7">
        <v>551.25</v>
      </c>
      <c r="R107" s="7">
        <v>826.87</v>
      </c>
      <c r="S107" s="7">
        <v>923</v>
      </c>
      <c r="T107" s="7">
        <v>600</v>
      </c>
      <c r="U107" s="7">
        <v>1008</v>
      </c>
      <c r="W107" s="7">
        <v>694.57</v>
      </c>
      <c r="X107" s="7">
        <v>782.44</v>
      </c>
      <c r="AA107" s="7">
        <v>826.87</v>
      </c>
      <c r="AB107" s="7">
        <v>945</v>
      </c>
      <c r="AC107" s="7">
        <v>1000</v>
      </c>
      <c r="AD107" s="7">
        <v>287.5</v>
      </c>
      <c r="AE107" s="7">
        <v>596.16</v>
      </c>
      <c r="AF107" s="7">
        <v>637.98</v>
      </c>
      <c r="AG107" s="7">
        <v>420</v>
      </c>
      <c r="AH107" s="7">
        <v>945</v>
      </c>
      <c r="AI107" s="7">
        <v>400</v>
      </c>
      <c r="AK107" s="7">
        <v>1035</v>
      </c>
      <c r="AL107" s="7">
        <v>1035</v>
      </c>
      <c r="AM107" s="7">
        <v>800</v>
      </c>
      <c r="AN107" s="7">
        <v>900</v>
      </c>
      <c r="AP107" s="7">
        <v>868.21</v>
      </c>
      <c r="AR107" s="7">
        <v>690</v>
      </c>
      <c r="AS107" s="7">
        <v>400</v>
      </c>
      <c r="AT107" s="7">
        <v>520.9</v>
      </c>
      <c r="AU107" s="7">
        <v>509.25</v>
      </c>
      <c r="AV107" s="7">
        <v>583.27</v>
      </c>
      <c r="AW107" s="7">
        <v>668.51</v>
      </c>
      <c r="AY107" s="7">
        <v>607.75</v>
      </c>
      <c r="BA107" s="7">
        <v>550</v>
      </c>
      <c r="BB107" s="7">
        <v>440</v>
      </c>
      <c r="BC107" s="7">
        <v>630</v>
      </c>
    </row>
    <row r="108" spans="1:55" x14ac:dyDescent="0.25">
      <c r="A108" s="7" t="s">
        <v>342</v>
      </c>
      <c r="B108" s="20">
        <v>400</v>
      </c>
      <c r="C108" s="7">
        <v>262.5</v>
      </c>
      <c r="D108" s="149"/>
      <c r="E108" s="7">
        <v>460</v>
      </c>
      <c r="F108" s="5">
        <v>469.72</v>
      </c>
      <c r="H108" s="7">
        <v>531</v>
      </c>
      <c r="I108" s="7">
        <v>445.68</v>
      </c>
      <c r="J108" s="149">
        <v>379.13</v>
      </c>
      <c r="K108" s="7">
        <v>481.5</v>
      </c>
      <c r="L108" s="7">
        <v>500</v>
      </c>
      <c r="M108" s="7">
        <v>297</v>
      </c>
      <c r="N108" s="7">
        <v>321.2</v>
      </c>
      <c r="O108" s="7">
        <v>450</v>
      </c>
      <c r="P108" s="7">
        <v>425.38</v>
      </c>
      <c r="Q108" s="7">
        <v>441</v>
      </c>
      <c r="R108" s="7">
        <v>500</v>
      </c>
      <c r="S108" s="7">
        <v>486</v>
      </c>
      <c r="T108" s="7">
        <v>400</v>
      </c>
      <c r="U108" s="7">
        <v>450</v>
      </c>
      <c r="W108" s="7">
        <v>346.5</v>
      </c>
      <c r="X108" s="7">
        <v>391.23</v>
      </c>
      <c r="AA108" s="7">
        <v>407.92</v>
      </c>
      <c r="AB108" s="7">
        <v>420</v>
      </c>
      <c r="AC108" s="7">
        <v>550</v>
      </c>
      <c r="AD108" s="7">
        <v>287.5</v>
      </c>
      <c r="AE108" s="7">
        <v>454.23</v>
      </c>
      <c r="AF108" s="7">
        <v>409.12</v>
      </c>
      <c r="AG108" s="7">
        <v>257.5</v>
      </c>
      <c r="AH108" s="7">
        <v>432</v>
      </c>
      <c r="AI108" s="7">
        <v>315</v>
      </c>
      <c r="AK108" s="7">
        <v>460</v>
      </c>
      <c r="AL108" s="7">
        <v>450</v>
      </c>
      <c r="AM108" s="7">
        <v>550</v>
      </c>
      <c r="AN108" s="7">
        <v>400</v>
      </c>
      <c r="AP108" s="7">
        <v>507.92</v>
      </c>
      <c r="AR108" s="7">
        <v>355</v>
      </c>
      <c r="AS108" s="7">
        <v>330</v>
      </c>
      <c r="AT108" s="7">
        <v>260.45999999999998</v>
      </c>
      <c r="AU108" s="7">
        <v>381.95</v>
      </c>
      <c r="AV108" s="7">
        <v>349.96</v>
      </c>
      <c r="AW108" s="7">
        <v>350</v>
      </c>
      <c r="AY108" s="7">
        <v>303.87</v>
      </c>
      <c r="BA108" s="7">
        <v>330</v>
      </c>
      <c r="BB108" s="7">
        <v>215</v>
      </c>
      <c r="BC108" s="7">
        <v>450</v>
      </c>
    </row>
    <row r="109" spans="1:55" x14ac:dyDescent="0.25">
      <c r="A109" s="7" t="s">
        <v>343</v>
      </c>
      <c r="B109" s="20">
        <v>500</v>
      </c>
      <c r="C109" s="7">
        <v>367.5</v>
      </c>
      <c r="D109" s="149"/>
      <c r="E109" s="7">
        <v>600</v>
      </c>
      <c r="F109" s="5">
        <v>742.4</v>
      </c>
      <c r="H109" s="7">
        <v>531</v>
      </c>
      <c r="I109" s="7">
        <v>509.31</v>
      </c>
      <c r="J109" s="149">
        <v>583.28</v>
      </c>
      <c r="K109" s="7">
        <v>802.5</v>
      </c>
      <c r="L109" s="7">
        <v>750</v>
      </c>
      <c r="M109" s="7">
        <v>550</v>
      </c>
      <c r="N109" s="7">
        <v>449.68</v>
      </c>
      <c r="O109" s="7">
        <v>577.5</v>
      </c>
      <c r="P109" s="7">
        <v>694.57</v>
      </c>
      <c r="Q109" s="7">
        <v>441</v>
      </c>
      <c r="R109" s="7">
        <v>682.5</v>
      </c>
      <c r="S109" s="7">
        <v>561</v>
      </c>
      <c r="T109" s="7">
        <v>600</v>
      </c>
      <c r="U109" s="7">
        <v>700</v>
      </c>
      <c r="W109" s="7">
        <v>606.37</v>
      </c>
      <c r="X109" s="7">
        <v>591.53</v>
      </c>
      <c r="AA109" s="7">
        <v>606.37</v>
      </c>
      <c r="AB109" s="7">
        <v>700</v>
      </c>
      <c r="AC109" s="7">
        <v>650</v>
      </c>
      <c r="AD109" s="7">
        <v>287.5</v>
      </c>
      <c r="AE109" s="7">
        <v>596.16</v>
      </c>
      <c r="AF109" s="7">
        <v>450.92</v>
      </c>
      <c r="AG109" s="7">
        <v>368.5</v>
      </c>
      <c r="AH109" s="7">
        <v>800</v>
      </c>
      <c r="AI109" s="7">
        <v>400</v>
      </c>
      <c r="AK109" s="7">
        <v>694</v>
      </c>
      <c r="AL109" s="7">
        <v>625</v>
      </c>
      <c r="AM109" s="7">
        <v>770</v>
      </c>
      <c r="AN109" s="7">
        <v>550</v>
      </c>
      <c r="AP109" s="7">
        <v>721.56</v>
      </c>
      <c r="AR109" s="7">
        <v>575</v>
      </c>
      <c r="AS109" s="7">
        <v>330</v>
      </c>
      <c r="AT109" s="7">
        <v>376.22</v>
      </c>
      <c r="AU109" s="7">
        <v>462</v>
      </c>
      <c r="AV109" s="7">
        <v>666.5</v>
      </c>
      <c r="AW109" s="7">
        <v>484</v>
      </c>
      <c r="AY109" s="7">
        <v>486.2</v>
      </c>
      <c r="BA109" s="7">
        <v>385</v>
      </c>
      <c r="BB109" s="7">
        <v>215</v>
      </c>
      <c r="BC109" s="7">
        <v>630</v>
      </c>
    </row>
    <row r="110" spans="1:55" x14ac:dyDescent="0.25">
      <c r="A110" s="7" t="s">
        <v>1239</v>
      </c>
      <c r="B110" s="20">
        <v>425</v>
      </c>
      <c r="C110" s="7">
        <v>500</v>
      </c>
      <c r="D110" s="149"/>
      <c r="E110" s="7">
        <v>400</v>
      </c>
      <c r="F110" s="5">
        <v>507.1</v>
      </c>
      <c r="H110" s="7">
        <v>300</v>
      </c>
      <c r="I110" s="7">
        <v>550</v>
      </c>
      <c r="J110" s="149">
        <v>210</v>
      </c>
      <c r="K110" s="7">
        <v>500</v>
      </c>
      <c r="L110" s="7">
        <v>1</v>
      </c>
      <c r="M110" s="7">
        <v>300</v>
      </c>
      <c r="N110" s="7">
        <v>463.01</v>
      </c>
      <c r="O110" s="7">
        <v>420</v>
      </c>
      <c r="P110" s="7">
        <v>425.38</v>
      </c>
      <c r="Q110" s="7">
        <v>385.87</v>
      </c>
      <c r="R110" s="7">
        <v>424.42</v>
      </c>
      <c r="S110" s="7">
        <v>326.5</v>
      </c>
      <c r="T110" s="7">
        <v>400</v>
      </c>
      <c r="U110" s="7">
        <v>472.5</v>
      </c>
      <c r="W110" s="7">
        <v>500</v>
      </c>
      <c r="X110" s="7">
        <v>395.6</v>
      </c>
      <c r="AA110" s="7">
        <v>550</v>
      </c>
      <c r="AB110" s="7">
        <v>550</v>
      </c>
      <c r="AC110" s="7">
        <v>400</v>
      </c>
      <c r="AD110" s="7">
        <v>397</v>
      </c>
      <c r="AE110" s="7">
        <v>575</v>
      </c>
      <c r="AF110" s="7">
        <v>312.16000000000003</v>
      </c>
      <c r="AG110" s="7">
        <v>367.5</v>
      </c>
      <c r="AH110" s="7">
        <v>525</v>
      </c>
      <c r="AI110" s="7">
        <v>400</v>
      </c>
      <c r="AK110" s="7">
        <v>231</v>
      </c>
      <c r="AL110" s="7">
        <v>425</v>
      </c>
      <c r="AM110" s="7">
        <v>500</v>
      </c>
      <c r="AN110" s="7">
        <v>400</v>
      </c>
      <c r="AP110" s="7">
        <v>340</v>
      </c>
      <c r="AR110" s="7">
        <v>500</v>
      </c>
      <c r="AS110" s="7">
        <v>315</v>
      </c>
      <c r="AT110" s="7">
        <v>349.54</v>
      </c>
      <c r="AU110" s="7">
        <v>420</v>
      </c>
      <c r="AV110" s="7">
        <v>500</v>
      </c>
      <c r="AW110" s="7">
        <v>415</v>
      </c>
      <c r="AY110" s="7">
        <v>333.51</v>
      </c>
      <c r="BA110" s="7">
        <v>350</v>
      </c>
      <c r="BB110" s="7">
        <v>400</v>
      </c>
      <c r="BC110" s="7">
        <v>500</v>
      </c>
    </row>
    <row r="111" spans="1:55" x14ac:dyDescent="0.25">
      <c r="A111" s="7" t="s">
        <v>1241</v>
      </c>
      <c r="B111" s="20">
        <v>800</v>
      </c>
      <c r="C111" s="7">
        <v>525</v>
      </c>
      <c r="D111" s="149"/>
      <c r="E111" s="7">
        <v>650</v>
      </c>
      <c r="F111" s="5">
        <v>815.66</v>
      </c>
      <c r="H111" s="7">
        <v>500</v>
      </c>
      <c r="I111" s="7">
        <v>825</v>
      </c>
      <c r="J111" s="149">
        <v>367.5</v>
      </c>
      <c r="K111" s="7">
        <v>600</v>
      </c>
      <c r="L111" s="7">
        <v>1</v>
      </c>
      <c r="M111" s="7">
        <v>555.5</v>
      </c>
      <c r="N111" s="7">
        <v>520.88</v>
      </c>
      <c r="O111" s="7">
        <v>700</v>
      </c>
      <c r="P111" s="7">
        <v>729.27</v>
      </c>
      <c r="Q111" s="7">
        <v>385.87</v>
      </c>
      <c r="R111" s="7">
        <v>630</v>
      </c>
      <c r="S111" s="7">
        <v>326.5</v>
      </c>
      <c r="T111" s="7">
        <v>650</v>
      </c>
      <c r="U111" s="7">
        <v>625</v>
      </c>
      <c r="W111" s="7">
        <v>850</v>
      </c>
      <c r="X111" s="7">
        <v>647.25</v>
      </c>
      <c r="AA111" s="7">
        <v>750</v>
      </c>
      <c r="AB111" s="7">
        <v>750</v>
      </c>
      <c r="AC111" s="7">
        <v>515</v>
      </c>
      <c r="AD111" s="7">
        <v>510.5</v>
      </c>
      <c r="AE111" s="7">
        <v>850</v>
      </c>
      <c r="AF111" s="7">
        <v>390.21</v>
      </c>
      <c r="AG111" s="7">
        <v>472.5</v>
      </c>
      <c r="AH111" s="7">
        <v>825</v>
      </c>
      <c r="AI111" s="7">
        <v>600</v>
      </c>
      <c r="AK111" s="7">
        <v>288</v>
      </c>
      <c r="AL111" s="7">
        <v>625</v>
      </c>
      <c r="AM111" s="7">
        <v>850</v>
      </c>
      <c r="AN111" s="7">
        <v>750</v>
      </c>
      <c r="AP111" s="7">
        <v>550</v>
      </c>
      <c r="AR111" s="7">
        <v>750</v>
      </c>
      <c r="AS111" s="7">
        <v>475</v>
      </c>
      <c r="AT111" s="7">
        <v>572.98</v>
      </c>
      <c r="AU111" s="7">
        <v>650</v>
      </c>
      <c r="AV111" s="7">
        <v>750</v>
      </c>
      <c r="AW111" s="7">
        <v>546.95000000000005</v>
      </c>
      <c r="AY111" s="7">
        <v>545.73</v>
      </c>
      <c r="BA111" s="7">
        <v>550</v>
      </c>
      <c r="BB111" s="7">
        <v>400</v>
      </c>
      <c r="BC111" s="7">
        <v>600</v>
      </c>
    </row>
    <row r="112" spans="1:55" x14ac:dyDescent="0.25">
      <c r="A112" s="7">
        <v>4</v>
      </c>
      <c r="D112" s="149"/>
      <c r="J112" s="149"/>
    </row>
    <row r="113" spans="1:55" x14ac:dyDescent="0.25">
      <c r="A113" s="7" t="s">
        <v>1130</v>
      </c>
      <c r="B113" s="20">
        <v>80</v>
      </c>
      <c r="C113" s="7">
        <v>80</v>
      </c>
      <c r="D113" s="149"/>
      <c r="E113" s="7">
        <v>80</v>
      </c>
      <c r="F113" s="5">
        <v>80</v>
      </c>
      <c r="H113" s="7">
        <v>80</v>
      </c>
      <c r="I113" s="7">
        <v>80</v>
      </c>
      <c r="J113" s="149">
        <v>80</v>
      </c>
      <c r="K113" s="7">
        <v>80</v>
      </c>
      <c r="L113" s="7">
        <v>80</v>
      </c>
      <c r="M113" s="7">
        <v>80</v>
      </c>
      <c r="N113" s="7">
        <v>80</v>
      </c>
      <c r="O113" s="7">
        <v>80</v>
      </c>
      <c r="P113" s="7">
        <v>80</v>
      </c>
      <c r="Q113" s="7">
        <v>80</v>
      </c>
      <c r="R113" s="7">
        <v>80</v>
      </c>
      <c r="S113" s="7">
        <v>80</v>
      </c>
      <c r="T113" s="7">
        <v>80</v>
      </c>
      <c r="U113" s="7">
        <v>80</v>
      </c>
      <c r="W113" s="7">
        <v>80</v>
      </c>
      <c r="X113" s="7">
        <v>80</v>
      </c>
      <c r="AA113" s="7">
        <v>80</v>
      </c>
      <c r="AB113" s="7">
        <v>80</v>
      </c>
      <c r="AC113" s="7">
        <v>80</v>
      </c>
      <c r="AD113" s="7">
        <v>80</v>
      </c>
      <c r="AE113" s="7">
        <v>80</v>
      </c>
      <c r="AF113" s="7">
        <v>80</v>
      </c>
      <c r="AG113" s="7">
        <v>80</v>
      </c>
      <c r="AH113" s="7">
        <v>80</v>
      </c>
      <c r="AI113" s="7">
        <v>80</v>
      </c>
      <c r="AK113" s="7">
        <v>80</v>
      </c>
      <c r="AL113" s="7">
        <v>80</v>
      </c>
      <c r="AM113" s="7">
        <v>80</v>
      </c>
      <c r="AN113" s="7">
        <v>80</v>
      </c>
      <c r="AP113" s="7">
        <v>80</v>
      </c>
      <c r="AR113" s="7">
        <v>80</v>
      </c>
      <c r="AS113" s="7">
        <v>80</v>
      </c>
      <c r="AT113" s="7">
        <v>80</v>
      </c>
      <c r="AU113" s="7">
        <v>80</v>
      </c>
      <c r="AV113" s="7">
        <v>80</v>
      </c>
      <c r="AW113" s="7">
        <v>80</v>
      </c>
      <c r="AY113" s="7">
        <v>80</v>
      </c>
      <c r="BA113" s="7">
        <v>80</v>
      </c>
      <c r="BB113" s="7">
        <v>80</v>
      </c>
      <c r="BC113" s="7">
        <v>80</v>
      </c>
    </row>
    <row r="114" spans="1:55" x14ac:dyDescent="0.25">
      <c r="A114" s="7" t="s">
        <v>1131</v>
      </c>
      <c r="B114" s="20">
        <v>1</v>
      </c>
      <c r="C114" s="7">
        <v>1</v>
      </c>
      <c r="D114" s="149"/>
      <c r="E114" s="7">
        <v>1</v>
      </c>
      <c r="F114" s="5">
        <v>1</v>
      </c>
      <c r="H114" s="7">
        <v>1</v>
      </c>
      <c r="I114" s="7">
        <v>1</v>
      </c>
      <c r="J114" s="149">
        <v>1</v>
      </c>
      <c r="K114" s="7">
        <v>1</v>
      </c>
      <c r="L114" s="7">
        <v>1</v>
      </c>
      <c r="M114" s="7">
        <v>1</v>
      </c>
      <c r="N114" s="7">
        <v>1</v>
      </c>
      <c r="O114" s="7">
        <v>1</v>
      </c>
      <c r="P114" s="7">
        <v>1</v>
      </c>
      <c r="Q114" s="7">
        <v>1</v>
      </c>
      <c r="R114" s="7">
        <v>1</v>
      </c>
      <c r="S114" s="7">
        <v>1</v>
      </c>
      <c r="T114" s="7">
        <v>1</v>
      </c>
      <c r="U114" s="7">
        <v>1</v>
      </c>
      <c r="W114" s="7">
        <v>1</v>
      </c>
      <c r="X114" s="7">
        <v>1</v>
      </c>
      <c r="AA114" s="7">
        <v>1</v>
      </c>
      <c r="AB114" s="7">
        <v>1</v>
      </c>
      <c r="AC114" s="7">
        <v>1</v>
      </c>
      <c r="AD114" s="7">
        <v>1</v>
      </c>
      <c r="AE114" s="7">
        <v>1</v>
      </c>
      <c r="AF114" s="7">
        <v>1</v>
      </c>
      <c r="AG114" s="7">
        <v>1</v>
      </c>
      <c r="AH114" s="7">
        <v>1</v>
      </c>
      <c r="AI114" s="7">
        <v>1</v>
      </c>
      <c r="AK114" s="7">
        <v>1</v>
      </c>
      <c r="AL114" s="7">
        <v>1</v>
      </c>
      <c r="AM114" s="7">
        <v>1</v>
      </c>
      <c r="AN114" s="7">
        <v>1</v>
      </c>
      <c r="AP114" s="7">
        <v>1</v>
      </c>
      <c r="AR114" s="7">
        <v>1</v>
      </c>
      <c r="AS114" s="7">
        <v>1</v>
      </c>
      <c r="AT114" s="7">
        <v>1</v>
      </c>
      <c r="AU114" s="7">
        <v>1</v>
      </c>
      <c r="AV114" s="7">
        <v>1</v>
      </c>
      <c r="AW114" s="7">
        <v>1</v>
      </c>
      <c r="AY114" s="7">
        <v>1</v>
      </c>
      <c r="BA114" s="7">
        <v>1</v>
      </c>
      <c r="BB114" s="7">
        <v>1</v>
      </c>
      <c r="BC114" s="7">
        <v>1</v>
      </c>
    </row>
    <row r="115" spans="1:55" x14ac:dyDescent="0.25">
      <c r="A115" s="7">
        <v>5</v>
      </c>
      <c r="D115" s="149"/>
      <c r="J115" s="149"/>
    </row>
    <row r="116" spans="1:55" x14ac:dyDescent="0.25">
      <c r="A116" s="7" t="s">
        <v>1382</v>
      </c>
      <c r="B116" s="20">
        <v>34.5</v>
      </c>
      <c r="C116" s="7">
        <v>32</v>
      </c>
      <c r="D116" s="149"/>
      <c r="E116" s="7">
        <v>38</v>
      </c>
      <c r="F116" s="5">
        <v>35.79</v>
      </c>
      <c r="H116" s="7">
        <v>38</v>
      </c>
      <c r="I116" s="7">
        <v>31.82</v>
      </c>
      <c r="J116" s="149">
        <v>33.07</v>
      </c>
      <c r="K116" s="7">
        <v>36.479999999999997</v>
      </c>
      <c r="L116" s="7">
        <v>37.01</v>
      </c>
      <c r="M116" s="7">
        <v>29.45</v>
      </c>
      <c r="N116" s="7">
        <v>37</v>
      </c>
      <c r="O116" s="7">
        <v>37</v>
      </c>
      <c r="P116" s="7">
        <v>38.58</v>
      </c>
      <c r="Q116" s="7">
        <v>38.03</v>
      </c>
      <c r="R116" s="7">
        <v>35.33</v>
      </c>
      <c r="S116" s="7">
        <v>38.58</v>
      </c>
      <c r="T116" s="7">
        <v>38</v>
      </c>
      <c r="U116" s="7">
        <v>33.6</v>
      </c>
      <c r="W116" s="7">
        <v>28.93</v>
      </c>
      <c r="X116" s="7">
        <v>38.31</v>
      </c>
      <c r="AA116" s="7">
        <v>34.72</v>
      </c>
      <c r="AB116" s="7">
        <v>37.270000000000003</v>
      </c>
      <c r="AC116" s="7">
        <v>27.5</v>
      </c>
      <c r="AD116" s="7">
        <v>38.57</v>
      </c>
      <c r="AE116" s="7">
        <v>37.35</v>
      </c>
      <c r="AF116" s="7">
        <v>37.89</v>
      </c>
      <c r="AG116" s="7">
        <v>28.87</v>
      </c>
      <c r="AH116" s="7">
        <v>26.25</v>
      </c>
      <c r="AI116" s="7">
        <v>33.07</v>
      </c>
      <c r="AK116" s="7">
        <v>34.15</v>
      </c>
      <c r="AL116" s="7">
        <v>38</v>
      </c>
      <c r="AM116" s="7">
        <v>35.700000000000003</v>
      </c>
      <c r="AN116" s="7">
        <v>37</v>
      </c>
      <c r="AP116" s="7">
        <v>36.75</v>
      </c>
      <c r="AR116" s="7">
        <v>35</v>
      </c>
      <c r="AS116" s="7">
        <v>24</v>
      </c>
      <c r="AT116" s="7">
        <v>32.130000000000003</v>
      </c>
      <c r="AU116" s="7">
        <v>30.34</v>
      </c>
      <c r="AV116" s="7">
        <v>29.16</v>
      </c>
      <c r="AW116" s="7">
        <v>30.37</v>
      </c>
      <c r="AY116" s="7">
        <v>37.74</v>
      </c>
      <c r="BA116" s="7">
        <v>27</v>
      </c>
      <c r="BB116" s="7">
        <v>32.299999999999997</v>
      </c>
      <c r="BC116" s="7">
        <v>27.3</v>
      </c>
    </row>
    <row r="117" spans="1:55" x14ac:dyDescent="0.25">
      <c r="A117" s="7" t="s">
        <v>1383</v>
      </c>
      <c r="B117" s="20">
        <v>45</v>
      </c>
      <c r="C117" s="7">
        <v>33.6</v>
      </c>
      <c r="D117" s="149"/>
      <c r="E117" s="7">
        <v>44.1</v>
      </c>
      <c r="F117" s="5">
        <v>40.28</v>
      </c>
      <c r="H117" s="7">
        <v>45</v>
      </c>
      <c r="I117" s="7">
        <v>38.19</v>
      </c>
      <c r="J117" s="149">
        <v>38.01</v>
      </c>
      <c r="K117" s="7">
        <v>45</v>
      </c>
      <c r="L117" s="7">
        <v>44.63</v>
      </c>
      <c r="M117" s="7">
        <v>38.5</v>
      </c>
      <c r="N117" s="7">
        <v>46.3</v>
      </c>
      <c r="O117" s="7">
        <v>39.5</v>
      </c>
      <c r="P117" s="7">
        <v>46.3</v>
      </c>
      <c r="Q117" s="7">
        <v>40.229999999999997</v>
      </c>
      <c r="R117" s="7">
        <v>40.83</v>
      </c>
      <c r="S117" s="7">
        <v>47.98</v>
      </c>
      <c r="T117" s="7">
        <v>45</v>
      </c>
      <c r="U117" s="7">
        <v>40.950000000000003</v>
      </c>
      <c r="W117" s="7">
        <v>35.869999999999997</v>
      </c>
      <c r="X117" s="7">
        <v>45.81</v>
      </c>
      <c r="AA117" s="7">
        <v>36</v>
      </c>
      <c r="AB117" s="7">
        <v>44.62</v>
      </c>
      <c r="AC117" s="7">
        <v>36.5</v>
      </c>
      <c r="AD117" s="7">
        <v>47</v>
      </c>
      <c r="AE117" s="7">
        <v>45.75</v>
      </c>
      <c r="AF117" s="7">
        <v>43.23</v>
      </c>
      <c r="AG117" s="7">
        <v>35</v>
      </c>
      <c r="AH117" s="7">
        <v>29.4</v>
      </c>
      <c r="AI117" s="7">
        <v>32.5</v>
      </c>
      <c r="AK117" s="7">
        <v>39.68</v>
      </c>
      <c r="AL117" s="7">
        <v>40</v>
      </c>
      <c r="AM117" s="7">
        <v>45</v>
      </c>
      <c r="AN117" s="7">
        <v>39.5</v>
      </c>
      <c r="AP117" s="7">
        <v>45</v>
      </c>
      <c r="AR117" s="7">
        <v>38</v>
      </c>
      <c r="AS117" s="7">
        <v>33.5</v>
      </c>
      <c r="AT117" s="7">
        <v>33.409999999999997</v>
      </c>
      <c r="AU117" s="7">
        <v>32.200000000000003</v>
      </c>
      <c r="AV117" s="7">
        <v>32.659999999999997</v>
      </c>
      <c r="AW117" s="7">
        <v>36</v>
      </c>
      <c r="AY117" s="7">
        <v>43.54</v>
      </c>
      <c r="BA117" s="7">
        <v>37</v>
      </c>
      <c r="BB117" s="7">
        <v>45</v>
      </c>
      <c r="BC117" s="7">
        <v>38.85</v>
      </c>
    </row>
    <row r="118" spans="1:55" x14ac:dyDescent="0.25">
      <c r="A118" s="7" t="s">
        <v>1384</v>
      </c>
      <c r="B118" s="20">
        <v>54</v>
      </c>
      <c r="C118" s="7">
        <v>36</v>
      </c>
      <c r="D118" s="149"/>
      <c r="E118" s="7">
        <v>52</v>
      </c>
      <c r="F118" s="5">
        <v>54.83</v>
      </c>
      <c r="H118" s="7">
        <v>55</v>
      </c>
      <c r="I118" s="7">
        <v>50.93</v>
      </c>
      <c r="J118" s="149">
        <v>41.35</v>
      </c>
      <c r="K118" s="7">
        <v>52</v>
      </c>
      <c r="L118" s="7">
        <v>49.95</v>
      </c>
      <c r="M118" s="7">
        <v>47.6</v>
      </c>
      <c r="N118" s="7">
        <v>52.09</v>
      </c>
      <c r="O118" s="7">
        <v>42</v>
      </c>
      <c r="P118" s="7">
        <v>52.5</v>
      </c>
      <c r="Q118" s="7">
        <v>42.44</v>
      </c>
      <c r="R118" s="7">
        <v>44.64</v>
      </c>
      <c r="S118" s="7">
        <v>52.92</v>
      </c>
      <c r="T118" s="7">
        <v>47</v>
      </c>
      <c r="U118" s="7">
        <v>48.3</v>
      </c>
      <c r="W118" s="7">
        <v>44.1</v>
      </c>
      <c r="X118" s="7">
        <v>53.68</v>
      </c>
      <c r="AA118" s="7">
        <v>38</v>
      </c>
      <c r="AB118" s="7">
        <v>55</v>
      </c>
      <c r="AC118" s="7">
        <v>41.8</v>
      </c>
      <c r="AD118" s="7">
        <v>55.33</v>
      </c>
      <c r="AE118" s="7">
        <v>54.88</v>
      </c>
      <c r="AF118" s="7">
        <v>53.92</v>
      </c>
      <c r="AG118" s="7">
        <v>40</v>
      </c>
      <c r="AH118" s="7">
        <v>33.6</v>
      </c>
      <c r="AI118" s="7">
        <v>35</v>
      </c>
      <c r="AK118" s="7">
        <v>46.3</v>
      </c>
      <c r="AL118" s="7">
        <v>45</v>
      </c>
      <c r="AM118" s="7">
        <v>50</v>
      </c>
      <c r="AN118" s="7">
        <v>44</v>
      </c>
      <c r="AP118" s="7">
        <v>55</v>
      </c>
      <c r="AR118" s="7">
        <v>40</v>
      </c>
      <c r="AS118" s="7">
        <v>43</v>
      </c>
      <c r="AT118" s="7">
        <v>35.770000000000003</v>
      </c>
      <c r="AU118" s="7">
        <v>33.5</v>
      </c>
      <c r="AV118" s="7">
        <v>42</v>
      </c>
      <c r="AW118" s="7">
        <v>40</v>
      </c>
      <c r="AY118" s="7">
        <v>45.15</v>
      </c>
      <c r="BA118" s="7">
        <v>47</v>
      </c>
      <c r="BB118" s="7">
        <v>55</v>
      </c>
      <c r="BC118" s="7">
        <v>47.5</v>
      </c>
    </row>
    <row r="119" spans="1:55" x14ac:dyDescent="0.25">
      <c r="A119" s="7" t="s">
        <v>1132</v>
      </c>
      <c r="B119" s="20">
        <v>125</v>
      </c>
      <c r="C119" s="7">
        <v>118</v>
      </c>
      <c r="D119" s="149"/>
      <c r="E119" s="7">
        <v>135</v>
      </c>
      <c r="F119" s="5">
        <v>143.65</v>
      </c>
      <c r="H119" s="7">
        <v>106.2</v>
      </c>
      <c r="I119" s="7">
        <v>127.28</v>
      </c>
      <c r="J119" s="149">
        <v>118.64</v>
      </c>
      <c r="K119" s="7">
        <v>116.3</v>
      </c>
      <c r="L119" s="7">
        <v>133.27000000000001</v>
      </c>
      <c r="M119" s="7">
        <v>110.25</v>
      </c>
      <c r="N119" s="7">
        <v>135.43</v>
      </c>
      <c r="O119" s="7">
        <v>116</v>
      </c>
      <c r="P119" s="7">
        <v>147</v>
      </c>
      <c r="Q119" s="7">
        <v>109.14</v>
      </c>
      <c r="R119" s="7">
        <v>131.25</v>
      </c>
      <c r="S119" s="7">
        <v>137.83000000000001</v>
      </c>
      <c r="T119" s="7">
        <v>125</v>
      </c>
      <c r="U119" s="7">
        <v>117.6</v>
      </c>
      <c r="W119" s="7">
        <v>93.71</v>
      </c>
      <c r="X119" s="7">
        <v>139.05000000000001</v>
      </c>
      <c r="AA119" s="7">
        <v>131.25</v>
      </c>
      <c r="AB119" s="7">
        <v>105</v>
      </c>
      <c r="AC119" s="7">
        <v>120</v>
      </c>
      <c r="AD119" s="7">
        <v>139.72</v>
      </c>
      <c r="AE119" s="7">
        <v>133.9</v>
      </c>
      <c r="AF119" s="7">
        <v>143.65</v>
      </c>
      <c r="AG119" s="7">
        <v>120.75</v>
      </c>
      <c r="AH119" s="7">
        <v>150</v>
      </c>
      <c r="AI119" s="7">
        <v>85</v>
      </c>
      <c r="AK119" s="7">
        <v>104</v>
      </c>
      <c r="AL119" s="7">
        <v>114.1</v>
      </c>
      <c r="AM119" s="7">
        <v>150</v>
      </c>
      <c r="AN119" s="7">
        <v>150</v>
      </c>
      <c r="AP119" s="7">
        <v>126.78</v>
      </c>
      <c r="AR119" s="7">
        <v>105</v>
      </c>
      <c r="AS119" s="7">
        <v>119</v>
      </c>
      <c r="AT119" s="7">
        <v>150</v>
      </c>
      <c r="AU119" s="7">
        <v>115</v>
      </c>
      <c r="AV119" s="7">
        <v>116.66</v>
      </c>
      <c r="AW119" s="7">
        <v>122</v>
      </c>
      <c r="AY119" s="7">
        <v>109.38</v>
      </c>
      <c r="BA119" s="7">
        <v>102.3</v>
      </c>
      <c r="BB119" s="7">
        <v>125</v>
      </c>
      <c r="BC119" s="7">
        <v>120.75</v>
      </c>
    </row>
    <row r="120" spans="1:55" x14ac:dyDescent="0.25">
      <c r="A120" s="7" t="s">
        <v>344</v>
      </c>
      <c r="B120" s="20">
        <v>140</v>
      </c>
      <c r="C120" s="7">
        <v>82.68</v>
      </c>
      <c r="D120" s="149"/>
      <c r="E120" s="7">
        <v>165</v>
      </c>
      <c r="F120" s="5">
        <v>152</v>
      </c>
      <c r="H120" s="7">
        <v>122.72</v>
      </c>
      <c r="I120" s="7">
        <v>203.56</v>
      </c>
      <c r="J120" s="149">
        <v>147.19</v>
      </c>
      <c r="K120" s="7">
        <v>200</v>
      </c>
      <c r="L120" s="7">
        <v>225.75</v>
      </c>
      <c r="M120" s="7">
        <v>135</v>
      </c>
      <c r="N120" s="7">
        <v>175.94</v>
      </c>
      <c r="O120" s="7">
        <v>200</v>
      </c>
      <c r="P120" s="7">
        <v>220.5</v>
      </c>
      <c r="Q120" s="7">
        <v>121.27</v>
      </c>
      <c r="R120" s="7">
        <v>204.75</v>
      </c>
      <c r="S120" s="7">
        <v>102.1</v>
      </c>
      <c r="T120" s="7">
        <v>181</v>
      </c>
      <c r="U120" s="7">
        <v>154</v>
      </c>
      <c r="W120" s="7">
        <v>144.69999999999999</v>
      </c>
      <c r="X120" s="7">
        <v>199.85</v>
      </c>
      <c r="AA120" s="7">
        <v>189</v>
      </c>
      <c r="AB120" s="7">
        <v>115.5</v>
      </c>
      <c r="AC120" s="7">
        <v>157</v>
      </c>
      <c r="AD120" s="7">
        <v>165</v>
      </c>
      <c r="AE120" s="7">
        <v>200</v>
      </c>
      <c r="AF120" s="7">
        <v>191.63</v>
      </c>
      <c r="AG120" s="7">
        <v>121.25</v>
      </c>
      <c r="AH120" s="7">
        <v>126</v>
      </c>
      <c r="AI120" s="7">
        <v>170.88</v>
      </c>
      <c r="AK120" s="7">
        <v>203.95</v>
      </c>
      <c r="AL120" s="7">
        <v>126.78</v>
      </c>
      <c r="AM120" s="7">
        <v>201.21</v>
      </c>
      <c r="AN120" s="7">
        <v>190</v>
      </c>
      <c r="AP120" s="7">
        <v>216.38</v>
      </c>
      <c r="AR120" s="7">
        <v>130</v>
      </c>
      <c r="AS120" s="7">
        <v>125</v>
      </c>
      <c r="AT120" s="7">
        <v>128.04</v>
      </c>
      <c r="AU120" s="7">
        <v>139.30000000000001</v>
      </c>
      <c r="AV120" s="7">
        <v>196.92</v>
      </c>
      <c r="AW120" s="7">
        <v>140</v>
      </c>
      <c r="AY120" s="7">
        <v>230</v>
      </c>
      <c r="BA120" s="7">
        <v>105.75</v>
      </c>
      <c r="BB120" s="7">
        <v>200</v>
      </c>
      <c r="BC120" s="7">
        <v>130</v>
      </c>
    </row>
    <row r="121" spans="1:55" x14ac:dyDescent="0.25">
      <c r="A121" s="7" t="s">
        <v>1385</v>
      </c>
      <c r="B121" s="20">
        <v>3150</v>
      </c>
      <c r="C121" s="7">
        <v>2500</v>
      </c>
      <c r="D121" s="149"/>
      <c r="E121" s="7">
        <v>3175</v>
      </c>
      <c r="F121" s="5">
        <v>2916.32</v>
      </c>
      <c r="H121" s="7">
        <v>3000</v>
      </c>
      <c r="I121" s="7">
        <v>3150</v>
      </c>
      <c r="J121" s="149">
        <v>3097.5</v>
      </c>
      <c r="K121" s="7">
        <v>2999</v>
      </c>
      <c r="L121" s="7">
        <v>2244.11</v>
      </c>
      <c r="M121" s="7">
        <v>3052.73</v>
      </c>
      <c r="N121" s="7">
        <v>3150</v>
      </c>
      <c r="O121" s="7">
        <v>3000</v>
      </c>
      <c r="P121" s="7">
        <v>1884.02</v>
      </c>
      <c r="Q121" s="7">
        <v>1736.43</v>
      </c>
      <c r="R121" s="7">
        <v>2169.66</v>
      </c>
      <c r="S121" s="7">
        <v>3059.13</v>
      </c>
      <c r="T121" s="7">
        <v>2700</v>
      </c>
      <c r="U121" s="7">
        <v>2625</v>
      </c>
      <c r="W121" s="7">
        <v>1852.2</v>
      </c>
      <c r="X121" s="7">
        <v>2047.35</v>
      </c>
      <c r="AA121" s="7">
        <v>3045</v>
      </c>
      <c r="AB121" s="7">
        <v>2887.5</v>
      </c>
      <c r="AC121" s="7">
        <v>2625</v>
      </c>
      <c r="AD121" s="7">
        <v>2610</v>
      </c>
      <c r="AE121" s="7">
        <v>1967.37</v>
      </c>
      <c r="AF121" s="7">
        <v>1988.99</v>
      </c>
      <c r="AG121" s="7">
        <v>1846.65</v>
      </c>
      <c r="AH121" s="7">
        <v>2835</v>
      </c>
      <c r="AI121" s="7">
        <v>2500</v>
      </c>
      <c r="AK121" s="7">
        <v>3150</v>
      </c>
      <c r="AL121" s="7">
        <v>1929.37</v>
      </c>
      <c r="AM121" s="7">
        <v>1785</v>
      </c>
      <c r="AN121" s="7">
        <v>2600</v>
      </c>
      <c r="AP121" s="7">
        <v>3150</v>
      </c>
      <c r="AR121" s="7">
        <v>1960</v>
      </c>
      <c r="AS121" s="7">
        <v>1750</v>
      </c>
      <c r="AT121" s="7">
        <v>2139.11</v>
      </c>
      <c r="AU121" s="7">
        <v>2008.75</v>
      </c>
      <c r="AV121" s="7">
        <v>2840</v>
      </c>
      <c r="AW121" s="7">
        <v>1786</v>
      </c>
      <c r="AY121" s="7">
        <v>3087</v>
      </c>
      <c r="BA121" s="7">
        <v>1810</v>
      </c>
      <c r="BB121" s="7">
        <v>3150</v>
      </c>
      <c r="BC121" s="7">
        <v>3000</v>
      </c>
    </row>
    <row r="122" spans="1:55" x14ac:dyDescent="0.25">
      <c r="A122" s="7" t="s">
        <v>1386</v>
      </c>
      <c r="B122" s="20">
        <v>3500</v>
      </c>
      <c r="C122" s="7">
        <v>2800</v>
      </c>
      <c r="D122" s="149"/>
      <c r="E122" s="7">
        <v>3050</v>
      </c>
      <c r="F122" s="5">
        <v>1725</v>
      </c>
      <c r="H122" s="7">
        <v>2900</v>
      </c>
      <c r="I122" s="7">
        <v>3753.75</v>
      </c>
      <c r="J122" s="149">
        <v>2100</v>
      </c>
      <c r="K122" s="7">
        <v>3000</v>
      </c>
      <c r="L122" s="7">
        <v>3753.75</v>
      </c>
      <c r="M122" s="7">
        <v>3000</v>
      </c>
      <c r="N122" s="7">
        <v>3500</v>
      </c>
      <c r="O122" s="7">
        <v>2000</v>
      </c>
      <c r="P122" s="7">
        <v>2917.21</v>
      </c>
      <c r="Q122" s="7">
        <v>578.80999999999995</v>
      </c>
      <c r="R122" s="7">
        <v>2467.5</v>
      </c>
      <c r="S122" s="7">
        <v>1782</v>
      </c>
      <c r="T122" s="7">
        <v>1730</v>
      </c>
      <c r="U122" s="7">
        <v>2625</v>
      </c>
      <c r="W122" s="7">
        <v>1785</v>
      </c>
      <c r="X122" s="7">
        <v>2065.73</v>
      </c>
      <c r="AA122" s="7">
        <v>3500</v>
      </c>
      <c r="AB122" s="7">
        <v>3150</v>
      </c>
      <c r="AC122" s="7">
        <v>2830</v>
      </c>
      <c r="AD122" s="7">
        <v>3525.04</v>
      </c>
      <c r="AE122" s="7">
        <v>2980.87</v>
      </c>
      <c r="AF122" s="7">
        <v>1591.19</v>
      </c>
      <c r="AG122" s="7">
        <v>1760</v>
      </c>
      <c r="AH122" s="7">
        <v>1732.5</v>
      </c>
      <c r="AI122" s="7">
        <v>2500</v>
      </c>
      <c r="AK122" s="7">
        <v>3400</v>
      </c>
      <c r="AL122" s="7">
        <v>2500</v>
      </c>
      <c r="AM122" s="7">
        <v>1750</v>
      </c>
      <c r="AN122" s="7">
        <v>1155</v>
      </c>
      <c r="AP122" s="7">
        <v>3150</v>
      </c>
      <c r="AR122" s="7">
        <v>2520</v>
      </c>
      <c r="AS122" s="7">
        <v>2475</v>
      </c>
      <c r="AT122" s="7">
        <v>347.28</v>
      </c>
      <c r="AU122" s="7">
        <v>1980</v>
      </c>
      <c r="AV122" s="7">
        <v>1750</v>
      </c>
      <c r="AW122" s="7">
        <v>2480.63</v>
      </c>
      <c r="AY122" s="7">
        <v>3780</v>
      </c>
      <c r="BA122" s="7">
        <v>500</v>
      </c>
      <c r="BB122" s="7">
        <v>2800</v>
      </c>
      <c r="BC122" s="7">
        <v>2000</v>
      </c>
    </row>
    <row r="123" spans="1:55" x14ac:dyDescent="0.25">
      <c r="A123" s="7" t="s">
        <v>345</v>
      </c>
      <c r="B123" s="20">
        <v>32.5</v>
      </c>
      <c r="C123" s="7">
        <v>22</v>
      </c>
      <c r="D123" s="149"/>
      <c r="E123" s="7">
        <v>21.25</v>
      </c>
      <c r="F123" s="5">
        <v>37.08</v>
      </c>
      <c r="H123" s="7">
        <v>24.3</v>
      </c>
      <c r="I123" s="7">
        <v>34.31</v>
      </c>
      <c r="J123" s="149">
        <v>23.13</v>
      </c>
      <c r="K123" s="7">
        <v>24.76</v>
      </c>
      <c r="L123" s="7">
        <v>30.45</v>
      </c>
      <c r="M123" s="7">
        <v>27</v>
      </c>
      <c r="N123" s="7">
        <v>30.09</v>
      </c>
      <c r="O123" s="7">
        <v>25</v>
      </c>
      <c r="P123" s="7">
        <v>34.65</v>
      </c>
      <c r="Q123" s="7">
        <v>24.25</v>
      </c>
      <c r="R123" s="7">
        <v>28.36</v>
      </c>
      <c r="S123" s="7">
        <v>22.96</v>
      </c>
      <c r="T123" s="7">
        <v>25</v>
      </c>
      <c r="U123" s="7">
        <v>23.52</v>
      </c>
      <c r="W123" s="7">
        <v>23.15</v>
      </c>
      <c r="X123" s="7">
        <v>31.79</v>
      </c>
      <c r="AA123" s="7">
        <v>31.5</v>
      </c>
      <c r="AB123" s="7">
        <v>29.4</v>
      </c>
      <c r="AC123" s="7">
        <v>25</v>
      </c>
      <c r="AD123" s="7">
        <v>31.51</v>
      </c>
      <c r="AE123" s="7">
        <v>33.07</v>
      </c>
      <c r="AF123" s="7">
        <v>31.56</v>
      </c>
      <c r="AG123" s="7">
        <v>26.2</v>
      </c>
      <c r="AH123" s="7">
        <v>15.75</v>
      </c>
      <c r="AI123" s="7">
        <v>28.35</v>
      </c>
      <c r="AK123" s="7">
        <v>31.5</v>
      </c>
      <c r="AL123" s="7">
        <v>31.63</v>
      </c>
      <c r="AM123" s="7">
        <v>32</v>
      </c>
      <c r="AN123" s="7">
        <v>28</v>
      </c>
      <c r="AP123" s="7">
        <v>31.51</v>
      </c>
      <c r="AR123" s="7">
        <v>25</v>
      </c>
      <c r="AS123" s="7">
        <v>25</v>
      </c>
      <c r="AT123" s="7">
        <v>18.850000000000001</v>
      </c>
      <c r="AU123" s="7">
        <v>32.35</v>
      </c>
      <c r="AV123" s="7">
        <v>32.07</v>
      </c>
      <c r="AW123" s="7">
        <v>23</v>
      </c>
      <c r="AY123" s="7">
        <v>22.47</v>
      </c>
      <c r="BA123" s="7">
        <v>24.5</v>
      </c>
      <c r="BB123" s="7">
        <v>20.5</v>
      </c>
      <c r="BC123" s="7">
        <v>36.25</v>
      </c>
    </row>
    <row r="124" spans="1:55" x14ac:dyDescent="0.25">
      <c r="A124" s="7" t="s">
        <v>346</v>
      </c>
      <c r="B124" s="20">
        <v>33</v>
      </c>
      <c r="C124" s="7">
        <v>23</v>
      </c>
      <c r="D124" s="149"/>
      <c r="E124" s="7">
        <v>25.25</v>
      </c>
      <c r="F124" s="5">
        <v>39.380000000000003</v>
      </c>
      <c r="H124" s="7">
        <v>30.38</v>
      </c>
      <c r="I124" s="7">
        <v>37.270000000000003</v>
      </c>
      <c r="J124" s="149">
        <v>28.97</v>
      </c>
      <c r="K124" s="7">
        <v>26.87</v>
      </c>
      <c r="L124" s="7">
        <v>36.75</v>
      </c>
      <c r="M124" s="7">
        <v>29.15</v>
      </c>
      <c r="N124" s="7">
        <v>34.72</v>
      </c>
      <c r="O124" s="7">
        <v>28</v>
      </c>
      <c r="P124" s="7">
        <v>36.75</v>
      </c>
      <c r="Q124" s="7">
        <v>26.73</v>
      </c>
      <c r="R124" s="7">
        <v>31.43</v>
      </c>
      <c r="S124" s="7">
        <v>25.51</v>
      </c>
      <c r="T124" s="7">
        <v>30.15</v>
      </c>
      <c r="U124" s="7">
        <v>25.87</v>
      </c>
      <c r="W124" s="7">
        <v>30.31</v>
      </c>
      <c r="X124" s="7">
        <v>35.19</v>
      </c>
      <c r="AA124" s="7">
        <v>28</v>
      </c>
      <c r="AB124" s="7">
        <v>23.1</v>
      </c>
      <c r="AC124" s="7">
        <v>28</v>
      </c>
      <c r="AD124" s="7">
        <v>35.83</v>
      </c>
      <c r="AE124" s="7">
        <v>36.75</v>
      </c>
      <c r="AF124" s="7">
        <v>32.46</v>
      </c>
      <c r="AG124" s="7">
        <v>29.5</v>
      </c>
      <c r="AH124" s="7">
        <v>18.899999999999999</v>
      </c>
      <c r="AI124" s="7">
        <v>26.77</v>
      </c>
      <c r="AK124" s="7">
        <v>35.700000000000003</v>
      </c>
      <c r="AL124" s="7">
        <v>30.33</v>
      </c>
      <c r="AM124" s="7">
        <v>34.200000000000003</v>
      </c>
      <c r="AN124" s="7">
        <v>30</v>
      </c>
      <c r="AP124" s="7">
        <v>35.229999999999997</v>
      </c>
      <c r="AR124" s="7">
        <v>29</v>
      </c>
      <c r="AS124" s="7">
        <v>28</v>
      </c>
      <c r="AT124" s="7">
        <v>19.75</v>
      </c>
      <c r="AU124" s="7">
        <v>34</v>
      </c>
      <c r="AV124" s="7">
        <v>37.619999999999997</v>
      </c>
      <c r="AW124" s="7">
        <v>25</v>
      </c>
      <c r="AY124" s="7">
        <v>37.799999999999997</v>
      </c>
      <c r="BA124" s="7">
        <v>29.75</v>
      </c>
      <c r="BB124" s="7">
        <v>22</v>
      </c>
      <c r="BC124" s="7">
        <v>37.06</v>
      </c>
    </row>
    <row r="125" spans="1:55" x14ac:dyDescent="0.25">
      <c r="A125" s="7" t="s">
        <v>347</v>
      </c>
      <c r="B125" s="20">
        <v>35.5</v>
      </c>
      <c r="C125" s="7">
        <v>28</v>
      </c>
      <c r="D125" s="149"/>
      <c r="E125" s="7">
        <v>24.5</v>
      </c>
      <c r="F125" s="5">
        <v>42.83</v>
      </c>
      <c r="H125" s="7">
        <v>36.46</v>
      </c>
      <c r="I125" s="7">
        <v>44.24</v>
      </c>
      <c r="J125" s="149">
        <v>32.700000000000003</v>
      </c>
      <c r="K125" s="7">
        <v>28.94</v>
      </c>
      <c r="L125" s="7">
        <v>44.1</v>
      </c>
      <c r="M125" s="7">
        <v>29.85</v>
      </c>
      <c r="N125" s="7">
        <v>39.35</v>
      </c>
      <c r="O125" s="7">
        <v>32.25</v>
      </c>
      <c r="P125" s="7">
        <v>44.1</v>
      </c>
      <c r="Q125" s="7">
        <v>30.31</v>
      </c>
      <c r="R125" s="7">
        <v>36.1</v>
      </c>
      <c r="S125" s="7">
        <v>31.88</v>
      </c>
      <c r="T125" s="7">
        <v>33.5</v>
      </c>
      <c r="U125" s="7">
        <v>35.28</v>
      </c>
      <c r="W125" s="7">
        <v>36.75</v>
      </c>
      <c r="X125" s="7">
        <v>40.299999999999997</v>
      </c>
      <c r="AA125" s="7">
        <v>30</v>
      </c>
      <c r="AB125" s="7">
        <v>26.25</v>
      </c>
      <c r="AC125" s="7">
        <v>30</v>
      </c>
      <c r="AD125" s="7">
        <v>40.5</v>
      </c>
      <c r="AE125" s="7">
        <v>40.369999999999997</v>
      </c>
      <c r="AF125" s="7">
        <v>40.43</v>
      </c>
      <c r="AG125" s="7">
        <v>31.8</v>
      </c>
      <c r="AH125" s="7">
        <v>23.1</v>
      </c>
      <c r="AI125" s="7">
        <v>26.5</v>
      </c>
      <c r="AK125" s="7">
        <v>40.950000000000003</v>
      </c>
      <c r="AL125" s="7">
        <v>36.979999999999997</v>
      </c>
      <c r="AM125" s="7">
        <v>40</v>
      </c>
      <c r="AN125" s="7">
        <v>35</v>
      </c>
      <c r="AP125" s="7">
        <v>40</v>
      </c>
      <c r="AR125" s="7">
        <v>35</v>
      </c>
      <c r="AS125" s="7">
        <v>38</v>
      </c>
      <c r="AT125" s="7">
        <v>23.24</v>
      </c>
      <c r="AU125" s="7">
        <v>33</v>
      </c>
      <c r="AV125" s="7">
        <v>37.369999999999997</v>
      </c>
      <c r="AW125" s="7">
        <v>28</v>
      </c>
      <c r="AY125" s="7">
        <v>40</v>
      </c>
      <c r="BA125" s="7">
        <v>35</v>
      </c>
      <c r="BB125" s="7">
        <v>26</v>
      </c>
      <c r="BC125" s="7">
        <v>35</v>
      </c>
    </row>
    <row r="126" spans="1:55" x14ac:dyDescent="0.25">
      <c r="A126" s="7" t="s">
        <v>348</v>
      </c>
      <c r="B126" s="20">
        <v>33</v>
      </c>
      <c r="C126" s="7">
        <v>23.1</v>
      </c>
      <c r="D126" s="149"/>
      <c r="E126" s="7">
        <v>28.5</v>
      </c>
      <c r="F126" s="5">
        <v>39.380000000000003</v>
      </c>
      <c r="H126" s="7">
        <v>31.91</v>
      </c>
      <c r="I126" s="7">
        <v>42.08</v>
      </c>
      <c r="J126" s="149">
        <v>31.69</v>
      </c>
      <c r="K126" s="7">
        <v>30.46</v>
      </c>
      <c r="L126" s="7">
        <v>42</v>
      </c>
      <c r="M126" s="7">
        <v>28.1</v>
      </c>
      <c r="N126" s="7">
        <v>34.72</v>
      </c>
      <c r="O126" s="7">
        <v>30</v>
      </c>
      <c r="P126" s="7">
        <v>43.05</v>
      </c>
      <c r="Q126" s="7">
        <v>27.83</v>
      </c>
      <c r="R126" s="7">
        <v>33.590000000000003</v>
      </c>
      <c r="S126" s="7">
        <v>31.88</v>
      </c>
      <c r="T126" s="7">
        <v>29</v>
      </c>
      <c r="U126" s="7">
        <v>24.5</v>
      </c>
      <c r="W126" s="7">
        <v>31.82</v>
      </c>
      <c r="X126" s="7">
        <v>36.090000000000003</v>
      </c>
      <c r="AA126" s="7">
        <v>35.28</v>
      </c>
      <c r="AB126" s="7">
        <v>23.1</v>
      </c>
      <c r="AC126" s="7">
        <v>31.5</v>
      </c>
      <c r="AD126" s="7">
        <v>36.450000000000003</v>
      </c>
      <c r="AE126" s="7">
        <v>37.450000000000003</v>
      </c>
      <c r="AF126" s="7">
        <v>37.81</v>
      </c>
      <c r="AG126" s="7">
        <v>29.38</v>
      </c>
      <c r="AH126" s="7">
        <v>21</v>
      </c>
      <c r="AI126" s="7">
        <v>31.82</v>
      </c>
      <c r="AK126" s="7">
        <v>36.75</v>
      </c>
      <c r="AL126" s="7">
        <v>27.88</v>
      </c>
      <c r="AM126" s="7">
        <v>32</v>
      </c>
      <c r="AN126" s="7">
        <v>35</v>
      </c>
      <c r="AP126" s="7">
        <v>34.72</v>
      </c>
      <c r="AR126" s="7">
        <v>30</v>
      </c>
      <c r="AS126" s="7">
        <v>30</v>
      </c>
      <c r="AT126" s="7">
        <v>21.19</v>
      </c>
      <c r="AU126" s="7">
        <v>37</v>
      </c>
      <c r="AV126" s="7">
        <v>37.619999999999997</v>
      </c>
      <c r="AW126" s="7">
        <v>26.5</v>
      </c>
      <c r="AY126" s="7">
        <v>26.11</v>
      </c>
      <c r="BA126" s="7">
        <v>30.75</v>
      </c>
      <c r="BB126" s="7">
        <v>28.25</v>
      </c>
      <c r="BC126" s="7">
        <v>36.25</v>
      </c>
    </row>
    <row r="127" spans="1:55" x14ac:dyDescent="0.25">
      <c r="A127" s="7" t="s">
        <v>349</v>
      </c>
      <c r="B127" s="20">
        <v>33</v>
      </c>
      <c r="C127" s="7">
        <v>26.25</v>
      </c>
      <c r="D127" s="149"/>
      <c r="E127" s="7">
        <v>28.5</v>
      </c>
      <c r="F127" s="5">
        <v>41.68</v>
      </c>
      <c r="H127" s="7">
        <v>35.4</v>
      </c>
      <c r="I127" s="7">
        <v>45.41</v>
      </c>
      <c r="J127" s="149">
        <v>39.61</v>
      </c>
      <c r="K127" s="7">
        <v>32.61</v>
      </c>
      <c r="L127" s="7">
        <v>45.15</v>
      </c>
      <c r="M127" s="7">
        <v>30.25</v>
      </c>
      <c r="N127" s="7">
        <v>39.06</v>
      </c>
      <c r="O127" s="7">
        <v>32.75</v>
      </c>
      <c r="P127" s="7">
        <v>47.25</v>
      </c>
      <c r="Q127" s="7">
        <v>30.31</v>
      </c>
      <c r="R127" s="7">
        <v>36.21</v>
      </c>
      <c r="S127" s="7">
        <v>30.29</v>
      </c>
      <c r="T127" s="7">
        <v>35</v>
      </c>
      <c r="U127" s="7">
        <v>27</v>
      </c>
      <c r="W127" s="7">
        <v>34.65</v>
      </c>
      <c r="X127" s="7">
        <v>42.91</v>
      </c>
      <c r="AA127" s="7">
        <v>33</v>
      </c>
      <c r="AB127" s="7">
        <v>34.65</v>
      </c>
      <c r="AC127" s="7">
        <v>32.5</v>
      </c>
      <c r="AD127" s="7">
        <v>42</v>
      </c>
      <c r="AE127" s="7">
        <v>41.17</v>
      </c>
      <c r="AF127" s="7">
        <v>42.17</v>
      </c>
      <c r="AG127" s="7">
        <v>30.15</v>
      </c>
      <c r="AH127" s="7">
        <v>26.25</v>
      </c>
      <c r="AI127" s="7">
        <v>29</v>
      </c>
      <c r="AK127" s="7">
        <v>40.75</v>
      </c>
      <c r="AL127" s="7">
        <v>32.950000000000003</v>
      </c>
      <c r="AM127" s="7">
        <v>34.200000000000003</v>
      </c>
      <c r="AN127" s="7">
        <v>40</v>
      </c>
      <c r="AP127" s="7">
        <v>42.58</v>
      </c>
      <c r="AR127" s="7">
        <v>40</v>
      </c>
      <c r="AS127" s="7">
        <v>28</v>
      </c>
      <c r="AT127" s="7">
        <v>21.63</v>
      </c>
      <c r="AU127" s="7">
        <v>34.25</v>
      </c>
      <c r="AV127" s="7">
        <v>43.18</v>
      </c>
      <c r="AW127" s="7">
        <v>29</v>
      </c>
      <c r="AY127" s="7">
        <v>28.66</v>
      </c>
      <c r="BA127" s="7">
        <v>37</v>
      </c>
      <c r="BB127" s="7">
        <v>32.4</v>
      </c>
      <c r="BC127" s="7">
        <v>38.5</v>
      </c>
    </row>
    <row r="128" spans="1:55" x14ac:dyDescent="0.25">
      <c r="A128" s="7" t="s">
        <v>362</v>
      </c>
      <c r="B128" s="20">
        <v>39.5</v>
      </c>
      <c r="C128" s="7">
        <v>31.5</v>
      </c>
      <c r="D128" s="149"/>
      <c r="E128" s="7">
        <v>31.97</v>
      </c>
      <c r="F128" s="5">
        <v>46.99</v>
      </c>
      <c r="H128" s="7">
        <v>41.3</v>
      </c>
      <c r="I128" s="7">
        <v>52.27</v>
      </c>
      <c r="J128" s="149">
        <v>42.95</v>
      </c>
      <c r="K128" s="7">
        <v>34.68</v>
      </c>
      <c r="L128" s="7">
        <v>50.4</v>
      </c>
      <c r="M128" s="7">
        <v>30.85</v>
      </c>
      <c r="N128" s="7">
        <v>43.98</v>
      </c>
      <c r="O128" s="7">
        <v>37</v>
      </c>
      <c r="P128" s="7">
        <v>49.87</v>
      </c>
      <c r="Q128" s="7">
        <v>32.79</v>
      </c>
      <c r="R128" s="7">
        <v>40.47</v>
      </c>
      <c r="S128" s="7">
        <v>33.049999999999997</v>
      </c>
      <c r="T128" s="7">
        <v>34.5</v>
      </c>
      <c r="U128" s="7">
        <v>35.28</v>
      </c>
      <c r="W128" s="7">
        <v>40.42</v>
      </c>
      <c r="X128" s="7">
        <v>45.99</v>
      </c>
      <c r="AA128" s="7">
        <v>36</v>
      </c>
      <c r="AB128" s="7">
        <v>37.799999999999997</v>
      </c>
      <c r="AC128" s="7">
        <v>38</v>
      </c>
      <c r="AD128" s="7">
        <v>46.77</v>
      </c>
      <c r="AE128" s="7">
        <v>46.65</v>
      </c>
      <c r="AF128" s="7">
        <v>46.74</v>
      </c>
      <c r="AG128" s="7">
        <v>32.9</v>
      </c>
      <c r="AH128" s="7">
        <v>31.5</v>
      </c>
      <c r="AI128" s="7">
        <v>32</v>
      </c>
      <c r="AK128" s="7">
        <v>45.2</v>
      </c>
      <c r="AL128" s="7">
        <v>38</v>
      </c>
      <c r="AM128" s="7">
        <v>43</v>
      </c>
      <c r="AN128" s="7">
        <v>40</v>
      </c>
      <c r="AP128" s="7">
        <v>45.82</v>
      </c>
      <c r="AR128" s="7">
        <v>45</v>
      </c>
      <c r="AS128" s="7">
        <v>37</v>
      </c>
      <c r="AT128" s="7">
        <v>25.26</v>
      </c>
      <c r="AU128" s="7">
        <v>35.6</v>
      </c>
      <c r="AV128" s="7">
        <v>48.73</v>
      </c>
      <c r="AW128" s="7">
        <v>35</v>
      </c>
      <c r="AY128" s="7">
        <v>28.35</v>
      </c>
      <c r="BA128" s="7">
        <v>37.5</v>
      </c>
      <c r="BB128" s="7">
        <v>33.4</v>
      </c>
      <c r="BC128" s="7">
        <v>42</v>
      </c>
    </row>
    <row r="129" spans="1:55" x14ac:dyDescent="0.25">
      <c r="A129" s="7" t="s">
        <v>361</v>
      </c>
      <c r="B129" s="20">
        <v>41.5</v>
      </c>
      <c r="C129" s="7">
        <v>29.4</v>
      </c>
      <c r="D129" s="149"/>
      <c r="E129" s="7">
        <v>32.81</v>
      </c>
      <c r="F129" s="5">
        <v>55.48</v>
      </c>
      <c r="H129" s="7">
        <v>40.840000000000003</v>
      </c>
      <c r="I129" s="7">
        <v>55.2</v>
      </c>
      <c r="J129" s="149">
        <v>41.5</v>
      </c>
      <c r="K129" s="7">
        <v>42.1</v>
      </c>
      <c r="L129" s="7">
        <v>53.55</v>
      </c>
      <c r="M129" s="7">
        <v>39.9</v>
      </c>
      <c r="N129" s="7">
        <v>45.13</v>
      </c>
      <c r="O129" s="7">
        <v>47.25</v>
      </c>
      <c r="P129" s="7">
        <v>47.25</v>
      </c>
      <c r="Q129" s="7">
        <v>36.380000000000003</v>
      </c>
      <c r="R129" s="7">
        <v>44.34</v>
      </c>
      <c r="S129" s="7">
        <v>37.869999999999997</v>
      </c>
      <c r="T129" s="7">
        <v>40</v>
      </c>
      <c r="U129" s="7">
        <v>37</v>
      </c>
      <c r="W129" s="7">
        <v>40.5</v>
      </c>
      <c r="X129" s="7">
        <v>48.46</v>
      </c>
      <c r="AA129" s="7">
        <v>41.89</v>
      </c>
      <c r="AB129" s="7">
        <v>31.5</v>
      </c>
      <c r="AC129" s="7">
        <v>35.700000000000003</v>
      </c>
      <c r="AD129" s="7">
        <v>58.43</v>
      </c>
      <c r="AE129" s="7">
        <v>49.46</v>
      </c>
      <c r="AF129" s="7">
        <v>50.99</v>
      </c>
      <c r="AG129" s="7">
        <v>33</v>
      </c>
      <c r="AH129" s="7">
        <v>24.15</v>
      </c>
      <c r="AI129" s="7">
        <v>39.9</v>
      </c>
      <c r="AK129" s="7">
        <v>46.3</v>
      </c>
      <c r="AL129" s="7">
        <v>36.76</v>
      </c>
      <c r="AM129" s="7">
        <v>43</v>
      </c>
      <c r="AN129" s="7">
        <v>45</v>
      </c>
      <c r="AP129" s="7">
        <v>47.46</v>
      </c>
      <c r="AR129" s="7">
        <v>49.5</v>
      </c>
      <c r="AS129" s="7">
        <v>38</v>
      </c>
      <c r="AT129" s="7">
        <v>29.91</v>
      </c>
      <c r="AU129" s="7">
        <v>45.15</v>
      </c>
      <c r="AV129" s="7">
        <v>44.95</v>
      </c>
      <c r="AW129" s="7">
        <v>36</v>
      </c>
      <c r="AY129" s="7">
        <v>36.450000000000003</v>
      </c>
      <c r="BA129" s="7">
        <v>33.5</v>
      </c>
      <c r="BB129" s="7">
        <v>31.5</v>
      </c>
      <c r="BC129" s="7">
        <v>49</v>
      </c>
    </row>
    <row r="130" spans="1:55" x14ac:dyDescent="0.25">
      <c r="A130" s="7" t="s">
        <v>360</v>
      </c>
      <c r="B130" s="20">
        <v>49</v>
      </c>
      <c r="C130" s="7">
        <v>33.07</v>
      </c>
      <c r="D130" s="149"/>
      <c r="E130" s="7">
        <v>40.43</v>
      </c>
      <c r="F130" s="5">
        <v>57.78</v>
      </c>
      <c r="H130" s="7">
        <v>42.48</v>
      </c>
      <c r="I130" s="7">
        <v>59.9</v>
      </c>
      <c r="J130" s="149">
        <v>44.08</v>
      </c>
      <c r="K130" s="7">
        <v>44.78</v>
      </c>
      <c r="L130" s="7">
        <v>58.8</v>
      </c>
      <c r="M130" s="7">
        <v>42</v>
      </c>
      <c r="N130" s="7">
        <v>50.93</v>
      </c>
      <c r="O130" s="7">
        <v>49.75</v>
      </c>
      <c r="P130" s="7">
        <v>52.5</v>
      </c>
      <c r="Q130" s="7">
        <v>42.44</v>
      </c>
      <c r="R130" s="7">
        <v>47.59</v>
      </c>
      <c r="S130" s="7">
        <v>38.049999999999997</v>
      </c>
      <c r="T130" s="7">
        <v>42</v>
      </c>
      <c r="U130" s="7">
        <v>41.9</v>
      </c>
      <c r="W130" s="7">
        <v>44.1</v>
      </c>
      <c r="X130" s="7">
        <v>53.94</v>
      </c>
      <c r="AA130" s="7">
        <v>39</v>
      </c>
      <c r="AB130" s="7">
        <v>34.65</v>
      </c>
      <c r="AC130" s="7">
        <v>38.85</v>
      </c>
      <c r="AD130" s="7">
        <v>53.46</v>
      </c>
      <c r="AE130" s="7">
        <v>52.63</v>
      </c>
      <c r="AF130" s="7">
        <v>52.47</v>
      </c>
      <c r="AG130" s="7">
        <v>36</v>
      </c>
      <c r="AH130" s="7">
        <v>29.4</v>
      </c>
      <c r="AI130" s="7">
        <v>40.5</v>
      </c>
      <c r="AK130" s="7">
        <v>50.7</v>
      </c>
      <c r="AL130" s="7">
        <v>42.25</v>
      </c>
      <c r="AM130" s="7">
        <v>47.4</v>
      </c>
      <c r="AN130" s="7">
        <v>50</v>
      </c>
      <c r="AP130" s="7">
        <v>56.29</v>
      </c>
      <c r="AR130" s="7">
        <v>56</v>
      </c>
      <c r="AS130" s="7">
        <v>43</v>
      </c>
      <c r="AT130" s="7">
        <v>31.2</v>
      </c>
      <c r="AU130" s="7">
        <v>43.5</v>
      </c>
      <c r="AV130" s="7">
        <v>49.84</v>
      </c>
      <c r="AW130" s="7">
        <v>40</v>
      </c>
      <c r="AY130" s="7">
        <v>37.61</v>
      </c>
      <c r="BA130" s="7">
        <v>40</v>
      </c>
      <c r="BB130" s="7">
        <v>37.5</v>
      </c>
      <c r="BC130" s="7">
        <v>52</v>
      </c>
    </row>
    <row r="131" spans="1:55" x14ac:dyDescent="0.25">
      <c r="A131" s="7" t="s">
        <v>359</v>
      </c>
      <c r="B131" s="20">
        <v>56</v>
      </c>
      <c r="C131" s="7">
        <v>36.75</v>
      </c>
      <c r="D131" s="149"/>
      <c r="E131" s="7">
        <v>44.94</v>
      </c>
      <c r="F131" s="5">
        <v>62.38</v>
      </c>
      <c r="H131" s="7">
        <v>47.2</v>
      </c>
      <c r="I131" s="7">
        <v>66.27</v>
      </c>
      <c r="J131" s="149">
        <v>49.37</v>
      </c>
      <c r="K131" s="7">
        <v>40</v>
      </c>
      <c r="L131" s="7">
        <v>66.150000000000006</v>
      </c>
      <c r="M131" s="7">
        <v>45</v>
      </c>
      <c r="N131" s="7">
        <v>55.12</v>
      </c>
      <c r="O131" s="7">
        <v>53</v>
      </c>
      <c r="P131" s="7">
        <v>57.75</v>
      </c>
      <c r="Q131" s="7">
        <v>48.51</v>
      </c>
      <c r="R131" s="7">
        <v>51.91</v>
      </c>
      <c r="S131" s="7">
        <v>41.98</v>
      </c>
      <c r="T131" s="7">
        <v>44</v>
      </c>
      <c r="U131" s="7">
        <v>47.04</v>
      </c>
      <c r="W131" s="7">
        <v>48.51</v>
      </c>
      <c r="X131" s="7">
        <v>57.35</v>
      </c>
      <c r="AA131" s="7">
        <v>42</v>
      </c>
      <c r="AB131" s="7">
        <v>36.75</v>
      </c>
      <c r="AC131" s="7">
        <v>45</v>
      </c>
      <c r="AD131" s="7">
        <v>56.07</v>
      </c>
      <c r="AE131" s="7">
        <v>58.7</v>
      </c>
      <c r="AF131" s="7">
        <v>57.3</v>
      </c>
      <c r="AG131" s="7">
        <v>40</v>
      </c>
      <c r="AH131" s="7">
        <v>36.75</v>
      </c>
      <c r="AI131" s="7">
        <v>43</v>
      </c>
      <c r="AK131" s="7">
        <v>56.2</v>
      </c>
      <c r="AL131" s="7">
        <v>48.58</v>
      </c>
      <c r="AM131" s="7">
        <v>54</v>
      </c>
      <c r="AN131" s="7">
        <v>55</v>
      </c>
      <c r="AP131" s="7">
        <v>55.69</v>
      </c>
      <c r="AR131" s="7">
        <v>61</v>
      </c>
      <c r="AS131" s="7">
        <v>50</v>
      </c>
      <c r="AT131" s="7">
        <v>36.9</v>
      </c>
      <c r="AU131" s="7">
        <v>47</v>
      </c>
      <c r="AV131" s="7">
        <v>54.29</v>
      </c>
      <c r="AW131" s="7">
        <v>43</v>
      </c>
      <c r="AY131" s="7">
        <v>36.75</v>
      </c>
      <c r="BA131" s="7">
        <v>44.5</v>
      </c>
      <c r="BB131" s="7">
        <v>43.5</v>
      </c>
      <c r="BC131" s="7">
        <v>52</v>
      </c>
    </row>
    <row r="132" spans="1:55" x14ac:dyDescent="0.25">
      <c r="A132" s="7" t="s">
        <v>358</v>
      </c>
      <c r="B132" s="20">
        <v>33.5</v>
      </c>
      <c r="C132" s="7">
        <v>26.5</v>
      </c>
      <c r="D132" s="149"/>
      <c r="E132" s="7">
        <v>32</v>
      </c>
      <c r="F132" s="5">
        <v>45.13</v>
      </c>
      <c r="H132" s="7">
        <v>29.5</v>
      </c>
      <c r="I132" s="7">
        <v>41.91</v>
      </c>
      <c r="J132" s="149">
        <v>37.82</v>
      </c>
      <c r="K132" s="7">
        <v>28</v>
      </c>
      <c r="L132" s="7">
        <v>38.29</v>
      </c>
      <c r="M132" s="7">
        <v>33.46</v>
      </c>
      <c r="N132" s="7">
        <v>38.19</v>
      </c>
      <c r="O132" s="7">
        <v>31.5</v>
      </c>
      <c r="P132" s="7">
        <v>38.85</v>
      </c>
      <c r="Q132" s="7">
        <v>33.619999999999997</v>
      </c>
      <c r="R132" s="7">
        <v>35.64</v>
      </c>
      <c r="S132" s="7">
        <v>32.369999999999997</v>
      </c>
      <c r="T132" s="7">
        <v>32.75</v>
      </c>
      <c r="U132" s="7">
        <v>29.4</v>
      </c>
      <c r="W132" s="7">
        <v>29.4</v>
      </c>
      <c r="X132" s="7">
        <v>38.6</v>
      </c>
      <c r="AA132" s="7">
        <v>38.85</v>
      </c>
      <c r="AB132" s="7">
        <v>29.4</v>
      </c>
      <c r="AC132" s="7">
        <v>33</v>
      </c>
      <c r="AD132" s="7">
        <v>39.28</v>
      </c>
      <c r="AE132" s="7">
        <v>38.9</v>
      </c>
      <c r="AF132" s="7">
        <v>33.99</v>
      </c>
      <c r="AG132" s="7">
        <v>28</v>
      </c>
      <c r="AH132" s="7">
        <v>26.25</v>
      </c>
      <c r="AI132" s="7">
        <v>33</v>
      </c>
      <c r="AK132" s="7">
        <v>38.85</v>
      </c>
      <c r="AL132" s="7">
        <v>30.42</v>
      </c>
      <c r="AM132" s="7">
        <v>34.4</v>
      </c>
      <c r="AN132" s="7">
        <v>39.96</v>
      </c>
      <c r="AP132" s="7">
        <v>31.18</v>
      </c>
      <c r="AR132" s="7">
        <v>30</v>
      </c>
      <c r="AS132" s="7">
        <v>28</v>
      </c>
      <c r="AT132" s="7">
        <v>28.93</v>
      </c>
      <c r="AU132" s="7">
        <v>33</v>
      </c>
      <c r="AV132" s="7">
        <v>40.909999999999997</v>
      </c>
      <c r="AW132" s="7">
        <v>31.24</v>
      </c>
      <c r="AY132" s="7">
        <v>32.799999999999997</v>
      </c>
      <c r="BA132" s="7">
        <v>39.5</v>
      </c>
      <c r="BB132" s="7">
        <v>31.5</v>
      </c>
      <c r="BC132" s="7">
        <v>39.479999999999997</v>
      </c>
    </row>
    <row r="133" spans="1:55" x14ac:dyDescent="0.25">
      <c r="A133" s="7" t="s">
        <v>357</v>
      </c>
      <c r="B133" s="20">
        <v>39</v>
      </c>
      <c r="C133" s="7">
        <v>29</v>
      </c>
      <c r="D133" s="149"/>
      <c r="E133" s="7">
        <v>35.5</v>
      </c>
      <c r="F133" s="5">
        <v>47.43</v>
      </c>
      <c r="H133" s="7">
        <v>33.04</v>
      </c>
      <c r="I133" s="7">
        <v>46.22</v>
      </c>
      <c r="J133" s="149">
        <v>43.56</v>
      </c>
      <c r="K133" s="7">
        <v>31</v>
      </c>
      <c r="L133" s="7">
        <v>45.15</v>
      </c>
      <c r="M133" s="7">
        <v>36.700000000000003</v>
      </c>
      <c r="N133" s="7">
        <v>41.67</v>
      </c>
      <c r="O133" s="7">
        <v>32</v>
      </c>
      <c r="P133" s="7">
        <v>42</v>
      </c>
      <c r="Q133" s="7">
        <v>39.96</v>
      </c>
      <c r="R133" s="7">
        <v>41.31</v>
      </c>
      <c r="S133" s="7">
        <v>34.44</v>
      </c>
      <c r="T133" s="7">
        <v>35</v>
      </c>
      <c r="U133" s="7">
        <v>32.92</v>
      </c>
      <c r="W133" s="7">
        <v>32.549999999999997</v>
      </c>
      <c r="X133" s="7">
        <v>42.31</v>
      </c>
      <c r="AA133" s="7">
        <v>39.9</v>
      </c>
      <c r="AB133" s="7">
        <v>32.549999999999997</v>
      </c>
      <c r="AC133" s="7">
        <v>36</v>
      </c>
      <c r="AD133" s="7">
        <v>42.24</v>
      </c>
      <c r="AE133" s="7">
        <v>43.26</v>
      </c>
      <c r="AF133" s="7">
        <v>40.65</v>
      </c>
      <c r="AG133" s="7">
        <v>30.87</v>
      </c>
      <c r="AH133" s="7">
        <v>31.5</v>
      </c>
      <c r="AI133" s="7">
        <v>34</v>
      </c>
      <c r="AK133" s="7">
        <v>42</v>
      </c>
      <c r="AL133" s="7">
        <v>32.950000000000003</v>
      </c>
      <c r="AM133" s="7">
        <v>36.6</v>
      </c>
      <c r="AN133" s="7">
        <v>39.96</v>
      </c>
      <c r="AP133" s="7">
        <v>33.07</v>
      </c>
      <c r="AR133" s="7">
        <v>40</v>
      </c>
      <c r="AS133" s="7">
        <v>32</v>
      </c>
      <c r="AT133" s="7">
        <v>34.71</v>
      </c>
      <c r="AU133" s="7">
        <v>34.75</v>
      </c>
      <c r="AV133" s="7">
        <v>44.24</v>
      </c>
      <c r="AW133" s="7">
        <v>34</v>
      </c>
      <c r="AY133" s="7">
        <v>34.03</v>
      </c>
      <c r="BA133" s="7">
        <v>38.33</v>
      </c>
      <c r="BB133" s="7">
        <v>36.5</v>
      </c>
      <c r="BC133" s="7">
        <v>41.58</v>
      </c>
    </row>
    <row r="134" spans="1:55" x14ac:dyDescent="0.25">
      <c r="A134" s="7" t="s">
        <v>356</v>
      </c>
      <c r="B134" s="20">
        <v>42.5</v>
      </c>
      <c r="C134" s="7">
        <v>35.5</v>
      </c>
      <c r="D134" s="149"/>
      <c r="E134" s="7">
        <v>44</v>
      </c>
      <c r="F134" s="5">
        <v>52.03</v>
      </c>
      <c r="H134" s="7">
        <v>41.3</v>
      </c>
      <c r="I134" s="7">
        <v>50.92</v>
      </c>
      <c r="J134" s="149">
        <v>48.79</v>
      </c>
      <c r="K134" s="7">
        <v>35</v>
      </c>
      <c r="L134" s="7">
        <v>49.35</v>
      </c>
      <c r="M134" s="7">
        <v>41.05</v>
      </c>
      <c r="N134" s="7">
        <v>47.46</v>
      </c>
      <c r="O134" s="7">
        <v>39.75</v>
      </c>
      <c r="P134" s="7">
        <v>48.3</v>
      </c>
      <c r="Q134" s="7">
        <v>48.51</v>
      </c>
      <c r="R134" s="7">
        <v>46.98</v>
      </c>
      <c r="S134" s="7">
        <v>38.56</v>
      </c>
      <c r="T134" s="7">
        <v>44.25</v>
      </c>
      <c r="U134" s="7">
        <v>41.16</v>
      </c>
      <c r="W134" s="7">
        <v>40.42</v>
      </c>
      <c r="X134" s="7">
        <v>48.66</v>
      </c>
      <c r="AA134" s="7">
        <v>41</v>
      </c>
      <c r="AB134" s="7">
        <v>33.6</v>
      </c>
      <c r="AC134" s="7">
        <v>43</v>
      </c>
      <c r="AD134" s="7">
        <v>48.43</v>
      </c>
      <c r="AE134" s="7">
        <v>47.4</v>
      </c>
      <c r="AF134" s="7">
        <v>42.57</v>
      </c>
      <c r="AG134" s="7">
        <v>37</v>
      </c>
      <c r="AH134" s="7">
        <v>36.75</v>
      </c>
      <c r="AI134" s="7">
        <v>40</v>
      </c>
      <c r="AK134" s="7">
        <v>46.3</v>
      </c>
      <c r="AL134" s="7">
        <v>40.57</v>
      </c>
      <c r="AM134" s="7">
        <v>43.2</v>
      </c>
      <c r="AN134" s="7">
        <v>43.29</v>
      </c>
      <c r="AP134" s="7">
        <v>37.799999999999997</v>
      </c>
      <c r="AR134" s="7">
        <v>41</v>
      </c>
      <c r="AS134" s="7">
        <v>40</v>
      </c>
      <c r="AT134" s="7">
        <v>40.5</v>
      </c>
      <c r="AU134" s="7">
        <v>37.9</v>
      </c>
      <c r="AV134" s="7">
        <v>52.02</v>
      </c>
      <c r="AW134" s="7">
        <v>37</v>
      </c>
      <c r="AY134" s="7">
        <v>40.5</v>
      </c>
      <c r="BA134" s="7">
        <v>43.75</v>
      </c>
      <c r="BB134" s="7">
        <v>43</v>
      </c>
      <c r="BC134" s="7">
        <v>42</v>
      </c>
    </row>
    <row r="135" spans="1:55" x14ac:dyDescent="0.25">
      <c r="A135" s="7" t="s">
        <v>355</v>
      </c>
      <c r="B135" s="20">
        <v>41.25</v>
      </c>
      <c r="C135" s="7">
        <v>32.549999999999997</v>
      </c>
      <c r="D135" s="149"/>
      <c r="E135" s="7">
        <v>36.5</v>
      </c>
      <c r="F135" s="5">
        <v>52.03</v>
      </c>
      <c r="H135" s="7">
        <v>35.4</v>
      </c>
      <c r="I135" s="7">
        <v>51.47</v>
      </c>
      <c r="J135" s="149">
        <v>47.63</v>
      </c>
      <c r="K135" s="7">
        <v>35</v>
      </c>
      <c r="L135" s="7">
        <v>52.5</v>
      </c>
      <c r="M135" s="7">
        <v>37.5</v>
      </c>
      <c r="N135" s="7">
        <v>46.3</v>
      </c>
      <c r="O135" s="7">
        <v>41</v>
      </c>
      <c r="P135" s="7">
        <v>53.55</v>
      </c>
      <c r="Q135" s="7">
        <v>49.35</v>
      </c>
      <c r="R135" s="7">
        <v>44.67</v>
      </c>
      <c r="S135" s="7">
        <v>48.22</v>
      </c>
      <c r="T135" s="7">
        <v>43.3</v>
      </c>
      <c r="U135" s="7">
        <v>32.92</v>
      </c>
      <c r="W135" s="7">
        <v>34.65</v>
      </c>
      <c r="X135" s="7">
        <v>49.77</v>
      </c>
      <c r="AA135" s="7">
        <v>44.1</v>
      </c>
      <c r="AB135" s="7">
        <v>31.5</v>
      </c>
      <c r="AC135" s="7">
        <v>39.25</v>
      </c>
      <c r="AD135" s="7">
        <v>55.89</v>
      </c>
      <c r="AE135" s="7">
        <v>49.95</v>
      </c>
      <c r="AF135" s="7">
        <v>47.74</v>
      </c>
      <c r="AG135" s="7">
        <v>33.81</v>
      </c>
      <c r="AH135" s="7">
        <v>31.5</v>
      </c>
      <c r="AI135" s="7">
        <v>36</v>
      </c>
      <c r="AK135" s="7">
        <v>47.25</v>
      </c>
      <c r="AL135" s="7">
        <v>35.5</v>
      </c>
      <c r="AM135" s="7">
        <v>38.799999999999997</v>
      </c>
      <c r="AN135" s="7">
        <v>50</v>
      </c>
      <c r="AP135" s="7">
        <v>47.25</v>
      </c>
      <c r="AR135" s="7">
        <v>45</v>
      </c>
      <c r="AS135" s="7">
        <v>35</v>
      </c>
      <c r="AT135" s="7">
        <v>34.72</v>
      </c>
      <c r="AU135" s="7">
        <v>42</v>
      </c>
      <c r="AV135" s="7">
        <v>46.46</v>
      </c>
      <c r="AW135" s="7">
        <v>38</v>
      </c>
      <c r="AY135" s="7">
        <v>42.52</v>
      </c>
      <c r="BA135" s="7">
        <v>39.5</v>
      </c>
      <c r="BB135" s="7">
        <v>38</v>
      </c>
      <c r="BC135" s="7">
        <v>46</v>
      </c>
    </row>
    <row r="136" spans="1:55" x14ac:dyDescent="0.25">
      <c r="A136" s="7" t="s">
        <v>354</v>
      </c>
      <c r="B136" s="20">
        <v>52</v>
      </c>
      <c r="C136" s="7">
        <v>37.270000000000003</v>
      </c>
      <c r="D136" s="149"/>
      <c r="E136" s="7">
        <v>43.5</v>
      </c>
      <c r="F136" s="5">
        <v>58.93</v>
      </c>
      <c r="H136" s="7">
        <v>41.3</v>
      </c>
      <c r="I136" s="7">
        <v>58.4</v>
      </c>
      <c r="J136" s="149">
        <v>54.44</v>
      </c>
      <c r="K136" s="7">
        <v>40</v>
      </c>
      <c r="L136" s="7">
        <v>57.75</v>
      </c>
      <c r="M136" s="7">
        <v>42.84</v>
      </c>
      <c r="N136" s="7">
        <v>53.24</v>
      </c>
      <c r="O136" s="7">
        <v>47</v>
      </c>
      <c r="P136" s="7">
        <v>58.27</v>
      </c>
      <c r="Q136" s="7">
        <v>55.12</v>
      </c>
      <c r="R136" s="7">
        <v>50.8</v>
      </c>
      <c r="S136" s="7">
        <v>53.58</v>
      </c>
      <c r="T136" s="7">
        <v>48</v>
      </c>
      <c r="U136" s="7">
        <v>37.630000000000003</v>
      </c>
      <c r="W136" s="7">
        <v>40.42</v>
      </c>
      <c r="X136" s="7">
        <v>53.87</v>
      </c>
      <c r="AA136" s="7">
        <v>46</v>
      </c>
      <c r="AB136" s="7">
        <v>35.700000000000003</v>
      </c>
      <c r="AC136" s="7">
        <v>45.15</v>
      </c>
      <c r="AD136" s="7">
        <v>60.96</v>
      </c>
      <c r="AE136" s="7">
        <v>55.65</v>
      </c>
      <c r="AF136" s="7">
        <v>49.84</v>
      </c>
      <c r="AG136" s="7">
        <v>38.64</v>
      </c>
      <c r="AH136" s="7">
        <v>36.75</v>
      </c>
      <c r="AI136" s="7">
        <v>40</v>
      </c>
      <c r="AK136" s="7">
        <v>54.6</v>
      </c>
      <c r="AL136" s="7">
        <v>40.57</v>
      </c>
      <c r="AM136" s="7">
        <v>43.2</v>
      </c>
      <c r="AN136" s="7">
        <v>50</v>
      </c>
      <c r="AP136" s="7">
        <v>52.25</v>
      </c>
      <c r="AR136" s="7">
        <v>52</v>
      </c>
      <c r="AS136" s="7">
        <v>40</v>
      </c>
      <c r="AT136" s="7">
        <v>40.5</v>
      </c>
      <c r="AU136" s="7">
        <v>46.3</v>
      </c>
      <c r="AV136" s="7">
        <v>52.02</v>
      </c>
      <c r="AW136" s="7">
        <v>43</v>
      </c>
      <c r="AY136" s="7">
        <v>48.61</v>
      </c>
      <c r="BA136" s="7">
        <v>40.5</v>
      </c>
      <c r="BB136" s="7">
        <v>43</v>
      </c>
      <c r="BC136" s="7">
        <v>51</v>
      </c>
    </row>
    <row r="137" spans="1:55" x14ac:dyDescent="0.25">
      <c r="A137" s="7" t="s">
        <v>353</v>
      </c>
      <c r="B137" s="20">
        <v>65</v>
      </c>
      <c r="C137" s="7">
        <v>46.62</v>
      </c>
      <c r="D137" s="149"/>
      <c r="E137" s="7">
        <v>55</v>
      </c>
      <c r="F137" s="5">
        <v>63.53</v>
      </c>
      <c r="H137" s="7">
        <v>53.1</v>
      </c>
      <c r="I137" s="7">
        <v>63.02</v>
      </c>
      <c r="J137" s="149">
        <v>53.34</v>
      </c>
      <c r="K137" s="7">
        <v>47</v>
      </c>
      <c r="L137" s="7">
        <v>67.2</v>
      </c>
      <c r="M137" s="7">
        <v>48.2</v>
      </c>
      <c r="N137" s="7">
        <v>61.35</v>
      </c>
      <c r="O137" s="7">
        <v>55</v>
      </c>
      <c r="P137" s="7">
        <v>67.510000000000005</v>
      </c>
      <c r="Q137" s="7">
        <v>62.84</v>
      </c>
      <c r="R137" s="7">
        <v>55.56</v>
      </c>
      <c r="S137" s="7">
        <v>61.68</v>
      </c>
      <c r="T137" s="7">
        <v>57</v>
      </c>
      <c r="U137" s="7">
        <v>47.04</v>
      </c>
      <c r="W137" s="7">
        <v>51.97</v>
      </c>
      <c r="X137" s="7">
        <v>62.45</v>
      </c>
      <c r="AA137" s="7">
        <v>54</v>
      </c>
      <c r="AB137" s="7">
        <v>47.25</v>
      </c>
      <c r="AC137" s="7">
        <v>49</v>
      </c>
      <c r="AD137" s="7">
        <v>71.099999999999994</v>
      </c>
      <c r="AE137" s="7">
        <v>61.05</v>
      </c>
      <c r="AF137" s="7">
        <v>59.19</v>
      </c>
      <c r="AG137" s="7">
        <v>47.25</v>
      </c>
      <c r="AH137" s="7">
        <v>42</v>
      </c>
      <c r="AI137" s="7">
        <v>53</v>
      </c>
      <c r="AK137" s="7">
        <v>60.44</v>
      </c>
      <c r="AL137" s="7">
        <v>50.71</v>
      </c>
      <c r="AM137" s="7">
        <v>52</v>
      </c>
      <c r="AN137" s="7">
        <v>60</v>
      </c>
      <c r="AP137" s="7">
        <v>47.25</v>
      </c>
      <c r="AR137" s="7">
        <v>55</v>
      </c>
      <c r="AS137" s="7">
        <v>50</v>
      </c>
      <c r="AT137" s="7">
        <v>46.3</v>
      </c>
      <c r="AU137" s="7">
        <v>50.5</v>
      </c>
      <c r="AV137" s="7">
        <v>63.13</v>
      </c>
      <c r="AW137" s="7">
        <v>52.06</v>
      </c>
      <c r="AY137" s="7">
        <v>52.09</v>
      </c>
      <c r="BA137" s="7">
        <v>55</v>
      </c>
      <c r="BB137" s="7">
        <v>49</v>
      </c>
      <c r="BC137" s="7">
        <v>52</v>
      </c>
    </row>
    <row r="138" spans="1:55" x14ac:dyDescent="0.25">
      <c r="A138" s="7" t="s">
        <v>352</v>
      </c>
      <c r="B138" s="20">
        <v>72</v>
      </c>
      <c r="C138" s="7">
        <v>57.22</v>
      </c>
      <c r="D138" s="149"/>
      <c r="E138" s="7">
        <v>65</v>
      </c>
      <c r="F138" s="5">
        <v>75.03</v>
      </c>
      <c r="H138" s="7">
        <v>64.900000000000006</v>
      </c>
      <c r="I138" s="7">
        <v>72.069999999999993</v>
      </c>
      <c r="J138" s="149">
        <v>59.87</v>
      </c>
      <c r="K138" s="7">
        <v>55</v>
      </c>
      <c r="L138" s="7">
        <v>78.75</v>
      </c>
      <c r="M138" s="7">
        <v>63</v>
      </c>
      <c r="N138" s="7">
        <v>70.61</v>
      </c>
      <c r="O138" s="7">
        <v>65</v>
      </c>
      <c r="P138" s="7">
        <v>76.540000000000006</v>
      </c>
      <c r="Q138" s="7">
        <v>62.84</v>
      </c>
      <c r="R138" s="7">
        <v>60.95</v>
      </c>
      <c r="S138" s="7">
        <v>71.66</v>
      </c>
      <c r="T138" s="7">
        <v>63.5</v>
      </c>
      <c r="U138" s="7">
        <v>58.8</v>
      </c>
      <c r="W138" s="7">
        <v>60.5</v>
      </c>
      <c r="X138" s="7">
        <v>72.16</v>
      </c>
      <c r="AA138" s="7">
        <v>70.56</v>
      </c>
      <c r="AB138" s="7">
        <v>52.5</v>
      </c>
      <c r="AC138" s="7">
        <v>59.5</v>
      </c>
      <c r="AD138" s="7">
        <v>83.79</v>
      </c>
      <c r="AE138" s="7">
        <v>72.150000000000006</v>
      </c>
      <c r="AF138" s="7">
        <v>71.13</v>
      </c>
      <c r="AG138" s="7">
        <v>55</v>
      </c>
      <c r="AH138" s="7">
        <v>42</v>
      </c>
      <c r="AI138" s="7">
        <v>63</v>
      </c>
      <c r="AK138" s="7">
        <v>59</v>
      </c>
      <c r="AL138" s="7">
        <v>62</v>
      </c>
      <c r="AM138" s="7">
        <v>63</v>
      </c>
      <c r="AN138" s="7">
        <v>65</v>
      </c>
      <c r="AP138" s="7">
        <v>56.7</v>
      </c>
      <c r="AR138" s="7">
        <v>58</v>
      </c>
      <c r="AS138" s="7">
        <v>60</v>
      </c>
      <c r="AT138" s="7">
        <v>46.3</v>
      </c>
      <c r="AU138" s="7">
        <v>53</v>
      </c>
      <c r="AV138" s="7">
        <v>74.239999999999995</v>
      </c>
      <c r="AW138" s="7">
        <v>62</v>
      </c>
      <c r="AY138" s="7">
        <v>66.84</v>
      </c>
      <c r="BA138" s="7">
        <v>52.5</v>
      </c>
      <c r="BB138" s="7">
        <v>51.3</v>
      </c>
      <c r="BC138" s="7">
        <v>70.87</v>
      </c>
    </row>
    <row r="139" spans="1:55" x14ac:dyDescent="0.25">
      <c r="A139" s="7" t="s">
        <v>351</v>
      </c>
      <c r="B139" s="20">
        <v>85.5</v>
      </c>
      <c r="C139" s="7">
        <v>67.72</v>
      </c>
      <c r="D139" s="149"/>
      <c r="E139" s="7">
        <v>76.650000000000006</v>
      </c>
      <c r="F139" s="5">
        <v>86.53</v>
      </c>
      <c r="H139" s="7">
        <v>76.7</v>
      </c>
      <c r="I139" s="7">
        <v>78.180000000000007</v>
      </c>
      <c r="J139" s="149">
        <v>59.88</v>
      </c>
      <c r="K139" s="7">
        <v>65</v>
      </c>
      <c r="L139" s="7">
        <v>89.25</v>
      </c>
      <c r="M139" s="7">
        <v>68.25</v>
      </c>
      <c r="N139" s="7">
        <v>81.02</v>
      </c>
      <c r="O139" s="7">
        <v>78</v>
      </c>
      <c r="P139" s="7">
        <v>88.2</v>
      </c>
      <c r="Q139" s="7">
        <v>65.59</v>
      </c>
      <c r="R139" s="7">
        <v>70.88</v>
      </c>
      <c r="S139" s="7">
        <v>69.11</v>
      </c>
      <c r="T139" s="7">
        <v>71.5</v>
      </c>
      <c r="U139" s="7">
        <v>69</v>
      </c>
      <c r="W139" s="7">
        <v>71.5</v>
      </c>
      <c r="X139" s="7">
        <v>81.75</v>
      </c>
      <c r="AA139" s="7">
        <v>76.650000000000006</v>
      </c>
      <c r="AB139" s="7">
        <v>63</v>
      </c>
      <c r="AC139" s="7">
        <v>68</v>
      </c>
      <c r="AD139" s="7">
        <v>81.58</v>
      </c>
      <c r="AE139" s="7">
        <v>83.25</v>
      </c>
      <c r="AF139" s="7">
        <v>84.8</v>
      </c>
      <c r="AG139" s="7">
        <v>66</v>
      </c>
      <c r="AH139" s="7">
        <v>47.25</v>
      </c>
      <c r="AI139" s="7">
        <v>75</v>
      </c>
      <c r="AK139" s="7">
        <v>63</v>
      </c>
      <c r="AL139" s="7">
        <v>72.45</v>
      </c>
      <c r="AM139" s="7">
        <v>74</v>
      </c>
      <c r="AN139" s="7">
        <v>75</v>
      </c>
      <c r="AP139" s="7">
        <v>66.150000000000006</v>
      </c>
      <c r="AR139" s="7">
        <v>68</v>
      </c>
      <c r="AS139" s="7">
        <v>68</v>
      </c>
      <c r="AT139" s="7">
        <v>52.09</v>
      </c>
      <c r="AU139" s="7">
        <v>52.6</v>
      </c>
      <c r="AV139" s="7">
        <v>85.35</v>
      </c>
      <c r="AW139" s="7">
        <v>72</v>
      </c>
      <c r="AY139" s="7">
        <v>75.239999999999995</v>
      </c>
      <c r="BA139" s="7">
        <v>54.5</v>
      </c>
      <c r="BB139" s="7">
        <v>54</v>
      </c>
      <c r="BC139" s="7">
        <v>82.95</v>
      </c>
    </row>
    <row r="140" spans="1:55" x14ac:dyDescent="0.25">
      <c r="A140" s="7" t="s">
        <v>350</v>
      </c>
      <c r="B140" s="20">
        <v>100</v>
      </c>
      <c r="C140" s="7">
        <v>84.5</v>
      </c>
      <c r="D140" s="149"/>
      <c r="E140" s="7">
        <v>102.9</v>
      </c>
      <c r="F140" s="5">
        <v>104.77</v>
      </c>
      <c r="H140" s="7">
        <v>100.3</v>
      </c>
      <c r="I140" s="7">
        <v>82.03</v>
      </c>
      <c r="J140" s="149">
        <v>63.61</v>
      </c>
      <c r="K140" s="7">
        <v>85</v>
      </c>
      <c r="L140" s="7">
        <v>106.05</v>
      </c>
      <c r="M140" s="7">
        <v>78.75</v>
      </c>
      <c r="N140" s="7">
        <v>94.91</v>
      </c>
      <c r="O140" s="7">
        <v>103</v>
      </c>
      <c r="P140" s="7">
        <v>102.1</v>
      </c>
      <c r="Q140" s="7">
        <v>66.67</v>
      </c>
      <c r="R140" s="7">
        <v>84.67</v>
      </c>
      <c r="S140" s="7">
        <v>72.92</v>
      </c>
      <c r="T140" s="7">
        <v>89.25</v>
      </c>
      <c r="U140" s="7">
        <v>86</v>
      </c>
      <c r="W140" s="7">
        <v>93.5</v>
      </c>
      <c r="X140" s="7">
        <v>101.06</v>
      </c>
      <c r="AA140" s="7">
        <v>98</v>
      </c>
      <c r="AB140" s="7">
        <v>84</v>
      </c>
      <c r="AC140" s="7">
        <v>85</v>
      </c>
      <c r="AD140" s="7">
        <v>108.21</v>
      </c>
      <c r="AE140" s="7">
        <v>103</v>
      </c>
      <c r="AF140" s="7">
        <v>100.3</v>
      </c>
      <c r="AG140" s="7">
        <v>88</v>
      </c>
      <c r="AH140" s="7">
        <v>57.75</v>
      </c>
      <c r="AI140" s="7">
        <v>100</v>
      </c>
      <c r="AK140" s="7">
        <v>66.150000000000006</v>
      </c>
      <c r="AL140" s="7">
        <v>90</v>
      </c>
      <c r="AM140" s="7">
        <v>96</v>
      </c>
      <c r="AN140" s="7">
        <v>90</v>
      </c>
      <c r="AP140" s="7">
        <v>85.05</v>
      </c>
      <c r="AR140" s="7">
        <v>83</v>
      </c>
      <c r="AS140" s="7">
        <v>90</v>
      </c>
      <c r="AT140" s="7">
        <v>63.66</v>
      </c>
      <c r="AU140" s="7">
        <v>55.75</v>
      </c>
      <c r="AV140" s="7">
        <v>107.57</v>
      </c>
      <c r="AW140" s="7">
        <v>90</v>
      </c>
      <c r="AY140" s="7">
        <v>98.39</v>
      </c>
      <c r="BA140" s="7">
        <v>56</v>
      </c>
      <c r="BB140" s="7">
        <v>65</v>
      </c>
      <c r="BC140" s="7">
        <v>90</v>
      </c>
    </row>
    <row r="141" spans="1:55" x14ac:dyDescent="0.25">
      <c r="A141" s="7">
        <v>6</v>
      </c>
      <c r="D141" s="149"/>
      <c r="J141" s="149"/>
    </row>
    <row r="142" spans="1:55" x14ac:dyDescent="0.25">
      <c r="A142" s="7" t="s">
        <v>124</v>
      </c>
      <c r="B142" s="20">
        <v>29.5</v>
      </c>
      <c r="C142" s="7">
        <v>19.84</v>
      </c>
      <c r="D142" s="149"/>
      <c r="E142" s="7">
        <v>33.5</v>
      </c>
      <c r="F142" s="5">
        <v>37.340000000000003</v>
      </c>
      <c r="H142" s="7">
        <v>23.6</v>
      </c>
      <c r="I142" s="7">
        <v>35.21</v>
      </c>
      <c r="J142" s="149">
        <v>27.86</v>
      </c>
      <c r="K142" s="7">
        <v>32.79</v>
      </c>
      <c r="L142" s="7">
        <v>35.94</v>
      </c>
      <c r="M142" s="7">
        <v>25.91</v>
      </c>
      <c r="N142" s="7">
        <v>32.409999999999997</v>
      </c>
      <c r="O142" s="7">
        <v>30</v>
      </c>
      <c r="P142" s="7">
        <v>38.58</v>
      </c>
      <c r="Q142" s="7">
        <v>27.83</v>
      </c>
      <c r="R142" s="7">
        <v>31.97</v>
      </c>
      <c r="S142" s="7">
        <v>17.899999999999999</v>
      </c>
      <c r="T142" s="7">
        <v>27</v>
      </c>
      <c r="U142" s="7">
        <v>22</v>
      </c>
      <c r="W142" s="7">
        <v>24.25</v>
      </c>
      <c r="X142" s="7">
        <v>34.06</v>
      </c>
      <c r="AA142" s="7">
        <v>30.45</v>
      </c>
      <c r="AB142" s="7">
        <v>26.77</v>
      </c>
      <c r="AC142" s="7">
        <v>26.5</v>
      </c>
      <c r="AD142" s="7">
        <v>34.1</v>
      </c>
      <c r="AE142" s="7">
        <v>35.01</v>
      </c>
      <c r="AF142" s="7">
        <v>35.29</v>
      </c>
      <c r="AG142" s="7">
        <v>25</v>
      </c>
      <c r="AH142" s="7">
        <v>18.899999999999999</v>
      </c>
      <c r="AI142" s="7">
        <v>32.51</v>
      </c>
      <c r="AK142" s="7">
        <v>31.97</v>
      </c>
      <c r="AL142" s="7">
        <v>30.03</v>
      </c>
      <c r="AM142" s="7">
        <v>25.6</v>
      </c>
      <c r="AN142" s="7">
        <v>32</v>
      </c>
      <c r="AP142" s="7">
        <v>31.27</v>
      </c>
      <c r="AR142" s="7">
        <v>29</v>
      </c>
      <c r="AS142" s="7">
        <v>20</v>
      </c>
      <c r="AT142" s="7">
        <v>33.85</v>
      </c>
      <c r="AU142" s="7">
        <v>33</v>
      </c>
      <c r="AV142" s="7">
        <v>30.75</v>
      </c>
      <c r="AW142" s="7">
        <v>26</v>
      </c>
      <c r="AY142" s="7">
        <v>25.51</v>
      </c>
      <c r="BA142" s="7">
        <v>31</v>
      </c>
      <c r="BB142" s="7">
        <v>23</v>
      </c>
      <c r="BC142" s="7">
        <v>21</v>
      </c>
    </row>
    <row r="143" spans="1:55" x14ac:dyDescent="0.25">
      <c r="A143" s="7" t="s">
        <v>1387</v>
      </c>
      <c r="B143" s="20">
        <v>34.5</v>
      </c>
      <c r="C143" s="7">
        <v>33.6</v>
      </c>
      <c r="D143" s="149"/>
      <c r="E143" s="7">
        <v>40</v>
      </c>
      <c r="F143" s="5">
        <v>37.97</v>
      </c>
      <c r="H143" s="7">
        <v>38.11</v>
      </c>
      <c r="I143" s="7">
        <v>39.450000000000003</v>
      </c>
      <c r="J143" s="149">
        <v>35.11</v>
      </c>
      <c r="K143" s="7">
        <v>36.9</v>
      </c>
      <c r="L143" s="7">
        <v>37.01</v>
      </c>
      <c r="M143" s="7">
        <v>29.43</v>
      </c>
      <c r="N143" s="7">
        <v>39.9</v>
      </c>
      <c r="O143" s="7">
        <v>34</v>
      </c>
      <c r="P143" s="7">
        <v>41.33</v>
      </c>
      <c r="Q143" s="7">
        <v>30.31</v>
      </c>
      <c r="R143" s="7">
        <v>35.729999999999997</v>
      </c>
      <c r="S143" s="7">
        <v>41.67</v>
      </c>
      <c r="T143" s="7">
        <v>36.75</v>
      </c>
      <c r="U143" s="7">
        <v>31.5</v>
      </c>
      <c r="W143" s="7">
        <v>31.24</v>
      </c>
      <c r="X143" s="7">
        <v>37.630000000000003</v>
      </c>
      <c r="AA143" s="7">
        <v>34.17</v>
      </c>
      <c r="AB143" s="7">
        <v>36.75</v>
      </c>
      <c r="AC143" s="7">
        <v>27.3</v>
      </c>
      <c r="AD143" s="7">
        <v>38.36</v>
      </c>
      <c r="AE143" s="7">
        <v>40.42</v>
      </c>
      <c r="AF143" s="7">
        <v>37.96</v>
      </c>
      <c r="AG143" s="7">
        <v>26.51</v>
      </c>
      <c r="AH143" s="7">
        <v>25.2</v>
      </c>
      <c r="AI143" s="7">
        <v>34.17</v>
      </c>
      <c r="AK143" s="7">
        <v>38.58</v>
      </c>
      <c r="AL143" s="7">
        <v>36.75</v>
      </c>
      <c r="AM143" s="7">
        <v>31.5</v>
      </c>
      <c r="AN143" s="7">
        <v>36</v>
      </c>
      <c r="AP143" s="7">
        <v>39.369999999999997</v>
      </c>
      <c r="AR143" s="7">
        <v>35</v>
      </c>
      <c r="AS143" s="7">
        <v>22.5</v>
      </c>
      <c r="AT143" s="7">
        <v>32.130000000000003</v>
      </c>
      <c r="AU143" s="7">
        <v>31.8</v>
      </c>
      <c r="AV143" s="7">
        <v>35.700000000000003</v>
      </c>
      <c r="AW143" s="7">
        <v>28</v>
      </c>
      <c r="AY143" s="7">
        <v>38.380000000000003</v>
      </c>
      <c r="BA143" s="7">
        <v>37</v>
      </c>
      <c r="BB143" s="7">
        <v>31.5</v>
      </c>
      <c r="BC143" s="7">
        <v>25.2</v>
      </c>
    </row>
    <row r="144" spans="1:55" x14ac:dyDescent="0.25">
      <c r="A144" s="7" t="s">
        <v>1388</v>
      </c>
      <c r="B144" s="20">
        <v>168</v>
      </c>
      <c r="C144" s="7">
        <v>135</v>
      </c>
      <c r="D144" s="149"/>
      <c r="E144" s="7">
        <v>185</v>
      </c>
      <c r="F144" s="5">
        <v>146.11000000000001</v>
      </c>
      <c r="H144" s="7">
        <v>135</v>
      </c>
      <c r="I144" s="7">
        <v>178.5</v>
      </c>
      <c r="J144" s="149">
        <v>157.5</v>
      </c>
      <c r="K144" s="7">
        <v>178</v>
      </c>
      <c r="L144" s="7">
        <v>192.93</v>
      </c>
      <c r="M144" s="7">
        <v>142.5</v>
      </c>
      <c r="N144" s="7">
        <v>115.75</v>
      </c>
      <c r="O144" s="7">
        <v>150</v>
      </c>
      <c r="P144" s="7">
        <v>133.69</v>
      </c>
      <c r="Q144" s="7">
        <v>30.31</v>
      </c>
      <c r="R144" s="7">
        <v>164.59</v>
      </c>
      <c r="S144" s="7">
        <v>51.04</v>
      </c>
      <c r="T144" s="7">
        <v>80</v>
      </c>
      <c r="U144" s="7">
        <v>130</v>
      </c>
      <c r="W144" s="7">
        <v>159.6</v>
      </c>
      <c r="X144" s="7">
        <v>107.75</v>
      </c>
      <c r="AA144" s="7">
        <v>178.5</v>
      </c>
      <c r="AB144" s="7">
        <v>175</v>
      </c>
      <c r="AC144" s="7">
        <v>87.75</v>
      </c>
      <c r="AD144" s="7">
        <v>60.7</v>
      </c>
      <c r="AE144" s="7">
        <v>119.22</v>
      </c>
      <c r="AF144" s="7">
        <v>121.4</v>
      </c>
      <c r="AG144" s="7">
        <v>168</v>
      </c>
      <c r="AH144" s="7">
        <v>115.5</v>
      </c>
      <c r="AI144" s="7">
        <v>175</v>
      </c>
      <c r="AK144" s="7">
        <v>88.2</v>
      </c>
      <c r="AL144" s="7">
        <v>134.4</v>
      </c>
      <c r="AM144" s="7">
        <v>180</v>
      </c>
      <c r="AN144" s="7">
        <v>175</v>
      </c>
      <c r="AP144" s="7">
        <v>155</v>
      </c>
      <c r="AR144" s="7">
        <v>80</v>
      </c>
      <c r="AS144" s="7">
        <v>150</v>
      </c>
      <c r="AT144" s="7">
        <v>179.18</v>
      </c>
      <c r="AU144" s="7">
        <v>144.4</v>
      </c>
      <c r="AV144" s="7">
        <v>32</v>
      </c>
      <c r="AW144" s="7">
        <v>30</v>
      </c>
      <c r="AY144" s="7">
        <v>178.5</v>
      </c>
      <c r="BA144" s="7">
        <v>100</v>
      </c>
      <c r="BB144" s="7">
        <v>47</v>
      </c>
      <c r="BC144" s="7">
        <v>165</v>
      </c>
    </row>
    <row r="145" spans="1:55" x14ac:dyDescent="0.25">
      <c r="A145" s="7" t="s">
        <v>1389</v>
      </c>
      <c r="B145" s="20">
        <v>43.5</v>
      </c>
      <c r="C145" s="7">
        <v>35</v>
      </c>
      <c r="D145" s="149"/>
      <c r="E145" s="7">
        <v>47</v>
      </c>
      <c r="F145" s="5">
        <v>44.87</v>
      </c>
      <c r="H145" s="7">
        <v>45</v>
      </c>
      <c r="I145" s="7">
        <v>47.18</v>
      </c>
      <c r="J145" s="149">
        <v>42.91</v>
      </c>
      <c r="K145" s="7">
        <v>46</v>
      </c>
      <c r="L145" s="7">
        <v>45.1</v>
      </c>
      <c r="M145" s="7">
        <v>37.72</v>
      </c>
      <c r="N145" s="7">
        <v>46.3</v>
      </c>
      <c r="O145" s="7">
        <v>40</v>
      </c>
      <c r="P145" s="7">
        <v>50.15</v>
      </c>
      <c r="Q145" s="7">
        <v>44.64</v>
      </c>
      <c r="R145" s="7">
        <v>43.37</v>
      </c>
      <c r="S145" s="7">
        <v>46.42</v>
      </c>
      <c r="T145" s="7">
        <v>44</v>
      </c>
      <c r="U145" s="7">
        <v>43.05</v>
      </c>
      <c r="W145" s="7">
        <v>34.72</v>
      </c>
      <c r="X145" s="7">
        <v>46.45</v>
      </c>
      <c r="AA145" s="7">
        <v>38.85</v>
      </c>
      <c r="AB145" s="7">
        <v>46.2</v>
      </c>
      <c r="AC145" s="7">
        <v>40.15</v>
      </c>
      <c r="AD145" s="7">
        <v>47.21</v>
      </c>
      <c r="AE145" s="7">
        <v>46.2</v>
      </c>
      <c r="AF145" s="7">
        <v>46.19</v>
      </c>
      <c r="AG145" s="7">
        <v>34.4</v>
      </c>
      <c r="AH145" s="7">
        <v>33.6</v>
      </c>
      <c r="AI145" s="7">
        <v>40</v>
      </c>
      <c r="AK145" s="7">
        <v>43</v>
      </c>
      <c r="AL145" s="7">
        <v>47.25</v>
      </c>
      <c r="AM145" s="7">
        <v>40</v>
      </c>
      <c r="AN145" s="7">
        <v>42</v>
      </c>
      <c r="AP145" s="7">
        <v>47.25</v>
      </c>
      <c r="AR145" s="7">
        <v>40</v>
      </c>
      <c r="AS145" s="7">
        <v>32.25</v>
      </c>
      <c r="AT145" s="7">
        <v>45.74</v>
      </c>
      <c r="AU145" s="7">
        <v>38.700000000000003</v>
      </c>
      <c r="AV145" s="7">
        <v>42</v>
      </c>
      <c r="AW145" s="7">
        <v>36</v>
      </c>
      <c r="AY145" s="7">
        <v>45.9</v>
      </c>
      <c r="BA145" s="7">
        <v>46.25</v>
      </c>
      <c r="BB145" s="7">
        <v>37</v>
      </c>
      <c r="BC145" s="7">
        <v>35.700000000000003</v>
      </c>
    </row>
    <row r="146" spans="1:55" x14ac:dyDescent="0.25">
      <c r="A146" s="7" t="s">
        <v>1390</v>
      </c>
      <c r="B146" s="20">
        <v>200</v>
      </c>
      <c r="C146" s="7">
        <v>157.5</v>
      </c>
      <c r="D146" s="149"/>
      <c r="E146" s="7">
        <v>200</v>
      </c>
      <c r="F146" s="5">
        <v>151.86000000000001</v>
      </c>
      <c r="H146" s="7">
        <v>155</v>
      </c>
      <c r="I146" s="7">
        <v>194.89</v>
      </c>
      <c r="J146" s="149">
        <v>183.75</v>
      </c>
      <c r="K146" s="7">
        <v>178</v>
      </c>
      <c r="L146" s="7">
        <v>203.96</v>
      </c>
      <c r="M146" s="7">
        <v>149</v>
      </c>
      <c r="N146" s="7">
        <v>138.9</v>
      </c>
      <c r="O146" s="7">
        <v>160</v>
      </c>
      <c r="P146" s="7">
        <v>121.54</v>
      </c>
      <c r="Q146" s="7">
        <v>44.91</v>
      </c>
      <c r="R146" s="7">
        <v>179.55</v>
      </c>
      <c r="S146" s="7">
        <v>57.42</v>
      </c>
      <c r="T146" s="7">
        <v>101.3</v>
      </c>
      <c r="U146" s="7">
        <v>145</v>
      </c>
      <c r="W146" s="7">
        <v>200</v>
      </c>
      <c r="X146" s="7">
        <v>122.95</v>
      </c>
      <c r="AA146" s="7">
        <v>189</v>
      </c>
      <c r="AB146" s="7">
        <v>200</v>
      </c>
      <c r="AC146" s="7">
        <v>114.5</v>
      </c>
      <c r="AD146" s="7">
        <v>66.8</v>
      </c>
      <c r="AE146" s="7">
        <v>137.1</v>
      </c>
      <c r="AF146" s="7">
        <v>139.54</v>
      </c>
      <c r="AG146" s="7">
        <v>183.75</v>
      </c>
      <c r="AH146" s="7">
        <v>120.75</v>
      </c>
      <c r="AI146" s="7">
        <v>200</v>
      </c>
      <c r="AK146" s="7">
        <v>115.75</v>
      </c>
      <c r="AL146" s="7">
        <v>147</v>
      </c>
      <c r="AM146" s="7">
        <v>195</v>
      </c>
      <c r="AN146" s="7">
        <v>200</v>
      </c>
      <c r="AP146" s="7">
        <v>200</v>
      </c>
      <c r="AR146" s="7">
        <v>80</v>
      </c>
      <c r="AS146" s="7">
        <v>150</v>
      </c>
      <c r="AT146" s="7">
        <v>195.2</v>
      </c>
      <c r="AU146" s="7">
        <v>163</v>
      </c>
      <c r="AV146" s="7">
        <v>36</v>
      </c>
      <c r="AW146" s="7">
        <v>38.5</v>
      </c>
      <c r="AY146" s="7">
        <v>198.9</v>
      </c>
      <c r="BA146" s="7">
        <v>100</v>
      </c>
      <c r="BB146" s="7">
        <v>54</v>
      </c>
      <c r="BC146" s="7">
        <v>165</v>
      </c>
    </row>
    <row r="147" spans="1:55" x14ac:dyDescent="0.25">
      <c r="A147" s="7" t="s">
        <v>125</v>
      </c>
      <c r="B147" s="20">
        <v>58.25</v>
      </c>
      <c r="C147" s="7">
        <v>32</v>
      </c>
      <c r="D147" s="149"/>
      <c r="E147" s="7">
        <v>48.3</v>
      </c>
      <c r="F147" s="5">
        <v>60.71</v>
      </c>
      <c r="H147" s="7">
        <v>47.2</v>
      </c>
      <c r="I147" s="7">
        <v>57.34</v>
      </c>
      <c r="J147" s="149">
        <v>48.15</v>
      </c>
      <c r="K147" s="7">
        <v>55.15</v>
      </c>
      <c r="L147" s="7">
        <v>65.040000000000006</v>
      </c>
      <c r="M147" s="7">
        <v>46.26</v>
      </c>
      <c r="N147" s="7">
        <v>54.4</v>
      </c>
      <c r="O147" s="7">
        <v>56.5</v>
      </c>
      <c r="P147" s="7">
        <v>61.29</v>
      </c>
      <c r="Q147" s="7">
        <v>57.87</v>
      </c>
      <c r="R147" s="7">
        <v>53.55</v>
      </c>
      <c r="S147" s="7">
        <v>48.22</v>
      </c>
      <c r="T147" s="7">
        <v>48.5</v>
      </c>
      <c r="U147" s="7">
        <v>46.25</v>
      </c>
      <c r="W147" s="7">
        <v>49.61</v>
      </c>
      <c r="X147" s="7">
        <v>57.75</v>
      </c>
      <c r="AA147" s="7">
        <v>47</v>
      </c>
      <c r="AB147" s="7">
        <v>47.25</v>
      </c>
      <c r="AC147" s="7">
        <v>48</v>
      </c>
      <c r="AD147" s="7">
        <v>59.9</v>
      </c>
      <c r="AE147" s="7">
        <v>63</v>
      </c>
      <c r="AF147" s="7">
        <v>57.64</v>
      </c>
      <c r="AG147" s="7">
        <v>32.340000000000003</v>
      </c>
      <c r="AH147" s="7">
        <v>29.4</v>
      </c>
      <c r="AI147" s="7">
        <v>50</v>
      </c>
      <c r="AK147" s="7">
        <v>54.6</v>
      </c>
      <c r="AL147" s="7">
        <v>54.6</v>
      </c>
      <c r="AM147" s="7">
        <v>41</v>
      </c>
      <c r="AN147" s="7">
        <v>50</v>
      </c>
      <c r="AP147" s="7">
        <v>54.78</v>
      </c>
      <c r="AR147" s="7">
        <v>52</v>
      </c>
      <c r="AS147" s="7">
        <v>33</v>
      </c>
      <c r="AT147" s="7">
        <v>53.05</v>
      </c>
      <c r="AU147" s="7">
        <v>56.25</v>
      </c>
      <c r="AV147" s="7">
        <v>60.67</v>
      </c>
      <c r="AW147" s="7">
        <v>42</v>
      </c>
      <c r="AY147" s="7">
        <v>46.3</v>
      </c>
      <c r="BA147" s="7">
        <v>54</v>
      </c>
      <c r="BB147" s="7">
        <v>32.5</v>
      </c>
      <c r="BC147" s="7">
        <v>39.9</v>
      </c>
    </row>
    <row r="148" spans="1:55" x14ac:dyDescent="0.25">
      <c r="A148" s="7" t="s">
        <v>126</v>
      </c>
      <c r="B148" s="20">
        <v>45.5</v>
      </c>
      <c r="C148" s="7">
        <v>24.25</v>
      </c>
      <c r="D148" s="149"/>
      <c r="E148" s="7">
        <v>41.5</v>
      </c>
      <c r="F148" s="5">
        <v>51.14</v>
      </c>
      <c r="H148" s="7">
        <v>38.979999999999997</v>
      </c>
      <c r="I148" s="7">
        <v>45.37</v>
      </c>
      <c r="J148" s="149">
        <v>45.37</v>
      </c>
      <c r="K148" s="7">
        <v>41.24</v>
      </c>
      <c r="L148" s="7">
        <v>49.45</v>
      </c>
      <c r="M148" s="7">
        <v>32.380000000000003</v>
      </c>
      <c r="N148" s="7">
        <v>40.5</v>
      </c>
      <c r="O148" s="7">
        <v>42.35</v>
      </c>
      <c r="P148" s="7">
        <v>49.61</v>
      </c>
      <c r="Q148" s="7">
        <v>38.58</v>
      </c>
      <c r="R148" s="7">
        <v>39.36</v>
      </c>
      <c r="S148" s="7">
        <v>36.64</v>
      </c>
      <c r="T148" s="7">
        <v>39.65</v>
      </c>
      <c r="U148" s="7">
        <v>23.52</v>
      </c>
      <c r="W148" s="7">
        <v>38.58</v>
      </c>
      <c r="X148" s="7">
        <v>44.1</v>
      </c>
      <c r="AA148" s="7">
        <v>37.479999999999997</v>
      </c>
      <c r="AB148" s="7">
        <v>31.5</v>
      </c>
      <c r="AC148" s="7">
        <v>37.5</v>
      </c>
      <c r="AD148" s="7">
        <v>44.9</v>
      </c>
      <c r="AE148" s="7">
        <v>49.12</v>
      </c>
      <c r="AF148" s="7">
        <v>45.53</v>
      </c>
      <c r="AG148" s="7">
        <v>29.4</v>
      </c>
      <c r="AH148" s="7">
        <v>26.25</v>
      </c>
      <c r="AI148" s="7">
        <v>44.1</v>
      </c>
      <c r="AK148" s="7">
        <v>37.479999999999997</v>
      </c>
      <c r="AL148" s="7">
        <v>36.22</v>
      </c>
      <c r="AM148" s="7">
        <v>30</v>
      </c>
      <c r="AN148" s="7">
        <v>45</v>
      </c>
      <c r="AP148" s="7">
        <v>43.4</v>
      </c>
      <c r="AR148" s="7">
        <v>35</v>
      </c>
      <c r="AS148" s="7">
        <v>25</v>
      </c>
      <c r="AT148" s="7">
        <v>32.49</v>
      </c>
      <c r="AU148" s="7">
        <v>40.950000000000003</v>
      </c>
      <c r="AV148" s="7">
        <v>40.119999999999997</v>
      </c>
      <c r="AW148" s="7">
        <v>31.24</v>
      </c>
      <c r="AY148" s="7">
        <v>44.1</v>
      </c>
      <c r="BA148" s="7">
        <v>40</v>
      </c>
      <c r="BB148" s="7">
        <v>28.5</v>
      </c>
      <c r="BC148" s="7">
        <v>26.25</v>
      </c>
    </row>
    <row r="149" spans="1:55" x14ac:dyDescent="0.25">
      <c r="A149" s="7" t="s">
        <v>127</v>
      </c>
      <c r="B149" s="20">
        <v>52.75</v>
      </c>
      <c r="C149" s="7">
        <v>32</v>
      </c>
      <c r="D149" s="149"/>
      <c r="E149" s="7">
        <v>45.15</v>
      </c>
      <c r="F149" s="5">
        <v>62.64</v>
      </c>
      <c r="H149" s="7">
        <v>47.2</v>
      </c>
      <c r="I149" s="7">
        <v>52.3</v>
      </c>
      <c r="J149" s="149">
        <v>55</v>
      </c>
      <c r="K149" s="7">
        <v>48.16</v>
      </c>
      <c r="L149" s="7">
        <v>65</v>
      </c>
      <c r="M149" s="7">
        <v>41.12</v>
      </c>
      <c r="N149" s="7">
        <v>53.24</v>
      </c>
      <c r="O149" s="7">
        <v>50.65</v>
      </c>
      <c r="P149" s="7">
        <v>61.74</v>
      </c>
      <c r="Q149" s="7">
        <v>48.51</v>
      </c>
      <c r="R149" s="7">
        <v>49.07</v>
      </c>
      <c r="S149" s="7">
        <v>37.5</v>
      </c>
      <c r="T149" s="7">
        <v>43</v>
      </c>
      <c r="U149" s="7">
        <v>35.28</v>
      </c>
      <c r="W149" s="7">
        <v>47.25</v>
      </c>
      <c r="X149" s="7">
        <v>54.07</v>
      </c>
      <c r="AA149" s="7">
        <v>42</v>
      </c>
      <c r="AB149" s="7">
        <v>36.75</v>
      </c>
      <c r="AC149" s="7">
        <v>48.5</v>
      </c>
      <c r="AD149" s="7">
        <v>52.08</v>
      </c>
      <c r="AE149" s="7">
        <v>65.849999999999994</v>
      </c>
      <c r="AF149" s="7">
        <v>49.71</v>
      </c>
      <c r="AG149" s="7">
        <v>44</v>
      </c>
      <c r="AH149" s="7">
        <v>29.4</v>
      </c>
      <c r="AI149" s="7">
        <v>48</v>
      </c>
      <c r="AK149" s="7">
        <v>48.3</v>
      </c>
      <c r="AL149" s="7">
        <v>48.3</v>
      </c>
      <c r="AM149" s="7">
        <v>41</v>
      </c>
      <c r="AN149" s="7">
        <v>50</v>
      </c>
      <c r="AP149" s="7">
        <v>50.42</v>
      </c>
      <c r="AR149" s="7">
        <v>45</v>
      </c>
      <c r="AS149" s="7">
        <v>33</v>
      </c>
      <c r="AT149" s="7">
        <v>56.79</v>
      </c>
      <c r="AU149" s="7">
        <v>46</v>
      </c>
      <c r="AV149" s="7">
        <v>60.67</v>
      </c>
      <c r="AW149" s="7">
        <v>42</v>
      </c>
      <c r="AY149" s="7">
        <v>44.1</v>
      </c>
      <c r="BA149" s="7">
        <v>48.3</v>
      </c>
      <c r="BB149" s="7">
        <v>41.5</v>
      </c>
      <c r="BC149" s="7">
        <v>39.9</v>
      </c>
    </row>
    <row r="150" spans="1:55" x14ac:dyDescent="0.25">
      <c r="A150" s="7" t="s">
        <v>128</v>
      </c>
      <c r="B150" s="20">
        <v>68</v>
      </c>
      <c r="C150" s="7">
        <v>42</v>
      </c>
      <c r="D150" s="149"/>
      <c r="E150" s="7">
        <v>51.45</v>
      </c>
      <c r="F150" s="5">
        <v>79.89</v>
      </c>
      <c r="H150" s="7">
        <v>59</v>
      </c>
      <c r="I150" s="7">
        <v>63.37</v>
      </c>
      <c r="J150" s="149">
        <v>54.3</v>
      </c>
      <c r="K150" s="7">
        <v>56.15</v>
      </c>
      <c r="L150" s="7">
        <v>84.89</v>
      </c>
      <c r="M150" s="7">
        <v>51.4</v>
      </c>
      <c r="N150" s="7">
        <v>63.66</v>
      </c>
      <c r="O150" s="7">
        <v>58.8</v>
      </c>
      <c r="P150" s="7">
        <v>75.510000000000005</v>
      </c>
      <c r="Q150" s="7">
        <v>60.63</v>
      </c>
      <c r="R150" s="7">
        <v>60.18</v>
      </c>
      <c r="S150" s="7">
        <v>56.25</v>
      </c>
      <c r="T150" s="7">
        <v>54</v>
      </c>
      <c r="U150" s="7">
        <v>47.04</v>
      </c>
      <c r="W150" s="7">
        <v>57.75</v>
      </c>
      <c r="X150" s="7">
        <v>67.05</v>
      </c>
      <c r="AA150" s="7">
        <v>52</v>
      </c>
      <c r="AB150" s="7">
        <v>47.25</v>
      </c>
      <c r="AC150" s="7">
        <v>58</v>
      </c>
      <c r="AD150" s="7">
        <v>62.83</v>
      </c>
      <c r="AE150" s="7">
        <v>93.26</v>
      </c>
      <c r="AF150" s="7">
        <v>58.78</v>
      </c>
      <c r="AG150" s="7">
        <v>44</v>
      </c>
      <c r="AH150" s="7">
        <v>38.85</v>
      </c>
      <c r="AI150" s="7">
        <v>55</v>
      </c>
      <c r="AK150" s="7">
        <v>70</v>
      </c>
      <c r="AL150" s="7">
        <v>60.37</v>
      </c>
      <c r="AM150" s="7">
        <v>52</v>
      </c>
      <c r="AN150" s="7">
        <v>60</v>
      </c>
      <c r="AP150" s="7">
        <v>65.900000000000006</v>
      </c>
      <c r="AR150" s="7">
        <v>45</v>
      </c>
      <c r="AS150" s="7">
        <v>46</v>
      </c>
      <c r="AT150" s="7">
        <v>73.22</v>
      </c>
      <c r="AU150" s="7">
        <v>54.5</v>
      </c>
      <c r="AV150" s="7">
        <v>71.78</v>
      </c>
      <c r="AW150" s="7">
        <v>52.65</v>
      </c>
      <c r="AY150" s="7">
        <v>63.94</v>
      </c>
      <c r="BA150" s="7">
        <v>61</v>
      </c>
      <c r="BB150" s="7">
        <v>52</v>
      </c>
      <c r="BC150" s="7">
        <v>48.3</v>
      </c>
    </row>
    <row r="151" spans="1:55" x14ac:dyDescent="0.25">
      <c r="A151" s="7" t="s">
        <v>129</v>
      </c>
      <c r="B151" s="20">
        <v>73.5</v>
      </c>
      <c r="C151" s="7">
        <v>52</v>
      </c>
      <c r="D151" s="149"/>
      <c r="E151" s="7">
        <v>56.7</v>
      </c>
      <c r="F151" s="5">
        <v>79.89</v>
      </c>
      <c r="H151" s="7">
        <v>70.8</v>
      </c>
      <c r="I151" s="7">
        <v>72.900000000000006</v>
      </c>
      <c r="J151" s="149">
        <v>63.68</v>
      </c>
      <c r="K151" s="7">
        <v>62.5</v>
      </c>
      <c r="L151" s="7">
        <v>94.81</v>
      </c>
      <c r="M151" s="7">
        <v>61.68</v>
      </c>
      <c r="N151" s="7">
        <v>72.92</v>
      </c>
      <c r="O151" s="7">
        <v>66</v>
      </c>
      <c r="P151" s="7">
        <v>85.99</v>
      </c>
      <c r="Q151" s="7">
        <v>72.760000000000005</v>
      </c>
      <c r="R151" s="7">
        <v>69.510000000000005</v>
      </c>
      <c r="S151" s="7">
        <v>50.34</v>
      </c>
      <c r="T151" s="7">
        <v>58</v>
      </c>
      <c r="U151" s="7">
        <v>58.8</v>
      </c>
      <c r="W151" s="7">
        <v>69.3</v>
      </c>
      <c r="X151" s="7">
        <v>80.36</v>
      </c>
      <c r="AA151" s="7">
        <v>60</v>
      </c>
      <c r="AB151" s="7">
        <v>52.5</v>
      </c>
      <c r="AC151" s="7">
        <v>64</v>
      </c>
      <c r="AD151" s="7">
        <v>75.22</v>
      </c>
      <c r="AE151" s="7">
        <v>119.46</v>
      </c>
      <c r="AF151" s="7">
        <v>68.56</v>
      </c>
      <c r="AG151" s="7">
        <v>55</v>
      </c>
      <c r="AH151" s="7">
        <v>47.25</v>
      </c>
      <c r="AI151" s="7">
        <v>60</v>
      </c>
      <c r="AK151" s="7">
        <v>80</v>
      </c>
      <c r="AL151" s="7">
        <v>72.45</v>
      </c>
      <c r="AM151" s="7">
        <v>63</v>
      </c>
      <c r="AN151" s="7">
        <v>75</v>
      </c>
      <c r="AP151" s="7">
        <v>67.28</v>
      </c>
      <c r="AR151" s="7">
        <v>75</v>
      </c>
      <c r="AS151" s="7">
        <v>58</v>
      </c>
      <c r="AT151" s="7">
        <v>81.38</v>
      </c>
      <c r="AU151" s="7">
        <v>60</v>
      </c>
      <c r="AV151" s="7">
        <v>82.89</v>
      </c>
      <c r="AW151" s="7">
        <v>60</v>
      </c>
      <c r="AY151" s="7">
        <v>68.349999999999994</v>
      </c>
      <c r="BA151" s="7">
        <v>70</v>
      </c>
      <c r="BB151" s="7">
        <v>58.25</v>
      </c>
      <c r="BC151" s="7">
        <v>60.37</v>
      </c>
    </row>
    <row r="152" spans="1:55" x14ac:dyDescent="0.25">
      <c r="A152" s="7" t="s">
        <v>1133</v>
      </c>
      <c r="B152" s="20">
        <v>7</v>
      </c>
      <c r="C152" s="7">
        <v>8</v>
      </c>
      <c r="D152" s="149"/>
      <c r="E152" s="7">
        <v>6.3</v>
      </c>
      <c r="F152" s="5">
        <v>6.9</v>
      </c>
      <c r="H152" s="7">
        <v>7.08</v>
      </c>
      <c r="I152" s="7">
        <v>7.63</v>
      </c>
      <c r="J152" s="149">
        <v>7.21</v>
      </c>
      <c r="K152" s="7">
        <v>6.78</v>
      </c>
      <c r="L152" s="7">
        <v>9.75</v>
      </c>
      <c r="M152" s="7">
        <v>3.45</v>
      </c>
      <c r="N152" s="7">
        <v>8.26</v>
      </c>
      <c r="O152" s="7">
        <v>3</v>
      </c>
      <c r="P152" s="7">
        <v>9.92</v>
      </c>
      <c r="Q152" s="7">
        <v>4.8499999999999996</v>
      </c>
      <c r="R152" s="7">
        <v>4.45</v>
      </c>
      <c r="S152" s="7">
        <v>7.86</v>
      </c>
      <c r="T152" s="7">
        <v>6</v>
      </c>
      <c r="U152" s="7">
        <v>9.99</v>
      </c>
      <c r="W152" s="7">
        <v>8</v>
      </c>
      <c r="X152" s="7">
        <v>8.02</v>
      </c>
      <c r="AA152" s="7">
        <v>6</v>
      </c>
      <c r="AB152" s="7">
        <v>10</v>
      </c>
      <c r="AC152" s="7">
        <v>7</v>
      </c>
      <c r="AD152" s="7">
        <v>8.48</v>
      </c>
      <c r="AE152" s="7">
        <v>8.43</v>
      </c>
      <c r="AF152" s="7">
        <v>8.7100000000000009</v>
      </c>
      <c r="AG152" s="7">
        <v>9.9</v>
      </c>
      <c r="AH152" s="7">
        <v>4</v>
      </c>
      <c r="AI152" s="7">
        <v>6</v>
      </c>
      <c r="AK152" s="7">
        <v>6.3</v>
      </c>
      <c r="AL152" s="7">
        <v>7.24</v>
      </c>
      <c r="AM152" s="7">
        <v>6.6</v>
      </c>
      <c r="AN152" s="7">
        <v>6.9</v>
      </c>
      <c r="AP152" s="7">
        <v>3.15</v>
      </c>
      <c r="AR152" s="7">
        <v>6</v>
      </c>
      <c r="AS152" s="7">
        <v>7</v>
      </c>
      <c r="AT152" s="7">
        <v>4.63</v>
      </c>
      <c r="AU152" s="7">
        <v>6.3</v>
      </c>
      <c r="AV152" s="7">
        <v>6.67</v>
      </c>
      <c r="AW152" s="7">
        <v>4.8</v>
      </c>
      <c r="AY152" s="7">
        <v>9.4499999999999993</v>
      </c>
      <c r="BA152" s="7">
        <v>8.15</v>
      </c>
      <c r="BB152" s="7">
        <v>8.4</v>
      </c>
      <c r="BC152" s="7">
        <v>7.6</v>
      </c>
    </row>
    <row r="153" spans="1:55" x14ac:dyDescent="0.25">
      <c r="A153" s="7" t="s">
        <v>1134</v>
      </c>
      <c r="B153" s="20">
        <v>11</v>
      </c>
      <c r="C153" s="7">
        <v>10</v>
      </c>
      <c r="D153" s="149"/>
      <c r="E153" s="7">
        <v>6.6</v>
      </c>
      <c r="F153" s="5">
        <v>9.1999999999999993</v>
      </c>
      <c r="H153" s="7">
        <v>9.44</v>
      </c>
      <c r="I153" s="7">
        <v>10.18</v>
      </c>
      <c r="J153" s="149">
        <v>9.2100000000000009</v>
      </c>
      <c r="K153" s="7">
        <v>7.85</v>
      </c>
      <c r="L153" s="7">
        <v>13.75</v>
      </c>
      <c r="M153" s="7">
        <v>4.6100000000000003</v>
      </c>
      <c r="N153" s="7">
        <v>10.5</v>
      </c>
      <c r="O153" s="7">
        <v>4</v>
      </c>
      <c r="P153" s="7">
        <v>12.12</v>
      </c>
      <c r="Q153" s="7">
        <v>6.05</v>
      </c>
      <c r="R153" s="7">
        <v>5.71</v>
      </c>
      <c r="S153" s="7">
        <v>7.86</v>
      </c>
      <c r="T153" s="7">
        <v>7.2</v>
      </c>
      <c r="U153" s="7">
        <v>9.4</v>
      </c>
      <c r="W153" s="7">
        <v>10</v>
      </c>
      <c r="X153" s="7">
        <v>10.93</v>
      </c>
      <c r="AA153" s="7">
        <v>8</v>
      </c>
      <c r="AB153" s="7">
        <v>10.5</v>
      </c>
      <c r="AC153" s="7">
        <v>10</v>
      </c>
      <c r="AD153" s="7">
        <v>10.87</v>
      </c>
      <c r="AE153" s="7">
        <v>10.62</v>
      </c>
      <c r="AF153" s="7">
        <v>10.55</v>
      </c>
      <c r="AG153" s="7">
        <v>11</v>
      </c>
      <c r="AH153" s="7">
        <v>6</v>
      </c>
      <c r="AI153" s="7">
        <v>8</v>
      </c>
      <c r="AK153" s="7">
        <v>9.9</v>
      </c>
      <c r="AL153" s="7">
        <v>9.66</v>
      </c>
      <c r="AM153" s="7">
        <v>8.8000000000000007</v>
      </c>
      <c r="AN153" s="7">
        <v>8.8800000000000008</v>
      </c>
      <c r="AP153" s="7">
        <v>4.2</v>
      </c>
      <c r="AR153" s="7">
        <v>10</v>
      </c>
      <c r="AS153" s="7">
        <v>9.4</v>
      </c>
      <c r="AT153" s="7">
        <v>6.94</v>
      </c>
      <c r="AU153" s="7">
        <v>8.4</v>
      </c>
      <c r="AV153" s="7">
        <v>8.89</v>
      </c>
      <c r="AW153" s="7">
        <v>7.25</v>
      </c>
      <c r="AY153" s="7">
        <v>11.55</v>
      </c>
      <c r="BA153" s="7">
        <v>10.15</v>
      </c>
      <c r="BB153" s="7">
        <v>10.5</v>
      </c>
      <c r="BC153" s="7">
        <v>10</v>
      </c>
    </row>
    <row r="154" spans="1:55" x14ac:dyDescent="0.25">
      <c r="A154" s="7" t="s">
        <v>1135</v>
      </c>
      <c r="B154" s="20">
        <v>14</v>
      </c>
      <c r="C154" s="7">
        <v>14</v>
      </c>
      <c r="D154" s="149"/>
      <c r="E154" s="7">
        <v>6.3</v>
      </c>
      <c r="F154" s="5">
        <v>17.25</v>
      </c>
      <c r="H154" s="7">
        <v>17.7</v>
      </c>
      <c r="I154" s="7">
        <v>15.27</v>
      </c>
      <c r="J154" s="149">
        <v>13.57</v>
      </c>
      <c r="K154" s="7">
        <v>8.92</v>
      </c>
      <c r="L154" s="7">
        <v>18.739999999999998</v>
      </c>
      <c r="M154" s="7">
        <v>5.76</v>
      </c>
      <c r="N154" s="7">
        <v>16.2</v>
      </c>
      <c r="O154" s="7">
        <v>5</v>
      </c>
      <c r="P154" s="7">
        <v>18.739999999999998</v>
      </c>
      <c r="Q154" s="7">
        <v>7.27</v>
      </c>
      <c r="R154" s="7">
        <v>6.99</v>
      </c>
      <c r="S154" s="7">
        <v>15.73</v>
      </c>
      <c r="T154" s="7">
        <v>9.6</v>
      </c>
      <c r="U154" s="7">
        <v>18.37</v>
      </c>
      <c r="W154" s="7">
        <v>17</v>
      </c>
      <c r="X154" s="7">
        <v>17.29</v>
      </c>
      <c r="AA154" s="7">
        <v>13</v>
      </c>
      <c r="AB154" s="7">
        <v>10.5</v>
      </c>
      <c r="AC154" s="7">
        <v>15</v>
      </c>
      <c r="AD154" s="7">
        <v>17.350000000000001</v>
      </c>
      <c r="AE154" s="7">
        <v>19.149999999999999</v>
      </c>
      <c r="AF154" s="7">
        <v>16.62</v>
      </c>
      <c r="AG154" s="7">
        <v>16</v>
      </c>
      <c r="AH154" s="7">
        <v>7</v>
      </c>
      <c r="AI154" s="7">
        <v>10</v>
      </c>
      <c r="AK154" s="7">
        <v>10.5</v>
      </c>
      <c r="AL154" s="7">
        <v>18.11</v>
      </c>
      <c r="AM154" s="7">
        <v>13.2</v>
      </c>
      <c r="AN154" s="7">
        <v>11.6</v>
      </c>
      <c r="AP154" s="7">
        <v>5.25</v>
      </c>
      <c r="AR154" s="7">
        <v>11</v>
      </c>
      <c r="AS154" s="7">
        <v>16</v>
      </c>
      <c r="AT154" s="7">
        <v>8.09</v>
      </c>
      <c r="AU154" s="7">
        <v>12.6</v>
      </c>
      <c r="AV154" s="7">
        <v>16.670000000000002</v>
      </c>
      <c r="AW154" s="7">
        <v>7.75</v>
      </c>
      <c r="AY154" s="7">
        <v>18.18</v>
      </c>
      <c r="BA154" s="7">
        <v>16.5</v>
      </c>
      <c r="BB154" s="7">
        <v>15.5</v>
      </c>
      <c r="BC154" s="7">
        <v>15</v>
      </c>
    </row>
    <row r="155" spans="1:55" x14ac:dyDescent="0.25">
      <c r="A155" s="7" t="s">
        <v>1136</v>
      </c>
      <c r="B155" s="20">
        <v>15</v>
      </c>
      <c r="C155" s="7">
        <v>18</v>
      </c>
      <c r="D155" s="149"/>
      <c r="E155" s="7">
        <v>7.35</v>
      </c>
      <c r="F155" s="5">
        <v>20.7</v>
      </c>
      <c r="H155" s="7">
        <v>21.24</v>
      </c>
      <c r="I155" s="7">
        <v>21.82</v>
      </c>
      <c r="J155" s="149">
        <v>17.420000000000002</v>
      </c>
      <c r="K155" s="7">
        <v>13.2</v>
      </c>
      <c r="L155" s="7">
        <v>23.15</v>
      </c>
      <c r="M155" s="7">
        <v>6.91</v>
      </c>
      <c r="N155" s="7">
        <v>19.32</v>
      </c>
      <c r="O155" s="7">
        <v>8</v>
      </c>
      <c r="P155" s="7">
        <v>23.15</v>
      </c>
      <c r="Q155" s="7">
        <v>8.48</v>
      </c>
      <c r="R155" s="7">
        <v>8.41</v>
      </c>
      <c r="S155" s="7">
        <v>21.43</v>
      </c>
      <c r="T155" s="7">
        <v>12.1</v>
      </c>
      <c r="U155" s="7">
        <v>22.05</v>
      </c>
      <c r="W155" s="7">
        <v>20</v>
      </c>
      <c r="X155" s="7">
        <v>21.59</v>
      </c>
      <c r="AA155" s="7">
        <v>17</v>
      </c>
      <c r="AB155" s="7">
        <v>12.6</v>
      </c>
      <c r="AC155" s="7">
        <v>18</v>
      </c>
      <c r="AD155" s="7">
        <v>21.98</v>
      </c>
      <c r="AE155" s="7">
        <v>29.76</v>
      </c>
      <c r="AF155" s="7">
        <v>20.440000000000001</v>
      </c>
      <c r="AG155" s="7">
        <v>22</v>
      </c>
      <c r="AH155" s="7">
        <v>8</v>
      </c>
      <c r="AI155" s="7">
        <v>12</v>
      </c>
      <c r="AK155" s="7">
        <v>15.75</v>
      </c>
      <c r="AL155" s="7">
        <v>21.73</v>
      </c>
      <c r="AM155" s="7">
        <v>17.600000000000001</v>
      </c>
      <c r="AN155" s="7">
        <v>14.65</v>
      </c>
      <c r="AP155" s="7">
        <v>6.3</v>
      </c>
      <c r="AR155" s="7">
        <v>20</v>
      </c>
      <c r="AS155" s="7">
        <v>19.5</v>
      </c>
      <c r="AT155" s="7">
        <v>9.26</v>
      </c>
      <c r="AU155" s="7">
        <v>16.8</v>
      </c>
      <c r="AV155" s="7">
        <v>20</v>
      </c>
      <c r="AW155" s="7">
        <v>9.6999999999999993</v>
      </c>
      <c r="AY155" s="7">
        <v>23.1</v>
      </c>
      <c r="BA155" s="7">
        <v>19.8</v>
      </c>
      <c r="BB155" s="7">
        <v>20.5</v>
      </c>
      <c r="BC155" s="7">
        <v>20</v>
      </c>
    </row>
    <row r="156" spans="1:55" x14ac:dyDescent="0.25">
      <c r="A156" s="7" t="s">
        <v>130</v>
      </c>
      <c r="B156" s="20">
        <v>200</v>
      </c>
      <c r="C156" s="7">
        <v>325</v>
      </c>
      <c r="D156" s="149"/>
      <c r="E156" s="7">
        <v>202</v>
      </c>
      <c r="F156" s="5">
        <v>389.84</v>
      </c>
      <c r="H156" s="7">
        <v>330</v>
      </c>
      <c r="I156" s="7">
        <v>472.5</v>
      </c>
      <c r="J156" s="149">
        <v>336.32</v>
      </c>
      <c r="K156" s="7">
        <v>217.35</v>
      </c>
      <c r="L156" s="7">
        <v>446.25</v>
      </c>
      <c r="M156" s="7">
        <v>385</v>
      </c>
      <c r="N156" s="7">
        <v>383.13</v>
      </c>
      <c r="O156" s="7">
        <v>250</v>
      </c>
      <c r="P156" s="7">
        <v>441</v>
      </c>
      <c r="Q156" s="7">
        <v>145.53</v>
      </c>
      <c r="R156" s="7">
        <v>210.57</v>
      </c>
      <c r="S156" s="7">
        <v>164.08</v>
      </c>
      <c r="T156" s="7">
        <v>159</v>
      </c>
      <c r="U156" s="7">
        <v>330.12</v>
      </c>
      <c r="W156" s="7">
        <v>303.18</v>
      </c>
      <c r="X156" s="7">
        <v>427.52</v>
      </c>
      <c r="AA156" s="7">
        <v>270</v>
      </c>
      <c r="AB156" s="7">
        <v>131.25</v>
      </c>
      <c r="AC156" s="7">
        <v>288</v>
      </c>
      <c r="AD156" s="7">
        <v>414.25</v>
      </c>
      <c r="AE156" s="7">
        <v>417.31</v>
      </c>
      <c r="AF156" s="7">
        <v>340.83</v>
      </c>
      <c r="AG156" s="7">
        <v>400</v>
      </c>
      <c r="AH156" s="7">
        <v>400</v>
      </c>
      <c r="AI156" s="7">
        <v>150</v>
      </c>
      <c r="AK156" s="7">
        <v>220</v>
      </c>
      <c r="AL156" s="7">
        <v>393.75</v>
      </c>
      <c r="AM156" s="7">
        <v>400</v>
      </c>
      <c r="AN156" s="7">
        <v>192</v>
      </c>
      <c r="AP156" s="7">
        <v>122.7</v>
      </c>
      <c r="AR156" s="7">
        <v>800</v>
      </c>
      <c r="AS156" s="7">
        <v>410</v>
      </c>
      <c r="AT156" s="7">
        <v>349.36</v>
      </c>
      <c r="AU156" s="7">
        <v>195</v>
      </c>
      <c r="AV156" s="7">
        <v>400</v>
      </c>
      <c r="AW156" s="7">
        <v>164</v>
      </c>
      <c r="AY156" s="7">
        <v>151.93</v>
      </c>
      <c r="BA156" s="7">
        <v>340</v>
      </c>
      <c r="BB156" s="7">
        <v>450</v>
      </c>
      <c r="BC156" s="7">
        <v>350</v>
      </c>
    </row>
    <row r="157" spans="1:55" x14ac:dyDescent="0.25">
      <c r="A157" s="7" t="s">
        <v>131</v>
      </c>
      <c r="B157" s="20">
        <v>650</v>
      </c>
      <c r="C157" s="7">
        <v>875</v>
      </c>
      <c r="D157" s="149"/>
      <c r="E157" s="7">
        <v>583</v>
      </c>
      <c r="F157" s="5">
        <v>906.24</v>
      </c>
      <c r="H157" s="7">
        <v>700</v>
      </c>
      <c r="I157" s="7">
        <v>914.08</v>
      </c>
      <c r="J157" s="149">
        <v>801.62</v>
      </c>
      <c r="K157" s="7">
        <v>513.87</v>
      </c>
      <c r="L157" s="7">
        <v>911.24</v>
      </c>
      <c r="M157" s="7">
        <v>747</v>
      </c>
      <c r="N157" s="7">
        <v>838.04</v>
      </c>
      <c r="O157" s="7">
        <v>750</v>
      </c>
      <c r="P157" s="7">
        <v>668.5</v>
      </c>
      <c r="Q157" s="7">
        <v>441</v>
      </c>
      <c r="R157" s="7">
        <v>599.83000000000004</v>
      </c>
      <c r="S157" s="7">
        <v>578.85</v>
      </c>
      <c r="T157" s="7">
        <v>600</v>
      </c>
      <c r="U157" s="7">
        <v>810.86</v>
      </c>
      <c r="W157" s="7">
        <v>682.5</v>
      </c>
      <c r="X157" s="7">
        <v>828.96</v>
      </c>
      <c r="AA157" s="7">
        <v>625</v>
      </c>
      <c r="AB157" s="7">
        <v>525</v>
      </c>
      <c r="AC157" s="7">
        <v>700</v>
      </c>
      <c r="AD157" s="7">
        <v>843.85</v>
      </c>
      <c r="AE157" s="7">
        <v>856.9</v>
      </c>
      <c r="AF157" s="7">
        <v>869.35</v>
      </c>
      <c r="AG157" s="7">
        <v>825</v>
      </c>
      <c r="AH157" s="7">
        <v>600</v>
      </c>
      <c r="AI157" s="7">
        <v>500</v>
      </c>
      <c r="AK157" s="7">
        <v>694</v>
      </c>
      <c r="AL157" s="7">
        <v>726.6</v>
      </c>
      <c r="AM157" s="7">
        <v>800</v>
      </c>
      <c r="AN157" s="7">
        <v>840</v>
      </c>
      <c r="AP157" s="7">
        <v>641.83000000000004</v>
      </c>
      <c r="AR157" s="7">
        <v>800</v>
      </c>
      <c r="AS157" s="7">
        <v>580</v>
      </c>
      <c r="AT157" s="7">
        <v>463.05</v>
      </c>
      <c r="AU157" s="7">
        <v>630</v>
      </c>
      <c r="AV157" s="7">
        <v>869.51</v>
      </c>
      <c r="AW157" s="7">
        <v>577</v>
      </c>
      <c r="AY157" s="7">
        <v>668.51</v>
      </c>
      <c r="BA157" s="7">
        <v>700</v>
      </c>
      <c r="BB157" s="7">
        <v>510</v>
      </c>
      <c r="BC157" s="7">
        <v>750</v>
      </c>
    </row>
    <row r="158" spans="1:55" x14ac:dyDescent="0.25">
      <c r="A158" s="7" t="s">
        <v>611</v>
      </c>
      <c r="B158" s="20">
        <v>1775</v>
      </c>
      <c r="C158" s="7">
        <v>1500</v>
      </c>
      <c r="D158" s="149"/>
      <c r="E158" s="7">
        <v>997.5</v>
      </c>
      <c r="F158" s="5">
        <v>2200.4</v>
      </c>
      <c r="H158" s="7">
        <v>1500</v>
      </c>
      <c r="I158" s="7">
        <v>1609.89</v>
      </c>
      <c r="J158" s="149">
        <v>1614.32</v>
      </c>
      <c r="K158" s="7">
        <v>1028</v>
      </c>
      <c r="L158" s="7">
        <v>2043.69</v>
      </c>
      <c r="M158" s="7">
        <v>1287.17</v>
      </c>
      <c r="N158" s="7">
        <v>1504.77</v>
      </c>
      <c r="O158" s="7">
        <v>1500</v>
      </c>
      <c r="P158" s="7">
        <v>911.61</v>
      </c>
      <c r="Q158" s="7">
        <v>937.12</v>
      </c>
      <c r="R158" s="7">
        <v>1263.5</v>
      </c>
      <c r="S158" s="7">
        <v>1125.21</v>
      </c>
      <c r="T158" s="7">
        <v>1150</v>
      </c>
      <c r="U158" s="7">
        <v>1500</v>
      </c>
      <c r="W158" s="7">
        <v>1575</v>
      </c>
      <c r="X158" s="7">
        <v>1618.35</v>
      </c>
      <c r="AA158" s="7">
        <v>1317</v>
      </c>
      <c r="AB158" s="7">
        <v>945</v>
      </c>
      <c r="AC158" s="7">
        <v>1185</v>
      </c>
      <c r="AD158" s="7">
        <v>1625.88</v>
      </c>
      <c r="AE158" s="7">
        <v>1850</v>
      </c>
      <c r="AF158" s="7">
        <v>1492.01</v>
      </c>
      <c r="AG158" s="7">
        <v>1100</v>
      </c>
      <c r="AH158" s="7">
        <v>1450</v>
      </c>
      <c r="AI158" s="7">
        <v>1000</v>
      </c>
      <c r="AK158" s="7">
        <v>1320</v>
      </c>
      <c r="AL158" s="7">
        <v>1325</v>
      </c>
      <c r="AM158" s="7">
        <v>1500</v>
      </c>
      <c r="AN158" s="7">
        <v>1440</v>
      </c>
      <c r="AP158" s="7">
        <v>1292.67</v>
      </c>
      <c r="AR158" s="7">
        <v>1200</v>
      </c>
      <c r="AS158" s="7">
        <v>890</v>
      </c>
      <c r="AT158" s="7">
        <v>694.57</v>
      </c>
      <c r="AU158" s="7">
        <v>1150</v>
      </c>
      <c r="AV158" s="7">
        <v>1869.41</v>
      </c>
      <c r="AW158" s="7">
        <v>1500</v>
      </c>
      <c r="AY158" s="7">
        <v>1215.5</v>
      </c>
      <c r="BA158" s="7">
        <v>1537</v>
      </c>
      <c r="BB158" s="7">
        <v>785</v>
      </c>
      <c r="BC158" s="7">
        <v>1537.46</v>
      </c>
    </row>
    <row r="159" spans="1:55" x14ac:dyDescent="0.25">
      <c r="A159" s="7" t="s">
        <v>1257</v>
      </c>
      <c r="B159" s="20">
        <v>78.75</v>
      </c>
      <c r="C159" s="7">
        <v>100</v>
      </c>
      <c r="D159" s="149"/>
      <c r="E159" s="7">
        <v>204.5</v>
      </c>
      <c r="F159" s="5">
        <v>114.31</v>
      </c>
      <c r="H159" s="7">
        <v>175</v>
      </c>
      <c r="I159" s="7">
        <v>210</v>
      </c>
      <c r="J159" s="149">
        <v>204.75</v>
      </c>
      <c r="K159" s="7">
        <v>180</v>
      </c>
      <c r="L159" s="7">
        <v>207.9</v>
      </c>
      <c r="M159" s="7">
        <v>171.7</v>
      </c>
      <c r="N159" s="7">
        <v>192.93</v>
      </c>
      <c r="O159" s="7">
        <v>200</v>
      </c>
      <c r="P159" s="7">
        <v>158</v>
      </c>
      <c r="Q159" s="7">
        <v>121.27</v>
      </c>
      <c r="R159" s="7">
        <v>163.30000000000001</v>
      </c>
      <c r="S159" s="7">
        <v>196.89</v>
      </c>
      <c r="T159" s="7">
        <v>155</v>
      </c>
      <c r="U159" s="7">
        <v>157.5</v>
      </c>
      <c r="W159" s="7">
        <v>189</v>
      </c>
      <c r="X159" s="7">
        <v>151.44</v>
      </c>
      <c r="AA159" s="7">
        <v>75</v>
      </c>
      <c r="AB159" s="7">
        <v>78.75</v>
      </c>
      <c r="AC159" s="7">
        <v>111</v>
      </c>
      <c r="AD159" s="7">
        <v>182.1</v>
      </c>
      <c r="AE159" s="7">
        <v>198.72</v>
      </c>
      <c r="AF159" s="7">
        <v>139.99</v>
      </c>
      <c r="AG159" s="7">
        <v>145</v>
      </c>
      <c r="AH159" s="7">
        <v>175</v>
      </c>
      <c r="AI159" s="7">
        <v>150</v>
      </c>
      <c r="AK159" s="7">
        <v>165.35</v>
      </c>
      <c r="AL159" s="7">
        <v>143.32</v>
      </c>
      <c r="AM159" s="7">
        <v>200</v>
      </c>
      <c r="AN159" s="7">
        <v>200</v>
      </c>
      <c r="AP159" s="7">
        <v>155</v>
      </c>
      <c r="AR159" s="7">
        <v>150</v>
      </c>
      <c r="AS159" s="7">
        <v>135</v>
      </c>
      <c r="AT159" s="7">
        <v>93.18</v>
      </c>
      <c r="AU159" s="7">
        <v>150</v>
      </c>
      <c r="AV159" s="7">
        <v>150</v>
      </c>
      <c r="AW159" s="7">
        <v>157</v>
      </c>
      <c r="AY159" s="7">
        <v>197.4</v>
      </c>
      <c r="BA159" s="7">
        <v>120</v>
      </c>
      <c r="BB159" s="7">
        <v>198</v>
      </c>
      <c r="BC159" s="7">
        <v>157.5</v>
      </c>
    </row>
    <row r="160" spans="1:55" x14ac:dyDescent="0.25">
      <c r="A160" s="7" t="s">
        <v>1259</v>
      </c>
      <c r="B160" s="20">
        <v>260</v>
      </c>
      <c r="C160" s="7">
        <v>210</v>
      </c>
      <c r="D160" s="149"/>
      <c r="E160" s="7">
        <v>365</v>
      </c>
      <c r="F160" s="5">
        <v>316.26</v>
      </c>
      <c r="H160" s="7">
        <v>325</v>
      </c>
      <c r="I160" s="7">
        <v>357</v>
      </c>
      <c r="J160" s="149">
        <v>367.5</v>
      </c>
      <c r="K160" s="7">
        <v>300</v>
      </c>
      <c r="L160" s="7">
        <v>367.5</v>
      </c>
      <c r="M160" s="7">
        <v>261.75</v>
      </c>
      <c r="N160" s="7">
        <v>318.31</v>
      </c>
      <c r="O160" s="7">
        <v>275</v>
      </c>
      <c r="P160" s="7">
        <v>212.69</v>
      </c>
      <c r="Q160" s="7">
        <v>242.55</v>
      </c>
      <c r="R160" s="7">
        <v>304.29000000000002</v>
      </c>
      <c r="S160" s="7">
        <v>363.82</v>
      </c>
      <c r="T160" s="7">
        <v>300</v>
      </c>
      <c r="U160" s="7">
        <v>278.25</v>
      </c>
      <c r="W160" s="7">
        <v>350</v>
      </c>
      <c r="X160" s="7">
        <v>298.85000000000002</v>
      </c>
      <c r="AA160" s="7">
        <v>250</v>
      </c>
      <c r="AB160" s="7">
        <v>315</v>
      </c>
      <c r="AC160" s="7">
        <v>237</v>
      </c>
      <c r="AD160" s="7">
        <v>303.5</v>
      </c>
      <c r="AE160" s="7">
        <v>350</v>
      </c>
      <c r="AF160" s="7">
        <v>310.62</v>
      </c>
      <c r="AG160" s="7">
        <v>350</v>
      </c>
      <c r="AH160" s="7">
        <v>325</v>
      </c>
      <c r="AI160" s="7">
        <v>299.25</v>
      </c>
      <c r="AK160" s="7">
        <v>347.25</v>
      </c>
      <c r="AL160" s="7">
        <v>346.5</v>
      </c>
      <c r="AM160" s="7">
        <v>250</v>
      </c>
      <c r="AN160" s="7">
        <v>350</v>
      </c>
      <c r="AP160" s="7">
        <v>290</v>
      </c>
      <c r="AR160" s="7">
        <v>300</v>
      </c>
      <c r="AS160" s="7">
        <v>190</v>
      </c>
      <c r="AT160" s="7">
        <v>247.22</v>
      </c>
      <c r="AU160" s="7">
        <v>247.75</v>
      </c>
      <c r="AV160" s="7">
        <v>330</v>
      </c>
      <c r="AW160" s="7">
        <v>243</v>
      </c>
      <c r="AY160" s="7">
        <v>347.44</v>
      </c>
      <c r="BA160" s="7">
        <v>270</v>
      </c>
      <c r="BB160" s="7">
        <v>198</v>
      </c>
      <c r="BC160" s="7">
        <v>207</v>
      </c>
    </row>
    <row r="161" spans="1:55" x14ac:dyDescent="0.25">
      <c r="A161" s="7" t="s">
        <v>1260</v>
      </c>
      <c r="B161" s="20">
        <v>310</v>
      </c>
      <c r="C161" s="7">
        <v>250</v>
      </c>
      <c r="D161" s="149"/>
      <c r="E161" s="7">
        <v>420</v>
      </c>
      <c r="F161" s="5">
        <v>391.27</v>
      </c>
      <c r="H161" s="7">
        <v>410</v>
      </c>
      <c r="I161" s="7">
        <v>420</v>
      </c>
      <c r="J161" s="149">
        <v>420</v>
      </c>
      <c r="K161" s="7">
        <v>330</v>
      </c>
      <c r="L161" s="7">
        <v>420</v>
      </c>
      <c r="M161" s="7">
        <v>277.75</v>
      </c>
      <c r="N161" s="7">
        <v>410</v>
      </c>
      <c r="O161" s="7">
        <v>300</v>
      </c>
      <c r="P161" s="7">
        <v>364.64</v>
      </c>
      <c r="Q161" s="7">
        <v>286.64999999999998</v>
      </c>
      <c r="R161" s="7">
        <v>354.84</v>
      </c>
      <c r="S161" s="7">
        <v>413.23</v>
      </c>
      <c r="T161" s="7">
        <v>350</v>
      </c>
      <c r="U161" s="7">
        <v>367.5</v>
      </c>
      <c r="W161" s="7">
        <v>400</v>
      </c>
      <c r="X161" s="7">
        <v>340.49</v>
      </c>
      <c r="AA161" s="7">
        <v>275</v>
      </c>
      <c r="AB161" s="7">
        <v>400</v>
      </c>
      <c r="AC161" s="7">
        <v>269</v>
      </c>
      <c r="AD161" s="7">
        <v>333.85</v>
      </c>
      <c r="AE161" s="7">
        <v>297.48</v>
      </c>
      <c r="AF161" s="7">
        <v>366.8</v>
      </c>
      <c r="AG161" s="7">
        <v>350</v>
      </c>
      <c r="AH161" s="7">
        <v>275</v>
      </c>
      <c r="AI161" s="7">
        <v>330.75</v>
      </c>
      <c r="AK161" s="7">
        <v>385.8</v>
      </c>
      <c r="AL161" s="7">
        <v>400</v>
      </c>
      <c r="AM161" s="7">
        <v>300</v>
      </c>
      <c r="AN161" s="7">
        <v>400</v>
      </c>
      <c r="AP161" s="7">
        <v>335</v>
      </c>
      <c r="AR161" s="7">
        <v>330</v>
      </c>
      <c r="AS161" s="7">
        <v>215</v>
      </c>
      <c r="AT161" s="7">
        <v>300.02999999999997</v>
      </c>
      <c r="AU161" s="7">
        <v>315</v>
      </c>
      <c r="AV161" s="7">
        <v>375</v>
      </c>
      <c r="AW161" s="7">
        <v>303</v>
      </c>
      <c r="AY161" s="7">
        <v>392.7</v>
      </c>
      <c r="BA161" s="7">
        <v>300</v>
      </c>
      <c r="BB161" s="7">
        <v>255</v>
      </c>
      <c r="BC161" s="7">
        <v>269</v>
      </c>
    </row>
    <row r="162" spans="1:55" x14ac:dyDescent="0.25">
      <c r="A162" s="7">
        <v>7</v>
      </c>
      <c r="D162" s="149"/>
      <c r="J162" s="149"/>
    </row>
    <row r="163" spans="1:55" x14ac:dyDescent="0.25">
      <c r="A163" s="7" t="s">
        <v>136</v>
      </c>
      <c r="B163" s="20">
        <v>15.25</v>
      </c>
      <c r="C163" s="7">
        <v>12.07</v>
      </c>
      <c r="D163" s="149"/>
      <c r="E163" s="7">
        <v>19.75</v>
      </c>
      <c r="F163" s="5">
        <v>17.28</v>
      </c>
      <c r="H163" s="7">
        <v>14.86</v>
      </c>
      <c r="I163" s="7">
        <v>21.14</v>
      </c>
      <c r="J163" s="149">
        <v>14.7</v>
      </c>
      <c r="K163" s="7">
        <v>20.05</v>
      </c>
      <c r="L163" s="7">
        <v>18.84</v>
      </c>
      <c r="M163" s="7">
        <v>18.829999999999998</v>
      </c>
      <c r="N163" s="7">
        <v>19.940000000000001</v>
      </c>
      <c r="O163" s="7">
        <v>18.25</v>
      </c>
      <c r="P163" s="7">
        <v>19.95</v>
      </c>
      <c r="Q163" s="7">
        <v>14.55</v>
      </c>
      <c r="R163" s="7">
        <v>17.850000000000001</v>
      </c>
      <c r="S163" s="7">
        <v>10.46</v>
      </c>
      <c r="T163" s="7">
        <v>17.5</v>
      </c>
      <c r="U163" s="7">
        <v>11.88</v>
      </c>
      <c r="W163" s="7">
        <v>9.26</v>
      </c>
      <c r="X163" s="7">
        <v>19.440000000000001</v>
      </c>
      <c r="AA163" s="7">
        <v>17.32</v>
      </c>
      <c r="AB163" s="7">
        <v>13.12</v>
      </c>
      <c r="AC163" s="7">
        <v>15.5</v>
      </c>
      <c r="AD163" s="7">
        <v>19.670000000000002</v>
      </c>
      <c r="AE163" s="7">
        <v>19.23</v>
      </c>
      <c r="AF163" s="7">
        <v>18.82</v>
      </c>
      <c r="AG163" s="7">
        <v>19.25</v>
      </c>
      <c r="AH163" s="7">
        <v>12.6</v>
      </c>
      <c r="AI163" s="7">
        <v>16.53</v>
      </c>
      <c r="AK163" s="7">
        <v>20.399999999999999</v>
      </c>
      <c r="AL163" s="7">
        <v>12.67</v>
      </c>
      <c r="AM163" s="7">
        <v>14</v>
      </c>
      <c r="AN163" s="7">
        <v>18.5</v>
      </c>
      <c r="AP163" s="7">
        <v>18.52</v>
      </c>
      <c r="AR163" s="7">
        <v>16</v>
      </c>
      <c r="AS163" s="7">
        <v>11.5</v>
      </c>
      <c r="AT163" s="7">
        <v>14.21</v>
      </c>
      <c r="AU163" s="7">
        <v>10.68</v>
      </c>
      <c r="AV163" s="7">
        <v>15.05</v>
      </c>
      <c r="AW163" s="7">
        <v>14.5</v>
      </c>
      <c r="AY163" s="7">
        <v>20.6</v>
      </c>
      <c r="BA163" s="7">
        <v>14.5</v>
      </c>
      <c r="BB163" s="7">
        <v>17.5</v>
      </c>
      <c r="BC163" s="7">
        <v>13.3</v>
      </c>
    </row>
    <row r="164" spans="1:55" x14ac:dyDescent="0.25">
      <c r="A164" s="7" t="s">
        <v>137</v>
      </c>
      <c r="B164" s="20">
        <v>18.5</v>
      </c>
      <c r="C164" s="7">
        <v>14.04</v>
      </c>
      <c r="D164" s="149"/>
      <c r="E164" s="7">
        <v>22.85</v>
      </c>
      <c r="F164" s="5">
        <v>20.13</v>
      </c>
      <c r="H164" s="7">
        <v>17.02</v>
      </c>
      <c r="I164" s="7">
        <v>24.88</v>
      </c>
      <c r="J164" s="149">
        <v>18.37</v>
      </c>
      <c r="K164" s="7">
        <v>23.23</v>
      </c>
      <c r="L164" s="7">
        <v>22.38</v>
      </c>
      <c r="M164" s="7">
        <v>21.73</v>
      </c>
      <c r="N164" s="7">
        <v>22.97</v>
      </c>
      <c r="O164" s="7">
        <v>22</v>
      </c>
      <c r="P164" s="7">
        <v>22.57</v>
      </c>
      <c r="Q164" s="7">
        <v>19.28</v>
      </c>
      <c r="R164" s="7">
        <v>19.95</v>
      </c>
      <c r="S164" s="7">
        <v>13.55</v>
      </c>
      <c r="T164" s="7">
        <v>19.5</v>
      </c>
      <c r="U164" s="7">
        <v>14.7</v>
      </c>
      <c r="W164" s="7">
        <v>12.72</v>
      </c>
      <c r="X164" s="7">
        <v>22.59</v>
      </c>
      <c r="AA164" s="7">
        <v>19.95</v>
      </c>
      <c r="AB164" s="7">
        <v>15.75</v>
      </c>
      <c r="AC164" s="7">
        <v>21</v>
      </c>
      <c r="AD164" s="7">
        <v>22.18</v>
      </c>
      <c r="AE164" s="7">
        <v>22.12</v>
      </c>
      <c r="AF164" s="7">
        <v>21.98</v>
      </c>
      <c r="AG164" s="7">
        <v>19.8</v>
      </c>
      <c r="AH164" s="7">
        <v>14.7</v>
      </c>
      <c r="AI164" s="7">
        <v>19.28</v>
      </c>
      <c r="AK164" s="7">
        <v>22</v>
      </c>
      <c r="AL164" s="7">
        <v>15.21</v>
      </c>
      <c r="AM164" s="7">
        <v>16.2</v>
      </c>
      <c r="AN164" s="7">
        <v>20</v>
      </c>
      <c r="AP164" s="7">
        <v>21.98</v>
      </c>
      <c r="AR164" s="7">
        <v>18</v>
      </c>
      <c r="AS164" s="7">
        <v>14</v>
      </c>
      <c r="AT164" s="7">
        <v>17.05</v>
      </c>
      <c r="AU164" s="7">
        <v>13.99</v>
      </c>
      <c r="AV164" s="7">
        <v>17.38</v>
      </c>
      <c r="AW164" s="7">
        <v>17.5</v>
      </c>
      <c r="AY164" s="7">
        <v>24</v>
      </c>
      <c r="BA164" s="7">
        <v>23.5</v>
      </c>
      <c r="BB164" s="7">
        <v>19.399999999999999</v>
      </c>
      <c r="BC164" s="7">
        <v>15.9</v>
      </c>
    </row>
    <row r="165" spans="1:55" x14ac:dyDescent="0.25">
      <c r="A165" s="7" t="s">
        <v>138</v>
      </c>
      <c r="B165" s="20">
        <v>23</v>
      </c>
      <c r="C165" s="7">
        <v>18.18</v>
      </c>
      <c r="D165" s="149"/>
      <c r="E165" s="7">
        <v>27.3</v>
      </c>
      <c r="F165" s="5">
        <v>24.45</v>
      </c>
      <c r="H165" s="7">
        <v>21.24</v>
      </c>
      <c r="I165" s="7">
        <v>30.45</v>
      </c>
      <c r="J165" s="149">
        <v>26.26</v>
      </c>
      <c r="K165" s="7">
        <v>26.9</v>
      </c>
      <c r="L165" s="7">
        <v>28.35</v>
      </c>
      <c r="M165" s="7">
        <v>25.7</v>
      </c>
      <c r="N165" s="7">
        <v>28</v>
      </c>
      <c r="O165" s="7">
        <v>27</v>
      </c>
      <c r="P165" s="7">
        <v>28.24</v>
      </c>
      <c r="Q165" s="7">
        <v>22.05</v>
      </c>
      <c r="R165" s="7">
        <v>23.91</v>
      </c>
      <c r="S165" s="7">
        <v>17.690000000000001</v>
      </c>
      <c r="T165" s="7">
        <v>24</v>
      </c>
      <c r="U165" s="7">
        <v>18.809999999999999</v>
      </c>
      <c r="W165" s="7">
        <v>16.2</v>
      </c>
      <c r="X165" s="7">
        <v>27.69</v>
      </c>
      <c r="AA165" s="7">
        <v>21</v>
      </c>
      <c r="AB165" s="7">
        <v>16.8</v>
      </c>
      <c r="AC165" s="7">
        <v>28</v>
      </c>
      <c r="AD165" s="7">
        <v>27.56</v>
      </c>
      <c r="AE165" s="7">
        <v>27.45</v>
      </c>
      <c r="AF165" s="7">
        <v>28.98</v>
      </c>
      <c r="AG165" s="7">
        <v>23.9</v>
      </c>
      <c r="AH165" s="7">
        <v>16</v>
      </c>
      <c r="AI165" s="7">
        <v>20</v>
      </c>
      <c r="AK165" s="7">
        <v>27.55</v>
      </c>
      <c r="AL165" s="7">
        <v>20.28</v>
      </c>
      <c r="AM165" s="7">
        <v>20.6</v>
      </c>
      <c r="AN165" s="7">
        <v>22</v>
      </c>
      <c r="AP165" s="7">
        <v>26.66</v>
      </c>
      <c r="AR165" s="7">
        <v>25</v>
      </c>
      <c r="AS165" s="7">
        <v>22</v>
      </c>
      <c r="AT165" s="7">
        <v>20.76</v>
      </c>
      <c r="AU165" s="7">
        <v>15.75</v>
      </c>
      <c r="AV165" s="7">
        <v>22.05</v>
      </c>
      <c r="AW165" s="7">
        <v>19</v>
      </c>
      <c r="AY165" s="7">
        <v>27.56</v>
      </c>
      <c r="BA165" s="7">
        <v>26.2</v>
      </c>
      <c r="BB165" s="7">
        <v>21</v>
      </c>
      <c r="BC165" s="7">
        <v>21</v>
      </c>
    </row>
    <row r="166" spans="1:55" x14ac:dyDescent="0.25">
      <c r="A166" s="7" t="s">
        <v>139</v>
      </c>
      <c r="B166" s="20">
        <v>28</v>
      </c>
      <c r="C166" s="7">
        <v>23.69</v>
      </c>
      <c r="D166" s="149"/>
      <c r="E166" s="7">
        <v>30.5</v>
      </c>
      <c r="F166" s="5">
        <v>27.49</v>
      </c>
      <c r="H166" s="7">
        <v>29.5</v>
      </c>
      <c r="I166" s="7">
        <v>35.65</v>
      </c>
      <c r="J166" s="149">
        <v>31.51</v>
      </c>
      <c r="K166" s="7">
        <v>30.58</v>
      </c>
      <c r="L166" s="7">
        <v>34.119999999999997</v>
      </c>
      <c r="M166" s="7">
        <v>30.85</v>
      </c>
      <c r="N166" s="7">
        <v>33.229999999999997</v>
      </c>
      <c r="O166" s="7">
        <v>31</v>
      </c>
      <c r="P166" s="7">
        <v>31.12</v>
      </c>
      <c r="Q166" s="7">
        <v>25.35</v>
      </c>
      <c r="R166" s="7">
        <v>29.18</v>
      </c>
      <c r="S166" s="7">
        <v>31.95</v>
      </c>
      <c r="T166" s="7">
        <v>27</v>
      </c>
      <c r="U166" s="7">
        <v>26.46</v>
      </c>
      <c r="W166" s="7">
        <v>20.83</v>
      </c>
      <c r="X166" s="7">
        <v>31.2</v>
      </c>
      <c r="AA166" s="7">
        <v>20</v>
      </c>
      <c r="AB166" s="7">
        <v>23.1</v>
      </c>
      <c r="AC166" s="7">
        <v>29</v>
      </c>
      <c r="AD166" s="7">
        <v>32.24</v>
      </c>
      <c r="AE166" s="7">
        <v>31.97</v>
      </c>
      <c r="AF166" s="7">
        <v>30.79</v>
      </c>
      <c r="AG166" s="7">
        <v>29.4</v>
      </c>
      <c r="AH166" s="7">
        <v>16</v>
      </c>
      <c r="AI166" s="7">
        <v>22.5</v>
      </c>
      <c r="AK166" s="7">
        <v>30</v>
      </c>
      <c r="AL166" s="7">
        <v>25.35</v>
      </c>
      <c r="AM166" s="7">
        <v>25</v>
      </c>
      <c r="AN166" s="7">
        <v>28</v>
      </c>
      <c r="AP166" s="7">
        <v>32.299999999999997</v>
      </c>
      <c r="AR166" s="7">
        <v>29</v>
      </c>
      <c r="AS166" s="7">
        <v>22</v>
      </c>
      <c r="AT166" s="7">
        <v>24.42</v>
      </c>
      <c r="AU166" s="7">
        <v>21.57</v>
      </c>
      <c r="AV166" s="7">
        <v>30.22</v>
      </c>
      <c r="AW166" s="7">
        <v>25</v>
      </c>
      <c r="AY166" s="7">
        <v>28.66</v>
      </c>
      <c r="BA166" s="7">
        <v>30.5</v>
      </c>
      <c r="BB166" s="7">
        <v>26</v>
      </c>
      <c r="BC166" s="7">
        <v>26.6</v>
      </c>
    </row>
    <row r="167" spans="1:55" x14ac:dyDescent="0.25">
      <c r="A167" s="7" t="s">
        <v>140</v>
      </c>
      <c r="B167" s="20">
        <v>450</v>
      </c>
      <c r="C167" s="7">
        <v>262.5</v>
      </c>
      <c r="D167" s="149"/>
      <c r="E167" s="7">
        <v>370</v>
      </c>
      <c r="F167" s="5">
        <v>548.39</v>
      </c>
      <c r="H167" s="7">
        <v>400</v>
      </c>
      <c r="I167" s="7">
        <v>525</v>
      </c>
      <c r="J167" s="149">
        <v>367.3</v>
      </c>
      <c r="K167" s="7">
        <v>322.5</v>
      </c>
      <c r="L167" s="7">
        <v>438.48</v>
      </c>
      <c r="M167" s="7">
        <v>414.21</v>
      </c>
      <c r="N167" s="7">
        <v>448.83</v>
      </c>
      <c r="O167" s="7">
        <v>300</v>
      </c>
      <c r="P167" s="7">
        <v>337.89</v>
      </c>
      <c r="Q167" s="7">
        <v>181.91</v>
      </c>
      <c r="R167" s="7">
        <v>350.95</v>
      </c>
      <c r="S167" s="7">
        <v>339.45</v>
      </c>
      <c r="T167" s="7">
        <v>380</v>
      </c>
      <c r="U167" s="7">
        <v>479.2</v>
      </c>
      <c r="W167" s="7">
        <v>289.39999999999998</v>
      </c>
      <c r="X167" s="7">
        <v>460.29</v>
      </c>
      <c r="AA167" s="7">
        <v>475</v>
      </c>
      <c r="AB167" s="7">
        <v>236.25</v>
      </c>
      <c r="AC167" s="7">
        <v>385</v>
      </c>
      <c r="AD167" s="7">
        <v>545.73</v>
      </c>
      <c r="AE167" s="7">
        <v>460.44</v>
      </c>
      <c r="AF167" s="7">
        <v>453.03</v>
      </c>
      <c r="AG167" s="7">
        <v>385</v>
      </c>
      <c r="AH167" s="7">
        <v>470</v>
      </c>
      <c r="AI167" s="7">
        <v>350</v>
      </c>
      <c r="AK167" s="7">
        <v>470</v>
      </c>
      <c r="AL167" s="7">
        <v>402.5</v>
      </c>
      <c r="AM167" s="7">
        <v>460</v>
      </c>
      <c r="AN167" s="7">
        <v>475</v>
      </c>
      <c r="AP167" s="7">
        <v>375</v>
      </c>
      <c r="AR167" s="7">
        <v>376</v>
      </c>
      <c r="AS167" s="7">
        <v>340</v>
      </c>
      <c r="AT167" s="7">
        <v>289.38</v>
      </c>
      <c r="AU167" s="7">
        <v>311.85000000000002</v>
      </c>
      <c r="AV167" s="7">
        <v>382.5</v>
      </c>
      <c r="AW167" s="7">
        <v>334</v>
      </c>
      <c r="AY167" s="7">
        <v>364.64</v>
      </c>
      <c r="BA167" s="7">
        <v>406</v>
      </c>
      <c r="BB167" s="7">
        <v>310</v>
      </c>
      <c r="BC167" s="7">
        <v>400</v>
      </c>
    </row>
    <row r="168" spans="1:55" x14ac:dyDescent="0.25">
      <c r="A168" s="7" t="s">
        <v>141</v>
      </c>
      <c r="B168" s="20">
        <v>800</v>
      </c>
      <c r="C168" s="7">
        <v>750</v>
      </c>
      <c r="D168" s="149"/>
      <c r="E168" s="7">
        <v>610</v>
      </c>
      <c r="F168" s="5">
        <v>977.44</v>
      </c>
      <c r="H168" s="7">
        <v>800</v>
      </c>
      <c r="I168" s="7">
        <v>945</v>
      </c>
      <c r="J168" s="149">
        <v>681.01</v>
      </c>
      <c r="K168" s="7">
        <v>600</v>
      </c>
      <c r="L168" s="7">
        <v>945</v>
      </c>
      <c r="M168" s="7">
        <v>817.5</v>
      </c>
      <c r="N168" s="7">
        <v>854.94</v>
      </c>
      <c r="O168" s="7">
        <v>600</v>
      </c>
      <c r="P168" s="7">
        <v>607.74</v>
      </c>
      <c r="Q168" s="7">
        <v>441</v>
      </c>
      <c r="R168" s="7">
        <v>631.74</v>
      </c>
      <c r="S168" s="7">
        <v>684.07</v>
      </c>
      <c r="T168" s="7">
        <v>600</v>
      </c>
      <c r="U168" s="7">
        <v>550</v>
      </c>
      <c r="W168" s="7">
        <v>636.67999999999995</v>
      </c>
      <c r="X168" s="7">
        <v>837.9</v>
      </c>
      <c r="AA168" s="7">
        <v>708.75</v>
      </c>
      <c r="AB168" s="7">
        <v>409.5</v>
      </c>
      <c r="AC168" s="7">
        <v>635</v>
      </c>
      <c r="AD168" s="7">
        <v>850.53</v>
      </c>
      <c r="AE168" s="7">
        <v>875</v>
      </c>
      <c r="AF168" s="7">
        <v>768.6</v>
      </c>
      <c r="AG168" s="7">
        <v>550</v>
      </c>
      <c r="AH168" s="7">
        <v>525</v>
      </c>
      <c r="AI168" s="7">
        <v>600</v>
      </c>
      <c r="AK168" s="7">
        <v>771</v>
      </c>
      <c r="AL168" s="7">
        <v>862.5</v>
      </c>
      <c r="AM168" s="7">
        <v>900</v>
      </c>
      <c r="AN168" s="7">
        <v>900</v>
      </c>
      <c r="AP168" s="7">
        <v>690</v>
      </c>
      <c r="AR168" s="7">
        <v>520</v>
      </c>
      <c r="AS168" s="7">
        <v>660</v>
      </c>
      <c r="AT168" s="7">
        <v>463.05</v>
      </c>
      <c r="AU168" s="7">
        <v>675</v>
      </c>
      <c r="AV168" s="7">
        <v>697.5</v>
      </c>
      <c r="AW168" s="7">
        <v>607</v>
      </c>
      <c r="AY168" s="7">
        <v>607.75</v>
      </c>
      <c r="BA168" s="7">
        <v>700</v>
      </c>
      <c r="BB168" s="7">
        <v>525</v>
      </c>
      <c r="BC168" s="7">
        <v>800</v>
      </c>
    </row>
    <row r="169" spans="1:55" x14ac:dyDescent="0.25">
      <c r="A169" s="7" t="s">
        <v>1391</v>
      </c>
      <c r="B169" s="20">
        <v>105</v>
      </c>
      <c r="C169" s="7">
        <v>110</v>
      </c>
      <c r="D169" s="149"/>
      <c r="E169" s="7">
        <v>220</v>
      </c>
      <c r="F169" s="5">
        <v>140.47999999999999</v>
      </c>
      <c r="H169" s="7">
        <v>205</v>
      </c>
      <c r="I169" s="7">
        <v>210</v>
      </c>
      <c r="J169" s="149">
        <v>165.37</v>
      </c>
      <c r="K169" s="7">
        <v>150</v>
      </c>
      <c r="L169" s="7">
        <v>151.78</v>
      </c>
      <c r="M169" s="7">
        <v>157.53</v>
      </c>
      <c r="N169" s="7">
        <v>200</v>
      </c>
      <c r="O169" s="7">
        <v>100</v>
      </c>
      <c r="P169" s="7">
        <v>145.84</v>
      </c>
      <c r="Q169" s="7">
        <v>181.91</v>
      </c>
      <c r="R169" s="7">
        <v>159.52000000000001</v>
      </c>
      <c r="S169" s="7">
        <v>194.48</v>
      </c>
      <c r="T169" s="7">
        <v>160</v>
      </c>
      <c r="U169" s="7">
        <v>105</v>
      </c>
      <c r="W169" s="7">
        <v>178.5</v>
      </c>
      <c r="X169" s="7">
        <v>185.05</v>
      </c>
      <c r="AA169" s="7">
        <v>183.75</v>
      </c>
      <c r="AB169" s="7">
        <v>200</v>
      </c>
      <c r="AC169" s="7">
        <v>133</v>
      </c>
      <c r="AD169" s="7">
        <v>151.75</v>
      </c>
      <c r="AE169" s="7">
        <v>149.03</v>
      </c>
      <c r="AF169" s="7">
        <v>168.55</v>
      </c>
      <c r="AG169" s="7">
        <v>200</v>
      </c>
      <c r="AH169" s="7">
        <v>125</v>
      </c>
      <c r="AI169" s="7">
        <v>200</v>
      </c>
      <c r="AK169" s="7">
        <v>200</v>
      </c>
      <c r="AL169" s="7">
        <v>160</v>
      </c>
      <c r="AM169" s="7">
        <v>175</v>
      </c>
      <c r="AN169" s="7">
        <v>175</v>
      </c>
      <c r="AP169" s="7">
        <v>158</v>
      </c>
      <c r="AR169" s="7">
        <v>125</v>
      </c>
      <c r="AS169" s="7">
        <v>110</v>
      </c>
      <c r="AT169" s="7">
        <v>93.08</v>
      </c>
      <c r="AU169" s="7">
        <v>120.75</v>
      </c>
      <c r="AV169" s="7">
        <v>189</v>
      </c>
      <c r="AW169" s="7">
        <v>121</v>
      </c>
      <c r="AY169" s="7">
        <v>171.99</v>
      </c>
      <c r="BA169" s="7">
        <v>200</v>
      </c>
      <c r="BB169" s="7">
        <v>155</v>
      </c>
      <c r="BC169" s="7">
        <v>126</v>
      </c>
    </row>
    <row r="170" spans="1:55" x14ac:dyDescent="0.25">
      <c r="A170" s="7">
        <v>8</v>
      </c>
      <c r="D170" s="149"/>
      <c r="J170" s="149"/>
    </row>
    <row r="171" spans="1:55" x14ac:dyDescent="0.25">
      <c r="A171" s="7" t="s">
        <v>150</v>
      </c>
      <c r="B171" s="20">
        <v>190</v>
      </c>
      <c r="C171" s="7">
        <v>162.75</v>
      </c>
      <c r="D171" s="149"/>
      <c r="E171" s="7">
        <v>162</v>
      </c>
      <c r="F171" s="5">
        <v>221</v>
      </c>
      <c r="H171" s="7">
        <v>196.35</v>
      </c>
      <c r="I171" s="7">
        <v>217.43</v>
      </c>
      <c r="J171" s="149">
        <v>220.05</v>
      </c>
      <c r="K171" s="7">
        <v>173.25</v>
      </c>
      <c r="L171" s="7">
        <v>177.36</v>
      </c>
      <c r="M171" s="7">
        <v>189</v>
      </c>
      <c r="N171" s="7">
        <v>173.62</v>
      </c>
      <c r="O171" s="7">
        <v>180</v>
      </c>
      <c r="P171" s="7">
        <v>225</v>
      </c>
      <c r="Q171" s="7">
        <v>181.91</v>
      </c>
      <c r="R171" s="7">
        <v>158.56</v>
      </c>
      <c r="S171" s="7">
        <v>178.65</v>
      </c>
      <c r="T171" s="7">
        <v>168</v>
      </c>
      <c r="U171" s="7">
        <v>210</v>
      </c>
      <c r="W171" s="7">
        <v>192.93</v>
      </c>
      <c r="X171" s="7">
        <v>225.35</v>
      </c>
      <c r="AA171" s="7">
        <v>203.96</v>
      </c>
      <c r="AB171" s="7">
        <v>250</v>
      </c>
      <c r="AC171" s="7">
        <v>181</v>
      </c>
      <c r="AD171" s="7">
        <v>229.55</v>
      </c>
      <c r="AE171" s="7">
        <v>235</v>
      </c>
      <c r="AF171" s="7">
        <v>181.16</v>
      </c>
      <c r="AG171" s="7">
        <v>131.25</v>
      </c>
      <c r="AH171" s="7">
        <v>204.75</v>
      </c>
      <c r="AI171" s="7">
        <v>142</v>
      </c>
      <c r="AK171" s="7">
        <v>210</v>
      </c>
      <c r="AL171" s="7">
        <v>224</v>
      </c>
      <c r="AM171" s="7">
        <v>168</v>
      </c>
      <c r="AN171" s="7">
        <v>200</v>
      </c>
      <c r="AP171" s="7">
        <v>195.91</v>
      </c>
      <c r="AR171" s="7">
        <v>125</v>
      </c>
      <c r="AS171" s="7">
        <v>165</v>
      </c>
      <c r="AT171" s="7">
        <v>115.76</v>
      </c>
      <c r="AU171" s="7">
        <v>190.5</v>
      </c>
      <c r="AV171" s="7">
        <v>212.66</v>
      </c>
      <c r="AW171" s="7">
        <v>159</v>
      </c>
      <c r="AY171" s="7">
        <v>255</v>
      </c>
      <c r="BA171" s="7">
        <v>260</v>
      </c>
      <c r="BB171" s="7">
        <v>225</v>
      </c>
      <c r="BC171" s="7">
        <v>183</v>
      </c>
    </row>
    <row r="172" spans="1:55" x14ac:dyDescent="0.25">
      <c r="A172" s="7" t="s">
        <v>151</v>
      </c>
      <c r="B172" s="20">
        <v>200</v>
      </c>
      <c r="C172" s="7">
        <v>180</v>
      </c>
      <c r="D172" s="149"/>
      <c r="E172" s="7">
        <v>198</v>
      </c>
      <c r="F172" s="5">
        <v>302.14</v>
      </c>
      <c r="H172" s="7">
        <v>286</v>
      </c>
      <c r="I172" s="7">
        <v>279.58999999999997</v>
      </c>
      <c r="J172" s="149">
        <v>242.05</v>
      </c>
      <c r="K172" s="7">
        <v>165</v>
      </c>
      <c r="L172" s="7">
        <v>268.39999999999998</v>
      </c>
      <c r="M172" s="7">
        <v>216</v>
      </c>
      <c r="N172" s="7">
        <v>202.56</v>
      </c>
      <c r="O172" s="7">
        <v>175</v>
      </c>
      <c r="P172" s="7">
        <v>272</v>
      </c>
      <c r="Q172" s="7">
        <v>218.29</v>
      </c>
      <c r="R172" s="7">
        <v>193.66</v>
      </c>
      <c r="S172" s="7">
        <v>202</v>
      </c>
      <c r="T172" s="7">
        <v>240</v>
      </c>
      <c r="U172" s="7">
        <v>250</v>
      </c>
      <c r="W172" s="7">
        <v>275</v>
      </c>
      <c r="X172" s="7">
        <v>280.43</v>
      </c>
      <c r="AA172" s="7">
        <v>300</v>
      </c>
      <c r="AB172" s="7">
        <v>262.5</v>
      </c>
      <c r="AC172" s="7">
        <v>210</v>
      </c>
      <c r="AD172" s="7">
        <v>272.95</v>
      </c>
      <c r="AE172" s="7">
        <v>283.88</v>
      </c>
      <c r="AF172" s="7">
        <v>226.07</v>
      </c>
      <c r="AG172" s="7">
        <v>136.5</v>
      </c>
      <c r="AH172" s="7">
        <v>300</v>
      </c>
      <c r="AI172" s="7">
        <v>150</v>
      </c>
      <c r="AK172" s="7">
        <v>262</v>
      </c>
      <c r="AL172" s="7">
        <v>293</v>
      </c>
      <c r="AM172" s="7">
        <v>160</v>
      </c>
      <c r="AN172" s="7">
        <v>250</v>
      </c>
      <c r="AP172" s="7">
        <v>269.32</v>
      </c>
      <c r="AR172" s="7">
        <v>136.5</v>
      </c>
      <c r="AS172" s="7">
        <v>225</v>
      </c>
      <c r="AT172" s="7">
        <v>115.76</v>
      </c>
      <c r="AU172" s="7">
        <v>199</v>
      </c>
      <c r="AV172" s="7">
        <v>303.8</v>
      </c>
      <c r="AW172" s="7">
        <v>202</v>
      </c>
      <c r="AY172" s="7">
        <v>262.5</v>
      </c>
      <c r="BA172" s="7">
        <v>260</v>
      </c>
      <c r="BB172" s="7">
        <v>295</v>
      </c>
      <c r="BC172" s="7">
        <v>200</v>
      </c>
    </row>
    <row r="173" spans="1:55" x14ac:dyDescent="0.25">
      <c r="A173" s="7" t="s">
        <v>152</v>
      </c>
      <c r="B173" s="20">
        <v>25</v>
      </c>
      <c r="C173" s="7">
        <v>50</v>
      </c>
      <c r="D173" s="149"/>
      <c r="E173" s="7">
        <v>110</v>
      </c>
      <c r="F173" s="5">
        <v>30.77</v>
      </c>
      <c r="H173" s="7">
        <v>100</v>
      </c>
      <c r="I173" s="7">
        <v>130.15</v>
      </c>
      <c r="J173" s="149">
        <v>73.11</v>
      </c>
      <c r="K173" s="7">
        <v>60</v>
      </c>
      <c r="L173" s="7">
        <v>112.62</v>
      </c>
      <c r="M173" s="7">
        <v>92.56</v>
      </c>
      <c r="N173" s="7">
        <v>43.56</v>
      </c>
      <c r="O173" s="7">
        <v>50</v>
      </c>
      <c r="P173" s="7">
        <v>127.32</v>
      </c>
      <c r="Q173" s="7">
        <v>38.58</v>
      </c>
      <c r="R173" s="7">
        <v>128.25</v>
      </c>
      <c r="S173" s="7">
        <v>133</v>
      </c>
      <c r="T173" s="7">
        <v>99.75</v>
      </c>
      <c r="U173" s="7">
        <v>90</v>
      </c>
      <c r="W173" s="7">
        <v>82.68</v>
      </c>
      <c r="X173" s="7">
        <v>107.2</v>
      </c>
      <c r="AA173" s="7">
        <v>114.63</v>
      </c>
      <c r="AB173" s="7">
        <v>150</v>
      </c>
      <c r="AC173" s="7">
        <v>150</v>
      </c>
      <c r="AD173" s="7">
        <v>139.34</v>
      </c>
      <c r="AE173" s="7">
        <v>94.67</v>
      </c>
      <c r="AF173" s="7">
        <v>104.52</v>
      </c>
      <c r="AG173" s="7">
        <v>100</v>
      </c>
      <c r="AH173" s="7">
        <v>95</v>
      </c>
      <c r="AI173" s="7">
        <v>25</v>
      </c>
      <c r="AK173" s="7">
        <v>150</v>
      </c>
      <c r="AL173" s="7">
        <v>131</v>
      </c>
      <c r="AM173" s="7">
        <v>73.150000000000006</v>
      </c>
      <c r="AN173" s="7">
        <v>100</v>
      </c>
      <c r="AP173" s="7">
        <v>114.63</v>
      </c>
      <c r="AR173" s="7">
        <v>200</v>
      </c>
      <c r="AS173" s="7">
        <v>75</v>
      </c>
      <c r="AT173" s="7">
        <v>57.87</v>
      </c>
      <c r="AU173" s="7">
        <v>75</v>
      </c>
      <c r="AV173" s="7">
        <v>101.27</v>
      </c>
      <c r="AW173" s="7">
        <v>63.5</v>
      </c>
      <c r="AY173" s="7">
        <v>110.25</v>
      </c>
      <c r="BA173" s="7">
        <v>84</v>
      </c>
      <c r="BB173" s="7">
        <v>135</v>
      </c>
      <c r="BC173" s="7">
        <v>100</v>
      </c>
    </row>
    <row r="174" spans="1:55" x14ac:dyDescent="0.25">
      <c r="A174" s="7" t="s">
        <v>153</v>
      </c>
      <c r="B174" s="20">
        <v>50</v>
      </c>
      <c r="C174" s="7">
        <v>52.5</v>
      </c>
      <c r="D174" s="149"/>
      <c r="E174" s="7">
        <v>63.5</v>
      </c>
      <c r="F174" s="5">
        <v>64.22</v>
      </c>
      <c r="H174" s="7">
        <v>100</v>
      </c>
      <c r="I174" s="7">
        <v>123.95</v>
      </c>
      <c r="J174" s="149">
        <v>73.11</v>
      </c>
      <c r="K174" s="7">
        <v>60</v>
      </c>
      <c r="L174" s="7">
        <v>125.15</v>
      </c>
      <c r="M174" s="7">
        <v>92.56</v>
      </c>
      <c r="N174" s="7">
        <v>43.56</v>
      </c>
      <c r="O174" s="7">
        <v>50</v>
      </c>
      <c r="P174" s="7">
        <v>110.25</v>
      </c>
      <c r="Q174" s="7">
        <v>38.58</v>
      </c>
      <c r="R174" s="7">
        <v>130</v>
      </c>
      <c r="S174" s="7">
        <v>104.75</v>
      </c>
      <c r="T174" s="7">
        <v>105</v>
      </c>
      <c r="U174" s="7">
        <v>90</v>
      </c>
      <c r="W174" s="7">
        <v>82.68</v>
      </c>
      <c r="X174" s="7">
        <v>103.61</v>
      </c>
      <c r="AA174" s="7">
        <v>95</v>
      </c>
      <c r="AB174" s="7">
        <v>36.75</v>
      </c>
      <c r="AC174" s="7">
        <v>150</v>
      </c>
      <c r="AD174" s="7">
        <v>146.30000000000001</v>
      </c>
      <c r="AE174" s="7">
        <v>81.86</v>
      </c>
      <c r="AF174" s="7">
        <v>94.76</v>
      </c>
      <c r="AG174" s="7">
        <v>75</v>
      </c>
      <c r="AH174" s="7">
        <v>95</v>
      </c>
      <c r="AI174" s="7">
        <v>25</v>
      </c>
      <c r="AK174" s="7">
        <v>105</v>
      </c>
      <c r="AL174" s="7">
        <v>115</v>
      </c>
      <c r="AM174" s="7">
        <v>73.150000000000006</v>
      </c>
      <c r="AN174" s="7">
        <v>100</v>
      </c>
      <c r="AP174" s="7">
        <v>104.73</v>
      </c>
      <c r="AR174" s="7">
        <v>100</v>
      </c>
      <c r="AS174" s="7">
        <v>30</v>
      </c>
      <c r="AT174" s="7">
        <v>57.87</v>
      </c>
      <c r="AU174" s="7">
        <v>85</v>
      </c>
      <c r="AV174" s="7">
        <v>50.63</v>
      </c>
      <c r="AW174" s="7">
        <v>63.5</v>
      </c>
      <c r="AY174" s="7">
        <v>125</v>
      </c>
      <c r="BA174" s="7">
        <v>25</v>
      </c>
      <c r="BB174" s="7">
        <v>120</v>
      </c>
      <c r="BC174" s="7">
        <v>80</v>
      </c>
    </row>
    <row r="175" spans="1:55" x14ac:dyDescent="0.25">
      <c r="A175" s="7" t="s">
        <v>154</v>
      </c>
      <c r="B175" s="20">
        <v>50</v>
      </c>
      <c r="C175" s="7">
        <v>50</v>
      </c>
      <c r="D175" s="149"/>
      <c r="E175" s="7">
        <v>84</v>
      </c>
      <c r="F175" s="5">
        <v>90</v>
      </c>
      <c r="H175" s="7">
        <v>138.6</v>
      </c>
      <c r="I175" s="7">
        <v>117.15</v>
      </c>
      <c r="J175" s="149">
        <v>88.48</v>
      </c>
      <c r="K175" s="7">
        <v>60</v>
      </c>
      <c r="L175" s="7">
        <v>98.17</v>
      </c>
      <c r="M175" s="7">
        <v>87.38</v>
      </c>
      <c r="N175" s="7">
        <v>65.290000000000006</v>
      </c>
      <c r="O175" s="7">
        <v>50</v>
      </c>
      <c r="P175" s="7">
        <v>100</v>
      </c>
      <c r="Q175" s="7">
        <v>57.33</v>
      </c>
      <c r="R175" s="7">
        <v>97.85</v>
      </c>
      <c r="S175" s="7">
        <v>94.25</v>
      </c>
      <c r="T175" s="7">
        <v>60</v>
      </c>
      <c r="U175" s="7">
        <v>115</v>
      </c>
      <c r="W175" s="7">
        <v>125</v>
      </c>
      <c r="X175" s="7">
        <v>92.77</v>
      </c>
      <c r="AA175" s="7">
        <v>85</v>
      </c>
      <c r="AB175" s="7">
        <v>100</v>
      </c>
      <c r="AC175" s="7">
        <v>90</v>
      </c>
      <c r="AD175" s="7">
        <v>104.17</v>
      </c>
      <c r="AE175" s="7">
        <v>58.47</v>
      </c>
      <c r="AF175" s="7">
        <v>86.27</v>
      </c>
      <c r="AG175" s="7">
        <v>50</v>
      </c>
      <c r="AH175" s="7">
        <v>95</v>
      </c>
      <c r="AI175" s="7">
        <v>50</v>
      </c>
      <c r="AK175" s="7">
        <v>41</v>
      </c>
      <c r="AL175" s="7">
        <v>104</v>
      </c>
      <c r="AM175" s="7">
        <v>73.150000000000006</v>
      </c>
      <c r="AN175" s="7">
        <v>80</v>
      </c>
      <c r="AP175" s="7">
        <v>80.19</v>
      </c>
      <c r="AR175" s="7">
        <v>50</v>
      </c>
      <c r="AS175" s="7">
        <v>40</v>
      </c>
      <c r="AT175" s="7">
        <v>57.87</v>
      </c>
      <c r="AU175" s="7">
        <v>50</v>
      </c>
      <c r="AV175" s="7">
        <v>101.27</v>
      </c>
      <c r="AW175" s="7">
        <v>60.5</v>
      </c>
      <c r="AY175" s="7">
        <v>84</v>
      </c>
      <c r="BA175" s="7">
        <v>75</v>
      </c>
      <c r="BB175" s="7">
        <v>90</v>
      </c>
      <c r="BC175" s="7">
        <v>75</v>
      </c>
    </row>
    <row r="176" spans="1:55" x14ac:dyDescent="0.25">
      <c r="A176" s="7" t="s">
        <v>228</v>
      </c>
      <c r="B176" s="20">
        <v>105</v>
      </c>
      <c r="C176" s="7">
        <v>52.5</v>
      </c>
      <c r="D176" s="149"/>
      <c r="E176" s="7">
        <v>63.5</v>
      </c>
      <c r="F176" s="5">
        <v>81.819999999999993</v>
      </c>
      <c r="H176" s="7">
        <v>36.380000000000003</v>
      </c>
      <c r="I176" s="7">
        <v>36.94</v>
      </c>
      <c r="J176" s="149">
        <v>116.56</v>
      </c>
      <c r="K176" s="7">
        <v>50</v>
      </c>
      <c r="L176" s="7">
        <v>96.48</v>
      </c>
      <c r="M176" s="7">
        <v>80.959999999999994</v>
      </c>
      <c r="N176" s="7">
        <v>40.85</v>
      </c>
      <c r="O176" s="7">
        <v>50</v>
      </c>
      <c r="P176" s="7">
        <v>79</v>
      </c>
      <c r="Q176" s="7">
        <v>57.33</v>
      </c>
      <c r="R176" s="7">
        <v>67.040000000000006</v>
      </c>
      <c r="S176" s="7">
        <v>67.8</v>
      </c>
      <c r="T176" s="7">
        <v>80</v>
      </c>
      <c r="U176" s="7">
        <v>100</v>
      </c>
      <c r="W176" s="7">
        <v>75</v>
      </c>
      <c r="X176" s="7">
        <v>62.58</v>
      </c>
      <c r="AA176" s="7">
        <v>63.94</v>
      </c>
      <c r="AB176" s="7">
        <v>36.75</v>
      </c>
      <c r="AC176" s="7">
        <v>54.5</v>
      </c>
      <c r="AD176" s="7">
        <v>76.5</v>
      </c>
      <c r="AE176" s="7">
        <v>58.47</v>
      </c>
      <c r="AF176" s="7">
        <v>72.489999999999995</v>
      </c>
      <c r="AG176" s="7">
        <v>26.25</v>
      </c>
      <c r="AH176" s="7">
        <v>95</v>
      </c>
      <c r="AI176" s="7">
        <v>27.56</v>
      </c>
      <c r="AK176" s="7">
        <v>26</v>
      </c>
      <c r="AL176" s="7">
        <v>72.45</v>
      </c>
      <c r="AM176" s="7">
        <v>73.150000000000006</v>
      </c>
      <c r="AN176" s="7">
        <v>57.5</v>
      </c>
      <c r="AP176" s="7">
        <v>24.8</v>
      </c>
      <c r="AR176" s="7">
        <v>50</v>
      </c>
      <c r="AS176" s="7">
        <v>25</v>
      </c>
      <c r="AT176" s="7">
        <v>57.87</v>
      </c>
      <c r="AU176" s="7">
        <v>57.75</v>
      </c>
      <c r="AV176" s="7">
        <v>101.27</v>
      </c>
      <c r="AW176" s="7">
        <v>40</v>
      </c>
      <c r="AY176" s="7">
        <v>130</v>
      </c>
      <c r="BA176" s="7">
        <v>61.5</v>
      </c>
      <c r="BB176" s="7">
        <v>48.5</v>
      </c>
      <c r="BC176" s="7">
        <v>105</v>
      </c>
    </row>
    <row r="177" spans="1:55" x14ac:dyDescent="0.25">
      <c r="A177" s="7" t="s">
        <v>363</v>
      </c>
      <c r="B177" s="20">
        <v>20</v>
      </c>
      <c r="C177" s="7">
        <v>20</v>
      </c>
      <c r="D177" s="149"/>
      <c r="E177" s="7">
        <v>27.5</v>
      </c>
      <c r="F177" s="5">
        <v>27.66</v>
      </c>
      <c r="H177" s="7">
        <v>27.5</v>
      </c>
      <c r="I177" s="7">
        <v>28.09</v>
      </c>
      <c r="J177" s="149">
        <v>26.87</v>
      </c>
      <c r="K177" s="7">
        <v>15</v>
      </c>
      <c r="L177" s="7">
        <v>24.54</v>
      </c>
      <c r="M177" s="7">
        <v>26.25</v>
      </c>
      <c r="N177" s="7">
        <v>25.46</v>
      </c>
      <c r="O177" s="7">
        <v>10.5</v>
      </c>
      <c r="P177" s="7">
        <v>27.17</v>
      </c>
      <c r="Q177" s="7">
        <v>17.350000000000001</v>
      </c>
      <c r="R177" s="7">
        <v>26.25</v>
      </c>
      <c r="S177" s="7">
        <v>23.05</v>
      </c>
      <c r="T177" s="7">
        <v>22</v>
      </c>
      <c r="U177" s="7">
        <v>29</v>
      </c>
      <c r="W177" s="7">
        <v>25</v>
      </c>
      <c r="X177" s="7">
        <v>22.52</v>
      </c>
      <c r="AA177" s="7">
        <v>24.25</v>
      </c>
      <c r="AB177" s="7">
        <v>21</v>
      </c>
      <c r="AC177" s="7">
        <v>21</v>
      </c>
      <c r="AD177" s="7">
        <v>25.85</v>
      </c>
      <c r="AE177" s="7">
        <v>26.25</v>
      </c>
      <c r="AF177" s="7">
        <v>27.16</v>
      </c>
      <c r="AG177" s="7">
        <v>19.420000000000002</v>
      </c>
      <c r="AH177" s="7">
        <v>25.2</v>
      </c>
      <c r="AI177" s="7">
        <v>14.45</v>
      </c>
      <c r="AK177" s="7">
        <v>21</v>
      </c>
      <c r="AL177" s="7">
        <v>17.690000000000001</v>
      </c>
      <c r="AM177" s="7">
        <v>25.2</v>
      </c>
      <c r="AN177" s="7">
        <v>20</v>
      </c>
      <c r="AP177" s="7">
        <v>24</v>
      </c>
      <c r="AR177" s="7">
        <v>20</v>
      </c>
      <c r="AS177" s="7">
        <v>18</v>
      </c>
      <c r="AT177" s="7">
        <v>26.25</v>
      </c>
      <c r="AU177" s="7">
        <v>25</v>
      </c>
      <c r="AV177" s="7">
        <v>22.08</v>
      </c>
      <c r="AW177" s="7">
        <v>21</v>
      </c>
      <c r="AY177" s="7">
        <v>23.15</v>
      </c>
      <c r="BA177" s="7">
        <v>29</v>
      </c>
      <c r="BB177" s="7">
        <v>24</v>
      </c>
      <c r="BC177" s="7">
        <v>22</v>
      </c>
    </row>
    <row r="178" spans="1:55" x14ac:dyDescent="0.25">
      <c r="A178" s="7" t="s">
        <v>364</v>
      </c>
      <c r="B178" s="20">
        <v>90</v>
      </c>
      <c r="C178" s="7">
        <v>60</v>
      </c>
      <c r="D178" s="149"/>
      <c r="E178" s="7">
        <v>101.5</v>
      </c>
      <c r="F178" s="5">
        <v>115</v>
      </c>
      <c r="H178" s="7">
        <v>109.2</v>
      </c>
      <c r="I178" s="7">
        <v>120.07</v>
      </c>
      <c r="J178" s="149">
        <v>88.48</v>
      </c>
      <c r="K178" s="7">
        <v>80</v>
      </c>
      <c r="L178" s="7">
        <v>103.07</v>
      </c>
      <c r="M178" s="7">
        <v>80.959999999999994</v>
      </c>
      <c r="N178" s="7">
        <v>104.17</v>
      </c>
      <c r="O178" s="7">
        <v>40</v>
      </c>
      <c r="P178" s="7">
        <v>126</v>
      </c>
      <c r="Q178" s="7">
        <v>99.22</v>
      </c>
      <c r="R178" s="7">
        <v>110.25</v>
      </c>
      <c r="S178" s="7">
        <v>93.5</v>
      </c>
      <c r="T178" s="7">
        <v>63.5</v>
      </c>
      <c r="U178" s="7">
        <v>120</v>
      </c>
      <c r="W178" s="7">
        <v>125</v>
      </c>
      <c r="X178" s="7">
        <v>112.3</v>
      </c>
      <c r="AA178" s="7">
        <v>110.25</v>
      </c>
      <c r="AB178" s="7">
        <v>125</v>
      </c>
      <c r="AC178" s="7">
        <v>110</v>
      </c>
      <c r="AD178" s="7">
        <v>25.85</v>
      </c>
      <c r="AE178" s="7">
        <v>111.39</v>
      </c>
      <c r="AF178" s="7">
        <v>109.46</v>
      </c>
      <c r="AG178" s="7">
        <v>78.75</v>
      </c>
      <c r="AH178" s="7">
        <v>125</v>
      </c>
      <c r="AI178" s="7">
        <v>52.5</v>
      </c>
      <c r="AK178" s="7">
        <v>57.85</v>
      </c>
      <c r="AL178" s="7">
        <v>139</v>
      </c>
      <c r="AM178" s="7">
        <v>120</v>
      </c>
      <c r="AN178" s="7">
        <v>100</v>
      </c>
      <c r="AP178" s="7">
        <v>95.91</v>
      </c>
      <c r="AR178" s="7">
        <v>85</v>
      </c>
      <c r="AS178" s="7">
        <v>30</v>
      </c>
      <c r="AT178" s="7">
        <v>57.87</v>
      </c>
      <c r="AU178" s="7">
        <v>125</v>
      </c>
      <c r="AV178" s="7">
        <v>92.66</v>
      </c>
      <c r="AW178" s="7">
        <v>60.5</v>
      </c>
      <c r="AY178" s="7">
        <v>57.87</v>
      </c>
      <c r="BA178" s="7">
        <v>90</v>
      </c>
      <c r="BB178" s="7">
        <v>115</v>
      </c>
      <c r="BC178" s="7">
        <v>80</v>
      </c>
    </row>
    <row r="179" spans="1:55" x14ac:dyDescent="0.25">
      <c r="A179" s="7" t="s">
        <v>365</v>
      </c>
      <c r="B179" s="20">
        <v>50</v>
      </c>
      <c r="C179" s="7">
        <v>25</v>
      </c>
      <c r="D179" s="149"/>
      <c r="E179" s="7">
        <v>88</v>
      </c>
      <c r="F179" s="5">
        <v>47.6</v>
      </c>
      <c r="H179" s="7">
        <v>44</v>
      </c>
      <c r="I179" s="7">
        <v>78.88</v>
      </c>
      <c r="J179" s="149">
        <v>48.9</v>
      </c>
      <c r="K179" s="7">
        <v>15.75</v>
      </c>
      <c r="L179" s="7">
        <v>58.02</v>
      </c>
      <c r="M179" s="7">
        <v>49</v>
      </c>
      <c r="N179" s="7">
        <v>60</v>
      </c>
      <c r="O179" s="7">
        <v>50</v>
      </c>
      <c r="P179" s="7">
        <v>60.74</v>
      </c>
      <c r="Q179" s="7">
        <v>57.87</v>
      </c>
      <c r="R179" s="7">
        <v>75</v>
      </c>
      <c r="S179" s="7">
        <v>55</v>
      </c>
      <c r="T179" s="7">
        <v>30</v>
      </c>
      <c r="U179" s="7">
        <v>80</v>
      </c>
      <c r="W179" s="7">
        <v>36.380000000000003</v>
      </c>
      <c r="X179" s="7">
        <v>38.270000000000003</v>
      </c>
      <c r="AA179" s="7">
        <v>75</v>
      </c>
      <c r="AB179" s="7">
        <v>52.5</v>
      </c>
      <c r="AC179" s="7">
        <v>50</v>
      </c>
      <c r="AD179" s="7">
        <v>60.74</v>
      </c>
      <c r="AE179" s="7">
        <v>40.92</v>
      </c>
      <c r="AF179" s="7">
        <v>61.29</v>
      </c>
      <c r="AG179" s="7">
        <v>50</v>
      </c>
      <c r="AH179" s="7">
        <v>21</v>
      </c>
      <c r="AI179" s="7">
        <v>10</v>
      </c>
      <c r="AK179" s="7">
        <v>22</v>
      </c>
      <c r="AL179" s="7">
        <v>69</v>
      </c>
      <c r="AM179" s="7">
        <v>73.150000000000006</v>
      </c>
      <c r="AN179" s="7">
        <v>50</v>
      </c>
      <c r="AP179" s="7">
        <v>55</v>
      </c>
      <c r="AR179" s="7">
        <v>45</v>
      </c>
      <c r="AS179" s="7">
        <v>55</v>
      </c>
      <c r="AT179" s="7">
        <v>57.87</v>
      </c>
      <c r="AU179" s="7">
        <v>55</v>
      </c>
      <c r="AV179" s="7">
        <v>21.7</v>
      </c>
      <c r="AW179" s="7">
        <v>30</v>
      </c>
      <c r="AY179" s="7">
        <v>80</v>
      </c>
      <c r="BA179" s="7">
        <v>52.5</v>
      </c>
      <c r="BB179" s="7">
        <v>50</v>
      </c>
      <c r="BC179" s="7">
        <v>26.25</v>
      </c>
    </row>
    <row r="180" spans="1:55" x14ac:dyDescent="0.25">
      <c r="A180" s="7" t="s">
        <v>366</v>
      </c>
      <c r="B180" s="20">
        <v>26</v>
      </c>
      <c r="C180" s="7">
        <v>25</v>
      </c>
      <c r="D180" s="149"/>
      <c r="E180" s="7">
        <v>92.4</v>
      </c>
      <c r="F180" s="5">
        <v>65.88</v>
      </c>
      <c r="H180" s="7">
        <v>44</v>
      </c>
      <c r="I180" s="7">
        <v>91.3</v>
      </c>
      <c r="J180" s="149">
        <v>73.84</v>
      </c>
      <c r="K180" s="7">
        <v>21</v>
      </c>
      <c r="L180" s="7">
        <v>99.61</v>
      </c>
      <c r="M180" s="7">
        <v>98</v>
      </c>
      <c r="N180" s="7">
        <v>98.39</v>
      </c>
      <c r="O180" s="7">
        <v>50</v>
      </c>
      <c r="P180" s="7">
        <v>98.39</v>
      </c>
      <c r="Q180" s="7">
        <v>57.87</v>
      </c>
      <c r="R180" s="7">
        <v>94.5</v>
      </c>
      <c r="S180" s="7">
        <v>55</v>
      </c>
      <c r="T180" s="7">
        <v>60</v>
      </c>
      <c r="U180" s="7">
        <v>75</v>
      </c>
      <c r="W180" s="7">
        <v>60.63</v>
      </c>
      <c r="X180" s="7">
        <v>63.79</v>
      </c>
      <c r="AA180" s="7">
        <v>75</v>
      </c>
      <c r="AB180" s="7">
        <v>78.75</v>
      </c>
      <c r="AC180" s="7">
        <v>85</v>
      </c>
      <c r="AD180" s="7">
        <v>146.74</v>
      </c>
      <c r="AE180" s="7">
        <v>282.45</v>
      </c>
      <c r="AF180" s="7">
        <v>48.24</v>
      </c>
      <c r="AG180" s="7">
        <v>50</v>
      </c>
      <c r="AH180" s="7">
        <v>50</v>
      </c>
      <c r="AI180" s="7">
        <v>10</v>
      </c>
      <c r="AK180" s="7">
        <v>33</v>
      </c>
      <c r="AL180" s="7">
        <v>112.35</v>
      </c>
      <c r="AM180" s="7">
        <v>73.150000000000006</v>
      </c>
      <c r="AN180" s="7">
        <v>150</v>
      </c>
      <c r="AP180" s="7">
        <v>89.3</v>
      </c>
      <c r="AR180" s="7">
        <v>88</v>
      </c>
      <c r="AS180" s="7">
        <v>55</v>
      </c>
      <c r="AT180" s="7">
        <v>57.87</v>
      </c>
      <c r="AU180" s="7">
        <v>100</v>
      </c>
      <c r="AV180" s="7">
        <v>117.31</v>
      </c>
      <c r="AW180" s="7">
        <v>80.33</v>
      </c>
      <c r="AY180" s="7">
        <v>125</v>
      </c>
      <c r="BA180" s="7">
        <v>87.5</v>
      </c>
      <c r="BB180" s="7">
        <v>140</v>
      </c>
      <c r="BC180" s="7">
        <v>90.14</v>
      </c>
    </row>
    <row r="181" spans="1:55" x14ac:dyDescent="0.25">
      <c r="A181" s="7" t="s">
        <v>1262</v>
      </c>
      <c r="B181" s="20">
        <v>57.5</v>
      </c>
      <c r="C181" s="7">
        <v>52.5</v>
      </c>
      <c r="D181" s="149"/>
      <c r="E181" s="7">
        <v>100</v>
      </c>
      <c r="F181" s="5">
        <v>81.069999999999993</v>
      </c>
      <c r="H181" s="7">
        <v>200</v>
      </c>
      <c r="I181" s="7">
        <v>157.5</v>
      </c>
      <c r="J181" s="149">
        <v>110.25</v>
      </c>
      <c r="K181" s="7">
        <v>94.5</v>
      </c>
      <c r="L181" s="7">
        <v>157.5</v>
      </c>
      <c r="M181" s="7">
        <v>29.98</v>
      </c>
      <c r="N181" s="7">
        <v>104.17</v>
      </c>
      <c r="O181" s="7">
        <v>150</v>
      </c>
      <c r="P181" s="7">
        <v>157.5</v>
      </c>
      <c r="Q181" s="7">
        <v>57.87</v>
      </c>
      <c r="R181" s="7">
        <v>35.729999999999997</v>
      </c>
      <c r="S181" s="7">
        <v>151.93</v>
      </c>
      <c r="T181" s="7">
        <v>125</v>
      </c>
      <c r="U181" s="7">
        <v>160</v>
      </c>
      <c r="W181" s="7">
        <v>200</v>
      </c>
      <c r="X181" s="7">
        <v>35.08</v>
      </c>
      <c r="AA181" s="7">
        <v>78.75</v>
      </c>
      <c r="AB181" s="7">
        <v>52.5</v>
      </c>
      <c r="AC181" s="7">
        <v>33</v>
      </c>
      <c r="AD181" s="7">
        <v>60.7</v>
      </c>
      <c r="AE181" s="7">
        <v>59.6</v>
      </c>
      <c r="AF181" s="7">
        <v>126.38</v>
      </c>
      <c r="AG181" s="7">
        <v>52.5</v>
      </c>
      <c r="AH181" s="7">
        <v>78.75</v>
      </c>
      <c r="AI181" s="7">
        <v>110.25</v>
      </c>
      <c r="AK181" s="7">
        <v>157.5</v>
      </c>
      <c r="AL181" s="7">
        <v>175</v>
      </c>
      <c r="AM181" s="7">
        <v>84</v>
      </c>
      <c r="AN181" s="7">
        <v>57.5</v>
      </c>
      <c r="AP181" s="7">
        <v>200</v>
      </c>
      <c r="AR181" s="7">
        <v>200</v>
      </c>
      <c r="AS181" s="7">
        <v>100</v>
      </c>
      <c r="AT181" s="7">
        <v>40.5</v>
      </c>
      <c r="AU181" s="7">
        <v>34.89</v>
      </c>
      <c r="AV181" s="7">
        <v>175</v>
      </c>
      <c r="AW181" s="7">
        <v>33</v>
      </c>
      <c r="AY181" s="7">
        <v>65.62</v>
      </c>
      <c r="BA181" s="7">
        <v>75</v>
      </c>
      <c r="BB181" s="7">
        <v>59.5</v>
      </c>
      <c r="BC181" s="7">
        <v>75</v>
      </c>
    </row>
    <row r="182" spans="1:55" x14ac:dyDescent="0.25">
      <c r="A182" s="7" t="s">
        <v>1265</v>
      </c>
      <c r="B182" s="20">
        <v>35</v>
      </c>
      <c r="C182" s="7">
        <v>50</v>
      </c>
      <c r="D182" s="149"/>
      <c r="E182" s="7">
        <v>75</v>
      </c>
      <c r="F182" s="5">
        <v>19.940000000000001</v>
      </c>
      <c r="H182" s="7">
        <v>60</v>
      </c>
      <c r="I182" s="7">
        <v>71.06</v>
      </c>
      <c r="J182" s="149">
        <v>31.5</v>
      </c>
      <c r="K182" s="7">
        <v>35</v>
      </c>
      <c r="L182" s="7">
        <v>66.150000000000006</v>
      </c>
      <c r="M182" s="7">
        <v>25.25</v>
      </c>
      <c r="N182" s="7">
        <v>23.15</v>
      </c>
      <c r="O182" s="7">
        <v>30</v>
      </c>
      <c r="P182" s="7">
        <v>30.37</v>
      </c>
      <c r="Q182" s="7">
        <v>28.93</v>
      </c>
      <c r="R182" s="7">
        <v>45.86</v>
      </c>
      <c r="S182" s="7">
        <v>33</v>
      </c>
      <c r="T182" s="7">
        <v>42</v>
      </c>
      <c r="U182" s="7">
        <v>50</v>
      </c>
      <c r="W182" s="7">
        <v>75</v>
      </c>
      <c r="X182" s="7">
        <v>31.88</v>
      </c>
      <c r="AA182" s="7">
        <v>60</v>
      </c>
      <c r="AB182" s="7">
        <v>75</v>
      </c>
      <c r="AC182" s="7">
        <v>60</v>
      </c>
      <c r="AD182" s="7">
        <v>30.35</v>
      </c>
      <c r="AE182" s="7">
        <v>75</v>
      </c>
      <c r="AF182" s="7">
        <v>50.58</v>
      </c>
      <c r="AG182" s="7">
        <v>75</v>
      </c>
      <c r="AH182" s="7">
        <v>57.75</v>
      </c>
      <c r="AI182" s="7">
        <v>50</v>
      </c>
      <c r="AK182" s="7">
        <v>42</v>
      </c>
      <c r="AL182" s="7">
        <v>75</v>
      </c>
      <c r="AM182" s="7">
        <v>40</v>
      </c>
      <c r="AN182" s="7">
        <v>70</v>
      </c>
      <c r="AP182" s="7">
        <v>52</v>
      </c>
      <c r="AR182" s="7">
        <v>25</v>
      </c>
      <c r="AS182" s="7">
        <v>18</v>
      </c>
      <c r="AT182" s="7">
        <v>40.5</v>
      </c>
      <c r="AU182" s="7">
        <v>31.5</v>
      </c>
      <c r="AV182" s="7">
        <v>26.25</v>
      </c>
      <c r="AW182" s="7">
        <v>24</v>
      </c>
      <c r="AY182" s="7">
        <v>30.37</v>
      </c>
      <c r="BA182" s="7">
        <v>25</v>
      </c>
      <c r="BB182" s="7">
        <v>20</v>
      </c>
      <c r="BC182" s="7">
        <v>25</v>
      </c>
    </row>
    <row r="183" spans="1:55" x14ac:dyDescent="0.25">
      <c r="A183" s="7" t="s">
        <v>1267</v>
      </c>
      <c r="B183" s="20">
        <v>35</v>
      </c>
      <c r="C183" s="7">
        <v>50</v>
      </c>
      <c r="D183" s="149"/>
      <c r="E183" s="7">
        <v>75</v>
      </c>
      <c r="F183" s="5">
        <v>19.940000000000001</v>
      </c>
      <c r="H183" s="7">
        <v>50</v>
      </c>
      <c r="I183" s="7">
        <v>71.06</v>
      </c>
      <c r="J183" s="149">
        <v>31.5</v>
      </c>
      <c r="K183" s="7">
        <v>35</v>
      </c>
      <c r="L183" s="7">
        <v>66.150000000000006</v>
      </c>
      <c r="M183" s="7">
        <v>25.25</v>
      </c>
      <c r="N183" s="7">
        <v>28.93</v>
      </c>
      <c r="O183" s="7">
        <v>50</v>
      </c>
      <c r="P183" s="7">
        <v>30.37</v>
      </c>
      <c r="Q183" s="7">
        <v>28.93</v>
      </c>
      <c r="R183" s="7">
        <v>47.25</v>
      </c>
      <c r="S183" s="7">
        <v>33</v>
      </c>
      <c r="T183" s="7">
        <v>42</v>
      </c>
      <c r="U183" s="7">
        <v>50</v>
      </c>
      <c r="W183" s="7">
        <v>75</v>
      </c>
      <c r="X183" s="7">
        <v>31.88</v>
      </c>
      <c r="AA183" s="7">
        <v>60</v>
      </c>
      <c r="AB183" s="7">
        <v>57.75</v>
      </c>
      <c r="AC183" s="7">
        <v>70</v>
      </c>
      <c r="AD183" s="7">
        <v>30.35</v>
      </c>
      <c r="AE183" s="7">
        <v>75</v>
      </c>
      <c r="AF183" s="7">
        <v>52.02</v>
      </c>
      <c r="AG183" s="7">
        <v>80</v>
      </c>
      <c r="AH183" s="7">
        <v>57.75</v>
      </c>
      <c r="AI183" s="7">
        <v>50</v>
      </c>
      <c r="AK183" s="7">
        <v>80</v>
      </c>
      <c r="AL183" s="7">
        <v>52.5</v>
      </c>
      <c r="AM183" s="7">
        <v>40</v>
      </c>
      <c r="AN183" s="7">
        <v>70</v>
      </c>
      <c r="AP183" s="7">
        <v>52</v>
      </c>
      <c r="AR183" s="7">
        <v>25</v>
      </c>
      <c r="AS183" s="7">
        <v>18</v>
      </c>
      <c r="AT183" s="7">
        <v>40.5</v>
      </c>
      <c r="AU183" s="7">
        <v>31.5</v>
      </c>
      <c r="AV183" s="7">
        <v>26.25</v>
      </c>
      <c r="AW183" s="7">
        <v>24</v>
      </c>
      <c r="AY183" s="7">
        <v>30.37</v>
      </c>
      <c r="BA183" s="7">
        <v>25</v>
      </c>
      <c r="BB183" s="7">
        <v>20</v>
      </c>
      <c r="BC183" s="7">
        <v>25</v>
      </c>
    </row>
    <row r="184" spans="1:55" x14ac:dyDescent="0.25">
      <c r="A184" s="7" t="s">
        <v>1392</v>
      </c>
      <c r="B184" s="20">
        <v>13</v>
      </c>
      <c r="C184" s="7">
        <v>17.32</v>
      </c>
      <c r="D184" s="149"/>
      <c r="E184" s="7">
        <v>18.25</v>
      </c>
      <c r="F184" s="5">
        <v>16.5</v>
      </c>
      <c r="H184" s="7">
        <v>20</v>
      </c>
      <c r="I184" s="7">
        <v>19.079999999999998</v>
      </c>
      <c r="J184" s="149">
        <v>14.43</v>
      </c>
      <c r="K184" s="7">
        <v>18</v>
      </c>
      <c r="L184" s="7">
        <v>19.07</v>
      </c>
      <c r="M184" s="7">
        <v>20</v>
      </c>
      <c r="N184" s="7">
        <v>20</v>
      </c>
      <c r="O184" s="7">
        <v>17</v>
      </c>
      <c r="P184" s="7">
        <v>18.21</v>
      </c>
      <c r="Q184" s="7">
        <v>20</v>
      </c>
      <c r="R184" s="7">
        <v>18.47</v>
      </c>
      <c r="S184" s="7">
        <v>19.95</v>
      </c>
      <c r="T184" s="7">
        <v>19</v>
      </c>
      <c r="U184" s="7">
        <v>17.850000000000001</v>
      </c>
      <c r="W184" s="7">
        <v>17.059999999999999</v>
      </c>
      <c r="X184" s="7">
        <v>19.12</v>
      </c>
      <c r="AA184" s="7">
        <v>20</v>
      </c>
      <c r="AB184" s="7">
        <v>20</v>
      </c>
      <c r="AC184" s="7">
        <v>15</v>
      </c>
      <c r="AD184" s="7">
        <v>21</v>
      </c>
      <c r="AE184" s="7">
        <v>19.82</v>
      </c>
      <c r="AF184" s="7">
        <v>21.85</v>
      </c>
      <c r="AG184" s="7">
        <v>17.5</v>
      </c>
      <c r="AH184" s="7">
        <v>20</v>
      </c>
      <c r="AI184" s="7">
        <v>19.28</v>
      </c>
      <c r="AK184" s="7">
        <v>19.8</v>
      </c>
      <c r="AL184" s="7">
        <v>20</v>
      </c>
      <c r="AM184" s="7">
        <v>15</v>
      </c>
      <c r="AN184" s="7">
        <v>15.75</v>
      </c>
      <c r="AP184" s="7">
        <v>20</v>
      </c>
      <c r="AR184" s="7">
        <v>15.75</v>
      </c>
      <c r="AS184" s="7">
        <v>12</v>
      </c>
      <c r="AT184" s="7">
        <v>17.350000000000001</v>
      </c>
      <c r="AU184" s="7">
        <v>17.350000000000001</v>
      </c>
      <c r="AV184" s="7">
        <v>15.75</v>
      </c>
      <c r="AW184" s="7">
        <v>14.5</v>
      </c>
      <c r="AY184" s="7">
        <v>19.68</v>
      </c>
      <c r="BA184" s="7">
        <v>17.25</v>
      </c>
      <c r="BB184" s="7">
        <v>18.75</v>
      </c>
      <c r="BC184" s="7">
        <v>15.75</v>
      </c>
    </row>
    <row r="185" spans="1:55" x14ac:dyDescent="0.25">
      <c r="A185" s="7">
        <v>9</v>
      </c>
      <c r="D185" s="149"/>
      <c r="J185" s="149"/>
    </row>
    <row r="186" spans="1:55" x14ac:dyDescent="0.25">
      <c r="A186" s="7" t="s">
        <v>462</v>
      </c>
      <c r="D186" s="149"/>
      <c r="J186" s="149"/>
    </row>
    <row r="187" spans="1:55" x14ac:dyDescent="0.25">
      <c r="A187" s="7" t="s">
        <v>158</v>
      </c>
      <c r="B187" s="20">
        <v>392</v>
      </c>
      <c r="C187" s="7">
        <v>450</v>
      </c>
      <c r="D187" s="149"/>
      <c r="E187" s="7">
        <v>392.5</v>
      </c>
      <c r="F187" s="5">
        <v>374</v>
      </c>
      <c r="H187" s="7">
        <v>401.2</v>
      </c>
      <c r="I187" s="7">
        <v>473.55</v>
      </c>
      <c r="J187" s="149">
        <v>466.62</v>
      </c>
      <c r="K187" s="7">
        <v>433</v>
      </c>
      <c r="L187" s="7">
        <v>485.67</v>
      </c>
      <c r="M187" s="7">
        <v>374.33</v>
      </c>
      <c r="N187" s="7">
        <v>474.07</v>
      </c>
      <c r="O187" s="7">
        <v>450</v>
      </c>
      <c r="P187" s="7">
        <v>521</v>
      </c>
      <c r="Q187" s="7">
        <v>493.5</v>
      </c>
      <c r="R187" s="7">
        <v>466.01</v>
      </c>
      <c r="S187" s="7">
        <v>404</v>
      </c>
      <c r="T187" s="7">
        <v>450</v>
      </c>
      <c r="U187" s="7">
        <v>399.84</v>
      </c>
      <c r="W187" s="7">
        <v>456</v>
      </c>
      <c r="X187" s="7">
        <v>500</v>
      </c>
      <c r="AA187" s="7">
        <v>466.62</v>
      </c>
      <c r="AB187" s="7">
        <v>416.85</v>
      </c>
      <c r="AC187" s="7">
        <v>404</v>
      </c>
      <c r="AD187" s="7">
        <v>475.09</v>
      </c>
      <c r="AE187" s="7">
        <v>472.5</v>
      </c>
      <c r="AF187" s="7">
        <v>518.17999999999995</v>
      </c>
      <c r="AG187" s="7">
        <v>452</v>
      </c>
      <c r="AH187" s="7">
        <v>462</v>
      </c>
      <c r="AI187" s="7">
        <v>374.85</v>
      </c>
      <c r="AK187" s="7">
        <v>530</v>
      </c>
      <c r="AL187" s="7">
        <v>533</v>
      </c>
      <c r="AM187" s="7">
        <v>470.25</v>
      </c>
      <c r="AN187" s="7">
        <v>525</v>
      </c>
      <c r="AP187" s="7">
        <v>458.92</v>
      </c>
      <c r="AR187" s="7">
        <v>353</v>
      </c>
      <c r="AS187" s="7">
        <v>494</v>
      </c>
      <c r="AT187" s="7">
        <v>393.59</v>
      </c>
      <c r="AU187" s="7">
        <v>441</v>
      </c>
      <c r="AV187" s="7">
        <v>475.65</v>
      </c>
      <c r="AW187" s="7">
        <v>444</v>
      </c>
      <c r="AY187" s="7">
        <v>434</v>
      </c>
      <c r="BA187" s="7">
        <v>446.58</v>
      </c>
      <c r="BB187" s="7">
        <v>525</v>
      </c>
      <c r="BC187" s="7">
        <v>466.2</v>
      </c>
    </row>
    <row r="188" spans="1:55" x14ac:dyDescent="0.25">
      <c r="A188" s="7" t="s">
        <v>159</v>
      </c>
      <c r="B188" s="20">
        <v>44</v>
      </c>
      <c r="C188" s="7">
        <v>50.4</v>
      </c>
      <c r="D188" s="149"/>
      <c r="E188" s="7">
        <v>39.25</v>
      </c>
      <c r="F188" s="5">
        <v>33</v>
      </c>
      <c r="H188" s="7">
        <v>35.4</v>
      </c>
      <c r="I188" s="7">
        <v>48.51</v>
      </c>
      <c r="J188" s="149">
        <v>47.76</v>
      </c>
      <c r="K188" s="7">
        <v>35.31</v>
      </c>
      <c r="L188" s="7">
        <v>48.99</v>
      </c>
      <c r="M188" s="7">
        <v>49.35</v>
      </c>
      <c r="N188" s="7">
        <v>46.3</v>
      </c>
      <c r="O188" s="7">
        <v>38.85</v>
      </c>
      <c r="P188" s="7">
        <v>49.61</v>
      </c>
      <c r="Q188" s="7">
        <v>50.4</v>
      </c>
      <c r="R188" s="7">
        <v>47.4</v>
      </c>
      <c r="S188" s="7">
        <v>41.33</v>
      </c>
      <c r="T188" s="7">
        <v>44</v>
      </c>
      <c r="U188" s="7">
        <v>38.799999999999997</v>
      </c>
      <c r="W188" s="7">
        <v>48</v>
      </c>
      <c r="X188" s="7">
        <v>50.4</v>
      </c>
      <c r="AA188" s="7">
        <v>49.61</v>
      </c>
      <c r="AB188" s="7">
        <v>42</v>
      </c>
      <c r="AC188" s="7">
        <v>45.36</v>
      </c>
      <c r="AD188" s="7">
        <v>44</v>
      </c>
      <c r="AE188" s="7">
        <v>50</v>
      </c>
      <c r="AF188" s="7">
        <v>51.27</v>
      </c>
      <c r="AG188" s="7">
        <v>40</v>
      </c>
      <c r="AH188" s="7">
        <v>47.25</v>
      </c>
      <c r="AI188" s="7">
        <v>36.450000000000003</v>
      </c>
      <c r="AK188" s="7">
        <v>44</v>
      </c>
      <c r="AL188" s="7">
        <v>53</v>
      </c>
      <c r="AM188" s="7">
        <v>51.97</v>
      </c>
      <c r="AN188" s="7">
        <v>50</v>
      </c>
      <c r="AP188" s="7">
        <v>34.340000000000003</v>
      </c>
      <c r="AR188" s="7">
        <v>33.07</v>
      </c>
      <c r="AS188" s="7">
        <v>44</v>
      </c>
      <c r="AT188" s="7">
        <v>34.72</v>
      </c>
      <c r="AU188" s="7">
        <v>44</v>
      </c>
      <c r="AV188" s="7">
        <v>50</v>
      </c>
      <c r="AW188" s="7">
        <v>40</v>
      </c>
      <c r="AY188" s="7">
        <v>46.17</v>
      </c>
      <c r="BA188" s="7">
        <v>47.25</v>
      </c>
      <c r="BB188" s="7">
        <v>48</v>
      </c>
      <c r="BC188" s="7">
        <v>49.5</v>
      </c>
    </row>
    <row r="189" spans="1:55" x14ac:dyDescent="0.25">
      <c r="A189" s="7" t="s">
        <v>160</v>
      </c>
      <c r="B189" s="20">
        <v>60</v>
      </c>
      <c r="C189" s="7">
        <v>60.55</v>
      </c>
      <c r="D189" s="149"/>
      <c r="E189" s="7">
        <v>63.25</v>
      </c>
      <c r="F189" s="5">
        <v>54</v>
      </c>
      <c r="H189" s="7">
        <v>64.900000000000006</v>
      </c>
      <c r="I189" s="7">
        <v>66.66</v>
      </c>
      <c r="J189" s="149">
        <v>45.49</v>
      </c>
      <c r="K189" s="7">
        <v>31</v>
      </c>
      <c r="L189" s="7">
        <v>66.150000000000006</v>
      </c>
      <c r="M189" s="7">
        <v>64.05</v>
      </c>
      <c r="N189" s="7">
        <v>64.819999999999993</v>
      </c>
      <c r="O189" s="7">
        <v>57.75</v>
      </c>
      <c r="P189" s="7">
        <v>65.62</v>
      </c>
      <c r="Q189" s="7">
        <v>61.74</v>
      </c>
      <c r="R189" s="7">
        <v>64.05</v>
      </c>
      <c r="S189" s="7">
        <v>49.9</v>
      </c>
      <c r="T189" s="7">
        <v>57.75</v>
      </c>
      <c r="U189" s="7">
        <v>64.680000000000007</v>
      </c>
      <c r="W189" s="7">
        <v>50.4</v>
      </c>
      <c r="X189" s="7">
        <v>65.099999999999994</v>
      </c>
      <c r="AA189" s="7">
        <v>63</v>
      </c>
      <c r="AB189" s="7">
        <v>52.5</v>
      </c>
      <c r="AC189" s="7">
        <v>64.8</v>
      </c>
      <c r="AD189" s="7">
        <v>66.41</v>
      </c>
      <c r="AE189" s="7">
        <v>57.82</v>
      </c>
      <c r="AF189" s="7">
        <v>64.05</v>
      </c>
      <c r="AG189" s="7">
        <v>65</v>
      </c>
      <c r="AH189" s="7">
        <v>57.75</v>
      </c>
      <c r="AI189" s="7">
        <v>57.75</v>
      </c>
      <c r="AK189" s="7">
        <v>66</v>
      </c>
      <c r="AL189" s="7">
        <v>65.459999999999994</v>
      </c>
      <c r="AM189" s="7">
        <v>57.42</v>
      </c>
      <c r="AN189" s="7">
        <v>60</v>
      </c>
      <c r="AP189" s="7">
        <v>34.340000000000003</v>
      </c>
      <c r="AR189" s="7">
        <v>60</v>
      </c>
      <c r="AS189" s="7">
        <v>44</v>
      </c>
      <c r="AT189" s="7">
        <v>62.5</v>
      </c>
      <c r="AU189" s="7">
        <v>60.5</v>
      </c>
      <c r="AV189" s="7">
        <v>62.98</v>
      </c>
      <c r="AW189" s="7">
        <v>46.5</v>
      </c>
      <c r="AY189" s="7">
        <v>66.150000000000006</v>
      </c>
      <c r="BA189" s="7">
        <v>64</v>
      </c>
      <c r="BB189" s="7">
        <v>65</v>
      </c>
      <c r="BC189" s="7">
        <v>64.05</v>
      </c>
    </row>
    <row r="190" spans="1:55" x14ac:dyDescent="0.25">
      <c r="A190" s="7" t="s">
        <v>161</v>
      </c>
      <c r="B190" s="20">
        <v>73</v>
      </c>
      <c r="C190" s="7">
        <v>77</v>
      </c>
      <c r="D190" s="149"/>
      <c r="E190" s="7">
        <v>73.95</v>
      </c>
      <c r="F190" s="5">
        <v>63</v>
      </c>
      <c r="H190" s="7">
        <v>74.34</v>
      </c>
      <c r="I190" s="7">
        <v>86.62</v>
      </c>
      <c r="J190" s="149">
        <v>87.77</v>
      </c>
      <c r="K190" s="7">
        <v>74.900000000000006</v>
      </c>
      <c r="L190" s="7">
        <v>82.22</v>
      </c>
      <c r="M190" s="7">
        <v>68</v>
      </c>
      <c r="N190" s="7">
        <v>84.32</v>
      </c>
      <c r="O190" s="7">
        <v>86.62</v>
      </c>
      <c r="P190" s="7">
        <v>88</v>
      </c>
      <c r="Q190" s="7">
        <v>82.68</v>
      </c>
      <c r="R190" s="7">
        <v>81.84</v>
      </c>
      <c r="S190" s="7">
        <v>78.55</v>
      </c>
      <c r="T190" s="7">
        <v>79</v>
      </c>
      <c r="U190" s="7">
        <v>74.08</v>
      </c>
      <c r="W190" s="7">
        <v>84</v>
      </c>
      <c r="X190" s="7">
        <v>87.1</v>
      </c>
      <c r="AA190" s="7">
        <v>80.849999999999994</v>
      </c>
      <c r="AB190" s="7">
        <v>76.650000000000006</v>
      </c>
      <c r="AC190" s="7">
        <v>70.2</v>
      </c>
      <c r="AD190" s="7">
        <v>88</v>
      </c>
      <c r="AE190" s="7">
        <v>84</v>
      </c>
      <c r="AF190" s="7">
        <v>89.45</v>
      </c>
      <c r="AG190" s="7">
        <v>85</v>
      </c>
      <c r="AH190" s="7">
        <v>78.75</v>
      </c>
      <c r="AI190" s="7">
        <v>66</v>
      </c>
      <c r="AK190" s="7">
        <v>81</v>
      </c>
      <c r="AL190" s="7">
        <v>88</v>
      </c>
      <c r="AM190" s="7">
        <v>69.3</v>
      </c>
      <c r="AN190" s="7">
        <v>80</v>
      </c>
      <c r="AP190" s="7">
        <v>78.52</v>
      </c>
      <c r="AR190" s="7">
        <v>52</v>
      </c>
      <c r="AS190" s="7">
        <v>72</v>
      </c>
      <c r="AT190" s="7">
        <v>72.92</v>
      </c>
      <c r="AU190" s="7">
        <v>70.400000000000006</v>
      </c>
      <c r="AV190" s="7">
        <v>86.1</v>
      </c>
      <c r="AW190" s="7">
        <v>78.5</v>
      </c>
      <c r="AY190" s="7">
        <v>83.86</v>
      </c>
      <c r="BA190" s="7">
        <v>81.27</v>
      </c>
      <c r="BB190" s="7">
        <v>79</v>
      </c>
      <c r="BC190" s="7">
        <v>80.849999999999994</v>
      </c>
    </row>
    <row r="191" spans="1:55" x14ac:dyDescent="0.25">
      <c r="A191" s="7" t="s">
        <v>162</v>
      </c>
      <c r="B191" s="20">
        <v>76</v>
      </c>
      <c r="C191" s="7">
        <v>85</v>
      </c>
      <c r="D191" s="149"/>
      <c r="E191" s="7">
        <v>90</v>
      </c>
      <c r="F191" s="5">
        <v>70</v>
      </c>
      <c r="H191" s="7">
        <v>82.6</v>
      </c>
      <c r="I191" s="7">
        <v>89.13</v>
      </c>
      <c r="J191" s="149">
        <v>96.76</v>
      </c>
      <c r="K191" s="7">
        <v>74.900000000000006</v>
      </c>
      <c r="L191" s="7">
        <v>94.43</v>
      </c>
      <c r="M191" s="7">
        <v>88.51</v>
      </c>
      <c r="N191" s="7">
        <v>96.07</v>
      </c>
      <c r="O191" s="7">
        <v>80.849999999999994</v>
      </c>
      <c r="P191" s="7">
        <v>94.5</v>
      </c>
      <c r="Q191" s="7">
        <v>99</v>
      </c>
      <c r="R191" s="7">
        <v>89.32</v>
      </c>
      <c r="S191" s="7">
        <v>96.46</v>
      </c>
      <c r="T191" s="7">
        <v>90</v>
      </c>
      <c r="U191" s="7">
        <v>90</v>
      </c>
      <c r="W191" s="7">
        <v>93.33</v>
      </c>
      <c r="X191" s="7">
        <v>94.5</v>
      </c>
      <c r="AA191" s="7">
        <v>93.71</v>
      </c>
      <c r="AB191" s="7">
        <v>84</v>
      </c>
      <c r="AC191" s="7">
        <v>86.4</v>
      </c>
      <c r="AD191" s="7">
        <v>97.75</v>
      </c>
      <c r="AE191" s="7">
        <v>94.5</v>
      </c>
      <c r="AF191" s="7">
        <v>97.64</v>
      </c>
      <c r="AG191" s="7">
        <v>90</v>
      </c>
      <c r="AH191" s="7">
        <v>73.5</v>
      </c>
      <c r="AI191" s="7">
        <v>85</v>
      </c>
      <c r="AK191" s="7">
        <v>88</v>
      </c>
      <c r="AL191" s="7">
        <v>92</v>
      </c>
      <c r="AM191" s="7">
        <v>103.95</v>
      </c>
      <c r="AN191" s="7">
        <v>95</v>
      </c>
      <c r="AP191" s="7">
        <v>85.89</v>
      </c>
      <c r="AR191" s="7">
        <v>76.650000000000006</v>
      </c>
      <c r="AS191" s="7">
        <v>89</v>
      </c>
      <c r="AT191" s="7">
        <v>81.010000000000005</v>
      </c>
      <c r="AU191" s="7">
        <v>84.5</v>
      </c>
      <c r="AV191" s="7">
        <v>99.99</v>
      </c>
      <c r="AW191" s="7">
        <v>85</v>
      </c>
      <c r="AY191" s="7">
        <v>89.93</v>
      </c>
      <c r="BA191" s="7">
        <v>89.32</v>
      </c>
      <c r="BB191" s="7">
        <v>92</v>
      </c>
      <c r="BC191" s="7">
        <v>93.5</v>
      </c>
    </row>
    <row r="192" spans="1:55" x14ac:dyDescent="0.25">
      <c r="A192" s="7" t="s">
        <v>163</v>
      </c>
      <c r="B192" s="20">
        <v>77</v>
      </c>
      <c r="C192" s="7">
        <v>87.77</v>
      </c>
      <c r="D192" s="149"/>
      <c r="E192" s="7">
        <v>76.25</v>
      </c>
      <c r="F192" s="5">
        <v>71.5</v>
      </c>
      <c r="H192" s="7">
        <v>76.7</v>
      </c>
      <c r="I192" s="7">
        <v>95.49</v>
      </c>
      <c r="J192" s="149">
        <v>92.16</v>
      </c>
      <c r="K192" s="7">
        <v>74.900000000000006</v>
      </c>
      <c r="L192" s="7">
        <v>87.69</v>
      </c>
      <c r="M192" s="7">
        <v>77.17</v>
      </c>
      <c r="N192" s="7">
        <v>96.07</v>
      </c>
      <c r="O192" s="7">
        <v>93.5</v>
      </c>
      <c r="P192" s="7">
        <v>100</v>
      </c>
      <c r="Q192" s="7">
        <v>94.5</v>
      </c>
      <c r="R192" s="7">
        <v>90.14</v>
      </c>
      <c r="S192" s="7">
        <v>81.05</v>
      </c>
      <c r="T192" s="7">
        <v>84</v>
      </c>
      <c r="U192" s="7">
        <v>76.44</v>
      </c>
      <c r="W192" s="7">
        <v>106.8</v>
      </c>
      <c r="X192" s="7">
        <v>98.54</v>
      </c>
      <c r="AA192" s="7">
        <v>96.75</v>
      </c>
      <c r="AB192" s="7">
        <v>87.15</v>
      </c>
      <c r="AC192" s="7">
        <v>91.8</v>
      </c>
      <c r="AD192" s="7">
        <v>95.3</v>
      </c>
      <c r="AE192" s="7">
        <v>105</v>
      </c>
      <c r="AF192" s="7">
        <v>106.36</v>
      </c>
      <c r="AG192" s="7">
        <v>71.66</v>
      </c>
      <c r="AH192" s="7">
        <v>78.75</v>
      </c>
      <c r="AI192" s="7">
        <v>68.25</v>
      </c>
      <c r="AK192" s="7">
        <v>91.35</v>
      </c>
      <c r="AL192" s="7">
        <v>97</v>
      </c>
      <c r="AM192" s="7">
        <v>78.989999999999995</v>
      </c>
      <c r="AN192" s="7">
        <v>95</v>
      </c>
      <c r="AP192" s="7">
        <v>78.52</v>
      </c>
      <c r="AR192" s="7">
        <v>68</v>
      </c>
      <c r="AS192" s="7">
        <v>94</v>
      </c>
      <c r="AT192" s="7">
        <v>75.239999999999995</v>
      </c>
      <c r="AU192" s="7">
        <v>70.400000000000006</v>
      </c>
      <c r="AV192" s="7">
        <v>111.1</v>
      </c>
      <c r="AW192" s="7">
        <v>82.95</v>
      </c>
      <c r="AY192" s="7">
        <v>85.07</v>
      </c>
      <c r="BA192" s="7">
        <v>100</v>
      </c>
      <c r="BB192" s="7">
        <v>90</v>
      </c>
      <c r="BC192" s="7">
        <v>92.16</v>
      </c>
    </row>
    <row r="193" spans="1:55" x14ac:dyDescent="0.25">
      <c r="A193" s="7" t="s">
        <v>164</v>
      </c>
      <c r="B193" s="20">
        <v>265</v>
      </c>
      <c r="C193" s="7">
        <v>157.5</v>
      </c>
      <c r="D193" s="149"/>
      <c r="E193" s="7">
        <v>150</v>
      </c>
      <c r="F193" s="5">
        <v>235</v>
      </c>
      <c r="H193" s="7">
        <v>147.5</v>
      </c>
      <c r="I193" s="7">
        <v>288.75</v>
      </c>
      <c r="J193" s="149">
        <v>278.25</v>
      </c>
      <c r="K193" s="7">
        <v>175</v>
      </c>
      <c r="L193" s="7">
        <v>287.83999999999997</v>
      </c>
      <c r="M193" s="7">
        <v>275.25</v>
      </c>
      <c r="N193" s="7">
        <v>266.22000000000003</v>
      </c>
      <c r="O193" s="7">
        <v>265.64999999999998</v>
      </c>
      <c r="P193" s="7">
        <v>297.67</v>
      </c>
      <c r="Q193" s="7">
        <v>270</v>
      </c>
      <c r="R193" s="7">
        <v>288.75</v>
      </c>
      <c r="S193" s="7">
        <v>148.5</v>
      </c>
      <c r="T193" s="7">
        <v>250</v>
      </c>
      <c r="U193" s="7">
        <v>147</v>
      </c>
      <c r="W193" s="7">
        <v>240</v>
      </c>
      <c r="X193" s="7">
        <v>300.98</v>
      </c>
      <c r="AA193" s="7">
        <v>270</v>
      </c>
      <c r="AB193" s="7">
        <v>243.6</v>
      </c>
      <c r="AC193" s="7">
        <v>270</v>
      </c>
      <c r="AD193" s="7">
        <v>297.94</v>
      </c>
      <c r="AE193" s="7">
        <v>300</v>
      </c>
      <c r="AF193" s="7">
        <v>300</v>
      </c>
      <c r="AG193" s="7">
        <v>168</v>
      </c>
      <c r="AH193" s="7">
        <v>262.5</v>
      </c>
      <c r="AI193" s="7">
        <v>247</v>
      </c>
      <c r="AK193" s="7">
        <v>310</v>
      </c>
      <c r="AL193" s="7">
        <v>292</v>
      </c>
      <c r="AM193" s="7">
        <v>277.2</v>
      </c>
      <c r="AN193" s="7">
        <v>275</v>
      </c>
      <c r="AP193" s="7">
        <v>268.77999999999997</v>
      </c>
      <c r="AR193" s="7">
        <v>148</v>
      </c>
      <c r="AS193" s="7">
        <v>278</v>
      </c>
      <c r="AT193" s="7">
        <v>144.69999999999999</v>
      </c>
      <c r="AU193" s="7">
        <v>252</v>
      </c>
      <c r="AV193" s="7">
        <v>292.95</v>
      </c>
      <c r="AW193" s="7">
        <v>167</v>
      </c>
      <c r="AY193" s="7">
        <v>158</v>
      </c>
      <c r="BA193" s="7">
        <v>235</v>
      </c>
      <c r="BB193" s="7">
        <v>310</v>
      </c>
      <c r="BC193" s="7">
        <v>283.5</v>
      </c>
    </row>
    <row r="194" spans="1:55" x14ac:dyDescent="0.25">
      <c r="A194" s="7" t="s">
        <v>165</v>
      </c>
      <c r="B194" s="20">
        <v>49</v>
      </c>
      <c r="C194" s="7">
        <v>66</v>
      </c>
      <c r="D194" s="149"/>
      <c r="E194" s="7">
        <v>52</v>
      </c>
      <c r="F194" s="5">
        <v>44</v>
      </c>
      <c r="H194" s="7">
        <v>47.2</v>
      </c>
      <c r="I194" s="7">
        <v>72.73</v>
      </c>
      <c r="J194" s="149">
        <v>75.819999999999993</v>
      </c>
      <c r="K194" s="7">
        <v>65</v>
      </c>
      <c r="L194" s="7">
        <v>60.71</v>
      </c>
      <c r="M194" s="7">
        <v>63.14</v>
      </c>
      <c r="N194" s="7">
        <v>68.290000000000006</v>
      </c>
      <c r="O194" s="7">
        <v>47.25</v>
      </c>
      <c r="P194" s="7">
        <v>72.760000000000005</v>
      </c>
      <c r="Q194" s="7">
        <v>73.5</v>
      </c>
      <c r="R194" s="7">
        <v>62.52</v>
      </c>
      <c r="S194" s="7">
        <v>57.88</v>
      </c>
      <c r="T194" s="7">
        <v>72</v>
      </c>
      <c r="U194" s="7">
        <v>51</v>
      </c>
      <c r="W194" s="7">
        <v>72.47</v>
      </c>
      <c r="X194" s="7">
        <v>76.31</v>
      </c>
      <c r="AA194" s="7">
        <v>72.760000000000005</v>
      </c>
      <c r="AB194" s="7">
        <v>63</v>
      </c>
      <c r="AC194" s="7">
        <v>66.95</v>
      </c>
      <c r="AD194" s="7">
        <v>58.65</v>
      </c>
      <c r="AE194" s="7">
        <v>77.75</v>
      </c>
      <c r="AF194" s="7">
        <v>70.91</v>
      </c>
      <c r="AG194" s="7">
        <v>70</v>
      </c>
      <c r="AH194" s="7">
        <v>68.25</v>
      </c>
      <c r="AI194" s="7">
        <v>48.61</v>
      </c>
      <c r="AK194" s="7">
        <v>57.3</v>
      </c>
      <c r="AL194" s="7">
        <v>77</v>
      </c>
      <c r="AM194" s="7">
        <v>69.3</v>
      </c>
      <c r="AN194" s="7">
        <v>75</v>
      </c>
      <c r="AP194" s="7">
        <v>53.98</v>
      </c>
      <c r="AR194" s="7">
        <v>41</v>
      </c>
      <c r="AS194" s="7">
        <v>77</v>
      </c>
      <c r="AT194" s="7">
        <v>72.760000000000005</v>
      </c>
      <c r="AU194" s="7">
        <v>53.25</v>
      </c>
      <c r="AV194" s="7">
        <v>73.33</v>
      </c>
      <c r="AW194" s="7">
        <v>53.5</v>
      </c>
      <c r="AY194" s="7">
        <v>54.69</v>
      </c>
      <c r="BA194" s="7">
        <v>59.42</v>
      </c>
      <c r="BB194" s="7">
        <v>72</v>
      </c>
      <c r="BC194" s="7">
        <v>79</v>
      </c>
    </row>
    <row r="195" spans="1:55" x14ac:dyDescent="0.25">
      <c r="A195" s="7" t="s">
        <v>1393</v>
      </c>
      <c r="B195" s="20">
        <v>195</v>
      </c>
      <c r="C195" s="7">
        <v>220</v>
      </c>
      <c r="D195" s="149"/>
      <c r="E195" s="7">
        <v>233.5</v>
      </c>
      <c r="F195" s="5">
        <v>220</v>
      </c>
      <c r="H195" s="7">
        <v>275</v>
      </c>
      <c r="I195" s="7">
        <v>275</v>
      </c>
      <c r="J195" s="149">
        <v>274.05</v>
      </c>
      <c r="K195" s="7">
        <v>225</v>
      </c>
      <c r="L195" s="7">
        <v>287.51</v>
      </c>
      <c r="M195" s="7">
        <v>275</v>
      </c>
      <c r="N195" s="7">
        <v>290</v>
      </c>
      <c r="O195" s="7">
        <v>236.25</v>
      </c>
      <c r="P195" s="7">
        <v>275.62</v>
      </c>
      <c r="Q195" s="7">
        <v>248.06</v>
      </c>
      <c r="R195" s="7">
        <v>250.14</v>
      </c>
      <c r="S195" s="7">
        <v>237.5</v>
      </c>
      <c r="T195" s="7">
        <v>250</v>
      </c>
      <c r="U195" s="7">
        <v>262.5</v>
      </c>
      <c r="W195" s="7">
        <v>292.05</v>
      </c>
      <c r="X195" s="7">
        <v>275.14</v>
      </c>
      <c r="AA195" s="7">
        <v>290</v>
      </c>
      <c r="AB195" s="7">
        <v>215.25</v>
      </c>
      <c r="AC195" s="7">
        <v>220</v>
      </c>
      <c r="AD195" s="7">
        <v>242.8</v>
      </c>
      <c r="AE195" s="7">
        <v>275</v>
      </c>
      <c r="AF195" s="7">
        <v>255.27</v>
      </c>
      <c r="AG195" s="7">
        <v>250</v>
      </c>
      <c r="AH195" s="7">
        <v>220.5</v>
      </c>
      <c r="AI195" s="7">
        <v>221.87</v>
      </c>
      <c r="AK195" s="7">
        <v>253.55</v>
      </c>
      <c r="AL195" s="7">
        <v>275</v>
      </c>
      <c r="AM195" s="7">
        <v>306.07</v>
      </c>
      <c r="AN195" s="7">
        <v>250</v>
      </c>
      <c r="AP195" s="7">
        <v>275.62</v>
      </c>
      <c r="AR195" s="7">
        <v>246</v>
      </c>
      <c r="AS195" s="7">
        <v>250</v>
      </c>
      <c r="AT195" s="7">
        <v>231.52</v>
      </c>
      <c r="AU195" s="7">
        <v>220.5</v>
      </c>
      <c r="AV195" s="7">
        <v>233.31</v>
      </c>
      <c r="AW195" s="7">
        <v>234</v>
      </c>
      <c r="AY195" s="7">
        <v>262.54000000000002</v>
      </c>
      <c r="BA195" s="7">
        <v>282</v>
      </c>
      <c r="BB195" s="7">
        <v>275</v>
      </c>
      <c r="BC195" s="7">
        <v>290</v>
      </c>
    </row>
    <row r="196" spans="1:55" x14ac:dyDescent="0.25">
      <c r="A196" s="7" t="s">
        <v>166</v>
      </c>
      <c r="B196" s="20">
        <v>57</v>
      </c>
      <c r="C196" s="7">
        <v>70</v>
      </c>
      <c r="D196" s="149"/>
      <c r="E196" s="7">
        <v>47.5</v>
      </c>
      <c r="F196" s="5">
        <v>44</v>
      </c>
      <c r="H196" s="7">
        <v>47.2</v>
      </c>
      <c r="I196" s="7">
        <v>63.64</v>
      </c>
      <c r="J196" s="149">
        <v>64.16</v>
      </c>
      <c r="K196" s="7">
        <v>50</v>
      </c>
      <c r="L196" s="7">
        <v>66.66</v>
      </c>
      <c r="M196" s="7">
        <v>49.61</v>
      </c>
      <c r="N196" s="7">
        <v>63.66</v>
      </c>
      <c r="O196" s="7">
        <v>66</v>
      </c>
      <c r="P196" s="7">
        <v>66.150000000000006</v>
      </c>
      <c r="Q196" s="7">
        <v>65</v>
      </c>
      <c r="R196" s="7">
        <v>60.8</v>
      </c>
      <c r="S196" s="7">
        <v>49.9</v>
      </c>
      <c r="T196" s="7">
        <v>60</v>
      </c>
      <c r="U196" s="7">
        <v>47.04</v>
      </c>
      <c r="W196" s="7">
        <v>65.88</v>
      </c>
      <c r="X196" s="7">
        <v>66.150000000000006</v>
      </c>
      <c r="AA196" s="7">
        <v>69</v>
      </c>
      <c r="AB196" s="7">
        <v>56.7</v>
      </c>
      <c r="AC196" s="7">
        <v>61.56</v>
      </c>
      <c r="AD196" s="7">
        <v>58.65</v>
      </c>
      <c r="AE196" s="7">
        <v>67</v>
      </c>
      <c r="AF196" s="7">
        <v>65.45</v>
      </c>
      <c r="AG196" s="7">
        <v>46.2</v>
      </c>
      <c r="AH196" s="7">
        <v>63</v>
      </c>
      <c r="AI196" s="7">
        <v>42</v>
      </c>
      <c r="AK196" s="7">
        <v>66</v>
      </c>
      <c r="AL196" s="7">
        <v>69</v>
      </c>
      <c r="AM196" s="7">
        <v>54</v>
      </c>
      <c r="AN196" s="7">
        <v>70</v>
      </c>
      <c r="AP196" s="7">
        <v>63.6</v>
      </c>
      <c r="AR196" s="7">
        <v>47</v>
      </c>
      <c r="AS196" s="7">
        <v>63</v>
      </c>
      <c r="AT196" s="7">
        <v>46.3</v>
      </c>
      <c r="AU196" s="7">
        <v>46</v>
      </c>
      <c r="AV196" s="7">
        <v>66.66</v>
      </c>
      <c r="AW196" s="7">
        <v>51</v>
      </c>
      <c r="AY196" s="7">
        <v>49.61</v>
      </c>
      <c r="BA196" s="7">
        <v>50</v>
      </c>
      <c r="BB196" s="7">
        <v>60</v>
      </c>
      <c r="BC196" s="7">
        <v>65</v>
      </c>
    </row>
    <row r="197" spans="1:55" x14ac:dyDescent="0.25">
      <c r="A197" s="7" t="s">
        <v>167</v>
      </c>
      <c r="B197" s="20">
        <v>76</v>
      </c>
      <c r="C197" s="7">
        <v>68.25</v>
      </c>
      <c r="D197" s="149"/>
      <c r="E197" s="7">
        <v>70.5</v>
      </c>
      <c r="F197" s="5">
        <v>60</v>
      </c>
      <c r="H197" s="7">
        <v>74.34</v>
      </c>
      <c r="I197" s="7">
        <v>86.62</v>
      </c>
      <c r="J197" s="149">
        <v>69.989999999999995</v>
      </c>
      <c r="K197" s="7">
        <v>66.34</v>
      </c>
      <c r="L197" s="7">
        <v>83.52</v>
      </c>
      <c r="M197" s="7">
        <v>75.069999999999993</v>
      </c>
      <c r="N197" s="7">
        <v>86.81</v>
      </c>
      <c r="O197" s="7">
        <v>86.62</v>
      </c>
      <c r="P197" s="7">
        <v>95</v>
      </c>
      <c r="Q197" s="7">
        <v>82.68</v>
      </c>
      <c r="R197" s="7">
        <v>80.489999999999995</v>
      </c>
      <c r="S197" s="7">
        <v>73.599999999999994</v>
      </c>
      <c r="T197" s="7">
        <v>80</v>
      </c>
      <c r="U197" s="7">
        <v>74</v>
      </c>
      <c r="W197" s="7">
        <v>85.2</v>
      </c>
      <c r="X197" s="7">
        <v>85.99</v>
      </c>
      <c r="AA197" s="7">
        <v>88</v>
      </c>
      <c r="AB197" s="7">
        <v>81.900000000000006</v>
      </c>
      <c r="AC197" s="7">
        <v>86.4</v>
      </c>
      <c r="AD197" s="7">
        <v>87.9</v>
      </c>
      <c r="AE197" s="7">
        <v>95</v>
      </c>
      <c r="AF197" s="7">
        <v>94.36</v>
      </c>
      <c r="AG197" s="7">
        <v>70</v>
      </c>
      <c r="AH197" s="7">
        <v>78.75</v>
      </c>
      <c r="AI197" s="7">
        <v>63</v>
      </c>
      <c r="AK197" s="7">
        <v>82.65</v>
      </c>
      <c r="AL197" s="7">
        <v>97</v>
      </c>
      <c r="AM197" s="7">
        <v>78</v>
      </c>
      <c r="AN197" s="7">
        <v>85</v>
      </c>
      <c r="AP197" s="7">
        <v>76.069999999999993</v>
      </c>
      <c r="AR197" s="7">
        <v>59</v>
      </c>
      <c r="AS197" s="7">
        <v>89</v>
      </c>
      <c r="AT197" s="7">
        <v>69.45</v>
      </c>
      <c r="AU197" s="7">
        <v>69</v>
      </c>
      <c r="AV197" s="7">
        <v>85.1</v>
      </c>
      <c r="AW197" s="7">
        <v>76.56</v>
      </c>
      <c r="AY197" s="7">
        <v>76.56</v>
      </c>
      <c r="BA197" s="7">
        <v>84.33</v>
      </c>
      <c r="BB197" s="7">
        <v>80</v>
      </c>
      <c r="BC197" s="7">
        <v>81.900000000000006</v>
      </c>
    </row>
    <row r="198" spans="1:55" x14ac:dyDescent="0.25">
      <c r="A198" s="7" t="s">
        <v>367</v>
      </c>
      <c r="B198" s="20">
        <v>8.75</v>
      </c>
      <c r="C198" s="7">
        <v>12.43</v>
      </c>
      <c r="D198" s="149"/>
      <c r="E198" s="7">
        <v>13</v>
      </c>
      <c r="F198" s="5">
        <v>10</v>
      </c>
      <c r="H198" s="7">
        <v>11.8</v>
      </c>
      <c r="I198" s="7">
        <v>12.72</v>
      </c>
      <c r="J198" s="149">
        <v>11.66</v>
      </c>
      <c r="K198" s="7">
        <v>12</v>
      </c>
      <c r="L198" s="7">
        <v>12.39</v>
      </c>
      <c r="M198" s="7">
        <v>10.68</v>
      </c>
      <c r="N198" s="7">
        <v>12.72</v>
      </c>
      <c r="O198" s="7">
        <v>11.55</v>
      </c>
      <c r="P198" s="7">
        <v>12.67</v>
      </c>
      <c r="Q198" s="7">
        <v>12.6</v>
      </c>
      <c r="R198" s="7">
        <v>12.38</v>
      </c>
      <c r="S198" s="7">
        <v>11.85</v>
      </c>
      <c r="T198" s="7">
        <v>12.5</v>
      </c>
      <c r="U198" s="7">
        <v>11.76</v>
      </c>
      <c r="W198" s="7">
        <v>9.26</v>
      </c>
      <c r="X198" s="7">
        <v>12.67</v>
      </c>
      <c r="AA198" s="7">
        <v>12.07</v>
      </c>
      <c r="AB198" s="7">
        <v>11.55</v>
      </c>
      <c r="AC198" s="7">
        <v>10.8</v>
      </c>
      <c r="AD198" s="7">
        <v>12.67</v>
      </c>
      <c r="AE198" s="7">
        <v>12.5</v>
      </c>
      <c r="AF198" s="7">
        <v>12.36</v>
      </c>
      <c r="AG198" s="7">
        <v>12</v>
      </c>
      <c r="AH198" s="7">
        <v>10.5</v>
      </c>
      <c r="AI198" s="7">
        <v>12</v>
      </c>
      <c r="AK198" s="7">
        <v>12.4</v>
      </c>
      <c r="AL198" s="7">
        <v>12.6</v>
      </c>
      <c r="AM198" s="7">
        <v>11.55</v>
      </c>
      <c r="AN198" s="7">
        <v>12.5</v>
      </c>
      <c r="AP198" s="7">
        <v>12.72</v>
      </c>
      <c r="AR198" s="7">
        <v>10.25</v>
      </c>
      <c r="AS198" s="7">
        <v>11.25</v>
      </c>
      <c r="AT198" s="7">
        <v>11.57</v>
      </c>
      <c r="AU198" s="7">
        <v>11.55</v>
      </c>
      <c r="AV198" s="7">
        <v>12.78</v>
      </c>
      <c r="AW198" s="7">
        <v>12</v>
      </c>
      <c r="AY198" s="7">
        <v>12.12</v>
      </c>
      <c r="BA198" s="7">
        <v>10.35</v>
      </c>
      <c r="BB198" s="7">
        <v>12.5</v>
      </c>
      <c r="BC198" s="7">
        <v>12.07</v>
      </c>
    </row>
    <row r="199" spans="1:55" x14ac:dyDescent="0.25">
      <c r="A199" s="7" t="s">
        <v>368</v>
      </c>
      <c r="B199" s="20">
        <v>8.75</v>
      </c>
      <c r="C199" s="7">
        <v>12.43</v>
      </c>
      <c r="D199" s="149"/>
      <c r="E199" s="7">
        <v>13</v>
      </c>
      <c r="F199" s="5">
        <v>10</v>
      </c>
      <c r="H199" s="7">
        <v>11.8</v>
      </c>
      <c r="I199" s="7">
        <v>12.72</v>
      </c>
      <c r="J199" s="149">
        <v>11.66</v>
      </c>
      <c r="K199" s="7">
        <v>12</v>
      </c>
      <c r="L199" s="7">
        <v>12.39</v>
      </c>
      <c r="M199" s="7">
        <v>10.68</v>
      </c>
      <c r="N199" s="7">
        <v>12.72</v>
      </c>
      <c r="O199" s="7">
        <v>11.55</v>
      </c>
      <c r="P199" s="7">
        <v>12.67</v>
      </c>
      <c r="Q199" s="7">
        <v>12.6</v>
      </c>
      <c r="R199" s="7">
        <v>12.38</v>
      </c>
      <c r="S199" s="7">
        <v>11.85</v>
      </c>
      <c r="T199" s="7">
        <v>12.5</v>
      </c>
      <c r="U199" s="7">
        <v>11.76</v>
      </c>
      <c r="W199" s="7">
        <v>9.26</v>
      </c>
      <c r="X199" s="7">
        <v>12.67</v>
      </c>
      <c r="AA199" s="7">
        <v>12.07</v>
      </c>
      <c r="AB199" s="7">
        <v>11.55</v>
      </c>
      <c r="AC199" s="7">
        <v>10.8</v>
      </c>
      <c r="AD199" s="7">
        <v>12.67</v>
      </c>
      <c r="AE199" s="7">
        <v>12.5</v>
      </c>
      <c r="AF199" s="7">
        <v>12.36</v>
      </c>
      <c r="AG199" s="7">
        <v>12</v>
      </c>
      <c r="AH199" s="7">
        <v>10.5</v>
      </c>
      <c r="AI199" s="7">
        <v>12</v>
      </c>
      <c r="AK199" s="7">
        <v>12.4</v>
      </c>
      <c r="AL199" s="7">
        <v>12.6</v>
      </c>
      <c r="AM199" s="7">
        <v>11.55</v>
      </c>
      <c r="AN199" s="7">
        <v>12.5</v>
      </c>
      <c r="AP199" s="7">
        <v>12.72</v>
      </c>
      <c r="AR199" s="7">
        <v>10</v>
      </c>
      <c r="AS199" s="7">
        <v>11.25</v>
      </c>
      <c r="AT199" s="7">
        <v>11.57</v>
      </c>
      <c r="AU199" s="7">
        <v>11.55</v>
      </c>
      <c r="AV199" s="7">
        <v>12.78</v>
      </c>
      <c r="AW199" s="7">
        <v>12</v>
      </c>
      <c r="AY199" s="7">
        <v>12.12</v>
      </c>
      <c r="BA199" s="7">
        <v>10</v>
      </c>
      <c r="BB199" s="7">
        <v>12.5</v>
      </c>
      <c r="BC199" s="7">
        <v>12.07</v>
      </c>
    </row>
    <row r="200" spans="1:55" x14ac:dyDescent="0.25">
      <c r="A200" s="7" t="s">
        <v>369</v>
      </c>
      <c r="B200" s="20">
        <v>8.75</v>
      </c>
      <c r="C200" s="7">
        <v>12.43</v>
      </c>
      <c r="D200" s="149"/>
      <c r="E200" s="7">
        <v>13</v>
      </c>
      <c r="F200" s="5">
        <v>10</v>
      </c>
      <c r="H200" s="7">
        <v>11.8</v>
      </c>
      <c r="I200" s="7">
        <v>12.72</v>
      </c>
      <c r="J200" s="149">
        <v>11.66</v>
      </c>
      <c r="K200" s="7">
        <v>12</v>
      </c>
      <c r="L200" s="7">
        <v>12.39</v>
      </c>
      <c r="M200" s="7">
        <v>10.68</v>
      </c>
      <c r="N200" s="7">
        <v>12.72</v>
      </c>
      <c r="O200" s="7">
        <v>11.55</v>
      </c>
      <c r="P200" s="7">
        <v>12.67</v>
      </c>
      <c r="Q200" s="7">
        <v>12.6</v>
      </c>
      <c r="R200" s="7">
        <v>12.38</v>
      </c>
      <c r="S200" s="7">
        <v>11.85</v>
      </c>
      <c r="T200" s="7">
        <v>12.5</v>
      </c>
      <c r="U200" s="7">
        <v>11.76</v>
      </c>
      <c r="W200" s="7">
        <v>9.26</v>
      </c>
      <c r="X200" s="7">
        <v>12.67</v>
      </c>
      <c r="AA200" s="7">
        <v>12.07</v>
      </c>
      <c r="AB200" s="7">
        <v>11.55</v>
      </c>
      <c r="AC200" s="7">
        <v>10.8</v>
      </c>
      <c r="AD200" s="7">
        <v>12.67</v>
      </c>
      <c r="AE200" s="7">
        <v>12.5</v>
      </c>
      <c r="AF200" s="7">
        <v>12.36</v>
      </c>
      <c r="AG200" s="7">
        <v>12</v>
      </c>
      <c r="AH200" s="7">
        <v>10.5</v>
      </c>
      <c r="AI200" s="7">
        <v>12</v>
      </c>
      <c r="AK200" s="7">
        <v>12.4</v>
      </c>
      <c r="AL200" s="7">
        <v>12.6</v>
      </c>
      <c r="AM200" s="7">
        <v>11.55</v>
      </c>
      <c r="AN200" s="7">
        <v>12.5</v>
      </c>
      <c r="AP200" s="7">
        <v>12.72</v>
      </c>
      <c r="AR200" s="7">
        <v>10.25</v>
      </c>
      <c r="AS200" s="7">
        <v>11.25</v>
      </c>
      <c r="AT200" s="7">
        <v>11.57</v>
      </c>
      <c r="AU200" s="7">
        <v>11.55</v>
      </c>
      <c r="AV200" s="7">
        <v>12.78</v>
      </c>
      <c r="AW200" s="7">
        <v>12</v>
      </c>
      <c r="AY200" s="7">
        <v>12.12</v>
      </c>
      <c r="BA200" s="7">
        <v>10</v>
      </c>
      <c r="BB200" s="7">
        <v>12.5</v>
      </c>
      <c r="BC200" s="7">
        <v>12.07</v>
      </c>
    </row>
    <row r="201" spans="1:55" x14ac:dyDescent="0.25">
      <c r="A201" s="7" t="s">
        <v>370</v>
      </c>
      <c r="B201" s="20">
        <v>8.75</v>
      </c>
      <c r="C201" s="7">
        <v>12.43</v>
      </c>
      <c r="D201" s="149"/>
      <c r="E201" s="7">
        <v>13</v>
      </c>
      <c r="F201" s="5">
        <v>10</v>
      </c>
      <c r="H201" s="7">
        <v>11.8</v>
      </c>
      <c r="I201" s="7">
        <v>12.72</v>
      </c>
      <c r="J201" s="149">
        <v>11.66</v>
      </c>
      <c r="K201" s="7">
        <v>12</v>
      </c>
      <c r="L201" s="7">
        <v>12.39</v>
      </c>
      <c r="M201" s="7">
        <v>10.68</v>
      </c>
      <c r="N201" s="7">
        <v>12.72</v>
      </c>
      <c r="O201" s="7">
        <v>11.55</v>
      </c>
      <c r="P201" s="7">
        <v>12.67</v>
      </c>
      <c r="Q201" s="7">
        <v>12.6</v>
      </c>
      <c r="R201" s="7">
        <v>12.38</v>
      </c>
      <c r="S201" s="7">
        <v>11.85</v>
      </c>
      <c r="T201" s="7">
        <v>12.5</v>
      </c>
      <c r="U201" s="7">
        <v>11.76</v>
      </c>
      <c r="W201" s="7">
        <v>9.26</v>
      </c>
      <c r="X201" s="7">
        <v>12.67</v>
      </c>
      <c r="AA201" s="7">
        <v>12.07</v>
      </c>
      <c r="AB201" s="7">
        <v>10.5</v>
      </c>
      <c r="AC201" s="7">
        <v>10.8</v>
      </c>
      <c r="AD201" s="7">
        <v>12.67</v>
      </c>
      <c r="AE201" s="7">
        <v>12.5</v>
      </c>
      <c r="AF201" s="7">
        <v>12.36</v>
      </c>
      <c r="AG201" s="7">
        <v>12</v>
      </c>
      <c r="AH201" s="7">
        <v>10.5</v>
      </c>
      <c r="AI201" s="7">
        <v>12</v>
      </c>
      <c r="AK201" s="7">
        <v>12.4</v>
      </c>
      <c r="AL201" s="7">
        <v>12.6</v>
      </c>
      <c r="AM201" s="7">
        <v>11.55</v>
      </c>
      <c r="AN201" s="7">
        <v>12.5</v>
      </c>
      <c r="AP201" s="7">
        <v>12.72</v>
      </c>
      <c r="AR201" s="7">
        <v>10.25</v>
      </c>
      <c r="AS201" s="7">
        <v>11.25</v>
      </c>
      <c r="AT201" s="7">
        <v>11.57</v>
      </c>
      <c r="AU201" s="7">
        <v>11.55</v>
      </c>
      <c r="AV201" s="7">
        <v>12.78</v>
      </c>
      <c r="AW201" s="7">
        <v>12</v>
      </c>
      <c r="AY201" s="7">
        <v>12.12</v>
      </c>
      <c r="BA201" s="7">
        <v>10</v>
      </c>
      <c r="BB201" s="7">
        <v>12.5</v>
      </c>
      <c r="BC201" s="7">
        <v>12.07</v>
      </c>
    </row>
    <row r="202" spans="1:55" x14ac:dyDescent="0.25">
      <c r="A202" s="7" t="s">
        <v>371</v>
      </c>
      <c r="B202" s="20">
        <v>52</v>
      </c>
      <c r="C202" s="7">
        <v>49.5</v>
      </c>
      <c r="D202" s="149"/>
      <c r="E202" s="7">
        <v>30</v>
      </c>
      <c r="F202" s="5">
        <v>27.5</v>
      </c>
      <c r="H202" s="7">
        <v>29.5</v>
      </c>
      <c r="I202" s="7">
        <v>54.56</v>
      </c>
      <c r="J202" s="149">
        <v>40.83</v>
      </c>
      <c r="K202" s="7">
        <v>27.5</v>
      </c>
      <c r="L202" s="7">
        <v>33.72</v>
      </c>
      <c r="M202" s="7">
        <v>29.14</v>
      </c>
      <c r="N202" s="7">
        <v>12.72</v>
      </c>
      <c r="O202" s="7">
        <v>36.75</v>
      </c>
      <c r="P202" s="7">
        <v>57.75</v>
      </c>
      <c r="Q202" s="7">
        <v>60</v>
      </c>
      <c r="R202" s="7">
        <v>35.729999999999997</v>
      </c>
      <c r="S202" s="7">
        <v>29.65</v>
      </c>
      <c r="T202" s="7">
        <v>45</v>
      </c>
      <c r="U202" s="7">
        <v>30.87</v>
      </c>
      <c r="W202" s="7">
        <v>60</v>
      </c>
      <c r="X202" s="7">
        <v>51.83</v>
      </c>
      <c r="AA202" s="7">
        <v>49.5</v>
      </c>
      <c r="AB202" s="7">
        <v>45.15</v>
      </c>
      <c r="AC202" s="7">
        <v>28.25</v>
      </c>
      <c r="AD202" s="7">
        <v>36.65</v>
      </c>
      <c r="AE202" s="7">
        <v>57.75</v>
      </c>
      <c r="AF202" s="7">
        <v>54</v>
      </c>
      <c r="AG202" s="7">
        <v>27.56</v>
      </c>
      <c r="AH202" s="7">
        <v>47.25</v>
      </c>
      <c r="AI202" s="7">
        <v>26.25</v>
      </c>
      <c r="AK202" s="7">
        <v>44</v>
      </c>
      <c r="AL202" s="7">
        <v>57.75</v>
      </c>
      <c r="AM202" s="7">
        <v>49.5</v>
      </c>
      <c r="AN202" s="7">
        <v>60</v>
      </c>
      <c r="AP202" s="7">
        <v>30.67</v>
      </c>
      <c r="AR202" s="7">
        <v>52</v>
      </c>
      <c r="AS202" s="7">
        <v>50</v>
      </c>
      <c r="AT202" s="7">
        <v>28.93</v>
      </c>
      <c r="AU202" s="7">
        <v>30</v>
      </c>
      <c r="AV202" s="7">
        <v>61.11</v>
      </c>
      <c r="AW202" s="7">
        <v>33</v>
      </c>
      <c r="AY202" s="7">
        <v>36.450000000000003</v>
      </c>
      <c r="BA202" s="7">
        <v>45.25</v>
      </c>
      <c r="BB202" s="7">
        <v>49.5</v>
      </c>
      <c r="BC202" s="7">
        <v>51.97</v>
      </c>
    </row>
    <row r="203" spans="1:55" x14ac:dyDescent="0.25">
      <c r="A203" s="7" t="s">
        <v>372</v>
      </c>
      <c r="B203" s="20">
        <v>52</v>
      </c>
      <c r="C203" s="7">
        <v>64.75</v>
      </c>
      <c r="D203" s="149"/>
      <c r="E203" s="7">
        <v>30</v>
      </c>
      <c r="F203" s="5">
        <v>27.5</v>
      </c>
      <c r="H203" s="7">
        <v>29.5</v>
      </c>
      <c r="I203" s="7">
        <v>60.63</v>
      </c>
      <c r="J203" s="149">
        <v>31.84</v>
      </c>
      <c r="K203" s="7">
        <v>35</v>
      </c>
      <c r="L203" s="7">
        <v>33.72</v>
      </c>
      <c r="M203" s="7">
        <v>29.68</v>
      </c>
      <c r="N203" s="7">
        <v>48.61</v>
      </c>
      <c r="O203" s="7">
        <v>31.5</v>
      </c>
      <c r="P203" s="7">
        <v>65</v>
      </c>
      <c r="Q203" s="7">
        <v>49.61</v>
      </c>
      <c r="R203" s="7">
        <v>35.729999999999997</v>
      </c>
      <c r="S203" s="7">
        <v>31.24</v>
      </c>
      <c r="T203" s="7">
        <v>45</v>
      </c>
      <c r="U203" s="7">
        <v>30.87</v>
      </c>
      <c r="W203" s="7">
        <v>60</v>
      </c>
      <c r="X203" s="7">
        <v>51.83</v>
      </c>
      <c r="AA203" s="7">
        <v>50.4</v>
      </c>
      <c r="AB203" s="7">
        <v>50.4</v>
      </c>
      <c r="AC203" s="7">
        <v>28.25</v>
      </c>
      <c r="AD203" s="7">
        <v>36.65</v>
      </c>
      <c r="AE203" s="7">
        <v>67</v>
      </c>
      <c r="AF203" s="7">
        <v>55.63</v>
      </c>
      <c r="AG203" s="7">
        <v>33</v>
      </c>
      <c r="AH203" s="7">
        <v>47.25</v>
      </c>
      <c r="AI203" s="7">
        <v>28.93</v>
      </c>
      <c r="AK203" s="7">
        <v>44</v>
      </c>
      <c r="AL203" s="7">
        <v>65</v>
      </c>
      <c r="AM203" s="7">
        <v>50.4</v>
      </c>
      <c r="AN203" s="7">
        <v>65</v>
      </c>
      <c r="AP203" s="7">
        <v>30.67</v>
      </c>
      <c r="AR203" s="7">
        <v>70</v>
      </c>
      <c r="AS203" s="7">
        <v>61</v>
      </c>
      <c r="AT203" s="7">
        <v>28.93</v>
      </c>
      <c r="AU203" s="7">
        <v>30</v>
      </c>
      <c r="AV203" s="7">
        <v>72.22</v>
      </c>
      <c r="AW203" s="7">
        <v>33</v>
      </c>
      <c r="AY203" s="7">
        <v>36.450000000000003</v>
      </c>
      <c r="BA203" s="7">
        <v>49.55</v>
      </c>
      <c r="BB203" s="7">
        <v>51.5</v>
      </c>
      <c r="BC203" s="7">
        <v>52.92</v>
      </c>
    </row>
    <row r="204" spans="1:55" x14ac:dyDescent="0.25">
      <c r="A204" s="7" t="s">
        <v>373</v>
      </c>
      <c r="B204" s="20">
        <v>26.25</v>
      </c>
      <c r="C204" s="7">
        <v>65</v>
      </c>
      <c r="D204" s="149"/>
      <c r="E204" s="7">
        <v>46</v>
      </c>
      <c r="F204" s="5">
        <v>32.75</v>
      </c>
      <c r="H204" s="7">
        <v>47.2</v>
      </c>
      <c r="I204" s="7">
        <v>48.51</v>
      </c>
      <c r="J204" s="149">
        <v>30.33</v>
      </c>
      <c r="K204" s="7">
        <v>27.5</v>
      </c>
      <c r="L204" s="7">
        <v>48.99</v>
      </c>
      <c r="M204" s="7">
        <v>42</v>
      </c>
      <c r="N204" s="7">
        <v>47.46</v>
      </c>
      <c r="O204" s="7">
        <v>47.25</v>
      </c>
      <c r="P204" s="7">
        <v>49.61</v>
      </c>
      <c r="Q204" s="7">
        <v>40</v>
      </c>
      <c r="R204" s="7">
        <v>45.6</v>
      </c>
      <c r="S204" s="7">
        <v>37.5</v>
      </c>
      <c r="T204" s="7">
        <v>45</v>
      </c>
      <c r="U204" s="7">
        <v>47.04</v>
      </c>
      <c r="W204" s="7">
        <v>49.19</v>
      </c>
      <c r="X204" s="7">
        <v>49.61</v>
      </c>
      <c r="AA204" s="7">
        <v>77</v>
      </c>
      <c r="AB204" s="7">
        <v>52</v>
      </c>
      <c r="AC204" s="7">
        <v>43.2</v>
      </c>
      <c r="AD204" s="7">
        <v>50.71</v>
      </c>
      <c r="AE204" s="7">
        <v>50</v>
      </c>
      <c r="AF204" s="7">
        <v>45.39</v>
      </c>
      <c r="AG204" s="7">
        <v>34.65</v>
      </c>
      <c r="AH204" s="7">
        <v>47.25</v>
      </c>
      <c r="AI204" s="7">
        <v>42</v>
      </c>
      <c r="AK204" s="7">
        <v>37.799999999999997</v>
      </c>
      <c r="AL204" s="7">
        <v>54</v>
      </c>
      <c r="AM204" s="7">
        <v>40.32</v>
      </c>
      <c r="AN204" s="7">
        <v>36.5</v>
      </c>
      <c r="AP204" s="7">
        <v>23.37</v>
      </c>
      <c r="AR204" s="7">
        <v>47</v>
      </c>
      <c r="AS204" s="7">
        <v>42</v>
      </c>
      <c r="AT204" s="7">
        <v>46.3</v>
      </c>
      <c r="AU204" s="7">
        <v>23</v>
      </c>
      <c r="AV204" s="7">
        <v>46.62</v>
      </c>
      <c r="AW204" s="7">
        <v>43.7</v>
      </c>
      <c r="AY204" s="7">
        <v>46.2</v>
      </c>
      <c r="BA204" s="7">
        <v>40</v>
      </c>
      <c r="BB204" s="7">
        <v>44.5</v>
      </c>
      <c r="BC204" s="7">
        <v>45</v>
      </c>
    </row>
    <row r="205" spans="1:55" x14ac:dyDescent="0.25">
      <c r="A205" s="7" t="s">
        <v>374</v>
      </c>
      <c r="B205" s="20">
        <v>72</v>
      </c>
      <c r="C205" s="7">
        <v>26.25</v>
      </c>
      <c r="D205" s="149"/>
      <c r="E205" s="7">
        <v>74.75</v>
      </c>
      <c r="F205" s="5">
        <v>65</v>
      </c>
      <c r="H205" s="7">
        <v>70</v>
      </c>
      <c r="I205" s="7">
        <v>38.19</v>
      </c>
      <c r="J205" s="149">
        <v>31.5</v>
      </c>
      <c r="K205" s="7">
        <v>26.75</v>
      </c>
      <c r="L205" s="7">
        <v>75.760000000000005</v>
      </c>
      <c r="M205" s="7">
        <v>68.25</v>
      </c>
      <c r="N205" s="7">
        <v>31.56</v>
      </c>
      <c r="O205" s="7">
        <v>31.5</v>
      </c>
      <c r="P205" s="7">
        <v>75.239999999999995</v>
      </c>
      <c r="Q205" s="7">
        <v>55</v>
      </c>
      <c r="R205" s="7">
        <v>60.06</v>
      </c>
      <c r="S205" s="7">
        <v>70</v>
      </c>
      <c r="T205" s="7">
        <v>34.5</v>
      </c>
      <c r="U205" s="7">
        <v>72.8</v>
      </c>
      <c r="W205" s="7">
        <v>73.39</v>
      </c>
      <c r="X205" s="7">
        <v>73.73</v>
      </c>
      <c r="AA205" s="7">
        <v>30</v>
      </c>
      <c r="AB205" s="7">
        <v>47.25</v>
      </c>
      <c r="AC205" s="7">
        <v>70.2</v>
      </c>
      <c r="AD205" s="7">
        <v>78.48</v>
      </c>
      <c r="AE205" s="7">
        <v>133.25</v>
      </c>
      <c r="AF205" s="7">
        <v>35.979999999999997</v>
      </c>
      <c r="AG205" s="7">
        <v>71.5</v>
      </c>
      <c r="AH205" s="7">
        <v>30</v>
      </c>
      <c r="AI205" s="7">
        <v>68.25</v>
      </c>
      <c r="AK205" s="7">
        <v>32.549999999999997</v>
      </c>
      <c r="AL205" s="7">
        <v>72.28</v>
      </c>
      <c r="AM205" s="7">
        <v>61.96</v>
      </c>
      <c r="AN205" s="7">
        <v>30</v>
      </c>
      <c r="AP205" s="7">
        <v>30.11</v>
      </c>
      <c r="AR205" s="7">
        <v>76</v>
      </c>
      <c r="AS205" s="7">
        <v>33.299999999999997</v>
      </c>
      <c r="AT205" s="7">
        <v>75.239999999999995</v>
      </c>
      <c r="AU205" s="7">
        <v>71.5</v>
      </c>
      <c r="AV205" s="7">
        <v>72.22</v>
      </c>
      <c r="AW205" s="7">
        <v>68.25</v>
      </c>
      <c r="AY205" s="7">
        <v>73.5</v>
      </c>
      <c r="BA205" s="7">
        <v>29</v>
      </c>
      <c r="BB205" s="7">
        <v>65</v>
      </c>
      <c r="BC205" s="7">
        <v>70</v>
      </c>
    </row>
    <row r="206" spans="1:55" x14ac:dyDescent="0.25">
      <c r="A206" s="7" t="s">
        <v>375</v>
      </c>
      <c r="B206" s="20">
        <v>13</v>
      </c>
      <c r="C206" s="7">
        <v>10</v>
      </c>
      <c r="D206" s="149"/>
      <c r="E206" s="7">
        <v>11</v>
      </c>
      <c r="F206" s="5">
        <v>5.5</v>
      </c>
      <c r="H206" s="7">
        <v>5.9</v>
      </c>
      <c r="I206" s="7">
        <v>14.3</v>
      </c>
      <c r="J206" s="149">
        <v>5.94</v>
      </c>
      <c r="K206" s="7">
        <v>7.49</v>
      </c>
      <c r="L206" s="7">
        <v>6.42</v>
      </c>
      <c r="M206" s="7">
        <v>5.25</v>
      </c>
      <c r="N206" s="7">
        <v>11.57</v>
      </c>
      <c r="O206" s="7">
        <v>12.6</v>
      </c>
      <c r="P206" s="7">
        <v>14.33</v>
      </c>
      <c r="Q206" s="7">
        <v>14.33</v>
      </c>
      <c r="R206" s="7">
        <v>7.64</v>
      </c>
      <c r="S206" s="7">
        <v>5.93</v>
      </c>
      <c r="T206" s="7">
        <v>10</v>
      </c>
      <c r="U206" s="7">
        <v>5.88</v>
      </c>
      <c r="W206" s="7">
        <v>6.3</v>
      </c>
      <c r="X206" s="7">
        <v>14.33</v>
      </c>
      <c r="AA206" s="7">
        <v>17</v>
      </c>
      <c r="AB206" s="7">
        <v>9.4499999999999993</v>
      </c>
      <c r="AC206" s="7">
        <v>14.04</v>
      </c>
      <c r="AD206" s="7">
        <v>7.28</v>
      </c>
      <c r="AE206" s="7">
        <v>20.25</v>
      </c>
      <c r="AF206" s="7">
        <v>12.95</v>
      </c>
      <c r="AG206" s="7">
        <v>5.77</v>
      </c>
      <c r="AH206" s="7">
        <v>10</v>
      </c>
      <c r="AI206" s="7">
        <v>5.25</v>
      </c>
      <c r="AK206" s="7">
        <v>10.5</v>
      </c>
      <c r="AL206" s="7">
        <v>15</v>
      </c>
      <c r="AM206" s="7">
        <v>6</v>
      </c>
      <c r="AN206" s="7">
        <v>18.18</v>
      </c>
      <c r="AP206" s="7">
        <v>6.12</v>
      </c>
      <c r="AR206" s="7">
        <v>13</v>
      </c>
      <c r="AS206" s="7">
        <v>7.35</v>
      </c>
      <c r="AT206" s="7">
        <v>5.78</v>
      </c>
      <c r="AU206" s="7">
        <v>5.5</v>
      </c>
      <c r="AV206" s="7">
        <v>13.63</v>
      </c>
      <c r="AW206" s="7">
        <v>6.25</v>
      </c>
      <c r="AY206" s="7">
        <v>10.5</v>
      </c>
      <c r="BA206" s="7">
        <v>14</v>
      </c>
      <c r="BB206" s="7">
        <v>12</v>
      </c>
      <c r="BC206" s="7">
        <v>12.6</v>
      </c>
    </row>
    <row r="207" spans="1:55" x14ac:dyDescent="0.25">
      <c r="A207" s="7" t="s">
        <v>376</v>
      </c>
      <c r="B207" s="20">
        <v>100</v>
      </c>
      <c r="C207" s="7">
        <v>10.5</v>
      </c>
      <c r="D207" s="149"/>
      <c r="E207" s="7">
        <v>73</v>
      </c>
      <c r="F207" s="5">
        <v>18.02</v>
      </c>
      <c r="H207" s="7">
        <v>72</v>
      </c>
      <c r="I207" s="7">
        <v>30.54</v>
      </c>
      <c r="J207" s="149">
        <v>69.3</v>
      </c>
      <c r="K207" s="7">
        <v>10</v>
      </c>
      <c r="L207" s="7">
        <v>108.9</v>
      </c>
      <c r="M207" s="7">
        <v>68.25</v>
      </c>
      <c r="N207" s="7">
        <v>21.03</v>
      </c>
      <c r="O207" s="7">
        <v>26.25</v>
      </c>
      <c r="P207" s="7">
        <v>79</v>
      </c>
      <c r="Q207" s="7">
        <v>66.150000000000006</v>
      </c>
      <c r="R207" s="7">
        <v>66.87</v>
      </c>
      <c r="S207" s="7">
        <v>59.4</v>
      </c>
      <c r="T207" s="7">
        <v>31.5</v>
      </c>
      <c r="U207" s="7">
        <v>76.44</v>
      </c>
      <c r="W207" s="7">
        <v>44.1</v>
      </c>
      <c r="X207" s="7">
        <v>79</v>
      </c>
      <c r="AA207" s="7">
        <v>100</v>
      </c>
      <c r="AB207" s="7">
        <v>84</v>
      </c>
      <c r="AC207" s="7">
        <v>70.2</v>
      </c>
      <c r="AD207" s="7">
        <v>82.65</v>
      </c>
      <c r="AE207" s="7">
        <v>141.55000000000001</v>
      </c>
      <c r="AF207" s="7">
        <v>92.73</v>
      </c>
      <c r="AG207" s="7">
        <v>55</v>
      </c>
      <c r="AH207" s="7">
        <v>100</v>
      </c>
      <c r="AI207" s="7">
        <v>70</v>
      </c>
      <c r="AK207" s="7">
        <v>22.05</v>
      </c>
      <c r="AL207" s="7">
        <v>75.28</v>
      </c>
      <c r="AM207" s="7">
        <v>90</v>
      </c>
      <c r="AN207" s="7">
        <v>21</v>
      </c>
      <c r="AP207" s="7">
        <v>64.27</v>
      </c>
      <c r="AR207" s="7">
        <v>125</v>
      </c>
      <c r="AS207" s="7">
        <v>70</v>
      </c>
      <c r="AT207" s="7">
        <v>75.239999999999995</v>
      </c>
      <c r="AU207" s="7">
        <v>71.5</v>
      </c>
      <c r="AV207" s="7">
        <v>75.83</v>
      </c>
      <c r="AW207" s="7">
        <v>68.25</v>
      </c>
      <c r="AY207" s="7">
        <v>68.25</v>
      </c>
      <c r="BA207" s="7">
        <v>25</v>
      </c>
      <c r="BB207" s="7">
        <v>65</v>
      </c>
      <c r="BC207" s="7">
        <v>65</v>
      </c>
    </row>
    <row r="208" spans="1:55" x14ac:dyDescent="0.25">
      <c r="A208" s="7" t="s">
        <v>377</v>
      </c>
      <c r="B208" s="20">
        <v>360</v>
      </c>
      <c r="C208" s="7">
        <v>181.12</v>
      </c>
      <c r="D208" s="149"/>
      <c r="E208" s="7">
        <v>368</v>
      </c>
      <c r="F208" s="5">
        <v>165</v>
      </c>
      <c r="H208" s="7">
        <v>377.6</v>
      </c>
      <c r="I208" s="7">
        <v>388.08</v>
      </c>
      <c r="J208" s="149">
        <v>285.43</v>
      </c>
      <c r="K208" s="7">
        <v>60</v>
      </c>
      <c r="L208" s="7">
        <v>373.3</v>
      </c>
      <c r="M208" s="7">
        <v>306</v>
      </c>
      <c r="N208" s="7">
        <v>358.82</v>
      </c>
      <c r="O208" s="7">
        <v>336</v>
      </c>
      <c r="P208" s="7">
        <v>182.3</v>
      </c>
      <c r="Q208" s="7">
        <v>310</v>
      </c>
      <c r="R208" s="7">
        <v>70.180000000000007</v>
      </c>
      <c r="S208" s="7">
        <v>297</v>
      </c>
      <c r="T208" s="7">
        <v>175</v>
      </c>
      <c r="U208" s="7">
        <v>176.4</v>
      </c>
      <c r="W208" s="7">
        <v>180</v>
      </c>
      <c r="X208" s="7">
        <v>375.9</v>
      </c>
      <c r="AA208" s="7">
        <v>730</v>
      </c>
      <c r="AB208" s="7">
        <v>336</v>
      </c>
      <c r="AC208" s="7">
        <v>320</v>
      </c>
      <c r="AD208" s="7">
        <v>386.4</v>
      </c>
      <c r="AE208" s="7">
        <v>475.35</v>
      </c>
      <c r="AF208" s="7">
        <v>376.36</v>
      </c>
      <c r="AG208" s="7">
        <v>262.5</v>
      </c>
      <c r="AH208" s="7">
        <v>320</v>
      </c>
      <c r="AI208" s="7">
        <v>336</v>
      </c>
      <c r="AK208" s="7">
        <v>220.5</v>
      </c>
      <c r="AL208" s="7">
        <v>440</v>
      </c>
      <c r="AM208" s="7">
        <v>396</v>
      </c>
      <c r="AN208" s="7">
        <v>400</v>
      </c>
      <c r="AP208" s="7">
        <v>270</v>
      </c>
      <c r="AR208" s="7">
        <v>379</v>
      </c>
      <c r="AS208" s="7">
        <v>325</v>
      </c>
      <c r="AT208" s="7">
        <v>173.61</v>
      </c>
      <c r="AU208" s="7">
        <v>173.25</v>
      </c>
      <c r="AV208" s="7">
        <v>174.98</v>
      </c>
      <c r="AW208" s="7">
        <v>191</v>
      </c>
      <c r="AY208" s="7">
        <v>346.5</v>
      </c>
      <c r="BA208" s="7">
        <v>165</v>
      </c>
      <c r="BB208" s="7">
        <v>300</v>
      </c>
      <c r="BC208" s="7">
        <v>217</v>
      </c>
    </row>
    <row r="209" spans="1:55" x14ac:dyDescent="0.25">
      <c r="A209" s="7" t="s">
        <v>378</v>
      </c>
      <c r="B209" s="20">
        <v>525</v>
      </c>
      <c r="C209" s="7">
        <v>181.12</v>
      </c>
      <c r="D209" s="149"/>
      <c r="E209" s="7">
        <v>401.5</v>
      </c>
      <c r="F209" s="5">
        <v>165</v>
      </c>
      <c r="H209" s="7">
        <v>400</v>
      </c>
      <c r="I209" s="7">
        <v>532.4</v>
      </c>
      <c r="J209" s="149">
        <v>357.56</v>
      </c>
      <c r="K209" s="7">
        <v>155</v>
      </c>
      <c r="L209" s="7">
        <v>560</v>
      </c>
      <c r="M209" s="7">
        <v>306</v>
      </c>
      <c r="N209" s="7">
        <v>449.68</v>
      </c>
      <c r="O209" s="7">
        <v>600</v>
      </c>
      <c r="P209" s="7">
        <v>182.3</v>
      </c>
      <c r="Q209" s="7">
        <v>398</v>
      </c>
      <c r="R209" s="7">
        <v>522.5</v>
      </c>
      <c r="S209" s="7">
        <v>415.5</v>
      </c>
      <c r="T209" s="7">
        <v>175</v>
      </c>
      <c r="U209" s="7">
        <v>176.4</v>
      </c>
      <c r="W209" s="7">
        <v>170.1</v>
      </c>
      <c r="X209" s="7">
        <v>497.73</v>
      </c>
      <c r="AA209" s="7">
        <v>575</v>
      </c>
      <c r="AB209" s="7">
        <v>409.5</v>
      </c>
      <c r="AC209" s="7">
        <v>388.85</v>
      </c>
      <c r="AD209" s="7">
        <v>510</v>
      </c>
      <c r="AE209" s="7">
        <v>550</v>
      </c>
      <c r="AF209" s="7">
        <v>475.2</v>
      </c>
      <c r="AG209" s="7">
        <v>367.5</v>
      </c>
      <c r="AH209" s="7">
        <v>504</v>
      </c>
      <c r="AI209" s="7">
        <v>380</v>
      </c>
      <c r="AK209" s="7">
        <v>220.5</v>
      </c>
      <c r="AL209" s="7">
        <v>556.6</v>
      </c>
      <c r="AM209" s="7">
        <v>346.5</v>
      </c>
      <c r="AN209" s="7">
        <v>500</v>
      </c>
      <c r="AP209" s="7">
        <v>357</v>
      </c>
      <c r="AR209" s="7">
        <v>600</v>
      </c>
      <c r="AS209" s="7">
        <v>560</v>
      </c>
      <c r="AT209" s="7">
        <v>173.61</v>
      </c>
      <c r="AU209" s="7">
        <v>173.25</v>
      </c>
      <c r="AV209" s="7">
        <v>174.98</v>
      </c>
      <c r="AW209" s="7">
        <v>191</v>
      </c>
      <c r="AY209" s="7">
        <v>346.5</v>
      </c>
      <c r="BA209" s="7">
        <v>165</v>
      </c>
      <c r="BB209" s="7">
        <v>300</v>
      </c>
      <c r="BC209" s="7">
        <v>217</v>
      </c>
    </row>
    <row r="210" spans="1:55" x14ac:dyDescent="0.25">
      <c r="A210" s="7" t="s">
        <v>379</v>
      </c>
      <c r="B210" s="20">
        <v>56.25</v>
      </c>
      <c r="C210" s="7">
        <v>86.5</v>
      </c>
      <c r="D210" s="149"/>
      <c r="E210" s="7">
        <v>59</v>
      </c>
      <c r="F210" s="5">
        <v>50</v>
      </c>
      <c r="H210" s="7">
        <v>59</v>
      </c>
      <c r="I210" s="7">
        <v>63.64</v>
      </c>
      <c r="J210" s="149">
        <v>58.33</v>
      </c>
      <c r="K210" s="7">
        <v>55</v>
      </c>
      <c r="L210" s="7">
        <v>64.239999999999995</v>
      </c>
      <c r="M210" s="7">
        <v>51</v>
      </c>
      <c r="N210" s="7">
        <v>88.2</v>
      </c>
      <c r="O210" s="7">
        <v>120</v>
      </c>
      <c r="P210" s="7">
        <v>100</v>
      </c>
      <c r="Q210" s="7">
        <v>57</v>
      </c>
      <c r="R210" s="7">
        <v>70.180000000000007</v>
      </c>
      <c r="S210" s="7">
        <v>59.4</v>
      </c>
      <c r="T210" s="7">
        <v>70</v>
      </c>
      <c r="U210" s="7">
        <v>100</v>
      </c>
      <c r="W210" s="7">
        <v>114</v>
      </c>
      <c r="X210" s="7">
        <v>91.23</v>
      </c>
      <c r="AA210" s="7">
        <v>150</v>
      </c>
      <c r="AB210" s="7">
        <v>90</v>
      </c>
      <c r="AC210" s="7">
        <v>73</v>
      </c>
      <c r="AD210" s="7">
        <v>73.3</v>
      </c>
      <c r="AE210" s="7">
        <v>174.35</v>
      </c>
      <c r="AF210" s="7">
        <v>95.84</v>
      </c>
      <c r="AG210" s="7">
        <v>52.5</v>
      </c>
      <c r="AH210" s="7">
        <v>60</v>
      </c>
      <c r="AI210" s="7">
        <v>52.5</v>
      </c>
      <c r="AK210" s="7">
        <v>76.650000000000006</v>
      </c>
      <c r="AL210" s="7">
        <v>150</v>
      </c>
      <c r="AM210" s="7">
        <v>108.9</v>
      </c>
      <c r="AN210" s="7">
        <v>90</v>
      </c>
      <c r="AP210" s="7">
        <v>70</v>
      </c>
      <c r="AR210" s="7">
        <v>59</v>
      </c>
      <c r="AS210" s="7">
        <v>67</v>
      </c>
      <c r="AT210" s="7">
        <v>57.87</v>
      </c>
      <c r="AU210" s="7">
        <v>60.35</v>
      </c>
      <c r="AV210" s="7">
        <v>98.14</v>
      </c>
      <c r="AW210" s="7">
        <v>63.5</v>
      </c>
      <c r="AY210" s="7">
        <v>57.75</v>
      </c>
      <c r="BA210" s="7">
        <v>50</v>
      </c>
      <c r="BB210" s="7">
        <v>70</v>
      </c>
      <c r="BC210" s="7">
        <v>77</v>
      </c>
    </row>
    <row r="211" spans="1:55" x14ac:dyDescent="0.25">
      <c r="A211" s="7" t="s">
        <v>380</v>
      </c>
      <c r="B211" s="20">
        <v>280</v>
      </c>
      <c r="C211" s="7">
        <v>181.12</v>
      </c>
      <c r="D211" s="149"/>
      <c r="E211" s="7">
        <v>243</v>
      </c>
      <c r="F211" s="5">
        <v>150</v>
      </c>
      <c r="H211" s="7">
        <v>247.8</v>
      </c>
      <c r="I211" s="7">
        <v>267.26</v>
      </c>
      <c r="J211" s="149">
        <v>224.93</v>
      </c>
      <c r="K211" s="7">
        <v>90</v>
      </c>
      <c r="L211" s="7">
        <v>269.82</v>
      </c>
      <c r="M211" s="7">
        <v>214.2</v>
      </c>
      <c r="N211" s="7">
        <v>272.01</v>
      </c>
      <c r="O211" s="7">
        <v>300</v>
      </c>
      <c r="P211" s="7">
        <v>182.3</v>
      </c>
      <c r="Q211" s="7">
        <v>242</v>
      </c>
      <c r="R211" s="7">
        <v>308.75</v>
      </c>
      <c r="S211" s="7">
        <v>249.5</v>
      </c>
      <c r="T211" s="7">
        <v>157.5</v>
      </c>
      <c r="U211" s="7">
        <v>176.4</v>
      </c>
      <c r="W211" s="7">
        <v>137.5</v>
      </c>
      <c r="X211" s="7">
        <v>291.72000000000003</v>
      </c>
      <c r="AA211" s="7">
        <v>385</v>
      </c>
      <c r="AB211" s="7">
        <v>220.5</v>
      </c>
      <c r="AC211" s="7">
        <v>220</v>
      </c>
      <c r="AD211" s="7">
        <v>279.52</v>
      </c>
      <c r="AE211" s="7">
        <v>321.75</v>
      </c>
      <c r="AF211" s="7">
        <v>259.63</v>
      </c>
      <c r="AG211" s="7">
        <v>220.5</v>
      </c>
      <c r="AH211" s="7">
        <v>230</v>
      </c>
      <c r="AI211" s="7">
        <v>220.5</v>
      </c>
      <c r="AK211" s="7">
        <v>220.5</v>
      </c>
      <c r="AL211" s="7">
        <v>300</v>
      </c>
      <c r="AM211" s="7">
        <v>209.98</v>
      </c>
      <c r="AN211" s="7">
        <v>275</v>
      </c>
      <c r="AP211" s="7">
        <v>169.44</v>
      </c>
      <c r="AR211" s="7">
        <v>344</v>
      </c>
      <c r="AS211" s="7">
        <v>230</v>
      </c>
      <c r="AT211" s="7">
        <v>173.61</v>
      </c>
      <c r="AU211" s="7">
        <v>173.25</v>
      </c>
      <c r="AV211" s="7">
        <v>174.98</v>
      </c>
      <c r="AW211" s="7">
        <v>191</v>
      </c>
      <c r="AY211" s="7">
        <v>236.25</v>
      </c>
      <c r="BA211" s="7">
        <v>84</v>
      </c>
      <c r="BB211" s="7">
        <v>300</v>
      </c>
      <c r="BC211" s="7">
        <v>190</v>
      </c>
    </row>
    <row r="212" spans="1:55" x14ac:dyDescent="0.25">
      <c r="A212" s="7" t="s">
        <v>381</v>
      </c>
      <c r="D212" s="149"/>
      <c r="J212" s="149"/>
    </row>
    <row r="213" spans="1:55" x14ac:dyDescent="0.25">
      <c r="A213" s="7" t="s">
        <v>382</v>
      </c>
      <c r="B213" s="20">
        <v>235</v>
      </c>
      <c r="C213" s="7">
        <v>255</v>
      </c>
      <c r="D213" s="149"/>
      <c r="E213" s="7">
        <v>229.2</v>
      </c>
      <c r="F213" s="5">
        <v>217.8</v>
      </c>
      <c r="H213" s="7">
        <v>233.64</v>
      </c>
      <c r="I213" s="7">
        <v>284.13</v>
      </c>
      <c r="J213" s="149">
        <v>262.48</v>
      </c>
      <c r="K213" s="7">
        <v>240.75</v>
      </c>
      <c r="L213" s="7">
        <v>279.85000000000002</v>
      </c>
      <c r="M213" s="7">
        <v>237.47</v>
      </c>
      <c r="N213" s="7">
        <v>289.37</v>
      </c>
      <c r="O213" s="7">
        <v>256.2</v>
      </c>
      <c r="P213" s="7">
        <v>288</v>
      </c>
      <c r="Q213" s="7">
        <v>288.75</v>
      </c>
      <c r="R213" s="7">
        <v>272.82</v>
      </c>
      <c r="S213" s="7">
        <v>235</v>
      </c>
      <c r="T213" s="7">
        <v>260</v>
      </c>
      <c r="U213" s="7">
        <v>232.84</v>
      </c>
      <c r="W213" s="7">
        <v>279.99</v>
      </c>
      <c r="X213" s="7">
        <v>294</v>
      </c>
      <c r="AA213" s="7">
        <v>288.75</v>
      </c>
      <c r="AB213" s="7">
        <v>260.39999999999998</v>
      </c>
      <c r="AC213" s="7">
        <v>259.2</v>
      </c>
      <c r="AD213" s="7">
        <v>290</v>
      </c>
      <c r="AE213" s="7">
        <v>300</v>
      </c>
      <c r="AF213" s="7">
        <v>300</v>
      </c>
      <c r="AG213" s="7">
        <v>262.5</v>
      </c>
      <c r="AH213" s="7">
        <v>267.75</v>
      </c>
      <c r="AI213" s="7">
        <v>218.4</v>
      </c>
      <c r="AK213" s="7">
        <v>275.10000000000002</v>
      </c>
      <c r="AL213" s="7">
        <v>295</v>
      </c>
      <c r="AM213" s="7">
        <v>308</v>
      </c>
      <c r="AN213" s="7">
        <v>300</v>
      </c>
      <c r="AP213" s="7">
        <v>276.08</v>
      </c>
      <c r="AR213" s="7">
        <v>207</v>
      </c>
      <c r="AS213" s="7">
        <v>255</v>
      </c>
      <c r="AT213" s="7">
        <v>229.2</v>
      </c>
      <c r="AU213" s="7">
        <v>241.5</v>
      </c>
      <c r="AV213" s="7">
        <v>281.06</v>
      </c>
      <c r="AW213" s="7">
        <v>252.7</v>
      </c>
      <c r="AY213" s="7">
        <v>267.39999999999998</v>
      </c>
      <c r="BA213" s="7">
        <v>259.89999999999998</v>
      </c>
      <c r="BB213" s="7">
        <v>265</v>
      </c>
      <c r="BC213" s="7">
        <v>280</v>
      </c>
    </row>
    <row r="214" spans="1:55" x14ac:dyDescent="0.25">
      <c r="A214" s="7" t="s">
        <v>383</v>
      </c>
      <c r="B214" s="20">
        <v>420</v>
      </c>
      <c r="C214" s="7">
        <v>331.98</v>
      </c>
      <c r="D214" s="149"/>
      <c r="E214" s="7">
        <v>415.5</v>
      </c>
      <c r="F214" s="5">
        <v>316.8</v>
      </c>
      <c r="H214" s="7">
        <v>424.8</v>
      </c>
      <c r="I214" s="7">
        <v>464.57</v>
      </c>
      <c r="J214" s="149">
        <v>419.96</v>
      </c>
      <c r="K214" s="7">
        <v>427</v>
      </c>
      <c r="L214" s="7">
        <v>458.1</v>
      </c>
      <c r="M214" s="7">
        <v>408</v>
      </c>
      <c r="N214" s="7">
        <v>463.01</v>
      </c>
      <c r="O214" s="7">
        <v>315</v>
      </c>
      <c r="P214" s="7">
        <v>350.05</v>
      </c>
      <c r="Q214" s="7">
        <v>452.02</v>
      </c>
      <c r="R214" s="7">
        <v>446.37</v>
      </c>
      <c r="S214" s="7">
        <v>424</v>
      </c>
      <c r="T214" s="7">
        <v>420</v>
      </c>
      <c r="U214" s="7">
        <v>387.08</v>
      </c>
      <c r="W214" s="7">
        <v>456</v>
      </c>
      <c r="X214" s="7">
        <v>483</v>
      </c>
      <c r="AA214" s="7">
        <v>458.85</v>
      </c>
      <c r="AB214" s="7">
        <v>420</v>
      </c>
      <c r="AC214" s="7">
        <v>388.8</v>
      </c>
      <c r="AD214" s="7">
        <v>479.16</v>
      </c>
      <c r="AE214" s="7">
        <v>475</v>
      </c>
      <c r="AF214" s="7">
        <v>490.91</v>
      </c>
      <c r="AG214" s="7">
        <v>470</v>
      </c>
      <c r="AH214" s="7">
        <v>420</v>
      </c>
      <c r="AI214" s="7">
        <v>415</v>
      </c>
      <c r="AK214" s="7">
        <v>500</v>
      </c>
      <c r="AL214" s="7">
        <v>489</v>
      </c>
      <c r="AM214" s="7">
        <v>407.74</v>
      </c>
      <c r="AN214" s="7">
        <v>500</v>
      </c>
      <c r="AP214" s="7">
        <v>458.92</v>
      </c>
      <c r="AR214" s="7">
        <v>374</v>
      </c>
      <c r="AS214" s="7">
        <v>420</v>
      </c>
      <c r="AT214" s="7">
        <v>333.39</v>
      </c>
      <c r="AU214" s="7">
        <v>393.75</v>
      </c>
      <c r="AV214" s="7">
        <v>440.04</v>
      </c>
      <c r="AW214" s="7">
        <v>426</v>
      </c>
      <c r="AY214" s="7">
        <v>457.25</v>
      </c>
      <c r="BA214" s="7">
        <v>461.92</v>
      </c>
      <c r="BB214" s="7">
        <v>500</v>
      </c>
      <c r="BC214" s="7">
        <v>383.25</v>
      </c>
    </row>
    <row r="215" spans="1:55" x14ac:dyDescent="0.25">
      <c r="A215" s="7" t="s">
        <v>384</v>
      </c>
      <c r="B215" s="20">
        <v>39.5</v>
      </c>
      <c r="C215" s="7">
        <v>44</v>
      </c>
      <c r="D215" s="149"/>
      <c r="E215" s="7">
        <v>39.5</v>
      </c>
      <c r="F215" s="5">
        <v>30</v>
      </c>
      <c r="H215" s="7">
        <v>36.46</v>
      </c>
      <c r="I215" s="7">
        <v>48.51</v>
      </c>
      <c r="J215" s="149">
        <v>47.76</v>
      </c>
      <c r="K215" s="7">
        <v>34</v>
      </c>
      <c r="L215" s="7">
        <v>40.450000000000003</v>
      </c>
      <c r="M215" s="7">
        <v>42.1</v>
      </c>
      <c r="N215" s="7">
        <v>43.98</v>
      </c>
      <c r="O215" s="7">
        <v>36.75</v>
      </c>
      <c r="P215" s="7">
        <v>46.3</v>
      </c>
      <c r="Q215" s="7">
        <v>49.35</v>
      </c>
      <c r="R215" s="7">
        <v>40.83</v>
      </c>
      <c r="S215" s="7">
        <v>39.369999999999997</v>
      </c>
      <c r="T215" s="7">
        <v>44</v>
      </c>
      <c r="U215" s="7">
        <v>38.799999999999997</v>
      </c>
      <c r="W215" s="7">
        <v>48</v>
      </c>
      <c r="X215" s="7">
        <v>49.35</v>
      </c>
      <c r="AA215" s="7">
        <v>48.51</v>
      </c>
      <c r="AB215" s="7">
        <v>40.950000000000003</v>
      </c>
      <c r="AC215" s="7">
        <v>43.2</v>
      </c>
      <c r="AD215" s="7">
        <v>44</v>
      </c>
      <c r="AE215" s="7">
        <v>48.5</v>
      </c>
      <c r="AF215" s="7">
        <v>48</v>
      </c>
      <c r="AG215" s="7">
        <v>38</v>
      </c>
      <c r="AH215" s="7">
        <v>47.25</v>
      </c>
      <c r="AI215" s="7">
        <v>36.450000000000003</v>
      </c>
      <c r="AK215" s="7">
        <v>44</v>
      </c>
      <c r="AL215" s="7">
        <v>46</v>
      </c>
      <c r="AM215" s="7">
        <v>50.82</v>
      </c>
      <c r="AN215" s="7">
        <v>50</v>
      </c>
      <c r="AP215" s="7">
        <v>34.340000000000003</v>
      </c>
      <c r="AR215" s="7">
        <v>30.97</v>
      </c>
      <c r="AS215" s="7">
        <v>44</v>
      </c>
      <c r="AT215" s="7">
        <v>34.72</v>
      </c>
      <c r="AU215" s="7">
        <v>38.85</v>
      </c>
      <c r="AV215" s="7">
        <v>46.66</v>
      </c>
      <c r="AW215" s="7">
        <v>38.270000000000003</v>
      </c>
      <c r="AY215" s="7">
        <v>46.17</v>
      </c>
      <c r="BA215" s="7">
        <v>39.869999999999997</v>
      </c>
      <c r="BB215" s="7">
        <v>47</v>
      </c>
      <c r="BC215" s="7">
        <v>48</v>
      </c>
    </row>
    <row r="216" spans="1:55" x14ac:dyDescent="0.25">
      <c r="A216" s="7" t="s">
        <v>385</v>
      </c>
      <c r="B216" s="20">
        <v>60</v>
      </c>
      <c r="C216" s="7">
        <v>59.85</v>
      </c>
      <c r="D216" s="149"/>
      <c r="E216" s="7">
        <v>63.25</v>
      </c>
      <c r="F216" s="5">
        <v>52</v>
      </c>
      <c r="H216" s="7">
        <v>60</v>
      </c>
      <c r="I216" s="7">
        <v>63.06</v>
      </c>
      <c r="J216" s="149">
        <v>45.49</v>
      </c>
      <c r="K216" s="7">
        <v>64.2</v>
      </c>
      <c r="L216" s="7">
        <v>65.040000000000006</v>
      </c>
      <c r="M216" s="7">
        <v>63</v>
      </c>
      <c r="N216" s="7">
        <v>64.819999999999993</v>
      </c>
      <c r="O216" s="7">
        <v>57.75</v>
      </c>
      <c r="P216" s="7">
        <v>63.19</v>
      </c>
      <c r="Q216" s="7">
        <v>60.63</v>
      </c>
      <c r="R216" s="7">
        <v>63</v>
      </c>
      <c r="S216" s="7">
        <v>49.9</v>
      </c>
      <c r="T216" s="7">
        <v>57.5</v>
      </c>
      <c r="U216" s="7">
        <v>64.680000000000007</v>
      </c>
      <c r="W216" s="7">
        <v>48</v>
      </c>
      <c r="X216" s="7">
        <v>66.150000000000006</v>
      </c>
      <c r="AA216" s="7">
        <v>60</v>
      </c>
      <c r="AB216" s="7">
        <v>52.5</v>
      </c>
      <c r="AC216" s="7">
        <v>58</v>
      </c>
      <c r="AD216" s="7">
        <v>66.41</v>
      </c>
      <c r="AE216" s="7">
        <v>57.82</v>
      </c>
      <c r="AF216" s="7">
        <v>62.18</v>
      </c>
      <c r="AG216" s="7">
        <v>52</v>
      </c>
      <c r="AH216" s="7">
        <v>57.75</v>
      </c>
      <c r="AI216" s="7">
        <v>57.75</v>
      </c>
      <c r="AK216" s="7">
        <v>63</v>
      </c>
      <c r="AL216" s="7">
        <v>63.84</v>
      </c>
      <c r="AM216" s="7">
        <v>55.44</v>
      </c>
      <c r="AN216" s="7">
        <v>65</v>
      </c>
      <c r="AP216" s="7">
        <v>42.93</v>
      </c>
      <c r="AR216" s="7">
        <v>50</v>
      </c>
      <c r="AS216" s="7">
        <v>44</v>
      </c>
      <c r="AT216" s="7">
        <v>60.19</v>
      </c>
      <c r="AU216" s="7">
        <v>60.5</v>
      </c>
      <c r="AV216" s="7">
        <v>60.65</v>
      </c>
      <c r="AW216" s="7">
        <v>46.5</v>
      </c>
      <c r="AY216" s="7">
        <v>63</v>
      </c>
      <c r="BA216" s="7">
        <v>63</v>
      </c>
      <c r="BB216" s="7">
        <v>64</v>
      </c>
      <c r="BC216" s="7">
        <v>60</v>
      </c>
    </row>
    <row r="217" spans="1:55" x14ac:dyDescent="0.25">
      <c r="A217" s="7" t="s">
        <v>386</v>
      </c>
      <c r="B217" s="20">
        <v>61</v>
      </c>
      <c r="C217" s="7">
        <v>88.9</v>
      </c>
      <c r="D217" s="149"/>
      <c r="E217" s="7">
        <v>64.75</v>
      </c>
      <c r="F217" s="5">
        <v>55</v>
      </c>
      <c r="H217" s="7">
        <v>64.900000000000006</v>
      </c>
      <c r="I217" s="7">
        <v>86.58</v>
      </c>
      <c r="J217" s="149">
        <v>87.77</v>
      </c>
      <c r="K217" s="7">
        <v>64.2</v>
      </c>
      <c r="L217" s="7">
        <v>77.08</v>
      </c>
      <c r="M217" s="7">
        <v>68</v>
      </c>
      <c r="N217" s="7">
        <v>81.02</v>
      </c>
      <c r="O217" s="7">
        <v>86.62</v>
      </c>
      <c r="P217" s="7">
        <v>85</v>
      </c>
      <c r="Q217" s="7">
        <v>82.68</v>
      </c>
      <c r="R217" s="7">
        <v>76.66</v>
      </c>
      <c r="S217" s="7">
        <v>72.180000000000007</v>
      </c>
      <c r="T217" s="7">
        <v>60</v>
      </c>
      <c r="U217" s="7">
        <v>64.680000000000007</v>
      </c>
      <c r="W217" s="7">
        <v>84</v>
      </c>
      <c r="X217" s="7">
        <v>85.99</v>
      </c>
      <c r="AA217" s="7">
        <v>83</v>
      </c>
      <c r="AB217" s="7">
        <v>72.45</v>
      </c>
      <c r="AC217" s="7">
        <v>70.2</v>
      </c>
      <c r="AD217" s="7">
        <v>80.650000000000006</v>
      </c>
      <c r="AE217" s="7">
        <v>84</v>
      </c>
      <c r="AF217" s="7">
        <v>89.45</v>
      </c>
      <c r="AG217" s="7">
        <v>80</v>
      </c>
      <c r="AH217" s="7">
        <v>78.75</v>
      </c>
      <c r="AI217" s="7">
        <v>57.75</v>
      </c>
      <c r="AK217" s="7">
        <v>82.65</v>
      </c>
      <c r="AL217" s="7">
        <v>85</v>
      </c>
      <c r="AM217" s="7">
        <v>69.3</v>
      </c>
      <c r="AN217" s="7">
        <v>90</v>
      </c>
      <c r="AP217" s="7">
        <v>42.93</v>
      </c>
      <c r="AR217" s="7">
        <v>60</v>
      </c>
      <c r="AS217" s="7">
        <v>72</v>
      </c>
      <c r="AT217" s="7">
        <v>64.819999999999993</v>
      </c>
      <c r="AU217" s="7">
        <v>60.5</v>
      </c>
      <c r="AV217" s="7">
        <v>94.44</v>
      </c>
      <c r="AW217" s="7">
        <v>70.19</v>
      </c>
      <c r="AY217" s="7">
        <v>66.150000000000006</v>
      </c>
      <c r="BA217" s="7">
        <v>78.2</v>
      </c>
      <c r="BB217" s="7">
        <v>79</v>
      </c>
      <c r="BC217" s="7">
        <v>75</v>
      </c>
    </row>
    <row r="218" spans="1:55" x14ac:dyDescent="0.25">
      <c r="A218" s="7" t="s">
        <v>387</v>
      </c>
      <c r="B218" s="20">
        <v>80</v>
      </c>
      <c r="C218" s="7">
        <v>86.24</v>
      </c>
      <c r="D218" s="149"/>
      <c r="E218" s="7">
        <v>90</v>
      </c>
      <c r="F218" s="5">
        <v>70</v>
      </c>
      <c r="H218" s="7">
        <v>85.08</v>
      </c>
      <c r="I218" s="7">
        <v>89.13</v>
      </c>
      <c r="J218" s="149">
        <v>92.15</v>
      </c>
      <c r="K218" s="7">
        <v>80.25</v>
      </c>
      <c r="L218" s="7">
        <v>91.87</v>
      </c>
      <c r="M218" s="7">
        <v>86.35</v>
      </c>
      <c r="N218" s="7">
        <v>94.91</v>
      </c>
      <c r="O218" s="7">
        <v>80.849999999999994</v>
      </c>
      <c r="P218" s="7">
        <v>94.5</v>
      </c>
      <c r="Q218" s="7">
        <v>97.65</v>
      </c>
      <c r="R218" s="7">
        <v>90.59</v>
      </c>
      <c r="S218" s="7">
        <v>91.87</v>
      </c>
      <c r="T218" s="7">
        <v>90</v>
      </c>
      <c r="U218" s="7">
        <v>90</v>
      </c>
      <c r="W218" s="7">
        <v>94.69</v>
      </c>
      <c r="X218" s="7">
        <v>97.05</v>
      </c>
      <c r="AA218" s="7">
        <v>95.07</v>
      </c>
      <c r="AB218" s="7">
        <v>84</v>
      </c>
      <c r="AC218" s="7">
        <v>86.4</v>
      </c>
      <c r="AD218" s="7">
        <v>97.75</v>
      </c>
      <c r="AE218" s="7">
        <v>95</v>
      </c>
      <c r="AF218" s="7">
        <v>97.64</v>
      </c>
      <c r="AG218" s="7">
        <v>95</v>
      </c>
      <c r="AH218" s="7">
        <v>73.5</v>
      </c>
      <c r="AI218" s="7">
        <v>85.07</v>
      </c>
      <c r="AK218" s="7">
        <v>88.2</v>
      </c>
      <c r="AL218" s="7">
        <v>94</v>
      </c>
      <c r="AM218" s="7">
        <v>103.95</v>
      </c>
      <c r="AN218" s="7">
        <v>95</v>
      </c>
      <c r="AP218" s="7">
        <v>92.02</v>
      </c>
      <c r="AR218" s="7">
        <v>70.5</v>
      </c>
      <c r="AS218" s="7">
        <v>89</v>
      </c>
      <c r="AT218" s="7">
        <v>81.02</v>
      </c>
      <c r="AU218" s="7">
        <v>86.6</v>
      </c>
      <c r="AV218" s="7">
        <v>99.99</v>
      </c>
      <c r="AW218" s="7">
        <v>85</v>
      </c>
      <c r="AY218" s="7">
        <v>81.58</v>
      </c>
      <c r="BA218" s="7">
        <v>87.4</v>
      </c>
      <c r="BB218" s="7">
        <v>92</v>
      </c>
      <c r="BC218" s="7">
        <v>95</v>
      </c>
    </row>
    <row r="219" spans="1:55" x14ac:dyDescent="0.25">
      <c r="A219" s="7" t="s">
        <v>388</v>
      </c>
      <c r="B219" s="20">
        <v>43.5</v>
      </c>
      <c r="C219" s="7">
        <v>44.45</v>
      </c>
      <c r="D219" s="149"/>
      <c r="E219" s="7">
        <v>43.5</v>
      </c>
      <c r="F219" s="5">
        <v>38.5</v>
      </c>
      <c r="H219" s="7">
        <v>41.3</v>
      </c>
      <c r="I219" s="7">
        <v>44.56</v>
      </c>
      <c r="J219" s="149">
        <v>45.15</v>
      </c>
      <c r="K219" s="7">
        <v>37.450000000000003</v>
      </c>
      <c r="L219" s="7">
        <v>44.97</v>
      </c>
      <c r="M219" s="7">
        <v>39.659999999999997</v>
      </c>
      <c r="N219" s="7">
        <v>46.3</v>
      </c>
      <c r="O219" s="7">
        <v>42</v>
      </c>
      <c r="P219" s="7">
        <v>44.96</v>
      </c>
      <c r="Q219" s="7">
        <v>46.2</v>
      </c>
      <c r="R219" s="7">
        <v>44.98</v>
      </c>
      <c r="S219" s="7">
        <v>41.5</v>
      </c>
      <c r="T219" s="7">
        <v>42</v>
      </c>
      <c r="U219" s="7">
        <v>43.21</v>
      </c>
      <c r="W219" s="7">
        <v>46.3</v>
      </c>
      <c r="X219" s="7">
        <v>45.52</v>
      </c>
      <c r="AA219" s="7">
        <v>55</v>
      </c>
      <c r="AB219" s="7">
        <v>44.1</v>
      </c>
      <c r="AC219" s="7">
        <v>43.2</v>
      </c>
      <c r="AD219" s="7">
        <v>46.57</v>
      </c>
      <c r="AE219" s="7">
        <v>48.48</v>
      </c>
      <c r="AF219" s="7">
        <v>44.95</v>
      </c>
      <c r="AG219" s="7">
        <v>38.5</v>
      </c>
      <c r="AH219" s="7">
        <v>36.75</v>
      </c>
      <c r="AI219" s="7">
        <v>36.75</v>
      </c>
      <c r="AK219" s="7">
        <v>42</v>
      </c>
      <c r="AL219" s="7">
        <v>46.2</v>
      </c>
      <c r="AM219" s="7">
        <v>44</v>
      </c>
      <c r="AN219" s="7">
        <v>45</v>
      </c>
      <c r="AP219" s="7">
        <v>42.93</v>
      </c>
      <c r="AR219" s="7">
        <v>36</v>
      </c>
      <c r="AS219" s="7">
        <v>44</v>
      </c>
      <c r="AT219" s="7">
        <v>41.67</v>
      </c>
      <c r="AU219" s="7">
        <v>42.4</v>
      </c>
      <c r="AV219" s="7">
        <v>46.66</v>
      </c>
      <c r="AW219" s="7">
        <v>42.5</v>
      </c>
      <c r="AY219" s="7">
        <v>40.950000000000003</v>
      </c>
      <c r="BA219" s="7">
        <v>42.17</v>
      </c>
      <c r="BB219" s="7">
        <v>43</v>
      </c>
      <c r="BC219" s="7">
        <v>44.67</v>
      </c>
    </row>
    <row r="220" spans="1:55" x14ac:dyDescent="0.25">
      <c r="A220" s="7" t="s">
        <v>1394</v>
      </c>
      <c r="B220" s="20">
        <v>40</v>
      </c>
      <c r="C220" s="7">
        <v>44</v>
      </c>
      <c r="D220" s="149"/>
      <c r="E220" s="7">
        <v>58</v>
      </c>
      <c r="F220" s="5">
        <v>44</v>
      </c>
      <c r="H220" s="7">
        <v>60</v>
      </c>
      <c r="I220" s="7">
        <v>58.3</v>
      </c>
      <c r="J220" s="149">
        <v>60</v>
      </c>
      <c r="K220" s="7">
        <v>55</v>
      </c>
      <c r="L220" s="7">
        <v>53.43</v>
      </c>
      <c r="M220" s="7">
        <v>47.97</v>
      </c>
      <c r="N220" s="7">
        <v>58</v>
      </c>
      <c r="O220" s="7">
        <v>57.75</v>
      </c>
      <c r="P220" s="7">
        <v>57.75</v>
      </c>
      <c r="Q220" s="7">
        <v>55.12</v>
      </c>
      <c r="R220" s="7">
        <v>51.04</v>
      </c>
      <c r="S220" s="7">
        <v>41.5</v>
      </c>
      <c r="T220" s="7">
        <v>52.5</v>
      </c>
      <c r="U220" s="7">
        <v>57.75</v>
      </c>
      <c r="W220" s="7">
        <v>55</v>
      </c>
      <c r="X220" s="7">
        <v>59.01</v>
      </c>
      <c r="AA220" s="7">
        <v>49.5</v>
      </c>
      <c r="AB220" s="7">
        <v>58</v>
      </c>
      <c r="AC220" s="7">
        <v>53.5</v>
      </c>
      <c r="AD220" s="7">
        <v>57.85</v>
      </c>
      <c r="AE220" s="7">
        <v>52.14</v>
      </c>
      <c r="AF220" s="7">
        <v>56.19</v>
      </c>
      <c r="AG220" s="7">
        <v>42</v>
      </c>
      <c r="AH220" s="7">
        <v>57.75</v>
      </c>
      <c r="AI220" s="7">
        <v>60</v>
      </c>
      <c r="AK220" s="7">
        <v>49.6</v>
      </c>
      <c r="AL220" s="7">
        <v>57.75</v>
      </c>
      <c r="AM220" s="7">
        <v>45</v>
      </c>
      <c r="AN220" s="7">
        <v>55</v>
      </c>
      <c r="AP220" s="7">
        <v>55.12</v>
      </c>
      <c r="AR220" s="7">
        <v>56.6</v>
      </c>
      <c r="AS220" s="7">
        <v>44</v>
      </c>
      <c r="AT220" s="7">
        <v>57.87</v>
      </c>
      <c r="AU220" s="7">
        <v>52.5</v>
      </c>
      <c r="AV220" s="7">
        <v>46.66</v>
      </c>
      <c r="AW220" s="7">
        <v>51.04</v>
      </c>
      <c r="AY220" s="7">
        <v>45.36</v>
      </c>
      <c r="BA220" s="7">
        <v>57.5</v>
      </c>
      <c r="BB220" s="7">
        <v>60</v>
      </c>
      <c r="BC220" s="7">
        <v>50.4</v>
      </c>
    </row>
    <row r="221" spans="1:55" x14ac:dyDescent="0.25">
      <c r="A221" s="7" t="s">
        <v>389</v>
      </c>
      <c r="B221" s="20">
        <v>91</v>
      </c>
      <c r="C221" s="7">
        <v>84</v>
      </c>
      <c r="D221" s="149"/>
      <c r="E221" s="7">
        <v>70.5</v>
      </c>
      <c r="F221" s="5">
        <v>60</v>
      </c>
      <c r="H221" s="7">
        <v>70.8</v>
      </c>
      <c r="I221" s="7">
        <v>90.95</v>
      </c>
      <c r="J221" s="149">
        <v>87.77</v>
      </c>
      <c r="K221" s="7">
        <v>69.55</v>
      </c>
      <c r="L221" s="7">
        <v>87.69</v>
      </c>
      <c r="M221" s="7">
        <v>71.239999999999995</v>
      </c>
      <c r="N221" s="7">
        <v>88.2</v>
      </c>
      <c r="O221" s="7">
        <v>93.5</v>
      </c>
      <c r="P221" s="7">
        <v>100</v>
      </c>
      <c r="Q221" s="7">
        <v>85.73</v>
      </c>
      <c r="R221" s="7">
        <v>82.95</v>
      </c>
      <c r="S221" s="7">
        <v>71.25</v>
      </c>
      <c r="T221" s="7">
        <v>80</v>
      </c>
      <c r="U221" s="7">
        <v>70.56</v>
      </c>
      <c r="W221" s="7">
        <v>84</v>
      </c>
      <c r="X221" s="7">
        <v>90.28</v>
      </c>
      <c r="AA221" s="7">
        <v>105</v>
      </c>
      <c r="AB221" s="7">
        <v>84</v>
      </c>
      <c r="AC221" s="7">
        <v>86.4</v>
      </c>
      <c r="AD221" s="7">
        <v>88</v>
      </c>
      <c r="AE221" s="7">
        <v>97</v>
      </c>
      <c r="AF221" s="7">
        <v>103.64</v>
      </c>
      <c r="AG221" s="7">
        <v>67</v>
      </c>
      <c r="AH221" s="7">
        <v>78.75</v>
      </c>
      <c r="AI221" s="7">
        <v>63</v>
      </c>
      <c r="AK221" s="7">
        <v>85</v>
      </c>
      <c r="AL221" s="7">
        <v>105</v>
      </c>
      <c r="AM221" s="7">
        <v>75.599999999999994</v>
      </c>
      <c r="AN221" s="7">
        <v>105</v>
      </c>
      <c r="AP221" s="7">
        <v>75.95</v>
      </c>
      <c r="AR221" s="7">
        <v>71</v>
      </c>
      <c r="AS221" s="7">
        <v>89</v>
      </c>
      <c r="AT221" s="7">
        <v>69.45</v>
      </c>
      <c r="AU221" s="7">
        <v>66</v>
      </c>
      <c r="AV221" s="7">
        <v>91.44</v>
      </c>
      <c r="AW221" s="7">
        <v>76.56</v>
      </c>
      <c r="AY221" s="7">
        <v>66.150000000000006</v>
      </c>
      <c r="BA221" s="7">
        <v>88.17</v>
      </c>
      <c r="BB221" s="7">
        <v>85</v>
      </c>
      <c r="BC221" s="7">
        <v>88.2</v>
      </c>
    </row>
    <row r="222" spans="1:55" x14ac:dyDescent="0.25">
      <c r="A222" s="7" t="s">
        <v>390</v>
      </c>
      <c r="B222" s="20">
        <v>78</v>
      </c>
      <c r="C222" s="7">
        <v>87.77</v>
      </c>
      <c r="D222" s="149"/>
      <c r="E222" s="7">
        <v>76.25</v>
      </c>
      <c r="F222" s="5">
        <v>65</v>
      </c>
      <c r="H222" s="7">
        <v>76.7</v>
      </c>
      <c r="I222" s="7">
        <v>95.49</v>
      </c>
      <c r="J222" s="149">
        <v>92.16</v>
      </c>
      <c r="K222" s="7">
        <v>69.55</v>
      </c>
      <c r="L222" s="7">
        <v>87.69</v>
      </c>
      <c r="M222" s="7">
        <v>68</v>
      </c>
      <c r="N222" s="7">
        <v>92.6</v>
      </c>
      <c r="O222" s="7">
        <v>93.5</v>
      </c>
      <c r="P222" s="7">
        <v>100</v>
      </c>
      <c r="Q222" s="7">
        <v>92.61</v>
      </c>
      <c r="R222" s="7">
        <v>82.95</v>
      </c>
      <c r="S222" s="7">
        <v>77.2</v>
      </c>
      <c r="T222" s="7">
        <v>80</v>
      </c>
      <c r="U222" s="7">
        <v>76.44</v>
      </c>
      <c r="W222" s="7">
        <v>106.8</v>
      </c>
      <c r="X222" s="7">
        <v>94.45</v>
      </c>
      <c r="AA222" s="7">
        <v>87.77</v>
      </c>
      <c r="AB222" s="7">
        <v>91.35</v>
      </c>
      <c r="AC222" s="7">
        <v>91.8</v>
      </c>
      <c r="AD222" s="7">
        <v>95.3</v>
      </c>
      <c r="AE222" s="7">
        <v>98</v>
      </c>
      <c r="AF222" s="7">
        <v>106.36</v>
      </c>
      <c r="AG222" s="7">
        <v>71.5</v>
      </c>
      <c r="AH222" s="7">
        <v>78.75</v>
      </c>
      <c r="AI222" s="7">
        <v>75.239999999999995</v>
      </c>
      <c r="AK222" s="7">
        <v>91.5</v>
      </c>
      <c r="AL222" s="7">
        <v>110</v>
      </c>
      <c r="AM222" s="7">
        <v>78.989999999999995</v>
      </c>
      <c r="AN222" s="7">
        <v>105</v>
      </c>
      <c r="AP222" s="7">
        <v>75.95</v>
      </c>
      <c r="AR222" s="7">
        <v>77</v>
      </c>
      <c r="AS222" s="7">
        <v>94</v>
      </c>
      <c r="AT222" s="7">
        <v>75.239999999999995</v>
      </c>
      <c r="AU222" s="7">
        <v>71.5</v>
      </c>
      <c r="AV222" s="7">
        <v>92.15</v>
      </c>
      <c r="AW222" s="7">
        <v>82.95</v>
      </c>
      <c r="AY222" s="7">
        <v>74.87</v>
      </c>
      <c r="BA222" s="7">
        <v>90.08</v>
      </c>
      <c r="BB222" s="7">
        <v>89</v>
      </c>
      <c r="BC222" s="7">
        <v>92.16</v>
      </c>
    </row>
    <row r="223" spans="1:55" x14ac:dyDescent="0.25">
      <c r="A223" s="7" t="s">
        <v>391</v>
      </c>
      <c r="B223" s="20">
        <v>275</v>
      </c>
      <c r="C223" s="7">
        <v>157.5</v>
      </c>
      <c r="D223" s="149"/>
      <c r="E223" s="7">
        <v>145.25</v>
      </c>
      <c r="F223" s="5">
        <v>125</v>
      </c>
      <c r="H223" s="7">
        <v>147.5</v>
      </c>
      <c r="I223" s="7">
        <v>288.75</v>
      </c>
      <c r="J223" s="149">
        <v>299.97000000000003</v>
      </c>
      <c r="K223" s="7">
        <v>140</v>
      </c>
      <c r="L223" s="7">
        <v>178.46</v>
      </c>
      <c r="M223" s="7">
        <v>141.66999999999999</v>
      </c>
      <c r="N223" s="7">
        <v>192.72</v>
      </c>
      <c r="O223" s="7">
        <v>265.64999999999998</v>
      </c>
      <c r="P223" s="7">
        <v>288.75</v>
      </c>
      <c r="Q223" s="7">
        <v>241.9</v>
      </c>
      <c r="R223" s="7">
        <v>246.75</v>
      </c>
      <c r="S223" s="7">
        <v>148.5</v>
      </c>
      <c r="T223" s="7">
        <v>200</v>
      </c>
      <c r="U223" s="7">
        <v>147</v>
      </c>
      <c r="W223" s="7">
        <v>210</v>
      </c>
      <c r="X223" s="7">
        <v>281.29000000000002</v>
      </c>
      <c r="AA223" s="7">
        <v>308</v>
      </c>
      <c r="AB223" s="7">
        <v>223.65</v>
      </c>
      <c r="AC223" s="7">
        <v>226.8</v>
      </c>
      <c r="AD223" s="7">
        <v>183.25</v>
      </c>
      <c r="AE223" s="7">
        <v>300</v>
      </c>
      <c r="AF223" s="7">
        <v>245.46</v>
      </c>
      <c r="AG223" s="7">
        <v>141.75</v>
      </c>
      <c r="AH223" s="7">
        <v>262.5</v>
      </c>
      <c r="AI223" s="7">
        <v>131.25</v>
      </c>
      <c r="AK223" s="7">
        <v>300</v>
      </c>
      <c r="AL223" s="7">
        <v>311</v>
      </c>
      <c r="AM223" s="7">
        <v>211.5</v>
      </c>
      <c r="AN223" s="7">
        <v>300</v>
      </c>
      <c r="AP223" s="7">
        <v>204.5</v>
      </c>
      <c r="AR223" s="7">
        <v>130</v>
      </c>
      <c r="AS223" s="7">
        <v>278</v>
      </c>
      <c r="AT223" s="7">
        <v>144.69999999999999</v>
      </c>
      <c r="AU223" s="7">
        <v>137.5</v>
      </c>
      <c r="AV223" s="7">
        <v>282.01</v>
      </c>
      <c r="AW223" s="7">
        <v>167</v>
      </c>
      <c r="AY223" s="7">
        <v>141.75</v>
      </c>
      <c r="BA223" s="7">
        <v>125</v>
      </c>
      <c r="BB223" s="7">
        <v>236</v>
      </c>
      <c r="BC223" s="7">
        <v>246.75</v>
      </c>
    </row>
    <row r="224" spans="1:55" x14ac:dyDescent="0.25">
      <c r="A224" s="7" t="s">
        <v>392</v>
      </c>
      <c r="B224" s="20">
        <v>275</v>
      </c>
      <c r="C224" s="7">
        <v>290</v>
      </c>
      <c r="D224" s="149"/>
      <c r="E224" s="7">
        <v>145.25</v>
      </c>
      <c r="F224" s="5">
        <v>235</v>
      </c>
      <c r="H224" s="7">
        <v>147.5</v>
      </c>
      <c r="I224" s="7">
        <v>303.04000000000002</v>
      </c>
      <c r="J224" s="149">
        <v>289.38</v>
      </c>
      <c r="K224" s="7">
        <v>140</v>
      </c>
      <c r="L224" s="7">
        <v>291.64</v>
      </c>
      <c r="M224" s="7">
        <v>283.33999999999997</v>
      </c>
      <c r="N224" s="7">
        <v>192.72</v>
      </c>
      <c r="O224" s="7">
        <v>288.75</v>
      </c>
      <c r="P224" s="7">
        <v>295</v>
      </c>
      <c r="Q224" s="7">
        <v>289.39999999999998</v>
      </c>
      <c r="R224" s="7">
        <v>254.15</v>
      </c>
      <c r="S224" s="7">
        <v>148.5</v>
      </c>
      <c r="T224" s="7">
        <v>200</v>
      </c>
      <c r="U224" s="7">
        <v>147</v>
      </c>
      <c r="W224" s="7">
        <v>240</v>
      </c>
      <c r="X224" s="7">
        <v>296.92</v>
      </c>
      <c r="AA224" s="7">
        <v>330</v>
      </c>
      <c r="AB224" s="7">
        <v>236.25</v>
      </c>
      <c r="AC224" s="7">
        <v>270</v>
      </c>
      <c r="AD224" s="7">
        <v>312.77999999999997</v>
      </c>
      <c r="AE224" s="7">
        <v>300</v>
      </c>
      <c r="AF224" s="7">
        <v>298.36</v>
      </c>
      <c r="AG224" s="7">
        <v>141.37</v>
      </c>
      <c r="AH224" s="7">
        <v>262.5</v>
      </c>
      <c r="AI224" s="7">
        <v>246.75</v>
      </c>
      <c r="AK224" s="7">
        <v>300</v>
      </c>
      <c r="AL224" s="7">
        <v>311</v>
      </c>
      <c r="AM224" s="7">
        <v>236.88</v>
      </c>
      <c r="AN224" s="7">
        <v>300</v>
      </c>
      <c r="AP224" s="7">
        <v>204.5</v>
      </c>
      <c r="AR224" s="7">
        <v>130</v>
      </c>
      <c r="AS224" s="7">
        <v>278</v>
      </c>
      <c r="AT224" s="7">
        <v>144.69999999999999</v>
      </c>
      <c r="AU224" s="7">
        <v>192.5</v>
      </c>
      <c r="AV224" s="7">
        <v>286.12</v>
      </c>
      <c r="AW224" s="7">
        <v>167</v>
      </c>
      <c r="AY224" s="7">
        <v>141.75</v>
      </c>
      <c r="BA224" s="7">
        <v>235</v>
      </c>
      <c r="BB224" s="7">
        <v>265</v>
      </c>
      <c r="BC224" s="7">
        <v>270</v>
      </c>
    </row>
    <row r="225" spans="1:55" x14ac:dyDescent="0.25">
      <c r="A225" s="7" t="s">
        <v>393</v>
      </c>
      <c r="B225" s="20">
        <v>50</v>
      </c>
      <c r="C225" s="7">
        <v>71.75</v>
      </c>
      <c r="D225" s="149"/>
      <c r="E225" s="7">
        <v>52</v>
      </c>
      <c r="F225" s="5">
        <v>44</v>
      </c>
      <c r="H225" s="7">
        <v>48.62</v>
      </c>
      <c r="I225" s="7">
        <v>72.73</v>
      </c>
      <c r="J225" s="149">
        <v>72.22</v>
      </c>
      <c r="K225" s="7">
        <v>67.41</v>
      </c>
      <c r="L225" s="7">
        <v>60.71</v>
      </c>
      <c r="M225" s="7">
        <v>63.14</v>
      </c>
      <c r="N225" s="7">
        <v>65.98</v>
      </c>
      <c r="O225" s="7">
        <v>47.25</v>
      </c>
      <c r="P225" s="7">
        <v>72.760000000000005</v>
      </c>
      <c r="Q225" s="7">
        <v>74.97</v>
      </c>
      <c r="R225" s="7">
        <v>63.79</v>
      </c>
      <c r="S225" s="7">
        <v>52.51</v>
      </c>
      <c r="T225" s="7">
        <v>72.5</v>
      </c>
      <c r="U225" s="7">
        <v>51</v>
      </c>
      <c r="W225" s="7">
        <v>72.47</v>
      </c>
      <c r="X225" s="7">
        <v>73.5</v>
      </c>
      <c r="AA225" s="7">
        <v>72.760000000000005</v>
      </c>
      <c r="AB225" s="7">
        <v>63</v>
      </c>
      <c r="AC225" s="7">
        <v>64.8</v>
      </c>
      <c r="AD225" s="7">
        <v>58.65</v>
      </c>
      <c r="AE225" s="7">
        <v>77.75</v>
      </c>
      <c r="AF225" s="7">
        <v>75.819999999999993</v>
      </c>
      <c r="AG225" s="7">
        <v>55</v>
      </c>
      <c r="AH225" s="7">
        <v>68.25</v>
      </c>
      <c r="AI225" s="7">
        <v>48.61</v>
      </c>
      <c r="AK225" s="7">
        <v>57.3</v>
      </c>
      <c r="AL225" s="7">
        <v>72.45</v>
      </c>
      <c r="AM225" s="7">
        <v>69.3</v>
      </c>
      <c r="AN225" s="7">
        <v>75</v>
      </c>
      <c r="AP225" s="7">
        <v>55.2</v>
      </c>
      <c r="AR225" s="7">
        <v>41</v>
      </c>
      <c r="AS225" s="7">
        <v>67</v>
      </c>
      <c r="AT225" s="7">
        <v>46.3</v>
      </c>
      <c r="AU225" s="7">
        <v>53.25</v>
      </c>
      <c r="AV225" s="7">
        <v>73.33</v>
      </c>
      <c r="AW225" s="7">
        <v>53.5</v>
      </c>
      <c r="AY225" s="7">
        <v>54.69</v>
      </c>
      <c r="BA225" s="7">
        <v>50</v>
      </c>
      <c r="BB225" s="7">
        <v>71</v>
      </c>
      <c r="BC225" s="7">
        <v>79.5</v>
      </c>
    </row>
    <row r="226" spans="1:55" x14ac:dyDescent="0.25">
      <c r="A226" s="7" t="s">
        <v>394</v>
      </c>
      <c r="B226" s="20">
        <v>62</v>
      </c>
      <c r="C226" s="7">
        <v>65</v>
      </c>
      <c r="D226" s="149"/>
      <c r="E226" s="7">
        <v>49.25</v>
      </c>
      <c r="F226" s="5">
        <v>44</v>
      </c>
      <c r="H226" s="7">
        <v>47.2</v>
      </c>
      <c r="I226" s="7">
        <v>63.64</v>
      </c>
      <c r="J226" s="149">
        <v>64.16</v>
      </c>
      <c r="K226" s="7">
        <v>40</v>
      </c>
      <c r="L226" s="7">
        <v>66.66</v>
      </c>
      <c r="M226" s="7">
        <v>47.25</v>
      </c>
      <c r="N226" s="7">
        <v>61.35</v>
      </c>
      <c r="O226" s="7">
        <v>66</v>
      </c>
      <c r="P226" s="7">
        <v>66.150000000000006</v>
      </c>
      <c r="Q226" s="7">
        <v>65</v>
      </c>
      <c r="R226" s="7">
        <v>60.8</v>
      </c>
      <c r="S226" s="7">
        <v>49.9</v>
      </c>
      <c r="T226" s="7">
        <v>63</v>
      </c>
      <c r="U226" s="7">
        <v>47.04</v>
      </c>
      <c r="W226" s="7">
        <v>69.17</v>
      </c>
      <c r="X226" s="7">
        <v>68.08</v>
      </c>
      <c r="AA226" s="7">
        <v>63</v>
      </c>
      <c r="AB226" s="7">
        <v>56.7</v>
      </c>
      <c r="AC226" s="7">
        <v>64.8</v>
      </c>
      <c r="AD226" s="7">
        <v>58.65</v>
      </c>
      <c r="AE226" s="7">
        <v>67</v>
      </c>
      <c r="AF226" s="7">
        <v>65.45</v>
      </c>
      <c r="AG226" s="7">
        <v>46.2</v>
      </c>
      <c r="AH226" s="7">
        <v>63</v>
      </c>
      <c r="AI226" s="7">
        <v>42</v>
      </c>
      <c r="AK226" s="7">
        <v>66.150000000000006</v>
      </c>
      <c r="AL226" s="7">
        <v>66</v>
      </c>
      <c r="AM226" s="7">
        <v>56.7</v>
      </c>
      <c r="AN226" s="7">
        <v>70</v>
      </c>
      <c r="AP226" s="7">
        <v>63.6</v>
      </c>
      <c r="AR226" s="7">
        <v>47</v>
      </c>
      <c r="AS226" s="7">
        <v>67</v>
      </c>
      <c r="AT226" s="7">
        <v>46.3</v>
      </c>
      <c r="AU226" s="7">
        <v>48.5</v>
      </c>
      <c r="AV226" s="7">
        <v>66.66</v>
      </c>
      <c r="AW226" s="7">
        <v>51</v>
      </c>
      <c r="AY226" s="7">
        <v>47.25</v>
      </c>
      <c r="BA226" s="7">
        <v>50</v>
      </c>
      <c r="BB226" s="7">
        <v>63</v>
      </c>
      <c r="BC226" s="7">
        <v>65</v>
      </c>
    </row>
    <row r="227" spans="1:55" x14ac:dyDescent="0.25">
      <c r="A227" s="7" t="s">
        <v>395</v>
      </c>
      <c r="B227" s="20">
        <v>10.5</v>
      </c>
      <c r="C227" s="7">
        <v>11.9</v>
      </c>
      <c r="D227" s="149"/>
      <c r="E227" s="7">
        <v>11.5</v>
      </c>
      <c r="F227" s="5">
        <v>8</v>
      </c>
      <c r="H227" s="7">
        <v>9.44</v>
      </c>
      <c r="I227" s="7">
        <v>12.12</v>
      </c>
      <c r="J227" s="149">
        <v>5.83</v>
      </c>
      <c r="K227" s="7">
        <v>10.5</v>
      </c>
      <c r="L227" s="7">
        <v>11.76</v>
      </c>
      <c r="M227" s="7">
        <v>10.68</v>
      </c>
      <c r="N227" s="7">
        <v>12</v>
      </c>
      <c r="O227" s="7">
        <v>11.55</v>
      </c>
      <c r="P227" s="7">
        <v>11.57</v>
      </c>
      <c r="Q227" s="7">
        <v>12</v>
      </c>
      <c r="R227" s="7">
        <v>11.55</v>
      </c>
      <c r="S227" s="7">
        <v>9.5</v>
      </c>
      <c r="T227" s="7">
        <v>11</v>
      </c>
      <c r="U227" s="7">
        <v>9.4</v>
      </c>
      <c r="W227" s="7">
        <v>9.26</v>
      </c>
      <c r="X227" s="7">
        <v>12.12</v>
      </c>
      <c r="AA227" s="7">
        <v>11</v>
      </c>
      <c r="AB227" s="7">
        <v>10.5</v>
      </c>
      <c r="AC227" s="7">
        <v>10.8</v>
      </c>
      <c r="AD227" s="7">
        <v>11.72</v>
      </c>
      <c r="AE227" s="7">
        <v>11.75</v>
      </c>
      <c r="AF227" s="7">
        <v>12</v>
      </c>
      <c r="AG227" s="7">
        <v>9</v>
      </c>
      <c r="AH227" s="7">
        <v>10.5</v>
      </c>
      <c r="AI227" s="7">
        <v>8.5</v>
      </c>
      <c r="AK227" s="7">
        <v>12.1</v>
      </c>
      <c r="AL227" s="7">
        <v>12</v>
      </c>
      <c r="AM227" s="7">
        <v>11</v>
      </c>
      <c r="AN227" s="7">
        <v>11.5</v>
      </c>
      <c r="AP227" s="7">
        <v>11.55</v>
      </c>
      <c r="AR227" s="7">
        <v>8</v>
      </c>
      <c r="AS227" s="7">
        <v>11</v>
      </c>
      <c r="AT227" s="7">
        <v>9.26</v>
      </c>
      <c r="AU227" s="7">
        <v>10.65</v>
      </c>
      <c r="AV227" s="7">
        <v>11.66</v>
      </c>
      <c r="AW227" s="7">
        <v>9.7200000000000006</v>
      </c>
      <c r="AY227" s="7">
        <v>11.57</v>
      </c>
      <c r="BA227" s="7">
        <v>8</v>
      </c>
      <c r="BB227" s="7">
        <v>12</v>
      </c>
      <c r="BC227" s="7">
        <v>11.5</v>
      </c>
    </row>
    <row r="228" spans="1:55" x14ac:dyDescent="0.25">
      <c r="A228" s="7" t="s">
        <v>396</v>
      </c>
      <c r="B228" s="20">
        <v>10.5</v>
      </c>
      <c r="C228" s="7">
        <v>11.9</v>
      </c>
      <c r="D228" s="149"/>
      <c r="E228" s="7">
        <v>11.5</v>
      </c>
      <c r="F228" s="5">
        <v>8</v>
      </c>
      <c r="H228" s="7">
        <v>9.44</v>
      </c>
      <c r="I228" s="7">
        <v>12.12</v>
      </c>
      <c r="J228" s="149">
        <v>5.83</v>
      </c>
      <c r="K228" s="7">
        <v>10.5</v>
      </c>
      <c r="L228" s="7">
        <v>11.76</v>
      </c>
      <c r="M228" s="7">
        <v>10.68</v>
      </c>
      <c r="N228" s="7">
        <v>12</v>
      </c>
      <c r="O228" s="7">
        <v>11.55</v>
      </c>
      <c r="P228" s="7">
        <v>11.57</v>
      </c>
      <c r="Q228" s="7">
        <v>12</v>
      </c>
      <c r="R228" s="7">
        <v>11.55</v>
      </c>
      <c r="S228" s="7">
        <v>9.5</v>
      </c>
      <c r="T228" s="7">
        <v>11</v>
      </c>
      <c r="U228" s="7">
        <v>9.4</v>
      </c>
      <c r="W228" s="7">
        <v>9.26</v>
      </c>
      <c r="X228" s="7">
        <v>12.12</v>
      </c>
      <c r="AA228" s="7">
        <v>11</v>
      </c>
      <c r="AB228" s="7">
        <v>10.5</v>
      </c>
      <c r="AC228" s="7">
        <v>10.8</v>
      </c>
      <c r="AD228" s="7">
        <v>11.72</v>
      </c>
      <c r="AE228" s="7">
        <v>11.75</v>
      </c>
      <c r="AF228" s="7">
        <v>12</v>
      </c>
      <c r="AG228" s="7">
        <v>8.8000000000000007</v>
      </c>
      <c r="AH228" s="7">
        <v>10.5</v>
      </c>
      <c r="AI228" s="7">
        <v>8.5</v>
      </c>
      <c r="AK228" s="7">
        <v>12.1</v>
      </c>
      <c r="AL228" s="7">
        <v>12</v>
      </c>
      <c r="AM228" s="7">
        <v>9.9</v>
      </c>
      <c r="AN228" s="7">
        <v>11.5</v>
      </c>
      <c r="AP228" s="7">
        <v>11.55</v>
      </c>
      <c r="AR228" s="7">
        <v>8</v>
      </c>
      <c r="AS228" s="7">
        <v>11</v>
      </c>
      <c r="AT228" s="7">
        <v>9.26</v>
      </c>
      <c r="AU228" s="7">
        <v>10.65</v>
      </c>
      <c r="AV228" s="7">
        <v>11.66</v>
      </c>
      <c r="AW228" s="7">
        <v>9.7200000000000006</v>
      </c>
      <c r="AY228" s="7">
        <v>10.5</v>
      </c>
      <c r="BA228" s="7">
        <v>8</v>
      </c>
      <c r="BB228" s="7">
        <v>12</v>
      </c>
      <c r="BC228" s="7">
        <v>11.5</v>
      </c>
    </row>
    <row r="229" spans="1:55" x14ac:dyDescent="0.25">
      <c r="A229" s="7" t="s">
        <v>397</v>
      </c>
      <c r="B229" s="20">
        <v>10.5</v>
      </c>
      <c r="C229" s="7">
        <v>11.9</v>
      </c>
      <c r="D229" s="149"/>
      <c r="E229" s="7">
        <v>11.5</v>
      </c>
      <c r="F229" s="5">
        <v>8</v>
      </c>
      <c r="H229" s="7">
        <v>9.44</v>
      </c>
      <c r="I229" s="7">
        <v>12.12</v>
      </c>
      <c r="J229" s="149">
        <v>5.83</v>
      </c>
      <c r="K229" s="7">
        <v>10.5</v>
      </c>
      <c r="L229" s="7">
        <v>11.76</v>
      </c>
      <c r="M229" s="7">
        <v>10.68</v>
      </c>
      <c r="N229" s="7">
        <v>12</v>
      </c>
      <c r="O229" s="7">
        <v>11.55</v>
      </c>
      <c r="P229" s="7">
        <v>11.57</v>
      </c>
      <c r="Q229" s="7">
        <v>12</v>
      </c>
      <c r="R229" s="7">
        <v>11.55</v>
      </c>
      <c r="S229" s="7">
        <v>9.5</v>
      </c>
      <c r="T229" s="7">
        <v>11</v>
      </c>
      <c r="U229" s="7">
        <v>9.4</v>
      </c>
      <c r="W229" s="7">
        <v>9.26</v>
      </c>
      <c r="X229" s="7">
        <v>12.12</v>
      </c>
      <c r="AA229" s="7">
        <v>11</v>
      </c>
      <c r="AB229" s="7">
        <v>10.5</v>
      </c>
      <c r="AC229" s="7">
        <v>10.8</v>
      </c>
      <c r="AD229" s="7">
        <v>11.72</v>
      </c>
      <c r="AE229" s="7">
        <v>11.75</v>
      </c>
      <c r="AF229" s="7">
        <v>12</v>
      </c>
      <c r="AG229" s="7">
        <v>8.8000000000000007</v>
      </c>
      <c r="AH229" s="7">
        <v>10.5</v>
      </c>
      <c r="AI229" s="7">
        <v>8.5</v>
      </c>
      <c r="AK229" s="7">
        <v>12.1</v>
      </c>
      <c r="AL229" s="7">
        <v>12</v>
      </c>
      <c r="AM229" s="7">
        <v>9.9</v>
      </c>
      <c r="AN229" s="7">
        <v>11.5</v>
      </c>
      <c r="AP229" s="7">
        <v>11.55</v>
      </c>
      <c r="AR229" s="7">
        <v>8</v>
      </c>
      <c r="AS229" s="7">
        <v>11</v>
      </c>
      <c r="AT229" s="7">
        <v>9.26</v>
      </c>
      <c r="AU229" s="7">
        <v>10.65</v>
      </c>
      <c r="AV229" s="7">
        <v>11.66</v>
      </c>
      <c r="AW229" s="7">
        <v>9.7200000000000006</v>
      </c>
      <c r="AY229" s="7">
        <v>10.5</v>
      </c>
      <c r="BA229" s="7">
        <v>8</v>
      </c>
      <c r="BB229" s="7">
        <v>12</v>
      </c>
      <c r="BC229" s="7">
        <v>11.5</v>
      </c>
    </row>
    <row r="230" spans="1:55" x14ac:dyDescent="0.25">
      <c r="A230" s="7" t="s">
        <v>398</v>
      </c>
      <c r="B230" s="20">
        <v>10.5</v>
      </c>
      <c r="C230" s="7">
        <v>11.9</v>
      </c>
      <c r="D230" s="149"/>
      <c r="E230" s="7">
        <v>11.5</v>
      </c>
      <c r="F230" s="5">
        <v>8</v>
      </c>
      <c r="H230" s="7">
        <v>9.44</v>
      </c>
      <c r="I230" s="7">
        <v>12.12</v>
      </c>
      <c r="J230" s="149">
        <v>6.12</v>
      </c>
      <c r="K230" s="7">
        <v>10.5</v>
      </c>
      <c r="L230" s="7">
        <v>11.76</v>
      </c>
      <c r="M230" s="7">
        <v>11.7</v>
      </c>
      <c r="N230" s="7">
        <v>12</v>
      </c>
      <c r="O230" s="7">
        <v>11.55</v>
      </c>
      <c r="P230" s="7">
        <v>12.14</v>
      </c>
      <c r="Q230" s="7">
        <v>12</v>
      </c>
      <c r="R230" s="7">
        <v>11.55</v>
      </c>
      <c r="S230" s="7">
        <v>9.5</v>
      </c>
      <c r="T230" s="7">
        <v>11</v>
      </c>
      <c r="U230" s="7">
        <v>9.4</v>
      </c>
      <c r="W230" s="7">
        <v>9.26</v>
      </c>
      <c r="X230" s="7">
        <v>12.12</v>
      </c>
      <c r="AA230" s="7">
        <v>11</v>
      </c>
      <c r="AB230" s="7">
        <v>10.5</v>
      </c>
      <c r="AC230" s="7">
        <v>10.8</v>
      </c>
      <c r="AD230" s="7">
        <v>11.72</v>
      </c>
      <c r="AE230" s="7">
        <v>11.75</v>
      </c>
      <c r="AF230" s="7">
        <v>12</v>
      </c>
      <c r="AG230" s="7">
        <v>8.9600000000000009</v>
      </c>
      <c r="AH230" s="7">
        <v>10.5</v>
      </c>
      <c r="AI230" s="7">
        <v>9.82</v>
      </c>
      <c r="AK230" s="7">
        <v>12.1</v>
      </c>
      <c r="AL230" s="7">
        <v>12</v>
      </c>
      <c r="AM230" s="7">
        <v>11</v>
      </c>
      <c r="AN230" s="7">
        <v>11.5</v>
      </c>
      <c r="AP230" s="7">
        <v>11.55</v>
      </c>
      <c r="AR230" s="7">
        <v>8</v>
      </c>
      <c r="AS230" s="7">
        <v>11</v>
      </c>
      <c r="AT230" s="7">
        <v>9.26</v>
      </c>
      <c r="AU230" s="7">
        <v>10.65</v>
      </c>
      <c r="AV230" s="7">
        <v>11.66</v>
      </c>
      <c r="AW230" s="7">
        <v>9.7200000000000006</v>
      </c>
      <c r="AY230" s="7">
        <v>11.57</v>
      </c>
      <c r="BA230" s="7">
        <v>10.73</v>
      </c>
      <c r="BB230" s="7">
        <v>12</v>
      </c>
      <c r="BC230" s="7">
        <v>11.5</v>
      </c>
    </row>
    <row r="231" spans="1:55" x14ac:dyDescent="0.25">
      <c r="A231" s="7" t="s">
        <v>1395</v>
      </c>
      <c r="B231" s="20">
        <v>33.25</v>
      </c>
      <c r="C231" s="7">
        <v>31.5</v>
      </c>
      <c r="D231" s="149"/>
      <c r="E231" s="7">
        <v>35</v>
      </c>
      <c r="F231" s="5">
        <v>30.8</v>
      </c>
      <c r="H231" s="7">
        <v>33.5</v>
      </c>
      <c r="I231" s="7">
        <v>34.65</v>
      </c>
      <c r="J231" s="149">
        <v>30.26</v>
      </c>
      <c r="K231" s="7">
        <v>27</v>
      </c>
      <c r="L231" s="7">
        <v>34.65</v>
      </c>
      <c r="M231" s="7">
        <v>20.56</v>
      </c>
      <c r="N231" s="7">
        <v>33.56</v>
      </c>
      <c r="O231" s="7">
        <v>35</v>
      </c>
      <c r="P231" s="7">
        <v>18.21</v>
      </c>
      <c r="Q231" s="7">
        <v>33.07</v>
      </c>
      <c r="R231" s="7">
        <v>34</v>
      </c>
      <c r="S231" s="7">
        <v>28.4</v>
      </c>
      <c r="T231" s="7">
        <v>24</v>
      </c>
      <c r="U231" s="7">
        <v>33</v>
      </c>
      <c r="W231" s="7">
        <v>28.2</v>
      </c>
      <c r="X231" s="7">
        <v>34.090000000000003</v>
      </c>
      <c r="AA231" s="7">
        <v>19</v>
      </c>
      <c r="AB231" s="7">
        <v>35</v>
      </c>
      <c r="AC231" s="7">
        <v>29.5</v>
      </c>
      <c r="AD231" s="7">
        <v>36.75</v>
      </c>
      <c r="AE231" s="7">
        <v>23.84</v>
      </c>
      <c r="AF231" s="7">
        <v>27.14</v>
      </c>
      <c r="AG231" s="7">
        <v>30</v>
      </c>
      <c r="AH231" s="7">
        <v>21</v>
      </c>
      <c r="AI231" s="7">
        <v>26.5</v>
      </c>
      <c r="AK231" s="7">
        <v>34.65</v>
      </c>
      <c r="AL231" s="7">
        <v>35</v>
      </c>
      <c r="AM231" s="7">
        <v>11.7</v>
      </c>
      <c r="AN231" s="7">
        <v>25</v>
      </c>
      <c r="AP231" s="7">
        <v>16.53</v>
      </c>
      <c r="AR231" s="7">
        <v>15</v>
      </c>
      <c r="AS231" s="7">
        <v>17.7</v>
      </c>
      <c r="AT231" s="7">
        <v>33.07</v>
      </c>
      <c r="AU231" s="7">
        <v>31.5</v>
      </c>
      <c r="AV231" s="7">
        <v>32.659999999999997</v>
      </c>
      <c r="AW231" s="7">
        <v>15.5</v>
      </c>
      <c r="AY231" s="7">
        <v>28.93</v>
      </c>
      <c r="BA231" s="7">
        <v>33</v>
      </c>
      <c r="BB231" s="7">
        <v>35</v>
      </c>
      <c r="BC231" s="7">
        <v>32</v>
      </c>
    </row>
    <row r="232" spans="1:55" x14ac:dyDescent="0.25">
      <c r="A232" s="7" t="s">
        <v>399</v>
      </c>
      <c r="B232" s="20">
        <v>17</v>
      </c>
      <c r="C232" s="7">
        <v>17.739999999999998</v>
      </c>
      <c r="D232" s="149"/>
      <c r="E232" s="7">
        <v>15.95</v>
      </c>
      <c r="F232" s="5">
        <v>12.28</v>
      </c>
      <c r="H232" s="7">
        <v>18.88</v>
      </c>
      <c r="I232" s="7">
        <v>19.079999999999998</v>
      </c>
      <c r="J232" s="149">
        <v>17.5</v>
      </c>
      <c r="K232" s="7">
        <v>16</v>
      </c>
      <c r="L232" s="7">
        <v>19.5</v>
      </c>
      <c r="M232" s="7">
        <v>18</v>
      </c>
      <c r="N232" s="7">
        <v>15.77</v>
      </c>
      <c r="O232" s="7">
        <v>15.75</v>
      </c>
      <c r="P232" s="7">
        <v>20</v>
      </c>
      <c r="Q232" s="7">
        <v>13.23</v>
      </c>
      <c r="R232" s="7">
        <v>18.899999999999999</v>
      </c>
      <c r="S232" s="7">
        <v>17.8</v>
      </c>
      <c r="T232" s="7">
        <v>20</v>
      </c>
      <c r="U232" s="7">
        <v>18.809999999999999</v>
      </c>
      <c r="W232" s="7">
        <v>19.489999999999998</v>
      </c>
      <c r="X232" s="7">
        <v>19.75</v>
      </c>
      <c r="AA232" s="7">
        <v>13</v>
      </c>
      <c r="AB232" s="7">
        <v>13.65</v>
      </c>
      <c r="AC232" s="7">
        <v>10.8</v>
      </c>
      <c r="AD232" s="7">
        <v>20.28</v>
      </c>
      <c r="AE232" s="7">
        <v>14.88</v>
      </c>
      <c r="AF232" s="7">
        <v>18.14</v>
      </c>
      <c r="AG232" s="7">
        <v>17.600000000000001</v>
      </c>
      <c r="AH232" s="7">
        <v>20</v>
      </c>
      <c r="AI232" s="7">
        <v>16.5</v>
      </c>
      <c r="AK232" s="7">
        <v>14.85</v>
      </c>
      <c r="AL232" s="7">
        <v>16.98</v>
      </c>
      <c r="AM232" s="7">
        <v>17.82</v>
      </c>
      <c r="AN232" s="7">
        <v>15</v>
      </c>
      <c r="AP232" s="7">
        <v>19.5</v>
      </c>
      <c r="AR232" s="7">
        <v>19</v>
      </c>
      <c r="AS232" s="7">
        <v>11</v>
      </c>
      <c r="AT232" s="7">
        <v>18.52</v>
      </c>
      <c r="AU232" s="7">
        <v>17.600000000000001</v>
      </c>
      <c r="AV232" s="7">
        <v>19.420000000000002</v>
      </c>
      <c r="AW232" s="7">
        <v>16.86</v>
      </c>
      <c r="AY232" s="7">
        <v>17.850000000000001</v>
      </c>
      <c r="BA232" s="7">
        <v>12.28</v>
      </c>
      <c r="BB232" s="7">
        <v>15.5</v>
      </c>
      <c r="BC232" s="7">
        <v>18.63</v>
      </c>
    </row>
    <row r="233" spans="1:55" x14ac:dyDescent="0.25">
      <c r="A233" s="7" t="s">
        <v>400</v>
      </c>
      <c r="B233" s="20">
        <v>10.5</v>
      </c>
      <c r="C233" s="7">
        <v>11.9</v>
      </c>
      <c r="D233" s="149"/>
      <c r="E233" s="7">
        <v>11.5</v>
      </c>
      <c r="F233" s="5">
        <v>8</v>
      </c>
      <c r="H233" s="7">
        <v>9.44</v>
      </c>
      <c r="I233" s="7">
        <v>12.12</v>
      </c>
      <c r="J233" s="149">
        <v>5.83</v>
      </c>
      <c r="K233" s="7">
        <v>10.5</v>
      </c>
      <c r="L233" s="7">
        <v>11.76</v>
      </c>
      <c r="M233" s="7">
        <v>9.9</v>
      </c>
      <c r="N233" s="7">
        <v>12</v>
      </c>
      <c r="O233" s="7">
        <v>11.55</v>
      </c>
      <c r="P233" s="7">
        <v>11.57</v>
      </c>
      <c r="Q233" s="7">
        <v>12</v>
      </c>
      <c r="R233" s="7">
        <v>11.55</v>
      </c>
      <c r="S233" s="7">
        <v>9.5</v>
      </c>
      <c r="T233" s="7">
        <v>10.5</v>
      </c>
      <c r="U233" s="7">
        <v>9.4</v>
      </c>
      <c r="W233" s="7">
        <v>8.82</v>
      </c>
      <c r="X233" s="7">
        <v>12.12</v>
      </c>
      <c r="AA233" s="7">
        <v>11</v>
      </c>
      <c r="AB233" s="7">
        <v>10.5</v>
      </c>
      <c r="AC233" s="7">
        <v>10.8</v>
      </c>
      <c r="AD233" s="7">
        <v>11.72</v>
      </c>
      <c r="AE233" s="7">
        <v>11.75</v>
      </c>
      <c r="AF233" s="7">
        <v>12</v>
      </c>
      <c r="AG233" s="7">
        <v>8.8000000000000007</v>
      </c>
      <c r="AH233" s="7">
        <v>10.5</v>
      </c>
      <c r="AI233" s="7">
        <v>8.5</v>
      </c>
      <c r="AK233" s="7">
        <v>12.1</v>
      </c>
      <c r="AL233" s="7">
        <v>12</v>
      </c>
      <c r="AM233" s="7">
        <v>9.9</v>
      </c>
      <c r="AN233" s="7">
        <v>11.5</v>
      </c>
      <c r="AP233" s="7">
        <v>11</v>
      </c>
      <c r="AR233" s="7">
        <v>8.4499999999999993</v>
      </c>
      <c r="AS233" s="7">
        <v>11</v>
      </c>
      <c r="AT233" s="7">
        <v>9.26</v>
      </c>
      <c r="AU233" s="7">
        <v>9.24</v>
      </c>
      <c r="AV233" s="7">
        <v>11.66</v>
      </c>
      <c r="AW233" s="7">
        <v>9.7200000000000006</v>
      </c>
      <c r="AY233" s="7">
        <v>10.5</v>
      </c>
      <c r="BA233" s="7">
        <v>8</v>
      </c>
      <c r="BB233" s="7">
        <v>12</v>
      </c>
      <c r="BC233" s="7">
        <v>11.5</v>
      </c>
    </row>
    <row r="234" spans="1:55" x14ac:dyDescent="0.25">
      <c r="A234" s="7" t="s">
        <v>401</v>
      </c>
      <c r="B234" s="20">
        <v>10.5</v>
      </c>
      <c r="C234" s="7">
        <v>11.9</v>
      </c>
      <c r="D234" s="149"/>
      <c r="E234" s="7">
        <v>11.5</v>
      </c>
      <c r="F234" s="5">
        <v>8</v>
      </c>
      <c r="H234" s="7">
        <v>9.44</v>
      </c>
      <c r="I234" s="7">
        <v>12.12</v>
      </c>
      <c r="J234" s="149">
        <v>5.83</v>
      </c>
      <c r="K234" s="7">
        <v>10.5</v>
      </c>
      <c r="L234" s="7">
        <v>11.76</v>
      </c>
      <c r="M234" s="7">
        <v>10.18</v>
      </c>
      <c r="N234" s="7">
        <v>12</v>
      </c>
      <c r="O234" s="7">
        <v>11.55</v>
      </c>
      <c r="P234" s="7">
        <v>11.57</v>
      </c>
      <c r="Q234" s="7">
        <v>12</v>
      </c>
      <c r="R234" s="7">
        <v>11.41</v>
      </c>
      <c r="S234" s="7">
        <v>9.5</v>
      </c>
      <c r="T234" s="7">
        <v>10.5</v>
      </c>
      <c r="U234" s="7">
        <v>9.4</v>
      </c>
      <c r="W234" s="7">
        <v>8.82</v>
      </c>
      <c r="X234" s="7">
        <v>12.12</v>
      </c>
      <c r="AA234" s="7">
        <v>11</v>
      </c>
      <c r="AB234" s="7">
        <v>10.5</v>
      </c>
      <c r="AC234" s="7">
        <v>10.8</v>
      </c>
      <c r="AD234" s="7">
        <v>11.72</v>
      </c>
      <c r="AE234" s="7">
        <v>11.91</v>
      </c>
      <c r="AF234" s="7">
        <v>12</v>
      </c>
      <c r="AG234" s="7">
        <v>8.8000000000000007</v>
      </c>
      <c r="AH234" s="7">
        <v>10.5</v>
      </c>
      <c r="AI234" s="7">
        <v>8.5</v>
      </c>
      <c r="AK234" s="7">
        <v>12.1</v>
      </c>
      <c r="AL234" s="7">
        <v>12</v>
      </c>
      <c r="AM234" s="7">
        <v>11</v>
      </c>
      <c r="AN234" s="7">
        <v>12.07</v>
      </c>
      <c r="AP234" s="7">
        <v>11.34</v>
      </c>
      <c r="AR234" s="7">
        <v>8.4499999999999993</v>
      </c>
      <c r="AS234" s="7">
        <v>11</v>
      </c>
      <c r="AT234" s="7">
        <v>9.26</v>
      </c>
      <c r="AU234" s="7">
        <v>9.24</v>
      </c>
      <c r="AV234" s="7">
        <v>11.66</v>
      </c>
      <c r="AW234" s="7">
        <v>9.7200000000000006</v>
      </c>
      <c r="AY234" s="7">
        <v>11.57</v>
      </c>
      <c r="BA234" s="7">
        <v>8</v>
      </c>
      <c r="BB234" s="7">
        <v>12</v>
      </c>
      <c r="BC234" s="7">
        <v>11.5</v>
      </c>
    </row>
    <row r="235" spans="1:55" x14ac:dyDescent="0.25">
      <c r="A235" s="7" t="s">
        <v>1396</v>
      </c>
      <c r="B235" s="20">
        <v>33.5</v>
      </c>
      <c r="C235" s="7">
        <v>31.5</v>
      </c>
      <c r="D235" s="149"/>
      <c r="E235" s="7">
        <v>36.5</v>
      </c>
      <c r="F235" s="5">
        <v>30.8</v>
      </c>
      <c r="H235" s="7">
        <v>33.5</v>
      </c>
      <c r="I235" s="7">
        <v>34.65</v>
      </c>
      <c r="J235" s="149">
        <v>30.26</v>
      </c>
      <c r="K235" s="7">
        <v>27</v>
      </c>
      <c r="L235" s="7">
        <v>34.65</v>
      </c>
      <c r="M235" s="7">
        <v>20</v>
      </c>
      <c r="N235" s="7">
        <v>33.56</v>
      </c>
      <c r="O235" s="7">
        <v>35</v>
      </c>
      <c r="P235" s="7">
        <v>18.21</v>
      </c>
      <c r="Q235" s="7">
        <v>33.07</v>
      </c>
      <c r="R235" s="7">
        <v>34</v>
      </c>
      <c r="S235" s="7">
        <v>28.4</v>
      </c>
      <c r="T235" s="7">
        <v>24</v>
      </c>
      <c r="U235" s="7">
        <v>33</v>
      </c>
      <c r="W235" s="7">
        <v>28.2</v>
      </c>
      <c r="X235" s="7">
        <v>34.090000000000003</v>
      </c>
      <c r="AA235" s="7">
        <v>19</v>
      </c>
      <c r="AB235" s="7">
        <v>35</v>
      </c>
      <c r="AC235" s="7">
        <v>29.5</v>
      </c>
      <c r="AD235" s="7">
        <v>36.75</v>
      </c>
      <c r="AE235" s="7">
        <v>23.84</v>
      </c>
      <c r="AF235" s="7">
        <v>27.14</v>
      </c>
      <c r="AG235" s="7">
        <v>30</v>
      </c>
      <c r="AH235" s="7">
        <v>21</v>
      </c>
      <c r="AI235" s="7">
        <v>26.5</v>
      </c>
      <c r="AK235" s="7">
        <v>33.6</v>
      </c>
      <c r="AL235" s="7">
        <v>35</v>
      </c>
      <c r="AM235" s="7">
        <v>11.7</v>
      </c>
      <c r="AN235" s="7">
        <v>26.25</v>
      </c>
      <c r="AP235" s="7">
        <v>16.53</v>
      </c>
      <c r="AR235" s="7">
        <v>15</v>
      </c>
      <c r="AS235" s="7">
        <v>17.7</v>
      </c>
      <c r="AT235" s="7">
        <v>33.07</v>
      </c>
      <c r="AU235" s="7">
        <v>31.5</v>
      </c>
      <c r="AV235" s="7">
        <v>32.659999999999997</v>
      </c>
      <c r="AW235" s="7">
        <v>15.75</v>
      </c>
      <c r="AY235" s="7">
        <v>26.25</v>
      </c>
      <c r="BA235" s="7">
        <v>33</v>
      </c>
      <c r="BB235" s="7">
        <v>35</v>
      </c>
      <c r="BC235" s="7">
        <v>32</v>
      </c>
    </row>
    <row r="236" spans="1:55" x14ac:dyDescent="0.25">
      <c r="A236" s="7" t="s">
        <v>402</v>
      </c>
      <c r="B236" s="20">
        <v>10.5</v>
      </c>
      <c r="C236" s="7">
        <v>11.9</v>
      </c>
      <c r="D236" s="149"/>
      <c r="E236" s="7">
        <v>10.5</v>
      </c>
      <c r="F236" s="5">
        <v>8</v>
      </c>
      <c r="H236" s="7">
        <v>9.44</v>
      </c>
      <c r="I236" s="7">
        <v>12.12</v>
      </c>
      <c r="J236" s="149">
        <v>5.83</v>
      </c>
      <c r="K236" s="7">
        <v>10.5</v>
      </c>
      <c r="L236" s="7">
        <v>11.76</v>
      </c>
      <c r="M236" s="7">
        <v>9.9</v>
      </c>
      <c r="N236" s="7">
        <v>12</v>
      </c>
      <c r="O236" s="7">
        <v>11.55</v>
      </c>
      <c r="P236" s="7">
        <v>11.57</v>
      </c>
      <c r="Q236" s="7">
        <v>12</v>
      </c>
      <c r="R236" s="7">
        <v>11.55</v>
      </c>
      <c r="S236" s="7">
        <v>9.5</v>
      </c>
      <c r="T236" s="7">
        <v>11</v>
      </c>
      <c r="U236" s="7">
        <v>9.4</v>
      </c>
      <c r="W236" s="7">
        <v>9.26</v>
      </c>
      <c r="X236" s="7">
        <v>12.12</v>
      </c>
      <c r="AA236" s="7">
        <v>11</v>
      </c>
      <c r="AB236" s="7">
        <v>10.5</v>
      </c>
      <c r="AC236" s="7">
        <v>10.8</v>
      </c>
      <c r="AD236" s="7">
        <v>11.72</v>
      </c>
      <c r="AE236" s="7">
        <v>11.75</v>
      </c>
      <c r="AF236" s="7">
        <v>12</v>
      </c>
      <c r="AG236" s="7">
        <v>8.8000000000000007</v>
      </c>
      <c r="AH236" s="7">
        <v>10.5</v>
      </c>
      <c r="AI236" s="7">
        <v>8.5</v>
      </c>
      <c r="AK236" s="7">
        <v>12.1</v>
      </c>
      <c r="AL236" s="7">
        <v>12</v>
      </c>
      <c r="AM236" s="7">
        <v>9.9</v>
      </c>
      <c r="AN236" s="7">
        <v>11.5</v>
      </c>
      <c r="AP236" s="7">
        <v>11</v>
      </c>
      <c r="AR236" s="7">
        <v>8.4499999999999993</v>
      </c>
      <c r="AS236" s="7">
        <v>11</v>
      </c>
      <c r="AT236" s="7">
        <v>9.26</v>
      </c>
      <c r="AU236" s="7">
        <v>9.24</v>
      </c>
      <c r="AV236" s="7">
        <v>11.66</v>
      </c>
      <c r="AW236" s="7">
        <v>9.7200000000000006</v>
      </c>
      <c r="AY236" s="7">
        <v>10.5</v>
      </c>
      <c r="BA236" s="7">
        <v>8</v>
      </c>
      <c r="BB236" s="7">
        <v>12</v>
      </c>
      <c r="BC236" s="7">
        <v>11.5</v>
      </c>
    </row>
    <row r="237" spans="1:55" x14ac:dyDescent="0.25">
      <c r="A237" s="7" t="s">
        <v>403</v>
      </c>
      <c r="B237" s="20">
        <v>10.5</v>
      </c>
      <c r="C237" s="7">
        <v>11.9</v>
      </c>
      <c r="D237" s="149"/>
      <c r="E237" s="7">
        <v>10.5</v>
      </c>
      <c r="F237" s="5">
        <v>8</v>
      </c>
      <c r="H237" s="7">
        <v>9.44</v>
      </c>
      <c r="I237" s="7">
        <v>12.12</v>
      </c>
      <c r="J237" s="149">
        <v>5.83</v>
      </c>
      <c r="K237" s="7">
        <v>10.5</v>
      </c>
      <c r="L237" s="7">
        <v>11.76</v>
      </c>
      <c r="M237" s="7">
        <v>9.9</v>
      </c>
      <c r="N237" s="7">
        <v>12</v>
      </c>
      <c r="O237" s="7">
        <v>11.55</v>
      </c>
      <c r="P237" s="7">
        <v>11.57</v>
      </c>
      <c r="Q237" s="7">
        <v>12</v>
      </c>
      <c r="R237" s="7">
        <v>11.55</v>
      </c>
      <c r="S237" s="7">
        <v>9.5</v>
      </c>
      <c r="T237" s="7">
        <v>11</v>
      </c>
      <c r="U237" s="7">
        <v>9.4</v>
      </c>
      <c r="W237" s="7">
        <v>9.26</v>
      </c>
      <c r="X237" s="7">
        <v>12.12</v>
      </c>
      <c r="AA237" s="7">
        <v>11</v>
      </c>
      <c r="AB237" s="7">
        <v>10.5</v>
      </c>
      <c r="AC237" s="7">
        <v>10.8</v>
      </c>
      <c r="AD237" s="7">
        <v>11.72</v>
      </c>
      <c r="AE237" s="7">
        <v>11.75</v>
      </c>
      <c r="AF237" s="7">
        <v>12</v>
      </c>
      <c r="AG237" s="7">
        <v>8.8000000000000007</v>
      </c>
      <c r="AH237" s="7">
        <v>10.5</v>
      </c>
      <c r="AI237" s="7">
        <v>8.5</v>
      </c>
      <c r="AK237" s="7">
        <v>12.1</v>
      </c>
      <c r="AL237" s="7">
        <v>12</v>
      </c>
      <c r="AM237" s="7">
        <v>9.9</v>
      </c>
      <c r="AN237" s="7">
        <v>11.5</v>
      </c>
      <c r="AP237" s="7">
        <v>11</v>
      </c>
      <c r="AR237" s="7">
        <v>8.4499999999999993</v>
      </c>
      <c r="AS237" s="7">
        <v>11</v>
      </c>
      <c r="AT237" s="7">
        <v>9.26</v>
      </c>
      <c r="AU237" s="7">
        <v>9.24</v>
      </c>
      <c r="AV237" s="7">
        <v>11.66</v>
      </c>
      <c r="AW237" s="7">
        <v>9.7200000000000006</v>
      </c>
      <c r="AY237" s="7">
        <v>10.5</v>
      </c>
      <c r="BA237" s="7">
        <v>8</v>
      </c>
      <c r="BB237" s="7">
        <v>12</v>
      </c>
      <c r="BC237" s="7">
        <v>11.5</v>
      </c>
    </row>
    <row r="238" spans="1:55" x14ac:dyDescent="0.25">
      <c r="A238" s="7" t="s">
        <v>404</v>
      </c>
      <c r="B238" s="20">
        <v>10.5</v>
      </c>
      <c r="C238" s="7">
        <v>11.9</v>
      </c>
      <c r="D238" s="149"/>
      <c r="E238" s="7">
        <v>10.5</v>
      </c>
      <c r="F238" s="5">
        <v>8</v>
      </c>
      <c r="H238" s="7">
        <v>9.44</v>
      </c>
      <c r="I238" s="7">
        <v>12.12</v>
      </c>
      <c r="J238" s="149">
        <v>5.83</v>
      </c>
      <c r="K238" s="7">
        <v>10.5</v>
      </c>
      <c r="L238" s="7">
        <v>11.76</v>
      </c>
      <c r="M238" s="7">
        <v>9.9</v>
      </c>
      <c r="N238" s="7">
        <v>12</v>
      </c>
      <c r="O238" s="7">
        <v>11.55</v>
      </c>
      <c r="P238" s="7">
        <v>11.57</v>
      </c>
      <c r="Q238" s="7">
        <v>12</v>
      </c>
      <c r="R238" s="7">
        <v>11.55</v>
      </c>
      <c r="S238" s="7">
        <v>9.5</v>
      </c>
      <c r="T238" s="7">
        <v>11</v>
      </c>
      <c r="U238" s="7">
        <v>9.4</v>
      </c>
      <c r="W238" s="7">
        <v>9.26</v>
      </c>
      <c r="X238" s="7">
        <v>12.12</v>
      </c>
      <c r="AA238" s="7">
        <v>11</v>
      </c>
      <c r="AB238" s="7">
        <v>10.5</v>
      </c>
      <c r="AC238" s="7">
        <v>10.8</v>
      </c>
      <c r="AD238" s="7">
        <v>11.72</v>
      </c>
      <c r="AE238" s="7">
        <v>11.75</v>
      </c>
      <c r="AF238" s="7">
        <v>12</v>
      </c>
      <c r="AG238" s="7">
        <v>8.8000000000000007</v>
      </c>
      <c r="AH238" s="7">
        <v>10.5</v>
      </c>
      <c r="AI238" s="7">
        <v>8.5</v>
      </c>
      <c r="AK238" s="7">
        <v>12.1</v>
      </c>
      <c r="AL238" s="7">
        <v>12</v>
      </c>
      <c r="AM238" s="7">
        <v>9.9</v>
      </c>
      <c r="AN238" s="7">
        <v>11.5</v>
      </c>
      <c r="AP238" s="7">
        <v>11</v>
      </c>
      <c r="AR238" s="7">
        <v>8.4499999999999993</v>
      </c>
      <c r="AS238" s="7">
        <v>11</v>
      </c>
      <c r="AT238" s="7">
        <v>9.26</v>
      </c>
      <c r="AU238" s="7">
        <v>9.24</v>
      </c>
      <c r="AV238" s="7">
        <v>11.66</v>
      </c>
      <c r="AW238" s="7">
        <v>9.7200000000000006</v>
      </c>
      <c r="AY238" s="7">
        <v>10.5</v>
      </c>
      <c r="BA238" s="7">
        <v>8</v>
      </c>
      <c r="BB238" s="7">
        <v>12</v>
      </c>
      <c r="BC238" s="7">
        <v>11.5</v>
      </c>
    </row>
    <row r="239" spans="1:55" x14ac:dyDescent="0.25">
      <c r="A239" s="7" t="s">
        <v>405</v>
      </c>
      <c r="B239" s="20">
        <v>10.5</v>
      </c>
      <c r="C239" s="7">
        <v>11.9</v>
      </c>
      <c r="D239" s="149"/>
      <c r="E239" s="7">
        <v>10.5</v>
      </c>
      <c r="F239" s="5">
        <v>8</v>
      </c>
      <c r="H239" s="7">
        <v>9.44</v>
      </c>
      <c r="I239" s="7">
        <v>12.12</v>
      </c>
      <c r="J239" s="149">
        <v>5.83</v>
      </c>
      <c r="K239" s="7">
        <v>10.5</v>
      </c>
      <c r="L239" s="7">
        <v>11.76</v>
      </c>
      <c r="M239" s="7">
        <v>9.9</v>
      </c>
      <c r="N239" s="7">
        <v>12</v>
      </c>
      <c r="O239" s="7">
        <v>11.55</v>
      </c>
      <c r="P239" s="7">
        <v>11.57</v>
      </c>
      <c r="Q239" s="7">
        <v>12</v>
      </c>
      <c r="R239" s="7">
        <v>11.55</v>
      </c>
      <c r="S239" s="7">
        <v>9.5</v>
      </c>
      <c r="T239" s="7">
        <v>11</v>
      </c>
      <c r="U239" s="7">
        <v>9.4</v>
      </c>
      <c r="W239" s="7">
        <v>9.26</v>
      </c>
      <c r="X239" s="7">
        <v>12.12</v>
      </c>
      <c r="AA239" s="7">
        <v>11</v>
      </c>
      <c r="AB239" s="7">
        <v>10.5</v>
      </c>
      <c r="AC239" s="7">
        <v>10.8</v>
      </c>
      <c r="AD239" s="7">
        <v>11.72</v>
      </c>
      <c r="AE239" s="7">
        <v>11.75</v>
      </c>
      <c r="AF239" s="7">
        <v>12</v>
      </c>
      <c r="AG239" s="7">
        <v>8.8000000000000007</v>
      </c>
      <c r="AH239" s="7">
        <v>10.5</v>
      </c>
      <c r="AI239" s="7">
        <v>8.5</v>
      </c>
      <c r="AK239" s="7">
        <v>12.1</v>
      </c>
      <c r="AL239" s="7">
        <v>12</v>
      </c>
      <c r="AM239" s="7">
        <v>9.9</v>
      </c>
      <c r="AN239" s="7">
        <v>11.5</v>
      </c>
      <c r="AP239" s="7">
        <v>11</v>
      </c>
      <c r="AR239" s="7">
        <v>8.4499999999999993</v>
      </c>
      <c r="AS239" s="7">
        <v>11</v>
      </c>
      <c r="AT239" s="7">
        <v>9.26</v>
      </c>
      <c r="AU239" s="7">
        <v>9.24</v>
      </c>
      <c r="AV239" s="7">
        <v>11.66</v>
      </c>
      <c r="AW239" s="7">
        <v>9.7200000000000006</v>
      </c>
      <c r="AY239" s="7">
        <v>10.5</v>
      </c>
      <c r="BA239" s="7">
        <v>8</v>
      </c>
      <c r="BB239" s="7">
        <v>12</v>
      </c>
      <c r="BC239" s="7">
        <v>11.5</v>
      </c>
    </row>
    <row r="240" spans="1:55" x14ac:dyDescent="0.25">
      <c r="A240" s="7" t="s">
        <v>406</v>
      </c>
      <c r="B240" s="20">
        <v>13.75</v>
      </c>
      <c r="C240" s="7">
        <v>11.9</v>
      </c>
      <c r="D240" s="149"/>
      <c r="E240" s="7">
        <v>14.45</v>
      </c>
      <c r="F240" s="5">
        <v>11</v>
      </c>
      <c r="H240" s="7">
        <v>13</v>
      </c>
      <c r="I240" s="7">
        <v>13.99</v>
      </c>
      <c r="J240" s="149">
        <v>13.65</v>
      </c>
      <c r="K240" s="7">
        <v>13.5</v>
      </c>
      <c r="L240" s="7">
        <v>14.38</v>
      </c>
      <c r="M240" s="7">
        <v>14</v>
      </c>
      <c r="N240" s="7">
        <v>13.89</v>
      </c>
      <c r="O240" s="7">
        <v>11.55</v>
      </c>
      <c r="P240" s="7">
        <v>12.14</v>
      </c>
      <c r="Q240" s="7">
        <v>13.23</v>
      </c>
      <c r="R240" s="7">
        <v>14.01</v>
      </c>
      <c r="S240" s="7">
        <v>13.55</v>
      </c>
      <c r="T240" s="7">
        <v>13</v>
      </c>
      <c r="U240" s="7">
        <v>14.11</v>
      </c>
      <c r="W240" s="7">
        <v>14.3</v>
      </c>
      <c r="X240" s="7">
        <v>14.33</v>
      </c>
      <c r="AA240" s="7">
        <v>14</v>
      </c>
      <c r="AB240" s="7">
        <v>12.6</v>
      </c>
      <c r="AC240" s="7">
        <v>10.8</v>
      </c>
      <c r="AD240" s="7">
        <v>14.49</v>
      </c>
      <c r="AE240" s="7">
        <v>14.17</v>
      </c>
      <c r="AF240" s="7">
        <v>13.48</v>
      </c>
      <c r="AG240" s="7">
        <v>13.2</v>
      </c>
      <c r="AH240" s="7">
        <v>12.6</v>
      </c>
      <c r="AI240" s="7">
        <v>12.5</v>
      </c>
      <c r="AK240" s="7">
        <v>14</v>
      </c>
      <c r="AL240" s="7">
        <v>13.67</v>
      </c>
      <c r="AM240" s="7">
        <v>9.9</v>
      </c>
      <c r="AN240" s="7">
        <v>13.63</v>
      </c>
      <c r="AP240" s="7">
        <v>14.01</v>
      </c>
      <c r="AR240" s="7">
        <v>14</v>
      </c>
      <c r="AS240" s="7">
        <v>13</v>
      </c>
      <c r="AT240" s="7">
        <v>11.57</v>
      </c>
      <c r="AU240" s="7">
        <v>13.2</v>
      </c>
      <c r="AV240" s="7">
        <v>11.66</v>
      </c>
      <c r="AW240" s="7">
        <v>13.25</v>
      </c>
      <c r="AY240" s="7">
        <v>13.65</v>
      </c>
      <c r="BA240" s="7">
        <v>12</v>
      </c>
      <c r="BB240" s="7">
        <v>12.5</v>
      </c>
      <c r="BC240" s="7">
        <v>12.07</v>
      </c>
    </row>
    <row r="241" spans="1:55" x14ac:dyDescent="0.25">
      <c r="A241" s="7" t="s">
        <v>407</v>
      </c>
      <c r="B241" s="20">
        <v>18</v>
      </c>
      <c r="C241" s="7">
        <v>15.3</v>
      </c>
      <c r="D241" s="149"/>
      <c r="E241" s="7">
        <v>17</v>
      </c>
      <c r="F241" s="5">
        <v>13.5</v>
      </c>
      <c r="H241" s="7">
        <v>17</v>
      </c>
      <c r="I241" s="7">
        <v>19.079999999999998</v>
      </c>
      <c r="J241" s="149">
        <v>11.66</v>
      </c>
      <c r="K241" s="7">
        <v>17.5</v>
      </c>
      <c r="L241" s="7">
        <v>19.7</v>
      </c>
      <c r="M241" s="7">
        <v>17.600000000000001</v>
      </c>
      <c r="N241" s="7">
        <v>18.739999999999998</v>
      </c>
      <c r="O241" s="7">
        <v>15.75</v>
      </c>
      <c r="P241" s="7">
        <v>16.39</v>
      </c>
      <c r="Q241" s="7">
        <v>18.739999999999998</v>
      </c>
      <c r="R241" s="7">
        <v>18.899999999999999</v>
      </c>
      <c r="S241" s="7">
        <v>18.45</v>
      </c>
      <c r="T241" s="7">
        <v>15</v>
      </c>
      <c r="U241" s="7">
        <v>18.899999999999999</v>
      </c>
      <c r="W241" s="7">
        <v>18</v>
      </c>
      <c r="X241" s="7">
        <v>19.079999999999998</v>
      </c>
      <c r="AA241" s="7">
        <v>22</v>
      </c>
      <c r="AB241" s="7">
        <v>17.850000000000001</v>
      </c>
      <c r="AC241" s="7">
        <v>16.2</v>
      </c>
      <c r="AD241" s="7">
        <v>19.670000000000002</v>
      </c>
      <c r="AE241" s="7">
        <v>16.07</v>
      </c>
      <c r="AF241" s="7">
        <v>16.829999999999998</v>
      </c>
      <c r="AG241" s="7">
        <v>19.8</v>
      </c>
      <c r="AH241" s="7">
        <v>13.65</v>
      </c>
      <c r="AI241" s="7">
        <v>19</v>
      </c>
      <c r="AK241" s="7">
        <v>18.72</v>
      </c>
      <c r="AL241" s="7">
        <v>16.87</v>
      </c>
      <c r="AM241" s="7">
        <v>13.86</v>
      </c>
      <c r="AN241" s="7">
        <v>18.87</v>
      </c>
      <c r="AP241" s="7">
        <v>14.01</v>
      </c>
      <c r="AR241" s="7">
        <v>20</v>
      </c>
      <c r="AS241" s="7">
        <v>13</v>
      </c>
      <c r="AT241" s="7">
        <v>15.61</v>
      </c>
      <c r="AU241" s="7">
        <v>13.2</v>
      </c>
      <c r="AV241" s="7">
        <v>17.5</v>
      </c>
      <c r="AW241" s="7">
        <v>14.58</v>
      </c>
      <c r="AY241" s="7">
        <v>15.43</v>
      </c>
      <c r="BA241" s="7">
        <v>18</v>
      </c>
      <c r="BB241" s="7">
        <v>16</v>
      </c>
      <c r="BC241" s="7">
        <v>16.3</v>
      </c>
    </row>
    <row r="242" spans="1:55" x14ac:dyDescent="0.25">
      <c r="A242" s="7" t="s">
        <v>408</v>
      </c>
      <c r="B242" s="20">
        <v>15</v>
      </c>
      <c r="C242" s="7">
        <v>15.3</v>
      </c>
      <c r="D242" s="149"/>
      <c r="E242" s="7">
        <v>14.25</v>
      </c>
      <c r="F242" s="5">
        <v>12</v>
      </c>
      <c r="H242" s="7">
        <v>14.16</v>
      </c>
      <c r="I242" s="7">
        <v>15.27</v>
      </c>
      <c r="J242" s="149">
        <v>15.16</v>
      </c>
      <c r="K242" s="7">
        <v>14.5</v>
      </c>
      <c r="L242" s="7">
        <v>14.68</v>
      </c>
      <c r="M242" s="7">
        <v>12.6</v>
      </c>
      <c r="N242" s="7">
        <v>13.89</v>
      </c>
      <c r="O242" s="7">
        <v>15.75</v>
      </c>
      <c r="P242" s="7">
        <v>15.61</v>
      </c>
      <c r="Q242" s="7">
        <v>15.75</v>
      </c>
      <c r="R242" s="7">
        <v>15.07</v>
      </c>
      <c r="S242" s="7">
        <v>14.25</v>
      </c>
      <c r="T242" s="7">
        <v>15</v>
      </c>
      <c r="U242" s="7">
        <v>14.11</v>
      </c>
      <c r="W242" s="7">
        <v>15.37</v>
      </c>
      <c r="X242" s="7">
        <v>15.97</v>
      </c>
      <c r="AA242" s="7">
        <v>16.5</v>
      </c>
      <c r="AB242" s="7">
        <v>14.7</v>
      </c>
      <c r="AC242" s="7">
        <v>12.96</v>
      </c>
      <c r="AD242" s="7">
        <v>15.97</v>
      </c>
      <c r="AE242" s="7">
        <v>15.31</v>
      </c>
      <c r="AF242" s="7">
        <v>15.48</v>
      </c>
      <c r="AG242" s="7">
        <v>13.2</v>
      </c>
      <c r="AH242" s="7">
        <v>12.6</v>
      </c>
      <c r="AI242" s="7">
        <v>12.5</v>
      </c>
      <c r="AK242" s="7">
        <v>14.7</v>
      </c>
      <c r="AL242" s="7">
        <v>15.22</v>
      </c>
      <c r="AM242" s="7">
        <v>13.86</v>
      </c>
      <c r="AN242" s="7">
        <v>15</v>
      </c>
      <c r="AP242" s="7">
        <v>14.01</v>
      </c>
      <c r="AR242" s="7">
        <v>14</v>
      </c>
      <c r="AS242" s="7">
        <v>13</v>
      </c>
      <c r="AT242" s="7">
        <v>13.89</v>
      </c>
      <c r="AU242" s="7">
        <v>13.2</v>
      </c>
      <c r="AV242" s="7">
        <v>15.75</v>
      </c>
      <c r="AW242" s="7">
        <v>14.25</v>
      </c>
      <c r="AY242" s="7">
        <v>14.7</v>
      </c>
      <c r="BA242" s="7">
        <v>12</v>
      </c>
      <c r="BB242" s="7">
        <v>14</v>
      </c>
      <c r="BC242" s="7">
        <v>14.7</v>
      </c>
    </row>
    <row r="243" spans="1:55" x14ac:dyDescent="0.25">
      <c r="A243" s="7" t="s">
        <v>409</v>
      </c>
      <c r="B243" s="20">
        <v>13</v>
      </c>
      <c r="C243" s="7">
        <v>15.3</v>
      </c>
      <c r="D243" s="149"/>
      <c r="E243" s="7">
        <v>12</v>
      </c>
      <c r="F243" s="5">
        <v>10</v>
      </c>
      <c r="H243" s="7">
        <v>11.8</v>
      </c>
      <c r="I243" s="7">
        <v>15.27</v>
      </c>
      <c r="J243" s="149">
        <v>14.55</v>
      </c>
      <c r="K243" s="7">
        <v>12.84</v>
      </c>
      <c r="L243" s="7">
        <v>14.68</v>
      </c>
      <c r="M243" s="7">
        <v>10.5</v>
      </c>
      <c r="N243" s="7">
        <v>13.89</v>
      </c>
      <c r="O243" s="7">
        <v>15</v>
      </c>
      <c r="P243" s="7">
        <v>14.87</v>
      </c>
      <c r="Q243" s="7">
        <v>14.55</v>
      </c>
      <c r="R243" s="7">
        <v>13.95</v>
      </c>
      <c r="S243" s="7">
        <v>11.85</v>
      </c>
      <c r="T243" s="7">
        <v>15</v>
      </c>
      <c r="U243" s="7">
        <v>11.76</v>
      </c>
      <c r="W243" s="7">
        <v>14.64</v>
      </c>
      <c r="X243" s="7">
        <v>15.27</v>
      </c>
      <c r="AA243" s="7">
        <v>16.5</v>
      </c>
      <c r="AB243" s="7">
        <v>13.65</v>
      </c>
      <c r="AC243" s="7">
        <v>12.96</v>
      </c>
      <c r="AD243" s="7">
        <v>14.65</v>
      </c>
      <c r="AE243" s="7">
        <v>15.22</v>
      </c>
      <c r="AF243" s="7">
        <v>15.48</v>
      </c>
      <c r="AG243" s="7">
        <v>11</v>
      </c>
      <c r="AH243" s="7">
        <v>12.6</v>
      </c>
      <c r="AI243" s="7">
        <v>10.5</v>
      </c>
      <c r="AK243" s="7">
        <v>14</v>
      </c>
      <c r="AL243" s="7">
        <v>15.22</v>
      </c>
      <c r="AM243" s="7">
        <v>13.86</v>
      </c>
      <c r="AN243" s="7">
        <v>15</v>
      </c>
      <c r="AP243" s="7">
        <v>14.01</v>
      </c>
      <c r="AR243" s="7">
        <v>12</v>
      </c>
      <c r="AS243" s="7">
        <v>13</v>
      </c>
      <c r="AT243" s="7">
        <v>11.57</v>
      </c>
      <c r="AU243" s="7">
        <v>11</v>
      </c>
      <c r="AV243" s="7">
        <v>14.43</v>
      </c>
      <c r="AW243" s="7">
        <v>12.14</v>
      </c>
      <c r="AY243" s="7">
        <v>14.7</v>
      </c>
      <c r="BA243" s="7">
        <v>10</v>
      </c>
      <c r="BB243" s="7">
        <v>16</v>
      </c>
      <c r="BC243" s="7">
        <v>15.53</v>
      </c>
    </row>
    <row r="244" spans="1:55" x14ac:dyDescent="0.25">
      <c r="A244" s="7" t="s">
        <v>410</v>
      </c>
      <c r="B244" s="20">
        <v>15.5</v>
      </c>
      <c r="C244" s="7">
        <v>15.3</v>
      </c>
      <c r="D244" s="149"/>
      <c r="E244" s="7">
        <v>14.25</v>
      </c>
      <c r="F244" s="5">
        <v>12</v>
      </c>
      <c r="H244" s="7">
        <v>14.16</v>
      </c>
      <c r="I244" s="7">
        <v>15.27</v>
      </c>
      <c r="J244" s="149">
        <v>11.66</v>
      </c>
      <c r="K244" s="7">
        <v>14.5</v>
      </c>
      <c r="L244" s="7">
        <v>14.68</v>
      </c>
      <c r="M244" s="7">
        <v>13.2</v>
      </c>
      <c r="N244" s="7">
        <v>13.89</v>
      </c>
      <c r="O244" s="7">
        <v>15.75</v>
      </c>
      <c r="P244" s="7">
        <v>15.61</v>
      </c>
      <c r="Q244" s="7">
        <v>15.21</v>
      </c>
      <c r="R244" s="7">
        <v>15.07</v>
      </c>
      <c r="S244" s="7">
        <v>14.25</v>
      </c>
      <c r="T244" s="7">
        <v>15</v>
      </c>
      <c r="U244" s="7">
        <v>14.11</v>
      </c>
      <c r="W244" s="7">
        <v>15.37</v>
      </c>
      <c r="X244" s="7">
        <v>15.43</v>
      </c>
      <c r="AA244" s="7">
        <v>16.5</v>
      </c>
      <c r="AB244" s="7">
        <v>13.65</v>
      </c>
      <c r="AC244" s="7">
        <v>12.96</v>
      </c>
      <c r="AD244" s="7">
        <v>15.97</v>
      </c>
      <c r="AE244" s="7">
        <v>15.31</v>
      </c>
      <c r="AF244" s="7">
        <v>15.48</v>
      </c>
      <c r="AG244" s="7">
        <v>13.2</v>
      </c>
      <c r="AH244" s="7">
        <v>12.6</v>
      </c>
      <c r="AI244" s="7">
        <v>12.5</v>
      </c>
      <c r="AK244" s="7">
        <v>15.4</v>
      </c>
      <c r="AL244" s="7">
        <v>15.22</v>
      </c>
      <c r="AM244" s="7">
        <v>13.86</v>
      </c>
      <c r="AN244" s="7">
        <v>15</v>
      </c>
      <c r="AP244" s="7">
        <v>14.01</v>
      </c>
      <c r="AR244" s="7">
        <v>14</v>
      </c>
      <c r="AS244" s="7">
        <v>13</v>
      </c>
      <c r="AT244" s="7">
        <v>13.89</v>
      </c>
      <c r="AU244" s="7">
        <v>13.2</v>
      </c>
      <c r="AV244" s="7">
        <v>14.7</v>
      </c>
      <c r="AW244" s="7">
        <v>12.14</v>
      </c>
      <c r="AY244" s="7">
        <v>15.43</v>
      </c>
      <c r="BA244" s="7">
        <v>12</v>
      </c>
      <c r="BB244" s="7">
        <v>16</v>
      </c>
      <c r="BC244" s="7">
        <v>15.53</v>
      </c>
    </row>
    <row r="245" spans="1:55" x14ac:dyDescent="0.25">
      <c r="A245" s="7" t="s">
        <v>411</v>
      </c>
      <c r="B245" s="20">
        <v>16</v>
      </c>
      <c r="C245" s="7">
        <v>15.3</v>
      </c>
      <c r="D245" s="149"/>
      <c r="E245" s="7">
        <v>14.25</v>
      </c>
      <c r="F245" s="5">
        <v>12</v>
      </c>
      <c r="H245" s="7">
        <v>14.16</v>
      </c>
      <c r="I245" s="7">
        <v>16.36</v>
      </c>
      <c r="J245" s="149">
        <v>11.66</v>
      </c>
      <c r="K245" s="7">
        <v>14.75</v>
      </c>
      <c r="L245" s="7">
        <v>15.75</v>
      </c>
      <c r="M245" s="7">
        <v>13.2</v>
      </c>
      <c r="N245" s="7">
        <v>13.89</v>
      </c>
      <c r="O245" s="7">
        <v>15.75</v>
      </c>
      <c r="P245" s="7">
        <v>15.61</v>
      </c>
      <c r="Q245" s="7">
        <v>15.58</v>
      </c>
      <c r="R245" s="7">
        <v>15.75</v>
      </c>
      <c r="S245" s="7">
        <v>14.25</v>
      </c>
      <c r="T245" s="7">
        <v>15</v>
      </c>
      <c r="U245" s="7">
        <v>14.11</v>
      </c>
      <c r="W245" s="7">
        <v>16.010000000000002</v>
      </c>
      <c r="X245" s="7">
        <v>16.53</v>
      </c>
      <c r="AA245" s="7">
        <v>16.5</v>
      </c>
      <c r="AB245" s="7">
        <v>16</v>
      </c>
      <c r="AC245" s="7">
        <v>14.58</v>
      </c>
      <c r="AD245" s="7">
        <v>15.97</v>
      </c>
      <c r="AE245" s="7">
        <v>15.67</v>
      </c>
      <c r="AF245" s="7">
        <v>13.88</v>
      </c>
      <c r="AG245" s="7">
        <v>13.2</v>
      </c>
      <c r="AH245" s="7">
        <v>12.6</v>
      </c>
      <c r="AI245" s="7">
        <v>12.5</v>
      </c>
      <c r="AK245" s="7">
        <v>14.7</v>
      </c>
      <c r="AL245" s="7">
        <v>16.82</v>
      </c>
      <c r="AM245" s="7">
        <v>13.86</v>
      </c>
      <c r="AN245" s="7">
        <v>15</v>
      </c>
      <c r="AP245" s="7">
        <v>14.01</v>
      </c>
      <c r="AR245" s="7">
        <v>12.3</v>
      </c>
      <c r="AS245" s="7">
        <v>13</v>
      </c>
      <c r="AT245" s="7">
        <v>13.89</v>
      </c>
      <c r="AU245" s="7">
        <v>13.2</v>
      </c>
      <c r="AV245" s="7">
        <v>16.670000000000002</v>
      </c>
      <c r="AW245" s="7">
        <v>14.25</v>
      </c>
      <c r="AY245" s="7">
        <v>16.2</v>
      </c>
      <c r="BA245" s="7">
        <v>12</v>
      </c>
      <c r="BB245" s="7">
        <v>16</v>
      </c>
      <c r="BC245" s="7">
        <v>15.53</v>
      </c>
    </row>
    <row r="246" spans="1:55" x14ac:dyDescent="0.25">
      <c r="A246" s="7" t="s">
        <v>412</v>
      </c>
      <c r="B246" s="20">
        <v>15.5</v>
      </c>
      <c r="C246" s="7">
        <v>15.3</v>
      </c>
      <c r="D246" s="149"/>
      <c r="E246" s="7">
        <v>14.25</v>
      </c>
      <c r="F246" s="5">
        <v>12</v>
      </c>
      <c r="H246" s="7">
        <v>14.16</v>
      </c>
      <c r="I246" s="7">
        <v>15.27</v>
      </c>
      <c r="J246" s="149">
        <v>11.66</v>
      </c>
      <c r="K246" s="7">
        <v>14.75</v>
      </c>
      <c r="L246" s="7">
        <v>14.68</v>
      </c>
      <c r="M246" s="7">
        <v>12.6</v>
      </c>
      <c r="N246" s="7">
        <v>13.89</v>
      </c>
      <c r="O246" s="7">
        <v>15.75</v>
      </c>
      <c r="P246" s="7">
        <v>15.61</v>
      </c>
      <c r="Q246" s="7">
        <v>15.43</v>
      </c>
      <c r="R246" s="7">
        <v>15.21</v>
      </c>
      <c r="S246" s="7">
        <v>14.25</v>
      </c>
      <c r="T246" s="7">
        <v>15</v>
      </c>
      <c r="U246" s="7">
        <v>14.11</v>
      </c>
      <c r="W246" s="7">
        <v>15.37</v>
      </c>
      <c r="X246" s="7">
        <v>15.43</v>
      </c>
      <c r="AA246" s="7">
        <v>16.5</v>
      </c>
      <c r="AB246" s="7">
        <v>13.65</v>
      </c>
      <c r="AC246" s="7">
        <v>12.96</v>
      </c>
      <c r="AD246" s="7">
        <v>15.97</v>
      </c>
      <c r="AE246" s="7">
        <v>15.22</v>
      </c>
      <c r="AF246" s="7">
        <v>15.48</v>
      </c>
      <c r="AG246" s="7">
        <v>13.2</v>
      </c>
      <c r="AH246" s="7">
        <v>12.6</v>
      </c>
      <c r="AI246" s="7">
        <v>12.5</v>
      </c>
      <c r="AK246" s="7">
        <v>14.7</v>
      </c>
      <c r="AL246" s="7">
        <v>15.22</v>
      </c>
      <c r="AM246" s="7">
        <v>13.86</v>
      </c>
      <c r="AN246" s="7">
        <v>15</v>
      </c>
      <c r="AP246" s="7">
        <v>15.43</v>
      </c>
      <c r="AR246" s="7">
        <v>12.3</v>
      </c>
      <c r="AS246" s="7">
        <v>12</v>
      </c>
      <c r="AT246" s="7">
        <v>13.89</v>
      </c>
      <c r="AU246" s="7">
        <v>13.2</v>
      </c>
      <c r="AV246" s="7">
        <v>14.7</v>
      </c>
      <c r="AW246" s="7">
        <v>12.14</v>
      </c>
      <c r="AY246" s="7">
        <v>14.7</v>
      </c>
      <c r="BA246" s="7">
        <v>12</v>
      </c>
      <c r="BB246" s="7">
        <v>16</v>
      </c>
      <c r="BC246" s="7">
        <v>15.53</v>
      </c>
    </row>
    <row r="247" spans="1:55" x14ac:dyDescent="0.25">
      <c r="A247" s="7" t="s">
        <v>413</v>
      </c>
      <c r="B247" s="20">
        <v>25</v>
      </c>
      <c r="C247" s="7">
        <v>16.059999999999999</v>
      </c>
      <c r="D247" s="149"/>
      <c r="E247" s="7">
        <v>22.5</v>
      </c>
      <c r="F247" s="5">
        <v>18</v>
      </c>
      <c r="H247" s="7">
        <v>21.24</v>
      </c>
      <c r="I247" s="7">
        <v>22.91</v>
      </c>
      <c r="J247" s="149">
        <v>23.33</v>
      </c>
      <c r="K247" s="7">
        <v>23.54</v>
      </c>
      <c r="L247" s="7">
        <v>24.44</v>
      </c>
      <c r="M247" s="7">
        <v>18.899999999999999</v>
      </c>
      <c r="N247" s="7">
        <v>24.15</v>
      </c>
      <c r="O247" s="7">
        <v>24</v>
      </c>
      <c r="P247" s="7">
        <v>24.3</v>
      </c>
      <c r="Q247" s="7">
        <v>23.15</v>
      </c>
      <c r="R247" s="7">
        <v>22.89</v>
      </c>
      <c r="S247" s="7">
        <v>21.4</v>
      </c>
      <c r="T247" s="7">
        <v>22</v>
      </c>
      <c r="U247" s="7">
        <v>21.16</v>
      </c>
      <c r="W247" s="7">
        <v>24.16</v>
      </c>
      <c r="X247" s="7">
        <v>24.3</v>
      </c>
      <c r="AA247" s="7">
        <v>25.3</v>
      </c>
      <c r="AB247" s="7">
        <v>24.15</v>
      </c>
      <c r="AC247" s="7">
        <v>21.6</v>
      </c>
      <c r="AD247" s="7">
        <v>25.12</v>
      </c>
      <c r="AE247" s="7">
        <v>40.450000000000003</v>
      </c>
      <c r="AF247" s="7">
        <v>27.04</v>
      </c>
      <c r="AG247" s="7">
        <v>19.8</v>
      </c>
      <c r="AH247" s="7">
        <v>18.899999999999999</v>
      </c>
      <c r="AI247" s="7">
        <v>19</v>
      </c>
      <c r="AK247" s="7">
        <v>19</v>
      </c>
      <c r="AL247" s="7">
        <v>25.2</v>
      </c>
      <c r="AM247" s="7">
        <v>21.78</v>
      </c>
      <c r="AN247" s="7">
        <v>21</v>
      </c>
      <c r="AP247" s="7">
        <v>14.01</v>
      </c>
      <c r="AR247" s="7">
        <v>12.3</v>
      </c>
      <c r="AS247" s="7">
        <v>22</v>
      </c>
      <c r="AT247" s="7">
        <v>20.73</v>
      </c>
      <c r="AU247" s="7">
        <v>19.8</v>
      </c>
      <c r="AV247" s="7">
        <v>23.33</v>
      </c>
      <c r="AW247" s="7">
        <v>21.87</v>
      </c>
      <c r="AY247" s="7">
        <v>22.05</v>
      </c>
      <c r="BA247" s="7">
        <v>18</v>
      </c>
      <c r="BB247" s="7">
        <v>25</v>
      </c>
      <c r="BC247" s="7">
        <v>24.15</v>
      </c>
    </row>
    <row r="248" spans="1:55" x14ac:dyDescent="0.25">
      <c r="A248" s="7" t="s">
        <v>414</v>
      </c>
      <c r="B248" s="20">
        <v>18</v>
      </c>
      <c r="C248" s="7">
        <v>15.5</v>
      </c>
      <c r="D248" s="149"/>
      <c r="E248" s="7">
        <v>16.5</v>
      </c>
      <c r="F248" s="5">
        <v>13.5</v>
      </c>
      <c r="H248" s="7">
        <v>17</v>
      </c>
      <c r="I248" s="7">
        <v>17.170000000000002</v>
      </c>
      <c r="J248" s="149">
        <v>11.66</v>
      </c>
      <c r="K248" s="7">
        <v>18.190000000000001</v>
      </c>
      <c r="L248" s="7">
        <v>18.5</v>
      </c>
      <c r="M248" s="7">
        <v>12.6</v>
      </c>
      <c r="N248" s="7">
        <v>17.350000000000001</v>
      </c>
      <c r="O248" s="7">
        <v>15.75</v>
      </c>
      <c r="P248" s="7">
        <v>16.39</v>
      </c>
      <c r="Q248" s="7">
        <v>17.850000000000001</v>
      </c>
      <c r="R248" s="7">
        <v>16.12</v>
      </c>
      <c r="S248" s="7">
        <v>14.25</v>
      </c>
      <c r="T248" s="7">
        <v>15</v>
      </c>
      <c r="U248" s="7">
        <v>18</v>
      </c>
      <c r="W248" s="7">
        <v>17.989999999999998</v>
      </c>
      <c r="X248" s="7">
        <v>15.44</v>
      </c>
      <c r="AA248" s="7">
        <v>18</v>
      </c>
      <c r="AB248" s="7">
        <v>16.8</v>
      </c>
      <c r="AC248" s="7">
        <v>16</v>
      </c>
      <c r="AD248" s="7">
        <v>18.739999999999998</v>
      </c>
      <c r="AE248" s="7">
        <v>17.32</v>
      </c>
      <c r="AF248" s="7">
        <v>17.12</v>
      </c>
      <c r="AG248" s="7">
        <v>14</v>
      </c>
      <c r="AH248" s="7">
        <v>15.75</v>
      </c>
      <c r="AI248" s="7">
        <v>16</v>
      </c>
      <c r="AK248" s="7">
        <v>17.850000000000001</v>
      </c>
      <c r="AL248" s="7">
        <v>17.77</v>
      </c>
      <c r="AM248" s="7">
        <v>13.86</v>
      </c>
      <c r="AN248" s="7">
        <v>15</v>
      </c>
      <c r="AP248" s="7">
        <v>14.01</v>
      </c>
      <c r="AR248" s="7">
        <v>20</v>
      </c>
      <c r="AS248" s="7">
        <v>16</v>
      </c>
      <c r="AT248" s="7">
        <v>15.61</v>
      </c>
      <c r="AU248" s="7">
        <v>13.85</v>
      </c>
      <c r="AV248" s="7">
        <v>17.5</v>
      </c>
      <c r="AW248" s="7">
        <v>12.14</v>
      </c>
      <c r="AY248" s="7">
        <v>15.43</v>
      </c>
      <c r="BA248" s="7">
        <v>12</v>
      </c>
      <c r="BB248" s="7">
        <v>16</v>
      </c>
      <c r="BC248" s="7">
        <v>16.3</v>
      </c>
    </row>
    <row r="249" spans="1:55" x14ac:dyDescent="0.25">
      <c r="A249" s="7" t="s">
        <v>415</v>
      </c>
      <c r="B249" s="20">
        <v>13</v>
      </c>
      <c r="C249" s="7">
        <v>11.9</v>
      </c>
      <c r="D249" s="149"/>
      <c r="E249" s="7">
        <v>13</v>
      </c>
      <c r="F249" s="5">
        <v>10</v>
      </c>
      <c r="H249" s="7">
        <v>12.98</v>
      </c>
      <c r="I249" s="7">
        <v>13.33</v>
      </c>
      <c r="J249" s="149">
        <v>6.12</v>
      </c>
      <c r="K249" s="7">
        <v>12.75</v>
      </c>
      <c r="L249" s="7">
        <v>13.12</v>
      </c>
      <c r="M249" s="7">
        <v>12.1</v>
      </c>
      <c r="N249" s="7">
        <v>11.57</v>
      </c>
      <c r="O249" s="7">
        <v>11.55</v>
      </c>
      <c r="P249" s="7">
        <v>12.14</v>
      </c>
      <c r="Q249" s="7">
        <v>13.23</v>
      </c>
      <c r="R249" s="7">
        <v>13</v>
      </c>
      <c r="S249" s="7">
        <v>12.45</v>
      </c>
      <c r="T249" s="7">
        <v>11</v>
      </c>
      <c r="U249" s="7">
        <v>12.93</v>
      </c>
      <c r="W249" s="7">
        <v>13.53</v>
      </c>
      <c r="X249" s="7">
        <v>13.35</v>
      </c>
      <c r="AA249" s="7">
        <v>15.4</v>
      </c>
      <c r="AB249" s="7">
        <v>12.6</v>
      </c>
      <c r="AC249" s="7">
        <v>12.11</v>
      </c>
      <c r="AD249" s="7">
        <v>13.94</v>
      </c>
      <c r="AE249" s="7">
        <v>13.12</v>
      </c>
      <c r="AF249" s="7">
        <v>12.6</v>
      </c>
      <c r="AG249" s="7">
        <v>12.1</v>
      </c>
      <c r="AH249" s="7">
        <v>12.6</v>
      </c>
      <c r="AI249" s="7">
        <v>11.5</v>
      </c>
      <c r="AK249" s="7">
        <v>13.65</v>
      </c>
      <c r="AL249" s="7">
        <v>13.06</v>
      </c>
      <c r="AM249" s="7">
        <v>10.89</v>
      </c>
      <c r="AN249" s="7">
        <v>15</v>
      </c>
      <c r="AP249" s="7">
        <v>13.35</v>
      </c>
      <c r="AR249" s="7">
        <v>13</v>
      </c>
      <c r="AS249" s="7">
        <v>11</v>
      </c>
      <c r="AT249" s="7">
        <v>11.56</v>
      </c>
      <c r="AU249" s="7">
        <v>12.1</v>
      </c>
      <c r="AV249" s="7">
        <v>11.66</v>
      </c>
      <c r="AW249" s="7">
        <v>12.5</v>
      </c>
      <c r="AY249" s="7">
        <v>12.6</v>
      </c>
      <c r="BA249" s="7">
        <v>11</v>
      </c>
      <c r="BB249" s="7">
        <v>12</v>
      </c>
      <c r="BC249" s="7">
        <v>12.07</v>
      </c>
    </row>
    <row r="250" spans="1:55" x14ac:dyDescent="0.25">
      <c r="A250" s="7" t="s">
        <v>416</v>
      </c>
      <c r="B250" s="20">
        <v>13</v>
      </c>
      <c r="C250" s="7">
        <v>12.6</v>
      </c>
      <c r="D250" s="149"/>
      <c r="E250" s="7">
        <v>13</v>
      </c>
      <c r="F250" s="5">
        <v>11</v>
      </c>
      <c r="H250" s="7">
        <v>12.98</v>
      </c>
      <c r="I250" s="7">
        <v>13.33</v>
      </c>
      <c r="J250" s="149">
        <v>6.12</v>
      </c>
      <c r="K250" s="7">
        <v>12.84</v>
      </c>
      <c r="L250" s="7">
        <v>13.65</v>
      </c>
      <c r="M250" s="7">
        <v>11.55</v>
      </c>
      <c r="N250" s="7">
        <v>11.57</v>
      </c>
      <c r="O250" s="7">
        <v>11.55</v>
      </c>
      <c r="P250" s="7">
        <v>13.23</v>
      </c>
      <c r="Q250" s="7">
        <v>13.23</v>
      </c>
      <c r="R250" s="7">
        <v>13.65</v>
      </c>
      <c r="S250" s="7">
        <v>13.05</v>
      </c>
      <c r="T250" s="7">
        <v>12.6</v>
      </c>
      <c r="U250" s="7">
        <v>12.93</v>
      </c>
      <c r="W250" s="7">
        <v>13.97</v>
      </c>
      <c r="X250" s="7">
        <v>13.28</v>
      </c>
      <c r="AA250" s="7">
        <v>15.4</v>
      </c>
      <c r="AB250" s="7">
        <v>12.6</v>
      </c>
      <c r="AC250" s="7">
        <v>12.7</v>
      </c>
      <c r="AD250" s="7">
        <v>13.94</v>
      </c>
      <c r="AE250" s="7">
        <v>13.12</v>
      </c>
      <c r="AF250" s="7">
        <v>13.09</v>
      </c>
      <c r="AG250" s="7">
        <v>12.1</v>
      </c>
      <c r="AH250" s="7">
        <v>12.6</v>
      </c>
      <c r="AI250" s="7">
        <v>11.5</v>
      </c>
      <c r="AK250" s="7">
        <v>13.12</v>
      </c>
      <c r="AL250" s="7">
        <v>13.02</v>
      </c>
      <c r="AM250" s="7">
        <v>11.88</v>
      </c>
      <c r="AN250" s="7">
        <v>13</v>
      </c>
      <c r="AP250" s="7">
        <v>13.35</v>
      </c>
      <c r="AR250" s="7">
        <v>13</v>
      </c>
      <c r="AS250" s="7">
        <v>11</v>
      </c>
      <c r="AT250" s="7">
        <v>12.72</v>
      </c>
      <c r="AU250" s="7">
        <v>12.1</v>
      </c>
      <c r="AV250" s="7">
        <v>13.33</v>
      </c>
      <c r="AW250" s="7">
        <v>12.75</v>
      </c>
      <c r="AY250" s="7">
        <v>12.6</v>
      </c>
      <c r="BA250" s="7">
        <v>12</v>
      </c>
      <c r="BB250" s="7">
        <v>13</v>
      </c>
      <c r="BC250" s="7">
        <v>13.35</v>
      </c>
    </row>
    <row r="251" spans="1:55" x14ac:dyDescent="0.25">
      <c r="A251" s="7" t="s">
        <v>417</v>
      </c>
      <c r="B251" s="20">
        <v>15</v>
      </c>
      <c r="C251" s="7">
        <v>15.5</v>
      </c>
      <c r="D251" s="149"/>
      <c r="E251" s="7">
        <v>14.25</v>
      </c>
      <c r="F251" s="5">
        <v>12</v>
      </c>
      <c r="H251" s="7">
        <v>14.16</v>
      </c>
      <c r="I251" s="7">
        <v>15.27</v>
      </c>
      <c r="J251" s="149">
        <v>15.55</v>
      </c>
      <c r="K251" s="7">
        <v>14.5</v>
      </c>
      <c r="L251" s="7">
        <v>14.68</v>
      </c>
      <c r="M251" s="7">
        <v>12.6</v>
      </c>
      <c r="N251" s="7">
        <v>13.89</v>
      </c>
      <c r="O251" s="7">
        <v>15.75</v>
      </c>
      <c r="P251" s="7">
        <v>15.61</v>
      </c>
      <c r="Q251" s="7">
        <v>15.75</v>
      </c>
      <c r="R251" s="7">
        <v>15.2</v>
      </c>
      <c r="S251" s="7">
        <v>14.25</v>
      </c>
      <c r="T251" s="7">
        <v>14.5</v>
      </c>
      <c r="U251" s="7">
        <v>14.11</v>
      </c>
      <c r="W251" s="7">
        <v>15.37</v>
      </c>
      <c r="X251" s="7">
        <v>15.97</v>
      </c>
      <c r="AA251" s="7">
        <v>16.5</v>
      </c>
      <c r="AB251" s="7">
        <v>13.65</v>
      </c>
      <c r="AC251" s="7">
        <v>12.96</v>
      </c>
      <c r="AD251" s="7">
        <v>15.97</v>
      </c>
      <c r="AE251" s="7">
        <v>15.14</v>
      </c>
      <c r="AF251" s="7">
        <v>15.48</v>
      </c>
      <c r="AG251" s="7">
        <v>13.2</v>
      </c>
      <c r="AH251" s="7">
        <v>12.6</v>
      </c>
      <c r="AI251" s="7">
        <v>12.5</v>
      </c>
      <c r="AK251" s="7">
        <v>15.4</v>
      </c>
      <c r="AL251" s="7">
        <v>15.22</v>
      </c>
      <c r="AM251" s="7">
        <v>15.4</v>
      </c>
      <c r="AN251" s="7">
        <v>15</v>
      </c>
      <c r="AP251" s="7">
        <v>14.71</v>
      </c>
      <c r="AR251" s="7">
        <v>13</v>
      </c>
      <c r="AS251" s="7">
        <v>13</v>
      </c>
      <c r="AT251" s="7">
        <v>13.89</v>
      </c>
      <c r="AU251" s="7">
        <v>13.2</v>
      </c>
      <c r="AV251" s="7">
        <v>15.75</v>
      </c>
      <c r="AW251" s="7">
        <v>12.14</v>
      </c>
      <c r="AY251" s="7">
        <v>14.7</v>
      </c>
      <c r="BA251" s="7">
        <v>12</v>
      </c>
      <c r="BB251" s="7">
        <v>14</v>
      </c>
      <c r="BC251" s="7">
        <v>14.7</v>
      </c>
    </row>
    <row r="252" spans="1:55" x14ac:dyDescent="0.25">
      <c r="A252" s="7" t="s">
        <v>418</v>
      </c>
      <c r="B252" s="20">
        <v>53.5</v>
      </c>
      <c r="C252" s="7">
        <v>34.5</v>
      </c>
      <c r="D252" s="149"/>
      <c r="E252" s="7">
        <v>49.5</v>
      </c>
      <c r="F252" s="5">
        <v>30</v>
      </c>
      <c r="H252" s="7">
        <v>50</v>
      </c>
      <c r="I252" s="7">
        <v>38.19</v>
      </c>
      <c r="J252" s="149">
        <v>34.99</v>
      </c>
      <c r="K252" s="7">
        <v>45</v>
      </c>
      <c r="L252" s="7">
        <v>53</v>
      </c>
      <c r="M252" s="7">
        <v>36.75</v>
      </c>
      <c r="N252" s="7">
        <v>47.46</v>
      </c>
      <c r="O252" s="7">
        <v>52.5</v>
      </c>
      <c r="P252" s="7">
        <v>36.450000000000003</v>
      </c>
      <c r="Q252" s="7">
        <v>36.380000000000003</v>
      </c>
      <c r="R252" s="7">
        <v>47.88</v>
      </c>
      <c r="S252" s="7">
        <v>51.25</v>
      </c>
      <c r="T252" s="7">
        <v>33</v>
      </c>
      <c r="U252" s="7">
        <v>35.28</v>
      </c>
      <c r="W252" s="7">
        <v>48</v>
      </c>
      <c r="X252" s="7">
        <v>50.4</v>
      </c>
      <c r="AA252" s="7">
        <v>48</v>
      </c>
      <c r="AB252" s="7">
        <v>46.2</v>
      </c>
      <c r="AC252" s="7">
        <v>40.24</v>
      </c>
      <c r="AD252" s="7">
        <v>55.12</v>
      </c>
      <c r="AE252" s="7">
        <v>52.5</v>
      </c>
      <c r="AF252" s="7">
        <v>50.07</v>
      </c>
      <c r="AG252" s="7">
        <v>35</v>
      </c>
      <c r="AH252" s="7">
        <v>42</v>
      </c>
      <c r="AI252" s="7">
        <v>50.4</v>
      </c>
      <c r="AK252" s="7">
        <v>46.3</v>
      </c>
      <c r="AL252" s="7">
        <v>51.99</v>
      </c>
      <c r="AM252" s="7">
        <v>44.55</v>
      </c>
      <c r="AN252" s="7">
        <v>50</v>
      </c>
      <c r="AP252" s="7">
        <v>53</v>
      </c>
      <c r="AR252" s="7">
        <v>55</v>
      </c>
      <c r="AS252" s="7">
        <v>48</v>
      </c>
      <c r="AT252" s="7">
        <v>34.72</v>
      </c>
      <c r="AU252" s="7">
        <v>33</v>
      </c>
      <c r="AV252" s="7">
        <v>34.99</v>
      </c>
      <c r="AW252" s="7">
        <v>42.52</v>
      </c>
      <c r="AY252" s="7">
        <v>36.380000000000003</v>
      </c>
      <c r="BA252" s="7">
        <v>37.26</v>
      </c>
      <c r="BB252" s="7">
        <v>35</v>
      </c>
      <c r="BC252" s="7">
        <v>36.22</v>
      </c>
    </row>
    <row r="253" spans="1:55" x14ac:dyDescent="0.25">
      <c r="A253" s="7" t="s">
        <v>419</v>
      </c>
      <c r="B253" s="20">
        <v>990</v>
      </c>
      <c r="C253" s="7">
        <v>750</v>
      </c>
      <c r="D253" s="149"/>
      <c r="E253" s="7">
        <v>864</v>
      </c>
      <c r="F253" s="5">
        <v>750</v>
      </c>
      <c r="H253" s="7">
        <v>1000</v>
      </c>
      <c r="I253" s="7">
        <v>1039.5</v>
      </c>
      <c r="J253" s="149">
        <v>933.24</v>
      </c>
      <c r="K253" s="7">
        <v>529.65</v>
      </c>
      <c r="L253" s="7">
        <v>999.9</v>
      </c>
      <c r="M253" s="7">
        <v>500</v>
      </c>
      <c r="N253" s="7">
        <v>926.01</v>
      </c>
      <c r="O253" s="7">
        <v>950</v>
      </c>
      <c r="P253" s="7">
        <v>911.61</v>
      </c>
      <c r="Q253" s="7">
        <v>839</v>
      </c>
      <c r="R253" s="7">
        <v>945.25</v>
      </c>
      <c r="S253" s="7">
        <v>943</v>
      </c>
      <c r="T253" s="7">
        <v>735</v>
      </c>
      <c r="U253" s="7">
        <v>700</v>
      </c>
      <c r="W253" s="7">
        <v>1037.5999999999999</v>
      </c>
      <c r="X253" s="7">
        <v>992.25</v>
      </c>
      <c r="AA253" s="7">
        <v>960</v>
      </c>
      <c r="AB253" s="7">
        <v>892.5</v>
      </c>
      <c r="AC253" s="7">
        <v>942</v>
      </c>
      <c r="AD253" s="7">
        <v>1041.8599999999999</v>
      </c>
      <c r="AE253" s="7">
        <v>997.5</v>
      </c>
      <c r="AF253" s="7">
        <v>1001.46</v>
      </c>
      <c r="AG253" s="7">
        <v>945</v>
      </c>
      <c r="AH253" s="7">
        <v>945</v>
      </c>
      <c r="AI253" s="7">
        <v>945</v>
      </c>
      <c r="AK253" s="7">
        <v>892.5</v>
      </c>
      <c r="AL253" s="7">
        <v>1006</v>
      </c>
      <c r="AM253" s="7">
        <v>895.5</v>
      </c>
      <c r="AN253" s="7">
        <v>900</v>
      </c>
      <c r="AP253" s="7">
        <v>578.47</v>
      </c>
      <c r="AR253" s="7">
        <v>987</v>
      </c>
      <c r="AS253" s="7">
        <v>975</v>
      </c>
      <c r="AT253" s="7">
        <v>868.14</v>
      </c>
      <c r="AU253" s="7">
        <v>544.5</v>
      </c>
      <c r="AV253" s="7">
        <v>992.25</v>
      </c>
      <c r="AW253" s="7">
        <v>850.84</v>
      </c>
      <c r="AY253" s="7">
        <v>826.87</v>
      </c>
      <c r="BA253" s="7">
        <v>125</v>
      </c>
      <c r="BB253" s="7">
        <v>850</v>
      </c>
      <c r="BC253" s="7">
        <v>800</v>
      </c>
    </row>
    <row r="254" spans="1:55" x14ac:dyDescent="0.25">
      <c r="A254" s="7" t="s">
        <v>420</v>
      </c>
      <c r="B254" s="20">
        <v>990</v>
      </c>
      <c r="C254" s="7">
        <v>750</v>
      </c>
      <c r="D254" s="149"/>
      <c r="E254" s="7">
        <v>864</v>
      </c>
      <c r="F254" s="5">
        <v>750</v>
      </c>
      <c r="H254" s="7">
        <v>950</v>
      </c>
      <c r="I254" s="7">
        <v>1039.5</v>
      </c>
      <c r="J254" s="149">
        <v>933.24</v>
      </c>
      <c r="K254" s="7">
        <v>529.65</v>
      </c>
      <c r="L254" s="7">
        <v>999.9</v>
      </c>
      <c r="M254" s="7">
        <v>500</v>
      </c>
      <c r="N254" s="7">
        <v>926.01</v>
      </c>
      <c r="O254" s="7">
        <v>950</v>
      </c>
      <c r="P254" s="7">
        <v>911.61</v>
      </c>
      <c r="Q254" s="7">
        <v>839</v>
      </c>
      <c r="R254" s="7">
        <v>491.35</v>
      </c>
      <c r="S254" s="7">
        <v>943</v>
      </c>
      <c r="T254" s="7">
        <v>735</v>
      </c>
      <c r="U254" s="7">
        <v>700</v>
      </c>
      <c r="W254" s="7">
        <v>1020</v>
      </c>
      <c r="X254" s="7">
        <v>992.25</v>
      </c>
      <c r="AA254" s="7">
        <v>650</v>
      </c>
      <c r="AB254" s="7">
        <v>892.5</v>
      </c>
      <c r="AC254" s="7">
        <v>972</v>
      </c>
      <c r="AD254" s="7">
        <v>1086.75</v>
      </c>
      <c r="AE254" s="7">
        <v>997.5</v>
      </c>
      <c r="AF254" s="7">
        <v>1001.46</v>
      </c>
      <c r="AG254" s="7">
        <v>945</v>
      </c>
      <c r="AH254" s="7">
        <v>992.25</v>
      </c>
      <c r="AI254" s="7">
        <v>945</v>
      </c>
      <c r="AK254" s="7">
        <v>892.5</v>
      </c>
      <c r="AL254" s="7">
        <v>1035</v>
      </c>
      <c r="AM254" s="7">
        <v>895.5</v>
      </c>
      <c r="AN254" s="7">
        <v>900</v>
      </c>
      <c r="AP254" s="7">
        <v>578.47</v>
      </c>
      <c r="AR254" s="7">
        <v>987</v>
      </c>
      <c r="AS254" s="7">
        <v>945</v>
      </c>
      <c r="AT254" s="7">
        <v>868.14</v>
      </c>
      <c r="AU254" s="7">
        <v>544.5</v>
      </c>
      <c r="AV254" s="7">
        <v>992.25</v>
      </c>
      <c r="AW254" s="7">
        <v>850.84</v>
      </c>
      <c r="AY254" s="7">
        <v>826.87</v>
      </c>
      <c r="BA254" s="7">
        <v>125</v>
      </c>
      <c r="BB254" s="7">
        <v>850</v>
      </c>
      <c r="BC254" s="7">
        <v>800</v>
      </c>
    </row>
    <row r="255" spans="1:55" x14ac:dyDescent="0.25">
      <c r="A255" s="7" t="s">
        <v>421</v>
      </c>
      <c r="B255" s="20">
        <v>420</v>
      </c>
      <c r="C255" s="7">
        <v>150</v>
      </c>
      <c r="D255" s="149"/>
      <c r="E255" s="7">
        <v>370.65</v>
      </c>
      <c r="F255" s="5">
        <v>165</v>
      </c>
      <c r="H255" s="7">
        <v>378.78</v>
      </c>
      <c r="I255" s="7">
        <v>408.53</v>
      </c>
      <c r="J255" s="149">
        <v>313.82</v>
      </c>
      <c r="K255" s="7">
        <v>150</v>
      </c>
      <c r="L255" s="7">
        <v>393.18</v>
      </c>
      <c r="M255" s="7">
        <v>306</v>
      </c>
      <c r="N255" s="7">
        <v>396.9</v>
      </c>
      <c r="O255" s="7">
        <v>210</v>
      </c>
      <c r="P255" s="7">
        <v>182.27</v>
      </c>
      <c r="Q255" s="7">
        <v>400</v>
      </c>
      <c r="R255" s="7">
        <v>378</v>
      </c>
      <c r="S255" s="7">
        <v>297</v>
      </c>
      <c r="T255" s="7">
        <v>185</v>
      </c>
      <c r="U255" s="7">
        <v>175</v>
      </c>
      <c r="W255" s="7">
        <v>389.79</v>
      </c>
      <c r="X255" s="7">
        <v>393.75</v>
      </c>
      <c r="AA255" s="7">
        <v>762</v>
      </c>
      <c r="AB255" s="7">
        <v>337.05</v>
      </c>
      <c r="AC255" s="7">
        <v>355</v>
      </c>
      <c r="AD255" s="7">
        <v>406.99</v>
      </c>
      <c r="AE255" s="7">
        <v>475.35</v>
      </c>
      <c r="AF255" s="7">
        <v>370.91</v>
      </c>
      <c r="AG255" s="7">
        <v>275</v>
      </c>
      <c r="AH255" s="7">
        <v>367.5</v>
      </c>
      <c r="AI255" s="7">
        <v>337</v>
      </c>
      <c r="AK255" s="7">
        <v>330.75</v>
      </c>
      <c r="AL255" s="7">
        <v>440</v>
      </c>
      <c r="AM255" s="7">
        <v>396</v>
      </c>
      <c r="AN255" s="7">
        <v>375</v>
      </c>
      <c r="AP255" s="7">
        <v>320</v>
      </c>
      <c r="AR255" s="7">
        <v>380</v>
      </c>
      <c r="AS255" s="7">
        <v>355</v>
      </c>
      <c r="AT255" s="7">
        <v>173.61</v>
      </c>
      <c r="AU255" s="7">
        <v>165</v>
      </c>
      <c r="AV255" s="7">
        <v>174.98</v>
      </c>
      <c r="AW255" s="7">
        <v>191</v>
      </c>
      <c r="AY255" s="7">
        <v>315</v>
      </c>
      <c r="BA255" s="7">
        <v>165</v>
      </c>
      <c r="BB255" s="7">
        <v>300</v>
      </c>
      <c r="BC255" s="7">
        <v>199.5</v>
      </c>
    </row>
    <row r="256" spans="1:55" x14ac:dyDescent="0.25">
      <c r="A256" s="7" t="s">
        <v>422</v>
      </c>
      <c r="B256" s="20">
        <v>500</v>
      </c>
      <c r="C256" s="7">
        <v>150</v>
      </c>
      <c r="D256" s="149"/>
      <c r="E256" s="7">
        <v>401.5</v>
      </c>
      <c r="F256" s="5">
        <v>165</v>
      </c>
      <c r="H256" s="7">
        <v>390</v>
      </c>
      <c r="I256" s="7">
        <v>445.68</v>
      </c>
      <c r="J256" s="149">
        <v>351.88</v>
      </c>
      <c r="K256" s="7">
        <v>150</v>
      </c>
      <c r="L256" s="7">
        <v>545</v>
      </c>
      <c r="M256" s="7">
        <v>306</v>
      </c>
      <c r="N256" s="7">
        <v>439.86</v>
      </c>
      <c r="O256" s="7">
        <v>210</v>
      </c>
      <c r="P256" s="7">
        <v>182.27</v>
      </c>
      <c r="Q256" s="7">
        <v>330.75</v>
      </c>
      <c r="R256" s="7">
        <v>470.25</v>
      </c>
      <c r="S256" s="7">
        <v>415.5</v>
      </c>
      <c r="T256" s="7">
        <v>300</v>
      </c>
      <c r="U256" s="7">
        <v>175</v>
      </c>
      <c r="W256" s="7">
        <v>360</v>
      </c>
      <c r="X256" s="7">
        <v>498.75</v>
      </c>
      <c r="AA256" s="7">
        <v>600</v>
      </c>
      <c r="AB256" s="7">
        <v>409.5</v>
      </c>
      <c r="AC256" s="7">
        <v>525</v>
      </c>
      <c r="AD256" s="7">
        <v>473.86</v>
      </c>
      <c r="AE256" s="7">
        <v>500</v>
      </c>
      <c r="AF256" s="7">
        <v>436.36</v>
      </c>
      <c r="AG256" s="7">
        <v>385</v>
      </c>
      <c r="AH256" s="7">
        <v>504</v>
      </c>
      <c r="AI256" s="7">
        <v>380</v>
      </c>
      <c r="AK256" s="7">
        <v>330.75</v>
      </c>
      <c r="AL256" s="7">
        <v>414.75</v>
      </c>
      <c r="AM256" s="7">
        <v>346.5</v>
      </c>
      <c r="AN256" s="7">
        <v>450</v>
      </c>
      <c r="AP256" s="7">
        <v>357</v>
      </c>
      <c r="AR256" s="7">
        <v>600</v>
      </c>
      <c r="AS256" s="7">
        <v>554</v>
      </c>
      <c r="AT256" s="7">
        <v>173.61</v>
      </c>
      <c r="AU256" s="7">
        <v>165</v>
      </c>
      <c r="AV256" s="7">
        <v>174.98</v>
      </c>
      <c r="AW256" s="7">
        <v>191</v>
      </c>
      <c r="AY256" s="7">
        <v>330.75</v>
      </c>
      <c r="BA256" s="7">
        <v>165</v>
      </c>
      <c r="BB256" s="7">
        <v>300</v>
      </c>
      <c r="BC256" s="7">
        <v>199.5</v>
      </c>
    </row>
    <row r="257" spans="1:55" x14ac:dyDescent="0.25">
      <c r="A257" s="7" t="s">
        <v>423</v>
      </c>
      <c r="B257" s="20">
        <v>80</v>
      </c>
      <c r="C257" s="7">
        <v>60</v>
      </c>
      <c r="D257" s="149"/>
      <c r="E257" s="7">
        <v>53.25</v>
      </c>
      <c r="F257" s="5">
        <v>45</v>
      </c>
      <c r="H257" s="7">
        <v>53.1</v>
      </c>
      <c r="I257" s="7">
        <v>63.64</v>
      </c>
      <c r="J257" s="149">
        <v>58.33</v>
      </c>
      <c r="K257" s="7">
        <v>45</v>
      </c>
      <c r="L257" s="7">
        <v>64.239999999999995</v>
      </c>
      <c r="M257" s="7">
        <v>47.25</v>
      </c>
      <c r="N257" s="7">
        <v>94.91</v>
      </c>
      <c r="O257" s="7">
        <v>125</v>
      </c>
      <c r="P257" s="7">
        <v>150</v>
      </c>
      <c r="Q257" s="7">
        <v>49.61</v>
      </c>
      <c r="R257" s="7">
        <v>94.76</v>
      </c>
      <c r="S257" s="7">
        <v>53.5</v>
      </c>
      <c r="T257" s="7">
        <v>84</v>
      </c>
      <c r="U257" s="7">
        <v>110</v>
      </c>
      <c r="W257" s="7">
        <v>93.33</v>
      </c>
      <c r="X257" s="7">
        <v>84.92</v>
      </c>
      <c r="AA257" s="7">
        <v>150</v>
      </c>
      <c r="AB257" s="7">
        <v>92.4</v>
      </c>
      <c r="AC257" s="7">
        <v>56.5</v>
      </c>
      <c r="AD257" s="7">
        <v>66</v>
      </c>
      <c r="AE257" s="7">
        <v>174.35</v>
      </c>
      <c r="AF257" s="7">
        <v>102.68</v>
      </c>
      <c r="AG257" s="7">
        <v>47.25</v>
      </c>
      <c r="AH257" s="7">
        <v>63</v>
      </c>
      <c r="AI257" s="7">
        <v>47.25</v>
      </c>
      <c r="AK257" s="7">
        <v>89.25</v>
      </c>
      <c r="AL257" s="7">
        <v>115</v>
      </c>
      <c r="AM257" s="7">
        <v>108.9</v>
      </c>
      <c r="AN257" s="7">
        <v>150</v>
      </c>
      <c r="AP257" s="7">
        <v>82</v>
      </c>
      <c r="AR257" s="7">
        <v>106</v>
      </c>
      <c r="AS257" s="7">
        <v>67</v>
      </c>
      <c r="AT257" s="7">
        <v>52.09</v>
      </c>
      <c r="AU257" s="7">
        <v>55</v>
      </c>
      <c r="AV257" s="7">
        <v>103.53</v>
      </c>
      <c r="AW257" s="7">
        <v>57</v>
      </c>
      <c r="AY257" s="7">
        <v>49.61</v>
      </c>
      <c r="BA257" s="7">
        <v>45</v>
      </c>
      <c r="BB257" s="7">
        <v>150</v>
      </c>
      <c r="BC257" s="7">
        <v>93.5</v>
      </c>
    </row>
    <row r="258" spans="1:55" x14ac:dyDescent="0.25">
      <c r="A258" s="7" t="s">
        <v>424</v>
      </c>
      <c r="B258" s="20">
        <v>300</v>
      </c>
      <c r="C258" s="7">
        <v>150</v>
      </c>
      <c r="D258" s="149"/>
      <c r="E258" s="7">
        <v>243</v>
      </c>
      <c r="F258" s="5">
        <v>165</v>
      </c>
      <c r="H258" s="7">
        <v>247.8</v>
      </c>
      <c r="I258" s="7">
        <v>267.26</v>
      </c>
      <c r="J258" s="149">
        <v>231.05</v>
      </c>
      <c r="K258" s="7">
        <v>150</v>
      </c>
      <c r="L258" s="7">
        <v>269.82</v>
      </c>
      <c r="M258" s="7">
        <v>214.2</v>
      </c>
      <c r="N258" s="7">
        <v>270.11</v>
      </c>
      <c r="O258" s="7">
        <v>210</v>
      </c>
      <c r="P258" s="7">
        <v>182.27</v>
      </c>
      <c r="Q258" s="7">
        <v>242.55</v>
      </c>
      <c r="R258" s="7">
        <v>262.5</v>
      </c>
      <c r="S258" s="7">
        <v>249.5</v>
      </c>
      <c r="T258" s="7">
        <v>200</v>
      </c>
      <c r="U258" s="7">
        <v>175</v>
      </c>
      <c r="W258" s="7">
        <v>240</v>
      </c>
      <c r="X258" s="7">
        <v>199.58</v>
      </c>
      <c r="AA258" s="7">
        <v>369</v>
      </c>
      <c r="AB258" s="7">
        <v>220.5</v>
      </c>
      <c r="AC258" s="7">
        <v>238</v>
      </c>
      <c r="AD258" s="7">
        <v>279.52</v>
      </c>
      <c r="AE258" s="7">
        <v>321.75</v>
      </c>
      <c r="AF258" s="7">
        <v>285</v>
      </c>
      <c r="AG258" s="7">
        <v>220.5</v>
      </c>
      <c r="AH258" s="7">
        <v>241.5</v>
      </c>
      <c r="AI258" s="7">
        <v>220.5</v>
      </c>
      <c r="AK258" s="7">
        <v>300</v>
      </c>
      <c r="AL258" s="7">
        <v>320</v>
      </c>
      <c r="AM258" s="7">
        <v>297</v>
      </c>
      <c r="AN258" s="7">
        <v>250</v>
      </c>
      <c r="AP258" s="7">
        <v>128.55000000000001</v>
      </c>
      <c r="AR258" s="7">
        <v>350</v>
      </c>
      <c r="AS258" s="7">
        <v>235</v>
      </c>
      <c r="AT258" s="7">
        <v>173.61</v>
      </c>
      <c r="AU258" s="7">
        <v>165</v>
      </c>
      <c r="AV258" s="7">
        <v>174.98</v>
      </c>
      <c r="AW258" s="7">
        <v>191</v>
      </c>
      <c r="AY258" s="7">
        <v>231.52</v>
      </c>
      <c r="BA258" s="7">
        <v>165</v>
      </c>
      <c r="BB258" s="7">
        <v>300</v>
      </c>
      <c r="BC258" s="7">
        <v>190</v>
      </c>
    </row>
    <row r="259" spans="1:55" x14ac:dyDescent="0.25">
      <c r="A259" s="7" t="s">
        <v>1278</v>
      </c>
      <c r="B259" s="20">
        <v>63</v>
      </c>
      <c r="C259" s="7">
        <v>70</v>
      </c>
      <c r="D259" s="149"/>
      <c r="E259" s="7">
        <v>71</v>
      </c>
      <c r="F259" s="5">
        <v>71.5</v>
      </c>
      <c r="H259" s="7">
        <v>60</v>
      </c>
      <c r="I259" s="7">
        <v>71.5</v>
      </c>
      <c r="J259" s="149">
        <v>65.5</v>
      </c>
      <c r="K259" s="7">
        <v>65</v>
      </c>
      <c r="L259" s="7">
        <v>63.6</v>
      </c>
      <c r="M259" s="7">
        <v>68.88</v>
      </c>
      <c r="N259" s="7">
        <v>60.42</v>
      </c>
      <c r="O259" s="7">
        <v>52.5</v>
      </c>
      <c r="P259" s="7">
        <v>69.45</v>
      </c>
      <c r="Q259" s="7">
        <v>55.12</v>
      </c>
      <c r="R259" s="7">
        <v>61.74</v>
      </c>
      <c r="S259" s="7">
        <v>66.75</v>
      </c>
      <c r="T259" s="7">
        <v>68.25</v>
      </c>
      <c r="U259" s="7">
        <v>61.95</v>
      </c>
      <c r="W259" s="7">
        <v>65.95</v>
      </c>
      <c r="X259" s="7">
        <v>70.180000000000007</v>
      </c>
      <c r="AA259" s="7">
        <v>49.5</v>
      </c>
      <c r="AB259" s="7">
        <v>70</v>
      </c>
      <c r="AC259" s="7">
        <v>47.5</v>
      </c>
      <c r="AD259" s="7">
        <v>66.8</v>
      </c>
      <c r="AE259" s="7">
        <v>68.13</v>
      </c>
      <c r="AF259" s="7">
        <v>66.760000000000005</v>
      </c>
      <c r="AG259" s="7">
        <v>65</v>
      </c>
      <c r="AH259" s="7">
        <v>63</v>
      </c>
      <c r="AI259" s="7">
        <v>52</v>
      </c>
      <c r="AK259" s="7">
        <v>71</v>
      </c>
      <c r="AL259" s="7">
        <v>68.25</v>
      </c>
      <c r="AM259" s="7">
        <v>52.5</v>
      </c>
      <c r="AN259" s="7">
        <v>51.95</v>
      </c>
      <c r="AP259" s="7">
        <v>57.87</v>
      </c>
      <c r="AR259" s="7">
        <v>48</v>
      </c>
      <c r="AS259" s="7">
        <v>44</v>
      </c>
      <c r="AT259" s="7">
        <v>68.25</v>
      </c>
      <c r="AU259" s="7">
        <v>60.6</v>
      </c>
      <c r="AV259" s="7">
        <v>46.66</v>
      </c>
      <c r="AW259" s="7">
        <v>44.56</v>
      </c>
      <c r="AY259" s="7">
        <v>59.53</v>
      </c>
      <c r="BA259" s="7">
        <v>58</v>
      </c>
      <c r="BB259" s="7">
        <v>68</v>
      </c>
      <c r="BC259" s="7">
        <v>66</v>
      </c>
    </row>
    <row r="260" spans="1:55" x14ac:dyDescent="0.25">
      <c r="A260" s="7" t="s">
        <v>1280</v>
      </c>
      <c r="B260" s="20">
        <v>35</v>
      </c>
      <c r="C260" s="7">
        <v>40.42</v>
      </c>
      <c r="D260" s="149"/>
      <c r="E260" s="7">
        <v>54</v>
      </c>
      <c r="F260" s="5">
        <v>38.5</v>
      </c>
      <c r="H260" s="7">
        <v>55</v>
      </c>
      <c r="I260" s="7">
        <v>55</v>
      </c>
      <c r="J260" s="149">
        <v>52.5</v>
      </c>
      <c r="K260" s="7">
        <v>45</v>
      </c>
      <c r="L260" s="7">
        <v>55</v>
      </c>
      <c r="M260" s="7">
        <v>55.55</v>
      </c>
      <c r="N260" s="7">
        <v>46.99</v>
      </c>
      <c r="O260" s="7">
        <v>42</v>
      </c>
      <c r="P260" s="7">
        <v>54.69</v>
      </c>
      <c r="Q260" s="7">
        <v>49.61</v>
      </c>
      <c r="R260" s="7">
        <v>50.4</v>
      </c>
      <c r="S260" s="7">
        <v>41.5</v>
      </c>
      <c r="T260" s="7">
        <v>48</v>
      </c>
      <c r="U260" s="7">
        <v>46.2</v>
      </c>
      <c r="W260" s="7">
        <v>46</v>
      </c>
      <c r="X260" s="7">
        <v>54.25</v>
      </c>
      <c r="AA260" s="7">
        <v>45</v>
      </c>
      <c r="AB260" s="7">
        <v>53.55</v>
      </c>
      <c r="AC260" s="7">
        <v>36.75</v>
      </c>
      <c r="AD260" s="7">
        <v>57.75</v>
      </c>
      <c r="AE260" s="7">
        <v>54.5</v>
      </c>
      <c r="AF260" s="7">
        <v>49.44</v>
      </c>
      <c r="AG260" s="7">
        <v>55</v>
      </c>
      <c r="AH260" s="7">
        <v>47.25</v>
      </c>
      <c r="AI260" s="7">
        <v>46</v>
      </c>
      <c r="AK260" s="7">
        <v>44</v>
      </c>
      <c r="AL260" s="7">
        <v>47.25</v>
      </c>
      <c r="AM260" s="7">
        <v>49.5</v>
      </c>
      <c r="AN260" s="7">
        <v>40.25</v>
      </c>
      <c r="AP260" s="7">
        <v>44.1</v>
      </c>
      <c r="AR260" s="7">
        <v>38.4</v>
      </c>
      <c r="AS260" s="7">
        <v>44</v>
      </c>
      <c r="AT260" s="7">
        <v>55.12</v>
      </c>
      <c r="AU260" s="7">
        <v>40</v>
      </c>
      <c r="AV260" s="7">
        <v>55.55</v>
      </c>
      <c r="AW260" s="7">
        <v>40.74</v>
      </c>
      <c r="AY260" s="7">
        <v>54</v>
      </c>
      <c r="BA260" s="7">
        <v>53.5</v>
      </c>
      <c r="BB260" s="7">
        <v>50</v>
      </c>
      <c r="BC260" s="7">
        <v>47.25</v>
      </c>
    </row>
    <row r="261" spans="1:55" x14ac:dyDescent="0.25">
      <c r="A261" s="7" t="s">
        <v>1282</v>
      </c>
      <c r="B261" s="20">
        <v>70</v>
      </c>
      <c r="C261" s="7">
        <v>105</v>
      </c>
      <c r="D261" s="149"/>
      <c r="E261" s="7">
        <v>108</v>
      </c>
      <c r="F261" s="5">
        <v>110</v>
      </c>
      <c r="H261" s="7">
        <v>110</v>
      </c>
      <c r="I261" s="7">
        <v>110</v>
      </c>
      <c r="J261" s="149">
        <v>82.53</v>
      </c>
      <c r="K261" s="7">
        <v>65</v>
      </c>
      <c r="L261" s="7">
        <v>63.6</v>
      </c>
      <c r="M261" s="7">
        <v>111.1</v>
      </c>
      <c r="N261" s="7">
        <v>80.56</v>
      </c>
      <c r="O261" s="7">
        <v>73.5</v>
      </c>
      <c r="P261" s="7">
        <v>114</v>
      </c>
      <c r="Q261" s="7">
        <v>82.68</v>
      </c>
      <c r="R261" s="7">
        <v>71.459999999999994</v>
      </c>
      <c r="S261" s="7">
        <v>77.25</v>
      </c>
      <c r="T261" s="7">
        <v>80</v>
      </c>
      <c r="U261" s="7">
        <v>84</v>
      </c>
      <c r="W261" s="7">
        <v>115</v>
      </c>
      <c r="X261" s="7">
        <v>89.5</v>
      </c>
      <c r="AA261" s="7">
        <v>115</v>
      </c>
      <c r="AB261" s="7">
        <v>89.25</v>
      </c>
      <c r="AC261" s="7">
        <v>68.25</v>
      </c>
      <c r="AD261" s="7">
        <v>66.8</v>
      </c>
      <c r="AE261" s="7">
        <v>110.52</v>
      </c>
      <c r="AF261" s="7">
        <v>109.09</v>
      </c>
      <c r="AG261" s="7">
        <v>57.75</v>
      </c>
      <c r="AH261" s="7">
        <v>63</v>
      </c>
      <c r="AI261" s="7">
        <v>75</v>
      </c>
      <c r="AK261" s="7">
        <v>115</v>
      </c>
      <c r="AL261" s="7">
        <v>115</v>
      </c>
      <c r="AM261" s="7">
        <v>100</v>
      </c>
      <c r="AN261" s="7">
        <v>69</v>
      </c>
      <c r="AP261" s="7">
        <v>77.17</v>
      </c>
      <c r="AR261" s="7">
        <v>60</v>
      </c>
      <c r="AS261" s="7">
        <v>72</v>
      </c>
      <c r="AT261" s="7">
        <v>110.25</v>
      </c>
      <c r="AU261" s="7">
        <v>63</v>
      </c>
      <c r="AV261" s="7">
        <v>65.099999999999994</v>
      </c>
      <c r="AW261" s="7">
        <v>63.66</v>
      </c>
      <c r="AY261" s="7">
        <v>59.53</v>
      </c>
      <c r="BA261" s="7">
        <v>75.5</v>
      </c>
      <c r="BB261" s="7">
        <v>110</v>
      </c>
      <c r="BC261" s="7">
        <v>70</v>
      </c>
    </row>
    <row r="262" spans="1:55" x14ac:dyDescent="0.25">
      <c r="A262" s="7" t="s">
        <v>425</v>
      </c>
      <c r="D262" s="149"/>
      <c r="J262" s="149"/>
    </row>
    <row r="263" spans="1:55" x14ac:dyDescent="0.25">
      <c r="A263" s="7" t="s">
        <v>426</v>
      </c>
      <c r="B263" s="20">
        <v>90</v>
      </c>
      <c r="C263" s="7">
        <v>91</v>
      </c>
      <c r="D263" s="149"/>
      <c r="E263" s="7">
        <v>84.1</v>
      </c>
      <c r="F263" s="5">
        <v>70</v>
      </c>
      <c r="H263" s="7">
        <v>82.6</v>
      </c>
      <c r="I263" s="7">
        <v>98.17</v>
      </c>
      <c r="J263" s="149">
        <v>97.28</v>
      </c>
      <c r="K263" s="7">
        <v>83.46</v>
      </c>
      <c r="L263" s="7">
        <v>96.37</v>
      </c>
      <c r="M263" s="7">
        <v>91</v>
      </c>
      <c r="N263" s="7">
        <v>100.7</v>
      </c>
      <c r="O263" s="7">
        <v>99.75</v>
      </c>
      <c r="P263" s="7">
        <v>98.39</v>
      </c>
      <c r="Q263" s="7">
        <v>100</v>
      </c>
      <c r="R263" s="7">
        <v>96.86</v>
      </c>
      <c r="S263" s="7">
        <v>83.25</v>
      </c>
      <c r="T263" s="7">
        <v>94</v>
      </c>
      <c r="U263" s="7">
        <v>82.32</v>
      </c>
      <c r="W263" s="7">
        <v>100.8</v>
      </c>
      <c r="X263" s="7">
        <v>99.92</v>
      </c>
      <c r="AA263" s="7">
        <v>121</v>
      </c>
      <c r="AB263" s="7">
        <v>102</v>
      </c>
      <c r="AC263" s="7">
        <v>91.8</v>
      </c>
      <c r="AD263" s="7">
        <v>102.6</v>
      </c>
      <c r="AE263" s="7">
        <v>126.15</v>
      </c>
      <c r="AF263" s="7">
        <v>96.44</v>
      </c>
      <c r="AG263" s="7">
        <v>80.5</v>
      </c>
      <c r="AH263" s="7">
        <v>85</v>
      </c>
      <c r="AI263" s="7">
        <v>81.02</v>
      </c>
      <c r="AK263" s="7">
        <v>100</v>
      </c>
      <c r="AL263" s="7">
        <v>104</v>
      </c>
      <c r="AM263" s="7">
        <v>103.95</v>
      </c>
      <c r="AN263" s="7">
        <v>100</v>
      </c>
      <c r="AP263" s="7">
        <v>92.02</v>
      </c>
      <c r="AR263" s="7">
        <v>72</v>
      </c>
      <c r="AS263" s="7">
        <v>88</v>
      </c>
      <c r="AT263" s="7">
        <v>81.02</v>
      </c>
      <c r="AU263" s="7">
        <v>84.85</v>
      </c>
      <c r="AV263" s="7">
        <v>97.33</v>
      </c>
      <c r="AW263" s="7">
        <v>85.07</v>
      </c>
      <c r="AY263" s="7">
        <v>84.89</v>
      </c>
      <c r="BA263" s="7">
        <v>88.17</v>
      </c>
      <c r="BB263" s="7">
        <v>99</v>
      </c>
      <c r="BC263" s="7">
        <v>97.75</v>
      </c>
    </row>
    <row r="264" spans="1:55" x14ac:dyDescent="0.25">
      <c r="A264" s="7" t="s">
        <v>427</v>
      </c>
      <c r="B264" s="20">
        <v>220</v>
      </c>
      <c r="C264" s="7">
        <v>237.13</v>
      </c>
      <c r="D264" s="149"/>
      <c r="E264" s="7">
        <v>166.75</v>
      </c>
      <c r="F264" s="5">
        <v>145</v>
      </c>
      <c r="H264" s="7">
        <v>171.1</v>
      </c>
      <c r="I264" s="7">
        <v>190.99</v>
      </c>
      <c r="J264" s="149">
        <v>169.16</v>
      </c>
      <c r="K264" s="7">
        <v>240.75</v>
      </c>
      <c r="L264" s="7">
        <v>192.72</v>
      </c>
      <c r="M264" s="7">
        <v>147.9</v>
      </c>
      <c r="N264" s="7">
        <v>214.14</v>
      </c>
      <c r="O264" s="7">
        <v>250</v>
      </c>
      <c r="P264" s="7">
        <v>236.25</v>
      </c>
      <c r="Q264" s="7">
        <v>209.47</v>
      </c>
      <c r="R264" s="7">
        <v>231</v>
      </c>
      <c r="S264" s="7">
        <v>142.5</v>
      </c>
      <c r="T264" s="7">
        <v>210</v>
      </c>
      <c r="U264" s="7">
        <v>170.52</v>
      </c>
      <c r="W264" s="7">
        <v>217.6</v>
      </c>
      <c r="X264" s="7">
        <v>238.46</v>
      </c>
      <c r="AA264" s="7">
        <v>250</v>
      </c>
      <c r="AB264" s="7">
        <v>186.9</v>
      </c>
      <c r="AC264" s="7">
        <v>218.7</v>
      </c>
      <c r="AD264" s="7">
        <v>212.6</v>
      </c>
      <c r="AE264" s="7">
        <v>262.73</v>
      </c>
      <c r="AF264" s="7">
        <v>226.14</v>
      </c>
      <c r="AG264" s="7">
        <v>165</v>
      </c>
      <c r="AH264" s="7">
        <v>150</v>
      </c>
      <c r="AI264" s="7">
        <v>152.25</v>
      </c>
      <c r="AK264" s="7">
        <v>220.5</v>
      </c>
      <c r="AL264" s="7">
        <v>245</v>
      </c>
      <c r="AM264" s="7">
        <v>196.83</v>
      </c>
      <c r="AN264" s="7">
        <v>225</v>
      </c>
      <c r="AP264" s="7">
        <v>200</v>
      </c>
      <c r="AR264" s="7">
        <v>172</v>
      </c>
      <c r="AS264" s="7">
        <v>167</v>
      </c>
      <c r="AT264" s="7">
        <v>167.85</v>
      </c>
      <c r="AU264" s="7">
        <v>161</v>
      </c>
      <c r="AV264" s="7">
        <v>233.5</v>
      </c>
      <c r="AW264" s="7">
        <v>185</v>
      </c>
      <c r="AY264" s="7">
        <v>176.4</v>
      </c>
      <c r="BA264" s="7">
        <v>166.75</v>
      </c>
      <c r="BB264" s="7">
        <v>225</v>
      </c>
      <c r="BC264" s="7">
        <v>225</v>
      </c>
    </row>
    <row r="265" spans="1:55" x14ac:dyDescent="0.25">
      <c r="A265" s="7" t="s">
        <v>428</v>
      </c>
      <c r="B265" s="20">
        <v>245</v>
      </c>
      <c r="C265" s="7">
        <v>243</v>
      </c>
      <c r="D265" s="149"/>
      <c r="E265" s="7">
        <v>161</v>
      </c>
      <c r="F265" s="5">
        <v>140</v>
      </c>
      <c r="H265" s="7">
        <v>165.2</v>
      </c>
      <c r="I265" s="7">
        <v>259.88</v>
      </c>
      <c r="J265" s="149">
        <v>169.16</v>
      </c>
      <c r="K265" s="7">
        <v>125</v>
      </c>
      <c r="L265" s="7">
        <v>192.72</v>
      </c>
      <c r="M265" s="7">
        <v>142.80000000000001</v>
      </c>
      <c r="N265" s="7">
        <v>219.92</v>
      </c>
      <c r="O265" s="7">
        <v>250</v>
      </c>
      <c r="P265" s="7">
        <v>275</v>
      </c>
      <c r="Q265" s="7">
        <v>210</v>
      </c>
      <c r="R265" s="7">
        <v>231</v>
      </c>
      <c r="S265" s="7">
        <v>166.25</v>
      </c>
      <c r="T265" s="7">
        <v>220</v>
      </c>
      <c r="U265" s="7">
        <v>164.64</v>
      </c>
      <c r="W265" s="7">
        <v>270</v>
      </c>
      <c r="X265" s="7">
        <v>262.5</v>
      </c>
      <c r="AA265" s="7">
        <v>275</v>
      </c>
      <c r="AB265" s="7">
        <v>194.25</v>
      </c>
      <c r="AC265" s="7">
        <v>243</v>
      </c>
      <c r="AD265" s="7">
        <v>205.2</v>
      </c>
      <c r="AE265" s="7">
        <v>329.67</v>
      </c>
      <c r="AF265" s="7">
        <v>223.11</v>
      </c>
      <c r="AG265" s="7">
        <v>158.76</v>
      </c>
      <c r="AH265" s="7">
        <v>240</v>
      </c>
      <c r="AI265" s="7">
        <v>147</v>
      </c>
      <c r="AK265" s="7">
        <v>275</v>
      </c>
      <c r="AL265" s="7">
        <v>257.25</v>
      </c>
      <c r="AM265" s="7">
        <v>237.6</v>
      </c>
      <c r="AN265" s="7">
        <v>250</v>
      </c>
      <c r="AP265" s="7">
        <v>132.04</v>
      </c>
      <c r="AR265" s="7">
        <v>161</v>
      </c>
      <c r="AS265" s="7">
        <v>225</v>
      </c>
      <c r="AT265" s="7">
        <v>162.06</v>
      </c>
      <c r="AU265" s="7">
        <v>154</v>
      </c>
      <c r="AV265" s="7">
        <v>254.84</v>
      </c>
      <c r="AW265" s="7">
        <v>178</v>
      </c>
      <c r="AY265" s="7">
        <v>170.88</v>
      </c>
      <c r="BA265" s="7">
        <v>161</v>
      </c>
      <c r="BB265" s="7">
        <v>275</v>
      </c>
      <c r="BC265" s="7">
        <v>225</v>
      </c>
    </row>
    <row r="266" spans="1:55" x14ac:dyDescent="0.25">
      <c r="A266" s="7" t="s">
        <v>429</v>
      </c>
      <c r="B266" s="20">
        <v>270</v>
      </c>
      <c r="C266" s="7">
        <v>272</v>
      </c>
      <c r="D266" s="149"/>
      <c r="E266" s="7">
        <v>276</v>
      </c>
      <c r="F266" s="5">
        <v>240</v>
      </c>
      <c r="H266" s="7">
        <v>283.2</v>
      </c>
      <c r="I266" s="7">
        <v>288.75</v>
      </c>
      <c r="J266" s="149">
        <v>279.97000000000003</v>
      </c>
      <c r="K266" s="7">
        <v>241.82</v>
      </c>
      <c r="L266" s="7">
        <v>293.69</v>
      </c>
      <c r="M266" s="7">
        <v>244.8</v>
      </c>
      <c r="N266" s="7">
        <v>294.36</v>
      </c>
      <c r="O266" s="7">
        <v>250</v>
      </c>
      <c r="P266" s="7">
        <v>288.75</v>
      </c>
      <c r="Q266" s="7">
        <v>260</v>
      </c>
      <c r="R266" s="7">
        <v>285.60000000000002</v>
      </c>
      <c r="S266" s="7">
        <v>237.5</v>
      </c>
      <c r="T266" s="7">
        <v>260</v>
      </c>
      <c r="U266" s="7">
        <v>282.24</v>
      </c>
      <c r="W266" s="7">
        <v>270</v>
      </c>
      <c r="X266" s="7">
        <v>288.37</v>
      </c>
      <c r="AA266" s="7">
        <v>286</v>
      </c>
      <c r="AB266" s="7">
        <v>262.5</v>
      </c>
      <c r="AC266" s="7">
        <v>270</v>
      </c>
      <c r="AD266" s="7">
        <v>289.8</v>
      </c>
      <c r="AE266" s="7">
        <v>345.25</v>
      </c>
      <c r="AF266" s="7">
        <v>283.64</v>
      </c>
      <c r="AG266" s="7">
        <v>264</v>
      </c>
      <c r="AH266" s="7">
        <v>280</v>
      </c>
      <c r="AI266" s="7">
        <v>252</v>
      </c>
      <c r="AK266" s="7">
        <v>288.75</v>
      </c>
      <c r="AL266" s="7">
        <v>288.75</v>
      </c>
      <c r="AM266" s="7">
        <v>264</v>
      </c>
      <c r="AN266" s="7">
        <v>275</v>
      </c>
      <c r="AP266" s="7">
        <v>262.94</v>
      </c>
      <c r="AR266" s="7">
        <v>284</v>
      </c>
      <c r="AS266" s="7">
        <v>265</v>
      </c>
      <c r="AT266" s="7">
        <v>288.75</v>
      </c>
      <c r="AU266" s="7">
        <v>264</v>
      </c>
      <c r="AV266" s="7">
        <v>278.25</v>
      </c>
      <c r="AW266" s="7">
        <v>280</v>
      </c>
      <c r="AY266" s="7">
        <v>286.64999999999998</v>
      </c>
      <c r="BA266" s="7">
        <v>276</v>
      </c>
      <c r="BB266" s="7">
        <v>285</v>
      </c>
      <c r="BC266" s="7">
        <v>270</v>
      </c>
    </row>
    <row r="267" spans="1:55" x14ac:dyDescent="0.25">
      <c r="A267" s="7" t="s">
        <v>430</v>
      </c>
      <c r="D267" s="149"/>
      <c r="J267" s="149"/>
    </row>
    <row r="268" spans="1:55" x14ac:dyDescent="0.25">
      <c r="A268" s="7" t="s">
        <v>431</v>
      </c>
      <c r="B268" s="20">
        <v>310</v>
      </c>
      <c r="C268" s="7">
        <v>150</v>
      </c>
      <c r="D268" s="149"/>
      <c r="E268" s="7">
        <v>273</v>
      </c>
      <c r="F268" s="5">
        <v>165</v>
      </c>
      <c r="H268" s="7">
        <v>247.8</v>
      </c>
      <c r="I268" s="7">
        <v>286.51</v>
      </c>
      <c r="J268" s="149">
        <v>244.98</v>
      </c>
      <c r="K268" s="7">
        <v>150</v>
      </c>
      <c r="L268" s="7">
        <v>269.82</v>
      </c>
      <c r="M268" s="7">
        <v>220.5</v>
      </c>
      <c r="N268" s="7">
        <v>283.58999999999997</v>
      </c>
      <c r="O268" s="7">
        <v>200</v>
      </c>
      <c r="P268" s="7">
        <v>182.27</v>
      </c>
      <c r="Q268" s="7">
        <v>250</v>
      </c>
      <c r="R268" s="7">
        <v>340</v>
      </c>
      <c r="S268" s="7">
        <v>249.5</v>
      </c>
      <c r="T268" s="7">
        <v>250</v>
      </c>
      <c r="U268" s="7">
        <v>175</v>
      </c>
      <c r="W268" s="7">
        <v>360</v>
      </c>
      <c r="X268" s="7">
        <v>330.75</v>
      </c>
      <c r="AA268" s="7">
        <v>550</v>
      </c>
      <c r="AB268" s="7">
        <v>220.5</v>
      </c>
      <c r="AC268" s="7">
        <v>238</v>
      </c>
      <c r="AD268" s="7">
        <v>307.85000000000002</v>
      </c>
      <c r="AE268" s="7">
        <v>343.61</v>
      </c>
      <c r="AF268" s="7">
        <v>319.10000000000002</v>
      </c>
      <c r="AG268" s="7">
        <v>165</v>
      </c>
      <c r="AH268" s="7">
        <v>360</v>
      </c>
      <c r="AI268" s="7">
        <v>220.5</v>
      </c>
      <c r="AK268" s="7">
        <v>300</v>
      </c>
      <c r="AL268" s="7">
        <v>300</v>
      </c>
      <c r="AM268" s="7">
        <v>222.75</v>
      </c>
      <c r="AN268" s="7">
        <v>300</v>
      </c>
      <c r="AP268" s="7">
        <v>250</v>
      </c>
      <c r="AR268" s="7">
        <v>250</v>
      </c>
      <c r="AS268" s="7">
        <v>245</v>
      </c>
      <c r="AT268" s="7">
        <v>173.63</v>
      </c>
      <c r="AU268" s="7">
        <v>181.9</v>
      </c>
      <c r="AV268" s="7">
        <v>174.98</v>
      </c>
      <c r="AW268" s="7">
        <v>265</v>
      </c>
      <c r="AY268" s="7">
        <v>266.24</v>
      </c>
      <c r="BA268" s="7">
        <v>165</v>
      </c>
      <c r="BB268" s="7">
        <v>350</v>
      </c>
      <c r="BC268" s="7">
        <v>199</v>
      </c>
    </row>
    <row r="269" spans="1:55" x14ac:dyDescent="0.25">
      <c r="A269" s="7" t="s">
        <v>432</v>
      </c>
      <c r="B269" s="20">
        <v>625</v>
      </c>
      <c r="C269" s="7">
        <v>150</v>
      </c>
      <c r="D269" s="149"/>
      <c r="E269" s="7">
        <v>420</v>
      </c>
      <c r="F269" s="5">
        <v>165</v>
      </c>
      <c r="H269" s="7">
        <v>500</v>
      </c>
      <c r="I269" s="7">
        <v>572.75</v>
      </c>
      <c r="J269" s="149">
        <v>427.68</v>
      </c>
      <c r="K269" s="7">
        <v>150</v>
      </c>
      <c r="L269" s="7">
        <v>720</v>
      </c>
      <c r="M269" s="7">
        <v>480</v>
      </c>
      <c r="N269" s="7">
        <v>520.84</v>
      </c>
      <c r="O269" s="7">
        <v>200</v>
      </c>
      <c r="P269" s="7">
        <v>182.27</v>
      </c>
      <c r="Q269" s="7">
        <v>440</v>
      </c>
      <c r="R269" s="7">
        <v>588.53</v>
      </c>
      <c r="S269" s="7">
        <v>297</v>
      </c>
      <c r="T269" s="7">
        <v>425</v>
      </c>
      <c r="U269" s="7">
        <v>175</v>
      </c>
      <c r="W269" s="7">
        <v>480</v>
      </c>
      <c r="X269" s="7">
        <v>650</v>
      </c>
      <c r="AA269" s="7">
        <v>699</v>
      </c>
      <c r="AB269" s="7">
        <v>525</v>
      </c>
      <c r="AC269" s="7">
        <v>605</v>
      </c>
      <c r="AD269" s="7">
        <v>618.20000000000005</v>
      </c>
      <c r="AE269" s="7">
        <v>417.31</v>
      </c>
      <c r="AF269" s="7">
        <v>594</v>
      </c>
      <c r="AG269" s="7">
        <v>165</v>
      </c>
      <c r="AH269" s="7">
        <v>648</v>
      </c>
      <c r="AI269" s="7">
        <v>475</v>
      </c>
      <c r="AK269" s="7">
        <v>330.75</v>
      </c>
      <c r="AL269" s="7">
        <v>500</v>
      </c>
      <c r="AM269" s="7">
        <v>585</v>
      </c>
      <c r="AN269" s="7">
        <v>600</v>
      </c>
      <c r="AP269" s="7">
        <v>333.06</v>
      </c>
      <c r="AR269" s="7">
        <v>800</v>
      </c>
      <c r="AS269" s="7">
        <v>715</v>
      </c>
      <c r="AT269" s="7">
        <v>173.63</v>
      </c>
      <c r="AU269" s="7">
        <v>181.9</v>
      </c>
      <c r="AV269" s="7">
        <v>174.98</v>
      </c>
      <c r="AW269" s="7">
        <v>700</v>
      </c>
      <c r="AY269" s="7">
        <v>363.82</v>
      </c>
      <c r="BA269" s="7">
        <v>165</v>
      </c>
      <c r="BB269" s="7">
        <v>450</v>
      </c>
      <c r="BC269" s="7">
        <v>199</v>
      </c>
    </row>
    <row r="270" spans="1:55" x14ac:dyDescent="0.25">
      <c r="A270" s="7" t="s">
        <v>433</v>
      </c>
      <c r="D270" s="149"/>
      <c r="J270" s="149"/>
    </row>
    <row r="271" spans="1:55" x14ac:dyDescent="0.25">
      <c r="A271" s="7" t="s">
        <v>434</v>
      </c>
      <c r="B271" s="20">
        <v>0</v>
      </c>
      <c r="C271" s="7">
        <v>0</v>
      </c>
      <c r="D271" s="149"/>
      <c r="E271" s="7">
        <v>0</v>
      </c>
      <c r="F271" s="5">
        <v>0</v>
      </c>
      <c r="H271" s="7">
        <v>0</v>
      </c>
      <c r="I271" s="7">
        <v>0</v>
      </c>
      <c r="J271" s="149">
        <v>0</v>
      </c>
      <c r="K271" s="7">
        <v>0</v>
      </c>
      <c r="L271" s="7">
        <v>0</v>
      </c>
      <c r="M271" s="7">
        <v>0</v>
      </c>
      <c r="N271" s="7">
        <v>0</v>
      </c>
      <c r="O271" s="7">
        <v>0</v>
      </c>
      <c r="P271" s="7">
        <v>0</v>
      </c>
      <c r="Q271" s="7">
        <v>0</v>
      </c>
      <c r="R271" s="7">
        <v>0</v>
      </c>
      <c r="S271" s="7">
        <v>0</v>
      </c>
      <c r="T271" s="7">
        <v>0</v>
      </c>
      <c r="U271" s="7">
        <v>0</v>
      </c>
      <c r="W271" s="7">
        <v>0</v>
      </c>
      <c r="X271" s="7">
        <v>0</v>
      </c>
      <c r="AA271" s="7">
        <v>0</v>
      </c>
      <c r="AB271" s="7">
        <v>0</v>
      </c>
      <c r="AC271" s="7">
        <v>0</v>
      </c>
      <c r="AD271" s="7">
        <v>0</v>
      </c>
      <c r="AE271" s="7">
        <v>0</v>
      </c>
      <c r="AF271" s="7">
        <v>0</v>
      </c>
      <c r="AG271" s="7">
        <v>0.3</v>
      </c>
      <c r="AH271" s="7">
        <v>0</v>
      </c>
      <c r="AI271" s="7">
        <v>0</v>
      </c>
      <c r="AK271" s="7">
        <v>0</v>
      </c>
      <c r="AL271" s="7">
        <v>0</v>
      </c>
      <c r="AM271" s="7">
        <v>0</v>
      </c>
      <c r="AN271" s="7">
        <v>0</v>
      </c>
      <c r="AP271" s="7">
        <v>0</v>
      </c>
      <c r="AR271" s="7">
        <v>0</v>
      </c>
      <c r="AS271" s="7">
        <v>0.25</v>
      </c>
      <c r="AT271" s="7">
        <v>0</v>
      </c>
      <c r="AU271" s="7">
        <v>0</v>
      </c>
      <c r="AV271" s="7">
        <v>0</v>
      </c>
      <c r="AW271" s="7">
        <v>0</v>
      </c>
      <c r="AY271" s="7">
        <v>0</v>
      </c>
      <c r="BA271" s="7">
        <v>0</v>
      </c>
      <c r="BB271" s="7">
        <v>0</v>
      </c>
      <c r="BC271" s="7">
        <v>0.25</v>
      </c>
    </row>
    <row r="272" spans="1:55" x14ac:dyDescent="0.25">
      <c r="A272" s="7" t="s">
        <v>435</v>
      </c>
      <c r="B272" s="20">
        <v>0.5</v>
      </c>
      <c r="C272" s="7">
        <v>0.5</v>
      </c>
      <c r="D272" s="149"/>
      <c r="E272" s="7">
        <v>0.5</v>
      </c>
      <c r="F272" s="5">
        <v>0.5</v>
      </c>
      <c r="H272" s="7">
        <v>0.5</v>
      </c>
      <c r="I272" s="7">
        <v>0.52</v>
      </c>
      <c r="J272" s="149">
        <v>0.5</v>
      </c>
      <c r="K272" s="7">
        <v>0.5</v>
      </c>
      <c r="L272" s="7">
        <v>0.52</v>
      </c>
      <c r="M272" s="7">
        <v>0.5</v>
      </c>
      <c r="N272" s="7">
        <v>0.52</v>
      </c>
      <c r="O272" s="7">
        <v>0.5</v>
      </c>
      <c r="P272" s="7">
        <v>0.52</v>
      </c>
      <c r="Q272" s="7">
        <v>0.5</v>
      </c>
      <c r="R272" s="7">
        <v>0.25</v>
      </c>
      <c r="S272" s="7">
        <v>0.51</v>
      </c>
      <c r="T272" s="7">
        <v>0.52</v>
      </c>
      <c r="U272" s="7">
        <v>0.5</v>
      </c>
      <c r="W272" s="7">
        <v>0.5</v>
      </c>
      <c r="X272" s="7">
        <v>0.52</v>
      </c>
      <c r="AA272" s="7">
        <v>0</v>
      </c>
      <c r="AB272" s="7">
        <v>0.52</v>
      </c>
      <c r="AC272" s="7">
        <v>0.5</v>
      </c>
      <c r="AD272" s="7">
        <v>0.53</v>
      </c>
      <c r="AE272" s="7">
        <v>0.5</v>
      </c>
      <c r="AF272" s="7">
        <v>0.5</v>
      </c>
      <c r="AG272" s="7">
        <v>0.5</v>
      </c>
      <c r="AH272" s="7">
        <v>0.5</v>
      </c>
      <c r="AI272" s="7">
        <v>0.5</v>
      </c>
      <c r="AK272" s="7">
        <v>0.52</v>
      </c>
      <c r="AL272" s="7">
        <v>0.5</v>
      </c>
      <c r="AM272" s="7">
        <v>0.52</v>
      </c>
      <c r="AN272" s="7">
        <v>0.5</v>
      </c>
      <c r="AP272" s="7">
        <v>0.5</v>
      </c>
      <c r="AR272" s="7">
        <v>0.5</v>
      </c>
      <c r="AS272" s="7">
        <v>0.5</v>
      </c>
      <c r="AT272" s="7">
        <v>0.52</v>
      </c>
      <c r="AU272" s="7">
        <v>0.5</v>
      </c>
      <c r="AV272" s="7">
        <v>0.5</v>
      </c>
      <c r="AW272" s="7">
        <v>0.5</v>
      </c>
      <c r="AY272" s="7">
        <v>0.5</v>
      </c>
      <c r="BA272" s="7">
        <v>0.5</v>
      </c>
      <c r="BB272" s="7">
        <v>0.5</v>
      </c>
      <c r="BC272" s="7">
        <v>0.26</v>
      </c>
    </row>
    <row r="273" spans="1:55" x14ac:dyDescent="0.25">
      <c r="A273" s="7" t="s">
        <v>436</v>
      </c>
      <c r="B273" s="20">
        <v>1</v>
      </c>
      <c r="C273" s="7">
        <v>1</v>
      </c>
      <c r="D273" s="149"/>
      <c r="E273" s="7">
        <v>1</v>
      </c>
      <c r="F273" s="5">
        <v>1</v>
      </c>
      <c r="H273" s="7">
        <v>1</v>
      </c>
      <c r="I273" s="7">
        <v>1.05</v>
      </c>
      <c r="J273" s="149">
        <v>1</v>
      </c>
      <c r="K273" s="7">
        <v>1</v>
      </c>
      <c r="L273" s="7">
        <v>1.05</v>
      </c>
      <c r="M273" s="7">
        <v>1</v>
      </c>
      <c r="N273" s="7">
        <v>1.05</v>
      </c>
      <c r="O273" s="7">
        <v>1</v>
      </c>
      <c r="P273" s="7">
        <v>1.05</v>
      </c>
      <c r="Q273" s="7">
        <v>1</v>
      </c>
      <c r="R273" s="7">
        <v>1</v>
      </c>
      <c r="S273" s="7">
        <v>1.05</v>
      </c>
      <c r="T273" s="7">
        <v>1.05</v>
      </c>
      <c r="U273" s="7">
        <v>1</v>
      </c>
      <c r="W273" s="7">
        <v>1</v>
      </c>
      <c r="X273" s="7">
        <v>1.1000000000000001</v>
      </c>
      <c r="AA273" s="7">
        <v>1</v>
      </c>
      <c r="AB273" s="7">
        <v>1.05</v>
      </c>
      <c r="AC273" s="7">
        <v>1</v>
      </c>
      <c r="AD273" s="7">
        <v>1.07</v>
      </c>
      <c r="AE273" s="7">
        <v>1</v>
      </c>
      <c r="AF273" s="7">
        <v>1</v>
      </c>
      <c r="AG273" s="7">
        <v>1</v>
      </c>
      <c r="AH273" s="7">
        <v>1</v>
      </c>
      <c r="AI273" s="7">
        <v>1</v>
      </c>
      <c r="AK273" s="7">
        <v>1.05</v>
      </c>
      <c r="AL273" s="7">
        <v>1</v>
      </c>
      <c r="AM273" s="7">
        <v>1.05</v>
      </c>
      <c r="AN273" s="7">
        <v>1</v>
      </c>
      <c r="AP273" s="7">
        <v>1</v>
      </c>
      <c r="AR273" s="7">
        <v>1</v>
      </c>
      <c r="AS273" s="7">
        <v>1</v>
      </c>
      <c r="AT273" s="7">
        <v>1.05</v>
      </c>
      <c r="AU273" s="7">
        <v>1</v>
      </c>
      <c r="AV273" s="7">
        <v>1</v>
      </c>
      <c r="AW273" s="7">
        <v>1</v>
      </c>
      <c r="AY273" s="7">
        <v>1</v>
      </c>
      <c r="BA273" s="7">
        <v>1</v>
      </c>
      <c r="BB273" s="7">
        <v>1</v>
      </c>
      <c r="BC273" s="7">
        <v>1</v>
      </c>
    </row>
    <row r="274" spans="1:55" x14ac:dyDescent="0.25">
      <c r="A274" s="7">
        <v>10</v>
      </c>
      <c r="D274" s="149"/>
      <c r="J274" s="149"/>
    </row>
    <row r="275" spans="1:55" x14ac:dyDescent="0.25">
      <c r="A275" s="7" t="s">
        <v>1397</v>
      </c>
      <c r="B275" s="20">
        <v>26.25</v>
      </c>
      <c r="C275" s="7">
        <v>10</v>
      </c>
      <c r="D275" s="149"/>
      <c r="E275" s="7">
        <v>31.28</v>
      </c>
      <c r="F275" s="5">
        <v>35.729999999999997</v>
      </c>
      <c r="H275" s="7">
        <v>28</v>
      </c>
      <c r="I275" s="7">
        <v>39.44</v>
      </c>
      <c r="J275" s="149">
        <v>19.84</v>
      </c>
      <c r="K275" s="7">
        <v>16</v>
      </c>
      <c r="L275" s="7">
        <v>33.07</v>
      </c>
      <c r="M275" s="7">
        <v>28.56</v>
      </c>
      <c r="N275" s="7">
        <v>28.93</v>
      </c>
      <c r="O275" s="7">
        <v>30</v>
      </c>
      <c r="P275" s="7">
        <v>35</v>
      </c>
      <c r="Q275" s="7">
        <v>6.94</v>
      </c>
      <c r="R275" s="7">
        <v>13.76</v>
      </c>
      <c r="S275" s="7">
        <v>37.6</v>
      </c>
      <c r="T275" s="7">
        <v>27.5</v>
      </c>
      <c r="U275" s="7">
        <v>30</v>
      </c>
      <c r="W275" s="7">
        <v>28</v>
      </c>
      <c r="X275" s="7">
        <v>33.49</v>
      </c>
      <c r="AA275" s="7">
        <v>23.99</v>
      </c>
      <c r="AB275" s="7">
        <v>34</v>
      </c>
      <c r="AC275" s="7">
        <v>15.4</v>
      </c>
      <c r="AD275" s="7">
        <v>34.65</v>
      </c>
      <c r="AE275" s="7">
        <v>11.27</v>
      </c>
      <c r="AF275" s="7">
        <v>26.68</v>
      </c>
      <c r="AG275" s="7">
        <v>21.73</v>
      </c>
      <c r="AH275" s="7">
        <v>28</v>
      </c>
      <c r="AI275" s="7">
        <v>30</v>
      </c>
      <c r="AK275" s="7">
        <v>11.57</v>
      </c>
      <c r="AL275" s="7">
        <v>22.05</v>
      </c>
      <c r="AM275" s="7">
        <v>12</v>
      </c>
      <c r="AN275" s="7">
        <v>30</v>
      </c>
      <c r="AP275" s="7">
        <v>33.07</v>
      </c>
      <c r="AR275" s="7">
        <v>30</v>
      </c>
      <c r="AS275" s="7">
        <v>10</v>
      </c>
      <c r="AT275" s="7">
        <v>32.409999999999997</v>
      </c>
      <c r="AU275" s="7">
        <v>30</v>
      </c>
      <c r="AV275" s="7">
        <v>30</v>
      </c>
      <c r="AW275" s="7">
        <v>26</v>
      </c>
      <c r="AY275" s="7">
        <v>35</v>
      </c>
      <c r="BA275" s="7">
        <v>30</v>
      </c>
      <c r="BB275" s="7">
        <v>18.75</v>
      </c>
      <c r="BC275" s="7">
        <v>25</v>
      </c>
    </row>
    <row r="276" spans="1:55" x14ac:dyDescent="0.25">
      <c r="A276" s="7" t="s">
        <v>1398</v>
      </c>
      <c r="B276" s="20">
        <v>1.05</v>
      </c>
      <c r="C276" s="7">
        <v>5.5</v>
      </c>
      <c r="D276" s="149"/>
      <c r="E276" s="7">
        <v>0.73</v>
      </c>
      <c r="F276" s="5">
        <v>1.73</v>
      </c>
      <c r="H276" s="7">
        <v>6</v>
      </c>
      <c r="I276" s="7">
        <v>5.77</v>
      </c>
      <c r="J276" s="149">
        <v>5.0999999999999996</v>
      </c>
      <c r="K276" s="7">
        <v>2</v>
      </c>
      <c r="L276" s="7">
        <v>1.56</v>
      </c>
      <c r="M276" s="7">
        <v>1.47</v>
      </c>
      <c r="N276" s="7">
        <v>1.38</v>
      </c>
      <c r="O276" s="7">
        <v>2</v>
      </c>
      <c r="P276" s="7">
        <v>6</v>
      </c>
      <c r="Q276" s="7">
        <v>1.1499999999999999</v>
      </c>
      <c r="R276" s="7">
        <v>4.68</v>
      </c>
      <c r="S276" s="7">
        <v>2.39</v>
      </c>
      <c r="T276" s="7">
        <v>4.4000000000000004</v>
      </c>
      <c r="U276" s="7">
        <v>4</v>
      </c>
      <c r="W276" s="7">
        <v>6.05</v>
      </c>
      <c r="X276" s="7">
        <v>4.18</v>
      </c>
      <c r="AA276" s="7">
        <v>0.45</v>
      </c>
      <c r="AB276" s="7">
        <v>1.57</v>
      </c>
      <c r="AC276" s="7">
        <v>3.5</v>
      </c>
      <c r="AD276" s="7">
        <v>2.31</v>
      </c>
      <c r="AE276" s="7">
        <v>2.02</v>
      </c>
      <c r="AF276" s="7">
        <v>1.3</v>
      </c>
      <c r="AG276" s="7">
        <v>5.5</v>
      </c>
      <c r="AH276" s="7">
        <v>3</v>
      </c>
      <c r="AI276" s="7">
        <v>0.78</v>
      </c>
      <c r="AK276" s="7">
        <v>1.42</v>
      </c>
      <c r="AL276" s="7">
        <v>2.62</v>
      </c>
      <c r="AM276" s="7">
        <v>6.25</v>
      </c>
      <c r="AN276" s="7">
        <v>2.73</v>
      </c>
      <c r="AP276" s="7">
        <v>0.56000000000000005</v>
      </c>
      <c r="AR276" s="7">
        <v>2</v>
      </c>
      <c r="AS276" s="7">
        <v>6.25</v>
      </c>
      <c r="AT276" s="7">
        <v>5.77</v>
      </c>
      <c r="AU276" s="7">
        <v>1.81</v>
      </c>
      <c r="AV276" s="7">
        <v>6</v>
      </c>
      <c r="AW276" s="7">
        <v>0.75</v>
      </c>
      <c r="AY276" s="7">
        <v>6</v>
      </c>
      <c r="BA276" s="7">
        <v>3</v>
      </c>
      <c r="BB276" s="7">
        <v>5.25</v>
      </c>
      <c r="BC276" s="7">
        <v>1.73</v>
      </c>
    </row>
    <row r="277" spans="1:55" x14ac:dyDescent="0.25">
      <c r="A277" s="7" t="s">
        <v>1399</v>
      </c>
      <c r="B277" s="20">
        <v>1.35</v>
      </c>
      <c r="C277" s="7">
        <v>11</v>
      </c>
      <c r="D277" s="149"/>
      <c r="E277" s="7">
        <v>1.59</v>
      </c>
      <c r="F277" s="5">
        <v>5.18</v>
      </c>
      <c r="H277" s="7">
        <v>10</v>
      </c>
      <c r="I277" s="7">
        <v>11</v>
      </c>
      <c r="J277" s="149">
        <v>10.1</v>
      </c>
      <c r="K277" s="7">
        <v>8</v>
      </c>
      <c r="L277" s="7">
        <v>7.27</v>
      </c>
      <c r="M277" s="7">
        <v>1.47</v>
      </c>
      <c r="N277" s="7">
        <v>3.92</v>
      </c>
      <c r="O277" s="7">
        <v>5</v>
      </c>
      <c r="P277" s="7">
        <v>10.41</v>
      </c>
      <c r="Q277" s="7">
        <v>5.78</v>
      </c>
      <c r="R277" s="7">
        <v>8.92</v>
      </c>
      <c r="S277" s="7">
        <v>4.71</v>
      </c>
      <c r="T277" s="7">
        <v>9</v>
      </c>
      <c r="U277" s="7">
        <v>5</v>
      </c>
      <c r="W277" s="7">
        <v>10.35</v>
      </c>
      <c r="X277" s="7">
        <v>8.3699999999999992</v>
      </c>
      <c r="AA277" s="7">
        <v>3.15</v>
      </c>
      <c r="AB277" s="7">
        <v>10.5</v>
      </c>
      <c r="AC277" s="7">
        <v>10</v>
      </c>
      <c r="AD277" s="7">
        <v>4.63</v>
      </c>
      <c r="AE277" s="7">
        <v>8.4600000000000009</v>
      </c>
      <c r="AF277" s="7">
        <v>3.3</v>
      </c>
      <c r="AG277" s="7">
        <v>10</v>
      </c>
      <c r="AH277" s="7">
        <v>5</v>
      </c>
      <c r="AI277" s="7">
        <v>1.56</v>
      </c>
      <c r="AK277" s="7">
        <v>9.36</v>
      </c>
      <c r="AL277" s="7">
        <v>10</v>
      </c>
      <c r="AM277" s="7">
        <v>11</v>
      </c>
      <c r="AN277" s="7">
        <v>5.5</v>
      </c>
      <c r="AP277" s="7">
        <v>2.88</v>
      </c>
      <c r="AR277" s="7">
        <v>5</v>
      </c>
      <c r="AS277" s="7">
        <v>6.25</v>
      </c>
      <c r="AT277" s="7">
        <v>6.35</v>
      </c>
      <c r="AU277" s="7">
        <v>5.19</v>
      </c>
      <c r="AV277" s="7">
        <v>7</v>
      </c>
      <c r="AW277" s="7">
        <v>11</v>
      </c>
      <c r="AY277" s="7">
        <v>10.5</v>
      </c>
      <c r="BA277" s="7">
        <v>9</v>
      </c>
      <c r="BB277" s="7">
        <v>10.5</v>
      </c>
      <c r="BC277" s="7">
        <v>1.73</v>
      </c>
    </row>
    <row r="278" spans="1:55" x14ac:dyDescent="0.25">
      <c r="A278" s="7" t="s">
        <v>1400</v>
      </c>
      <c r="B278" s="20">
        <v>2.73</v>
      </c>
      <c r="C278" s="7">
        <v>7</v>
      </c>
      <c r="D278" s="149"/>
      <c r="E278" s="7">
        <v>6.3</v>
      </c>
      <c r="F278" s="5">
        <v>9.7799999999999994</v>
      </c>
      <c r="H278" s="7">
        <v>12</v>
      </c>
      <c r="I278" s="7">
        <v>20.79</v>
      </c>
      <c r="J278" s="149">
        <v>18</v>
      </c>
      <c r="K278" s="7">
        <v>17</v>
      </c>
      <c r="L278" s="7">
        <v>22</v>
      </c>
      <c r="M278" s="7">
        <v>5.88</v>
      </c>
      <c r="N278" s="7">
        <v>21</v>
      </c>
      <c r="O278" s="7">
        <v>10</v>
      </c>
      <c r="P278" s="7">
        <v>21</v>
      </c>
      <c r="Q278" s="7">
        <v>11.57</v>
      </c>
      <c r="R278" s="7">
        <v>19.100000000000001</v>
      </c>
      <c r="S278" s="7">
        <v>9.34</v>
      </c>
      <c r="T278" s="7">
        <v>16</v>
      </c>
      <c r="U278" s="7">
        <v>8</v>
      </c>
      <c r="W278" s="7">
        <v>19</v>
      </c>
      <c r="X278" s="7">
        <v>20.13</v>
      </c>
      <c r="AA278" s="7">
        <v>10.5</v>
      </c>
      <c r="AB278" s="7">
        <v>20</v>
      </c>
      <c r="AC278" s="7">
        <v>14</v>
      </c>
      <c r="AD278" s="7">
        <v>18.89</v>
      </c>
      <c r="AE278" s="7">
        <v>16.88</v>
      </c>
      <c r="AF278" s="7">
        <v>8.61</v>
      </c>
      <c r="AG278" s="7">
        <v>18</v>
      </c>
      <c r="AH278" s="7">
        <v>10</v>
      </c>
      <c r="AI278" s="7">
        <v>3.12</v>
      </c>
      <c r="AK278" s="7">
        <v>19.47</v>
      </c>
      <c r="AL278" s="7">
        <v>20</v>
      </c>
      <c r="AM278" s="7">
        <v>10</v>
      </c>
      <c r="AN278" s="7">
        <v>9.9</v>
      </c>
      <c r="AP278" s="7">
        <v>8.67</v>
      </c>
      <c r="AR278" s="7">
        <v>6</v>
      </c>
      <c r="AS278" s="7">
        <v>8.6999999999999993</v>
      </c>
      <c r="AT278" s="7">
        <v>8.9</v>
      </c>
      <c r="AU278" s="7">
        <v>9.81</v>
      </c>
      <c r="AV278" s="7">
        <v>8</v>
      </c>
      <c r="AW278" s="7">
        <v>16.5</v>
      </c>
      <c r="AY278" s="7">
        <v>15.43</v>
      </c>
      <c r="BA278" s="7">
        <v>11.5</v>
      </c>
      <c r="BB278" s="7">
        <v>21</v>
      </c>
      <c r="BC278" s="7">
        <v>6.98</v>
      </c>
    </row>
    <row r="279" spans="1:55" x14ac:dyDescent="0.25">
      <c r="A279" s="7" t="s">
        <v>1401</v>
      </c>
      <c r="B279" s="20">
        <v>38.75</v>
      </c>
      <c r="C279" s="7">
        <v>35</v>
      </c>
      <c r="D279" s="149"/>
      <c r="E279" s="7">
        <v>44</v>
      </c>
      <c r="F279" s="5">
        <v>54.13</v>
      </c>
      <c r="H279" s="7">
        <v>55</v>
      </c>
      <c r="I279" s="7">
        <v>51.54</v>
      </c>
      <c r="J279" s="149">
        <v>33.17</v>
      </c>
      <c r="K279" s="7">
        <v>15</v>
      </c>
      <c r="L279" s="7">
        <v>48.51</v>
      </c>
      <c r="M279" s="7">
        <v>38.380000000000003</v>
      </c>
      <c r="N279" s="7">
        <v>45.13</v>
      </c>
      <c r="O279" s="7">
        <v>50</v>
      </c>
      <c r="P279" s="7">
        <v>50.4</v>
      </c>
      <c r="Q279" s="7">
        <v>9.26</v>
      </c>
      <c r="R279" s="7">
        <v>13.18</v>
      </c>
      <c r="S279" s="7">
        <v>47.9</v>
      </c>
      <c r="T279" s="7">
        <v>36.75</v>
      </c>
      <c r="U279" s="7">
        <v>36</v>
      </c>
      <c r="W279" s="7">
        <v>32</v>
      </c>
      <c r="X279" s="7">
        <v>48.3</v>
      </c>
      <c r="AA279" s="7">
        <v>22.85</v>
      </c>
      <c r="AB279" s="7">
        <v>52</v>
      </c>
      <c r="AC279" s="7">
        <v>19.399999999999999</v>
      </c>
      <c r="AD279" s="7">
        <v>48.45</v>
      </c>
      <c r="AE279" s="7">
        <v>48.5</v>
      </c>
      <c r="AF279" s="7">
        <v>41.41</v>
      </c>
      <c r="AG279" s="7">
        <v>25.7</v>
      </c>
      <c r="AH279" s="7">
        <v>40</v>
      </c>
      <c r="AI279" s="7">
        <v>40</v>
      </c>
      <c r="AK279" s="7">
        <v>12.72</v>
      </c>
      <c r="AL279" s="7">
        <v>26.46</v>
      </c>
      <c r="AM279" s="7">
        <v>18</v>
      </c>
      <c r="AN279" s="7">
        <v>55</v>
      </c>
      <c r="AP279" s="7">
        <v>40.5</v>
      </c>
      <c r="AR279" s="7">
        <v>40</v>
      </c>
      <c r="AS279" s="7">
        <v>12</v>
      </c>
      <c r="AT279" s="7">
        <v>34.71</v>
      </c>
      <c r="AU279" s="7">
        <v>45</v>
      </c>
      <c r="AV279" s="7">
        <v>42</v>
      </c>
      <c r="AW279" s="7">
        <v>36</v>
      </c>
      <c r="AY279" s="7">
        <v>40.79</v>
      </c>
      <c r="BA279" s="7">
        <v>45.5</v>
      </c>
      <c r="BB279" s="7">
        <v>31.5</v>
      </c>
      <c r="BC279" s="7">
        <v>28.9</v>
      </c>
    </row>
    <row r="280" spans="1:55" x14ac:dyDescent="0.25">
      <c r="A280" s="7" t="s">
        <v>1402</v>
      </c>
      <c r="B280" s="20">
        <v>1.05</v>
      </c>
      <c r="C280" s="7">
        <v>1.25</v>
      </c>
      <c r="D280" s="149"/>
      <c r="E280" s="7">
        <v>1.08</v>
      </c>
      <c r="F280" s="5">
        <v>3.45</v>
      </c>
      <c r="H280" s="7">
        <v>9</v>
      </c>
      <c r="I280" s="7">
        <v>6.35</v>
      </c>
      <c r="J280" s="149">
        <v>5.25</v>
      </c>
      <c r="K280" s="7">
        <v>2.5</v>
      </c>
      <c r="L280" s="7">
        <v>1.93</v>
      </c>
      <c r="M280" s="7">
        <v>2</v>
      </c>
      <c r="N280" s="7">
        <v>7</v>
      </c>
      <c r="O280" s="7">
        <v>4</v>
      </c>
      <c r="P280" s="7">
        <v>9</v>
      </c>
      <c r="Q280" s="7">
        <v>2.31</v>
      </c>
      <c r="R280" s="7">
        <v>5.08</v>
      </c>
      <c r="S280" s="7">
        <v>3.55</v>
      </c>
      <c r="T280" s="7">
        <v>5</v>
      </c>
      <c r="U280" s="7">
        <v>5</v>
      </c>
      <c r="W280" s="7">
        <v>8.8000000000000007</v>
      </c>
      <c r="X280" s="7">
        <v>4.18</v>
      </c>
      <c r="AA280" s="7">
        <v>0.45</v>
      </c>
      <c r="AB280" s="7">
        <v>1.57</v>
      </c>
      <c r="AC280" s="7">
        <v>6</v>
      </c>
      <c r="AD280" s="7">
        <v>2.31</v>
      </c>
      <c r="AE280" s="7">
        <v>2.33</v>
      </c>
      <c r="AF280" s="7">
        <v>1.98</v>
      </c>
      <c r="AG280" s="7">
        <v>8.25</v>
      </c>
      <c r="AH280" s="7">
        <v>5</v>
      </c>
      <c r="AI280" s="7">
        <v>1.1000000000000001</v>
      </c>
      <c r="AK280" s="7">
        <v>1.72</v>
      </c>
      <c r="AL280" s="7">
        <v>3.85</v>
      </c>
      <c r="AM280" s="7">
        <v>9</v>
      </c>
      <c r="AN280" s="7">
        <v>3.8</v>
      </c>
      <c r="AP280" s="7">
        <v>0.56000000000000005</v>
      </c>
      <c r="AR280" s="7">
        <v>1.5</v>
      </c>
      <c r="AS280" s="7">
        <v>6.25</v>
      </c>
      <c r="AT280" s="7">
        <v>6.35</v>
      </c>
      <c r="AU280" s="7">
        <v>3.3</v>
      </c>
      <c r="AV280" s="7">
        <v>6</v>
      </c>
      <c r="AW280" s="7">
        <v>3.3</v>
      </c>
      <c r="AY280" s="7">
        <v>7</v>
      </c>
      <c r="BA280" s="7">
        <v>3.75</v>
      </c>
      <c r="BB280" s="7">
        <v>6.25</v>
      </c>
      <c r="BC280" s="7">
        <v>2.5</v>
      </c>
    </row>
    <row r="281" spans="1:55" x14ac:dyDescent="0.25">
      <c r="A281" s="7" t="s">
        <v>1403</v>
      </c>
      <c r="B281" s="20">
        <v>2.1</v>
      </c>
      <c r="C281" s="7">
        <v>2.25</v>
      </c>
      <c r="D281" s="149"/>
      <c r="E281" s="7">
        <v>1.88</v>
      </c>
      <c r="F281" s="5">
        <v>6.9</v>
      </c>
      <c r="H281" s="7">
        <v>15</v>
      </c>
      <c r="I281" s="7">
        <v>15.4</v>
      </c>
      <c r="J281" s="149">
        <v>15</v>
      </c>
      <c r="K281" s="7">
        <v>9</v>
      </c>
      <c r="L281" s="7">
        <v>8.66</v>
      </c>
      <c r="M281" s="7">
        <v>4</v>
      </c>
      <c r="N281" s="7">
        <v>14</v>
      </c>
      <c r="O281" s="7">
        <v>7</v>
      </c>
      <c r="P281" s="7">
        <v>15</v>
      </c>
      <c r="Q281" s="7">
        <v>9.26</v>
      </c>
      <c r="R281" s="7">
        <v>9.01</v>
      </c>
      <c r="S281" s="7">
        <v>4.71</v>
      </c>
      <c r="T281" s="7">
        <v>9</v>
      </c>
      <c r="U281" s="7">
        <v>8</v>
      </c>
      <c r="W281" s="7">
        <v>15</v>
      </c>
      <c r="X281" s="7">
        <v>8.3699999999999992</v>
      </c>
      <c r="AA281" s="7">
        <v>3.15</v>
      </c>
      <c r="AB281" s="7">
        <v>10.5</v>
      </c>
      <c r="AC281" s="7">
        <v>8</v>
      </c>
      <c r="AD281" s="7">
        <v>4.63</v>
      </c>
      <c r="AE281" s="7">
        <v>9.74</v>
      </c>
      <c r="AF281" s="7">
        <v>3.96</v>
      </c>
      <c r="AG281" s="7">
        <v>14</v>
      </c>
      <c r="AH281" s="7">
        <v>5</v>
      </c>
      <c r="AI281" s="7">
        <v>2.2000000000000002</v>
      </c>
      <c r="AK281" s="7">
        <v>9.92</v>
      </c>
      <c r="AL281" s="7">
        <v>13</v>
      </c>
      <c r="AM281" s="7">
        <v>15</v>
      </c>
      <c r="AN281" s="7">
        <v>8.1999999999999993</v>
      </c>
      <c r="AP281" s="7">
        <v>2.88</v>
      </c>
      <c r="AR281" s="7">
        <v>6</v>
      </c>
      <c r="AS281" s="7">
        <v>6.25</v>
      </c>
      <c r="AT281" s="7">
        <v>6.35</v>
      </c>
      <c r="AU281" s="7">
        <v>6.6</v>
      </c>
      <c r="AV281" s="7">
        <v>7</v>
      </c>
      <c r="AW281" s="7">
        <v>2.0499999999999998</v>
      </c>
      <c r="AY281" s="7">
        <v>11.02</v>
      </c>
      <c r="BA281" s="7">
        <v>10.5</v>
      </c>
      <c r="BB281" s="7">
        <v>14</v>
      </c>
      <c r="BC281" s="7">
        <v>2.88</v>
      </c>
    </row>
    <row r="282" spans="1:55" x14ac:dyDescent="0.25">
      <c r="A282" s="7" t="s">
        <v>1404</v>
      </c>
      <c r="B282" s="20">
        <v>4.2</v>
      </c>
      <c r="C282" s="7">
        <v>6.25</v>
      </c>
      <c r="D282" s="149"/>
      <c r="E282" s="7">
        <v>6.25</v>
      </c>
      <c r="F282" s="5">
        <v>17.25</v>
      </c>
      <c r="H282" s="7">
        <v>25</v>
      </c>
      <c r="I282" s="7">
        <v>24.24</v>
      </c>
      <c r="J282" s="149">
        <v>25</v>
      </c>
      <c r="K282" s="7">
        <v>25</v>
      </c>
      <c r="L282" s="7">
        <v>30</v>
      </c>
      <c r="M282" s="7">
        <v>5.6</v>
      </c>
      <c r="N282" s="7">
        <v>23.15</v>
      </c>
      <c r="O282" s="7">
        <v>17</v>
      </c>
      <c r="P282" s="7">
        <v>25.35</v>
      </c>
      <c r="Q282" s="7">
        <v>16.53</v>
      </c>
      <c r="R282" s="7">
        <v>25.89</v>
      </c>
      <c r="S282" s="7">
        <v>9.34</v>
      </c>
      <c r="T282" s="7">
        <v>15</v>
      </c>
      <c r="U282" s="7">
        <v>11</v>
      </c>
      <c r="W282" s="7">
        <v>19</v>
      </c>
      <c r="X282" s="7">
        <v>23.28</v>
      </c>
      <c r="AA282" s="7">
        <v>10.5</v>
      </c>
      <c r="AB282" s="7">
        <v>30</v>
      </c>
      <c r="AC282" s="7">
        <v>19.5</v>
      </c>
      <c r="AD282" s="7">
        <v>28</v>
      </c>
      <c r="AE282" s="7">
        <v>18.64</v>
      </c>
      <c r="AF282" s="7">
        <v>9.2799999999999994</v>
      </c>
      <c r="AG282" s="7">
        <v>18</v>
      </c>
      <c r="AH282" s="7">
        <v>10</v>
      </c>
      <c r="AI282" s="7">
        <v>4.45</v>
      </c>
      <c r="AK282" s="7">
        <v>28</v>
      </c>
      <c r="AL282" s="7">
        <v>22</v>
      </c>
      <c r="AM282" s="7">
        <v>16</v>
      </c>
      <c r="AN282" s="7">
        <v>16.8</v>
      </c>
      <c r="AP282" s="7">
        <v>8.67</v>
      </c>
      <c r="AR282" s="7">
        <v>6</v>
      </c>
      <c r="AS282" s="7">
        <v>12</v>
      </c>
      <c r="AT282" s="7">
        <v>8.9</v>
      </c>
      <c r="AU282" s="7">
        <v>15.75</v>
      </c>
      <c r="AV282" s="7">
        <v>8</v>
      </c>
      <c r="AW282" s="7">
        <v>17.670000000000002</v>
      </c>
      <c r="AY282" s="7">
        <v>11.57</v>
      </c>
      <c r="BA282" s="7">
        <v>15.75</v>
      </c>
      <c r="BB282" s="7">
        <v>30</v>
      </c>
      <c r="BC282" s="7">
        <v>6.98</v>
      </c>
    </row>
    <row r="283" spans="1:55" x14ac:dyDescent="0.25">
      <c r="A283" s="7" t="s">
        <v>172</v>
      </c>
      <c r="B283" s="20">
        <v>38.5</v>
      </c>
      <c r="C283" s="7">
        <v>26.25</v>
      </c>
      <c r="D283" s="149"/>
      <c r="E283" s="7">
        <v>36.75</v>
      </c>
      <c r="F283" s="5">
        <v>31.32</v>
      </c>
      <c r="H283" s="7">
        <v>24.31</v>
      </c>
      <c r="I283" s="7">
        <v>44.83</v>
      </c>
      <c r="J283" s="149">
        <v>31.7</v>
      </c>
      <c r="K283" s="7">
        <v>45</v>
      </c>
      <c r="L283" s="7">
        <v>43.12</v>
      </c>
      <c r="M283" s="7">
        <v>28.87</v>
      </c>
      <c r="N283" s="7">
        <v>40.5</v>
      </c>
      <c r="O283" s="7">
        <v>31.5</v>
      </c>
      <c r="P283" s="7">
        <v>43.85</v>
      </c>
      <c r="Q283" s="7">
        <v>36.380000000000003</v>
      </c>
      <c r="R283" s="7">
        <v>33.159999999999997</v>
      </c>
      <c r="S283" s="7">
        <v>28.47</v>
      </c>
      <c r="T283" s="7">
        <v>30.25</v>
      </c>
      <c r="U283" s="7">
        <v>24.15</v>
      </c>
      <c r="W283" s="7">
        <v>44.49</v>
      </c>
      <c r="X283" s="7">
        <v>44.1</v>
      </c>
      <c r="AA283" s="7">
        <v>38.85</v>
      </c>
      <c r="AB283" s="7">
        <v>45</v>
      </c>
      <c r="AC283" s="7">
        <v>35</v>
      </c>
      <c r="AD283" s="7">
        <v>50</v>
      </c>
      <c r="AE283" s="7">
        <v>48</v>
      </c>
      <c r="AF283" s="7">
        <v>40.51</v>
      </c>
      <c r="AG283" s="7">
        <v>35</v>
      </c>
      <c r="AH283" s="7">
        <v>45</v>
      </c>
      <c r="AI283" s="7">
        <v>38</v>
      </c>
      <c r="AK283" s="7">
        <v>42</v>
      </c>
      <c r="AL283" s="7">
        <v>31.68</v>
      </c>
      <c r="AM283" s="7">
        <v>20</v>
      </c>
      <c r="AN283" s="7">
        <v>40</v>
      </c>
      <c r="AP283" s="7">
        <v>44.1</v>
      </c>
      <c r="AR283" s="7">
        <v>35</v>
      </c>
      <c r="AS283" s="7">
        <v>39.5</v>
      </c>
      <c r="AT283" s="7">
        <v>40.74</v>
      </c>
      <c r="AU283" s="7">
        <v>36.9</v>
      </c>
      <c r="AV283" s="7">
        <v>39.9</v>
      </c>
      <c r="AW283" s="7">
        <v>37.5</v>
      </c>
      <c r="AY283" s="7">
        <v>45</v>
      </c>
      <c r="BA283" s="7">
        <v>39.950000000000003</v>
      </c>
      <c r="BB283" s="7">
        <v>25</v>
      </c>
      <c r="BC283" s="7">
        <v>39</v>
      </c>
    </row>
    <row r="284" spans="1:55" x14ac:dyDescent="0.25">
      <c r="A284" s="7" t="s">
        <v>173</v>
      </c>
      <c r="B284" s="20">
        <v>28.5</v>
      </c>
      <c r="C284" s="7">
        <v>23.1</v>
      </c>
      <c r="D284" s="149"/>
      <c r="E284" s="7">
        <v>29.5</v>
      </c>
      <c r="F284" s="5">
        <v>27.63</v>
      </c>
      <c r="H284" s="7">
        <v>21</v>
      </c>
      <c r="I284" s="7">
        <v>39.4</v>
      </c>
      <c r="J284" s="149">
        <v>24.4</v>
      </c>
      <c r="K284" s="7">
        <v>40</v>
      </c>
      <c r="L284" s="7">
        <v>35.340000000000003</v>
      </c>
      <c r="M284" s="7">
        <v>17.32</v>
      </c>
      <c r="N284" s="7">
        <v>33.56</v>
      </c>
      <c r="O284" s="7">
        <v>26.25</v>
      </c>
      <c r="P284" s="7">
        <v>35.64</v>
      </c>
      <c r="Q284" s="7">
        <v>30.87</v>
      </c>
      <c r="R284" s="7">
        <v>26.53</v>
      </c>
      <c r="S284" s="7">
        <v>17.350000000000001</v>
      </c>
      <c r="T284" s="7">
        <v>22.5</v>
      </c>
      <c r="U284" s="7">
        <v>33.6</v>
      </c>
      <c r="W284" s="7">
        <v>37.35</v>
      </c>
      <c r="X284" s="7">
        <v>36.380000000000003</v>
      </c>
      <c r="AA284" s="7">
        <v>30.45</v>
      </c>
      <c r="AB284" s="7">
        <v>45</v>
      </c>
      <c r="AC284" s="7">
        <v>32</v>
      </c>
      <c r="AD284" s="7">
        <v>38</v>
      </c>
      <c r="AE284" s="7">
        <v>42.5</v>
      </c>
      <c r="AF284" s="7">
        <v>33.86</v>
      </c>
      <c r="AG284" s="7">
        <v>32.75</v>
      </c>
      <c r="AH284" s="7">
        <v>45</v>
      </c>
      <c r="AI284" s="7">
        <v>31.5</v>
      </c>
      <c r="AK284" s="7">
        <v>35.700000000000003</v>
      </c>
      <c r="AL284" s="7">
        <v>22.81</v>
      </c>
      <c r="AM284" s="7">
        <v>15.01</v>
      </c>
      <c r="AN284" s="7">
        <v>31.5</v>
      </c>
      <c r="AP284" s="7">
        <v>35.700000000000003</v>
      </c>
      <c r="AR284" s="7">
        <v>30</v>
      </c>
      <c r="AS284" s="7">
        <v>32</v>
      </c>
      <c r="AT284" s="7">
        <v>35.28</v>
      </c>
      <c r="AU284" s="7">
        <v>29.45</v>
      </c>
      <c r="AV284" s="7">
        <v>34.340000000000003</v>
      </c>
      <c r="AW284" s="7">
        <v>31.62</v>
      </c>
      <c r="AY284" s="7">
        <v>40</v>
      </c>
      <c r="BA284" s="7">
        <v>33.65</v>
      </c>
      <c r="BB284" s="7">
        <v>15.75</v>
      </c>
      <c r="BC284" s="7">
        <v>31</v>
      </c>
    </row>
    <row r="285" spans="1:55" x14ac:dyDescent="0.25">
      <c r="A285" s="7" t="s">
        <v>174</v>
      </c>
      <c r="B285" s="20">
        <v>131</v>
      </c>
      <c r="C285" s="7">
        <v>128.69999999999999</v>
      </c>
      <c r="D285" s="149"/>
      <c r="E285" s="7">
        <v>126</v>
      </c>
      <c r="F285" s="5">
        <v>289.94</v>
      </c>
      <c r="H285" s="7">
        <v>106.2</v>
      </c>
      <c r="I285" s="7">
        <v>131.46</v>
      </c>
      <c r="J285" s="149">
        <v>116.15</v>
      </c>
      <c r="K285" s="7">
        <v>105</v>
      </c>
      <c r="L285" s="7">
        <v>1</v>
      </c>
      <c r="M285" s="7">
        <v>92.45</v>
      </c>
      <c r="N285" s="7">
        <v>130</v>
      </c>
      <c r="O285" s="7">
        <v>125</v>
      </c>
      <c r="P285" s="7">
        <v>111.83</v>
      </c>
      <c r="Q285" s="7">
        <v>132.30000000000001</v>
      </c>
      <c r="R285" s="7">
        <v>131.25</v>
      </c>
      <c r="S285" s="7">
        <v>99</v>
      </c>
      <c r="T285" s="7">
        <v>114</v>
      </c>
      <c r="U285" s="7">
        <v>103.5</v>
      </c>
      <c r="W285" s="7">
        <v>131.76</v>
      </c>
      <c r="X285" s="7">
        <v>133.11000000000001</v>
      </c>
      <c r="AA285" s="7">
        <v>100</v>
      </c>
      <c r="AB285" s="7">
        <v>115.5</v>
      </c>
      <c r="AC285" s="7">
        <v>115</v>
      </c>
      <c r="AD285" s="7">
        <v>110.15</v>
      </c>
      <c r="AE285" s="7">
        <v>105.53</v>
      </c>
      <c r="AF285" s="7">
        <v>115.32</v>
      </c>
      <c r="AG285" s="7">
        <v>105</v>
      </c>
      <c r="AH285" s="7">
        <v>125</v>
      </c>
      <c r="AI285" s="7">
        <v>74.5</v>
      </c>
      <c r="AK285" s="7">
        <v>107</v>
      </c>
      <c r="AL285" s="7">
        <v>93.71</v>
      </c>
      <c r="AM285" s="7">
        <v>62.5</v>
      </c>
      <c r="AN285" s="7">
        <v>120</v>
      </c>
      <c r="AP285" s="7">
        <v>97.1</v>
      </c>
      <c r="AR285" s="7">
        <v>106</v>
      </c>
      <c r="AS285" s="7">
        <v>95</v>
      </c>
      <c r="AT285" s="7">
        <v>92.61</v>
      </c>
      <c r="AU285" s="7">
        <v>109</v>
      </c>
      <c r="AV285" s="7">
        <v>144.57</v>
      </c>
      <c r="AW285" s="7">
        <v>114.44</v>
      </c>
      <c r="AY285" s="7">
        <v>106.96</v>
      </c>
      <c r="BA285" s="7">
        <v>115</v>
      </c>
      <c r="BB285" s="7">
        <v>131</v>
      </c>
      <c r="BC285" s="7">
        <v>105</v>
      </c>
    </row>
    <row r="286" spans="1:55" x14ac:dyDescent="0.25">
      <c r="A286" s="7" t="s">
        <v>175</v>
      </c>
      <c r="B286" s="20">
        <v>120</v>
      </c>
      <c r="C286" s="7">
        <v>122.85</v>
      </c>
      <c r="D286" s="149"/>
      <c r="E286" s="7">
        <v>121</v>
      </c>
      <c r="F286" s="5">
        <v>158.35</v>
      </c>
      <c r="H286" s="7">
        <v>76.7</v>
      </c>
      <c r="I286" s="7">
        <v>119.91</v>
      </c>
      <c r="J286" s="149">
        <v>101.48</v>
      </c>
      <c r="K286" s="7">
        <v>100</v>
      </c>
      <c r="L286" s="7">
        <v>1</v>
      </c>
      <c r="M286" s="7">
        <v>89.14</v>
      </c>
      <c r="N286" s="7">
        <v>124.95</v>
      </c>
      <c r="O286" s="7">
        <v>122</v>
      </c>
      <c r="P286" s="7">
        <v>116.25</v>
      </c>
      <c r="Q286" s="7">
        <v>121.27</v>
      </c>
      <c r="R286" s="7">
        <v>120.75</v>
      </c>
      <c r="S286" s="7">
        <v>80.5</v>
      </c>
      <c r="T286" s="7">
        <v>89.25</v>
      </c>
      <c r="U286" s="7">
        <v>74.75</v>
      </c>
      <c r="W286" s="7">
        <v>124.62</v>
      </c>
      <c r="X286" s="7">
        <v>111.82</v>
      </c>
      <c r="AA286" s="7">
        <v>100</v>
      </c>
      <c r="AB286" s="7">
        <v>115.5</v>
      </c>
      <c r="AC286" s="7">
        <v>105</v>
      </c>
      <c r="AD286" s="7">
        <v>110.15</v>
      </c>
      <c r="AE286" s="7">
        <v>94.39</v>
      </c>
      <c r="AF286" s="7">
        <v>119.18</v>
      </c>
      <c r="AG286" s="7">
        <v>82.65</v>
      </c>
      <c r="AH286" s="7">
        <v>105</v>
      </c>
      <c r="AI286" s="7">
        <v>71</v>
      </c>
      <c r="AK286" s="7">
        <v>118</v>
      </c>
      <c r="AL286" s="7">
        <v>95.08</v>
      </c>
      <c r="AM286" s="7">
        <v>59.75</v>
      </c>
      <c r="AN286" s="7">
        <v>110</v>
      </c>
      <c r="AP286" s="7">
        <v>92.4</v>
      </c>
      <c r="AR286" s="7">
        <v>106</v>
      </c>
      <c r="AS286" s="7">
        <v>85</v>
      </c>
      <c r="AT286" s="7">
        <v>86.81</v>
      </c>
      <c r="AU286" s="7">
        <v>88.2</v>
      </c>
      <c r="AV286" s="7">
        <v>122.35</v>
      </c>
      <c r="AW286" s="7">
        <v>105</v>
      </c>
      <c r="AY286" s="7">
        <v>100.87</v>
      </c>
      <c r="BA286" s="7">
        <v>92</v>
      </c>
      <c r="BB286" s="7">
        <v>99</v>
      </c>
      <c r="BC286" s="7">
        <v>99.75</v>
      </c>
    </row>
    <row r="287" spans="1:55" x14ac:dyDescent="0.25">
      <c r="A287" s="7" t="s">
        <v>1137</v>
      </c>
      <c r="B287" s="20">
        <v>160</v>
      </c>
      <c r="C287" s="7">
        <v>160.12</v>
      </c>
      <c r="D287" s="149"/>
      <c r="E287" s="7">
        <v>159</v>
      </c>
      <c r="F287" s="5">
        <v>323.7</v>
      </c>
      <c r="H287" s="7">
        <v>153.4</v>
      </c>
      <c r="I287" s="7">
        <v>162.21</v>
      </c>
      <c r="J287" s="149">
        <v>121.61</v>
      </c>
      <c r="K287" s="7">
        <v>140</v>
      </c>
      <c r="L287" s="7">
        <v>1</v>
      </c>
      <c r="M287" s="7">
        <v>119.99</v>
      </c>
      <c r="N287" s="7">
        <v>165.36</v>
      </c>
      <c r="O287" s="7">
        <v>150</v>
      </c>
      <c r="P287" s="7">
        <v>162.86000000000001</v>
      </c>
      <c r="Q287" s="7">
        <v>165.37</v>
      </c>
      <c r="R287" s="7">
        <v>158.88</v>
      </c>
      <c r="S287" s="7">
        <v>110</v>
      </c>
      <c r="T287" s="7">
        <v>143</v>
      </c>
      <c r="U287" s="7">
        <v>149.5</v>
      </c>
      <c r="W287" s="7">
        <v>164.7</v>
      </c>
      <c r="X287" s="7">
        <v>156.79</v>
      </c>
      <c r="AA287" s="7">
        <v>125</v>
      </c>
      <c r="AB287" s="7">
        <v>136.5</v>
      </c>
      <c r="AC287" s="7">
        <v>140</v>
      </c>
      <c r="AD287" s="7">
        <v>164.82</v>
      </c>
      <c r="AE287" s="7">
        <v>110.82</v>
      </c>
      <c r="AF287" s="7">
        <v>158.15</v>
      </c>
      <c r="AG287" s="7">
        <v>150.15</v>
      </c>
      <c r="AH287" s="7">
        <v>150</v>
      </c>
      <c r="AI287" s="7">
        <v>98</v>
      </c>
      <c r="AK287" s="7">
        <v>160</v>
      </c>
      <c r="AL287" s="7">
        <v>114.1</v>
      </c>
      <c r="AM287" s="7">
        <v>76.25</v>
      </c>
      <c r="AN287" s="7">
        <v>150</v>
      </c>
      <c r="AP287" s="7">
        <v>121.8</v>
      </c>
      <c r="AR287" s="7">
        <v>133</v>
      </c>
      <c r="AS287" s="7">
        <v>121</v>
      </c>
      <c r="AT287" s="7">
        <v>127.33</v>
      </c>
      <c r="AU287" s="7">
        <v>160</v>
      </c>
      <c r="AV287" s="7">
        <v>155.68</v>
      </c>
      <c r="AW287" s="7">
        <v>150</v>
      </c>
      <c r="AY287" s="7">
        <v>145.85</v>
      </c>
      <c r="BA287" s="7">
        <v>125</v>
      </c>
      <c r="BB287" s="7">
        <v>141</v>
      </c>
      <c r="BC287" s="7">
        <v>150</v>
      </c>
    </row>
    <row r="288" spans="1:55" x14ac:dyDescent="0.25">
      <c r="A288" s="7" t="s">
        <v>1138</v>
      </c>
      <c r="B288" s="20">
        <v>225</v>
      </c>
      <c r="C288" s="7">
        <v>286.64999999999998</v>
      </c>
      <c r="D288" s="149"/>
      <c r="E288" s="7">
        <v>326</v>
      </c>
      <c r="F288" s="5">
        <v>421.45</v>
      </c>
      <c r="H288" s="7">
        <v>153.4</v>
      </c>
      <c r="I288" s="7">
        <v>306.7</v>
      </c>
      <c r="J288" s="149">
        <v>306.89999999999998</v>
      </c>
      <c r="K288" s="7">
        <v>250</v>
      </c>
      <c r="L288" s="7">
        <v>1</v>
      </c>
      <c r="M288" s="7">
        <v>299.25</v>
      </c>
      <c r="N288" s="7">
        <v>312.52</v>
      </c>
      <c r="O288" s="7">
        <v>300</v>
      </c>
      <c r="P288" s="7">
        <v>278.93</v>
      </c>
      <c r="Q288" s="7">
        <v>275.62</v>
      </c>
      <c r="R288" s="7">
        <v>307.64999999999998</v>
      </c>
      <c r="S288" s="7">
        <v>220</v>
      </c>
      <c r="T288" s="7">
        <v>260</v>
      </c>
      <c r="U288" s="7">
        <v>149.5</v>
      </c>
      <c r="W288" s="7">
        <v>320.98</v>
      </c>
      <c r="X288" s="7">
        <v>308.7</v>
      </c>
      <c r="AA288" s="7">
        <v>190</v>
      </c>
      <c r="AB288" s="7">
        <v>315</v>
      </c>
      <c r="AC288" s="7">
        <v>290</v>
      </c>
      <c r="AD288" s="7">
        <v>322</v>
      </c>
      <c r="AE288" s="7">
        <v>352.5</v>
      </c>
      <c r="AF288" s="7">
        <v>283.73</v>
      </c>
      <c r="AG288" s="7">
        <v>157.65</v>
      </c>
      <c r="AH288" s="7">
        <v>380</v>
      </c>
      <c r="AI288" s="7">
        <v>111.5</v>
      </c>
      <c r="AK288" s="7">
        <v>255</v>
      </c>
      <c r="AL288" s="7">
        <v>275</v>
      </c>
      <c r="AM288" s="7">
        <v>123</v>
      </c>
      <c r="AN288" s="7">
        <v>300</v>
      </c>
      <c r="AP288" s="7">
        <v>235.2</v>
      </c>
      <c r="AR288" s="7">
        <v>247</v>
      </c>
      <c r="AS288" s="7">
        <v>225</v>
      </c>
      <c r="AT288" s="7">
        <v>208.37</v>
      </c>
      <c r="AU288" s="7">
        <v>160</v>
      </c>
      <c r="AV288" s="7">
        <v>292.33</v>
      </c>
      <c r="AW288" s="7">
        <v>260</v>
      </c>
      <c r="AY288" s="7">
        <v>224.85</v>
      </c>
      <c r="BA288" s="7">
        <v>280</v>
      </c>
      <c r="BB288" s="7">
        <v>300</v>
      </c>
      <c r="BC288" s="7">
        <v>300</v>
      </c>
    </row>
    <row r="289" spans="1:55" x14ac:dyDescent="0.25">
      <c r="A289" s="7" t="s">
        <v>1139</v>
      </c>
      <c r="B289" s="20">
        <v>157</v>
      </c>
      <c r="C289" s="7">
        <v>150.15</v>
      </c>
      <c r="D289" s="149"/>
      <c r="E289" s="7">
        <v>153</v>
      </c>
      <c r="F289" s="5">
        <v>189.05</v>
      </c>
      <c r="H289" s="7">
        <v>129.80000000000001</v>
      </c>
      <c r="I289" s="7">
        <v>154.56</v>
      </c>
      <c r="J289" s="149">
        <v>109.36</v>
      </c>
      <c r="K289" s="7">
        <v>135</v>
      </c>
      <c r="L289" s="7">
        <v>1</v>
      </c>
      <c r="M289" s="7">
        <v>117.78</v>
      </c>
      <c r="N289" s="7">
        <v>156.26</v>
      </c>
      <c r="O289" s="7">
        <v>150</v>
      </c>
      <c r="P289" s="7">
        <v>154.18</v>
      </c>
      <c r="Q289" s="7">
        <v>148.83000000000001</v>
      </c>
      <c r="R289" s="7">
        <v>154.35</v>
      </c>
      <c r="S289" s="7">
        <v>110</v>
      </c>
      <c r="T289" s="7">
        <v>134</v>
      </c>
      <c r="U289" s="7">
        <v>126.5</v>
      </c>
      <c r="W289" s="7">
        <v>159.47999999999999</v>
      </c>
      <c r="X289" s="7">
        <v>156.27000000000001</v>
      </c>
      <c r="AA289" s="7">
        <v>125</v>
      </c>
      <c r="AB289" s="7">
        <v>136.5</v>
      </c>
      <c r="AC289" s="7">
        <v>145</v>
      </c>
      <c r="AD289" s="7">
        <v>159.44999999999999</v>
      </c>
      <c r="AE289" s="7">
        <v>105.25</v>
      </c>
      <c r="AF289" s="7">
        <v>152.24</v>
      </c>
      <c r="AG289" s="7">
        <v>132.30000000000001</v>
      </c>
      <c r="AH289" s="7">
        <v>148</v>
      </c>
      <c r="AI289" s="7">
        <v>96</v>
      </c>
      <c r="AK289" s="7">
        <v>152</v>
      </c>
      <c r="AL289" s="7">
        <v>110.25</v>
      </c>
      <c r="AM289" s="7">
        <v>73.5</v>
      </c>
      <c r="AN289" s="7">
        <v>125</v>
      </c>
      <c r="AP289" s="7">
        <v>133.97999999999999</v>
      </c>
      <c r="AR289" s="7">
        <v>132</v>
      </c>
      <c r="AS289" s="7">
        <v>130</v>
      </c>
      <c r="AT289" s="7">
        <v>127.33</v>
      </c>
      <c r="AU289" s="7">
        <v>135</v>
      </c>
      <c r="AV289" s="7">
        <v>150.13</v>
      </c>
      <c r="AW289" s="7">
        <v>139</v>
      </c>
      <c r="AY289" s="7">
        <v>145.85</v>
      </c>
      <c r="BA289" s="7">
        <v>135</v>
      </c>
      <c r="BB289" s="7">
        <v>120</v>
      </c>
      <c r="BC289" s="7">
        <v>135</v>
      </c>
    </row>
    <row r="290" spans="1:55" x14ac:dyDescent="0.25">
      <c r="A290" s="7" t="s">
        <v>1140</v>
      </c>
      <c r="B290" s="20">
        <v>191</v>
      </c>
      <c r="C290" s="7">
        <v>260</v>
      </c>
      <c r="D290" s="149"/>
      <c r="E290" s="7">
        <v>262</v>
      </c>
      <c r="F290" s="5">
        <v>281.05</v>
      </c>
      <c r="H290" s="7">
        <v>129.80000000000001</v>
      </c>
      <c r="I290" s="7">
        <v>271.41000000000003</v>
      </c>
      <c r="J290" s="149">
        <v>262.5</v>
      </c>
      <c r="K290" s="7">
        <v>230</v>
      </c>
      <c r="L290" s="7">
        <v>1</v>
      </c>
      <c r="M290" s="7">
        <v>133.22</v>
      </c>
      <c r="N290" s="7">
        <v>266.22000000000003</v>
      </c>
      <c r="O290" s="7">
        <v>240</v>
      </c>
      <c r="P290" s="7">
        <v>186.44</v>
      </c>
      <c r="Q290" s="7">
        <v>242.55</v>
      </c>
      <c r="R290" s="7">
        <v>255</v>
      </c>
      <c r="S290" s="7">
        <v>143</v>
      </c>
      <c r="T290" s="7">
        <v>230</v>
      </c>
      <c r="U290" s="7">
        <v>126.5</v>
      </c>
      <c r="W290" s="7">
        <v>274.5</v>
      </c>
      <c r="X290" s="7">
        <v>320</v>
      </c>
      <c r="AA290" s="7">
        <v>150</v>
      </c>
      <c r="AB290" s="7">
        <v>262.5</v>
      </c>
      <c r="AC290" s="7">
        <v>240</v>
      </c>
      <c r="AD290" s="7">
        <v>288</v>
      </c>
      <c r="AE290" s="7">
        <v>324.5</v>
      </c>
      <c r="AF290" s="7">
        <v>248.12</v>
      </c>
      <c r="AG290" s="7">
        <v>133.4</v>
      </c>
      <c r="AH290" s="7">
        <v>250</v>
      </c>
      <c r="AI290" s="7">
        <v>110</v>
      </c>
      <c r="AK290" s="7">
        <v>225</v>
      </c>
      <c r="AL290" s="7">
        <v>260</v>
      </c>
      <c r="AM290" s="7">
        <v>117.5</v>
      </c>
      <c r="AN290" s="7">
        <v>225</v>
      </c>
      <c r="AP290" s="7">
        <v>201.6</v>
      </c>
      <c r="AR290" s="7">
        <v>252</v>
      </c>
      <c r="AS290" s="7">
        <v>230</v>
      </c>
      <c r="AT290" s="7">
        <v>196.79</v>
      </c>
      <c r="AU290" s="7">
        <v>135</v>
      </c>
      <c r="AV290" s="7">
        <v>236.78</v>
      </c>
      <c r="AW290" s="7">
        <v>228.89</v>
      </c>
      <c r="AY290" s="7">
        <v>200.55</v>
      </c>
      <c r="BA290" s="7">
        <v>242</v>
      </c>
      <c r="BB290" s="7">
        <v>260</v>
      </c>
      <c r="BC290" s="7">
        <v>225</v>
      </c>
    </row>
    <row r="291" spans="1:55" x14ac:dyDescent="0.25">
      <c r="A291" s="7" t="s">
        <v>176</v>
      </c>
      <c r="B291" s="20">
        <v>104.45</v>
      </c>
      <c r="C291" s="7">
        <v>125.58</v>
      </c>
      <c r="D291" s="149"/>
      <c r="E291" s="7">
        <v>118</v>
      </c>
      <c r="F291" s="5">
        <v>121.75</v>
      </c>
      <c r="H291" s="7">
        <v>90</v>
      </c>
      <c r="I291" s="7">
        <v>122.06</v>
      </c>
      <c r="J291" s="149">
        <v>114.02</v>
      </c>
      <c r="K291" s="7">
        <v>105</v>
      </c>
      <c r="L291" s="7">
        <v>1</v>
      </c>
      <c r="M291" s="7">
        <v>121.48</v>
      </c>
      <c r="N291" s="7">
        <v>122.37</v>
      </c>
      <c r="O291" s="7">
        <v>105</v>
      </c>
      <c r="P291" s="7">
        <v>122.92</v>
      </c>
      <c r="Q291" s="7">
        <v>115.76</v>
      </c>
      <c r="R291" s="7">
        <v>122</v>
      </c>
      <c r="S291" s="7">
        <v>97.12</v>
      </c>
      <c r="T291" s="7">
        <v>109</v>
      </c>
      <c r="U291" s="7">
        <v>90.56</v>
      </c>
      <c r="W291" s="7">
        <v>127.04</v>
      </c>
      <c r="X291" s="7">
        <v>126</v>
      </c>
      <c r="AA291" s="7">
        <v>115.7</v>
      </c>
      <c r="AB291" s="7">
        <v>99.75</v>
      </c>
      <c r="AC291" s="7">
        <v>105</v>
      </c>
      <c r="AD291" s="7">
        <v>121</v>
      </c>
      <c r="AE291" s="7">
        <v>124.5</v>
      </c>
      <c r="AF291" s="7">
        <v>118.13</v>
      </c>
      <c r="AG291" s="7">
        <v>115.5</v>
      </c>
      <c r="AH291" s="7">
        <v>100</v>
      </c>
      <c r="AI291" s="7">
        <v>98</v>
      </c>
      <c r="AK291" s="7">
        <v>119.7</v>
      </c>
      <c r="AL291" s="7">
        <v>115</v>
      </c>
      <c r="AM291" s="7">
        <v>110</v>
      </c>
      <c r="AN291" s="7">
        <v>110</v>
      </c>
      <c r="AP291" s="7">
        <v>92.4</v>
      </c>
      <c r="AR291" s="7">
        <v>160</v>
      </c>
      <c r="AS291" s="7">
        <v>106</v>
      </c>
      <c r="AT291" s="7">
        <v>104.73</v>
      </c>
      <c r="AU291" s="7">
        <v>105</v>
      </c>
      <c r="AV291" s="7">
        <v>100</v>
      </c>
      <c r="AW291" s="7">
        <v>115</v>
      </c>
      <c r="AY291" s="7">
        <v>115.45</v>
      </c>
      <c r="BA291" s="7">
        <v>108</v>
      </c>
      <c r="BB291" s="7">
        <v>94</v>
      </c>
      <c r="BC291" s="7">
        <v>110</v>
      </c>
    </row>
    <row r="292" spans="1:55" x14ac:dyDescent="0.25">
      <c r="A292" s="7" t="s">
        <v>177</v>
      </c>
      <c r="B292" s="20">
        <v>39.35</v>
      </c>
      <c r="C292" s="7">
        <v>36.75</v>
      </c>
      <c r="D292" s="149"/>
      <c r="E292" s="7">
        <v>37.799999999999997</v>
      </c>
      <c r="F292" s="5">
        <v>32.299999999999997</v>
      </c>
      <c r="H292" s="7">
        <v>30.39</v>
      </c>
      <c r="I292" s="7">
        <v>41.01</v>
      </c>
      <c r="J292" s="149">
        <v>26.25</v>
      </c>
      <c r="K292" s="7">
        <v>40</v>
      </c>
      <c r="L292" s="7">
        <v>36.869999999999997</v>
      </c>
      <c r="M292" s="7">
        <v>47.28</v>
      </c>
      <c r="N292" s="7">
        <v>40.5</v>
      </c>
      <c r="O292" s="7">
        <v>29.92</v>
      </c>
      <c r="P292" s="7">
        <v>35.83</v>
      </c>
      <c r="Q292" s="7">
        <v>31.53</v>
      </c>
      <c r="R292" s="7">
        <v>43.2</v>
      </c>
      <c r="S292" s="7">
        <v>34.72</v>
      </c>
      <c r="T292" s="7">
        <v>33.07</v>
      </c>
      <c r="U292" s="7">
        <v>30.18</v>
      </c>
      <c r="W292" s="7">
        <v>39.53</v>
      </c>
      <c r="X292" s="7">
        <v>45</v>
      </c>
      <c r="AA292" s="7">
        <v>38.85</v>
      </c>
      <c r="AB292" s="7">
        <v>40</v>
      </c>
      <c r="AC292" s="7">
        <v>33</v>
      </c>
      <c r="AD292" s="7">
        <v>41.89</v>
      </c>
      <c r="AE292" s="7">
        <v>40.92</v>
      </c>
      <c r="AF292" s="7">
        <v>41.29</v>
      </c>
      <c r="AG292" s="7">
        <v>28.92</v>
      </c>
      <c r="AH292" s="7">
        <v>40</v>
      </c>
      <c r="AI292" s="7">
        <v>31.5</v>
      </c>
      <c r="AK292" s="7">
        <v>38.549999999999997</v>
      </c>
      <c r="AL292" s="7">
        <v>36.22</v>
      </c>
      <c r="AM292" s="7">
        <v>22.8</v>
      </c>
      <c r="AN292" s="7">
        <v>35.25</v>
      </c>
      <c r="AP292" s="7">
        <v>40.5</v>
      </c>
      <c r="AR292" s="7">
        <v>36.75</v>
      </c>
      <c r="AS292" s="7">
        <v>31</v>
      </c>
      <c r="AT292" s="7">
        <v>30.09</v>
      </c>
      <c r="AU292" s="7">
        <v>40.5</v>
      </c>
      <c r="AV292" s="7">
        <v>30.6</v>
      </c>
      <c r="AW292" s="7">
        <v>32</v>
      </c>
      <c r="AY292" s="7">
        <v>30.37</v>
      </c>
      <c r="BA292" s="7">
        <v>33.880000000000003</v>
      </c>
      <c r="BB292" s="7">
        <v>37.5</v>
      </c>
      <c r="BC292" s="7">
        <v>38</v>
      </c>
    </row>
    <row r="293" spans="1:55" x14ac:dyDescent="0.25">
      <c r="A293" s="7" t="s">
        <v>178</v>
      </c>
      <c r="B293" s="20">
        <v>32.549999999999997</v>
      </c>
      <c r="C293" s="7">
        <v>36.75</v>
      </c>
      <c r="D293" s="149"/>
      <c r="E293" s="7">
        <v>36</v>
      </c>
      <c r="F293" s="5">
        <v>31.06</v>
      </c>
      <c r="H293" s="7">
        <v>23.54</v>
      </c>
      <c r="I293" s="7">
        <v>36.68</v>
      </c>
      <c r="J293" s="149">
        <v>25.02</v>
      </c>
      <c r="K293" s="7">
        <v>38</v>
      </c>
      <c r="L293" s="7">
        <v>34.17</v>
      </c>
      <c r="M293" s="7">
        <v>40</v>
      </c>
      <c r="N293" s="7">
        <v>37.04</v>
      </c>
      <c r="O293" s="7">
        <v>26.25</v>
      </c>
      <c r="P293" s="7">
        <v>34.619999999999997</v>
      </c>
      <c r="Q293" s="7">
        <v>30.31</v>
      </c>
      <c r="R293" s="7">
        <v>40</v>
      </c>
      <c r="S293" s="7">
        <v>27.21</v>
      </c>
      <c r="T293" s="7">
        <v>31.39</v>
      </c>
      <c r="U293" s="7">
        <v>40</v>
      </c>
      <c r="W293" s="7">
        <v>44</v>
      </c>
      <c r="X293" s="7">
        <v>42</v>
      </c>
      <c r="AA293" s="7">
        <v>36.75</v>
      </c>
      <c r="AB293" s="7">
        <v>36.75</v>
      </c>
      <c r="AC293" s="7">
        <v>31.5</v>
      </c>
      <c r="AD293" s="7">
        <v>39.69</v>
      </c>
      <c r="AE293" s="7">
        <v>35.08</v>
      </c>
      <c r="AF293" s="7">
        <v>39.979999999999997</v>
      </c>
      <c r="AG293" s="7">
        <v>27</v>
      </c>
      <c r="AH293" s="7">
        <v>40</v>
      </c>
      <c r="AI293" s="7">
        <v>30.45</v>
      </c>
      <c r="AK293" s="7">
        <v>35.25</v>
      </c>
      <c r="AL293" s="7">
        <v>35.01</v>
      </c>
      <c r="AM293" s="7">
        <v>22.89</v>
      </c>
      <c r="AN293" s="7">
        <v>32.200000000000003</v>
      </c>
      <c r="AP293" s="7">
        <v>34.72</v>
      </c>
      <c r="AR293" s="7">
        <v>31.5</v>
      </c>
      <c r="AS293" s="7">
        <v>28</v>
      </c>
      <c r="AT293" s="7">
        <v>25.46</v>
      </c>
      <c r="AU293" s="7">
        <v>37</v>
      </c>
      <c r="AV293" s="7">
        <v>27.27</v>
      </c>
      <c r="AW293" s="7">
        <v>29.5</v>
      </c>
      <c r="AY293" s="7">
        <v>32.799999999999997</v>
      </c>
      <c r="BA293" s="7">
        <v>29.04</v>
      </c>
      <c r="BB293" s="7">
        <v>24</v>
      </c>
      <c r="BC293" s="7">
        <v>36</v>
      </c>
    </row>
    <row r="294" spans="1:55" x14ac:dyDescent="0.25">
      <c r="A294" s="7" t="s">
        <v>1405</v>
      </c>
      <c r="B294" s="20">
        <v>13</v>
      </c>
      <c r="C294" s="7">
        <v>11.55</v>
      </c>
      <c r="D294" s="149"/>
      <c r="E294" s="7">
        <v>30</v>
      </c>
      <c r="F294" s="5">
        <v>11.53</v>
      </c>
      <c r="H294" s="7">
        <v>15</v>
      </c>
      <c r="I294" s="7">
        <v>23.95</v>
      </c>
      <c r="J294" s="149">
        <v>11.13</v>
      </c>
      <c r="K294" s="7">
        <v>30</v>
      </c>
      <c r="L294" s="7">
        <v>13.34</v>
      </c>
      <c r="M294" s="7">
        <v>23.99</v>
      </c>
      <c r="N294" s="7">
        <v>16.2</v>
      </c>
      <c r="O294" s="7">
        <v>15.75</v>
      </c>
      <c r="P294" s="7">
        <v>29.5</v>
      </c>
      <c r="Q294" s="7">
        <v>12.12</v>
      </c>
      <c r="R294" s="7">
        <v>21.03</v>
      </c>
      <c r="S294" s="7">
        <v>26.8</v>
      </c>
      <c r="T294" s="7">
        <v>24</v>
      </c>
      <c r="U294" s="7">
        <v>15.75</v>
      </c>
      <c r="W294" s="7">
        <v>28.14</v>
      </c>
      <c r="X294" s="7">
        <v>25.35</v>
      </c>
      <c r="AA294" s="7">
        <v>25.5</v>
      </c>
      <c r="AB294" s="7">
        <v>30</v>
      </c>
      <c r="AC294" s="7">
        <v>16.75</v>
      </c>
      <c r="AD294" s="7">
        <v>18.2</v>
      </c>
      <c r="AE294" s="7">
        <v>26.25</v>
      </c>
      <c r="AF294" s="7">
        <v>23.87</v>
      </c>
      <c r="AG294" s="7">
        <v>20</v>
      </c>
      <c r="AH294" s="7">
        <v>20</v>
      </c>
      <c r="AI294" s="7">
        <v>25</v>
      </c>
      <c r="AK294" s="7">
        <v>13.89</v>
      </c>
      <c r="AL294" s="7">
        <v>28</v>
      </c>
      <c r="AM294" s="7">
        <v>18</v>
      </c>
      <c r="AN294" s="7">
        <v>25</v>
      </c>
      <c r="AP294" s="7">
        <v>30</v>
      </c>
      <c r="AR294" s="7">
        <v>30</v>
      </c>
      <c r="AS294" s="7">
        <v>12.5</v>
      </c>
      <c r="AT294" s="7">
        <v>12.72</v>
      </c>
      <c r="AU294" s="7">
        <v>25</v>
      </c>
      <c r="AV294" s="7">
        <v>20</v>
      </c>
      <c r="AW294" s="7">
        <v>12.75</v>
      </c>
      <c r="AY294" s="7">
        <v>14.58</v>
      </c>
      <c r="BA294" s="7">
        <v>24.25</v>
      </c>
      <c r="BB294" s="7">
        <v>10.5</v>
      </c>
      <c r="BC294" s="7">
        <v>27</v>
      </c>
    </row>
    <row r="295" spans="1:55" x14ac:dyDescent="0.25">
      <c r="A295" s="7" t="s">
        <v>1406</v>
      </c>
      <c r="B295" s="20">
        <v>12</v>
      </c>
      <c r="C295" s="7">
        <v>10.5</v>
      </c>
      <c r="D295" s="149"/>
      <c r="E295" s="7">
        <v>23</v>
      </c>
      <c r="F295" s="5">
        <v>10.57</v>
      </c>
      <c r="H295" s="7">
        <v>16</v>
      </c>
      <c r="I295" s="7">
        <v>23.95</v>
      </c>
      <c r="J295" s="149">
        <v>8.92</v>
      </c>
      <c r="K295" s="7">
        <v>24.75</v>
      </c>
      <c r="L295" s="7">
        <v>10.93</v>
      </c>
      <c r="M295" s="7">
        <v>21.59</v>
      </c>
      <c r="N295" s="7">
        <v>13.89</v>
      </c>
      <c r="O295" s="7">
        <v>15.75</v>
      </c>
      <c r="P295" s="7">
        <v>25</v>
      </c>
      <c r="Q295" s="7">
        <v>12.12</v>
      </c>
      <c r="R295" s="7">
        <v>17.86</v>
      </c>
      <c r="S295" s="7">
        <v>22.75</v>
      </c>
      <c r="T295" s="7">
        <v>22</v>
      </c>
      <c r="U295" s="7">
        <v>13.65</v>
      </c>
      <c r="W295" s="7">
        <v>27.4</v>
      </c>
      <c r="X295" s="7">
        <v>23.23</v>
      </c>
      <c r="AA295" s="7">
        <v>25.5</v>
      </c>
      <c r="AB295" s="7">
        <v>25.5</v>
      </c>
      <c r="AC295" s="7">
        <v>16.75</v>
      </c>
      <c r="AD295" s="7">
        <v>18.2</v>
      </c>
      <c r="AE295" s="7">
        <v>23.1</v>
      </c>
      <c r="AF295" s="7">
        <v>22.53</v>
      </c>
      <c r="AG295" s="7">
        <v>18</v>
      </c>
      <c r="AH295" s="7">
        <v>17</v>
      </c>
      <c r="AI295" s="7">
        <v>20</v>
      </c>
      <c r="AK295" s="7">
        <v>17.350000000000001</v>
      </c>
      <c r="AL295" s="7">
        <v>26</v>
      </c>
      <c r="AM295" s="7">
        <v>15</v>
      </c>
      <c r="AN295" s="7">
        <v>20</v>
      </c>
      <c r="AP295" s="7">
        <v>25</v>
      </c>
      <c r="AR295" s="7">
        <v>25</v>
      </c>
      <c r="AS295" s="7">
        <v>12.5</v>
      </c>
      <c r="AT295" s="7">
        <v>12.72</v>
      </c>
      <c r="AU295" s="7">
        <v>22</v>
      </c>
      <c r="AV295" s="7">
        <v>20</v>
      </c>
      <c r="AW295" s="7">
        <v>12.1</v>
      </c>
      <c r="AY295" s="7">
        <v>14.58</v>
      </c>
      <c r="BA295" s="7">
        <v>23</v>
      </c>
      <c r="BB295" s="7">
        <v>8.4</v>
      </c>
      <c r="BC295" s="7">
        <v>26</v>
      </c>
    </row>
    <row r="296" spans="1:55" x14ac:dyDescent="0.25">
      <c r="A296" s="7" t="s">
        <v>179</v>
      </c>
      <c r="B296" s="20">
        <v>59</v>
      </c>
      <c r="C296" s="7">
        <v>65.52</v>
      </c>
      <c r="D296" s="149"/>
      <c r="E296" s="7">
        <v>68</v>
      </c>
      <c r="F296" s="5">
        <v>51.98</v>
      </c>
      <c r="H296" s="7">
        <v>47.2</v>
      </c>
      <c r="I296" s="7">
        <v>63.64</v>
      </c>
      <c r="J296" s="149">
        <v>54.16</v>
      </c>
      <c r="K296" s="7">
        <v>48.3</v>
      </c>
      <c r="L296" s="7">
        <v>66.66</v>
      </c>
      <c r="M296" s="7">
        <v>53.99</v>
      </c>
      <c r="N296" s="7">
        <v>67.13</v>
      </c>
      <c r="O296" s="7">
        <v>52.5</v>
      </c>
      <c r="P296" s="7">
        <v>69.3</v>
      </c>
      <c r="Q296" s="7">
        <v>60.63</v>
      </c>
      <c r="R296" s="7">
        <v>70.77</v>
      </c>
      <c r="S296" s="7">
        <v>47.25</v>
      </c>
      <c r="T296" s="7">
        <v>59</v>
      </c>
      <c r="U296" s="7">
        <v>66.81</v>
      </c>
      <c r="W296" s="7">
        <v>65</v>
      </c>
      <c r="X296" s="7">
        <v>68.25</v>
      </c>
      <c r="AA296" s="7">
        <v>56.7</v>
      </c>
      <c r="AB296" s="7">
        <v>59.85</v>
      </c>
      <c r="AC296" s="7">
        <v>60</v>
      </c>
      <c r="AD296" s="7">
        <v>69.44</v>
      </c>
      <c r="AE296" s="7">
        <v>64.319999999999993</v>
      </c>
      <c r="AF296" s="7">
        <v>66.16</v>
      </c>
      <c r="AG296" s="7">
        <v>59</v>
      </c>
      <c r="AH296" s="7">
        <v>60</v>
      </c>
      <c r="AI296" s="7">
        <v>52</v>
      </c>
      <c r="AK296" s="7">
        <v>66</v>
      </c>
      <c r="AL296" s="7">
        <v>57.04</v>
      </c>
      <c r="AM296" s="7">
        <v>48.95</v>
      </c>
      <c r="AN296" s="7">
        <v>60</v>
      </c>
      <c r="AP296" s="7">
        <v>68.67</v>
      </c>
      <c r="AR296" s="7">
        <v>73</v>
      </c>
      <c r="AS296" s="7">
        <v>60</v>
      </c>
      <c r="AT296" s="7">
        <v>69.45</v>
      </c>
      <c r="AU296" s="7">
        <v>60.35</v>
      </c>
      <c r="AV296" s="7">
        <v>70</v>
      </c>
      <c r="AW296" s="7">
        <v>60</v>
      </c>
      <c r="AY296" s="7">
        <v>69.3</v>
      </c>
      <c r="BA296" s="7">
        <v>63</v>
      </c>
      <c r="BB296" s="7">
        <v>53.5</v>
      </c>
      <c r="BC296" s="7">
        <v>34.65</v>
      </c>
    </row>
    <row r="297" spans="1:55" x14ac:dyDescent="0.25">
      <c r="A297" s="7" t="s">
        <v>180</v>
      </c>
      <c r="B297" s="20">
        <v>56</v>
      </c>
      <c r="C297" s="7">
        <v>57.75</v>
      </c>
      <c r="D297" s="149"/>
      <c r="E297" s="7">
        <v>54</v>
      </c>
      <c r="F297" s="5">
        <v>46.23</v>
      </c>
      <c r="H297" s="7">
        <v>41.3</v>
      </c>
      <c r="I297" s="7">
        <v>50.93</v>
      </c>
      <c r="J297" s="149">
        <v>56.86</v>
      </c>
      <c r="K297" s="7">
        <v>50</v>
      </c>
      <c r="L297" s="7">
        <v>58.88</v>
      </c>
      <c r="M297" s="7">
        <v>53.99</v>
      </c>
      <c r="N297" s="7">
        <v>55.67</v>
      </c>
      <c r="O297" s="7">
        <v>52.5</v>
      </c>
      <c r="P297" s="7">
        <v>57.22</v>
      </c>
      <c r="Q297" s="7">
        <v>48.51</v>
      </c>
      <c r="R297" s="7">
        <v>58.43</v>
      </c>
      <c r="S297" s="7">
        <v>48.25</v>
      </c>
      <c r="T297" s="7">
        <v>50</v>
      </c>
      <c r="U297" s="7">
        <v>54.53</v>
      </c>
      <c r="W297" s="7">
        <v>57</v>
      </c>
      <c r="X297" s="7">
        <v>57.75</v>
      </c>
      <c r="AA297" s="7">
        <v>52.5</v>
      </c>
      <c r="AB297" s="7">
        <v>50.4</v>
      </c>
      <c r="AC297" s="7">
        <v>55</v>
      </c>
      <c r="AD297" s="7">
        <v>60.63</v>
      </c>
      <c r="AE297" s="7">
        <v>56.13</v>
      </c>
      <c r="AF297" s="7">
        <v>49.69</v>
      </c>
      <c r="AG297" s="7">
        <v>59</v>
      </c>
      <c r="AH297" s="7">
        <v>55</v>
      </c>
      <c r="AI297" s="7">
        <v>44.1</v>
      </c>
      <c r="AK297" s="7">
        <v>55</v>
      </c>
      <c r="AL297" s="7">
        <v>44.37</v>
      </c>
      <c r="AM297" s="7">
        <v>38.5</v>
      </c>
      <c r="AN297" s="7">
        <v>55</v>
      </c>
      <c r="AP297" s="7">
        <v>57.84</v>
      </c>
      <c r="AR297" s="7">
        <v>73</v>
      </c>
      <c r="AS297" s="7">
        <v>47</v>
      </c>
      <c r="AT297" s="7">
        <v>55.65</v>
      </c>
      <c r="AU297" s="7">
        <v>52.5</v>
      </c>
      <c r="AV297" s="7">
        <v>46.67</v>
      </c>
      <c r="AW297" s="7">
        <v>46</v>
      </c>
      <c r="AY297" s="7">
        <v>57.75</v>
      </c>
      <c r="BA297" s="7">
        <v>56</v>
      </c>
      <c r="BB297" s="7">
        <v>42.5</v>
      </c>
      <c r="BC297" s="7">
        <v>34.65</v>
      </c>
    </row>
    <row r="298" spans="1:55" x14ac:dyDescent="0.25">
      <c r="A298" s="7" t="s">
        <v>181</v>
      </c>
      <c r="B298" s="20">
        <v>2200</v>
      </c>
      <c r="C298" s="7">
        <v>2520</v>
      </c>
      <c r="D298" s="149"/>
      <c r="E298" s="7">
        <v>2050</v>
      </c>
      <c r="F298" s="5">
        <v>3553.1</v>
      </c>
      <c r="H298" s="7">
        <v>4200</v>
      </c>
      <c r="I298" s="7">
        <v>5083.3500000000004</v>
      </c>
      <c r="J298" s="149">
        <v>3415.91</v>
      </c>
      <c r="K298" s="7">
        <v>3000</v>
      </c>
      <c r="L298" s="7">
        <v>4637.4799999999996</v>
      </c>
      <c r="M298" s="7">
        <v>1665</v>
      </c>
      <c r="N298" s="7">
        <v>2639.81</v>
      </c>
      <c r="O298" s="7">
        <v>1500</v>
      </c>
      <c r="P298" s="7">
        <v>5000</v>
      </c>
      <c r="Q298" s="7">
        <v>3307.5</v>
      </c>
      <c r="R298" s="7">
        <v>4305</v>
      </c>
      <c r="S298" s="7">
        <v>1127</v>
      </c>
      <c r="T298" s="7">
        <v>3020</v>
      </c>
      <c r="U298" s="7">
        <v>5000</v>
      </c>
      <c r="W298" s="7">
        <v>1433.25</v>
      </c>
      <c r="X298" s="7">
        <v>3768.06</v>
      </c>
      <c r="AA298" s="7">
        <v>3045</v>
      </c>
      <c r="AB298" s="7">
        <v>4200</v>
      </c>
      <c r="AC298" s="7">
        <v>3465</v>
      </c>
      <c r="AD298" s="7">
        <v>3490</v>
      </c>
      <c r="AE298" s="7">
        <v>4725</v>
      </c>
      <c r="AF298" s="7">
        <v>3792.79</v>
      </c>
      <c r="AG298" s="7">
        <v>2144.35</v>
      </c>
      <c r="AH298" s="7">
        <v>4100</v>
      </c>
      <c r="AI298" s="7">
        <v>3000</v>
      </c>
      <c r="AK298" s="7">
        <v>4500</v>
      </c>
      <c r="AL298" s="7">
        <v>3169.68</v>
      </c>
      <c r="AM298" s="7">
        <v>3789.25</v>
      </c>
      <c r="AN298" s="7">
        <v>3300</v>
      </c>
      <c r="AP298" s="7">
        <v>3500</v>
      </c>
      <c r="AR298" s="7">
        <v>5000</v>
      </c>
      <c r="AS298" s="7">
        <v>4000</v>
      </c>
      <c r="AT298" s="7">
        <v>5000</v>
      </c>
      <c r="AU298" s="7">
        <v>1443</v>
      </c>
      <c r="AV298" s="7">
        <v>4189.8100000000004</v>
      </c>
      <c r="AW298" s="7">
        <v>33</v>
      </c>
      <c r="AY298" s="7">
        <v>4630.5</v>
      </c>
      <c r="BA298" s="7">
        <v>3100</v>
      </c>
      <c r="BB298" s="7">
        <v>2100</v>
      </c>
      <c r="BC298" s="7">
        <v>2877.5</v>
      </c>
    </row>
    <row r="299" spans="1:55" x14ac:dyDescent="0.25">
      <c r="A299" s="7" t="s">
        <v>182</v>
      </c>
      <c r="B299" s="20">
        <v>162</v>
      </c>
      <c r="C299" s="7">
        <v>105</v>
      </c>
      <c r="D299" s="149"/>
      <c r="E299" s="7">
        <v>137.5</v>
      </c>
      <c r="F299" s="5">
        <v>303.04000000000002</v>
      </c>
      <c r="H299" s="7">
        <v>118</v>
      </c>
      <c r="I299" s="7">
        <v>375</v>
      </c>
      <c r="J299" s="149">
        <v>224.93</v>
      </c>
      <c r="K299" s="7">
        <v>60</v>
      </c>
      <c r="L299" s="7">
        <v>359.71</v>
      </c>
      <c r="M299" s="7">
        <v>217</v>
      </c>
      <c r="N299" s="7">
        <v>525</v>
      </c>
      <c r="O299" s="7">
        <v>250</v>
      </c>
      <c r="P299" s="7">
        <v>347.28</v>
      </c>
      <c r="Q299" s="7">
        <v>57.33</v>
      </c>
      <c r="R299" s="7">
        <v>330</v>
      </c>
      <c r="S299" s="7">
        <v>146.25</v>
      </c>
      <c r="T299" s="7">
        <v>220</v>
      </c>
      <c r="U299" s="7">
        <v>115</v>
      </c>
      <c r="W299" s="7">
        <v>220.5</v>
      </c>
      <c r="X299" s="7">
        <v>243.09</v>
      </c>
      <c r="AA299" s="7">
        <v>262.5</v>
      </c>
      <c r="AB299" s="7">
        <v>157.5</v>
      </c>
      <c r="AC299" s="7">
        <v>325</v>
      </c>
      <c r="AD299" s="7">
        <v>139.6</v>
      </c>
      <c r="AE299" s="7">
        <v>140.35</v>
      </c>
      <c r="AF299" s="7">
        <v>259.58</v>
      </c>
      <c r="AG299" s="7">
        <v>110.25</v>
      </c>
      <c r="AH299" s="7">
        <v>200</v>
      </c>
      <c r="AI299" s="7">
        <v>300</v>
      </c>
      <c r="AK299" s="7">
        <v>330.75</v>
      </c>
      <c r="AL299" s="7">
        <v>101.41</v>
      </c>
      <c r="AM299" s="7">
        <v>66</v>
      </c>
      <c r="AN299" s="7">
        <v>350</v>
      </c>
      <c r="AP299" s="7">
        <v>197.54</v>
      </c>
      <c r="AR299" s="7">
        <v>350</v>
      </c>
      <c r="AS299" s="7">
        <v>230</v>
      </c>
      <c r="AT299" s="7">
        <v>347.18</v>
      </c>
      <c r="AU299" s="7">
        <v>170.85</v>
      </c>
      <c r="AV299" s="7">
        <v>346.98</v>
      </c>
      <c r="AW299" s="7">
        <v>133</v>
      </c>
      <c r="AY299" s="7">
        <v>346.5</v>
      </c>
      <c r="BA299" s="7">
        <v>180</v>
      </c>
      <c r="BB299" s="7">
        <v>240</v>
      </c>
      <c r="BC299" s="7">
        <v>220.5</v>
      </c>
    </row>
    <row r="300" spans="1:55" x14ac:dyDescent="0.25">
      <c r="A300" s="7" t="s">
        <v>183</v>
      </c>
      <c r="B300" s="20">
        <v>5700</v>
      </c>
      <c r="C300" s="7">
        <v>7560</v>
      </c>
      <c r="D300" s="149"/>
      <c r="E300" s="7">
        <v>9000</v>
      </c>
      <c r="F300" s="5">
        <v>7430.13</v>
      </c>
      <c r="H300" s="7">
        <v>5841</v>
      </c>
      <c r="I300" s="7">
        <v>9483.34</v>
      </c>
      <c r="J300" s="149">
        <v>9976.01</v>
      </c>
      <c r="K300" s="7">
        <v>6500</v>
      </c>
      <c r="L300" s="7">
        <v>9139.9500000000007</v>
      </c>
      <c r="M300" s="7">
        <v>6285</v>
      </c>
      <c r="N300" s="7">
        <v>9750</v>
      </c>
      <c r="O300" s="7">
        <v>7000</v>
      </c>
      <c r="P300" s="7">
        <v>8094.97</v>
      </c>
      <c r="Q300" s="7">
        <v>6063.75</v>
      </c>
      <c r="R300" s="7">
        <v>8925</v>
      </c>
      <c r="S300" s="7">
        <v>6045</v>
      </c>
      <c r="T300" s="7">
        <v>7350</v>
      </c>
      <c r="U300" s="7">
        <v>5692.5</v>
      </c>
      <c r="W300" s="7">
        <v>4520.25</v>
      </c>
      <c r="X300" s="7">
        <v>8027.19</v>
      </c>
      <c r="AA300" s="7">
        <v>8347.5</v>
      </c>
      <c r="AB300" s="7">
        <v>9550</v>
      </c>
      <c r="AC300" s="7">
        <v>7700</v>
      </c>
      <c r="AD300" s="7">
        <v>9056</v>
      </c>
      <c r="AE300" s="7">
        <v>8911.56</v>
      </c>
      <c r="AF300" s="7">
        <v>8357.64</v>
      </c>
      <c r="AG300" s="7">
        <v>5292</v>
      </c>
      <c r="AH300" s="7">
        <v>7800</v>
      </c>
      <c r="AI300" s="7">
        <v>5000</v>
      </c>
      <c r="AK300" s="7">
        <v>4960</v>
      </c>
      <c r="AL300" s="7">
        <v>7800</v>
      </c>
      <c r="AM300" s="7">
        <v>3789.25</v>
      </c>
      <c r="AN300" s="7">
        <v>8000</v>
      </c>
      <c r="AP300" s="7">
        <v>7600</v>
      </c>
      <c r="AR300" s="7">
        <v>7000</v>
      </c>
      <c r="AS300" s="7">
        <v>8500</v>
      </c>
      <c r="AT300" s="7">
        <v>6945.75</v>
      </c>
      <c r="AU300" s="7">
        <v>6364</v>
      </c>
      <c r="AV300" s="7">
        <v>8823.8700000000008</v>
      </c>
      <c r="AW300" s="7">
        <v>8500</v>
      </c>
      <c r="AY300" s="7">
        <v>7640.32</v>
      </c>
      <c r="BA300" s="7">
        <v>7250</v>
      </c>
      <c r="BB300" s="7">
        <v>7100</v>
      </c>
      <c r="BC300" s="7">
        <v>8250</v>
      </c>
    </row>
    <row r="301" spans="1:55" x14ac:dyDescent="0.25">
      <c r="A301" s="7" t="s">
        <v>184</v>
      </c>
      <c r="B301" s="20">
        <v>330</v>
      </c>
      <c r="C301" s="7">
        <v>131.25</v>
      </c>
      <c r="D301" s="149"/>
      <c r="E301" s="7">
        <v>346.5</v>
      </c>
      <c r="F301" s="5">
        <v>303.04000000000002</v>
      </c>
      <c r="H301" s="7">
        <v>236</v>
      </c>
      <c r="I301" s="7">
        <v>450</v>
      </c>
      <c r="J301" s="149">
        <v>363.83</v>
      </c>
      <c r="K301" s="7">
        <v>275</v>
      </c>
      <c r="L301" s="7">
        <v>396.58</v>
      </c>
      <c r="M301" s="7">
        <v>329</v>
      </c>
      <c r="N301" s="7">
        <v>550</v>
      </c>
      <c r="O301" s="7">
        <v>250</v>
      </c>
      <c r="P301" s="7">
        <v>385.47</v>
      </c>
      <c r="Q301" s="7">
        <v>62.84</v>
      </c>
      <c r="R301" s="7">
        <v>418</v>
      </c>
      <c r="S301" s="7">
        <v>292.5</v>
      </c>
      <c r="T301" s="7">
        <v>325</v>
      </c>
      <c r="U301" s="7">
        <v>230</v>
      </c>
      <c r="W301" s="7">
        <v>380.1</v>
      </c>
      <c r="X301" s="7">
        <v>401.11</v>
      </c>
      <c r="AA301" s="7">
        <v>378</v>
      </c>
      <c r="AB301" s="7">
        <v>183.75</v>
      </c>
      <c r="AC301" s="7">
        <v>325</v>
      </c>
      <c r="AD301" s="7">
        <v>174.5</v>
      </c>
      <c r="AE301" s="7">
        <v>140.35</v>
      </c>
      <c r="AF301" s="7">
        <v>339.12</v>
      </c>
      <c r="AG301" s="7">
        <v>252</v>
      </c>
      <c r="AH301" s="7">
        <v>400</v>
      </c>
      <c r="AI301" s="7">
        <v>350</v>
      </c>
      <c r="AK301" s="7">
        <v>275</v>
      </c>
      <c r="AL301" s="7">
        <v>346.5</v>
      </c>
      <c r="AM301" s="7">
        <v>66</v>
      </c>
      <c r="AN301" s="7">
        <v>450</v>
      </c>
      <c r="AP301" s="7">
        <v>337.43</v>
      </c>
      <c r="AR301" s="7">
        <v>375</v>
      </c>
      <c r="AS301" s="7">
        <v>330</v>
      </c>
      <c r="AT301" s="7">
        <v>347.18</v>
      </c>
      <c r="AU301" s="7">
        <v>286.64999999999998</v>
      </c>
      <c r="AV301" s="7">
        <v>400.26</v>
      </c>
      <c r="AW301" s="7">
        <v>167</v>
      </c>
      <c r="AY301" s="7">
        <v>382.01</v>
      </c>
      <c r="BA301" s="7">
        <v>330</v>
      </c>
      <c r="BB301" s="7">
        <v>340</v>
      </c>
      <c r="BC301" s="7">
        <v>220.5</v>
      </c>
    </row>
    <row r="302" spans="1:55" x14ac:dyDescent="0.25">
      <c r="A302" s="7" t="s">
        <v>566</v>
      </c>
      <c r="B302" s="20">
        <v>1736</v>
      </c>
      <c r="C302" s="7">
        <v>12159</v>
      </c>
      <c r="D302" s="149"/>
      <c r="E302" s="7">
        <v>9500</v>
      </c>
      <c r="F302" s="5">
        <v>15704.32</v>
      </c>
      <c r="H302" s="7">
        <v>14750</v>
      </c>
      <c r="I302" s="7">
        <v>16310.01</v>
      </c>
      <c r="J302" s="149">
        <v>13570</v>
      </c>
      <c r="K302" s="7">
        <v>12000</v>
      </c>
      <c r="L302" s="7">
        <v>18400</v>
      </c>
      <c r="M302" s="7">
        <v>14590</v>
      </c>
      <c r="N302" s="7">
        <v>17265.59</v>
      </c>
      <c r="O302" s="7">
        <v>12000</v>
      </c>
      <c r="P302" s="7">
        <v>16062</v>
      </c>
      <c r="Q302" s="7">
        <v>9922.5</v>
      </c>
      <c r="R302" s="7">
        <v>13586.92</v>
      </c>
      <c r="S302" s="7">
        <v>12075</v>
      </c>
      <c r="T302" s="7">
        <v>12000</v>
      </c>
      <c r="U302" s="7">
        <v>14375</v>
      </c>
      <c r="W302" s="7">
        <v>10650.15</v>
      </c>
      <c r="X302" s="7">
        <v>15923.12</v>
      </c>
      <c r="AA302" s="7">
        <v>12600</v>
      </c>
      <c r="AB302" s="7">
        <v>16800</v>
      </c>
      <c r="AC302" s="7">
        <v>17500</v>
      </c>
      <c r="AD302" s="7">
        <v>16800</v>
      </c>
      <c r="AE302" s="7">
        <v>17500</v>
      </c>
      <c r="AF302" s="7">
        <v>14643.09</v>
      </c>
      <c r="AG302" s="7">
        <v>6056</v>
      </c>
      <c r="AH302" s="7">
        <v>9900</v>
      </c>
      <c r="AI302" s="7">
        <v>7500</v>
      </c>
      <c r="AK302" s="7">
        <v>6500</v>
      </c>
      <c r="AL302" s="7">
        <v>13500</v>
      </c>
      <c r="AM302" s="7">
        <v>5164.25</v>
      </c>
      <c r="AN302" s="7">
        <v>15000</v>
      </c>
      <c r="AP302" s="7">
        <v>12500</v>
      </c>
      <c r="AR302" s="7">
        <v>15000</v>
      </c>
      <c r="AS302" s="7">
        <v>16575</v>
      </c>
      <c r="AT302" s="7">
        <v>14470.31</v>
      </c>
      <c r="AU302" s="7">
        <v>11025</v>
      </c>
      <c r="AV302" s="7">
        <v>12500</v>
      </c>
      <c r="AW302" s="7">
        <v>16250</v>
      </c>
      <c r="AY302" s="7">
        <v>9029.4699999999993</v>
      </c>
      <c r="BA302" s="7">
        <v>12500</v>
      </c>
      <c r="BB302" s="7">
        <v>14600</v>
      </c>
      <c r="BC302" s="7">
        <v>15000</v>
      </c>
    </row>
    <row r="303" spans="1:55" x14ac:dyDescent="0.25">
      <c r="A303" s="7" t="s">
        <v>567</v>
      </c>
      <c r="B303" s="20">
        <v>404</v>
      </c>
      <c r="C303" s="7">
        <v>219.45</v>
      </c>
      <c r="D303" s="149"/>
      <c r="E303" s="7">
        <v>440</v>
      </c>
      <c r="F303" s="5">
        <v>303.04000000000002</v>
      </c>
      <c r="H303" s="7">
        <v>590</v>
      </c>
      <c r="I303" s="7">
        <v>627.29999999999995</v>
      </c>
      <c r="J303" s="149">
        <v>441</v>
      </c>
      <c r="K303" s="7">
        <v>300</v>
      </c>
      <c r="L303" s="7">
        <v>416.01</v>
      </c>
      <c r="M303" s="7">
        <v>665</v>
      </c>
      <c r="N303" s="7">
        <v>850</v>
      </c>
      <c r="O303" s="7">
        <v>250</v>
      </c>
      <c r="P303" s="7">
        <v>404.74</v>
      </c>
      <c r="Q303" s="7">
        <v>115.76</v>
      </c>
      <c r="R303" s="7">
        <v>577.5</v>
      </c>
      <c r="S303" s="7">
        <v>407</v>
      </c>
      <c r="T303" s="7">
        <v>500</v>
      </c>
      <c r="U303" s="7">
        <v>575</v>
      </c>
      <c r="W303" s="7">
        <v>485.1</v>
      </c>
      <c r="X303" s="7">
        <v>424.2</v>
      </c>
      <c r="AA303" s="7">
        <v>315</v>
      </c>
      <c r="AB303" s="7">
        <v>341.25</v>
      </c>
      <c r="AC303" s="7">
        <v>340</v>
      </c>
      <c r="AD303" s="7">
        <v>349</v>
      </c>
      <c r="AE303" s="7">
        <v>389.87</v>
      </c>
      <c r="AF303" s="7">
        <v>457.39</v>
      </c>
      <c r="AG303" s="7">
        <v>364.35</v>
      </c>
      <c r="AH303" s="7">
        <v>500</v>
      </c>
      <c r="AI303" s="7">
        <v>350</v>
      </c>
      <c r="AK303" s="7">
        <v>275</v>
      </c>
      <c r="AL303" s="7">
        <v>420</v>
      </c>
      <c r="AM303" s="7">
        <v>66</v>
      </c>
      <c r="AN303" s="7">
        <v>650</v>
      </c>
      <c r="AP303" s="7">
        <v>444.81</v>
      </c>
      <c r="AR303" s="7">
        <v>400</v>
      </c>
      <c r="AS303" s="7">
        <v>350</v>
      </c>
      <c r="AT303" s="7">
        <v>347.18</v>
      </c>
      <c r="AU303" s="7">
        <v>577.5</v>
      </c>
      <c r="AV303" s="7">
        <v>610</v>
      </c>
      <c r="AW303" s="7">
        <v>334</v>
      </c>
      <c r="AY303" s="7">
        <v>382.01</v>
      </c>
      <c r="BA303" s="7">
        <v>350</v>
      </c>
      <c r="BB303" s="7">
        <v>420</v>
      </c>
      <c r="BC303" s="7">
        <v>315</v>
      </c>
    </row>
    <row r="304" spans="1:55" x14ac:dyDescent="0.25">
      <c r="A304" s="7">
        <v>11</v>
      </c>
      <c r="D304" s="149"/>
      <c r="J304" s="149"/>
    </row>
    <row r="305" spans="1:55" x14ac:dyDescent="0.25">
      <c r="A305" s="7" t="s">
        <v>194</v>
      </c>
      <c r="B305" s="20">
        <v>5500</v>
      </c>
      <c r="C305" s="7">
        <v>1000</v>
      </c>
      <c r="D305" s="149"/>
      <c r="E305" s="7">
        <v>6200</v>
      </c>
      <c r="F305" s="5">
        <v>5239.8</v>
      </c>
      <c r="H305" s="7">
        <v>5310</v>
      </c>
      <c r="I305" s="7">
        <v>6450</v>
      </c>
      <c r="J305" s="149">
        <v>4777.2</v>
      </c>
      <c r="K305" s="7">
        <v>4500</v>
      </c>
      <c r="L305" s="7">
        <v>6556</v>
      </c>
      <c r="M305" s="7">
        <v>5245</v>
      </c>
      <c r="N305" s="7">
        <v>4051.3</v>
      </c>
      <c r="O305" s="7">
        <v>4500</v>
      </c>
      <c r="P305" s="7">
        <v>5469.76</v>
      </c>
      <c r="Q305" s="7">
        <v>5512.5</v>
      </c>
      <c r="R305" s="7">
        <v>6260</v>
      </c>
      <c r="S305" s="7">
        <v>4265</v>
      </c>
      <c r="T305" s="7">
        <v>4200</v>
      </c>
      <c r="U305" s="7">
        <v>5433.75</v>
      </c>
      <c r="W305" s="7">
        <v>5160</v>
      </c>
      <c r="X305" s="7">
        <v>1215.5</v>
      </c>
      <c r="AA305" s="7">
        <v>5500</v>
      </c>
      <c r="AB305" s="7">
        <v>6200</v>
      </c>
      <c r="AC305" s="7">
        <v>6325</v>
      </c>
      <c r="AD305" s="7">
        <v>5700</v>
      </c>
      <c r="AE305" s="7">
        <v>6500</v>
      </c>
      <c r="AF305" s="7">
        <v>5054.3</v>
      </c>
      <c r="AG305" s="7">
        <v>6164</v>
      </c>
      <c r="AH305" s="7">
        <v>6000</v>
      </c>
      <c r="AI305" s="7">
        <v>4500</v>
      </c>
      <c r="AK305" s="7">
        <v>4165</v>
      </c>
      <c r="AL305" s="7">
        <v>5500</v>
      </c>
      <c r="AM305" s="7">
        <v>4370</v>
      </c>
      <c r="AN305" s="7">
        <v>4500</v>
      </c>
      <c r="AP305" s="7">
        <v>2400</v>
      </c>
      <c r="AR305" s="7">
        <v>6260</v>
      </c>
      <c r="AS305" s="7">
        <v>5000</v>
      </c>
      <c r="AT305" s="7">
        <v>3327.71</v>
      </c>
      <c r="AU305" s="7">
        <v>3675</v>
      </c>
      <c r="AV305" s="7">
        <v>4000</v>
      </c>
      <c r="AW305" s="7">
        <v>4398.97</v>
      </c>
      <c r="AY305" s="7">
        <v>1157.6199999999999</v>
      </c>
      <c r="BA305" s="7">
        <v>450</v>
      </c>
      <c r="BB305" s="7">
        <v>2100</v>
      </c>
      <c r="BC305" s="7">
        <v>4500</v>
      </c>
    </row>
    <row r="306" spans="1:55" x14ac:dyDescent="0.25">
      <c r="A306" s="7" t="s">
        <v>195</v>
      </c>
      <c r="B306" s="20">
        <v>7200</v>
      </c>
      <c r="C306" s="7">
        <v>2000</v>
      </c>
      <c r="D306" s="149"/>
      <c r="E306" s="7">
        <v>7700</v>
      </c>
      <c r="F306" s="5">
        <v>6988.62</v>
      </c>
      <c r="H306" s="7">
        <v>7670</v>
      </c>
      <c r="I306" s="7">
        <v>8500</v>
      </c>
      <c r="J306" s="149">
        <v>7030.76</v>
      </c>
      <c r="K306" s="7">
        <v>6000</v>
      </c>
      <c r="L306" s="7">
        <v>8800</v>
      </c>
      <c r="M306" s="7">
        <v>8125</v>
      </c>
      <c r="N306" s="7">
        <v>5787.56</v>
      </c>
      <c r="O306" s="7">
        <v>6500</v>
      </c>
      <c r="P306" s="7">
        <v>6685.24</v>
      </c>
      <c r="Q306" s="7">
        <v>7717.5</v>
      </c>
      <c r="R306" s="7">
        <v>7728</v>
      </c>
      <c r="S306" s="7">
        <v>7165</v>
      </c>
      <c r="T306" s="7">
        <v>4200</v>
      </c>
      <c r="U306" s="7">
        <v>7848.75</v>
      </c>
      <c r="W306" s="7">
        <v>6730</v>
      </c>
      <c r="X306" s="7">
        <v>1823.25</v>
      </c>
      <c r="AA306" s="7">
        <v>7500</v>
      </c>
      <c r="AB306" s="7">
        <v>7950</v>
      </c>
      <c r="AC306" s="7">
        <v>8325</v>
      </c>
      <c r="AD306" s="7">
        <v>6504</v>
      </c>
      <c r="AE306" s="7">
        <v>7875</v>
      </c>
      <c r="AF306" s="7">
        <v>7014.18</v>
      </c>
      <c r="AG306" s="7">
        <v>6433</v>
      </c>
      <c r="AH306" s="7">
        <v>7600</v>
      </c>
      <c r="AI306" s="7">
        <v>5900</v>
      </c>
      <c r="AK306" s="7">
        <v>4850</v>
      </c>
      <c r="AL306" s="7">
        <v>6500</v>
      </c>
      <c r="AM306" s="7">
        <v>4370</v>
      </c>
      <c r="AN306" s="7">
        <v>7500</v>
      </c>
      <c r="AP306" s="7">
        <v>3300</v>
      </c>
      <c r="AR306" s="7">
        <v>8000</v>
      </c>
      <c r="AS306" s="7">
        <v>7500</v>
      </c>
      <c r="AT306" s="7">
        <v>4659.43</v>
      </c>
      <c r="AU306" s="7">
        <v>3937.5</v>
      </c>
      <c r="AV306" s="7">
        <v>6000</v>
      </c>
      <c r="AW306" s="7">
        <v>6700</v>
      </c>
      <c r="AY306" s="7">
        <v>1852.2</v>
      </c>
      <c r="BA306" s="7">
        <v>1000</v>
      </c>
      <c r="BB306" s="7">
        <v>4200</v>
      </c>
      <c r="BC306" s="7">
        <v>7500</v>
      </c>
    </row>
    <row r="307" spans="1:55" x14ac:dyDescent="0.25">
      <c r="A307" s="7" t="s">
        <v>1141</v>
      </c>
      <c r="B307" s="20">
        <v>9000</v>
      </c>
      <c r="C307" s="7">
        <v>3000</v>
      </c>
      <c r="D307" s="149"/>
      <c r="E307" s="7">
        <v>9400</v>
      </c>
      <c r="F307" s="5">
        <v>8670.06</v>
      </c>
      <c r="H307" s="7">
        <v>9440</v>
      </c>
      <c r="I307" s="7">
        <v>11500</v>
      </c>
      <c r="J307" s="149">
        <v>9500</v>
      </c>
      <c r="K307" s="7">
        <v>8000</v>
      </c>
      <c r="L307" s="7">
        <v>11950</v>
      </c>
      <c r="M307" s="7">
        <v>9700</v>
      </c>
      <c r="N307" s="7">
        <v>8102.59</v>
      </c>
      <c r="O307" s="7">
        <v>8000</v>
      </c>
      <c r="P307" s="7">
        <v>7900.77</v>
      </c>
      <c r="Q307" s="7">
        <v>9371.25</v>
      </c>
      <c r="R307" s="7">
        <v>9193.91</v>
      </c>
      <c r="S307" s="7">
        <v>9235</v>
      </c>
      <c r="T307" s="7">
        <v>7500</v>
      </c>
      <c r="U307" s="7">
        <v>9660</v>
      </c>
      <c r="W307" s="7">
        <v>7748</v>
      </c>
      <c r="X307" s="7">
        <v>2431.0100000000002</v>
      </c>
      <c r="AA307" s="7">
        <v>9500</v>
      </c>
      <c r="AB307" s="7">
        <v>10000</v>
      </c>
      <c r="AC307" s="7">
        <v>9580</v>
      </c>
      <c r="AD307" s="7">
        <v>8182</v>
      </c>
      <c r="AE307" s="7">
        <v>9468.5300000000007</v>
      </c>
      <c r="AF307" s="7">
        <v>9225.5400000000009</v>
      </c>
      <c r="AG307" s="7">
        <v>7400</v>
      </c>
      <c r="AH307" s="7">
        <v>10000</v>
      </c>
      <c r="AI307" s="7">
        <v>6500</v>
      </c>
      <c r="AK307" s="7">
        <v>8265</v>
      </c>
      <c r="AL307" s="7">
        <v>9000</v>
      </c>
      <c r="AM307" s="7">
        <v>4702.5</v>
      </c>
      <c r="AN307" s="7">
        <v>10000</v>
      </c>
      <c r="AP307" s="7">
        <v>3925</v>
      </c>
      <c r="AR307" s="7">
        <v>8999</v>
      </c>
      <c r="AS307" s="7">
        <v>8750</v>
      </c>
      <c r="AT307" s="7">
        <v>5990.25</v>
      </c>
      <c r="AU307" s="7">
        <v>6562.5</v>
      </c>
      <c r="AV307" s="7">
        <v>8000</v>
      </c>
      <c r="AW307" s="7">
        <v>9500</v>
      </c>
      <c r="AY307" s="7">
        <v>2431.0100000000002</v>
      </c>
      <c r="BA307" s="7">
        <v>1200</v>
      </c>
      <c r="BB307" s="7">
        <v>9400</v>
      </c>
      <c r="BC307" s="7">
        <v>10500</v>
      </c>
    </row>
    <row r="308" spans="1:55" x14ac:dyDescent="0.25">
      <c r="A308" s="7" t="s">
        <v>196</v>
      </c>
      <c r="B308" s="20">
        <v>11500</v>
      </c>
      <c r="C308" s="7">
        <v>4000</v>
      </c>
      <c r="D308" s="149"/>
      <c r="E308" s="7">
        <v>11750</v>
      </c>
      <c r="F308" s="5">
        <v>14785.69</v>
      </c>
      <c r="H308" s="7">
        <v>11210</v>
      </c>
      <c r="I308" s="7">
        <v>14500</v>
      </c>
      <c r="J308" s="149">
        <v>12000</v>
      </c>
      <c r="K308" s="7">
        <v>10000</v>
      </c>
      <c r="L308" s="7">
        <v>14700</v>
      </c>
      <c r="M308" s="7">
        <v>11275</v>
      </c>
      <c r="N308" s="7">
        <v>10417.620000000001</v>
      </c>
      <c r="O308" s="7">
        <v>9500</v>
      </c>
      <c r="P308" s="7">
        <v>10331.790000000001</v>
      </c>
      <c r="Q308" s="7">
        <v>12127.5</v>
      </c>
      <c r="R308" s="7">
        <v>11584.76</v>
      </c>
      <c r="S308" s="7">
        <v>11700</v>
      </c>
      <c r="T308" s="7">
        <v>10000</v>
      </c>
      <c r="U308" s="7">
        <v>11471.25</v>
      </c>
      <c r="W308" s="7">
        <v>8406</v>
      </c>
      <c r="X308" s="7">
        <v>4254.26</v>
      </c>
      <c r="AA308" s="7">
        <v>9500</v>
      </c>
      <c r="AB308" s="7">
        <v>12075</v>
      </c>
      <c r="AC308" s="7">
        <v>13500</v>
      </c>
      <c r="AD308" s="7">
        <v>10385</v>
      </c>
      <c r="AE308" s="7">
        <v>12281.24</v>
      </c>
      <c r="AF308" s="7">
        <v>12126.72</v>
      </c>
      <c r="AG308" s="7">
        <v>8028.3</v>
      </c>
      <c r="AH308" s="7">
        <v>14000</v>
      </c>
      <c r="AI308" s="7">
        <v>8500</v>
      </c>
      <c r="AK308" s="7">
        <v>10000</v>
      </c>
      <c r="AL308" s="7">
        <v>11000</v>
      </c>
      <c r="AM308" s="7">
        <v>6426.75</v>
      </c>
      <c r="AN308" s="7">
        <v>13500</v>
      </c>
      <c r="AP308" s="7">
        <v>4650</v>
      </c>
      <c r="AR308" s="7">
        <v>10500</v>
      </c>
      <c r="AS308" s="7">
        <v>14575</v>
      </c>
      <c r="AT308" s="7">
        <v>8653.0499999999993</v>
      </c>
      <c r="AU308" s="7">
        <v>7875</v>
      </c>
      <c r="AV308" s="7">
        <v>10000</v>
      </c>
      <c r="AW308" s="7">
        <v>13250</v>
      </c>
      <c r="AY308" s="7">
        <v>4283.21</v>
      </c>
      <c r="BA308" s="7">
        <v>1450</v>
      </c>
      <c r="BB308" s="7">
        <v>12000</v>
      </c>
      <c r="BC308" s="7">
        <v>12211.5</v>
      </c>
    </row>
    <row r="309" spans="1:55" x14ac:dyDescent="0.25">
      <c r="A309" s="7">
        <v>12</v>
      </c>
      <c r="D309" s="149"/>
      <c r="J309" s="149"/>
    </row>
    <row r="310" spans="1:55" x14ac:dyDescent="0.25">
      <c r="A310" s="7" t="s">
        <v>201</v>
      </c>
      <c r="B310" s="20">
        <v>2.75</v>
      </c>
      <c r="C310" s="7">
        <v>4.5</v>
      </c>
      <c r="D310" s="149"/>
      <c r="E310" s="7">
        <v>3.92</v>
      </c>
      <c r="F310" s="5">
        <v>4.72</v>
      </c>
      <c r="H310" s="7">
        <v>3.24</v>
      </c>
      <c r="I310" s="7">
        <v>4.0999999999999996</v>
      </c>
      <c r="J310" s="149">
        <v>2.46</v>
      </c>
      <c r="K310" s="7">
        <v>3.5</v>
      </c>
      <c r="L310" s="7">
        <v>4.4000000000000004</v>
      </c>
      <c r="M310" s="7">
        <v>3.02</v>
      </c>
      <c r="N310" s="7">
        <v>4.5</v>
      </c>
      <c r="O310" s="7">
        <v>2.1</v>
      </c>
      <c r="P310" s="7">
        <v>1.8</v>
      </c>
      <c r="Q310" s="7">
        <v>4.2</v>
      </c>
      <c r="R310" s="7">
        <v>2.79</v>
      </c>
      <c r="S310" s="7">
        <v>1.59</v>
      </c>
      <c r="T310" s="7">
        <v>2.52</v>
      </c>
      <c r="U310" s="7">
        <v>4.12</v>
      </c>
      <c r="W310" s="7">
        <v>4</v>
      </c>
      <c r="X310" s="7">
        <v>4.24</v>
      </c>
      <c r="AA310" s="7">
        <v>3.67</v>
      </c>
      <c r="AB310" s="7">
        <v>2.62</v>
      </c>
      <c r="AC310" s="7">
        <v>3.93</v>
      </c>
      <c r="AD310" s="7">
        <v>4.2</v>
      </c>
      <c r="AE310" s="7">
        <v>4.08</v>
      </c>
      <c r="AF310" s="7">
        <v>3.79</v>
      </c>
      <c r="AG310" s="7">
        <v>4</v>
      </c>
      <c r="AH310" s="7">
        <v>4.5</v>
      </c>
      <c r="AI310" s="7">
        <v>3.3</v>
      </c>
      <c r="AK310" s="7">
        <v>2.86</v>
      </c>
      <c r="AL310" s="7">
        <v>3.45</v>
      </c>
      <c r="AM310" s="7">
        <v>3.67</v>
      </c>
      <c r="AN310" s="7">
        <v>2.15</v>
      </c>
      <c r="AP310" s="7">
        <v>3.44</v>
      </c>
      <c r="AR310" s="7">
        <v>3.5</v>
      </c>
      <c r="AS310" s="7">
        <v>2</v>
      </c>
      <c r="AT310" s="7">
        <v>1.72</v>
      </c>
      <c r="AU310" s="7">
        <v>4</v>
      </c>
      <c r="AV310" s="7">
        <v>1.89</v>
      </c>
      <c r="AW310" s="7">
        <v>2.31</v>
      </c>
      <c r="AY310" s="7">
        <v>3.32</v>
      </c>
      <c r="BA310" s="7">
        <v>3.68</v>
      </c>
      <c r="BB310" s="7">
        <v>1.9</v>
      </c>
      <c r="BC310" s="7">
        <v>3.46</v>
      </c>
    </row>
    <row r="311" spans="1:55" x14ac:dyDescent="0.25">
      <c r="A311" s="7" t="s">
        <v>202</v>
      </c>
      <c r="B311" s="20">
        <v>3.85</v>
      </c>
      <c r="C311" s="7">
        <v>4.5</v>
      </c>
      <c r="D311" s="149"/>
      <c r="E311" s="7">
        <v>4.7</v>
      </c>
      <c r="F311" s="5">
        <v>1.58</v>
      </c>
      <c r="H311" s="7">
        <v>2.5499999999999998</v>
      </c>
      <c r="I311" s="7">
        <v>3.06</v>
      </c>
      <c r="J311" s="149">
        <v>3.06</v>
      </c>
      <c r="K311" s="7">
        <v>3.5</v>
      </c>
      <c r="L311" s="7">
        <v>2.77</v>
      </c>
      <c r="M311" s="7">
        <v>3.62</v>
      </c>
      <c r="N311" s="7">
        <v>4.25</v>
      </c>
      <c r="O311" s="7">
        <v>2.36</v>
      </c>
      <c r="P311" s="7">
        <v>0.89</v>
      </c>
      <c r="Q311" s="7">
        <v>1.1499999999999999</v>
      </c>
      <c r="R311" s="7">
        <v>3.46</v>
      </c>
      <c r="S311" s="7">
        <v>2.91</v>
      </c>
      <c r="T311" s="7">
        <v>2.52</v>
      </c>
      <c r="U311" s="7">
        <v>3</v>
      </c>
      <c r="W311" s="7">
        <v>4.25</v>
      </c>
      <c r="X311" s="7">
        <v>3.63</v>
      </c>
      <c r="AA311" s="7">
        <v>3.67</v>
      </c>
      <c r="AB311" s="7">
        <v>3.67</v>
      </c>
      <c r="AC311" s="7">
        <v>3.3</v>
      </c>
      <c r="AD311" s="7">
        <v>3.81</v>
      </c>
      <c r="AE311" s="7">
        <v>4.5</v>
      </c>
      <c r="AF311" s="7">
        <v>3.03</v>
      </c>
      <c r="AG311" s="7">
        <v>3.76</v>
      </c>
      <c r="AH311" s="7">
        <v>2.6</v>
      </c>
      <c r="AI311" s="7">
        <v>2.75</v>
      </c>
      <c r="AK311" s="7">
        <v>3.67</v>
      </c>
      <c r="AL311" s="7">
        <v>4</v>
      </c>
      <c r="AM311" s="7">
        <v>1.57</v>
      </c>
      <c r="AN311" s="7">
        <v>3</v>
      </c>
      <c r="AP311" s="7">
        <v>3.06</v>
      </c>
      <c r="AR311" s="7">
        <v>9</v>
      </c>
      <c r="AS311" s="7">
        <v>0.65</v>
      </c>
      <c r="AT311" s="7">
        <v>0.56000000000000005</v>
      </c>
      <c r="AU311" s="7">
        <v>4.2</v>
      </c>
      <c r="AV311" s="7">
        <v>1.17</v>
      </c>
      <c r="AW311" s="7">
        <v>1.61</v>
      </c>
      <c r="AY311" s="7">
        <v>4</v>
      </c>
      <c r="BA311" s="7">
        <v>2.42</v>
      </c>
      <c r="BB311" s="7">
        <v>1.1000000000000001</v>
      </c>
      <c r="BC311" s="7">
        <v>4</v>
      </c>
    </row>
    <row r="312" spans="1:55" x14ac:dyDescent="0.25">
      <c r="A312" s="7" t="s">
        <v>438</v>
      </c>
      <c r="B312" s="20">
        <v>47</v>
      </c>
      <c r="C312" s="7">
        <v>33.64</v>
      </c>
      <c r="D312" s="149"/>
      <c r="E312" s="7">
        <v>39</v>
      </c>
      <c r="F312" s="5">
        <v>46</v>
      </c>
      <c r="H312" s="7">
        <v>23.6</v>
      </c>
      <c r="I312" s="7">
        <v>57.15</v>
      </c>
      <c r="J312" s="149">
        <v>41.87</v>
      </c>
      <c r="K312" s="7">
        <v>40</v>
      </c>
      <c r="L312" s="7">
        <v>58</v>
      </c>
      <c r="M312" s="7">
        <v>30.23</v>
      </c>
      <c r="N312" s="7">
        <v>58</v>
      </c>
      <c r="O312" s="7">
        <v>52.5</v>
      </c>
      <c r="P312" s="7">
        <v>57.75</v>
      </c>
      <c r="Q312" s="7">
        <v>36.380000000000003</v>
      </c>
      <c r="R312" s="7">
        <v>48.38</v>
      </c>
      <c r="S312" s="7">
        <v>29.89</v>
      </c>
      <c r="T312" s="7">
        <v>42</v>
      </c>
      <c r="U312" s="7">
        <v>50</v>
      </c>
      <c r="W312" s="7">
        <v>54</v>
      </c>
      <c r="X312" s="7">
        <v>53.47</v>
      </c>
      <c r="AA312" s="7">
        <v>57</v>
      </c>
      <c r="AB312" s="7">
        <v>51.45</v>
      </c>
      <c r="AC312" s="7">
        <v>50</v>
      </c>
      <c r="AD312" s="7">
        <v>55.78</v>
      </c>
      <c r="AE312" s="7">
        <v>45.01</v>
      </c>
      <c r="AF312" s="7">
        <v>50.93</v>
      </c>
      <c r="AG312" s="7">
        <v>25.62</v>
      </c>
      <c r="AH312" s="7">
        <v>52</v>
      </c>
      <c r="AI312" s="7">
        <v>36.75</v>
      </c>
      <c r="AK312" s="7">
        <v>55.1</v>
      </c>
      <c r="AL312" s="7">
        <v>38.03</v>
      </c>
      <c r="AM312" s="7">
        <v>48.07</v>
      </c>
      <c r="AN312" s="7">
        <v>60</v>
      </c>
      <c r="AP312" s="7">
        <v>48.69</v>
      </c>
      <c r="AR312" s="7">
        <v>67</v>
      </c>
      <c r="AS312" s="7">
        <v>50</v>
      </c>
      <c r="AT312" s="7">
        <v>60</v>
      </c>
      <c r="AU312" s="7">
        <v>47.25</v>
      </c>
      <c r="AV312" s="7">
        <v>54.15</v>
      </c>
      <c r="AW312" s="7">
        <v>48</v>
      </c>
      <c r="AY312" s="7">
        <v>55</v>
      </c>
      <c r="BA312" s="7">
        <v>52.5</v>
      </c>
      <c r="BB312" s="7">
        <v>22</v>
      </c>
      <c r="BC312" s="7">
        <v>35.700000000000003</v>
      </c>
    </row>
    <row r="313" spans="1:55" x14ac:dyDescent="0.25">
      <c r="A313" s="7" t="s">
        <v>203</v>
      </c>
      <c r="B313" s="20">
        <v>41.5</v>
      </c>
      <c r="C313" s="7">
        <v>34.909999999999997</v>
      </c>
      <c r="D313" s="149"/>
      <c r="E313" s="7">
        <v>26</v>
      </c>
      <c r="F313" s="5">
        <v>34.5</v>
      </c>
      <c r="H313" s="7">
        <v>25</v>
      </c>
      <c r="I313" s="7">
        <v>42.44</v>
      </c>
      <c r="J313" s="149">
        <v>30.62</v>
      </c>
      <c r="K313" s="7">
        <v>40</v>
      </c>
      <c r="L313" s="7">
        <v>44</v>
      </c>
      <c r="M313" s="7">
        <v>43.19</v>
      </c>
      <c r="N313" s="7">
        <v>44.4</v>
      </c>
      <c r="O313" s="7">
        <v>42</v>
      </c>
      <c r="P313" s="7">
        <v>43.85</v>
      </c>
      <c r="Q313" s="7">
        <v>29.76</v>
      </c>
      <c r="R313" s="7">
        <v>42</v>
      </c>
      <c r="S313" s="7">
        <v>28.4</v>
      </c>
      <c r="T313" s="7">
        <v>35</v>
      </c>
      <c r="U313" s="7">
        <v>42</v>
      </c>
      <c r="W313" s="7">
        <v>43</v>
      </c>
      <c r="X313" s="7">
        <v>44.96</v>
      </c>
      <c r="AA313" s="7">
        <v>35.700000000000003</v>
      </c>
      <c r="AB313" s="7">
        <v>43</v>
      </c>
      <c r="AC313" s="7">
        <v>40</v>
      </c>
      <c r="AD313" s="7">
        <v>44.09</v>
      </c>
      <c r="AE313" s="7">
        <v>45.01</v>
      </c>
      <c r="AF313" s="7">
        <v>37.89</v>
      </c>
      <c r="AG313" s="7">
        <v>25.2</v>
      </c>
      <c r="AH313" s="7">
        <v>43</v>
      </c>
      <c r="AI313" s="7">
        <v>36.75</v>
      </c>
      <c r="AK313" s="7">
        <v>44.1</v>
      </c>
      <c r="AL313" s="7">
        <v>38.03</v>
      </c>
      <c r="AM313" s="7">
        <v>32.340000000000003</v>
      </c>
      <c r="AN313" s="7">
        <v>50</v>
      </c>
      <c r="AP313" s="7">
        <v>42.4</v>
      </c>
      <c r="AR313" s="7">
        <v>30</v>
      </c>
      <c r="AS313" s="7">
        <v>41</v>
      </c>
      <c r="AT313" s="7">
        <v>44.1</v>
      </c>
      <c r="AU313" s="7">
        <v>40</v>
      </c>
      <c r="AV313" s="7">
        <v>38.89</v>
      </c>
      <c r="AW313" s="7">
        <v>37.04</v>
      </c>
      <c r="AY313" s="7">
        <v>44</v>
      </c>
      <c r="BA313" s="7">
        <v>42</v>
      </c>
      <c r="BB313" s="7">
        <v>27.25</v>
      </c>
      <c r="BC313" s="7">
        <v>35.700000000000003</v>
      </c>
    </row>
    <row r="314" spans="1:55" x14ac:dyDescent="0.25">
      <c r="A314" s="7" t="s">
        <v>439</v>
      </c>
      <c r="B314" s="20">
        <v>55</v>
      </c>
      <c r="C314" s="7">
        <v>37.9</v>
      </c>
      <c r="D314" s="149"/>
      <c r="E314" s="7">
        <v>50.4</v>
      </c>
      <c r="F314" s="5">
        <v>40.25</v>
      </c>
      <c r="H314" s="7">
        <v>53.1</v>
      </c>
      <c r="I314" s="7">
        <v>54.54</v>
      </c>
      <c r="J314" s="149">
        <v>34.99</v>
      </c>
      <c r="K314" s="7">
        <v>40</v>
      </c>
      <c r="L314" s="7">
        <v>53.33</v>
      </c>
      <c r="M314" s="7">
        <v>54.42</v>
      </c>
      <c r="N314" s="7">
        <v>55.5</v>
      </c>
      <c r="O314" s="7">
        <v>52.5</v>
      </c>
      <c r="P314" s="7">
        <v>55.12</v>
      </c>
      <c r="Q314" s="7">
        <v>41.89</v>
      </c>
      <c r="R314" s="7">
        <v>51.04</v>
      </c>
      <c r="S314" s="7">
        <v>45.16</v>
      </c>
      <c r="T314" s="7">
        <v>50</v>
      </c>
      <c r="U314" s="7">
        <v>54.94</v>
      </c>
      <c r="W314" s="7">
        <v>58</v>
      </c>
      <c r="X314" s="7">
        <v>55.56</v>
      </c>
      <c r="AA314" s="7">
        <v>51.45</v>
      </c>
      <c r="AB314" s="7">
        <v>55.65</v>
      </c>
      <c r="AC314" s="7">
        <v>45</v>
      </c>
      <c r="AD314" s="7">
        <v>55.65</v>
      </c>
      <c r="AE314" s="7">
        <v>45.01</v>
      </c>
      <c r="AF314" s="7">
        <v>49.82</v>
      </c>
      <c r="AG314" s="7">
        <v>43.89</v>
      </c>
      <c r="AH314" s="7">
        <v>53</v>
      </c>
      <c r="AI314" s="7">
        <v>45</v>
      </c>
      <c r="AK314" s="7">
        <v>52.9</v>
      </c>
      <c r="AL314" s="7">
        <v>55.25</v>
      </c>
      <c r="AM314" s="7">
        <v>33</v>
      </c>
      <c r="AN314" s="7">
        <v>60</v>
      </c>
      <c r="AP314" s="7">
        <v>55.12</v>
      </c>
      <c r="AR314" s="7">
        <v>45</v>
      </c>
      <c r="AS314" s="7">
        <v>49</v>
      </c>
      <c r="AT314" s="7">
        <v>52.09</v>
      </c>
      <c r="AU314" s="7">
        <v>44.1</v>
      </c>
      <c r="AV314" s="7">
        <v>50</v>
      </c>
      <c r="AW314" s="7">
        <v>52</v>
      </c>
      <c r="AY314" s="7">
        <v>55.12</v>
      </c>
      <c r="BA314" s="7">
        <v>53</v>
      </c>
      <c r="BB314" s="7">
        <v>54.5</v>
      </c>
      <c r="BC314" s="7">
        <v>77</v>
      </c>
    </row>
    <row r="315" spans="1:55" x14ac:dyDescent="0.25">
      <c r="A315" s="7" t="s">
        <v>440</v>
      </c>
      <c r="B315" s="20">
        <v>200</v>
      </c>
      <c r="C315" s="7">
        <v>192.63</v>
      </c>
      <c r="D315" s="149"/>
      <c r="E315" s="7">
        <v>150</v>
      </c>
      <c r="F315" s="5">
        <v>180.55</v>
      </c>
      <c r="H315" s="7">
        <v>195</v>
      </c>
      <c r="I315" s="7">
        <v>202.13</v>
      </c>
      <c r="J315" s="149">
        <v>204.15</v>
      </c>
      <c r="K315" s="7">
        <v>198.45</v>
      </c>
      <c r="L315" s="7">
        <v>202.35</v>
      </c>
      <c r="M315" s="7">
        <v>151.18</v>
      </c>
      <c r="N315" s="7">
        <v>192.72</v>
      </c>
      <c r="O315" s="7">
        <v>157.5</v>
      </c>
      <c r="P315" s="7">
        <v>202.33</v>
      </c>
      <c r="Q315" s="7">
        <v>169.78</v>
      </c>
      <c r="R315" s="7">
        <v>204.75</v>
      </c>
      <c r="S315" s="7">
        <v>203.44</v>
      </c>
      <c r="T315" s="7">
        <v>175</v>
      </c>
      <c r="U315" s="7">
        <v>200</v>
      </c>
      <c r="W315" s="7">
        <v>190.73</v>
      </c>
      <c r="X315" s="7">
        <v>204.2</v>
      </c>
      <c r="AA315" s="7">
        <v>199.5</v>
      </c>
      <c r="AB315" s="7">
        <v>199.5</v>
      </c>
      <c r="AC315" s="7">
        <v>195</v>
      </c>
      <c r="AD315" s="7">
        <v>206.8</v>
      </c>
      <c r="AE315" s="7">
        <v>208.35</v>
      </c>
      <c r="AF315" s="7">
        <v>195.88</v>
      </c>
      <c r="AG315" s="7">
        <v>192.5</v>
      </c>
      <c r="AH315" s="7">
        <v>204.75</v>
      </c>
      <c r="AI315" s="7">
        <v>192.93</v>
      </c>
      <c r="AK315" s="7">
        <v>200</v>
      </c>
      <c r="AL315" s="7">
        <v>195</v>
      </c>
      <c r="AM315" s="7">
        <v>213.67</v>
      </c>
      <c r="AN315" s="7">
        <v>225</v>
      </c>
      <c r="AP315" s="7">
        <v>202.88</v>
      </c>
      <c r="AR315" s="7">
        <v>185</v>
      </c>
      <c r="AS315" s="7">
        <v>150</v>
      </c>
      <c r="AT315" s="7">
        <v>167.85</v>
      </c>
      <c r="AU315" s="7">
        <v>190</v>
      </c>
      <c r="AV315" s="7">
        <v>174.98</v>
      </c>
      <c r="AW315" s="7">
        <v>173.63</v>
      </c>
      <c r="AY315" s="7">
        <v>191</v>
      </c>
      <c r="BA315" s="7">
        <v>205</v>
      </c>
      <c r="BB315" s="7">
        <v>169</v>
      </c>
      <c r="BC315" s="7">
        <v>200</v>
      </c>
    </row>
    <row r="316" spans="1:55" x14ac:dyDescent="0.25">
      <c r="A316" s="7" t="s">
        <v>441</v>
      </c>
      <c r="B316" s="20">
        <v>26.25</v>
      </c>
      <c r="C316" s="7">
        <v>26.72</v>
      </c>
      <c r="D316" s="149"/>
      <c r="E316" s="7">
        <v>28.5</v>
      </c>
      <c r="F316" s="5">
        <v>28.75</v>
      </c>
      <c r="H316" s="7">
        <v>23.54</v>
      </c>
      <c r="I316" s="7">
        <v>29.1</v>
      </c>
      <c r="J316" s="149">
        <v>20.81</v>
      </c>
      <c r="K316" s="7">
        <v>26.75</v>
      </c>
      <c r="L316" s="7">
        <v>30</v>
      </c>
      <c r="M316" s="7">
        <v>24.19</v>
      </c>
      <c r="N316" s="7">
        <v>29.4</v>
      </c>
      <c r="O316" s="7">
        <v>26.25</v>
      </c>
      <c r="P316" s="7">
        <v>28.26</v>
      </c>
      <c r="Q316" s="7">
        <v>26.46</v>
      </c>
      <c r="R316" s="7">
        <v>28.35</v>
      </c>
      <c r="S316" s="7">
        <v>28.57</v>
      </c>
      <c r="T316" s="7">
        <v>25.35</v>
      </c>
      <c r="U316" s="7">
        <v>26.73</v>
      </c>
      <c r="W316" s="7">
        <v>28</v>
      </c>
      <c r="X316" s="7">
        <v>29.5</v>
      </c>
      <c r="AA316" s="7">
        <v>25.64</v>
      </c>
      <c r="AB316" s="7">
        <v>25.2</v>
      </c>
      <c r="AC316" s="7">
        <v>26.5</v>
      </c>
      <c r="AD316" s="7">
        <v>29.9</v>
      </c>
      <c r="AE316" s="7">
        <v>29.23</v>
      </c>
      <c r="AF316" s="7">
        <v>27.72</v>
      </c>
      <c r="AG316" s="7">
        <v>20.79</v>
      </c>
      <c r="AH316" s="7">
        <v>27.3</v>
      </c>
      <c r="AI316" s="7">
        <v>25.2</v>
      </c>
      <c r="AK316" s="7">
        <v>27.56</v>
      </c>
      <c r="AL316" s="7">
        <v>26.56</v>
      </c>
      <c r="AM316" s="7">
        <v>25.41</v>
      </c>
      <c r="AN316" s="7">
        <v>30</v>
      </c>
      <c r="AP316" s="7">
        <v>27.34</v>
      </c>
      <c r="AR316" s="7">
        <v>25</v>
      </c>
      <c r="AS316" s="7">
        <v>25</v>
      </c>
      <c r="AT316" s="7">
        <v>28.66</v>
      </c>
      <c r="AU316" s="7">
        <v>25.98</v>
      </c>
      <c r="AV316" s="7">
        <v>26.47</v>
      </c>
      <c r="AW316" s="7">
        <v>28</v>
      </c>
      <c r="AY316" s="7">
        <v>28</v>
      </c>
      <c r="BA316" s="7">
        <v>28</v>
      </c>
      <c r="BB316" s="7">
        <v>19.7</v>
      </c>
      <c r="BC316" s="7">
        <v>27.75</v>
      </c>
    </row>
    <row r="317" spans="1:55" x14ac:dyDescent="0.25">
      <c r="A317" s="7" t="s">
        <v>442</v>
      </c>
      <c r="B317" s="20">
        <v>37.25</v>
      </c>
      <c r="C317" s="7">
        <v>42</v>
      </c>
      <c r="D317" s="149"/>
      <c r="E317" s="7">
        <v>28.5</v>
      </c>
      <c r="F317" s="5">
        <v>46</v>
      </c>
      <c r="H317" s="7">
        <v>36.46</v>
      </c>
      <c r="I317" s="7">
        <v>38.19</v>
      </c>
      <c r="J317" s="149">
        <v>30.62</v>
      </c>
      <c r="K317" s="7">
        <v>42.8</v>
      </c>
      <c r="L317" s="7">
        <v>45</v>
      </c>
      <c r="M317" s="7">
        <v>31.44</v>
      </c>
      <c r="N317" s="7">
        <v>44.04</v>
      </c>
      <c r="O317" s="7">
        <v>37.799999999999997</v>
      </c>
      <c r="P317" s="7">
        <v>44.4</v>
      </c>
      <c r="Q317" s="7">
        <v>38.57</v>
      </c>
      <c r="R317" s="7">
        <v>42</v>
      </c>
      <c r="S317" s="7">
        <v>41.7</v>
      </c>
      <c r="T317" s="7">
        <v>38</v>
      </c>
      <c r="U317" s="7">
        <v>38.64</v>
      </c>
      <c r="W317" s="7">
        <v>43</v>
      </c>
      <c r="X317" s="7">
        <v>42.52</v>
      </c>
      <c r="AA317" s="7">
        <v>39.9</v>
      </c>
      <c r="AB317" s="7">
        <v>46</v>
      </c>
      <c r="AC317" s="7">
        <v>40</v>
      </c>
      <c r="AD317" s="7">
        <v>49</v>
      </c>
      <c r="AE317" s="7">
        <v>43.05</v>
      </c>
      <c r="AF317" s="7">
        <v>41.57</v>
      </c>
      <c r="AG317" s="7">
        <v>36</v>
      </c>
      <c r="AH317" s="7">
        <v>37.799999999999997</v>
      </c>
      <c r="AI317" s="7">
        <v>30.87</v>
      </c>
      <c r="AK317" s="7">
        <v>38.58</v>
      </c>
      <c r="AL317" s="7">
        <v>44</v>
      </c>
      <c r="AM317" s="7">
        <v>35.200000000000003</v>
      </c>
      <c r="AN317" s="7">
        <v>45</v>
      </c>
      <c r="AP317" s="7">
        <v>42.61</v>
      </c>
      <c r="AR317" s="7">
        <v>35</v>
      </c>
      <c r="AS317" s="7">
        <v>39</v>
      </c>
      <c r="AT317" s="7">
        <v>41.67</v>
      </c>
      <c r="AU317" s="7">
        <v>43.3</v>
      </c>
      <c r="AV317" s="7">
        <v>38.89</v>
      </c>
      <c r="AW317" s="7">
        <v>40</v>
      </c>
      <c r="AY317" s="7">
        <v>40.950000000000003</v>
      </c>
      <c r="BA317" s="7">
        <v>43</v>
      </c>
      <c r="BB317" s="7">
        <v>27.3</v>
      </c>
      <c r="BC317" s="7">
        <v>42</v>
      </c>
    </row>
    <row r="318" spans="1:55" x14ac:dyDescent="0.25">
      <c r="A318" s="7" t="s">
        <v>443</v>
      </c>
      <c r="B318" s="20">
        <v>32.25</v>
      </c>
      <c r="C318" s="7">
        <v>36.42</v>
      </c>
      <c r="D318" s="149"/>
      <c r="E318" s="7">
        <v>29.3</v>
      </c>
      <c r="F318" s="5">
        <v>16.100000000000001</v>
      </c>
      <c r="H318" s="7">
        <v>27.14</v>
      </c>
      <c r="I318" s="7">
        <v>35.630000000000003</v>
      </c>
      <c r="J318" s="149">
        <v>35.51</v>
      </c>
      <c r="K318" s="7">
        <v>33.6</v>
      </c>
      <c r="L318" s="7">
        <v>35.97</v>
      </c>
      <c r="M318" s="7">
        <v>35.99</v>
      </c>
      <c r="N318" s="7">
        <v>37</v>
      </c>
      <c r="O318" s="7">
        <v>31.5</v>
      </c>
      <c r="P318" s="7">
        <v>36.6</v>
      </c>
      <c r="Q318" s="7">
        <v>31.97</v>
      </c>
      <c r="R318" s="7">
        <v>36.380000000000003</v>
      </c>
      <c r="S318" s="7">
        <v>33.83</v>
      </c>
      <c r="T318" s="7">
        <v>34.65</v>
      </c>
      <c r="U318" s="7">
        <v>36.51</v>
      </c>
      <c r="W318" s="7">
        <v>38.090000000000003</v>
      </c>
      <c r="X318" s="7">
        <v>37.04</v>
      </c>
      <c r="AA318" s="7">
        <v>33.6</v>
      </c>
      <c r="AB318" s="7">
        <v>36.75</v>
      </c>
      <c r="AC318" s="7">
        <v>38</v>
      </c>
      <c r="AD318" s="7">
        <v>36.75</v>
      </c>
      <c r="AE318" s="7">
        <v>36.049999999999997</v>
      </c>
      <c r="AF318" s="7">
        <v>37.35</v>
      </c>
      <c r="AG318" s="7">
        <v>35.75</v>
      </c>
      <c r="AH318" s="7">
        <v>35.700000000000003</v>
      </c>
      <c r="AI318" s="7">
        <v>20.94</v>
      </c>
      <c r="AK318" s="7">
        <v>36.75</v>
      </c>
      <c r="AL318" s="7">
        <v>36.22</v>
      </c>
      <c r="AM318" s="7">
        <v>24.2</v>
      </c>
      <c r="AN318" s="7">
        <v>37</v>
      </c>
      <c r="AP318" s="7">
        <v>35.700000000000003</v>
      </c>
      <c r="AR318" s="7">
        <v>31.5</v>
      </c>
      <c r="AS318" s="7">
        <v>29</v>
      </c>
      <c r="AT318" s="7">
        <v>30.09</v>
      </c>
      <c r="AU318" s="7">
        <v>33.450000000000003</v>
      </c>
      <c r="AV318" s="7">
        <v>27.78</v>
      </c>
      <c r="AW318" s="7">
        <v>31.82</v>
      </c>
      <c r="AY318" s="7">
        <v>32.409999999999997</v>
      </c>
      <c r="BA318" s="7">
        <v>36.69</v>
      </c>
      <c r="BB318" s="7">
        <v>30.5</v>
      </c>
      <c r="BC318" s="7">
        <v>38.200000000000003</v>
      </c>
    </row>
    <row r="319" spans="1:55" x14ac:dyDescent="0.25">
      <c r="A319" s="7" t="s">
        <v>444</v>
      </c>
      <c r="B319" s="20">
        <v>33</v>
      </c>
      <c r="C319" s="7">
        <v>36.58</v>
      </c>
      <c r="D319" s="149"/>
      <c r="E319" s="7">
        <v>29.3</v>
      </c>
      <c r="F319" s="5">
        <v>16.100000000000001</v>
      </c>
      <c r="H319" s="7">
        <v>27.14</v>
      </c>
      <c r="I319" s="7">
        <v>35.630000000000003</v>
      </c>
      <c r="J319" s="149">
        <v>35.51</v>
      </c>
      <c r="K319" s="7">
        <v>33.6</v>
      </c>
      <c r="L319" s="7">
        <v>35.97</v>
      </c>
      <c r="M319" s="7">
        <v>35.99</v>
      </c>
      <c r="N319" s="7">
        <v>36</v>
      </c>
      <c r="O319" s="7">
        <v>31.5</v>
      </c>
      <c r="P319" s="7">
        <v>37.26</v>
      </c>
      <c r="Q319" s="7">
        <v>34.17</v>
      </c>
      <c r="R319" s="7">
        <v>35.28</v>
      </c>
      <c r="S319" s="7">
        <v>33.83</v>
      </c>
      <c r="T319" s="7">
        <v>33</v>
      </c>
      <c r="U319" s="7">
        <v>36.03</v>
      </c>
      <c r="W319" s="7">
        <v>37.880000000000003</v>
      </c>
      <c r="X319" s="7">
        <v>36.380000000000003</v>
      </c>
      <c r="AA319" s="7">
        <v>33.6</v>
      </c>
      <c r="AB319" s="7">
        <v>36.75</v>
      </c>
      <c r="AC319" s="7">
        <v>35</v>
      </c>
      <c r="AD319" s="7">
        <v>36.22</v>
      </c>
      <c r="AE319" s="7">
        <v>36.049999999999997</v>
      </c>
      <c r="AF319" s="7">
        <v>35.71</v>
      </c>
      <c r="AG319" s="7">
        <v>35.75</v>
      </c>
      <c r="AH319" s="7">
        <v>35.700000000000003</v>
      </c>
      <c r="AI319" s="7">
        <v>20.94</v>
      </c>
      <c r="AK319" s="7">
        <v>36.75</v>
      </c>
      <c r="AL319" s="7">
        <v>34.5</v>
      </c>
      <c r="AM319" s="7">
        <v>25.41</v>
      </c>
      <c r="AN319" s="7">
        <v>37</v>
      </c>
      <c r="AP319" s="7">
        <v>35.700000000000003</v>
      </c>
      <c r="AR319" s="7">
        <v>31.5</v>
      </c>
      <c r="AS319" s="7">
        <v>29</v>
      </c>
      <c r="AT319" s="7">
        <v>30.09</v>
      </c>
      <c r="AU319" s="7">
        <v>33.450000000000003</v>
      </c>
      <c r="AV319" s="7">
        <v>27.78</v>
      </c>
      <c r="AW319" s="7">
        <v>31.82</v>
      </c>
      <c r="AY319" s="7">
        <v>32.409999999999997</v>
      </c>
      <c r="BA319" s="7">
        <v>36.5</v>
      </c>
      <c r="BB319" s="7">
        <v>29.5</v>
      </c>
      <c r="BC319" s="7">
        <v>36.22</v>
      </c>
    </row>
    <row r="320" spans="1:55" x14ac:dyDescent="0.25">
      <c r="A320" s="7" t="s">
        <v>445</v>
      </c>
      <c r="B320" s="20">
        <v>33</v>
      </c>
      <c r="C320" s="7">
        <v>35.25</v>
      </c>
      <c r="D320" s="149"/>
      <c r="E320" s="7">
        <v>29.3</v>
      </c>
      <c r="F320" s="5">
        <v>28.75</v>
      </c>
      <c r="H320" s="7">
        <v>29.5</v>
      </c>
      <c r="I320" s="7">
        <v>36.380000000000003</v>
      </c>
      <c r="J320" s="149">
        <v>33.24</v>
      </c>
      <c r="K320" s="7">
        <v>30</v>
      </c>
      <c r="L320" s="7">
        <v>36.159999999999997</v>
      </c>
      <c r="M320" s="7">
        <v>28.79</v>
      </c>
      <c r="N320" s="7">
        <v>36.75</v>
      </c>
      <c r="O320" s="7">
        <v>31.5</v>
      </c>
      <c r="P320" s="7">
        <v>33.700000000000003</v>
      </c>
      <c r="Q320" s="7">
        <v>31.97</v>
      </c>
      <c r="R320" s="7">
        <v>36.380000000000003</v>
      </c>
      <c r="S320" s="7">
        <v>34.6</v>
      </c>
      <c r="T320" s="7">
        <v>33</v>
      </c>
      <c r="U320" s="7">
        <v>36.75</v>
      </c>
      <c r="W320" s="7">
        <v>31.5</v>
      </c>
      <c r="X320" s="7">
        <v>37.04</v>
      </c>
      <c r="AA320" s="7">
        <v>31.44</v>
      </c>
      <c r="AB320" s="7">
        <v>30.45</v>
      </c>
      <c r="AC320" s="7">
        <v>36</v>
      </c>
      <c r="AD320" s="7">
        <v>37</v>
      </c>
      <c r="AE320" s="7">
        <v>35.08</v>
      </c>
      <c r="AF320" s="7">
        <v>34.61</v>
      </c>
      <c r="AG320" s="7">
        <v>28.87</v>
      </c>
      <c r="AH320" s="7">
        <v>35.700000000000003</v>
      </c>
      <c r="AI320" s="7">
        <v>27</v>
      </c>
      <c r="AK320" s="7">
        <v>36.75</v>
      </c>
      <c r="AL320" s="7">
        <v>32.6</v>
      </c>
      <c r="AM320" s="7">
        <v>31.35</v>
      </c>
      <c r="AN320" s="7">
        <v>40</v>
      </c>
      <c r="AP320" s="7">
        <v>35.32</v>
      </c>
      <c r="AR320" s="7">
        <v>30</v>
      </c>
      <c r="AS320" s="7">
        <v>32</v>
      </c>
      <c r="AT320" s="7">
        <v>32.409999999999997</v>
      </c>
      <c r="AU320" s="7">
        <v>33.299999999999997</v>
      </c>
      <c r="AV320" s="7">
        <v>35.130000000000003</v>
      </c>
      <c r="AW320" s="7">
        <v>34</v>
      </c>
      <c r="AY320" s="7">
        <v>35</v>
      </c>
      <c r="BA320" s="7">
        <v>34</v>
      </c>
      <c r="BB320" s="7">
        <v>29.5</v>
      </c>
      <c r="BC320" s="7">
        <v>35</v>
      </c>
    </row>
    <row r="321" spans="1:55" x14ac:dyDescent="0.25">
      <c r="A321" s="7" t="s">
        <v>446</v>
      </c>
      <c r="B321" s="20">
        <v>30.5</v>
      </c>
      <c r="C321" s="7">
        <v>33.58</v>
      </c>
      <c r="D321" s="149"/>
      <c r="E321" s="7">
        <v>26</v>
      </c>
      <c r="F321" s="5">
        <v>26.45</v>
      </c>
      <c r="H321" s="7">
        <v>28.32</v>
      </c>
      <c r="I321" s="7">
        <v>36.380000000000003</v>
      </c>
      <c r="J321" s="149">
        <v>31.5</v>
      </c>
      <c r="K321" s="7">
        <v>28</v>
      </c>
      <c r="L321" s="7">
        <v>34.99</v>
      </c>
      <c r="M321" s="7">
        <v>26.49</v>
      </c>
      <c r="N321" s="7">
        <v>35</v>
      </c>
      <c r="O321" s="7">
        <v>31.5</v>
      </c>
      <c r="P321" s="7">
        <v>30.97</v>
      </c>
      <c r="Q321" s="7">
        <v>30.87</v>
      </c>
      <c r="R321" s="7">
        <v>35.28</v>
      </c>
      <c r="S321" s="7">
        <v>33.4</v>
      </c>
      <c r="T321" s="7">
        <v>31</v>
      </c>
      <c r="U321" s="7">
        <v>35.700000000000003</v>
      </c>
      <c r="W321" s="7">
        <v>29.4</v>
      </c>
      <c r="X321" s="7">
        <v>35.869999999999997</v>
      </c>
      <c r="AA321" s="7">
        <v>29.4</v>
      </c>
      <c r="AB321" s="7">
        <v>30.45</v>
      </c>
      <c r="AC321" s="7">
        <v>33.5</v>
      </c>
      <c r="AD321" s="7">
        <v>36.75</v>
      </c>
      <c r="AE321" s="7">
        <v>35.08</v>
      </c>
      <c r="AF321" s="7">
        <v>33.39</v>
      </c>
      <c r="AG321" s="7">
        <v>27.5</v>
      </c>
      <c r="AH321" s="7">
        <v>32.549999999999997</v>
      </c>
      <c r="AI321" s="7">
        <v>25</v>
      </c>
      <c r="AK321" s="7">
        <v>35</v>
      </c>
      <c r="AL321" s="7">
        <v>32.6</v>
      </c>
      <c r="AM321" s="7">
        <v>29.7</v>
      </c>
      <c r="AN321" s="7">
        <v>40</v>
      </c>
      <c r="AP321" s="7">
        <v>35.58</v>
      </c>
      <c r="AR321" s="7">
        <v>30</v>
      </c>
      <c r="AS321" s="7">
        <v>31</v>
      </c>
      <c r="AT321" s="7">
        <v>32.409999999999997</v>
      </c>
      <c r="AU321" s="7">
        <v>30.6</v>
      </c>
      <c r="AV321" s="7">
        <v>34.5</v>
      </c>
      <c r="AW321" s="7">
        <v>33</v>
      </c>
      <c r="AY321" s="7">
        <v>35</v>
      </c>
      <c r="BA321" s="7">
        <v>33</v>
      </c>
      <c r="BB321" s="7">
        <v>27.5</v>
      </c>
      <c r="BC321" s="7">
        <v>33</v>
      </c>
    </row>
    <row r="322" spans="1:55" x14ac:dyDescent="0.25">
      <c r="A322" s="7" t="s">
        <v>447</v>
      </c>
      <c r="B322" s="20">
        <v>200</v>
      </c>
      <c r="C322" s="7">
        <v>190.44</v>
      </c>
      <c r="D322" s="149"/>
      <c r="E322" s="7">
        <v>120</v>
      </c>
      <c r="F322" s="5">
        <v>163.30000000000001</v>
      </c>
      <c r="H322" s="7">
        <v>206.5</v>
      </c>
      <c r="I322" s="7">
        <v>202.13</v>
      </c>
      <c r="J322" s="149">
        <v>204.15</v>
      </c>
      <c r="K322" s="7">
        <v>194.25</v>
      </c>
      <c r="L322" s="7">
        <v>204.15</v>
      </c>
      <c r="M322" s="7">
        <v>162</v>
      </c>
      <c r="N322" s="7">
        <v>196.77</v>
      </c>
      <c r="O322" s="7">
        <v>150</v>
      </c>
      <c r="P322" s="7">
        <v>205.35</v>
      </c>
      <c r="Q322" s="7">
        <v>175.29</v>
      </c>
      <c r="R322" s="7">
        <v>204.75</v>
      </c>
      <c r="S322" s="7">
        <v>164.08</v>
      </c>
      <c r="T322" s="7">
        <v>185</v>
      </c>
      <c r="U322" s="7">
        <v>200</v>
      </c>
      <c r="W322" s="7">
        <v>157.65</v>
      </c>
      <c r="X322" s="7">
        <v>206.62</v>
      </c>
      <c r="AA322" s="7">
        <v>203.7</v>
      </c>
      <c r="AB322" s="7">
        <v>210</v>
      </c>
      <c r="AC322" s="7">
        <v>185</v>
      </c>
      <c r="AD322" s="7">
        <v>206.8</v>
      </c>
      <c r="AE322" s="7">
        <v>204.67</v>
      </c>
      <c r="AF322" s="7">
        <v>191.86</v>
      </c>
      <c r="AG322" s="7">
        <v>192.5</v>
      </c>
      <c r="AH322" s="7">
        <v>203.7</v>
      </c>
      <c r="AI322" s="7">
        <v>192.93</v>
      </c>
      <c r="AK322" s="7">
        <v>210</v>
      </c>
      <c r="AL322" s="7">
        <v>212.75</v>
      </c>
      <c r="AM322" s="7">
        <v>213.67</v>
      </c>
      <c r="AN322" s="7">
        <v>250</v>
      </c>
      <c r="AP322" s="7">
        <v>207.34</v>
      </c>
      <c r="AR322" s="7">
        <v>180</v>
      </c>
      <c r="AS322" s="7">
        <v>195</v>
      </c>
      <c r="AT322" s="7">
        <v>209.45</v>
      </c>
      <c r="AU322" s="7">
        <v>194.25</v>
      </c>
      <c r="AV322" s="7">
        <v>200.28</v>
      </c>
      <c r="AW322" s="7">
        <v>189</v>
      </c>
      <c r="AY322" s="7">
        <v>210</v>
      </c>
      <c r="BA322" s="7">
        <v>204</v>
      </c>
      <c r="BB322" s="7">
        <v>170</v>
      </c>
      <c r="BC322" s="7">
        <v>200</v>
      </c>
    </row>
    <row r="323" spans="1:55" x14ac:dyDescent="0.25">
      <c r="A323" s="7" t="s">
        <v>448</v>
      </c>
      <c r="B323" s="20">
        <v>1.3</v>
      </c>
      <c r="C323" s="7">
        <v>1</v>
      </c>
      <c r="D323" s="149"/>
      <c r="E323" s="7">
        <v>0.7</v>
      </c>
      <c r="F323" s="5">
        <v>1.1499999999999999</v>
      </c>
      <c r="H323" s="7">
        <v>0.61</v>
      </c>
      <c r="I323" s="7">
        <v>1.43</v>
      </c>
      <c r="J323" s="149">
        <v>1.1599999999999999</v>
      </c>
      <c r="K323" s="7">
        <v>1.25</v>
      </c>
      <c r="L323" s="7">
        <v>1.39</v>
      </c>
      <c r="M323" s="7">
        <v>1.41</v>
      </c>
      <c r="N323" s="7">
        <v>1.75</v>
      </c>
      <c r="O323" s="7">
        <v>1.25</v>
      </c>
      <c r="P323" s="7">
        <v>1.32</v>
      </c>
      <c r="Q323" s="7">
        <v>1.2</v>
      </c>
      <c r="R323" s="7">
        <v>1.32</v>
      </c>
      <c r="S323" s="7">
        <v>1.43</v>
      </c>
      <c r="T323" s="7">
        <v>1.2</v>
      </c>
      <c r="U323" s="7">
        <v>1.19</v>
      </c>
      <c r="W323" s="7">
        <v>1.26</v>
      </c>
      <c r="X323" s="7">
        <v>1.26</v>
      </c>
      <c r="AA323" s="7">
        <v>1.26</v>
      </c>
      <c r="AB323" s="7">
        <v>1.36</v>
      </c>
      <c r="AC323" s="7">
        <v>1.36</v>
      </c>
      <c r="AD323" s="7">
        <v>1.42</v>
      </c>
      <c r="AE323" s="7">
        <v>1.41</v>
      </c>
      <c r="AF323" s="7">
        <v>1.26</v>
      </c>
      <c r="AG323" s="7">
        <v>0.75</v>
      </c>
      <c r="AH323" s="7">
        <v>1.35</v>
      </c>
      <c r="AI323" s="7">
        <v>1.25</v>
      </c>
      <c r="AK323" s="7">
        <v>1.1000000000000001</v>
      </c>
      <c r="AL323" s="7">
        <v>1.2</v>
      </c>
      <c r="AM323" s="7">
        <v>1.1000000000000001</v>
      </c>
      <c r="AN323" s="7">
        <v>1.5</v>
      </c>
      <c r="AP323" s="7">
        <v>1.1000000000000001</v>
      </c>
      <c r="AR323" s="7">
        <v>1.65</v>
      </c>
      <c r="AS323" s="7">
        <v>1.3</v>
      </c>
      <c r="AT323" s="7">
        <v>1.42</v>
      </c>
      <c r="AU323" s="7">
        <v>1.05</v>
      </c>
      <c r="AV323" s="7">
        <v>1.32</v>
      </c>
      <c r="AW323" s="7">
        <v>1.24</v>
      </c>
      <c r="AY323" s="7">
        <v>1.4</v>
      </c>
      <c r="BA323" s="7">
        <v>1.3</v>
      </c>
      <c r="BB323" s="7">
        <v>1.3</v>
      </c>
      <c r="BC323" s="7">
        <v>0.68</v>
      </c>
    </row>
    <row r="324" spans="1:55" x14ac:dyDescent="0.25">
      <c r="A324" s="7" t="s">
        <v>449</v>
      </c>
      <c r="B324" s="20">
        <v>200</v>
      </c>
      <c r="C324" s="7">
        <v>225.63</v>
      </c>
      <c r="D324" s="149"/>
      <c r="E324" s="7">
        <v>110</v>
      </c>
      <c r="F324" s="5">
        <v>216.78</v>
      </c>
      <c r="H324" s="7">
        <v>224.4</v>
      </c>
      <c r="I324" s="7">
        <v>231</v>
      </c>
      <c r="J324" s="149">
        <v>227.62</v>
      </c>
      <c r="K324" s="7">
        <v>195</v>
      </c>
      <c r="L324" s="7">
        <v>236.03</v>
      </c>
      <c r="M324" s="7">
        <v>162</v>
      </c>
      <c r="N324" s="7">
        <v>233.1</v>
      </c>
      <c r="O324" s="7">
        <v>150</v>
      </c>
      <c r="P324" s="7">
        <v>226.4</v>
      </c>
      <c r="Q324" s="7">
        <v>175.29</v>
      </c>
      <c r="R324" s="7">
        <v>227.62</v>
      </c>
      <c r="S324" s="7">
        <v>203.44</v>
      </c>
      <c r="T324" s="7">
        <v>200</v>
      </c>
      <c r="U324" s="7">
        <v>225.07</v>
      </c>
      <c r="W324" s="7">
        <v>220.5</v>
      </c>
      <c r="X324" s="7">
        <v>229.2</v>
      </c>
      <c r="AA324" s="7">
        <v>225.75</v>
      </c>
      <c r="AB324" s="7">
        <v>210</v>
      </c>
      <c r="AC324" s="7">
        <v>210</v>
      </c>
      <c r="AD324" s="7">
        <v>206.8</v>
      </c>
      <c r="AE324" s="7">
        <v>204.67</v>
      </c>
      <c r="AF324" s="7">
        <v>206.46</v>
      </c>
      <c r="AG324" s="7">
        <v>192.5</v>
      </c>
      <c r="AH324" s="7">
        <v>225</v>
      </c>
      <c r="AI324" s="7">
        <v>192.93</v>
      </c>
      <c r="AK324" s="7">
        <v>220</v>
      </c>
      <c r="AL324" s="7">
        <v>230</v>
      </c>
      <c r="AM324" s="7">
        <v>203.5</v>
      </c>
      <c r="AN324" s="7">
        <v>250</v>
      </c>
      <c r="AP324" s="7">
        <v>225.75</v>
      </c>
      <c r="AR324" s="7">
        <v>240</v>
      </c>
      <c r="AS324" s="7">
        <v>225</v>
      </c>
      <c r="AT324" s="7">
        <v>219.92</v>
      </c>
      <c r="AU324" s="7">
        <v>185</v>
      </c>
      <c r="AV324" s="7">
        <v>222.2</v>
      </c>
      <c r="AW324" s="7">
        <v>185.22</v>
      </c>
      <c r="AY324" s="7">
        <v>231</v>
      </c>
      <c r="BA324" s="7">
        <v>225.5</v>
      </c>
      <c r="BB324" s="7">
        <v>170</v>
      </c>
      <c r="BC324" s="7">
        <v>200</v>
      </c>
    </row>
    <row r="325" spans="1:55" x14ac:dyDescent="0.25">
      <c r="A325" s="7" t="s">
        <v>450</v>
      </c>
      <c r="B325" s="20">
        <v>1.05</v>
      </c>
      <c r="C325" s="7">
        <v>1.19</v>
      </c>
      <c r="D325" s="149"/>
      <c r="E325" s="7">
        <v>0.7</v>
      </c>
      <c r="F325" s="5">
        <v>1.1499999999999999</v>
      </c>
      <c r="H325" s="7">
        <v>1</v>
      </c>
      <c r="I325" s="7">
        <v>1.43</v>
      </c>
      <c r="J325" s="149">
        <v>1.1599999999999999</v>
      </c>
      <c r="K325" s="7">
        <v>1.25</v>
      </c>
      <c r="L325" s="7">
        <v>1.39</v>
      </c>
      <c r="M325" s="7">
        <v>1.39</v>
      </c>
      <c r="N325" s="7">
        <v>1.75</v>
      </c>
      <c r="O325" s="7">
        <v>1.5</v>
      </c>
      <c r="P325" s="7">
        <v>1.32</v>
      </c>
      <c r="Q325" s="7">
        <v>1.2</v>
      </c>
      <c r="R325" s="7">
        <v>1.37</v>
      </c>
      <c r="S325" s="7">
        <v>0.97</v>
      </c>
      <c r="T325" s="7">
        <v>1.2</v>
      </c>
      <c r="U325" s="7">
        <v>1.19</v>
      </c>
      <c r="W325" s="7">
        <v>1.26</v>
      </c>
      <c r="X325" s="7">
        <v>1.43</v>
      </c>
      <c r="AA325" s="7">
        <v>1.31</v>
      </c>
      <c r="AB325" s="7">
        <v>1.36</v>
      </c>
      <c r="AC325" s="7">
        <v>1.36</v>
      </c>
      <c r="AD325" s="7">
        <v>1.05</v>
      </c>
      <c r="AE325" s="7">
        <v>1.39</v>
      </c>
      <c r="AF325" s="7">
        <v>1.28</v>
      </c>
      <c r="AG325" s="7">
        <v>1.32</v>
      </c>
      <c r="AH325" s="7">
        <v>1.29</v>
      </c>
      <c r="AI325" s="7">
        <v>1.2</v>
      </c>
      <c r="AK325" s="7">
        <v>1.1000000000000001</v>
      </c>
      <c r="AL325" s="7">
        <v>1.5</v>
      </c>
      <c r="AM325" s="7">
        <v>1.1000000000000001</v>
      </c>
      <c r="AN325" s="7">
        <v>1.35</v>
      </c>
      <c r="AP325" s="7">
        <v>1.17</v>
      </c>
      <c r="AR325" s="7">
        <v>3</v>
      </c>
      <c r="AS325" s="7">
        <v>1.3</v>
      </c>
      <c r="AT325" s="7">
        <v>1.42</v>
      </c>
      <c r="AU325" s="7">
        <v>1.05</v>
      </c>
      <c r="AV325" s="7">
        <v>1.31</v>
      </c>
      <c r="AW325" s="7">
        <v>1.26</v>
      </c>
      <c r="AY325" s="7">
        <v>1.55</v>
      </c>
      <c r="BA325" s="7">
        <v>0.98</v>
      </c>
      <c r="BB325" s="7">
        <v>1.3</v>
      </c>
      <c r="BC325" s="7">
        <v>0.68</v>
      </c>
    </row>
    <row r="326" spans="1:55" x14ac:dyDescent="0.25">
      <c r="A326" s="7" t="s">
        <v>1293</v>
      </c>
      <c r="B326" s="20">
        <v>710</v>
      </c>
      <c r="C326" s="7">
        <v>892.5</v>
      </c>
      <c r="D326" s="149"/>
      <c r="E326" s="7">
        <v>960</v>
      </c>
      <c r="F326" s="5">
        <v>977.5</v>
      </c>
      <c r="H326" s="7">
        <v>800</v>
      </c>
      <c r="I326" s="7">
        <v>981.75</v>
      </c>
      <c r="J326" s="149">
        <v>971.25</v>
      </c>
      <c r="K326" s="7">
        <v>825.77</v>
      </c>
      <c r="L326" s="7">
        <v>935</v>
      </c>
      <c r="M326" s="7">
        <v>600</v>
      </c>
      <c r="N326" s="7">
        <v>520.88</v>
      </c>
      <c r="O326" s="7">
        <v>800</v>
      </c>
      <c r="P326" s="7">
        <v>698.88</v>
      </c>
      <c r="Q326" s="7">
        <v>363.82</v>
      </c>
      <c r="R326" s="7">
        <v>798.76</v>
      </c>
      <c r="S326" s="7">
        <v>937.12</v>
      </c>
      <c r="T326" s="7">
        <v>750</v>
      </c>
      <c r="U326" s="7">
        <v>892.5</v>
      </c>
      <c r="W326" s="7">
        <v>604.85</v>
      </c>
      <c r="X326" s="7">
        <v>482.23</v>
      </c>
      <c r="AA326" s="7">
        <v>898</v>
      </c>
      <c r="AB326" s="7">
        <v>577.5</v>
      </c>
      <c r="AC326" s="7">
        <v>825</v>
      </c>
      <c r="AD326" s="7">
        <v>485.2</v>
      </c>
      <c r="AE326" s="7">
        <v>975</v>
      </c>
      <c r="AF326" s="7">
        <v>530.38</v>
      </c>
      <c r="AG326" s="7">
        <v>840</v>
      </c>
      <c r="AH326" s="7">
        <v>950</v>
      </c>
      <c r="AI326" s="7">
        <v>975</v>
      </c>
      <c r="AK326" s="7">
        <v>950</v>
      </c>
      <c r="AL326" s="7">
        <v>761.25</v>
      </c>
      <c r="AM326" s="7">
        <v>500</v>
      </c>
      <c r="AN326" s="7">
        <v>750</v>
      </c>
      <c r="AP326" s="7">
        <v>945</v>
      </c>
      <c r="AR326" s="7">
        <v>696</v>
      </c>
      <c r="AS326" s="7">
        <v>300</v>
      </c>
      <c r="AT326" s="7">
        <v>694.57</v>
      </c>
      <c r="AU326" s="7">
        <v>911</v>
      </c>
      <c r="AV326" s="7">
        <v>509.25</v>
      </c>
      <c r="AW326" s="7">
        <v>495</v>
      </c>
      <c r="AY326" s="7">
        <v>937.65</v>
      </c>
      <c r="BA326" s="7">
        <v>600</v>
      </c>
      <c r="BB326" s="7">
        <v>950</v>
      </c>
      <c r="BC326" s="7">
        <v>884.7</v>
      </c>
    </row>
    <row r="327" spans="1:55" x14ac:dyDescent="0.25">
      <c r="A327" s="7" t="s">
        <v>1295</v>
      </c>
      <c r="B327" s="20">
        <v>150</v>
      </c>
      <c r="C327" s="7">
        <v>132.30000000000001</v>
      </c>
      <c r="D327" s="149"/>
      <c r="E327" s="7">
        <v>315</v>
      </c>
      <c r="F327" s="5">
        <v>144.9</v>
      </c>
      <c r="H327" s="7">
        <v>150</v>
      </c>
      <c r="I327" s="7">
        <v>254.65</v>
      </c>
      <c r="J327" s="149">
        <v>231.52</v>
      </c>
      <c r="K327" s="7">
        <v>400</v>
      </c>
      <c r="L327" s="7">
        <v>200.36</v>
      </c>
      <c r="M327" s="7">
        <v>180</v>
      </c>
      <c r="N327" s="7">
        <v>173.62</v>
      </c>
      <c r="O327" s="7">
        <v>150</v>
      </c>
      <c r="P327" s="7">
        <v>400</v>
      </c>
      <c r="Q327" s="7">
        <v>346.5</v>
      </c>
      <c r="R327" s="7">
        <v>400</v>
      </c>
      <c r="S327" s="7">
        <v>400</v>
      </c>
      <c r="T327" s="7">
        <v>260</v>
      </c>
      <c r="U327" s="7">
        <v>262.5</v>
      </c>
      <c r="W327" s="7">
        <v>48.61</v>
      </c>
      <c r="X327" s="7">
        <v>314.49</v>
      </c>
      <c r="AA327" s="7">
        <v>375</v>
      </c>
      <c r="AB327" s="7">
        <v>157.5</v>
      </c>
      <c r="AC327" s="7">
        <v>165</v>
      </c>
      <c r="AD327" s="7">
        <v>400</v>
      </c>
      <c r="AE327" s="7">
        <v>321.64</v>
      </c>
      <c r="AF327" s="7">
        <v>165.73</v>
      </c>
      <c r="AG327" s="7">
        <v>210</v>
      </c>
      <c r="AH327" s="7">
        <v>150</v>
      </c>
      <c r="AI327" s="7">
        <v>145</v>
      </c>
      <c r="AK327" s="7">
        <v>173</v>
      </c>
      <c r="AL327" s="7">
        <v>110.25</v>
      </c>
      <c r="AM327" s="7">
        <v>400</v>
      </c>
      <c r="AN327" s="7">
        <v>165</v>
      </c>
      <c r="AP327" s="7">
        <v>231.52</v>
      </c>
      <c r="AR327" s="7">
        <v>351</v>
      </c>
      <c r="AS327" s="7">
        <v>150</v>
      </c>
      <c r="AT327" s="7">
        <v>40.5</v>
      </c>
      <c r="AU327" s="7">
        <v>173.6</v>
      </c>
      <c r="AV327" s="7">
        <v>220.5</v>
      </c>
      <c r="AW327" s="7">
        <v>133.5</v>
      </c>
      <c r="AY327" s="7">
        <v>393.75</v>
      </c>
      <c r="BA327" s="7">
        <v>170</v>
      </c>
      <c r="BB327" s="7">
        <v>220</v>
      </c>
      <c r="BC327" s="7">
        <v>120.27</v>
      </c>
    </row>
    <row r="328" spans="1:55" x14ac:dyDescent="0.25">
      <c r="A328" s="7">
        <v>13</v>
      </c>
      <c r="D328" s="149"/>
      <c r="J328" s="149"/>
    </row>
    <row r="329" spans="1:55" x14ac:dyDescent="0.25">
      <c r="A329" s="7" t="s">
        <v>217</v>
      </c>
      <c r="B329" s="20">
        <v>8.4</v>
      </c>
      <c r="C329" s="7">
        <v>8.5</v>
      </c>
      <c r="D329" s="149"/>
      <c r="E329" s="7">
        <v>8.4</v>
      </c>
      <c r="F329" s="5">
        <v>9.35</v>
      </c>
      <c r="H329" s="7">
        <v>6.39</v>
      </c>
      <c r="I329" s="7">
        <v>8.7200000000000006</v>
      </c>
      <c r="J329" s="149">
        <v>8.4700000000000006</v>
      </c>
      <c r="K329" s="7">
        <v>9.49</v>
      </c>
      <c r="L329" s="7">
        <v>8.7799999999999994</v>
      </c>
      <c r="M329" s="7">
        <v>6.05</v>
      </c>
      <c r="N329" s="7">
        <v>9</v>
      </c>
      <c r="O329" s="7">
        <v>7.35</v>
      </c>
      <c r="P329" s="7">
        <v>7.88</v>
      </c>
      <c r="Q329" s="7">
        <v>8.66</v>
      </c>
      <c r="R329" s="7">
        <v>8.92</v>
      </c>
      <c r="S329" s="7">
        <v>7.18</v>
      </c>
      <c r="T329" s="7">
        <v>7.8</v>
      </c>
      <c r="U329" s="7">
        <v>7.64</v>
      </c>
      <c r="W329" s="7">
        <v>9.5</v>
      </c>
      <c r="X329" s="7">
        <v>8.67</v>
      </c>
      <c r="AA329" s="7">
        <v>7.87</v>
      </c>
      <c r="AB329" s="7">
        <v>8.4</v>
      </c>
      <c r="AC329" s="7">
        <v>8.5</v>
      </c>
      <c r="AD329" s="7">
        <v>8.82</v>
      </c>
      <c r="AE329" s="7">
        <v>8.75</v>
      </c>
      <c r="AF329" s="7">
        <v>6.61</v>
      </c>
      <c r="AG329" s="7">
        <v>8.8000000000000007</v>
      </c>
      <c r="AH329" s="7">
        <v>8</v>
      </c>
      <c r="AI329" s="7">
        <v>8.4</v>
      </c>
      <c r="AK329" s="7">
        <v>8.8000000000000007</v>
      </c>
      <c r="AL329" s="7">
        <v>9.1999999999999993</v>
      </c>
      <c r="AM329" s="7">
        <v>5.51</v>
      </c>
      <c r="AN329" s="7">
        <v>7.45</v>
      </c>
      <c r="AP329" s="7">
        <v>9</v>
      </c>
      <c r="AR329" s="7">
        <v>9</v>
      </c>
      <c r="AS329" s="7">
        <v>5.5</v>
      </c>
      <c r="AT329" s="7">
        <v>5.78</v>
      </c>
      <c r="AU329" s="7">
        <v>7.85</v>
      </c>
      <c r="AV329" s="7">
        <v>6.72</v>
      </c>
      <c r="AW329" s="7">
        <v>7.8</v>
      </c>
      <c r="AY329" s="7">
        <v>7.88</v>
      </c>
      <c r="BA329" s="7">
        <v>7.85</v>
      </c>
      <c r="BB329" s="7">
        <v>5.4</v>
      </c>
      <c r="BC329" s="7">
        <v>7.16</v>
      </c>
    </row>
    <row r="330" spans="1:55" x14ac:dyDescent="0.25">
      <c r="A330" s="7" t="s">
        <v>218</v>
      </c>
      <c r="B330" s="20">
        <v>2.62</v>
      </c>
      <c r="C330" s="7">
        <v>3</v>
      </c>
      <c r="D330" s="149"/>
      <c r="E330" s="7">
        <v>1.84</v>
      </c>
      <c r="F330" s="5">
        <v>2.38</v>
      </c>
      <c r="H330" s="7">
        <v>2.16</v>
      </c>
      <c r="I330" s="7">
        <v>2.54</v>
      </c>
      <c r="J330" s="149">
        <v>2.16</v>
      </c>
      <c r="K330" s="7">
        <v>2.14</v>
      </c>
      <c r="L330" s="7">
        <v>2.67</v>
      </c>
      <c r="M330" s="7">
        <v>3</v>
      </c>
      <c r="N330" s="7">
        <v>3</v>
      </c>
      <c r="O330" s="7">
        <v>1.31</v>
      </c>
      <c r="P330" s="7">
        <v>2.75</v>
      </c>
      <c r="Q330" s="7">
        <v>2.78</v>
      </c>
      <c r="R330" s="7">
        <v>2.54</v>
      </c>
      <c r="S330" s="7">
        <v>1.59</v>
      </c>
      <c r="T330" s="7">
        <v>2.15</v>
      </c>
      <c r="U330" s="7">
        <v>2.17</v>
      </c>
      <c r="W330" s="7">
        <v>2.5</v>
      </c>
      <c r="X330" s="7">
        <v>2.42</v>
      </c>
      <c r="AA330" s="7">
        <v>3</v>
      </c>
      <c r="AB330" s="7">
        <v>2.1</v>
      </c>
      <c r="AC330" s="7">
        <v>2.2999999999999998</v>
      </c>
      <c r="AD330" s="7">
        <v>2.78</v>
      </c>
      <c r="AE330" s="7">
        <v>2.82</v>
      </c>
      <c r="AF330" s="7">
        <v>2.11</v>
      </c>
      <c r="AG330" s="7">
        <v>2.2000000000000002</v>
      </c>
      <c r="AH330" s="7">
        <v>2</v>
      </c>
      <c r="AI330" s="7">
        <v>3</v>
      </c>
      <c r="AK330" s="7">
        <v>2.46</v>
      </c>
      <c r="AL330" s="7">
        <v>2.41</v>
      </c>
      <c r="AM330" s="7">
        <v>1.25</v>
      </c>
      <c r="AN330" s="7">
        <v>2.5</v>
      </c>
      <c r="AP330" s="7">
        <v>2.86</v>
      </c>
      <c r="AR330" s="7">
        <v>3.75</v>
      </c>
      <c r="AS330" s="7">
        <v>2.35</v>
      </c>
      <c r="AT330" s="7">
        <v>2.31</v>
      </c>
      <c r="AU330" s="7">
        <v>1.71</v>
      </c>
      <c r="AV330" s="7">
        <v>2.2200000000000002</v>
      </c>
      <c r="AW330" s="7">
        <v>2.4500000000000002</v>
      </c>
      <c r="AY330" s="7">
        <v>3.1</v>
      </c>
      <c r="BA330" s="7">
        <v>2.4500000000000002</v>
      </c>
      <c r="BB330" s="7">
        <v>1.05</v>
      </c>
      <c r="BC330" s="7">
        <v>2.2000000000000002</v>
      </c>
    </row>
    <row r="331" spans="1:55" x14ac:dyDescent="0.25">
      <c r="A331" s="7" t="s">
        <v>219</v>
      </c>
      <c r="B331" s="20">
        <v>9.25</v>
      </c>
      <c r="C331" s="7">
        <v>9.5</v>
      </c>
      <c r="D331" s="149"/>
      <c r="E331" s="7">
        <v>8.93</v>
      </c>
      <c r="F331" s="5">
        <v>9.6</v>
      </c>
      <c r="H331" s="7">
        <v>7.01</v>
      </c>
      <c r="I331" s="7">
        <v>9.82</v>
      </c>
      <c r="J331" s="149">
        <v>9.24</v>
      </c>
      <c r="K331" s="7">
        <v>9</v>
      </c>
      <c r="L331" s="7">
        <v>9.31</v>
      </c>
      <c r="M331" s="7">
        <v>8.6999999999999993</v>
      </c>
      <c r="N331" s="7">
        <v>10</v>
      </c>
      <c r="O331" s="7">
        <v>7.87</v>
      </c>
      <c r="P331" s="7">
        <v>8.6199999999999992</v>
      </c>
      <c r="Q331" s="7">
        <v>7.27</v>
      </c>
      <c r="R331" s="7">
        <v>8.73</v>
      </c>
      <c r="S331" s="7">
        <v>7.5</v>
      </c>
      <c r="T331" s="7">
        <v>8.15</v>
      </c>
      <c r="U331" s="7">
        <v>7.39</v>
      </c>
      <c r="W331" s="7">
        <v>8.92</v>
      </c>
      <c r="X331" s="7">
        <v>9.36</v>
      </c>
      <c r="AA331" s="7">
        <v>10</v>
      </c>
      <c r="AB331" s="7">
        <v>7.87</v>
      </c>
      <c r="AC331" s="7">
        <v>7.35</v>
      </c>
      <c r="AD331" s="7">
        <v>9.36</v>
      </c>
      <c r="AE331" s="7">
        <v>9.52</v>
      </c>
      <c r="AF331" s="7">
        <v>8.51</v>
      </c>
      <c r="AG331" s="7">
        <v>8.8000000000000007</v>
      </c>
      <c r="AH331" s="7">
        <v>6.5</v>
      </c>
      <c r="AI331" s="7">
        <v>8.4</v>
      </c>
      <c r="AK331" s="7">
        <v>10</v>
      </c>
      <c r="AL331" s="7">
        <v>9.1999999999999993</v>
      </c>
      <c r="AM331" s="7">
        <v>5.77</v>
      </c>
      <c r="AN331" s="7">
        <v>8</v>
      </c>
      <c r="AP331" s="7">
        <v>9.27</v>
      </c>
      <c r="AR331" s="7">
        <v>7.35</v>
      </c>
      <c r="AS331" s="7">
        <v>7.25</v>
      </c>
      <c r="AT331" s="7">
        <v>6.64</v>
      </c>
      <c r="AU331" s="7">
        <v>8.5500000000000007</v>
      </c>
      <c r="AV331" s="7">
        <v>7.63</v>
      </c>
      <c r="AW331" s="7">
        <v>7.63</v>
      </c>
      <c r="AY331" s="7">
        <v>9.9</v>
      </c>
      <c r="BA331" s="7">
        <v>9.25</v>
      </c>
      <c r="BB331" s="7">
        <v>3.8</v>
      </c>
      <c r="BC331" s="7">
        <v>9.2799999999999994</v>
      </c>
    </row>
    <row r="332" spans="1:55" x14ac:dyDescent="0.25">
      <c r="A332" s="7" t="s">
        <v>220</v>
      </c>
      <c r="B332" s="20">
        <v>3</v>
      </c>
      <c r="C332" s="7">
        <v>3</v>
      </c>
      <c r="D332" s="149"/>
      <c r="E332" s="7">
        <v>2.1</v>
      </c>
      <c r="F332" s="5">
        <v>2.95</v>
      </c>
      <c r="H332" s="7">
        <v>1.28</v>
      </c>
      <c r="I332" s="7">
        <v>2.21</v>
      </c>
      <c r="J332" s="149">
        <v>2.46</v>
      </c>
      <c r="K332" s="7">
        <v>2.2999999999999998</v>
      </c>
      <c r="L332" s="7">
        <v>2.87</v>
      </c>
      <c r="M332" s="7">
        <v>2.11</v>
      </c>
      <c r="N332" s="7">
        <v>3.5</v>
      </c>
      <c r="O332" s="7">
        <v>1.57</v>
      </c>
      <c r="P332" s="7">
        <v>2.42</v>
      </c>
      <c r="Q332" s="7">
        <v>2.59</v>
      </c>
      <c r="R332" s="7">
        <v>2.4700000000000002</v>
      </c>
      <c r="S332" s="7">
        <v>2.25</v>
      </c>
      <c r="T332" s="7">
        <v>2.15</v>
      </c>
      <c r="U332" s="7">
        <v>2.1</v>
      </c>
      <c r="W332" s="7">
        <v>2.62</v>
      </c>
      <c r="X332" s="7">
        <v>2.42</v>
      </c>
      <c r="AA332" s="7">
        <v>2.1</v>
      </c>
      <c r="AB332" s="7">
        <v>2.1</v>
      </c>
      <c r="AC332" s="7">
        <v>2.25</v>
      </c>
      <c r="AD332" s="7">
        <v>2.58</v>
      </c>
      <c r="AE332" s="7">
        <v>2.62</v>
      </c>
      <c r="AF332" s="7">
        <v>2</v>
      </c>
      <c r="AG332" s="7">
        <v>2.2000000000000002</v>
      </c>
      <c r="AH332" s="7">
        <v>2</v>
      </c>
      <c r="AI332" s="7">
        <v>3</v>
      </c>
      <c r="AK332" s="7">
        <v>2.42</v>
      </c>
      <c r="AL332" s="7">
        <v>2.2999999999999998</v>
      </c>
      <c r="AM332" s="7">
        <v>0.5</v>
      </c>
      <c r="AN332" s="7">
        <v>2.5</v>
      </c>
      <c r="AP332" s="7">
        <v>2.59</v>
      </c>
      <c r="AR332" s="7">
        <v>2</v>
      </c>
      <c r="AS332" s="7">
        <v>2.15</v>
      </c>
      <c r="AT332" s="7">
        <v>1.1499999999999999</v>
      </c>
      <c r="AU332" s="7">
        <v>1.63</v>
      </c>
      <c r="AV332" s="7">
        <v>2.04</v>
      </c>
      <c r="AW332" s="7">
        <v>3</v>
      </c>
      <c r="AY332" s="7">
        <v>2.52</v>
      </c>
      <c r="BA332" s="7">
        <v>1.65</v>
      </c>
      <c r="BB332" s="7">
        <v>1.1499999999999999</v>
      </c>
      <c r="BC332" s="7">
        <v>2.2000000000000002</v>
      </c>
    </row>
    <row r="333" spans="1:55" x14ac:dyDescent="0.25">
      <c r="A333" s="7" t="s">
        <v>221</v>
      </c>
      <c r="B333" s="20">
        <v>3.05</v>
      </c>
      <c r="C333" s="7">
        <v>3.1</v>
      </c>
      <c r="D333" s="149"/>
      <c r="E333" s="7">
        <v>2.94</v>
      </c>
      <c r="F333" s="5">
        <v>1.1499999999999999</v>
      </c>
      <c r="H333" s="7">
        <v>2.48</v>
      </c>
      <c r="I333" s="7">
        <v>2.54</v>
      </c>
      <c r="J333" s="149">
        <v>1.35</v>
      </c>
      <c r="K333" s="7">
        <v>3.68</v>
      </c>
      <c r="L333" s="7">
        <v>2.02</v>
      </c>
      <c r="M333" s="7">
        <v>2.4300000000000002</v>
      </c>
      <c r="N333" s="7">
        <v>3.75</v>
      </c>
      <c r="O333" s="7">
        <v>2.5</v>
      </c>
      <c r="P333" s="7">
        <v>3.02</v>
      </c>
      <c r="Q333" s="7">
        <v>3.02</v>
      </c>
      <c r="R333" s="7">
        <v>2.88</v>
      </c>
      <c r="S333" s="7">
        <v>2.34</v>
      </c>
      <c r="T333" s="7">
        <v>1.5</v>
      </c>
      <c r="U333" s="7">
        <v>2.83</v>
      </c>
      <c r="W333" s="7">
        <v>2.5</v>
      </c>
      <c r="X333" s="7">
        <v>3.15</v>
      </c>
      <c r="AA333" s="7">
        <v>3.5</v>
      </c>
      <c r="AB333" s="7">
        <v>2.88</v>
      </c>
      <c r="AC333" s="7">
        <v>2.7</v>
      </c>
      <c r="AD333" s="7">
        <v>3.11</v>
      </c>
      <c r="AE333" s="7">
        <v>4.75</v>
      </c>
      <c r="AF333" s="7">
        <v>1.91</v>
      </c>
      <c r="AG333" s="7">
        <v>2.02</v>
      </c>
      <c r="AH333" s="7">
        <v>2.5</v>
      </c>
      <c r="AI333" s="7">
        <v>1.5</v>
      </c>
      <c r="AK333" s="7">
        <v>2.85</v>
      </c>
      <c r="AL333" s="7">
        <v>5</v>
      </c>
      <c r="AM333" s="7">
        <v>1.5</v>
      </c>
      <c r="AN333" s="7">
        <v>3.5</v>
      </c>
      <c r="AP333" s="7">
        <v>3.01</v>
      </c>
      <c r="AR333" s="7">
        <v>2</v>
      </c>
      <c r="AS333" s="7">
        <v>4</v>
      </c>
      <c r="AT333" s="7">
        <v>3.11</v>
      </c>
      <c r="AU333" s="7">
        <v>2.6</v>
      </c>
      <c r="AV333" s="7">
        <v>2.78</v>
      </c>
      <c r="AW333" s="7">
        <v>1.72</v>
      </c>
      <c r="AY333" s="7">
        <v>3.3</v>
      </c>
      <c r="BA333" s="7">
        <v>3</v>
      </c>
      <c r="BB333" s="7">
        <v>2.4</v>
      </c>
      <c r="BC333" s="7">
        <v>1.1499999999999999</v>
      </c>
    </row>
    <row r="334" spans="1:55" x14ac:dyDescent="0.25">
      <c r="A334" s="7" t="s">
        <v>222</v>
      </c>
      <c r="B334" s="20">
        <v>1.5</v>
      </c>
      <c r="C334" s="7">
        <v>1</v>
      </c>
      <c r="D334" s="149"/>
      <c r="E334" s="7">
        <v>1.64</v>
      </c>
      <c r="F334" s="5">
        <v>0.7</v>
      </c>
      <c r="H334" s="7">
        <v>0.53</v>
      </c>
      <c r="I334" s="7">
        <v>1.98</v>
      </c>
      <c r="J334" s="149">
        <v>1.35</v>
      </c>
      <c r="K334" s="7">
        <v>1.57</v>
      </c>
      <c r="L334" s="7">
        <v>1.7</v>
      </c>
      <c r="M334" s="7">
        <v>0.9</v>
      </c>
      <c r="N334" s="7">
        <v>2</v>
      </c>
      <c r="O334" s="7">
        <v>0.65</v>
      </c>
      <c r="P334" s="7">
        <v>1.75</v>
      </c>
      <c r="Q334" s="7">
        <v>1.69</v>
      </c>
      <c r="R334" s="7">
        <v>1.54</v>
      </c>
      <c r="S334" s="7">
        <v>0.8</v>
      </c>
      <c r="T334" s="7">
        <v>1.4</v>
      </c>
      <c r="U334" s="7">
        <v>1.4</v>
      </c>
      <c r="W334" s="7">
        <v>1.64</v>
      </c>
      <c r="X334" s="7">
        <v>1.5</v>
      </c>
      <c r="AA334" s="7">
        <v>2</v>
      </c>
      <c r="AB334" s="7">
        <v>1.05</v>
      </c>
      <c r="AC334" s="7">
        <v>1.25</v>
      </c>
      <c r="AD334" s="7">
        <v>1.72</v>
      </c>
      <c r="AE334" s="7">
        <v>2.85</v>
      </c>
      <c r="AF334" s="7">
        <v>1.31</v>
      </c>
      <c r="AG334" s="7">
        <v>0.76</v>
      </c>
      <c r="AH334" s="7">
        <v>1.25</v>
      </c>
      <c r="AI334" s="7">
        <v>1.75</v>
      </c>
      <c r="AK334" s="7">
        <v>1.64</v>
      </c>
      <c r="AL334" s="7">
        <v>3</v>
      </c>
      <c r="AM334" s="7">
        <v>1</v>
      </c>
      <c r="AN334" s="7">
        <v>1.1499999999999999</v>
      </c>
      <c r="AP334" s="7">
        <v>2.0299999999999998</v>
      </c>
      <c r="AR334" s="7">
        <v>1.8</v>
      </c>
      <c r="AS334" s="7">
        <v>1</v>
      </c>
      <c r="AT334" s="7">
        <v>0.56000000000000005</v>
      </c>
      <c r="AU334" s="7">
        <v>1.36</v>
      </c>
      <c r="AV334" s="7">
        <v>0.74</v>
      </c>
      <c r="AW334" s="7">
        <v>1.1499999999999999</v>
      </c>
      <c r="AY334" s="7">
        <v>1.72</v>
      </c>
      <c r="BA334" s="7">
        <v>1.85</v>
      </c>
      <c r="BB334" s="7">
        <v>0.88</v>
      </c>
      <c r="BC334" s="7">
        <v>1.1499999999999999</v>
      </c>
    </row>
    <row r="335" spans="1:55" x14ac:dyDescent="0.25">
      <c r="A335" s="7" t="s">
        <v>223</v>
      </c>
      <c r="B335" s="20">
        <v>0.65</v>
      </c>
      <c r="C335" s="7">
        <v>1</v>
      </c>
      <c r="D335" s="149"/>
      <c r="E335" s="7">
        <v>0.56999999999999995</v>
      </c>
      <c r="F335" s="5">
        <v>0.27</v>
      </c>
      <c r="H335" s="7">
        <v>0.25</v>
      </c>
      <c r="I335" s="7">
        <v>1.21</v>
      </c>
      <c r="J335" s="149">
        <v>0.34</v>
      </c>
      <c r="K335" s="7">
        <v>0.79</v>
      </c>
      <c r="L335" s="7">
        <v>0.64</v>
      </c>
      <c r="M335" s="7">
        <v>0.23</v>
      </c>
      <c r="N335" s="7">
        <v>1.5</v>
      </c>
      <c r="O335" s="7">
        <v>0.35</v>
      </c>
      <c r="P335" s="7">
        <v>0.81</v>
      </c>
      <c r="Q335" s="7">
        <v>0.74</v>
      </c>
      <c r="R335" s="7">
        <v>0.64</v>
      </c>
      <c r="S335" s="7">
        <v>0.51</v>
      </c>
      <c r="T335" s="7">
        <v>0.39</v>
      </c>
      <c r="U335" s="7">
        <v>0.35</v>
      </c>
      <c r="W335" s="7">
        <v>0.59</v>
      </c>
      <c r="X335" s="7">
        <v>0.57999999999999996</v>
      </c>
      <c r="AA335" s="7">
        <v>0.5</v>
      </c>
      <c r="AB335" s="7">
        <v>0.52</v>
      </c>
      <c r="AC335" s="7">
        <v>0.65</v>
      </c>
      <c r="AD335" s="7">
        <v>0.77</v>
      </c>
      <c r="AE335" s="7">
        <v>0.77</v>
      </c>
      <c r="AF335" s="7">
        <v>0.46</v>
      </c>
      <c r="AG335" s="7">
        <v>0.22</v>
      </c>
      <c r="AH335" s="7">
        <v>0.45</v>
      </c>
      <c r="AI335" s="7">
        <v>0.95</v>
      </c>
      <c r="AK335" s="7">
        <v>0.66</v>
      </c>
      <c r="AL335" s="7">
        <v>1</v>
      </c>
      <c r="AM335" s="7">
        <v>0.25</v>
      </c>
      <c r="AN335" s="7">
        <v>0.75</v>
      </c>
      <c r="AP335" s="7">
        <v>0.74</v>
      </c>
      <c r="AR335" s="7">
        <v>0.52</v>
      </c>
      <c r="AS335" s="7">
        <v>0.5</v>
      </c>
      <c r="AT335" s="7">
        <v>0.28000000000000003</v>
      </c>
      <c r="AU335" s="7">
        <v>1</v>
      </c>
      <c r="AV335" s="7">
        <v>0.35</v>
      </c>
      <c r="AW335" s="7">
        <v>0.38</v>
      </c>
      <c r="AY335" s="7">
        <v>0.8</v>
      </c>
      <c r="BA335" s="7">
        <v>1.05</v>
      </c>
      <c r="BB335" s="7">
        <v>0.78</v>
      </c>
      <c r="BC335" s="7">
        <v>0.54</v>
      </c>
    </row>
    <row r="336" spans="1:55" x14ac:dyDescent="0.25">
      <c r="A336" s="7">
        <v>14</v>
      </c>
      <c r="D336" s="149"/>
      <c r="J336" s="149"/>
    </row>
    <row r="337" spans="1:55" x14ac:dyDescent="0.25">
      <c r="A337" s="514" t="s">
        <v>1557</v>
      </c>
      <c r="B337" s="20">
        <v>4325</v>
      </c>
      <c r="C337" s="7">
        <v>6750</v>
      </c>
      <c r="D337" s="149"/>
      <c r="E337" s="7">
        <v>3500</v>
      </c>
      <c r="F337" s="5">
        <v>5009</v>
      </c>
      <c r="H337" s="7">
        <v>3600</v>
      </c>
      <c r="I337" s="7">
        <v>6725.25</v>
      </c>
      <c r="J337" s="149">
        <v>6600</v>
      </c>
      <c r="K337" s="7">
        <v>3750</v>
      </c>
      <c r="L337" s="7">
        <v>3889.4</v>
      </c>
      <c r="M337" s="7">
        <v>6800</v>
      </c>
      <c r="N337" s="7">
        <v>6614.36</v>
      </c>
      <c r="O337" s="7">
        <v>5500</v>
      </c>
      <c r="P337" s="7">
        <v>5832.22</v>
      </c>
      <c r="Q337" s="7">
        <v>4299.75</v>
      </c>
      <c r="R337" s="7">
        <v>4552.76</v>
      </c>
      <c r="S337" s="7">
        <v>5672.36</v>
      </c>
      <c r="T337" s="7">
        <v>4800</v>
      </c>
      <c r="U337" s="7">
        <v>5000</v>
      </c>
      <c r="W337" s="7">
        <v>4500</v>
      </c>
      <c r="X337" s="7">
        <v>6720</v>
      </c>
      <c r="AA337" s="7">
        <v>6500</v>
      </c>
      <c r="AB337" s="7">
        <v>4357.5</v>
      </c>
      <c r="AC337" s="7">
        <v>6500</v>
      </c>
      <c r="AD337" s="7">
        <v>5508</v>
      </c>
      <c r="AE337" s="7">
        <v>6463.25</v>
      </c>
      <c r="AF337" s="7">
        <v>6293.75</v>
      </c>
      <c r="AG337" s="7">
        <v>3200</v>
      </c>
      <c r="AH337" s="7">
        <v>3500</v>
      </c>
      <c r="AI337" s="7">
        <v>3950</v>
      </c>
      <c r="AK337" s="7">
        <v>5512</v>
      </c>
      <c r="AL337" s="7">
        <v>4450</v>
      </c>
      <c r="AM337" s="7">
        <v>6600</v>
      </c>
      <c r="AN337" s="7">
        <v>6450</v>
      </c>
      <c r="AP337" s="7">
        <v>5000</v>
      </c>
      <c r="AR337" s="7">
        <v>3938.37</v>
      </c>
      <c r="AS337" s="7">
        <v>5200</v>
      </c>
      <c r="AT337" s="7">
        <v>4357.5</v>
      </c>
      <c r="AU337" s="7">
        <v>5900</v>
      </c>
      <c r="AV337" s="7">
        <v>4000</v>
      </c>
      <c r="AW337" s="7">
        <v>5800</v>
      </c>
      <c r="AY337" s="7">
        <v>5145</v>
      </c>
      <c r="BA337" s="7">
        <v>6505</v>
      </c>
      <c r="BB337" s="7">
        <v>5750</v>
      </c>
      <c r="BC337" s="7">
        <v>4200</v>
      </c>
    </row>
    <row r="338" spans="1:55" x14ac:dyDescent="0.25">
      <c r="A338" s="514" t="s">
        <v>1558</v>
      </c>
      <c r="B338" s="20">
        <v>4000</v>
      </c>
      <c r="C338" s="7">
        <v>5500</v>
      </c>
      <c r="D338" s="149"/>
      <c r="E338" s="7">
        <v>2885</v>
      </c>
      <c r="F338" s="5">
        <v>3853</v>
      </c>
      <c r="H338" s="7">
        <v>3025</v>
      </c>
      <c r="I338" s="7">
        <v>6000</v>
      </c>
      <c r="J338" s="149">
        <v>5900</v>
      </c>
      <c r="K338" s="7">
        <v>2800</v>
      </c>
      <c r="L338" s="7">
        <v>3276.7</v>
      </c>
      <c r="M338" s="7">
        <v>6000</v>
      </c>
      <c r="N338" s="7">
        <v>6000</v>
      </c>
      <c r="O338" s="7">
        <v>4000</v>
      </c>
      <c r="P338" s="7">
        <v>3483.9</v>
      </c>
      <c r="Q338" s="7">
        <v>3197.25</v>
      </c>
      <c r="R338" s="7">
        <v>4278.75</v>
      </c>
      <c r="S338" s="7">
        <v>5900</v>
      </c>
      <c r="T338" s="7">
        <v>4300</v>
      </c>
      <c r="U338" s="7">
        <v>4000</v>
      </c>
      <c r="W338" s="7">
        <v>4000</v>
      </c>
      <c r="X338" s="7">
        <v>5600</v>
      </c>
      <c r="AA338" s="7">
        <v>4462.5</v>
      </c>
      <c r="AB338" s="7">
        <v>2021.25</v>
      </c>
      <c r="AC338" s="7">
        <v>5950</v>
      </c>
      <c r="AD338" s="7">
        <v>4406</v>
      </c>
      <c r="AE338" s="7">
        <v>5775</v>
      </c>
      <c r="AF338" s="7">
        <v>5000</v>
      </c>
      <c r="AG338" s="7">
        <v>2800</v>
      </c>
      <c r="AH338" s="7">
        <v>1250</v>
      </c>
      <c r="AI338" s="7">
        <v>2950</v>
      </c>
      <c r="AK338" s="7">
        <v>6000</v>
      </c>
      <c r="AL338" s="7">
        <v>3375</v>
      </c>
      <c r="AM338" s="7">
        <v>4370</v>
      </c>
      <c r="AN338" s="7">
        <v>5000</v>
      </c>
      <c r="AP338" s="7">
        <v>3858.74</v>
      </c>
      <c r="AR338" s="7">
        <v>3240.12</v>
      </c>
      <c r="AS338" s="7">
        <v>4200</v>
      </c>
      <c r="AT338" s="7">
        <v>3675</v>
      </c>
      <c r="AU338" s="7">
        <v>4700</v>
      </c>
      <c r="AV338" s="7">
        <v>3800</v>
      </c>
      <c r="AW338" s="7">
        <v>5100</v>
      </c>
      <c r="AY338" s="7">
        <v>4079.25</v>
      </c>
      <c r="BA338" s="7">
        <v>5500</v>
      </c>
      <c r="BB338" s="7">
        <v>5750</v>
      </c>
      <c r="BC338" s="7">
        <v>3360</v>
      </c>
    </row>
    <row r="339" spans="1:55" x14ac:dyDescent="0.25">
      <c r="A339" s="7" t="s">
        <v>908</v>
      </c>
      <c r="B339" s="20">
        <v>1</v>
      </c>
      <c r="C339" s="7">
        <v>1</v>
      </c>
      <c r="D339" s="149"/>
      <c r="E339" s="7">
        <v>1</v>
      </c>
      <c r="F339" s="5">
        <v>1</v>
      </c>
      <c r="H339" s="7">
        <v>1</v>
      </c>
      <c r="I339" s="7">
        <v>1</v>
      </c>
      <c r="J339" s="149">
        <v>1</v>
      </c>
      <c r="K339" s="7">
        <v>1</v>
      </c>
      <c r="L339" s="7">
        <v>1</v>
      </c>
      <c r="M339" s="7">
        <v>1</v>
      </c>
      <c r="N339" s="7">
        <v>1</v>
      </c>
      <c r="O339" s="7">
        <v>1</v>
      </c>
      <c r="P339" s="7">
        <v>1</v>
      </c>
      <c r="Q339" s="7">
        <v>1</v>
      </c>
      <c r="R339" s="7">
        <v>1</v>
      </c>
      <c r="S339" s="7">
        <v>1</v>
      </c>
      <c r="T339" s="7">
        <v>1</v>
      </c>
      <c r="U339" s="7">
        <v>1</v>
      </c>
      <c r="W339" s="7">
        <v>1</v>
      </c>
      <c r="X339" s="7">
        <v>1</v>
      </c>
      <c r="AA339" s="7">
        <v>1</v>
      </c>
      <c r="AB339" s="7">
        <v>1</v>
      </c>
      <c r="AC339" s="7">
        <v>1</v>
      </c>
      <c r="AD339" s="7">
        <v>1</v>
      </c>
      <c r="AE339" s="7">
        <v>1</v>
      </c>
      <c r="AF339" s="7">
        <v>1</v>
      </c>
      <c r="AG339" s="7">
        <v>1</v>
      </c>
      <c r="AH339" s="7">
        <v>1</v>
      </c>
      <c r="AI339" s="7">
        <v>1</v>
      </c>
      <c r="AK339" s="7">
        <v>1</v>
      </c>
      <c r="AL339" s="7">
        <v>1</v>
      </c>
      <c r="AM339" s="7">
        <v>1</v>
      </c>
      <c r="AN339" s="7">
        <v>1</v>
      </c>
      <c r="AP339" s="7">
        <v>1</v>
      </c>
      <c r="AR339" s="7">
        <v>1</v>
      </c>
      <c r="AS339" s="7">
        <v>1</v>
      </c>
      <c r="AT339" s="7">
        <v>1</v>
      </c>
      <c r="AU339" s="7">
        <v>1</v>
      </c>
      <c r="AV339" s="7">
        <v>1</v>
      </c>
      <c r="AW339" s="7">
        <v>1</v>
      </c>
      <c r="AY339" s="7">
        <v>1</v>
      </c>
      <c r="BA339" s="7">
        <v>1</v>
      </c>
      <c r="BB339" s="7">
        <v>1</v>
      </c>
      <c r="BC339" s="7">
        <v>1</v>
      </c>
    </row>
    <row r="340" spans="1:55" x14ac:dyDescent="0.25">
      <c r="A340" s="7" t="s">
        <v>1297</v>
      </c>
      <c r="B340" s="20">
        <v>5400</v>
      </c>
      <c r="C340" s="7">
        <v>2500</v>
      </c>
      <c r="D340" s="149"/>
      <c r="E340" s="7">
        <v>1510</v>
      </c>
      <c r="F340" s="5">
        <v>6199.95</v>
      </c>
      <c r="H340" s="7">
        <v>6500</v>
      </c>
      <c r="I340" s="7">
        <v>7000</v>
      </c>
      <c r="J340" s="149">
        <v>6000</v>
      </c>
      <c r="K340" s="7">
        <v>4500</v>
      </c>
      <c r="L340" s="7">
        <v>5733</v>
      </c>
      <c r="M340" s="7">
        <v>2222</v>
      </c>
      <c r="N340" s="7">
        <v>2025.65</v>
      </c>
      <c r="O340" s="7">
        <v>6500</v>
      </c>
      <c r="P340" s="7">
        <v>5788.1</v>
      </c>
      <c r="Q340" s="7">
        <v>3307.5</v>
      </c>
      <c r="R340" s="7">
        <v>4882.5</v>
      </c>
      <c r="S340" s="7">
        <v>3828.83</v>
      </c>
      <c r="T340" s="7">
        <v>4500</v>
      </c>
      <c r="U340" s="7">
        <v>4600</v>
      </c>
      <c r="W340" s="7">
        <v>3675</v>
      </c>
      <c r="X340" s="7">
        <v>6110.33</v>
      </c>
      <c r="AA340" s="7">
        <v>1200</v>
      </c>
      <c r="AB340" s="7">
        <v>4725</v>
      </c>
      <c r="AC340" s="7">
        <v>4510</v>
      </c>
      <c r="AD340" s="7">
        <v>4956</v>
      </c>
      <c r="AE340" s="7">
        <v>2924.1</v>
      </c>
      <c r="AF340" s="7">
        <v>4425.26</v>
      </c>
      <c r="AG340" s="7">
        <v>4300</v>
      </c>
      <c r="AH340" s="7">
        <v>3500</v>
      </c>
      <c r="AI340" s="7">
        <v>5175</v>
      </c>
      <c r="AK340" s="7">
        <v>6900</v>
      </c>
      <c r="AL340" s="7">
        <v>1984.5</v>
      </c>
      <c r="AM340" s="7">
        <v>3960</v>
      </c>
      <c r="AN340" s="7">
        <v>4450</v>
      </c>
      <c r="AP340" s="7">
        <v>1653.75</v>
      </c>
      <c r="AR340" s="7">
        <v>5400</v>
      </c>
      <c r="AS340" s="7">
        <v>1440</v>
      </c>
      <c r="AT340" s="7">
        <v>4608.45</v>
      </c>
      <c r="AU340" s="7">
        <v>2400</v>
      </c>
      <c r="AV340" s="7">
        <v>4300</v>
      </c>
      <c r="AW340" s="7">
        <v>6000</v>
      </c>
      <c r="AY340" s="7">
        <v>5565</v>
      </c>
      <c r="BA340" s="7">
        <v>4730</v>
      </c>
      <c r="BB340" s="7">
        <v>7000</v>
      </c>
      <c r="BC340" s="7">
        <v>6000</v>
      </c>
    </row>
    <row r="341" spans="1:55" x14ac:dyDescent="0.25">
      <c r="A341" s="7" t="s">
        <v>1299</v>
      </c>
      <c r="B341" s="20">
        <v>8150</v>
      </c>
      <c r="C341" s="7">
        <v>3500</v>
      </c>
      <c r="D341" s="149"/>
      <c r="E341" s="7">
        <v>3200</v>
      </c>
      <c r="F341" s="5">
        <v>15123.65</v>
      </c>
      <c r="H341" s="7">
        <v>15500</v>
      </c>
      <c r="I341" s="7">
        <v>15000</v>
      </c>
      <c r="J341" s="149">
        <v>10000</v>
      </c>
      <c r="K341" s="7">
        <v>10000</v>
      </c>
      <c r="L341" s="7">
        <v>9252.18</v>
      </c>
      <c r="M341" s="7">
        <v>4444</v>
      </c>
      <c r="N341" s="7">
        <v>5208.82</v>
      </c>
      <c r="O341" s="7">
        <v>15000</v>
      </c>
      <c r="P341" s="7">
        <v>9116.25</v>
      </c>
      <c r="Q341" s="7">
        <v>9922.5</v>
      </c>
      <c r="R341" s="7">
        <v>10947.56</v>
      </c>
      <c r="S341" s="7">
        <v>5742.7</v>
      </c>
      <c r="T341" s="7">
        <v>8900</v>
      </c>
      <c r="U341" s="7">
        <v>8700</v>
      </c>
      <c r="W341" s="7">
        <v>6006</v>
      </c>
      <c r="X341" s="7">
        <v>11636.1</v>
      </c>
      <c r="AA341" s="7">
        <v>4800</v>
      </c>
      <c r="AB341" s="7">
        <v>8400</v>
      </c>
      <c r="AC341" s="7">
        <v>8380</v>
      </c>
      <c r="AD341" s="7">
        <v>13500</v>
      </c>
      <c r="AE341" s="7">
        <v>5848.2</v>
      </c>
      <c r="AF341" s="7">
        <v>9525.34</v>
      </c>
      <c r="AG341" s="7">
        <v>10300</v>
      </c>
      <c r="AH341" s="7">
        <v>6000</v>
      </c>
      <c r="AI341" s="7">
        <v>6730</v>
      </c>
      <c r="AK341" s="7">
        <v>11575</v>
      </c>
      <c r="AL341" s="7">
        <v>4630.5</v>
      </c>
      <c r="AM341" s="7">
        <v>6030</v>
      </c>
      <c r="AN341" s="7">
        <v>12665</v>
      </c>
      <c r="AP341" s="7">
        <v>4410</v>
      </c>
      <c r="AR341" s="7">
        <v>8280</v>
      </c>
      <c r="AS341" s="7">
        <v>3331.25</v>
      </c>
      <c r="AT341" s="7">
        <v>7033.95</v>
      </c>
      <c r="AU341" s="7">
        <v>5330</v>
      </c>
      <c r="AV341" s="7">
        <v>7500</v>
      </c>
      <c r="AW341" s="7">
        <v>9000</v>
      </c>
      <c r="AY341" s="7">
        <v>9030</v>
      </c>
      <c r="BA341" s="7">
        <v>9000</v>
      </c>
      <c r="BB341" s="7">
        <v>15500</v>
      </c>
      <c r="BC341" s="7">
        <v>12000</v>
      </c>
    </row>
    <row r="342" spans="1:55" x14ac:dyDescent="0.25">
      <c r="A342" s="7">
        <v>15</v>
      </c>
      <c r="D342" s="149"/>
      <c r="J342" s="149"/>
    </row>
    <row r="343" spans="1:55" x14ac:dyDescent="0.25">
      <c r="A343" s="7" t="s">
        <v>451</v>
      </c>
      <c r="D343" s="149"/>
      <c r="J343" s="149"/>
    </row>
    <row r="344" spans="1:55" x14ac:dyDescent="0.25">
      <c r="A344" s="7" t="s">
        <v>1407</v>
      </c>
      <c r="B344" s="20">
        <v>57</v>
      </c>
      <c r="C344" s="7">
        <v>75.599999999999994</v>
      </c>
      <c r="D344" s="149"/>
      <c r="E344" s="7">
        <v>90</v>
      </c>
      <c r="F344" s="5">
        <v>75.900000000000006</v>
      </c>
      <c r="H344" s="7">
        <v>87.55</v>
      </c>
      <c r="I344" s="7">
        <v>90</v>
      </c>
      <c r="J344" s="149">
        <v>90</v>
      </c>
      <c r="K344" s="7">
        <v>85</v>
      </c>
      <c r="L344" s="7">
        <v>88.2</v>
      </c>
      <c r="M344" s="7">
        <v>70.239999999999995</v>
      </c>
      <c r="N344" s="7">
        <v>69.45</v>
      </c>
      <c r="O344" s="7">
        <v>84</v>
      </c>
      <c r="P344" s="7">
        <v>92.61</v>
      </c>
      <c r="Q344" s="7">
        <v>72.760000000000005</v>
      </c>
      <c r="R344" s="7">
        <v>82.49</v>
      </c>
      <c r="S344" s="7">
        <v>89.5</v>
      </c>
      <c r="T344" s="7">
        <v>89.25</v>
      </c>
      <c r="U344" s="7">
        <v>71.400000000000006</v>
      </c>
      <c r="W344" s="7">
        <v>83.16</v>
      </c>
      <c r="X344" s="7">
        <v>90.84</v>
      </c>
      <c r="AA344" s="7">
        <v>89</v>
      </c>
      <c r="AB344" s="7">
        <v>86.1</v>
      </c>
      <c r="AC344" s="7">
        <v>76</v>
      </c>
      <c r="AD344" s="7">
        <v>94.5</v>
      </c>
      <c r="AE344" s="7">
        <v>90.03</v>
      </c>
      <c r="AF344" s="7">
        <v>85.8</v>
      </c>
      <c r="AG344" s="7">
        <v>79.8</v>
      </c>
      <c r="AH344" s="7">
        <v>89.25</v>
      </c>
      <c r="AI344" s="7">
        <v>85</v>
      </c>
      <c r="AK344" s="7">
        <v>82.68</v>
      </c>
      <c r="AL344" s="7">
        <v>75</v>
      </c>
      <c r="AM344" s="7">
        <v>69.3</v>
      </c>
      <c r="AN344" s="7">
        <v>71.5</v>
      </c>
      <c r="AP344" s="7">
        <v>90</v>
      </c>
      <c r="AR344" s="7">
        <v>88</v>
      </c>
      <c r="AS344" s="7">
        <v>26</v>
      </c>
      <c r="AT344" s="7">
        <v>30.09</v>
      </c>
      <c r="AU344" s="7">
        <v>90</v>
      </c>
      <c r="AV344" s="7">
        <v>50.4</v>
      </c>
      <c r="AW344" s="7">
        <v>30.5</v>
      </c>
      <c r="AY344" s="7">
        <v>48.61</v>
      </c>
      <c r="BA344" s="7">
        <v>85.5</v>
      </c>
      <c r="BB344" s="7">
        <v>93</v>
      </c>
      <c r="BC344" s="7">
        <v>85.99</v>
      </c>
    </row>
    <row r="345" spans="1:55" x14ac:dyDescent="0.25">
      <c r="A345" s="7" t="s">
        <v>1408</v>
      </c>
      <c r="B345" s="20">
        <v>69</v>
      </c>
      <c r="C345" s="7">
        <v>86.1</v>
      </c>
      <c r="D345" s="149"/>
      <c r="E345" s="7">
        <v>106</v>
      </c>
      <c r="F345" s="5">
        <v>88.41</v>
      </c>
      <c r="H345" s="7">
        <v>100</v>
      </c>
      <c r="I345" s="7">
        <v>105</v>
      </c>
      <c r="J345" s="149">
        <v>110</v>
      </c>
      <c r="K345" s="7">
        <v>90</v>
      </c>
      <c r="L345" s="7">
        <v>110</v>
      </c>
      <c r="M345" s="7">
        <v>81.040000000000006</v>
      </c>
      <c r="N345" s="7">
        <v>86.81</v>
      </c>
      <c r="O345" s="7">
        <v>94.5</v>
      </c>
      <c r="P345" s="7">
        <v>100.7</v>
      </c>
      <c r="Q345" s="7">
        <v>84.89</v>
      </c>
      <c r="R345" s="7">
        <v>92.39</v>
      </c>
      <c r="S345" s="7">
        <v>77.349999999999994</v>
      </c>
      <c r="T345" s="7">
        <v>98</v>
      </c>
      <c r="U345" s="7">
        <v>71.400000000000006</v>
      </c>
      <c r="W345" s="7">
        <v>102.78</v>
      </c>
      <c r="X345" s="7">
        <v>78.61</v>
      </c>
      <c r="AA345" s="7">
        <v>101.85</v>
      </c>
      <c r="AB345" s="7">
        <v>94.5</v>
      </c>
      <c r="AC345" s="7">
        <v>81.75</v>
      </c>
      <c r="AD345" s="7">
        <v>104.14</v>
      </c>
      <c r="AE345" s="7">
        <v>102.37</v>
      </c>
      <c r="AF345" s="7">
        <v>104.82</v>
      </c>
      <c r="AG345" s="7">
        <v>90.3</v>
      </c>
      <c r="AH345" s="7">
        <v>99.75</v>
      </c>
      <c r="AI345" s="7">
        <v>95</v>
      </c>
      <c r="AK345" s="7">
        <v>93.7</v>
      </c>
      <c r="AL345" s="7">
        <v>90</v>
      </c>
      <c r="AM345" s="7">
        <v>77</v>
      </c>
      <c r="AN345" s="7">
        <v>79.900000000000006</v>
      </c>
      <c r="AP345" s="7">
        <v>102.5</v>
      </c>
      <c r="AR345" s="7">
        <v>95</v>
      </c>
      <c r="AS345" s="7">
        <v>37.5</v>
      </c>
      <c r="AT345" s="7">
        <v>38.19</v>
      </c>
      <c r="AU345" s="7">
        <v>102</v>
      </c>
      <c r="AV345" s="7">
        <v>75.599999999999994</v>
      </c>
      <c r="AW345" s="7">
        <v>36.5</v>
      </c>
      <c r="AY345" s="7">
        <v>60.76</v>
      </c>
      <c r="BA345" s="7">
        <v>70</v>
      </c>
      <c r="BB345" s="7">
        <v>110</v>
      </c>
      <c r="BC345" s="7">
        <v>95</v>
      </c>
    </row>
    <row r="346" spans="1:55" x14ac:dyDescent="0.25">
      <c r="A346" s="7" t="s">
        <v>1409</v>
      </c>
      <c r="B346" s="20">
        <v>80</v>
      </c>
      <c r="C346" s="7">
        <v>94.5</v>
      </c>
      <c r="D346" s="149"/>
      <c r="E346" s="7">
        <v>115</v>
      </c>
      <c r="F346" s="5">
        <v>100.92</v>
      </c>
      <c r="H346" s="7">
        <v>115</v>
      </c>
      <c r="I346" s="7">
        <v>115</v>
      </c>
      <c r="J346" s="149">
        <v>115</v>
      </c>
      <c r="K346" s="7">
        <v>115</v>
      </c>
      <c r="L346" s="7">
        <v>115.5</v>
      </c>
      <c r="M346" s="7">
        <v>91.83</v>
      </c>
      <c r="N346" s="7">
        <v>104.17</v>
      </c>
      <c r="O346" s="7">
        <v>105</v>
      </c>
      <c r="P346" s="7">
        <v>115.45</v>
      </c>
      <c r="Q346" s="7">
        <v>59.53</v>
      </c>
      <c r="R346" s="7">
        <v>101.62</v>
      </c>
      <c r="S346" s="7">
        <v>77.349999999999994</v>
      </c>
      <c r="T346" s="7">
        <v>100</v>
      </c>
      <c r="U346" s="7">
        <v>71.400000000000006</v>
      </c>
      <c r="W346" s="7">
        <v>113.98</v>
      </c>
      <c r="X346" s="7">
        <v>62.88</v>
      </c>
      <c r="AA346" s="7">
        <v>115.5</v>
      </c>
      <c r="AB346" s="7">
        <v>105</v>
      </c>
      <c r="AC346" s="7">
        <v>66.75</v>
      </c>
      <c r="AD346" s="7">
        <v>115.74</v>
      </c>
      <c r="AE346" s="7">
        <v>115</v>
      </c>
      <c r="AF346" s="7">
        <v>114.66</v>
      </c>
      <c r="AG346" s="7">
        <v>100.8</v>
      </c>
      <c r="AH346" s="7">
        <v>110.25</v>
      </c>
      <c r="AI346" s="7">
        <v>100</v>
      </c>
      <c r="AK346" s="7">
        <v>104.7</v>
      </c>
      <c r="AL346" s="7">
        <v>95</v>
      </c>
      <c r="AM346" s="7">
        <v>88</v>
      </c>
      <c r="AN346" s="7">
        <v>89.75</v>
      </c>
      <c r="AP346" s="7">
        <v>115.5</v>
      </c>
      <c r="AR346" s="7">
        <v>110</v>
      </c>
      <c r="AS346" s="7">
        <v>50</v>
      </c>
      <c r="AT346" s="7">
        <v>50.93</v>
      </c>
      <c r="AU346" s="7">
        <v>114</v>
      </c>
      <c r="AV346" s="7">
        <v>91.44</v>
      </c>
      <c r="AW346" s="7">
        <v>44.5</v>
      </c>
      <c r="AY346" s="7">
        <v>72.92</v>
      </c>
      <c r="BA346" s="7">
        <v>80</v>
      </c>
      <c r="BB346" s="7">
        <v>115</v>
      </c>
      <c r="BC346" s="7">
        <v>112</v>
      </c>
    </row>
    <row r="347" spans="1:55" x14ac:dyDescent="0.25">
      <c r="A347" s="7" t="s">
        <v>1410</v>
      </c>
      <c r="B347" s="20">
        <v>11.5</v>
      </c>
      <c r="C347" s="7">
        <v>96</v>
      </c>
      <c r="D347" s="149"/>
      <c r="E347" s="7">
        <v>86</v>
      </c>
      <c r="F347" s="5">
        <v>100.92</v>
      </c>
      <c r="H347" s="7">
        <v>61.8</v>
      </c>
      <c r="I347" s="7">
        <v>90.77</v>
      </c>
      <c r="J347" s="149">
        <v>55.12</v>
      </c>
      <c r="K347" s="7">
        <v>75</v>
      </c>
      <c r="L347" s="7">
        <v>110</v>
      </c>
      <c r="M347" s="7">
        <v>21.75</v>
      </c>
      <c r="N347" s="7">
        <v>17.350000000000001</v>
      </c>
      <c r="O347" s="7">
        <v>105</v>
      </c>
      <c r="P347" s="7">
        <v>105</v>
      </c>
      <c r="Q347" s="7">
        <v>77.17</v>
      </c>
      <c r="R347" s="7">
        <v>89.78</v>
      </c>
      <c r="S347" s="7">
        <v>77.349999999999994</v>
      </c>
      <c r="T347" s="7">
        <v>70</v>
      </c>
      <c r="U347" s="7">
        <v>61</v>
      </c>
      <c r="W347" s="7">
        <v>40.5</v>
      </c>
      <c r="X347" s="7">
        <v>41.9</v>
      </c>
      <c r="AA347" s="7">
        <v>82.68</v>
      </c>
      <c r="AB347" s="7">
        <v>91.35</v>
      </c>
      <c r="AC347" s="7">
        <v>20.75</v>
      </c>
      <c r="AD347" s="7">
        <v>85</v>
      </c>
      <c r="AE347" s="7">
        <v>87.71</v>
      </c>
      <c r="AF347" s="7">
        <v>16.260000000000002</v>
      </c>
      <c r="AG347" s="7">
        <v>11</v>
      </c>
      <c r="AH347" s="7">
        <v>89.25</v>
      </c>
      <c r="AI347" s="7">
        <v>100</v>
      </c>
      <c r="AK347" s="7">
        <v>34.700000000000003</v>
      </c>
      <c r="AL347" s="7">
        <v>75</v>
      </c>
      <c r="AM347" s="7">
        <v>12</v>
      </c>
      <c r="AN347" s="7">
        <v>95</v>
      </c>
      <c r="AP347" s="7">
        <v>75.599999999999994</v>
      </c>
      <c r="AR347" s="7">
        <v>105</v>
      </c>
      <c r="AS347" s="7">
        <v>12.5</v>
      </c>
      <c r="AT347" s="7">
        <v>12.72</v>
      </c>
      <c r="AU347" s="7">
        <v>21.65</v>
      </c>
      <c r="AV347" s="7">
        <v>12.39</v>
      </c>
      <c r="AW347" s="7">
        <v>47</v>
      </c>
      <c r="AY347" s="7">
        <v>30.37</v>
      </c>
      <c r="BA347" s="7">
        <v>90</v>
      </c>
      <c r="BB347" s="7">
        <v>26</v>
      </c>
      <c r="BC347" s="7">
        <v>100</v>
      </c>
    </row>
    <row r="348" spans="1:55" x14ac:dyDescent="0.25">
      <c r="A348" s="7" t="s">
        <v>1411</v>
      </c>
      <c r="B348" s="20">
        <v>9.15</v>
      </c>
      <c r="C348" s="7">
        <v>25</v>
      </c>
      <c r="D348" s="149"/>
      <c r="E348" s="7">
        <v>30</v>
      </c>
      <c r="F348" s="5">
        <v>8.4</v>
      </c>
      <c r="H348" s="7">
        <v>25.75</v>
      </c>
      <c r="I348" s="7">
        <v>30</v>
      </c>
      <c r="J348" s="149">
        <v>11.89</v>
      </c>
      <c r="K348" s="7">
        <v>6</v>
      </c>
      <c r="L348" s="7">
        <v>30</v>
      </c>
      <c r="M348" s="7">
        <v>21.81</v>
      </c>
      <c r="N348" s="7">
        <v>11.57</v>
      </c>
      <c r="O348" s="7">
        <v>21</v>
      </c>
      <c r="P348" s="7">
        <v>26.25</v>
      </c>
      <c r="Q348" s="7">
        <v>11.57</v>
      </c>
      <c r="R348" s="7">
        <v>19.21</v>
      </c>
      <c r="S348" s="7">
        <v>18.21</v>
      </c>
      <c r="T348" s="7">
        <v>20</v>
      </c>
      <c r="U348" s="7">
        <v>18</v>
      </c>
      <c r="W348" s="7">
        <v>30</v>
      </c>
      <c r="X348" s="7">
        <v>16.29</v>
      </c>
      <c r="AA348" s="7">
        <v>11.02</v>
      </c>
      <c r="AB348" s="7">
        <v>26.25</v>
      </c>
      <c r="AC348" s="7">
        <v>13.15</v>
      </c>
      <c r="AD348" s="7">
        <v>18.2</v>
      </c>
      <c r="AE348" s="7">
        <v>14.6</v>
      </c>
      <c r="AF348" s="7">
        <v>16.54</v>
      </c>
      <c r="AG348" s="7">
        <v>21</v>
      </c>
      <c r="AH348" s="7">
        <v>10.5</v>
      </c>
      <c r="AI348" s="7">
        <v>7</v>
      </c>
      <c r="AK348" s="7">
        <v>17.350000000000001</v>
      </c>
      <c r="AL348" s="7">
        <v>25</v>
      </c>
      <c r="AM348" s="7">
        <v>11.5</v>
      </c>
      <c r="AN348" s="7">
        <v>16.5</v>
      </c>
      <c r="AP348" s="7">
        <v>30</v>
      </c>
      <c r="AR348" s="7">
        <v>15</v>
      </c>
      <c r="AS348" s="7">
        <v>12.5</v>
      </c>
      <c r="AT348" s="7">
        <v>12.72</v>
      </c>
      <c r="AU348" s="7">
        <v>28</v>
      </c>
      <c r="AV348" s="7">
        <v>13.12</v>
      </c>
      <c r="AW348" s="7">
        <v>11</v>
      </c>
      <c r="AY348" s="7">
        <v>17.350000000000001</v>
      </c>
      <c r="BA348" s="7">
        <v>17.5</v>
      </c>
      <c r="BB348" s="7">
        <v>10.5</v>
      </c>
      <c r="BC348" s="7">
        <v>22</v>
      </c>
    </row>
    <row r="349" spans="1:55" x14ac:dyDescent="0.25">
      <c r="A349" s="7" t="s">
        <v>452</v>
      </c>
      <c r="B349" s="20">
        <v>1</v>
      </c>
      <c r="C349" s="7">
        <v>1</v>
      </c>
      <c r="D349" s="149"/>
      <c r="E349" s="7">
        <v>1</v>
      </c>
      <c r="F349" s="5">
        <v>1</v>
      </c>
      <c r="H349" s="7">
        <v>1</v>
      </c>
      <c r="I349" s="7">
        <v>1</v>
      </c>
      <c r="J349" s="149">
        <v>1</v>
      </c>
      <c r="K349" s="7">
        <v>1</v>
      </c>
      <c r="L349" s="7">
        <v>1</v>
      </c>
      <c r="M349" s="7">
        <v>1</v>
      </c>
      <c r="N349" s="7">
        <v>1</v>
      </c>
      <c r="O349" s="7">
        <v>1</v>
      </c>
      <c r="P349" s="7">
        <v>1</v>
      </c>
      <c r="Q349" s="7">
        <v>1</v>
      </c>
      <c r="R349" s="7">
        <v>1</v>
      </c>
      <c r="S349" s="7">
        <v>1</v>
      </c>
      <c r="T349" s="7">
        <v>1</v>
      </c>
      <c r="U349" s="7">
        <v>1</v>
      </c>
      <c r="W349" s="7">
        <v>1</v>
      </c>
      <c r="X349" s="7">
        <v>1</v>
      </c>
      <c r="AA349" s="7">
        <v>1</v>
      </c>
      <c r="AB349" s="7">
        <v>1</v>
      </c>
      <c r="AC349" s="7">
        <v>1</v>
      </c>
      <c r="AD349" s="7">
        <v>1</v>
      </c>
      <c r="AE349" s="7">
        <v>1</v>
      </c>
      <c r="AF349" s="7">
        <v>1</v>
      </c>
      <c r="AG349" s="7">
        <v>1</v>
      </c>
      <c r="AH349" s="7">
        <v>1</v>
      </c>
      <c r="AI349" s="7">
        <v>1</v>
      </c>
      <c r="AK349" s="7">
        <v>1</v>
      </c>
      <c r="AL349" s="7">
        <v>1</v>
      </c>
      <c r="AM349" s="7">
        <v>1</v>
      </c>
      <c r="AN349" s="7">
        <v>1</v>
      </c>
      <c r="AP349" s="7">
        <v>1</v>
      </c>
      <c r="AR349" s="7">
        <v>1</v>
      </c>
      <c r="AS349" s="7">
        <v>1</v>
      </c>
      <c r="AT349" s="7">
        <v>1</v>
      </c>
      <c r="AU349" s="7">
        <v>1</v>
      </c>
      <c r="AV349" s="7">
        <v>1</v>
      </c>
      <c r="AW349" s="7">
        <v>1</v>
      </c>
      <c r="AY349" s="7">
        <v>1</v>
      </c>
      <c r="BA349" s="7">
        <v>1</v>
      </c>
      <c r="BB349" s="7">
        <v>1</v>
      </c>
      <c r="BC349" s="7">
        <v>1</v>
      </c>
    </row>
    <row r="350" spans="1:55" x14ac:dyDescent="0.25">
      <c r="A350" s="7" t="s">
        <v>1412</v>
      </c>
      <c r="B350" s="20">
        <v>1</v>
      </c>
      <c r="C350" s="7">
        <v>1</v>
      </c>
      <c r="D350" s="149"/>
      <c r="E350" s="7">
        <v>1</v>
      </c>
      <c r="F350" s="5">
        <v>1</v>
      </c>
      <c r="H350" s="7">
        <v>1</v>
      </c>
      <c r="I350" s="7">
        <v>1</v>
      </c>
      <c r="J350" s="149">
        <v>1</v>
      </c>
      <c r="K350" s="7">
        <v>1</v>
      </c>
      <c r="L350" s="7">
        <v>1</v>
      </c>
      <c r="M350" s="7">
        <v>1</v>
      </c>
      <c r="N350" s="7">
        <v>1</v>
      </c>
      <c r="O350" s="7">
        <v>1</v>
      </c>
      <c r="P350" s="7">
        <v>1</v>
      </c>
      <c r="Q350" s="7">
        <v>1</v>
      </c>
      <c r="R350" s="7">
        <v>1</v>
      </c>
      <c r="S350" s="7">
        <v>1</v>
      </c>
      <c r="T350" s="7">
        <v>1</v>
      </c>
      <c r="U350" s="7">
        <v>1</v>
      </c>
      <c r="W350" s="7">
        <v>1</v>
      </c>
      <c r="X350" s="7">
        <v>1</v>
      </c>
      <c r="AA350" s="7">
        <v>1</v>
      </c>
      <c r="AB350" s="7">
        <v>1</v>
      </c>
      <c r="AC350" s="7">
        <v>1</v>
      </c>
      <c r="AD350" s="7">
        <v>1</v>
      </c>
      <c r="AE350" s="7">
        <v>1</v>
      </c>
      <c r="AF350" s="7">
        <v>1</v>
      </c>
      <c r="AG350" s="7">
        <v>1</v>
      </c>
      <c r="AH350" s="7">
        <v>1</v>
      </c>
      <c r="AI350" s="7">
        <v>1</v>
      </c>
      <c r="AK350" s="7">
        <v>1</v>
      </c>
      <c r="AL350" s="7">
        <v>1</v>
      </c>
      <c r="AM350" s="7">
        <v>1</v>
      </c>
      <c r="AN350" s="7">
        <v>1</v>
      </c>
      <c r="AP350" s="7">
        <v>1</v>
      </c>
      <c r="AR350" s="7">
        <v>1</v>
      </c>
      <c r="AS350" s="7">
        <v>1</v>
      </c>
      <c r="AT350" s="7">
        <v>1</v>
      </c>
      <c r="AU350" s="7">
        <v>1</v>
      </c>
      <c r="AV350" s="7">
        <v>1</v>
      </c>
      <c r="AW350" s="7">
        <v>1</v>
      </c>
      <c r="AY350" s="7">
        <v>1</v>
      </c>
      <c r="BA350" s="7">
        <v>1</v>
      </c>
      <c r="BB350" s="7">
        <v>1</v>
      </c>
      <c r="BC350" s="7">
        <v>1</v>
      </c>
    </row>
    <row r="351" spans="1:55" x14ac:dyDescent="0.25">
      <c r="A351" s="7" t="s">
        <v>1413</v>
      </c>
      <c r="B351" s="20">
        <v>1</v>
      </c>
      <c r="C351" s="7">
        <v>1</v>
      </c>
      <c r="D351" s="149"/>
      <c r="E351" s="7">
        <v>1</v>
      </c>
      <c r="F351" s="5">
        <v>1</v>
      </c>
      <c r="H351" s="7">
        <v>1</v>
      </c>
      <c r="I351" s="7">
        <v>1</v>
      </c>
      <c r="J351" s="149">
        <v>1</v>
      </c>
      <c r="K351" s="7">
        <v>1</v>
      </c>
      <c r="L351" s="7">
        <v>1</v>
      </c>
      <c r="M351" s="7">
        <v>1</v>
      </c>
      <c r="N351" s="7">
        <v>1</v>
      </c>
      <c r="O351" s="7">
        <v>1</v>
      </c>
      <c r="P351" s="7">
        <v>1</v>
      </c>
      <c r="Q351" s="7">
        <v>1</v>
      </c>
      <c r="R351" s="7">
        <v>1</v>
      </c>
      <c r="S351" s="7">
        <v>1</v>
      </c>
      <c r="T351" s="7">
        <v>1</v>
      </c>
      <c r="U351" s="7">
        <v>1</v>
      </c>
      <c r="W351" s="7">
        <v>1</v>
      </c>
      <c r="X351" s="7">
        <v>1</v>
      </c>
      <c r="AA351" s="7">
        <v>1</v>
      </c>
      <c r="AB351" s="7">
        <v>1</v>
      </c>
      <c r="AC351" s="7">
        <v>1</v>
      </c>
      <c r="AD351" s="7">
        <v>1</v>
      </c>
      <c r="AE351" s="7">
        <v>1</v>
      </c>
      <c r="AF351" s="7">
        <v>1</v>
      </c>
      <c r="AG351" s="7">
        <v>1</v>
      </c>
      <c r="AH351" s="7">
        <v>1</v>
      </c>
      <c r="AI351" s="7">
        <v>1</v>
      </c>
      <c r="AK351" s="7">
        <v>1</v>
      </c>
      <c r="AL351" s="7">
        <v>1</v>
      </c>
      <c r="AM351" s="7">
        <v>1</v>
      </c>
      <c r="AN351" s="7">
        <v>1</v>
      </c>
      <c r="AP351" s="7">
        <v>1</v>
      </c>
      <c r="AR351" s="7">
        <v>1</v>
      </c>
      <c r="AS351" s="7">
        <v>1</v>
      </c>
      <c r="AT351" s="7">
        <v>1</v>
      </c>
      <c r="AU351" s="7">
        <v>1</v>
      </c>
      <c r="AV351" s="7">
        <v>1</v>
      </c>
      <c r="AW351" s="7">
        <v>1</v>
      </c>
      <c r="AY351" s="7">
        <v>1</v>
      </c>
      <c r="BA351" s="7">
        <v>1</v>
      </c>
      <c r="BB351" s="7">
        <v>1</v>
      </c>
      <c r="BC351" s="7">
        <v>1</v>
      </c>
    </row>
    <row r="352" spans="1:55" x14ac:dyDescent="0.25">
      <c r="A352" s="7" t="s">
        <v>453</v>
      </c>
      <c r="D352" s="149"/>
      <c r="J352" s="149"/>
    </row>
    <row r="353" spans="1:55" x14ac:dyDescent="0.25">
      <c r="A353" s="7" t="s">
        <v>1414</v>
      </c>
      <c r="B353" s="20">
        <v>12000</v>
      </c>
      <c r="C353" s="7">
        <v>19000</v>
      </c>
      <c r="D353" s="149"/>
      <c r="E353" s="7">
        <v>16500</v>
      </c>
      <c r="F353" s="5">
        <v>10068.18</v>
      </c>
      <c r="H353" s="7">
        <v>19000</v>
      </c>
      <c r="I353" s="7">
        <v>20000</v>
      </c>
      <c r="J353" s="149">
        <v>13230</v>
      </c>
      <c r="K353" s="7">
        <v>18500</v>
      </c>
      <c r="L353" s="7">
        <v>18774</v>
      </c>
      <c r="M353" s="7">
        <v>19897</v>
      </c>
      <c r="N353" s="7">
        <v>13890.17</v>
      </c>
      <c r="O353" s="7">
        <v>11550</v>
      </c>
      <c r="P353" s="7">
        <v>9724.0499999999993</v>
      </c>
      <c r="Q353" s="7">
        <v>5457.37</v>
      </c>
      <c r="R353" s="7">
        <v>9189.2199999999993</v>
      </c>
      <c r="S353" s="7">
        <v>7656.95</v>
      </c>
      <c r="T353" s="7">
        <v>4790</v>
      </c>
      <c r="U353" s="7">
        <v>13500</v>
      </c>
      <c r="W353" s="7">
        <v>7524.56</v>
      </c>
      <c r="X353" s="7">
        <v>12907.8</v>
      </c>
      <c r="AA353" s="7">
        <v>18384.18</v>
      </c>
      <c r="AB353" s="7">
        <v>4410</v>
      </c>
      <c r="AC353" s="7">
        <v>19305</v>
      </c>
      <c r="AD353" s="7">
        <v>14867</v>
      </c>
      <c r="AE353" s="7">
        <v>15790.16</v>
      </c>
      <c r="AF353" s="7">
        <v>16121.86</v>
      </c>
      <c r="AG353" s="7">
        <v>6063.75</v>
      </c>
      <c r="AH353" s="7">
        <v>20000</v>
      </c>
      <c r="AI353" s="7">
        <v>18000</v>
      </c>
      <c r="AK353" s="7">
        <v>20000</v>
      </c>
      <c r="AL353" s="7">
        <v>13230</v>
      </c>
      <c r="AM353" s="7">
        <v>14000</v>
      </c>
      <c r="AN353" s="7">
        <v>6945</v>
      </c>
      <c r="AP353" s="7">
        <v>19000</v>
      </c>
      <c r="AR353" s="7">
        <v>7400</v>
      </c>
      <c r="AS353" s="7">
        <v>4890</v>
      </c>
      <c r="AT353" s="7">
        <v>4074.84</v>
      </c>
      <c r="AU353" s="7">
        <v>19000</v>
      </c>
      <c r="AV353" s="7">
        <v>12500</v>
      </c>
      <c r="AW353" s="7">
        <v>7293</v>
      </c>
      <c r="AY353" s="7">
        <v>19000</v>
      </c>
      <c r="BA353" s="7">
        <v>10400</v>
      </c>
      <c r="BB353" s="7">
        <v>11000</v>
      </c>
      <c r="BC353" s="7">
        <v>15000</v>
      </c>
    </row>
    <row r="354" spans="1:55" x14ac:dyDescent="0.25">
      <c r="A354" s="7" t="s">
        <v>1415</v>
      </c>
      <c r="B354" s="20">
        <v>14000</v>
      </c>
      <c r="C354" s="7">
        <v>23500</v>
      </c>
      <c r="D354" s="149"/>
      <c r="E354" s="7">
        <v>20250</v>
      </c>
      <c r="F354" s="5">
        <v>12496.29</v>
      </c>
      <c r="H354" s="7">
        <v>25000</v>
      </c>
      <c r="I354" s="7">
        <v>24150</v>
      </c>
      <c r="J354" s="149">
        <v>15855</v>
      </c>
      <c r="K354" s="7">
        <v>21000</v>
      </c>
      <c r="L354" s="7">
        <v>23425</v>
      </c>
      <c r="M354" s="7">
        <v>22119</v>
      </c>
      <c r="N354" s="7">
        <v>23152.48</v>
      </c>
      <c r="O354" s="7">
        <v>12600</v>
      </c>
      <c r="P354" s="7">
        <v>17017.080000000002</v>
      </c>
      <c r="Q354" s="7">
        <v>7276.5</v>
      </c>
      <c r="R354" s="7">
        <v>9827.35</v>
      </c>
      <c r="S354" s="7">
        <v>10210.25</v>
      </c>
      <c r="T354" s="7">
        <v>5550</v>
      </c>
      <c r="U354" s="7">
        <v>15500</v>
      </c>
      <c r="W354" s="7">
        <v>13312.68</v>
      </c>
      <c r="X354" s="7">
        <v>9053.83</v>
      </c>
      <c r="AA354" s="7">
        <v>21030.18</v>
      </c>
      <c r="AB354" s="7">
        <v>5040</v>
      </c>
      <c r="AC354" s="7">
        <v>21450</v>
      </c>
      <c r="AD354" s="7">
        <v>19272</v>
      </c>
      <c r="AE354" s="7">
        <v>23500</v>
      </c>
      <c r="AF354" s="7">
        <v>18613.419999999998</v>
      </c>
      <c r="AG354" s="7">
        <v>4961.25</v>
      </c>
      <c r="AH354" s="7">
        <v>24000</v>
      </c>
      <c r="AI354" s="7">
        <v>21500</v>
      </c>
      <c r="AK354" s="7">
        <v>23000</v>
      </c>
      <c r="AL354" s="7">
        <v>16537.5</v>
      </c>
      <c r="AM354" s="7">
        <v>16000</v>
      </c>
      <c r="AN354" s="7">
        <v>8050</v>
      </c>
      <c r="AP354" s="7">
        <v>22500</v>
      </c>
      <c r="AR354" s="7">
        <v>20000</v>
      </c>
      <c r="AS354" s="7">
        <v>6500</v>
      </c>
      <c r="AT354" s="7">
        <v>4838.87</v>
      </c>
      <c r="AU354" s="7">
        <v>24000</v>
      </c>
      <c r="AV354" s="7">
        <v>15000</v>
      </c>
      <c r="AW354" s="7">
        <v>14500</v>
      </c>
      <c r="AY354" s="7">
        <v>24700</v>
      </c>
      <c r="BA354" s="7">
        <v>12400</v>
      </c>
      <c r="BB354" s="7">
        <v>16500</v>
      </c>
      <c r="BC354" s="7">
        <v>17000</v>
      </c>
    </row>
    <row r="355" spans="1:55" x14ac:dyDescent="0.25">
      <c r="A355" s="7" t="s">
        <v>1416</v>
      </c>
      <c r="B355" s="20">
        <v>15500</v>
      </c>
      <c r="C355" s="7">
        <v>28000</v>
      </c>
      <c r="D355" s="149"/>
      <c r="E355" s="7">
        <v>24850</v>
      </c>
      <c r="F355" s="5">
        <v>14924.4</v>
      </c>
      <c r="H355" s="7">
        <v>29000</v>
      </c>
      <c r="I355" s="7">
        <v>30000</v>
      </c>
      <c r="J355" s="149">
        <v>21105</v>
      </c>
      <c r="K355" s="7">
        <v>24000</v>
      </c>
      <c r="L355" s="7">
        <v>29330</v>
      </c>
      <c r="M355" s="7">
        <v>25351</v>
      </c>
      <c r="N355" s="7">
        <v>30000</v>
      </c>
      <c r="O355" s="7">
        <v>15750</v>
      </c>
      <c r="P355" s="7">
        <v>24310.12</v>
      </c>
      <c r="Q355" s="7">
        <v>8158.5</v>
      </c>
      <c r="R355" s="7">
        <v>11231.27</v>
      </c>
      <c r="S355" s="7">
        <v>12762.81</v>
      </c>
      <c r="T355" s="7">
        <v>6590</v>
      </c>
      <c r="U355" s="7">
        <v>18000</v>
      </c>
      <c r="W355" s="7">
        <v>19679.62</v>
      </c>
      <c r="X355" s="7">
        <v>8309.9500000000007</v>
      </c>
      <c r="AA355" s="7">
        <v>25440.18</v>
      </c>
      <c r="AB355" s="7">
        <v>5775</v>
      </c>
      <c r="AC355" s="7">
        <v>24750</v>
      </c>
      <c r="AD355" s="7">
        <v>21270</v>
      </c>
      <c r="AE355" s="7">
        <v>27570.26</v>
      </c>
      <c r="AF355" s="7">
        <v>21190.03</v>
      </c>
      <c r="AG355" s="7">
        <v>4410</v>
      </c>
      <c r="AH355" s="7">
        <v>29400</v>
      </c>
      <c r="AI355" s="7">
        <v>25000</v>
      </c>
      <c r="AK355" s="7">
        <v>29000</v>
      </c>
      <c r="AL355" s="7">
        <v>19425</v>
      </c>
      <c r="AM355" s="7">
        <v>17100</v>
      </c>
      <c r="AN355" s="7">
        <v>9260</v>
      </c>
      <c r="AP355" s="7">
        <v>27000</v>
      </c>
      <c r="AR355" s="7">
        <v>30000</v>
      </c>
      <c r="AS355" s="7">
        <v>7200</v>
      </c>
      <c r="AT355" s="7">
        <v>5729.85</v>
      </c>
      <c r="AU355" s="7">
        <v>28000</v>
      </c>
      <c r="AV355" s="7">
        <v>16500</v>
      </c>
      <c r="AW355" s="7">
        <v>20500</v>
      </c>
      <c r="AY355" s="7">
        <v>29500</v>
      </c>
      <c r="BA355" s="7">
        <v>17000</v>
      </c>
      <c r="BB355" s="7">
        <v>22000</v>
      </c>
      <c r="BC355" s="7">
        <v>19000</v>
      </c>
    </row>
    <row r="356" spans="1:55" x14ac:dyDescent="0.25">
      <c r="A356" s="7" t="s">
        <v>1417</v>
      </c>
      <c r="B356" s="20">
        <v>1725</v>
      </c>
      <c r="C356" s="7">
        <v>4000</v>
      </c>
      <c r="D356" s="149"/>
      <c r="E356" s="7">
        <v>5000</v>
      </c>
      <c r="F356" s="5">
        <v>6103.64</v>
      </c>
      <c r="H356" s="7">
        <v>5000</v>
      </c>
      <c r="I356" s="7">
        <v>5885.06</v>
      </c>
      <c r="J356" s="149">
        <v>5000</v>
      </c>
      <c r="K356" s="7">
        <v>4300</v>
      </c>
      <c r="L356" s="7">
        <v>6875</v>
      </c>
      <c r="M356" s="7">
        <v>3787.5</v>
      </c>
      <c r="N356" s="7">
        <v>6500</v>
      </c>
      <c r="O356" s="7">
        <v>1050</v>
      </c>
      <c r="P356" s="7">
        <v>4254.2299999999996</v>
      </c>
      <c r="Q356" s="7">
        <v>1157.6199999999999</v>
      </c>
      <c r="R356" s="7">
        <v>4360.62</v>
      </c>
      <c r="S356" s="7">
        <v>2552.56</v>
      </c>
      <c r="T356" s="7">
        <v>4000</v>
      </c>
      <c r="U356" s="7">
        <v>3000</v>
      </c>
      <c r="W356" s="7">
        <v>5775</v>
      </c>
      <c r="X356" s="7">
        <v>4962.47</v>
      </c>
      <c r="AA356" s="7">
        <v>3858.75</v>
      </c>
      <c r="AB356" s="7">
        <v>4200</v>
      </c>
      <c r="AC356" s="7">
        <v>2940</v>
      </c>
      <c r="AD356" s="7">
        <v>4187</v>
      </c>
      <c r="AE356" s="7">
        <v>6950</v>
      </c>
      <c r="AF356" s="7">
        <v>4543.5200000000004</v>
      </c>
      <c r="AG356" s="7">
        <v>3675</v>
      </c>
      <c r="AH356" s="7">
        <v>3675</v>
      </c>
      <c r="AI356" s="7">
        <v>3000</v>
      </c>
      <c r="AK356" s="7">
        <v>5250</v>
      </c>
      <c r="AL356" s="7">
        <v>6000</v>
      </c>
      <c r="AM356" s="7">
        <v>2200</v>
      </c>
      <c r="AN356" s="7">
        <v>1150</v>
      </c>
      <c r="AP356" s="7">
        <v>4500</v>
      </c>
      <c r="AR356" s="7">
        <v>7000</v>
      </c>
      <c r="AS356" s="7">
        <v>1000</v>
      </c>
      <c r="AT356" s="7">
        <v>4074.8</v>
      </c>
      <c r="AU356" s="7">
        <v>3307.5</v>
      </c>
      <c r="AV356" s="7">
        <v>1000</v>
      </c>
      <c r="AW356" s="7">
        <v>4500</v>
      </c>
      <c r="AY356" s="7">
        <v>3638.25</v>
      </c>
      <c r="BA356" s="7">
        <v>4500</v>
      </c>
      <c r="BB356" s="7">
        <v>6500</v>
      </c>
      <c r="BC356" s="7">
        <v>3000</v>
      </c>
    </row>
    <row r="357" spans="1:55" x14ac:dyDescent="0.25">
      <c r="A357" s="7" t="s">
        <v>454</v>
      </c>
      <c r="B357" s="20">
        <v>1650</v>
      </c>
      <c r="C357" s="7">
        <v>3000</v>
      </c>
      <c r="D357" s="149"/>
      <c r="E357" s="7">
        <v>2625</v>
      </c>
      <c r="F357" s="5">
        <v>985.1</v>
      </c>
      <c r="H357" s="7">
        <v>2500</v>
      </c>
      <c r="I357" s="7">
        <v>4250</v>
      </c>
      <c r="J357" s="149">
        <v>2664.27</v>
      </c>
      <c r="K357" s="7">
        <v>1963.5</v>
      </c>
      <c r="L357" s="7">
        <v>3559.45</v>
      </c>
      <c r="M357" s="7">
        <v>2075</v>
      </c>
      <c r="N357" s="7">
        <v>3750</v>
      </c>
      <c r="O357" s="7">
        <v>1050</v>
      </c>
      <c r="P357" s="7">
        <v>2431.0100000000002</v>
      </c>
      <c r="Q357" s="7">
        <v>2425.5</v>
      </c>
      <c r="R357" s="7">
        <v>2528.25</v>
      </c>
      <c r="S357" s="7">
        <v>1084.72</v>
      </c>
      <c r="T357" s="7">
        <v>3000</v>
      </c>
      <c r="U357" s="7">
        <v>2000</v>
      </c>
      <c r="W357" s="7">
        <v>1212.75</v>
      </c>
      <c r="X357" s="7">
        <v>3975</v>
      </c>
      <c r="AA357" s="7">
        <v>2480.62</v>
      </c>
      <c r="AB357" s="7">
        <v>2625</v>
      </c>
      <c r="AC357" s="7">
        <v>3990</v>
      </c>
      <c r="AD357" s="7">
        <v>3035</v>
      </c>
      <c r="AE357" s="7">
        <v>1754.45</v>
      </c>
      <c r="AF357" s="7">
        <v>2432.89</v>
      </c>
      <c r="AG357" s="7">
        <v>551.25</v>
      </c>
      <c r="AH357" s="7">
        <v>3000</v>
      </c>
      <c r="AI357" s="7">
        <v>1200</v>
      </c>
      <c r="AK357" s="7">
        <v>4000</v>
      </c>
      <c r="AL357" s="7">
        <v>2800</v>
      </c>
      <c r="AM357" s="7">
        <v>2294.1999999999998</v>
      </c>
      <c r="AN357" s="7">
        <v>1575</v>
      </c>
      <c r="AP357" s="7">
        <v>3100</v>
      </c>
      <c r="AR357" s="7">
        <v>1185</v>
      </c>
      <c r="AS357" s="7">
        <v>1550</v>
      </c>
      <c r="AT357" s="7">
        <v>2894.06</v>
      </c>
      <c r="AU357" s="7">
        <v>1260</v>
      </c>
      <c r="AV357" s="7">
        <v>2500</v>
      </c>
      <c r="AW357" s="7">
        <v>2600</v>
      </c>
      <c r="AY357" s="7">
        <v>2866.5</v>
      </c>
      <c r="BA357" s="7">
        <v>2625</v>
      </c>
      <c r="BB357" s="7">
        <v>2100</v>
      </c>
      <c r="BC357" s="7">
        <v>2500</v>
      </c>
    </row>
    <row r="358" spans="1:55" x14ac:dyDescent="0.25">
      <c r="A358" s="7" t="s">
        <v>1316</v>
      </c>
      <c r="B358" s="20">
        <v>1</v>
      </c>
      <c r="C358" s="7">
        <v>1</v>
      </c>
      <c r="D358" s="149"/>
      <c r="E358" s="7">
        <v>1</v>
      </c>
      <c r="F358" s="5">
        <v>1</v>
      </c>
      <c r="H358" s="7">
        <v>1</v>
      </c>
      <c r="I358" s="7">
        <v>1</v>
      </c>
      <c r="J358" s="149">
        <v>1</v>
      </c>
      <c r="K358" s="7">
        <v>1</v>
      </c>
      <c r="L358" s="7">
        <v>1</v>
      </c>
      <c r="M358" s="7">
        <v>1</v>
      </c>
      <c r="N358" s="7">
        <v>1</v>
      </c>
      <c r="O358" s="7">
        <v>1</v>
      </c>
      <c r="P358" s="7">
        <v>1</v>
      </c>
      <c r="Q358" s="7">
        <v>1</v>
      </c>
      <c r="R358" s="7">
        <v>1</v>
      </c>
      <c r="S358" s="7">
        <v>1</v>
      </c>
      <c r="T358" s="7">
        <v>1</v>
      </c>
      <c r="U358" s="7">
        <v>1</v>
      </c>
      <c r="W358" s="7">
        <v>1</v>
      </c>
      <c r="X358" s="7">
        <v>1</v>
      </c>
      <c r="AA358" s="7">
        <v>1</v>
      </c>
      <c r="AB358" s="7">
        <v>1</v>
      </c>
      <c r="AC358" s="7">
        <v>1</v>
      </c>
      <c r="AD358" s="7">
        <v>1</v>
      </c>
      <c r="AE358" s="7">
        <v>1</v>
      </c>
      <c r="AF358" s="7">
        <v>1</v>
      </c>
      <c r="AG358" s="7">
        <v>1</v>
      </c>
      <c r="AH358" s="7">
        <v>1</v>
      </c>
      <c r="AI358" s="7">
        <v>1</v>
      </c>
      <c r="AK358" s="7">
        <v>1</v>
      </c>
      <c r="AL358" s="7">
        <v>1</v>
      </c>
      <c r="AM358" s="7">
        <v>1</v>
      </c>
      <c r="AN358" s="7">
        <v>1</v>
      </c>
      <c r="AP358" s="7">
        <v>1</v>
      </c>
      <c r="AR358" s="7">
        <v>1</v>
      </c>
      <c r="AS358" s="7">
        <v>1</v>
      </c>
      <c r="AT358" s="7">
        <v>1</v>
      </c>
      <c r="AU358" s="7">
        <v>1</v>
      </c>
      <c r="AV358" s="7">
        <v>1</v>
      </c>
      <c r="AW358" s="7">
        <v>1</v>
      </c>
      <c r="AY358" s="7">
        <v>1</v>
      </c>
      <c r="BA358" s="7">
        <v>1</v>
      </c>
      <c r="BB358" s="7">
        <v>1</v>
      </c>
      <c r="BC358" s="7">
        <v>1</v>
      </c>
    </row>
    <row r="359" spans="1:55" x14ac:dyDescent="0.25">
      <c r="A359" s="7" t="s">
        <v>1317</v>
      </c>
      <c r="B359" s="20">
        <v>1</v>
      </c>
      <c r="C359" s="7">
        <v>1</v>
      </c>
      <c r="D359" s="149"/>
      <c r="E359" s="7">
        <v>1</v>
      </c>
      <c r="F359" s="5">
        <v>1</v>
      </c>
      <c r="H359" s="7">
        <v>1</v>
      </c>
      <c r="I359" s="7">
        <v>1</v>
      </c>
      <c r="J359" s="149">
        <v>1</v>
      </c>
      <c r="K359" s="7">
        <v>1</v>
      </c>
      <c r="L359" s="7">
        <v>1</v>
      </c>
      <c r="M359" s="7">
        <v>1</v>
      </c>
      <c r="N359" s="7">
        <v>1</v>
      </c>
      <c r="O359" s="7">
        <v>1</v>
      </c>
      <c r="P359" s="7">
        <v>1</v>
      </c>
      <c r="Q359" s="7">
        <v>1</v>
      </c>
      <c r="R359" s="7">
        <v>1</v>
      </c>
      <c r="S359" s="7">
        <v>1</v>
      </c>
      <c r="T359" s="7">
        <v>1</v>
      </c>
      <c r="U359" s="7">
        <v>1</v>
      </c>
      <c r="W359" s="7">
        <v>1</v>
      </c>
      <c r="X359" s="7">
        <v>1</v>
      </c>
      <c r="AA359" s="7">
        <v>1</v>
      </c>
      <c r="AB359" s="7">
        <v>1</v>
      </c>
      <c r="AC359" s="7">
        <v>1</v>
      </c>
      <c r="AD359" s="7">
        <v>1</v>
      </c>
      <c r="AE359" s="7">
        <v>1</v>
      </c>
      <c r="AF359" s="7">
        <v>1</v>
      </c>
      <c r="AG359" s="7">
        <v>1</v>
      </c>
      <c r="AH359" s="7">
        <v>1</v>
      </c>
      <c r="AI359" s="7">
        <v>1</v>
      </c>
      <c r="AK359" s="7">
        <v>1</v>
      </c>
      <c r="AL359" s="7">
        <v>1</v>
      </c>
      <c r="AM359" s="7">
        <v>1</v>
      </c>
      <c r="AN359" s="7">
        <v>1</v>
      </c>
      <c r="AP359" s="7">
        <v>1</v>
      </c>
      <c r="AR359" s="7">
        <v>1</v>
      </c>
      <c r="AS359" s="7">
        <v>1</v>
      </c>
      <c r="AT359" s="7">
        <v>1</v>
      </c>
      <c r="AU359" s="7">
        <v>1</v>
      </c>
      <c r="AV359" s="7">
        <v>1</v>
      </c>
      <c r="AW359" s="7">
        <v>1</v>
      </c>
      <c r="AY359" s="7">
        <v>1</v>
      </c>
      <c r="BA359" s="7">
        <v>1</v>
      </c>
      <c r="BB359" s="7">
        <v>1</v>
      </c>
      <c r="BC359" s="7">
        <v>1</v>
      </c>
    </row>
    <row r="360" spans="1:55" x14ac:dyDescent="0.25">
      <c r="A360" s="7" t="s">
        <v>1319</v>
      </c>
      <c r="B360" s="20">
        <v>1</v>
      </c>
      <c r="C360" s="7">
        <v>1</v>
      </c>
      <c r="D360" s="149"/>
      <c r="E360" s="7">
        <v>1</v>
      </c>
      <c r="F360" s="5">
        <v>1</v>
      </c>
      <c r="H360" s="7">
        <v>1</v>
      </c>
      <c r="I360" s="7">
        <v>1</v>
      </c>
      <c r="J360" s="149">
        <v>1</v>
      </c>
      <c r="K360" s="7">
        <v>1</v>
      </c>
      <c r="L360" s="7">
        <v>1</v>
      </c>
      <c r="M360" s="7">
        <v>1</v>
      </c>
      <c r="N360" s="7">
        <v>1</v>
      </c>
      <c r="O360" s="7">
        <v>1</v>
      </c>
      <c r="P360" s="7">
        <v>1</v>
      </c>
      <c r="Q360" s="7">
        <v>1</v>
      </c>
      <c r="R360" s="7">
        <v>1</v>
      </c>
      <c r="S360" s="7">
        <v>1</v>
      </c>
      <c r="T360" s="7">
        <v>1</v>
      </c>
      <c r="U360" s="7">
        <v>1</v>
      </c>
      <c r="W360" s="7">
        <v>1</v>
      </c>
      <c r="X360" s="7">
        <v>1</v>
      </c>
      <c r="AA360" s="7">
        <v>1</v>
      </c>
      <c r="AB360" s="7">
        <v>1</v>
      </c>
      <c r="AC360" s="7">
        <v>1</v>
      </c>
      <c r="AD360" s="7">
        <v>1</v>
      </c>
      <c r="AE360" s="7">
        <v>1</v>
      </c>
      <c r="AF360" s="7">
        <v>1</v>
      </c>
      <c r="AG360" s="7">
        <v>1</v>
      </c>
      <c r="AH360" s="7">
        <v>1</v>
      </c>
      <c r="AI360" s="7">
        <v>1</v>
      </c>
      <c r="AK360" s="7">
        <v>1</v>
      </c>
      <c r="AL360" s="7">
        <v>1</v>
      </c>
      <c r="AM360" s="7">
        <v>1</v>
      </c>
      <c r="AN360" s="7">
        <v>1</v>
      </c>
      <c r="AP360" s="7">
        <v>1</v>
      </c>
      <c r="AR360" s="7">
        <v>1</v>
      </c>
      <c r="AS360" s="7">
        <v>1</v>
      </c>
      <c r="AT360" s="7">
        <v>1</v>
      </c>
      <c r="AU360" s="7">
        <v>1</v>
      </c>
      <c r="AV360" s="7">
        <v>1</v>
      </c>
      <c r="AW360" s="7">
        <v>1</v>
      </c>
      <c r="AY360" s="7">
        <v>1</v>
      </c>
      <c r="BA360" s="7">
        <v>1</v>
      </c>
      <c r="BB360" s="7">
        <v>1</v>
      </c>
      <c r="BC360" s="7">
        <v>1</v>
      </c>
    </row>
    <row r="361" spans="1:55" x14ac:dyDescent="0.25">
      <c r="A361" s="7" t="s">
        <v>1321</v>
      </c>
      <c r="B361" s="20">
        <v>1</v>
      </c>
      <c r="C361" s="7">
        <v>1</v>
      </c>
      <c r="D361" s="149"/>
      <c r="E361" s="7">
        <v>1</v>
      </c>
      <c r="F361" s="5">
        <v>1</v>
      </c>
      <c r="H361" s="7">
        <v>1</v>
      </c>
      <c r="I361" s="7">
        <v>1</v>
      </c>
      <c r="J361" s="149">
        <v>1</v>
      </c>
      <c r="K361" s="7">
        <v>1</v>
      </c>
      <c r="L361" s="7">
        <v>1</v>
      </c>
      <c r="M361" s="7">
        <v>1</v>
      </c>
      <c r="N361" s="7">
        <v>1</v>
      </c>
      <c r="O361" s="7">
        <v>1</v>
      </c>
      <c r="P361" s="7">
        <v>1</v>
      </c>
      <c r="Q361" s="7">
        <v>1</v>
      </c>
      <c r="R361" s="7">
        <v>1</v>
      </c>
      <c r="S361" s="7">
        <v>1</v>
      </c>
      <c r="T361" s="7">
        <v>1</v>
      </c>
      <c r="U361" s="7">
        <v>1</v>
      </c>
      <c r="W361" s="7">
        <v>1</v>
      </c>
      <c r="X361" s="7">
        <v>1</v>
      </c>
      <c r="AA361" s="7">
        <v>1</v>
      </c>
      <c r="AB361" s="7">
        <v>1</v>
      </c>
      <c r="AC361" s="7">
        <v>1</v>
      </c>
      <c r="AD361" s="7">
        <v>1</v>
      </c>
      <c r="AE361" s="7">
        <v>1</v>
      </c>
      <c r="AF361" s="7">
        <v>1</v>
      </c>
      <c r="AG361" s="7">
        <v>1</v>
      </c>
      <c r="AH361" s="7">
        <v>1</v>
      </c>
      <c r="AI361" s="7">
        <v>1</v>
      </c>
      <c r="AK361" s="7">
        <v>1</v>
      </c>
      <c r="AL361" s="7">
        <v>1</v>
      </c>
      <c r="AM361" s="7">
        <v>1</v>
      </c>
      <c r="AN361" s="7">
        <v>1</v>
      </c>
      <c r="AP361" s="7">
        <v>1</v>
      </c>
      <c r="AR361" s="7">
        <v>1</v>
      </c>
      <c r="AS361" s="7">
        <v>1</v>
      </c>
      <c r="AT361" s="7">
        <v>1</v>
      </c>
      <c r="AU361" s="7">
        <v>1</v>
      </c>
      <c r="AV361" s="7">
        <v>1</v>
      </c>
      <c r="AW361" s="7">
        <v>1</v>
      </c>
      <c r="AY361" s="7">
        <v>1</v>
      </c>
      <c r="BA361" s="7">
        <v>1</v>
      </c>
      <c r="BB361" s="7">
        <v>1</v>
      </c>
      <c r="BC361" s="7">
        <v>1</v>
      </c>
    </row>
    <row r="362" spans="1:55" x14ac:dyDescent="0.25">
      <c r="A362" s="7">
        <v>16</v>
      </c>
      <c r="D362" s="149"/>
      <c r="J362" s="149"/>
    </row>
    <row r="363" spans="1:55" x14ac:dyDescent="0.25">
      <c r="A363" s="7" t="s">
        <v>302</v>
      </c>
      <c r="D363" s="149"/>
      <c r="J363" s="149"/>
    </row>
    <row r="364" spans="1:55" x14ac:dyDescent="0.25">
      <c r="A364" s="7" t="s">
        <v>300</v>
      </c>
      <c r="B364" s="20">
        <v>4400</v>
      </c>
      <c r="C364" s="7">
        <v>5200</v>
      </c>
      <c r="D364" s="149"/>
      <c r="E364" s="7">
        <v>2850</v>
      </c>
      <c r="F364" s="5">
        <v>3457.04</v>
      </c>
      <c r="H364" s="7">
        <v>4000</v>
      </c>
      <c r="I364" s="7">
        <v>4568.5200000000004</v>
      </c>
      <c r="J364" s="149">
        <v>3687.71</v>
      </c>
      <c r="K364" s="7">
        <v>3968</v>
      </c>
      <c r="L364" s="7">
        <v>5300</v>
      </c>
      <c r="M364" s="7">
        <v>3540.6</v>
      </c>
      <c r="N364" s="7">
        <v>4725</v>
      </c>
      <c r="O364" s="7">
        <v>4800</v>
      </c>
      <c r="P364" s="7">
        <v>5150</v>
      </c>
      <c r="Q364" s="7">
        <v>4410</v>
      </c>
      <c r="R364" s="7">
        <v>3981.98</v>
      </c>
      <c r="S364" s="7">
        <v>3062.78</v>
      </c>
      <c r="T364" s="7">
        <v>4000</v>
      </c>
      <c r="U364" s="7">
        <v>3900</v>
      </c>
      <c r="W364" s="7">
        <v>4504.5</v>
      </c>
      <c r="X364" s="7">
        <v>4764.97</v>
      </c>
      <c r="AA364" s="7">
        <v>3500</v>
      </c>
      <c r="AB364" s="7">
        <v>4084.5</v>
      </c>
      <c r="AC364" s="7">
        <v>4500</v>
      </c>
      <c r="AD364" s="7">
        <v>3304</v>
      </c>
      <c r="AE364" s="7">
        <v>4850</v>
      </c>
      <c r="AF364" s="7">
        <v>4902.92</v>
      </c>
      <c r="AG364" s="7">
        <v>3252.35</v>
      </c>
      <c r="AH364" s="7">
        <v>4462.5</v>
      </c>
      <c r="AI364" s="7">
        <v>3500</v>
      </c>
      <c r="AK364" s="7">
        <v>4500</v>
      </c>
      <c r="AL364" s="7">
        <v>3366.2</v>
      </c>
      <c r="AM364" s="7">
        <v>2936</v>
      </c>
      <c r="AN364" s="7">
        <v>4250</v>
      </c>
      <c r="AP364" s="7">
        <v>2800</v>
      </c>
      <c r="AR364" s="7">
        <v>5135</v>
      </c>
      <c r="AS364" s="7">
        <v>4100</v>
      </c>
      <c r="AT364" s="7">
        <v>2928.45</v>
      </c>
      <c r="AU364" s="7">
        <v>3730</v>
      </c>
      <c r="AV364" s="7">
        <v>4634.12</v>
      </c>
      <c r="AW364" s="7">
        <v>4500</v>
      </c>
      <c r="AY364" s="7">
        <v>1984.5</v>
      </c>
      <c r="BA364" s="7">
        <v>4000</v>
      </c>
      <c r="BB364" s="7">
        <v>3700</v>
      </c>
      <c r="BC364" s="7">
        <v>3570</v>
      </c>
    </row>
    <row r="365" spans="1:55" x14ac:dyDescent="0.25">
      <c r="A365" s="7" t="s">
        <v>301</v>
      </c>
      <c r="B365" s="20">
        <v>600</v>
      </c>
      <c r="C365" s="7">
        <v>262.5</v>
      </c>
      <c r="D365" s="149"/>
      <c r="E365" s="7">
        <v>650</v>
      </c>
      <c r="F365" s="5">
        <v>321.70999999999998</v>
      </c>
      <c r="H365" s="7">
        <v>277.3</v>
      </c>
      <c r="I365" s="7">
        <v>740.7</v>
      </c>
      <c r="J365" s="149">
        <v>550</v>
      </c>
      <c r="K365" s="7">
        <v>521</v>
      </c>
      <c r="L365" s="7">
        <v>689.3</v>
      </c>
      <c r="M365" s="7">
        <v>588</v>
      </c>
      <c r="N365" s="7">
        <v>661.5</v>
      </c>
      <c r="O365" s="7">
        <v>500</v>
      </c>
      <c r="P365" s="7">
        <v>682.5</v>
      </c>
      <c r="Q365" s="7">
        <v>551.25</v>
      </c>
      <c r="R365" s="7">
        <v>660</v>
      </c>
      <c r="S365" s="7">
        <v>289</v>
      </c>
      <c r="T365" s="7">
        <v>310</v>
      </c>
      <c r="U365" s="7">
        <v>500</v>
      </c>
      <c r="W365" s="7">
        <v>525</v>
      </c>
      <c r="X365" s="7">
        <v>509.53</v>
      </c>
      <c r="AA365" s="7">
        <v>600</v>
      </c>
      <c r="AB365" s="7">
        <v>315</v>
      </c>
      <c r="AC365" s="7">
        <v>580</v>
      </c>
      <c r="AD365" s="7">
        <v>512</v>
      </c>
      <c r="AE365" s="7">
        <v>750</v>
      </c>
      <c r="AF365" s="7">
        <v>587.52</v>
      </c>
      <c r="AG365" s="7">
        <v>544.4</v>
      </c>
      <c r="AH365" s="7">
        <v>250</v>
      </c>
      <c r="AI365" s="7">
        <v>250</v>
      </c>
      <c r="AK365" s="7">
        <v>450</v>
      </c>
      <c r="AL365" s="7">
        <v>483</v>
      </c>
      <c r="AM365" s="7">
        <v>560</v>
      </c>
      <c r="AN365" s="7">
        <v>650</v>
      </c>
      <c r="AP365" s="7">
        <v>500</v>
      </c>
      <c r="AR365" s="7">
        <v>750</v>
      </c>
      <c r="AS365" s="7">
        <v>685</v>
      </c>
      <c r="AT365" s="7">
        <v>578.80999999999995</v>
      </c>
      <c r="AU365" s="7">
        <v>468.5</v>
      </c>
      <c r="AV365" s="7">
        <v>638.66999999999996</v>
      </c>
      <c r="AW365" s="7">
        <v>486.2</v>
      </c>
      <c r="AY365" s="7">
        <v>330.75</v>
      </c>
      <c r="BA365" s="7">
        <v>450</v>
      </c>
      <c r="BB365" s="7">
        <v>500</v>
      </c>
      <c r="BC365" s="7">
        <v>460</v>
      </c>
    </row>
    <row r="366" spans="1:55" x14ac:dyDescent="0.25">
      <c r="A366" s="7" t="s">
        <v>614</v>
      </c>
      <c r="B366" s="20">
        <v>3150</v>
      </c>
      <c r="C366" s="7">
        <v>3412.5</v>
      </c>
      <c r="D366" s="149"/>
      <c r="E366" s="7">
        <v>2600</v>
      </c>
      <c r="F366" s="5">
        <v>3373.09</v>
      </c>
      <c r="H366" s="7">
        <v>2183</v>
      </c>
      <c r="I366" s="7">
        <v>4100</v>
      </c>
      <c r="J366" s="149">
        <v>3454.4</v>
      </c>
      <c r="K366" s="7">
        <v>3754</v>
      </c>
      <c r="L366" s="7">
        <v>3559.1</v>
      </c>
      <c r="M366" s="7">
        <v>3624.6</v>
      </c>
      <c r="N366" s="7">
        <v>3675</v>
      </c>
      <c r="O366" s="7">
        <v>3900</v>
      </c>
      <c r="P366" s="7">
        <v>3750</v>
      </c>
      <c r="Q366" s="7">
        <v>3748.5</v>
      </c>
      <c r="R366" s="7">
        <v>3139.63</v>
      </c>
      <c r="S366" s="7">
        <v>2297.08</v>
      </c>
      <c r="T366" s="7">
        <v>3500</v>
      </c>
      <c r="U366" s="7">
        <v>3250</v>
      </c>
      <c r="W366" s="7">
        <v>3087</v>
      </c>
      <c r="X366" s="7">
        <v>3618.18</v>
      </c>
      <c r="AA366" s="7">
        <v>2625</v>
      </c>
      <c r="AB366" s="7">
        <v>3412.5</v>
      </c>
      <c r="AC366" s="7">
        <v>3465</v>
      </c>
      <c r="AD366" s="7">
        <v>3672</v>
      </c>
      <c r="AE366" s="7">
        <v>3900</v>
      </c>
      <c r="AF366" s="7">
        <v>3537.31</v>
      </c>
      <c r="AG366" s="7">
        <v>3335</v>
      </c>
      <c r="AH366" s="7">
        <v>2625</v>
      </c>
      <c r="AI366" s="7">
        <v>3000</v>
      </c>
      <c r="AK366" s="7">
        <v>3670</v>
      </c>
      <c r="AL366" s="7">
        <v>2789.32</v>
      </c>
      <c r="AM366" s="7">
        <v>3010</v>
      </c>
      <c r="AN366" s="7">
        <v>3550</v>
      </c>
      <c r="AP366" s="7">
        <v>3118.5</v>
      </c>
      <c r="AR366" s="7">
        <v>3950</v>
      </c>
      <c r="AS366" s="7">
        <v>3335</v>
      </c>
      <c r="AT366" s="7">
        <v>2222.64</v>
      </c>
      <c r="AU366" s="7">
        <v>4060</v>
      </c>
      <c r="AV366" s="7">
        <v>3462.17</v>
      </c>
      <c r="AW366" s="7">
        <v>3500</v>
      </c>
      <c r="AY366" s="7">
        <v>2431.0100000000002</v>
      </c>
      <c r="BA366" s="7">
        <v>2800</v>
      </c>
      <c r="BB366" s="7">
        <v>3450</v>
      </c>
      <c r="BC366" s="7">
        <v>3570</v>
      </c>
    </row>
    <row r="367" spans="1:55" x14ac:dyDescent="0.25">
      <c r="A367" s="7" t="s">
        <v>306</v>
      </c>
      <c r="B367" s="20">
        <v>440</v>
      </c>
      <c r="C367" s="7">
        <v>262.5</v>
      </c>
      <c r="D367" s="149"/>
      <c r="E367" s="7">
        <v>619.5</v>
      </c>
      <c r="F367" s="5">
        <v>321.70999999999998</v>
      </c>
      <c r="H367" s="7">
        <v>324.5</v>
      </c>
      <c r="I367" s="7">
        <v>725</v>
      </c>
      <c r="J367" s="149">
        <v>553.37</v>
      </c>
      <c r="K367" s="7">
        <v>414</v>
      </c>
      <c r="L367" s="7">
        <v>686.03</v>
      </c>
      <c r="M367" s="7">
        <v>553.37</v>
      </c>
      <c r="N367" s="7">
        <v>625.05999999999995</v>
      </c>
      <c r="O367" s="7">
        <v>500</v>
      </c>
      <c r="P367" s="7">
        <v>630</v>
      </c>
      <c r="Q367" s="7">
        <v>385.87</v>
      </c>
      <c r="R367" s="7">
        <v>600</v>
      </c>
      <c r="S367" s="7">
        <v>289</v>
      </c>
      <c r="T367" s="7">
        <v>360</v>
      </c>
      <c r="U367" s="7">
        <v>490</v>
      </c>
      <c r="W367" s="7">
        <v>347.28</v>
      </c>
      <c r="X367" s="7">
        <v>495.76</v>
      </c>
      <c r="AA367" s="7">
        <v>630</v>
      </c>
      <c r="AB367" s="7">
        <v>435.75</v>
      </c>
      <c r="AC367" s="7">
        <v>498.75</v>
      </c>
      <c r="AD367" s="7">
        <v>491</v>
      </c>
      <c r="AE367" s="7">
        <v>614.25</v>
      </c>
      <c r="AF367" s="7">
        <v>603.64</v>
      </c>
      <c r="AG367" s="7">
        <v>562.5</v>
      </c>
      <c r="AH367" s="7">
        <v>250</v>
      </c>
      <c r="AI367" s="7">
        <v>250</v>
      </c>
      <c r="AK367" s="7">
        <v>463</v>
      </c>
      <c r="AL367" s="7">
        <v>434.7</v>
      </c>
      <c r="AM367" s="7">
        <v>704</v>
      </c>
      <c r="AN367" s="7">
        <v>650</v>
      </c>
      <c r="AP367" s="7">
        <v>480</v>
      </c>
      <c r="AR367" s="7">
        <v>660</v>
      </c>
      <c r="AS367" s="7">
        <v>500</v>
      </c>
      <c r="AT367" s="7">
        <v>463.05</v>
      </c>
      <c r="AU367" s="7">
        <v>375</v>
      </c>
      <c r="AV367" s="7">
        <v>595</v>
      </c>
      <c r="AW367" s="7">
        <v>486.2</v>
      </c>
      <c r="AY367" s="7">
        <v>243.09</v>
      </c>
      <c r="BA367" s="7">
        <v>500</v>
      </c>
      <c r="BB367" s="7">
        <v>500</v>
      </c>
      <c r="BC367" s="7">
        <v>460</v>
      </c>
    </row>
    <row r="368" spans="1:55" x14ac:dyDescent="0.25">
      <c r="A368" s="7" t="s">
        <v>307</v>
      </c>
      <c r="B368" s="20">
        <v>3300</v>
      </c>
      <c r="C368" s="7">
        <v>3412.5</v>
      </c>
      <c r="D368" s="149"/>
      <c r="E368" s="7">
        <v>2600</v>
      </c>
      <c r="F368" s="5">
        <v>3373.09</v>
      </c>
      <c r="H368" s="7">
        <v>3245</v>
      </c>
      <c r="I368" s="7">
        <v>4400</v>
      </c>
      <c r="J368" s="149">
        <v>3454.4</v>
      </c>
      <c r="K368" s="7">
        <v>3754</v>
      </c>
      <c r="L368" s="7">
        <v>4188.42</v>
      </c>
      <c r="M368" s="7">
        <v>3624.6</v>
      </c>
      <c r="N368" s="7">
        <v>4051.3</v>
      </c>
      <c r="O368" s="7">
        <v>3900</v>
      </c>
      <c r="P368" s="7">
        <v>4250</v>
      </c>
      <c r="Q368" s="7">
        <v>3748.5</v>
      </c>
      <c r="R368" s="7">
        <v>3420.41</v>
      </c>
      <c r="S368" s="7">
        <v>2807.54</v>
      </c>
      <c r="T368" s="7">
        <v>3500</v>
      </c>
      <c r="U368" s="7">
        <v>3410.4</v>
      </c>
      <c r="W368" s="7">
        <v>3241.35</v>
      </c>
      <c r="X368" s="7">
        <v>3750.88</v>
      </c>
      <c r="AA368" s="7">
        <v>2625</v>
      </c>
      <c r="AB368" s="7">
        <v>3150</v>
      </c>
      <c r="AC368" s="7">
        <v>3445</v>
      </c>
      <c r="AD368" s="7">
        <v>3304</v>
      </c>
      <c r="AE368" s="7">
        <v>4095</v>
      </c>
      <c r="AF368" s="7">
        <v>3605.99</v>
      </c>
      <c r="AG368" s="7">
        <v>4325</v>
      </c>
      <c r="AH368" s="7">
        <v>2940</v>
      </c>
      <c r="AI368" s="7">
        <v>3000</v>
      </c>
      <c r="AK368" s="7">
        <v>3913</v>
      </c>
      <c r="AL368" s="7">
        <v>2789.32</v>
      </c>
      <c r="AM368" s="7">
        <v>2907</v>
      </c>
      <c r="AN368" s="7">
        <v>3700</v>
      </c>
      <c r="AP368" s="7">
        <v>2800</v>
      </c>
      <c r="AR368" s="7">
        <v>3950</v>
      </c>
      <c r="AS368" s="7">
        <v>4100</v>
      </c>
      <c r="AT368" s="7">
        <v>2500.4699999999998</v>
      </c>
      <c r="AU368" s="7">
        <v>4410</v>
      </c>
      <c r="AV368" s="7">
        <v>3925</v>
      </c>
      <c r="AW368" s="7">
        <v>3500</v>
      </c>
      <c r="AY368" s="7">
        <v>2187.9</v>
      </c>
      <c r="BA368" s="7">
        <v>3500</v>
      </c>
      <c r="BB368" s="7">
        <v>3450</v>
      </c>
      <c r="BC368" s="7">
        <v>3570</v>
      </c>
    </row>
    <row r="369" spans="1:55" x14ac:dyDescent="0.25">
      <c r="A369" s="7" t="s">
        <v>308</v>
      </c>
      <c r="B369" s="20">
        <v>490</v>
      </c>
      <c r="C369" s="7">
        <v>262.5</v>
      </c>
      <c r="D369" s="149"/>
      <c r="E369" s="7">
        <v>650</v>
      </c>
      <c r="F369" s="5">
        <v>321.70999999999998</v>
      </c>
      <c r="H369" s="7">
        <v>507.4</v>
      </c>
      <c r="I369" s="7">
        <v>725</v>
      </c>
      <c r="J369" s="149">
        <v>638.12</v>
      </c>
      <c r="K369" s="7">
        <v>521</v>
      </c>
      <c r="L369" s="7">
        <v>686.03</v>
      </c>
      <c r="M369" s="7">
        <v>588</v>
      </c>
      <c r="N369" s="7">
        <v>648.21</v>
      </c>
      <c r="O369" s="7">
        <v>500</v>
      </c>
      <c r="P369" s="7">
        <v>651</v>
      </c>
      <c r="Q369" s="7">
        <v>551.25</v>
      </c>
      <c r="R369" s="7">
        <v>619.5</v>
      </c>
      <c r="S369" s="7">
        <v>289</v>
      </c>
      <c r="T369" s="7">
        <v>240</v>
      </c>
      <c r="U369" s="7">
        <v>500</v>
      </c>
      <c r="W369" s="7">
        <v>347.28</v>
      </c>
      <c r="X369" s="7">
        <v>500.78</v>
      </c>
      <c r="AA369" s="7">
        <v>630</v>
      </c>
      <c r="AB369" s="7">
        <v>441</v>
      </c>
      <c r="AC369" s="7">
        <v>450</v>
      </c>
      <c r="AD369" s="7">
        <v>515</v>
      </c>
      <c r="AE369" s="7">
        <v>630</v>
      </c>
      <c r="AF369" s="7">
        <v>633.82000000000005</v>
      </c>
      <c r="AG369" s="7">
        <v>733</v>
      </c>
      <c r="AH369" s="7">
        <v>250</v>
      </c>
      <c r="AI369" s="7">
        <v>250</v>
      </c>
      <c r="AK369" s="7">
        <v>505</v>
      </c>
      <c r="AL369" s="7">
        <v>458.85</v>
      </c>
      <c r="AM369" s="7">
        <v>633.6</v>
      </c>
      <c r="AN369" s="7">
        <v>650</v>
      </c>
      <c r="AP369" s="7">
        <v>500</v>
      </c>
      <c r="AR369" s="7">
        <v>660</v>
      </c>
      <c r="AS369" s="7">
        <v>685</v>
      </c>
      <c r="AT369" s="7">
        <v>463.05</v>
      </c>
      <c r="AU369" s="7">
        <v>375</v>
      </c>
      <c r="AV369" s="7">
        <v>618.09</v>
      </c>
      <c r="AW369" s="7">
        <v>486.2</v>
      </c>
      <c r="AY369" s="7">
        <v>243.09</v>
      </c>
      <c r="BA369" s="7">
        <v>595</v>
      </c>
      <c r="BB369" s="7">
        <v>500</v>
      </c>
      <c r="BC369" s="7">
        <v>460</v>
      </c>
    </row>
    <row r="370" spans="1:55" x14ac:dyDescent="0.25">
      <c r="A370" s="7" t="s">
        <v>455</v>
      </c>
      <c r="B370" s="20">
        <v>4725</v>
      </c>
      <c r="C370" s="7">
        <v>4000</v>
      </c>
      <c r="D370" s="149"/>
      <c r="E370" s="7">
        <v>2600</v>
      </c>
      <c r="F370" s="5">
        <v>3373.09</v>
      </c>
      <c r="H370" s="7">
        <v>4130</v>
      </c>
      <c r="I370" s="7">
        <v>4791.97</v>
      </c>
      <c r="J370" s="149">
        <v>3454.4</v>
      </c>
      <c r="K370" s="7">
        <v>3754</v>
      </c>
      <c r="L370" s="7">
        <v>5678</v>
      </c>
      <c r="M370" s="7">
        <v>3624.6</v>
      </c>
      <c r="N370" s="7">
        <v>4740.75</v>
      </c>
      <c r="O370" s="7">
        <v>4900</v>
      </c>
      <c r="P370" s="7">
        <v>5150</v>
      </c>
      <c r="Q370" s="7">
        <v>4410</v>
      </c>
      <c r="R370" s="7">
        <v>3981.98</v>
      </c>
      <c r="S370" s="7">
        <v>3700.86</v>
      </c>
      <c r="T370" s="7">
        <v>4000</v>
      </c>
      <c r="U370" s="7">
        <v>4050</v>
      </c>
      <c r="W370" s="7">
        <v>4200</v>
      </c>
      <c r="X370" s="7">
        <v>4509.58</v>
      </c>
      <c r="AA370" s="7">
        <v>3000</v>
      </c>
      <c r="AB370" s="7">
        <v>4200</v>
      </c>
      <c r="AC370" s="7">
        <v>4800</v>
      </c>
      <c r="AD370" s="7">
        <v>3304</v>
      </c>
      <c r="AE370" s="7">
        <v>5750</v>
      </c>
      <c r="AF370" s="7">
        <v>4022.44</v>
      </c>
      <c r="AG370" s="7">
        <v>5150</v>
      </c>
      <c r="AH370" s="7">
        <v>5050</v>
      </c>
      <c r="AI370" s="7">
        <v>3500</v>
      </c>
      <c r="AK370" s="7">
        <v>4725</v>
      </c>
      <c r="AL370" s="7">
        <v>2789.32</v>
      </c>
      <c r="AM370" s="7">
        <v>3303</v>
      </c>
      <c r="AN370" s="7">
        <v>4550</v>
      </c>
      <c r="AP370" s="7">
        <v>3750</v>
      </c>
      <c r="AR370" s="7">
        <v>5135</v>
      </c>
      <c r="AS370" s="7">
        <v>4400</v>
      </c>
      <c r="AT370" s="7">
        <v>2928.45</v>
      </c>
      <c r="AU370" s="7">
        <v>5240</v>
      </c>
      <c r="AV370" s="7">
        <v>5092.5</v>
      </c>
      <c r="AW370" s="7">
        <v>4500</v>
      </c>
      <c r="AY370" s="7">
        <v>2187.9</v>
      </c>
      <c r="BA370" s="7">
        <v>3600</v>
      </c>
      <c r="BB370" s="7">
        <v>3450</v>
      </c>
      <c r="BC370" s="7">
        <v>3570</v>
      </c>
    </row>
    <row r="371" spans="1:55" x14ac:dyDescent="0.25">
      <c r="A371" s="7" t="s">
        <v>456</v>
      </c>
      <c r="B371" s="20">
        <v>620</v>
      </c>
      <c r="C371" s="7">
        <v>502</v>
      </c>
      <c r="D371" s="149"/>
      <c r="E371" s="7">
        <v>650</v>
      </c>
      <c r="F371" s="5">
        <v>321.70999999999998</v>
      </c>
      <c r="H371" s="7">
        <v>649</v>
      </c>
      <c r="I371" s="7">
        <v>795.55</v>
      </c>
      <c r="J371" s="149">
        <v>582.54</v>
      </c>
      <c r="K371" s="7">
        <v>440.75</v>
      </c>
      <c r="L371" s="7">
        <v>800</v>
      </c>
      <c r="M371" s="7">
        <v>630</v>
      </c>
      <c r="N371" s="7">
        <v>661.5</v>
      </c>
      <c r="O371" s="7">
        <v>500</v>
      </c>
      <c r="P371" s="7">
        <v>693</v>
      </c>
      <c r="Q371" s="7">
        <v>551.25</v>
      </c>
      <c r="R371" s="7">
        <v>700</v>
      </c>
      <c r="S371" s="7">
        <v>289</v>
      </c>
      <c r="T371" s="7">
        <v>250</v>
      </c>
      <c r="U371" s="7">
        <v>530</v>
      </c>
      <c r="W371" s="7">
        <v>347.28</v>
      </c>
      <c r="X371" s="7">
        <v>498.26</v>
      </c>
      <c r="AA371" s="7">
        <v>600</v>
      </c>
      <c r="AB371" s="7">
        <v>525</v>
      </c>
      <c r="AC371" s="7">
        <v>600</v>
      </c>
      <c r="AD371" s="7">
        <v>515</v>
      </c>
      <c r="AE371" s="7">
        <v>725</v>
      </c>
      <c r="AF371" s="7">
        <v>654.15</v>
      </c>
      <c r="AG371" s="7">
        <v>650</v>
      </c>
      <c r="AH371" s="7">
        <v>250</v>
      </c>
      <c r="AI371" s="7">
        <v>250</v>
      </c>
      <c r="AK371" s="7">
        <v>578</v>
      </c>
      <c r="AL371" s="7">
        <v>458.85</v>
      </c>
      <c r="AM371" s="7">
        <v>630</v>
      </c>
      <c r="AN371" s="7">
        <v>650</v>
      </c>
      <c r="AP371" s="7">
        <v>550</v>
      </c>
      <c r="AR371" s="7">
        <v>660</v>
      </c>
      <c r="AS371" s="7">
        <v>685</v>
      </c>
      <c r="AT371" s="7">
        <v>578.80999999999995</v>
      </c>
      <c r="AU371" s="7">
        <v>747.5</v>
      </c>
      <c r="AV371" s="7">
        <v>657.08</v>
      </c>
      <c r="AW371" s="7">
        <v>550</v>
      </c>
      <c r="AY371" s="7">
        <v>151.93</v>
      </c>
      <c r="BA371" s="7">
        <v>400</v>
      </c>
      <c r="BB371" s="7">
        <v>500</v>
      </c>
      <c r="BC371" s="7">
        <v>460</v>
      </c>
    </row>
    <row r="372" spans="1:55" x14ac:dyDescent="0.25">
      <c r="A372" s="7" t="s">
        <v>457</v>
      </c>
      <c r="B372" s="20">
        <v>3620</v>
      </c>
      <c r="C372" s="7">
        <v>3412.5</v>
      </c>
      <c r="D372" s="149"/>
      <c r="E372" s="7">
        <v>2975</v>
      </c>
      <c r="F372" s="5">
        <v>3497.29</v>
      </c>
      <c r="H372" s="7">
        <v>4484</v>
      </c>
      <c r="I372" s="7">
        <v>5200</v>
      </c>
      <c r="J372" s="149">
        <v>3627.11</v>
      </c>
      <c r="K372" s="7">
        <v>3754</v>
      </c>
      <c r="L372" s="7">
        <v>5231.25</v>
      </c>
      <c r="M372" s="7">
        <v>3624.6</v>
      </c>
      <c r="N372" s="7">
        <v>4282.8</v>
      </c>
      <c r="O372" s="7">
        <v>4900</v>
      </c>
      <c r="P372" s="7">
        <v>4610</v>
      </c>
      <c r="Q372" s="7">
        <v>4725</v>
      </c>
      <c r="R372" s="7">
        <v>3560.8</v>
      </c>
      <c r="S372" s="7">
        <v>3318.32</v>
      </c>
      <c r="T372" s="7">
        <v>4000</v>
      </c>
      <c r="U372" s="7">
        <v>4586.3999999999996</v>
      </c>
      <c r="W372" s="7">
        <v>3472.87</v>
      </c>
      <c r="X372" s="7">
        <v>4279.12</v>
      </c>
      <c r="AA372" s="7">
        <v>3000</v>
      </c>
      <c r="AB372" s="7">
        <v>4200</v>
      </c>
      <c r="AC372" s="7">
        <v>4200</v>
      </c>
      <c r="AD372" s="7">
        <v>4249</v>
      </c>
      <c r="AE372" s="7">
        <v>4900</v>
      </c>
      <c r="AF372" s="7">
        <v>3828.72</v>
      </c>
      <c r="AG372" s="7">
        <v>4425.75</v>
      </c>
      <c r="AH372" s="7">
        <v>2835</v>
      </c>
      <c r="AI372" s="7">
        <v>3550</v>
      </c>
      <c r="AK372" s="7">
        <v>4630</v>
      </c>
      <c r="AL372" s="7">
        <v>3315.49</v>
      </c>
      <c r="AM372" s="7">
        <v>3507</v>
      </c>
      <c r="AN372" s="7">
        <v>4550</v>
      </c>
      <c r="AP372" s="7">
        <v>4514.7299999999996</v>
      </c>
      <c r="AR372" s="7">
        <v>5135</v>
      </c>
      <c r="AS372" s="7">
        <v>4000</v>
      </c>
      <c r="AT372" s="7">
        <v>2639.38</v>
      </c>
      <c r="AU372" s="7">
        <v>4995</v>
      </c>
      <c r="AV372" s="7">
        <v>4291.62</v>
      </c>
      <c r="AW372" s="7">
        <v>4500</v>
      </c>
      <c r="AY372" s="7">
        <v>3889.62</v>
      </c>
      <c r="BA372" s="7">
        <v>3500</v>
      </c>
      <c r="BB372" s="7">
        <v>3450</v>
      </c>
      <c r="BC372" s="7">
        <v>3570</v>
      </c>
    </row>
    <row r="373" spans="1:55" x14ac:dyDescent="0.25">
      <c r="A373" s="7" t="s">
        <v>458</v>
      </c>
      <c r="B373" s="20">
        <v>490</v>
      </c>
      <c r="C373" s="7">
        <v>262.5</v>
      </c>
      <c r="D373" s="149"/>
      <c r="E373" s="7">
        <v>650</v>
      </c>
      <c r="F373" s="5">
        <v>321.70999999999998</v>
      </c>
      <c r="H373" s="7">
        <v>708</v>
      </c>
      <c r="I373" s="7">
        <v>725</v>
      </c>
      <c r="J373" s="149">
        <v>582.54</v>
      </c>
      <c r="K373" s="7">
        <v>440.75</v>
      </c>
      <c r="L373" s="7">
        <v>725</v>
      </c>
      <c r="M373" s="7">
        <v>582.54</v>
      </c>
      <c r="N373" s="7">
        <v>648.21</v>
      </c>
      <c r="O373" s="7">
        <v>250</v>
      </c>
      <c r="P373" s="7">
        <v>660</v>
      </c>
      <c r="Q373" s="7">
        <v>551.25</v>
      </c>
      <c r="R373" s="7">
        <v>619.5</v>
      </c>
      <c r="S373" s="7">
        <v>289</v>
      </c>
      <c r="T373" s="7">
        <v>250</v>
      </c>
      <c r="U373" s="7">
        <v>550</v>
      </c>
      <c r="W373" s="7">
        <v>463.05</v>
      </c>
      <c r="X373" s="7">
        <v>530.80999999999995</v>
      </c>
      <c r="AA373" s="7">
        <v>600</v>
      </c>
      <c r="AB373" s="7">
        <v>420</v>
      </c>
      <c r="AC373" s="7">
        <v>385</v>
      </c>
      <c r="AD373" s="7">
        <v>515</v>
      </c>
      <c r="AE373" s="7">
        <v>725</v>
      </c>
      <c r="AF373" s="7">
        <v>556.03</v>
      </c>
      <c r="AG373" s="7">
        <v>446.25</v>
      </c>
      <c r="AH373" s="7">
        <v>250</v>
      </c>
      <c r="AI373" s="7">
        <v>262.5</v>
      </c>
      <c r="AK373" s="7">
        <v>460</v>
      </c>
      <c r="AL373" s="7">
        <v>440.73</v>
      </c>
      <c r="AM373" s="7">
        <v>704</v>
      </c>
      <c r="AN373" s="7">
        <v>650</v>
      </c>
      <c r="AP373" s="7">
        <v>606.37</v>
      </c>
      <c r="AR373" s="7">
        <v>660</v>
      </c>
      <c r="AS373" s="7">
        <v>685</v>
      </c>
      <c r="AT373" s="7">
        <v>463.05</v>
      </c>
      <c r="AU373" s="7">
        <v>375</v>
      </c>
      <c r="AV373" s="7">
        <v>636.41999999999996</v>
      </c>
      <c r="AW373" s="7">
        <v>486.2</v>
      </c>
      <c r="AY373" s="7">
        <v>486.2</v>
      </c>
      <c r="BA373" s="7">
        <v>450</v>
      </c>
      <c r="BB373" s="7">
        <v>500</v>
      </c>
      <c r="BC373" s="7">
        <v>460</v>
      </c>
    </row>
    <row r="374" spans="1:55" x14ac:dyDescent="0.25">
      <c r="A374" s="7" t="s">
        <v>459</v>
      </c>
      <c r="B374" s="20">
        <v>4900</v>
      </c>
      <c r="C374" s="7">
        <v>5000</v>
      </c>
      <c r="D374" s="149"/>
      <c r="E374" s="7">
        <v>2975</v>
      </c>
      <c r="F374" s="5">
        <v>4676.04</v>
      </c>
      <c r="H374" s="7">
        <v>4484</v>
      </c>
      <c r="I374" s="7">
        <v>5778.52</v>
      </c>
      <c r="J374" s="149">
        <v>3994.57</v>
      </c>
      <c r="K374" s="7">
        <v>4075</v>
      </c>
      <c r="L374" s="7">
        <v>5850</v>
      </c>
      <c r="M374" s="7">
        <v>3540.6</v>
      </c>
      <c r="N374" s="7">
        <v>4398.5600000000004</v>
      </c>
      <c r="O374" s="7">
        <v>4900</v>
      </c>
      <c r="P374" s="7">
        <v>5150</v>
      </c>
      <c r="Q374" s="7">
        <v>1653.75</v>
      </c>
      <c r="R374" s="7">
        <v>3981.98</v>
      </c>
      <c r="S374" s="7">
        <v>3828.83</v>
      </c>
      <c r="T374" s="7">
        <v>4725</v>
      </c>
      <c r="U374" s="7">
        <v>4000</v>
      </c>
      <c r="W374" s="7">
        <v>4410</v>
      </c>
      <c r="X374" s="7">
        <v>4966.1400000000003</v>
      </c>
      <c r="AA374" s="7">
        <v>3600</v>
      </c>
      <c r="AB374" s="7">
        <v>4788</v>
      </c>
      <c r="AC374" s="7">
        <v>4550</v>
      </c>
      <c r="AD374" s="7">
        <v>4249</v>
      </c>
      <c r="AE374" s="7">
        <v>5750</v>
      </c>
      <c r="AF374" s="7">
        <v>3714.17</v>
      </c>
      <c r="AG374" s="7">
        <v>4714.5</v>
      </c>
      <c r="AH374" s="7">
        <v>4500</v>
      </c>
      <c r="AI374" s="7">
        <v>3850</v>
      </c>
      <c r="AK374" s="7">
        <v>4961</v>
      </c>
      <c r="AL374" s="7">
        <v>3315.49</v>
      </c>
      <c r="AM374" s="7">
        <v>3303</v>
      </c>
      <c r="AN374" s="7">
        <v>4550</v>
      </c>
      <c r="AP374" s="7">
        <v>4843.13</v>
      </c>
      <c r="AR374" s="7">
        <v>6000</v>
      </c>
      <c r="AS374" s="7">
        <v>4500</v>
      </c>
      <c r="AT374" s="7">
        <v>2928.45</v>
      </c>
      <c r="AU374" s="7">
        <v>5680</v>
      </c>
      <c r="AV374" s="7">
        <v>4291.62</v>
      </c>
      <c r="AW374" s="7">
        <v>4500</v>
      </c>
      <c r="AY374" s="7">
        <v>3160.31</v>
      </c>
      <c r="BA374" s="7">
        <v>4250</v>
      </c>
      <c r="BB374" s="7">
        <v>3750</v>
      </c>
      <c r="BC374" s="7">
        <v>3570</v>
      </c>
    </row>
    <row r="375" spans="1:55" x14ac:dyDescent="0.25">
      <c r="A375" s="7" t="s">
        <v>460</v>
      </c>
      <c r="B375" s="20">
        <v>575</v>
      </c>
      <c r="C375" s="7">
        <v>514.5</v>
      </c>
      <c r="D375" s="149"/>
      <c r="E375" s="7">
        <v>650</v>
      </c>
      <c r="F375" s="5">
        <v>321.70999999999998</v>
      </c>
      <c r="H375" s="7">
        <v>708</v>
      </c>
      <c r="I375" s="7">
        <v>795.55</v>
      </c>
      <c r="J375" s="149">
        <v>670.03</v>
      </c>
      <c r="K375" s="7">
        <v>521</v>
      </c>
      <c r="L375" s="7">
        <v>769.36</v>
      </c>
      <c r="M375" s="7">
        <v>630</v>
      </c>
      <c r="N375" s="7">
        <v>677.14</v>
      </c>
      <c r="O375" s="7">
        <v>250</v>
      </c>
      <c r="P375" s="7">
        <v>693</v>
      </c>
      <c r="Q375" s="7">
        <v>551.25</v>
      </c>
      <c r="R375" s="7">
        <v>700</v>
      </c>
      <c r="S375" s="7">
        <v>289</v>
      </c>
      <c r="T375" s="7">
        <v>250</v>
      </c>
      <c r="U375" s="7">
        <v>550</v>
      </c>
      <c r="W375" s="7">
        <v>463.05</v>
      </c>
      <c r="X375" s="7">
        <v>557.09</v>
      </c>
      <c r="AA375" s="7">
        <v>600</v>
      </c>
      <c r="AB375" s="7">
        <v>485.1</v>
      </c>
      <c r="AC375" s="7">
        <v>600</v>
      </c>
      <c r="AD375" s="7">
        <v>515</v>
      </c>
      <c r="AE375" s="7">
        <v>725</v>
      </c>
      <c r="AF375" s="7">
        <v>640.16</v>
      </c>
      <c r="AG375" s="7">
        <v>535.5</v>
      </c>
      <c r="AH375" s="7">
        <v>250</v>
      </c>
      <c r="AI375" s="7">
        <v>262.5</v>
      </c>
      <c r="AK375" s="7">
        <v>490</v>
      </c>
      <c r="AL375" s="7">
        <v>414.75</v>
      </c>
      <c r="AM375" s="7">
        <v>630</v>
      </c>
      <c r="AN375" s="7">
        <v>650</v>
      </c>
      <c r="AP375" s="7">
        <v>639.45000000000005</v>
      </c>
      <c r="AR375" s="7">
        <v>693</v>
      </c>
      <c r="AS375" s="7">
        <v>630</v>
      </c>
      <c r="AT375" s="7">
        <v>578.80999999999995</v>
      </c>
      <c r="AU375" s="7">
        <v>695</v>
      </c>
      <c r="AV375" s="7">
        <v>653.29999999999995</v>
      </c>
      <c r="AW375" s="7">
        <v>486.2</v>
      </c>
      <c r="AY375" s="7">
        <v>364.64</v>
      </c>
      <c r="BA375" s="7">
        <v>445</v>
      </c>
      <c r="BB375" s="7">
        <v>500</v>
      </c>
      <c r="BC375" s="7">
        <v>460</v>
      </c>
    </row>
    <row r="376" spans="1:55" x14ac:dyDescent="0.25">
      <c r="A376" s="7" t="s">
        <v>1329</v>
      </c>
      <c r="B376" s="20">
        <v>5250</v>
      </c>
      <c r="C376" s="7">
        <v>3700</v>
      </c>
      <c r="D376" s="149"/>
      <c r="E376" s="7">
        <v>5350</v>
      </c>
      <c r="F376" s="5">
        <v>5658.3</v>
      </c>
      <c r="H376" s="7">
        <v>5000</v>
      </c>
      <c r="I376" s="7">
        <v>6000</v>
      </c>
      <c r="J376" s="149">
        <v>6000</v>
      </c>
      <c r="K376" s="7">
        <v>5500</v>
      </c>
      <c r="L376" s="7">
        <v>5843.25</v>
      </c>
      <c r="M376" s="7">
        <v>5775</v>
      </c>
      <c r="N376" s="7">
        <v>6000</v>
      </c>
      <c r="O376" s="7">
        <v>6000</v>
      </c>
      <c r="P376" s="7">
        <v>3403.41</v>
      </c>
      <c r="Q376" s="7">
        <v>4961.25</v>
      </c>
      <c r="R376" s="7">
        <v>5900</v>
      </c>
      <c r="S376" s="7">
        <v>3573.24</v>
      </c>
      <c r="T376" s="7">
        <v>4800</v>
      </c>
      <c r="U376" s="7">
        <v>4400</v>
      </c>
      <c r="W376" s="7">
        <v>5500</v>
      </c>
      <c r="X376" s="7">
        <v>5430.27</v>
      </c>
      <c r="AA376" s="7">
        <v>3800</v>
      </c>
      <c r="AB376" s="7">
        <v>4725</v>
      </c>
      <c r="AC376" s="7">
        <v>4560</v>
      </c>
      <c r="AD376" s="7">
        <v>5665</v>
      </c>
      <c r="AE376" s="7">
        <v>4386.1499999999996</v>
      </c>
      <c r="AF376" s="7">
        <v>4328.82</v>
      </c>
      <c r="AG376" s="7">
        <v>5000</v>
      </c>
      <c r="AH376" s="7">
        <v>3990</v>
      </c>
      <c r="AI376" s="7">
        <v>4500</v>
      </c>
      <c r="AK376" s="7">
        <v>5455</v>
      </c>
      <c r="AL376" s="7">
        <v>4299.75</v>
      </c>
      <c r="AM376" s="7">
        <v>4140</v>
      </c>
      <c r="AN376" s="7">
        <v>3825</v>
      </c>
      <c r="AP376" s="7">
        <v>5040</v>
      </c>
      <c r="AR376" s="7">
        <v>3675</v>
      </c>
      <c r="AS376" s="7">
        <v>4125</v>
      </c>
      <c r="AT376" s="7">
        <v>3820.16</v>
      </c>
      <c r="AU376" s="7">
        <v>3995</v>
      </c>
      <c r="AV376" s="7">
        <v>5000</v>
      </c>
      <c r="AW376" s="7">
        <v>4980</v>
      </c>
      <c r="AY376" s="7">
        <v>4945.5</v>
      </c>
      <c r="BA376" s="7">
        <v>4400</v>
      </c>
      <c r="BB376" s="7">
        <v>6000</v>
      </c>
      <c r="BC376" s="7">
        <v>4935</v>
      </c>
    </row>
    <row r="377" spans="1:55" x14ac:dyDescent="0.25">
      <c r="A377" s="7" t="s">
        <v>1331</v>
      </c>
      <c r="B377" s="20">
        <v>550</v>
      </c>
      <c r="C377" s="7">
        <v>367.5</v>
      </c>
      <c r="D377" s="149"/>
      <c r="E377" s="7">
        <v>880</v>
      </c>
      <c r="F377" s="5">
        <v>356.66</v>
      </c>
      <c r="H377" s="7">
        <v>1000</v>
      </c>
      <c r="I377" s="7">
        <v>915.56</v>
      </c>
      <c r="J377" s="149">
        <v>715.72</v>
      </c>
      <c r="K377" s="7">
        <v>650</v>
      </c>
      <c r="L377" s="7">
        <v>968.5</v>
      </c>
      <c r="M377" s="7">
        <v>840</v>
      </c>
      <c r="N377" s="7">
        <v>694.51</v>
      </c>
      <c r="O377" s="7">
        <v>1000</v>
      </c>
      <c r="P377" s="7">
        <v>668.5</v>
      </c>
      <c r="Q377" s="7">
        <v>551.25</v>
      </c>
      <c r="R377" s="7">
        <v>446.68</v>
      </c>
      <c r="S377" s="7">
        <v>462</v>
      </c>
      <c r="T377" s="7">
        <v>675</v>
      </c>
      <c r="U377" s="7">
        <v>550</v>
      </c>
      <c r="W377" s="7">
        <v>551.25</v>
      </c>
      <c r="X377" s="7">
        <v>654.13</v>
      </c>
      <c r="AA377" s="7">
        <v>600</v>
      </c>
      <c r="AB377" s="7">
        <v>900</v>
      </c>
      <c r="AC377" s="7">
        <v>561</v>
      </c>
      <c r="AD377" s="7">
        <v>688</v>
      </c>
      <c r="AE377" s="7">
        <v>584.80999999999995</v>
      </c>
      <c r="AF377" s="7">
        <v>758.12</v>
      </c>
      <c r="AG377" s="7">
        <v>241.5</v>
      </c>
      <c r="AH377" s="7">
        <v>800</v>
      </c>
      <c r="AI377" s="7">
        <v>300</v>
      </c>
      <c r="AK377" s="7">
        <v>670</v>
      </c>
      <c r="AL377" s="7">
        <v>441</v>
      </c>
      <c r="AM377" s="7">
        <v>900</v>
      </c>
      <c r="AN377" s="7">
        <v>845</v>
      </c>
      <c r="AP377" s="7">
        <v>798</v>
      </c>
      <c r="AR377" s="7">
        <v>875</v>
      </c>
      <c r="AS377" s="7">
        <v>700</v>
      </c>
      <c r="AT377" s="7">
        <v>764.03</v>
      </c>
      <c r="AU377" s="7">
        <v>950</v>
      </c>
      <c r="AV377" s="7">
        <v>950</v>
      </c>
      <c r="AW377" s="7">
        <v>520.91999999999996</v>
      </c>
      <c r="AY377" s="7">
        <v>975</v>
      </c>
      <c r="BA377" s="7">
        <v>525</v>
      </c>
      <c r="BB377" s="7">
        <v>630</v>
      </c>
      <c r="BC377" s="7">
        <v>600</v>
      </c>
    </row>
    <row r="378" spans="1:55" x14ac:dyDescent="0.25">
      <c r="A378" s="7" t="s">
        <v>304</v>
      </c>
      <c r="D378" s="149"/>
      <c r="J378" s="149"/>
    </row>
    <row r="379" spans="1:55" x14ac:dyDescent="0.25">
      <c r="A379" s="7" t="s">
        <v>468</v>
      </c>
      <c r="B379" s="20">
        <v>3000</v>
      </c>
      <c r="C379" s="7">
        <v>2625</v>
      </c>
      <c r="D379" s="149"/>
      <c r="E379" s="7">
        <v>3097.5</v>
      </c>
      <c r="F379" s="5">
        <v>3692.41</v>
      </c>
      <c r="H379" s="7">
        <v>4500</v>
      </c>
      <c r="I379" s="7">
        <v>6988.9</v>
      </c>
      <c r="J379" s="149">
        <v>3410.39</v>
      </c>
      <c r="K379" s="7">
        <v>3131.82</v>
      </c>
      <c r="L379" s="7">
        <v>7150</v>
      </c>
      <c r="M379" s="7">
        <v>3200</v>
      </c>
      <c r="N379" s="7">
        <v>4282.8</v>
      </c>
      <c r="O379" s="7">
        <v>3500</v>
      </c>
      <c r="P379" s="7">
        <v>5500</v>
      </c>
      <c r="Q379" s="7">
        <v>1212.75</v>
      </c>
      <c r="R379" s="7">
        <v>4550</v>
      </c>
      <c r="S379" s="7">
        <v>2310</v>
      </c>
      <c r="T379" s="7">
        <v>3500</v>
      </c>
      <c r="U379" s="7">
        <v>4000</v>
      </c>
      <c r="W379" s="7">
        <v>2894.06</v>
      </c>
      <c r="X379" s="7">
        <v>3918.78</v>
      </c>
      <c r="AA379" s="7">
        <v>3500</v>
      </c>
      <c r="AB379" s="7">
        <v>3675</v>
      </c>
      <c r="AC379" s="7">
        <v>3855</v>
      </c>
      <c r="AD379" s="7">
        <v>4249</v>
      </c>
      <c r="AE379" s="7">
        <v>4725</v>
      </c>
      <c r="AF379" s="7">
        <v>4635.07</v>
      </c>
      <c r="AG379" s="7">
        <v>4800</v>
      </c>
      <c r="AH379" s="7">
        <v>4200</v>
      </c>
      <c r="AI379" s="7">
        <v>3000</v>
      </c>
      <c r="AK379" s="7">
        <v>4520</v>
      </c>
      <c r="AL379" s="7">
        <v>3900</v>
      </c>
      <c r="AM379" s="7">
        <v>2597.6999999999998</v>
      </c>
      <c r="AN379" s="7">
        <v>2610</v>
      </c>
      <c r="AP379" s="7">
        <v>3500</v>
      </c>
      <c r="AR379" s="7">
        <v>3155</v>
      </c>
      <c r="AS379" s="7">
        <v>3070</v>
      </c>
      <c r="AT379" s="7">
        <v>4456.2</v>
      </c>
      <c r="AU379" s="7">
        <v>4245</v>
      </c>
      <c r="AV379" s="7">
        <v>2000</v>
      </c>
      <c r="AW379" s="7">
        <v>3183.46</v>
      </c>
      <c r="AY379" s="7">
        <v>1701.7</v>
      </c>
      <c r="BA379" s="7">
        <v>3816</v>
      </c>
      <c r="BB379" s="7">
        <v>3350</v>
      </c>
      <c r="BC379" s="7">
        <v>4000</v>
      </c>
    </row>
    <row r="380" spans="1:55" x14ac:dyDescent="0.25">
      <c r="A380" s="7" t="s">
        <v>469</v>
      </c>
      <c r="B380" s="20">
        <v>6325</v>
      </c>
      <c r="C380" s="7">
        <v>7497</v>
      </c>
      <c r="D380" s="149"/>
      <c r="E380" s="7">
        <v>8001</v>
      </c>
      <c r="F380" s="5">
        <v>14022.96</v>
      </c>
      <c r="H380" s="7">
        <v>10700</v>
      </c>
      <c r="I380" s="7">
        <v>15400</v>
      </c>
      <c r="J380" s="149">
        <v>10500</v>
      </c>
      <c r="K380" s="7">
        <v>6264.71</v>
      </c>
      <c r="L380" s="7">
        <v>15150</v>
      </c>
      <c r="M380" s="7">
        <v>9800</v>
      </c>
      <c r="N380" s="7">
        <v>9838.86</v>
      </c>
      <c r="O380" s="7">
        <v>9500</v>
      </c>
      <c r="P380" s="7">
        <v>15000</v>
      </c>
      <c r="Q380" s="7">
        <v>3638.25</v>
      </c>
      <c r="R380" s="7">
        <v>11287.5</v>
      </c>
      <c r="S380" s="7">
        <v>4386</v>
      </c>
      <c r="T380" s="7">
        <v>12000</v>
      </c>
      <c r="U380" s="7">
        <v>5376.99</v>
      </c>
      <c r="W380" s="7">
        <v>5672.36</v>
      </c>
      <c r="X380" s="7">
        <v>10298.969999999999</v>
      </c>
      <c r="AA380" s="7">
        <v>9000</v>
      </c>
      <c r="AB380" s="7">
        <v>8925</v>
      </c>
      <c r="AC380" s="7">
        <v>9185</v>
      </c>
      <c r="AD380" s="7">
        <v>7040</v>
      </c>
      <c r="AE380" s="7">
        <v>10409.81</v>
      </c>
      <c r="AF380" s="7">
        <v>10731.64</v>
      </c>
      <c r="AG380" s="7">
        <v>7875</v>
      </c>
      <c r="AH380" s="7">
        <v>10000</v>
      </c>
      <c r="AI380" s="7">
        <v>5000</v>
      </c>
      <c r="AK380" s="7">
        <v>8930</v>
      </c>
      <c r="AL380" s="7">
        <v>10000</v>
      </c>
      <c r="AM380" s="7">
        <v>8009.67</v>
      </c>
      <c r="AN380" s="7">
        <v>5850</v>
      </c>
      <c r="AP380" s="7">
        <v>8000</v>
      </c>
      <c r="AR380" s="7">
        <v>7865</v>
      </c>
      <c r="AS380" s="7">
        <v>6225</v>
      </c>
      <c r="AT380" s="7">
        <v>10710</v>
      </c>
      <c r="AU380" s="7">
        <v>7913</v>
      </c>
      <c r="AV380" s="7">
        <v>5000</v>
      </c>
      <c r="AW380" s="7">
        <v>8392.77</v>
      </c>
      <c r="AY380" s="7">
        <v>3646.51</v>
      </c>
      <c r="BA380" s="7">
        <v>8000</v>
      </c>
      <c r="BB380" s="7">
        <v>10000</v>
      </c>
      <c r="BC380" s="7">
        <v>8000</v>
      </c>
    </row>
    <row r="381" spans="1:55" x14ac:dyDescent="0.25">
      <c r="A381" s="7" t="s">
        <v>470</v>
      </c>
      <c r="B381" s="20">
        <v>1475</v>
      </c>
      <c r="C381" s="7">
        <v>3250</v>
      </c>
      <c r="D381" s="149"/>
      <c r="E381" s="7">
        <v>1850</v>
      </c>
      <c r="F381" s="5">
        <v>3577.41</v>
      </c>
      <c r="H381" s="7">
        <v>1180</v>
      </c>
      <c r="I381" s="7">
        <v>3500</v>
      </c>
      <c r="J381" s="149">
        <v>2070.62</v>
      </c>
      <c r="K381" s="7">
        <v>1570.69</v>
      </c>
      <c r="L381" s="7">
        <v>3500</v>
      </c>
      <c r="M381" s="7">
        <v>3477</v>
      </c>
      <c r="N381" s="7">
        <v>2546.5300000000002</v>
      </c>
      <c r="O381" s="7">
        <v>2500</v>
      </c>
      <c r="P381" s="7">
        <v>3100</v>
      </c>
      <c r="Q381" s="7">
        <v>848.92</v>
      </c>
      <c r="R381" s="7">
        <v>3010</v>
      </c>
      <c r="S381" s="7">
        <v>1040</v>
      </c>
      <c r="T381" s="7">
        <v>2200</v>
      </c>
      <c r="U381" s="7">
        <v>907</v>
      </c>
      <c r="W381" s="7">
        <v>983.97</v>
      </c>
      <c r="X381" s="7">
        <v>3145.43</v>
      </c>
      <c r="AA381" s="7">
        <v>2500</v>
      </c>
      <c r="AB381" s="7">
        <v>2205</v>
      </c>
      <c r="AC381" s="7">
        <v>3000</v>
      </c>
      <c r="AD381" s="7">
        <v>3500</v>
      </c>
      <c r="AE381" s="7">
        <v>2924.1</v>
      </c>
      <c r="AF381" s="7">
        <v>2526.0500000000002</v>
      </c>
      <c r="AG381" s="7">
        <v>2565.85</v>
      </c>
      <c r="AH381" s="7">
        <v>3000</v>
      </c>
      <c r="AI381" s="7">
        <v>2800</v>
      </c>
      <c r="AK381" s="7">
        <v>2755</v>
      </c>
      <c r="AL381" s="7">
        <v>1267.5</v>
      </c>
      <c r="AM381" s="7">
        <v>2055.83</v>
      </c>
      <c r="AN381" s="7">
        <v>1020</v>
      </c>
      <c r="AP381" s="7">
        <v>2362.5</v>
      </c>
      <c r="AR381" s="7">
        <v>1430</v>
      </c>
      <c r="AS381" s="7">
        <v>1125</v>
      </c>
      <c r="AT381" s="7">
        <v>2917.21</v>
      </c>
      <c r="AU381" s="7">
        <v>2640</v>
      </c>
      <c r="AV381" s="7">
        <v>2000</v>
      </c>
      <c r="AW381" s="7">
        <v>1820</v>
      </c>
      <c r="AY381" s="7">
        <v>1021.02</v>
      </c>
      <c r="BA381" s="7">
        <v>2006</v>
      </c>
      <c r="BB381" s="7">
        <v>2500</v>
      </c>
      <c r="BC381" s="7">
        <v>2205</v>
      </c>
    </row>
    <row r="382" spans="1:55" x14ac:dyDescent="0.25">
      <c r="A382" s="7" t="s">
        <v>471</v>
      </c>
      <c r="B382" s="20">
        <v>4400</v>
      </c>
      <c r="C382" s="7">
        <v>6500</v>
      </c>
      <c r="D382" s="149"/>
      <c r="E382" s="7">
        <v>5500</v>
      </c>
      <c r="F382" s="5">
        <v>9883.2099999999991</v>
      </c>
      <c r="H382" s="7">
        <v>2124</v>
      </c>
      <c r="I382" s="7">
        <v>9300</v>
      </c>
      <c r="J382" s="149">
        <v>7500</v>
      </c>
      <c r="K382" s="7">
        <v>3141.38</v>
      </c>
      <c r="L382" s="7">
        <v>9100</v>
      </c>
      <c r="M382" s="7">
        <v>8000</v>
      </c>
      <c r="N382" s="7">
        <v>6945.08</v>
      </c>
      <c r="O382" s="7">
        <v>7200</v>
      </c>
      <c r="P382" s="7">
        <v>8000</v>
      </c>
      <c r="Q382" s="7">
        <v>1940.4</v>
      </c>
      <c r="R382" s="7">
        <v>6646.5</v>
      </c>
      <c r="S382" s="7">
        <v>2540</v>
      </c>
      <c r="T382" s="7">
        <v>4620</v>
      </c>
      <c r="U382" s="7">
        <v>1815</v>
      </c>
      <c r="W382" s="7">
        <v>2083.7199999999998</v>
      </c>
      <c r="X382" s="7">
        <v>7274.79</v>
      </c>
      <c r="AA382" s="7">
        <v>4200</v>
      </c>
      <c r="AB382" s="7">
        <v>5040</v>
      </c>
      <c r="AC382" s="7">
        <v>5100</v>
      </c>
      <c r="AD382" s="7">
        <v>7040</v>
      </c>
      <c r="AE382" s="7">
        <v>4444.63</v>
      </c>
      <c r="AF382" s="7">
        <v>5907.77</v>
      </c>
      <c r="AG382" s="7">
        <v>5814.25</v>
      </c>
      <c r="AH382" s="7">
        <v>6700</v>
      </c>
      <c r="AI382" s="7">
        <v>4800</v>
      </c>
      <c r="AK382" s="7">
        <v>7000</v>
      </c>
      <c r="AL382" s="7">
        <v>3440.39</v>
      </c>
      <c r="AM382" s="7">
        <v>6801.19</v>
      </c>
      <c r="AN382" s="7">
        <v>2030</v>
      </c>
      <c r="AP382" s="7">
        <v>6426</v>
      </c>
      <c r="AR382" s="7">
        <v>4410</v>
      </c>
      <c r="AS382" s="7">
        <v>2572</v>
      </c>
      <c r="AT382" s="7">
        <v>7144.2</v>
      </c>
      <c r="AU382" s="7">
        <v>4937</v>
      </c>
      <c r="AV382" s="7">
        <v>5000</v>
      </c>
      <c r="AW382" s="7">
        <v>5800</v>
      </c>
      <c r="AY382" s="7">
        <v>2066.35</v>
      </c>
      <c r="BA382" s="7">
        <v>5700</v>
      </c>
      <c r="BB382" s="7">
        <v>8000</v>
      </c>
      <c r="BC382" s="7">
        <v>6000</v>
      </c>
    </row>
    <row r="383" spans="1:55" x14ac:dyDescent="0.25">
      <c r="A383" s="7" t="s">
        <v>472</v>
      </c>
      <c r="B383" s="20">
        <v>2575</v>
      </c>
      <c r="C383" s="7">
        <v>2730</v>
      </c>
      <c r="D383" s="149"/>
      <c r="E383" s="7">
        <v>2750</v>
      </c>
      <c r="F383" s="5">
        <v>3577.41</v>
      </c>
      <c r="H383" s="7">
        <v>2596</v>
      </c>
      <c r="I383" s="7">
        <v>4458.8999999999996</v>
      </c>
      <c r="J383" s="149">
        <v>2972.93</v>
      </c>
      <c r="K383" s="7">
        <v>2488.75</v>
      </c>
      <c r="L383" s="7">
        <v>4400</v>
      </c>
      <c r="M383" s="7">
        <v>3400</v>
      </c>
      <c r="N383" s="7">
        <v>3472.54</v>
      </c>
      <c r="O383" s="7">
        <v>3400</v>
      </c>
      <c r="P383" s="7">
        <v>4500</v>
      </c>
      <c r="Q383" s="7">
        <v>1455.3</v>
      </c>
      <c r="R383" s="7">
        <v>3622.5</v>
      </c>
      <c r="S383" s="7">
        <v>1875</v>
      </c>
      <c r="T383" s="7">
        <v>2650</v>
      </c>
      <c r="U383" s="7">
        <v>1962.18</v>
      </c>
      <c r="W383" s="7">
        <v>1967.96</v>
      </c>
      <c r="X383" s="7">
        <v>3883</v>
      </c>
      <c r="AA383" s="7">
        <v>3500</v>
      </c>
      <c r="AB383" s="7">
        <v>2625</v>
      </c>
      <c r="AC383" s="7">
        <v>2950</v>
      </c>
      <c r="AD383" s="7">
        <v>3675</v>
      </c>
      <c r="AE383" s="7">
        <v>3900</v>
      </c>
      <c r="AF383" s="7">
        <v>3382.52</v>
      </c>
      <c r="AG383" s="7">
        <v>3556.85</v>
      </c>
      <c r="AH383" s="7">
        <v>3400</v>
      </c>
      <c r="AI383" s="7">
        <v>3000</v>
      </c>
      <c r="AK383" s="7">
        <v>2645</v>
      </c>
      <c r="AL383" s="7">
        <v>2788.27</v>
      </c>
      <c r="AM383" s="7">
        <v>2999.63</v>
      </c>
      <c r="AN383" s="7">
        <v>2150</v>
      </c>
      <c r="AP383" s="7">
        <v>3748.5</v>
      </c>
      <c r="AR383" s="7">
        <v>2445</v>
      </c>
      <c r="AS383" s="7">
        <v>1925</v>
      </c>
      <c r="AT383" s="7">
        <v>3327.45</v>
      </c>
      <c r="AU383" s="7">
        <v>3584</v>
      </c>
      <c r="AV383" s="7">
        <v>2500</v>
      </c>
      <c r="AW383" s="7">
        <v>3009.82</v>
      </c>
      <c r="AY383" s="7">
        <v>2370.2199999999998</v>
      </c>
      <c r="BA383" s="7">
        <v>3100</v>
      </c>
      <c r="BB383" s="7">
        <v>3550</v>
      </c>
      <c r="BC383" s="7">
        <v>4000</v>
      </c>
    </row>
    <row r="384" spans="1:55" x14ac:dyDescent="0.25">
      <c r="A384" s="7" t="s">
        <v>473</v>
      </c>
      <c r="B384" s="20">
        <v>4500</v>
      </c>
      <c r="C384" s="7">
        <v>5460</v>
      </c>
      <c r="D384" s="149"/>
      <c r="E384" s="7">
        <v>7336.88</v>
      </c>
      <c r="F384" s="5">
        <v>9883.2099999999991</v>
      </c>
      <c r="H384" s="7">
        <v>3304</v>
      </c>
      <c r="I384" s="7">
        <v>10670</v>
      </c>
      <c r="J384" s="149">
        <v>8500</v>
      </c>
      <c r="K384" s="7">
        <v>5226.37</v>
      </c>
      <c r="L384" s="7">
        <v>9900</v>
      </c>
      <c r="M384" s="7">
        <v>9500</v>
      </c>
      <c r="N384" s="7">
        <v>8912.85</v>
      </c>
      <c r="O384" s="7">
        <v>9000</v>
      </c>
      <c r="P384" s="7">
        <v>9900</v>
      </c>
      <c r="Q384" s="7">
        <v>3362.62</v>
      </c>
      <c r="R384" s="7">
        <v>7801.5</v>
      </c>
      <c r="S384" s="7">
        <v>3750</v>
      </c>
      <c r="T384" s="7">
        <v>5700</v>
      </c>
      <c r="U384" s="7">
        <v>3924.37</v>
      </c>
      <c r="W384" s="7">
        <v>3878.03</v>
      </c>
      <c r="X384" s="7">
        <v>8898.8700000000008</v>
      </c>
      <c r="AA384" s="7">
        <v>4800</v>
      </c>
      <c r="AB384" s="7">
        <v>6090</v>
      </c>
      <c r="AC384" s="7">
        <v>6335</v>
      </c>
      <c r="AD384" s="7">
        <v>7040</v>
      </c>
      <c r="AE384" s="7">
        <v>7017.85</v>
      </c>
      <c r="AF384" s="7">
        <v>7776.78</v>
      </c>
      <c r="AG384" s="7">
        <v>8321.25</v>
      </c>
      <c r="AH384" s="7">
        <v>7800</v>
      </c>
      <c r="AI384" s="7">
        <v>5250</v>
      </c>
      <c r="AK384" s="7">
        <v>8820</v>
      </c>
      <c r="AL384" s="7">
        <v>4691.13</v>
      </c>
      <c r="AM384" s="7">
        <v>8688.7900000000009</v>
      </c>
      <c r="AN384" s="7">
        <v>4310</v>
      </c>
      <c r="AP384" s="7">
        <v>8599.5</v>
      </c>
      <c r="AR384" s="7">
        <v>6440</v>
      </c>
      <c r="AS384" s="7">
        <v>5300</v>
      </c>
      <c r="AT384" s="7">
        <v>9061.5</v>
      </c>
      <c r="AU384" s="7">
        <v>7550</v>
      </c>
      <c r="AV384" s="7">
        <v>6300</v>
      </c>
      <c r="AW384" s="7">
        <v>9050</v>
      </c>
      <c r="AY384" s="7">
        <v>4132.71</v>
      </c>
      <c r="BA384" s="7">
        <v>7250</v>
      </c>
      <c r="BB384" s="7">
        <v>9500</v>
      </c>
      <c r="BC384" s="7">
        <v>8925</v>
      </c>
    </row>
    <row r="385" spans="1:55" x14ac:dyDescent="0.25">
      <c r="A385" s="7" t="s">
        <v>474</v>
      </c>
      <c r="B385" s="20">
        <v>3025</v>
      </c>
      <c r="C385" s="7">
        <v>2730</v>
      </c>
      <c r="D385" s="149"/>
      <c r="E385" s="7">
        <v>2530</v>
      </c>
      <c r="F385" s="5">
        <v>4756.16</v>
      </c>
      <c r="H385" s="7">
        <v>3894</v>
      </c>
      <c r="I385" s="7">
        <v>4458.8999999999996</v>
      </c>
      <c r="J385" s="149">
        <v>2883.94</v>
      </c>
      <c r="K385" s="7">
        <v>2281.17</v>
      </c>
      <c r="L385" s="7">
        <v>5600</v>
      </c>
      <c r="M385" s="7">
        <v>4221</v>
      </c>
      <c r="N385" s="7">
        <v>3704.05</v>
      </c>
      <c r="O385" s="7">
        <v>3000</v>
      </c>
      <c r="P385" s="7">
        <v>5000</v>
      </c>
      <c r="Q385" s="7">
        <v>2260.12</v>
      </c>
      <c r="R385" s="7">
        <v>4550</v>
      </c>
      <c r="S385" s="7">
        <v>1850</v>
      </c>
      <c r="T385" s="7">
        <v>2500</v>
      </c>
      <c r="U385" s="7">
        <v>1727.93</v>
      </c>
      <c r="W385" s="7">
        <v>1910.07</v>
      </c>
      <c r="X385" s="7">
        <v>4897</v>
      </c>
      <c r="AA385" s="7">
        <v>3500</v>
      </c>
      <c r="AB385" s="7">
        <v>3675</v>
      </c>
      <c r="AC385" s="7">
        <v>2850</v>
      </c>
      <c r="AD385" s="7">
        <v>4050.15</v>
      </c>
      <c r="AE385" s="7">
        <v>3564.62</v>
      </c>
      <c r="AF385" s="7">
        <v>3686.78</v>
      </c>
      <c r="AG385" s="7">
        <v>3332.8</v>
      </c>
      <c r="AH385" s="7">
        <v>3500</v>
      </c>
      <c r="AI385" s="7">
        <v>3000</v>
      </c>
      <c r="AK385" s="7">
        <v>2755</v>
      </c>
      <c r="AL385" s="7">
        <v>2789.32</v>
      </c>
      <c r="AM385" s="7">
        <v>2507.61</v>
      </c>
      <c r="AN385" s="7">
        <v>1900</v>
      </c>
      <c r="AP385" s="7">
        <v>3858.75</v>
      </c>
      <c r="AR385" s="7">
        <v>2215</v>
      </c>
      <c r="AS385" s="7">
        <v>1925</v>
      </c>
      <c r="AT385" s="7">
        <v>3920</v>
      </c>
      <c r="AU385" s="7">
        <v>3370</v>
      </c>
      <c r="AV385" s="7">
        <v>2500</v>
      </c>
      <c r="AW385" s="7">
        <v>2700</v>
      </c>
      <c r="AY385" s="7">
        <v>1944.81</v>
      </c>
      <c r="BA385" s="7">
        <v>2942</v>
      </c>
      <c r="BB385" s="7">
        <v>3450</v>
      </c>
      <c r="BC385" s="7">
        <v>3675</v>
      </c>
    </row>
    <row r="386" spans="1:55" x14ac:dyDescent="0.25">
      <c r="A386" s="7" t="s">
        <v>475</v>
      </c>
      <c r="B386" s="20">
        <v>4875</v>
      </c>
      <c r="C386" s="7">
        <v>5200</v>
      </c>
      <c r="D386" s="149"/>
      <c r="E386" s="7">
        <v>6868.37</v>
      </c>
      <c r="F386" s="5">
        <v>9998.2099999999991</v>
      </c>
      <c r="H386" s="7">
        <v>5664</v>
      </c>
      <c r="I386" s="7">
        <v>10757.83</v>
      </c>
      <c r="J386" s="149">
        <v>10361.59</v>
      </c>
      <c r="K386" s="7">
        <v>4562.34</v>
      </c>
      <c r="L386" s="7">
        <v>11900</v>
      </c>
      <c r="M386" s="7">
        <v>9500</v>
      </c>
      <c r="N386" s="7">
        <v>8681.35</v>
      </c>
      <c r="O386" s="7">
        <v>8700</v>
      </c>
      <c r="P386" s="7">
        <v>10500</v>
      </c>
      <c r="Q386" s="7">
        <v>4079.25</v>
      </c>
      <c r="R386" s="7">
        <v>10750</v>
      </c>
      <c r="S386" s="7">
        <v>5200</v>
      </c>
      <c r="T386" s="7">
        <v>7000</v>
      </c>
      <c r="U386" s="7">
        <v>3455.86</v>
      </c>
      <c r="W386" s="7">
        <v>3638.25</v>
      </c>
      <c r="X386" s="7">
        <v>9215.85</v>
      </c>
      <c r="AA386" s="7">
        <v>5500</v>
      </c>
      <c r="AB386" s="7">
        <v>8925</v>
      </c>
      <c r="AC386" s="7">
        <v>5390</v>
      </c>
      <c r="AD386" s="7">
        <v>7040</v>
      </c>
      <c r="AE386" s="7">
        <v>6015.3</v>
      </c>
      <c r="AF386" s="7">
        <v>7616.78</v>
      </c>
      <c r="AG386" s="7">
        <v>7453.1</v>
      </c>
      <c r="AH386" s="7">
        <v>8700</v>
      </c>
      <c r="AI386" s="7">
        <v>5000</v>
      </c>
      <c r="AK386" s="7">
        <v>9450</v>
      </c>
      <c r="AL386" s="7">
        <v>5705.43</v>
      </c>
      <c r="AM386" s="7">
        <v>7435.8</v>
      </c>
      <c r="AN386" s="7">
        <v>3780</v>
      </c>
      <c r="AP386" s="7">
        <v>9135</v>
      </c>
      <c r="AR386" s="7">
        <v>5980</v>
      </c>
      <c r="AS386" s="7">
        <v>4950</v>
      </c>
      <c r="AT386" s="7">
        <v>10625</v>
      </c>
      <c r="AU386" s="7">
        <v>6163</v>
      </c>
      <c r="AV386" s="7">
        <v>6000</v>
      </c>
      <c r="AW386" s="7">
        <v>7800</v>
      </c>
      <c r="AY386" s="7">
        <v>4254.26</v>
      </c>
      <c r="BA386" s="7">
        <v>8400</v>
      </c>
      <c r="BB386" s="7">
        <v>9500</v>
      </c>
      <c r="BC386" s="7">
        <v>7500</v>
      </c>
    </row>
    <row r="387" spans="1:55" x14ac:dyDescent="0.25">
      <c r="A387" s="7" t="s">
        <v>1334</v>
      </c>
      <c r="B387" s="20">
        <v>4925</v>
      </c>
      <c r="C387" s="7">
        <v>5300</v>
      </c>
      <c r="D387" s="149"/>
      <c r="E387" s="7">
        <v>4180</v>
      </c>
      <c r="F387" s="5">
        <v>6615.5</v>
      </c>
      <c r="H387" s="7">
        <v>6500</v>
      </c>
      <c r="I387" s="7">
        <v>5161.26</v>
      </c>
      <c r="J387" s="149">
        <v>6750</v>
      </c>
      <c r="K387" s="7">
        <v>5250</v>
      </c>
      <c r="L387" s="7">
        <v>6800</v>
      </c>
      <c r="M387" s="7">
        <v>2799.72</v>
      </c>
      <c r="N387" s="7">
        <v>3472.54</v>
      </c>
      <c r="O387" s="7">
        <v>5500</v>
      </c>
      <c r="P387" s="7">
        <v>2431.0100000000002</v>
      </c>
      <c r="Q387" s="7">
        <v>2308.63</v>
      </c>
      <c r="R387" s="7">
        <v>5040</v>
      </c>
      <c r="S387" s="7">
        <v>3460</v>
      </c>
      <c r="T387" s="7">
        <v>4000</v>
      </c>
      <c r="U387" s="7">
        <v>4600</v>
      </c>
      <c r="W387" s="7">
        <v>4725</v>
      </c>
      <c r="X387" s="7">
        <v>5923.16</v>
      </c>
      <c r="AA387" s="7">
        <v>3800</v>
      </c>
      <c r="AB387" s="7">
        <v>6500</v>
      </c>
      <c r="AC387" s="7">
        <v>4225</v>
      </c>
      <c r="AD387" s="7">
        <v>5665</v>
      </c>
      <c r="AE387" s="7">
        <v>4734.26</v>
      </c>
      <c r="AF387" s="7">
        <v>5077.37</v>
      </c>
      <c r="AG387" s="7">
        <v>6550</v>
      </c>
      <c r="AH387" s="7">
        <v>6000</v>
      </c>
      <c r="AI387" s="7">
        <v>4300</v>
      </c>
      <c r="AK387" s="7">
        <v>5455</v>
      </c>
      <c r="AL387" s="7">
        <v>4299.75</v>
      </c>
      <c r="AM387" s="7">
        <v>4160</v>
      </c>
      <c r="AN387" s="7">
        <v>4075</v>
      </c>
      <c r="AP387" s="7">
        <v>3858.75</v>
      </c>
      <c r="AR387" s="7">
        <v>4800</v>
      </c>
      <c r="AS387" s="7">
        <v>3250</v>
      </c>
      <c r="AT387" s="7">
        <v>5729.85</v>
      </c>
      <c r="AU387" s="7">
        <v>4500</v>
      </c>
      <c r="AV387" s="7">
        <v>2000</v>
      </c>
      <c r="AW387" s="7">
        <v>3325</v>
      </c>
      <c r="AY387" s="7">
        <v>6730</v>
      </c>
      <c r="BA387" s="7">
        <v>5800</v>
      </c>
      <c r="BB387" s="7">
        <v>5250</v>
      </c>
      <c r="BC387" s="7">
        <v>3360</v>
      </c>
    </row>
    <row r="388" spans="1:55" x14ac:dyDescent="0.25">
      <c r="A388" s="7" t="s">
        <v>1336</v>
      </c>
      <c r="B388" s="20">
        <v>10700</v>
      </c>
      <c r="C388" s="7">
        <v>11400</v>
      </c>
      <c r="D388" s="149"/>
      <c r="E388" s="7">
        <v>10000</v>
      </c>
      <c r="F388" s="5">
        <v>13901.68</v>
      </c>
      <c r="H388" s="7">
        <v>13500</v>
      </c>
      <c r="I388" s="7">
        <v>13320.06</v>
      </c>
      <c r="J388" s="149">
        <v>11550</v>
      </c>
      <c r="K388" s="7">
        <v>10500</v>
      </c>
      <c r="L388" s="7">
        <v>13900</v>
      </c>
      <c r="M388" s="7">
        <v>5599.44</v>
      </c>
      <c r="N388" s="7">
        <v>8102.59</v>
      </c>
      <c r="O388" s="7">
        <v>13000</v>
      </c>
      <c r="P388" s="7">
        <v>6077.5</v>
      </c>
      <c r="Q388" s="7">
        <v>4079.25</v>
      </c>
      <c r="R388" s="7">
        <v>11960.03</v>
      </c>
      <c r="S388" s="7">
        <v>8650</v>
      </c>
      <c r="T388" s="7">
        <v>10000</v>
      </c>
      <c r="U388" s="7">
        <v>9700</v>
      </c>
      <c r="W388" s="7">
        <v>9450</v>
      </c>
      <c r="X388" s="7">
        <v>12819.45</v>
      </c>
      <c r="AA388" s="7">
        <v>3000</v>
      </c>
      <c r="AB388" s="7">
        <v>11550</v>
      </c>
      <c r="AC388" s="7">
        <v>9900</v>
      </c>
      <c r="AD388" s="7">
        <v>9249</v>
      </c>
      <c r="AE388" s="7">
        <v>9190.0400000000009</v>
      </c>
      <c r="AF388" s="7">
        <v>10856.91</v>
      </c>
      <c r="AG388" s="7">
        <v>12220</v>
      </c>
      <c r="AH388" s="7">
        <v>13000</v>
      </c>
      <c r="AI388" s="7">
        <v>9000</v>
      </c>
      <c r="AK388" s="7">
        <v>11575</v>
      </c>
      <c r="AL388" s="7">
        <v>10914.75</v>
      </c>
      <c r="AM388" s="7">
        <v>9600</v>
      </c>
      <c r="AN388" s="7">
        <v>12500</v>
      </c>
      <c r="AP388" s="7">
        <v>8032.5</v>
      </c>
      <c r="AR388" s="7">
        <v>13680</v>
      </c>
      <c r="AS388" s="7">
        <v>3950</v>
      </c>
      <c r="AT388" s="7">
        <v>12096</v>
      </c>
      <c r="AU388" s="7">
        <v>6830</v>
      </c>
      <c r="AV388" s="7">
        <v>5000</v>
      </c>
      <c r="AW388" s="7">
        <v>11000</v>
      </c>
      <c r="AY388" s="7">
        <v>13200</v>
      </c>
      <c r="BA388" s="7">
        <v>11400</v>
      </c>
      <c r="BB388" s="7">
        <v>11000</v>
      </c>
      <c r="BC388" s="7">
        <v>10080</v>
      </c>
    </row>
    <row r="389" spans="1:55" x14ac:dyDescent="0.25">
      <c r="A389" s="7" t="s">
        <v>1337</v>
      </c>
      <c r="B389" s="20">
        <v>2025</v>
      </c>
      <c r="C389" s="7">
        <v>4500</v>
      </c>
      <c r="D389" s="149"/>
      <c r="E389" s="7">
        <v>2840</v>
      </c>
      <c r="F389" s="5">
        <v>3553.25</v>
      </c>
      <c r="H389" s="7">
        <v>4300</v>
      </c>
      <c r="I389" s="7">
        <v>4458.91</v>
      </c>
      <c r="J389" s="149">
        <v>3307.5</v>
      </c>
      <c r="K389" s="7">
        <v>4000</v>
      </c>
      <c r="L389" s="7">
        <v>4500</v>
      </c>
      <c r="M389" s="7">
        <v>1633.17</v>
      </c>
      <c r="N389" s="7">
        <v>1736.27</v>
      </c>
      <c r="O389" s="7">
        <v>4200</v>
      </c>
      <c r="P389" s="7">
        <v>2431.0100000000002</v>
      </c>
      <c r="Q389" s="7">
        <v>1214.95</v>
      </c>
      <c r="R389" s="7">
        <v>3412.5</v>
      </c>
      <c r="S389" s="7">
        <v>2890</v>
      </c>
      <c r="T389" s="7">
        <v>3300</v>
      </c>
      <c r="U389" s="7">
        <v>3200</v>
      </c>
      <c r="W389" s="7">
        <v>2662.53</v>
      </c>
      <c r="X389" s="7">
        <v>3393.23</v>
      </c>
      <c r="AA389" s="7">
        <v>1000</v>
      </c>
      <c r="AB389" s="7">
        <v>4250</v>
      </c>
      <c r="AC389" s="7">
        <v>2920</v>
      </c>
      <c r="AD389" s="7">
        <v>2310</v>
      </c>
      <c r="AE389" s="7">
        <v>3620.31</v>
      </c>
      <c r="AF389" s="7">
        <v>3661.7</v>
      </c>
      <c r="AG389" s="7">
        <v>2787.75</v>
      </c>
      <c r="AH389" s="7">
        <v>3500</v>
      </c>
      <c r="AI389" s="7">
        <v>3500</v>
      </c>
      <c r="AK389" s="7">
        <v>3880</v>
      </c>
      <c r="AL389" s="7">
        <v>3087</v>
      </c>
      <c r="AM389" s="7">
        <v>4200</v>
      </c>
      <c r="AN389" s="7">
        <v>3250</v>
      </c>
      <c r="AP389" s="7">
        <v>2400</v>
      </c>
      <c r="AR389" s="7">
        <v>3600</v>
      </c>
      <c r="AS389" s="7">
        <v>3025</v>
      </c>
      <c r="AT389" s="7">
        <v>3880.8</v>
      </c>
      <c r="AU389" s="7">
        <v>4000</v>
      </c>
      <c r="AV389" s="7">
        <v>2000</v>
      </c>
      <c r="AW389" s="7">
        <v>1820</v>
      </c>
      <c r="AY389" s="7">
        <v>4011</v>
      </c>
      <c r="BA389" s="7">
        <v>3394.5</v>
      </c>
      <c r="BB389" s="7">
        <v>3350</v>
      </c>
      <c r="BC389" s="7">
        <v>2500</v>
      </c>
    </row>
    <row r="390" spans="1:55" x14ac:dyDescent="0.25">
      <c r="A390" s="7" t="s">
        <v>1339</v>
      </c>
      <c r="B390" s="20">
        <v>5975</v>
      </c>
      <c r="C390" s="7">
        <v>8400</v>
      </c>
      <c r="D390" s="149"/>
      <c r="E390" s="7">
        <v>6090</v>
      </c>
      <c r="F390" s="5">
        <v>9426.42</v>
      </c>
      <c r="H390" s="7">
        <v>10000</v>
      </c>
      <c r="I390" s="7">
        <v>9500</v>
      </c>
      <c r="J390" s="149">
        <v>8925</v>
      </c>
      <c r="K390" s="7">
        <v>7000</v>
      </c>
      <c r="L390" s="7">
        <v>9095.6200000000008</v>
      </c>
      <c r="M390" s="7">
        <v>3266.34</v>
      </c>
      <c r="N390" s="7">
        <v>4630.0600000000004</v>
      </c>
      <c r="O390" s="7">
        <v>10000</v>
      </c>
      <c r="P390" s="7">
        <v>6077.5</v>
      </c>
      <c r="Q390" s="7">
        <v>3038.49</v>
      </c>
      <c r="R390" s="7">
        <v>8724.7999999999993</v>
      </c>
      <c r="S390" s="7">
        <v>7500</v>
      </c>
      <c r="T390" s="7">
        <v>7200</v>
      </c>
      <c r="U390" s="7">
        <v>7000</v>
      </c>
      <c r="W390" s="7">
        <v>6366.93</v>
      </c>
      <c r="X390" s="7">
        <v>8433.56</v>
      </c>
      <c r="AA390" s="7">
        <v>2500</v>
      </c>
      <c r="AB390" s="7">
        <v>7875</v>
      </c>
      <c r="AC390" s="7">
        <v>6350</v>
      </c>
      <c r="AD390" s="7">
        <v>8816.2199999999993</v>
      </c>
      <c r="AE390" s="7">
        <v>6516.03</v>
      </c>
      <c r="AF390" s="7">
        <v>8592.15</v>
      </c>
      <c r="AG390" s="7">
        <v>8190</v>
      </c>
      <c r="AH390" s="7">
        <v>10000</v>
      </c>
      <c r="AI390" s="7">
        <v>5250</v>
      </c>
      <c r="AK390" s="7">
        <v>7497</v>
      </c>
      <c r="AL390" s="7">
        <v>6394.5</v>
      </c>
      <c r="AM390" s="7">
        <v>7000</v>
      </c>
      <c r="AN390" s="7">
        <v>8250</v>
      </c>
      <c r="AP390" s="7">
        <v>5500</v>
      </c>
      <c r="AR390" s="7">
        <v>4800</v>
      </c>
      <c r="AS390" s="7">
        <v>3425</v>
      </c>
      <c r="AT390" s="7">
        <v>7895</v>
      </c>
      <c r="AU390" s="7">
        <v>6310.5</v>
      </c>
      <c r="AV390" s="7">
        <v>5000</v>
      </c>
      <c r="AW390" s="7">
        <v>6714.22</v>
      </c>
      <c r="AY390" s="7">
        <v>8977.5</v>
      </c>
      <c r="BA390" s="7">
        <v>7000</v>
      </c>
      <c r="BB390" s="7">
        <v>8400</v>
      </c>
      <c r="BC390" s="7">
        <v>7500</v>
      </c>
    </row>
    <row r="391" spans="1:55" x14ac:dyDescent="0.25">
      <c r="A391" s="7">
        <v>17</v>
      </c>
      <c r="D391" s="149"/>
      <c r="J391" s="149"/>
    </row>
    <row r="392" spans="1:55" x14ac:dyDescent="0.25">
      <c r="A392" s="7" t="s">
        <v>288</v>
      </c>
      <c r="B392" s="20">
        <v>2025</v>
      </c>
      <c r="C392" s="7">
        <v>2100</v>
      </c>
      <c r="D392" s="149"/>
      <c r="E392" s="7">
        <v>1725</v>
      </c>
      <c r="F392" s="5">
        <v>2868.26</v>
      </c>
      <c r="H392" s="7">
        <v>3000</v>
      </c>
      <c r="I392" s="7">
        <v>2883</v>
      </c>
      <c r="J392" s="149">
        <v>2904.51</v>
      </c>
      <c r="K392" s="7">
        <v>1732.5</v>
      </c>
      <c r="L392" s="7">
        <v>2617.35</v>
      </c>
      <c r="M392" s="7">
        <v>2688</v>
      </c>
      <c r="N392" s="7">
        <v>2940</v>
      </c>
      <c r="O392" s="7">
        <v>2700</v>
      </c>
      <c r="P392" s="7">
        <v>2970</v>
      </c>
      <c r="Q392" s="7">
        <v>1822.43</v>
      </c>
      <c r="R392" s="7">
        <v>2643.27</v>
      </c>
      <c r="S392" s="7">
        <v>1914.41</v>
      </c>
      <c r="T392" s="7">
        <v>2400</v>
      </c>
      <c r="U392" s="7">
        <v>2887.08</v>
      </c>
      <c r="W392" s="7">
        <v>1910.07</v>
      </c>
      <c r="X392" s="7">
        <v>2503.9299999999998</v>
      </c>
      <c r="AA392" s="7">
        <v>2249.1</v>
      </c>
      <c r="AB392" s="7">
        <v>2625</v>
      </c>
      <c r="AC392" s="7">
        <v>2235</v>
      </c>
      <c r="AD392" s="7">
        <v>1912</v>
      </c>
      <c r="AE392" s="7">
        <v>2910.11</v>
      </c>
      <c r="AF392" s="7">
        <v>2755.6</v>
      </c>
      <c r="AG392" s="7">
        <v>2362.5</v>
      </c>
      <c r="AH392" s="7">
        <v>2835</v>
      </c>
      <c r="AI392" s="7">
        <v>1600</v>
      </c>
      <c r="AK392" s="7">
        <v>2940</v>
      </c>
      <c r="AL392" s="7">
        <v>2500</v>
      </c>
      <c r="AM392" s="7">
        <v>2181.5300000000002</v>
      </c>
      <c r="AN392" s="7">
        <v>1915</v>
      </c>
      <c r="AP392" s="7">
        <v>4300</v>
      </c>
      <c r="AR392" s="7">
        <v>2675</v>
      </c>
      <c r="AS392" s="7">
        <v>1860</v>
      </c>
      <c r="AT392" s="7">
        <v>1273.3800000000001</v>
      </c>
      <c r="AU392" s="7">
        <v>2800</v>
      </c>
      <c r="AV392" s="7">
        <v>2861.77</v>
      </c>
      <c r="AW392" s="7">
        <v>2315.25</v>
      </c>
      <c r="AY392" s="7">
        <v>2976.75</v>
      </c>
      <c r="BA392" s="7">
        <v>1650</v>
      </c>
      <c r="BB392" s="7">
        <v>2525</v>
      </c>
      <c r="BC392" s="7">
        <v>2310</v>
      </c>
    </row>
    <row r="393" spans="1:55" x14ac:dyDescent="0.25">
      <c r="A393" s="7" t="s">
        <v>289</v>
      </c>
      <c r="B393" s="20">
        <v>2170</v>
      </c>
      <c r="C393" s="7">
        <v>2625</v>
      </c>
      <c r="D393" s="149"/>
      <c r="E393" s="7">
        <v>2045</v>
      </c>
      <c r="F393" s="5">
        <v>3324.41</v>
      </c>
      <c r="H393" s="7">
        <v>3500</v>
      </c>
      <c r="I393" s="7">
        <v>3467.1</v>
      </c>
      <c r="J393" s="149">
        <v>3452.05</v>
      </c>
      <c r="K393" s="7">
        <v>2100</v>
      </c>
      <c r="L393" s="7">
        <v>3184.5</v>
      </c>
      <c r="M393" s="7">
        <v>3413</v>
      </c>
      <c r="N393" s="7">
        <v>3465</v>
      </c>
      <c r="O393" s="7">
        <v>3200</v>
      </c>
      <c r="P393" s="7">
        <v>3360</v>
      </c>
      <c r="Q393" s="7">
        <v>2066.08</v>
      </c>
      <c r="R393" s="7">
        <v>3095.3</v>
      </c>
      <c r="S393" s="7">
        <v>2169.46</v>
      </c>
      <c r="T393" s="7">
        <v>2660</v>
      </c>
      <c r="U393" s="7">
        <v>2900</v>
      </c>
      <c r="W393" s="7">
        <v>2164.75</v>
      </c>
      <c r="X393" s="7">
        <v>3129.91</v>
      </c>
      <c r="AA393" s="7">
        <v>2734.2</v>
      </c>
      <c r="AB393" s="7">
        <v>3360</v>
      </c>
      <c r="AC393" s="7">
        <v>2450</v>
      </c>
      <c r="AD393" s="7">
        <v>2167</v>
      </c>
      <c r="AE393" s="7">
        <v>3400</v>
      </c>
      <c r="AF393" s="7">
        <v>3317.15</v>
      </c>
      <c r="AG393" s="7">
        <v>2908.5</v>
      </c>
      <c r="AH393" s="7">
        <v>3255</v>
      </c>
      <c r="AI393" s="7">
        <v>1900</v>
      </c>
      <c r="AK393" s="7">
        <v>3465</v>
      </c>
      <c r="AL393" s="7">
        <v>3000</v>
      </c>
      <c r="AM393" s="7">
        <v>3195.72</v>
      </c>
      <c r="AN393" s="7">
        <v>2175</v>
      </c>
      <c r="AP393" s="7">
        <v>4700</v>
      </c>
      <c r="AR393" s="7">
        <v>3450</v>
      </c>
      <c r="AS393" s="7">
        <v>2000</v>
      </c>
      <c r="AT393" s="7">
        <v>1446.9</v>
      </c>
      <c r="AU393" s="7">
        <v>3300</v>
      </c>
      <c r="AV393" s="7">
        <v>3204.69</v>
      </c>
      <c r="AW393" s="7">
        <v>2850</v>
      </c>
      <c r="AY393" s="7">
        <v>3417.75</v>
      </c>
      <c r="BA393" s="7">
        <v>1800</v>
      </c>
      <c r="BB393" s="7">
        <v>2750</v>
      </c>
      <c r="BC393" s="7">
        <v>2625</v>
      </c>
    </row>
    <row r="394" spans="1:55" x14ac:dyDescent="0.25">
      <c r="A394" s="7" t="s">
        <v>476</v>
      </c>
      <c r="B394" s="20">
        <v>2850</v>
      </c>
      <c r="C394" s="7">
        <v>3150</v>
      </c>
      <c r="D394" s="149"/>
      <c r="E394" s="7">
        <v>2430</v>
      </c>
      <c r="F394" s="5">
        <v>3824.65</v>
      </c>
      <c r="H394" s="7">
        <v>4000</v>
      </c>
      <c r="I394" s="7">
        <v>3888</v>
      </c>
      <c r="J394" s="149">
        <v>4047.11</v>
      </c>
      <c r="K394" s="7">
        <v>2625</v>
      </c>
      <c r="L394" s="7">
        <v>3751.65</v>
      </c>
      <c r="M394" s="7">
        <v>3937.5</v>
      </c>
      <c r="N394" s="7">
        <v>3990</v>
      </c>
      <c r="O394" s="7">
        <v>3700</v>
      </c>
      <c r="P394" s="7">
        <v>3990</v>
      </c>
      <c r="Q394" s="7">
        <v>2308.63</v>
      </c>
      <c r="R394" s="7">
        <v>3556.19</v>
      </c>
      <c r="S394" s="7">
        <v>2424.92</v>
      </c>
      <c r="T394" s="7">
        <v>2750</v>
      </c>
      <c r="U394" s="7">
        <v>3100</v>
      </c>
      <c r="W394" s="7">
        <v>2419.4299999999998</v>
      </c>
      <c r="X394" s="7">
        <v>4006.3</v>
      </c>
      <c r="AA394" s="7">
        <v>3528</v>
      </c>
      <c r="AB394" s="7">
        <v>3517.5</v>
      </c>
      <c r="AC394" s="7">
        <v>2885</v>
      </c>
      <c r="AD394" s="7">
        <v>2422</v>
      </c>
      <c r="AE394" s="7">
        <v>3990</v>
      </c>
      <c r="AF394" s="7">
        <v>3812.37</v>
      </c>
      <c r="AG394" s="7">
        <v>3181.5</v>
      </c>
      <c r="AH394" s="7">
        <v>3780</v>
      </c>
      <c r="AI394" s="7">
        <v>1975</v>
      </c>
      <c r="AK394" s="7">
        <v>3900</v>
      </c>
      <c r="AL394" s="7">
        <v>3500</v>
      </c>
      <c r="AM394" s="7">
        <v>3762.73</v>
      </c>
      <c r="AN394" s="7">
        <v>2425</v>
      </c>
      <c r="AP394" s="7">
        <v>5300</v>
      </c>
      <c r="AR394" s="7">
        <v>4035</v>
      </c>
      <c r="AS394" s="7">
        <v>2300</v>
      </c>
      <c r="AT394" s="7">
        <v>1736.43</v>
      </c>
      <c r="AU394" s="7">
        <v>4000</v>
      </c>
      <c r="AV394" s="7">
        <v>3769.81</v>
      </c>
      <c r="AW394" s="7">
        <v>3400</v>
      </c>
      <c r="AY394" s="7">
        <v>3858.75</v>
      </c>
      <c r="BA394" s="7">
        <v>2000</v>
      </c>
      <c r="BB394" s="7">
        <v>3300</v>
      </c>
      <c r="BC394" s="7">
        <v>3150</v>
      </c>
    </row>
    <row r="395" spans="1:55" x14ac:dyDescent="0.25">
      <c r="A395" s="7" t="s">
        <v>290</v>
      </c>
      <c r="B395" s="20">
        <v>3275</v>
      </c>
      <c r="C395" s="7">
        <v>3360</v>
      </c>
      <c r="D395" s="149"/>
      <c r="E395" s="7">
        <v>2925</v>
      </c>
      <c r="F395" s="5">
        <v>4694.05</v>
      </c>
      <c r="H395" s="7">
        <v>4500</v>
      </c>
      <c r="I395" s="7">
        <v>4443</v>
      </c>
      <c r="J395" s="149">
        <v>4469.5600000000004</v>
      </c>
      <c r="K395" s="7">
        <v>3500</v>
      </c>
      <c r="L395" s="7">
        <v>4383.37</v>
      </c>
      <c r="M395" s="7">
        <v>4534</v>
      </c>
      <c r="N395" s="7">
        <v>4620</v>
      </c>
      <c r="O395" s="7">
        <v>4200</v>
      </c>
      <c r="P395" s="7">
        <v>4520.25</v>
      </c>
      <c r="Q395" s="7">
        <v>2552.27</v>
      </c>
      <c r="R395" s="7">
        <v>3929.62</v>
      </c>
      <c r="S395" s="7">
        <v>1577.68</v>
      </c>
      <c r="T395" s="7">
        <v>3450</v>
      </c>
      <c r="U395" s="7">
        <v>3600</v>
      </c>
      <c r="W395" s="7">
        <v>2674.1</v>
      </c>
      <c r="X395" s="7">
        <v>4655.8500000000004</v>
      </c>
      <c r="AA395" s="7">
        <v>4189.5</v>
      </c>
      <c r="AB395" s="7">
        <v>3990</v>
      </c>
      <c r="AC395" s="7">
        <v>3285</v>
      </c>
      <c r="AD395" s="7">
        <v>2677</v>
      </c>
      <c r="AE395" s="7">
        <v>4542.3</v>
      </c>
      <c r="AF395" s="7">
        <v>4292.25</v>
      </c>
      <c r="AG395" s="7">
        <v>4000.5</v>
      </c>
      <c r="AH395" s="7">
        <v>4305</v>
      </c>
      <c r="AI395" s="7">
        <v>2100</v>
      </c>
      <c r="AK395" s="7">
        <v>4475</v>
      </c>
      <c r="AL395" s="7">
        <v>3800</v>
      </c>
      <c r="AM395" s="7">
        <v>4180.8100000000004</v>
      </c>
      <c r="AN395" s="7">
        <v>2680</v>
      </c>
      <c r="AP395" s="7">
        <v>5220</v>
      </c>
      <c r="AR395" s="7">
        <v>4735</v>
      </c>
      <c r="AS395" s="7">
        <v>2500</v>
      </c>
      <c r="AT395" s="7">
        <v>2083.7199999999998</v>
      </c>
      <c r="AU395" s="7">
        <v>4300</v>
      </c>
      <c r="AV395" s="7">
        <v>4112.74</v>
      </c>
      <c r="AW395" s="7">
        <v>4000</v>
      </c>
      <c r="AY395" s="7">
        <v>4375.82</v>
      </c>
      <c r="BA395" s="7">
        <v>2430</v>
      </c>
      <c r="BB395" s="7">
        <v>4400</v>
      </c>
      <c r="BC395" s="7">
        <v>3570</v>
      </c>
    </row>
    <row r="396" spans="1:55" x14ac:dyDescent="0.25">
      <c r="A396" s="7" t="s">
        <v>291</v>
      </c>
      <c r="B396" s="20">
        <v>440</v>
      </c>
      <c r="C396" s="7">
        <v>396.89</v>
      </c>
      <c r="D396" s="149"/>
      <c r="E396" s="7">
        <v>220.5</v>
      </c>
      <c r="F396" s="5">
        <v>533.11</v>
      </c>
      <c r="H396" s="7">
        <v>500</v>
      </c>
      <c r="I396" s="7">
        <v>617</v>
      </c>
      <c r="J396" s="149">
        <v>394.95</v>
      </c>
      <c r="K396" s="7">
        <v>350</v>
      </c>
      <c r="L396" s="7">
        <v>625</v>
      </c>
      <c r="M396" s="7">
        <v>514</v>
      </c>
      <c r="N396" s="7">
        <v>680.41</v>
      </c>
      <c r="O396" s="7">
        <v>100</v>
      </c>
      <c r="P396" s="7">
        <v>520</v>
      </c>
      <c r="Q396" s="7">
        <v>347.28</v>
      </c>
      <c r="R396" s="7">
        <v>600</v>
      </c>
      <c r="S396" s="7">
        <v>319.06</v>
      </c>
      <c r="T396" s="7">
        <v>470</v>
      </c>
      <c r="U396" s="7">
        <v>465</v>
      </c>
      <c r="W396" s="7">
        <v>361.74</v>
      </c>
      <c r="X396" s="7">
        <v>536.54999999999995</v>
      </c>
      <c r="AA396" s="7">
        <v>472.5</v>
      </c>
      <c r="AB396" s="7">
        <v>680</v>
      </c>
      <c r="AC396" s="7">
        <v>475</v>
      </c>
      <c r="AD396" s="7">
        <v>318.64999999999998</v>
      </c>
      <c r="AE396" s="7">
        <v>525</v>
      </c>
      <c r="AF396" s="7">
        <v>504.53</v>
      </c>
      <c r="AG396" s="7">
        <v>525</v>
      </c>
      <c r="AH396" s="7">
        <v>504</v>
      </c>
      <c r="AI396" s="7">
        <v>250</v>
      </c>
      <c r="AK396" s="7">
        <v>525</v>
      </c>
      <c r="AL396" s="7">
        <v>650</v>
      </c>
      <c r="AM396" s="7">
        <v>500</v>
      </c>
      <c r="AN396" s="7">
        <v>430</v>
      </c>
      <c r="AP396" s="7">
        <v>420.71</v>
      </c>
      <c r="AR396" s="7">
        <v>500</v>
      </c>
      <c r="AS396" s="7">
        <v>400</v>
      </c>
      <c r="AT396" s="7">
        <v>525</v>
      </c>
      <c r="AU396" s="7">
        <v>450</v>
      </c>
      <c r="AV396" s="7">
        <v>325.73</v>
      </c>
      <c r="AW396" s="7">
        <v>405.16</v>
      </c>
      <c r="AY396" s="7">
        <v>520.91999999999996</v>
      </c>
      <c r="BA396" s="7">
        <v>335</v>
      </c>
      <c r="BB396" s="7">
        <v>490</v>
      </c>
      <c r="BC396" s="7">
        <v>420</v>
      </c>
    </row>
    <row r="397" spans="1:55" x14ac:dyDescent="0.25">
      <c r="A397" s="7">
        <v>18</v>
      </c>
      <c r="D397" s="149"/>
      <c r="J397" s="149"/>
    </row>
    <row r="398" spans="1:55" x14ac:dyDescent="0.25">
      <c r="A398" s="7" t="s">
        <v>249</v>
      </c>
      <c r="B398" s="20">
        <v>325</v>
      </c>
      <c r="C398" s="7">
        <v>500</v>
      </c>
      <c r="D398" s="149"/>
      <c r="E398" s="7">
        <v>445.2</v>
      </c>
      <c r="F398" s="5">
        <v>262.5</v>
      </c>
      <c r="H398" s="7">
        <v>500</v>
      </c>
      <c r="I398" s="7">
        <v>660</v>
      </c>
      <c r="J398" s="149">
        <v>291.64</v>
      </c>
      <c r="K398" s="7">
        <v>267.5</v>
      </c>
      <c r="L398" s="7">
        <v>449.71</v>
      </c>
      <c r="M398" s="7">
        <v>375</v>
      </c>
      <c r="N398" s="7">
        <v>666</v>
      </c>
      <c r="O398" s="7">
        <v>700</v>
      </c>
      <c r="P398" s="7">
        <v>446.25</v>
      </c>
      <c r="Q398" s="7">
        <v>289.39</v>
      </c>
      <c r="R398" s="7">
        <v>420</v>
      </c>
      <c r="S398" s="7">
        <v>275</v>
      </c>
      <c r="T398" s="7">
        <v>380</v>
      </c>
      <c r="U398" s="7">
        <v>415</v>
      </c>
      <c r="W398" s="7">
        <v>332.8</v>
      </c>
      <c r="X398" s="7">
        <v>442.86</v>
      </c>
      <c r="AA398" s="7">
        <v>420</v>
      </c>
      <c r="AB398" s="7">
        <v>650</v>
      </c>
      <c r="AC398" s="7">
        <v>840</v>
      </c>
      <c r="AD398" s="7">
        <v>467.46</v>
      </c>
      <c r="AE398" s="7">
        <v>304.10000000000002</v>
      </c>
      <c r="AF398" s="7">
        <v>447.27</v>
      </c>
      <c r="AG398" s="7">
        <v>288.75</v>
      </c>
      <c r="AH398" s="7">
        <v>420</v>
      </c>
      <c r="AI398" s="7">
        <v>300</v>
      </c>
      <c r="AK398" s="7">
        <v>314</v>
      </c>
      <c r="AL398" s="7">
        <v>500</v>
      </c>
      <c r="AM398" s="7">
        <v>275</v>
      </c>
      <c r="AN398" s="7">
        <v>320</v>
      </c>
      <c r="AP398" s="7">
        <v>500</v>
      </c>
      <c r="AR398" s="7">
        <v>300</v>
      </c>
      <c r="AS398" s="7">
        <v>275</v>
      </c>
      <c r="AT398" s="7">
        <v>446.25</v>
      </c>
      <c r="AU398" s="7">
        <v>275</v>
      </c>
      <c r="AV398" s="7">
        <v>277.75</v>
      </c>
      <c r="AW398" s="7">
        <v>330</v>
      </c>
      <c r="AY398" s="7">
        <v>334.24</v>
      </c>
      <c r="BA398" s="7">
        <v>285</v>
      </c>
      <c r="BB398" s="7">
        <v>315</v>
      </c>
      <c r="BC398" s="7">
        <v>445.2</v>
      </c>
    </row>
    <row r="399" spans="1:55" x14ac:dyDescent="0.25">
      <c r="A399" s="7" t="s">
        <v>250</v>
      </c>
      <c r="B399" s="20">
        <v>225</v>
      </c>
      <c r="C399" s="7">
        <v>315</v>
      </c>
      <c r="D399" s="149"/>
      <c r="E399" s="7">
        <v>796.32</v>
      </c>
      <c r="F399" s="5">
        <v>172.5</v>
      </c>
      <c r="H399" s="7">
        <v>350</v>
      </c>
      <c r="I399" s="7">
        <v>660</v>
      </c>
      <c r="J399" s="149">
        <v>174.98</v>
      </c>
      <c r="K399" s="7">
        <v>160.5</v>
      </c>
      <c r="L399" s="7">
        <v>342.63</v>
      </c>
      <c r="M399" s="7">
        <v>300</v>
      </c>
      <c r="N399" s="7">
        <v>666</v>
      </c>
      <c r="O399" s="7">
        <v>600</v>
      </c>
      <c r="P399" s="7">
        <v>400</v>
      </c>
      <c r="Q399" s="7">
        <v>347.28</v>
      </c>
      <c r="R399" s="7">
        <v>329.17</v>
      </c>
      <c r="S399" s="7">
        <v>165</v>
      </c>
      <c r="T399" s="7">
        <v>275</v>
      </c>
      <c r="U399" s="7">
        <v>350</v>
      </c>
      <c r="W399" s="7">
        <v>199.67</v>
      </c>
      <c r="X399" s="7">
        <v>350.54</v>
      </c>
      <c r="AA399" s="7">
        <v>300</v>
      </c>
      <c r="AB399" s="7">
        <v>510</v>
      </c>
      <c r="AC399" s="7">
        <v>310</v>
      </c>
      <c r="AD399" s="7">
        <v>342.84</v>
      </c>
      <c r="AE399" s="7">
        <v>199.12</v>
      </c>
      <c r="AF399" s="7">
        <v>350</v>
      </c>
      <c r="AG399" s="7">
        <v>173.25</v>
      </c>
      <c r="AH399" s="7">
        <v>300</v>
      </c>
      <c r="AI399" s="7">
        <v>250</v>
      </c>
      <c r="AK399" s="7">
        <v>190</v>
      </c>
      <c r="AL399" s="7">
        <v>450</v>
      </c>
      <c r="AM399" s="7">
        <v>165</v>
      </c>
      <c r="AN399" s="7">
        <v>192</v>
      </c>
      <c r="AP399" s="7">
        <v>400</v>
      </c>
      <c r="AR399" s="7">
        <v>180</v>
      </c>
      <c r="AS399" s="7">
        <v>167</v>
      </c>
      <c r="AT399" s="7">
        <v>352.8</v>
      </c>
      <c r="AU399" s="7">
        <v>165</v>
      </c>
      <c r="AV399" s="7">
        <v>166.65</v>
      </c>
      <c r="AW399" s="7">
        <v>400</v>
      </c>
      <c r="AY399" s="7">
        <v>200.55</v>
      </c>
      <c r="BA399" s="7">
        <v>200</v>
      </c>
      <c r="BB399" s="7">
        <v>210</v>
      </c>
      <c r="BC399" s="7">
        <v>326.63</v>
      </c>
    </row>
    <row r="400" spans="1:55" x14ac:dyDescent="0.25">
      <c r="A400" s="7" t="s">
        <v>251</v>
      </c>
      <c r="B400" s="20">
        <v>875</v>
      </c>
      <c r="C400" s="7">
        <v>1500</v>
      </c>
      <c r="D400" s="149"/>
      <c r="E400" s="7">
        <v>1045.17</v>
      </c>
      <c r="F400" s="5">
        <v>787.5</v>
      </c>
      <c r="H400" s="7">
        <v>1200</v>
      </c>
      <c r="I400" s="7">
        <v>954.95</v>
      </c>
      <c r="J400" s="149">
        <v>874.91</v>
      </c>
      <c r="K400" s="7">
        <v>802.5</v>
      </c>
      <c r="L400" s="7">
        <v>1500</v>
      </c>
      <c r="M400" s="7">
        <v>1650</v>
      </c>
      <c r="N400" s="7">
        <v>1400</v>
      </c>
      <c r="O400" s="7">
        <v>1000</v>
      </c>
      <c r="P400" s="7">
        <v>1260</v>
      </c>
      <c r="Q400" s="7">
        <v>926.1</v>
      </c>
      <c r="R400" s="7">
        <v>1260</v>
      </c>
      <c r="S400" s="7">
        <v>825</v>
      </c>
      <c r="T400" s="7">
        <v>1050</v>
      </c>
      <c r="U400" s="7">
        <v>1300</v>
      </c>
      <c r="W400" s="7">
        <v>998.44</v>
      </c>
      <c r="X400" s="7">
        <v>1375</v>
      </c>
      <c r="AA400" s="7">
        <v>950</v>
      </c>
      <c r="AB400" s="7">
        <v>1134</v>
      </c>
      <c r="AC400" s="7">
        <v>1290</v>
      </c>
      <c r="AD400" s="7">
        <v>1226.8499999999999</v>
      </c>
      <c r="AE400" s="7">
        <v>991.08</v>
      </c>
      <c r="AF400" s="7">
        <v>1198.0999999999999</v>
      </c>
      <c r="AG400" s="7">
        <v>882</v>
      </c>
      <c r="AH400" s="7">
        <v>1000</v>
      </c>
      <c r="AI400" s="7">
        <v>950</v>
      </c>
      <c r="AK400" s="7">
        <v>954</v>
      </c>
      <c r="AL400" s="7">
        <v>1100</v>
      </c>
      <c r="AM400" s="7">
        <v>825</v>
      </c>
      <c r="AN400" s="7">
        <v>955</v>
      </c>
      <c r="AP400" s="7">
        <v>1300</v>
      </c>
      <c r="AR400" s="7">
        <v>890</v>
      </c>
      <c r="AS400" s="7">
        <v>825</v>
      </c>
      <c r="AT400" s="7">
        <v>1212.75</v>
      </c>
      <c r="AU400" s="7">
        <v>825</v>
      </c>
      <c r="AV400" s="7">
        <v>833.25</v>
      </c>
      <c r="AW400" s="7">
        <v>1075</v>
      </c>
      <c r="AY400" s="7">
        <v>1002.78</v>
      </c>
      <c r="BA400" s="7">
        <v>850</v>
      </c>
      <c r="BB400" s="7">
        <v>980</v>
      </c>
      <c r="BC400" s="7">
        <v>950</v>
      </c>
    </row>
    <row r="401" spans="1:55" x14ac:dyDescent="0.25">
      <c r="A401" s="7" t="s">
        <v>252</v>
      </c>
      <c r="B401" s="20">
        <v>475</v>
      </c>
      <c r="C401" s="7">
        <v>750</v>
      </c>
      <c r="D401" s="149"/>
      <c r="E401" s="7">
        <v>905.81</v>
      </c>
      <c r="F401" s="5">
        <v>393.75</v>
      </c>
      <c r="H401" s="7">
        <v>1000</v>
      </c>
      <c r="I401" s="7">
        <v>477.25</v>
      </c>
      <c r="J401" s="149">
        <v>437.46</v>
      </c>
      <c r="K401" s="7">
        <v>401.25</v>
      </c>
      <c r="L401" s="7">
        <v>1425</v>
      </c>
      <c r="M401" s="7">
        <v>800</v>
      </c>
      <c r="N401" s="7">
        <v>1110</v>
      </c>
      <c r="O401" s="7">
        <v>800</v>
      </c>
      <c r="P401" s="7">
        <v>1050</v>
      </c>
      <c r="Q401" s="7">
        <v>463.05</v>
      </c>
      <c r="R401" s="7">
        <v>1140</v>
      </c>
      <c r="S401" s="7">
        <v>412.5</v>
      </c>
      <c r="T401" s="7">
        <v>700</v>
      </c>
      <c r="U401" s="7">
        <v>1100</v>
      </c>
      <c r="W401" s="7">
        <v>498.92</v>
      </c>
      <c r="X401" s="7">
        <v>1203</v>
      </c>
      <c r="AA401" s="7">
        <v>750</v>
      </c>
      <c r="AB401" s="7">
        <v>1080</v>
      </c>
      <c r="AC401" s="7">
        <v>1250</v>
      </c>
      <c r="AD401" s="7">
        <v>925.92</v>
      </c>
      <c r="AE401" s="7">
        <v>495.4</v>
      </c>
      <c r="AF401" s="7">
        <v>814.64</v>
      </c>
      <c r="AG401" s="7">
        <v>433.1</v>
      </c>
      <c r="AH401" s="7">
        <v>800</v>
      </c>
      <c r="AI401" s="7">
        <v>700</v>
      </c>
      <c r="AK401" s="7">
        <v>479.5</v>
      </c>
      <c r="AL401" s="7">
        <v>900</v>
      </c>
      <c r="AM401" s="7">
        <v>412.5</v>
      </c>
      <c r="AN401" s="7">
        <v>480</v>
      </c>
      <c r="AP401" s="7">
        <v>1000</v>
      </c>
      <c r="AR401" s="7">
        <v>445</v>
      </c>
      <c r="AS401" s="7">
        <v>400</v>
      </c>
      <c r="AT401" s="7">
        <v>926.1</v>
      </c>
      <c r="AU401" s="7">
        <v>412.5</v>
      </c>
      <c r="AV401" s="7">
        <v>416.63</v>
      </c>
      <c r="AW401" s="7">
        <v>723.51</v>
      </c>
      <c r="AY401" s="7">
        <v>510.51</v>
      </c>
      <c r="BA401" s="7">
        <v>450</v>
      </c>
      <c r="BB401" s="7">
        <v>575</v>
      </c>
      <c r="BC401" s="7">
        <v>700</v>
      </c>
    </row>
    <row r="402" spans="1:55" x14ac:dyDescent="0.25">
      <c r="A402" s="7" t="s">
        <v>253</v>
      </c>
      <c r="B402" s="20">
        <v>5725</v>
      </c>
      <c r="C402" s="7">
        <v>7000</v>
      </c>
      <c r="D402" s="149"/>
      <c r="E402" s="7">
        <v>5500</v>
      </c>
      <c r="F402" s="5">
        <v>6137.25</v>
      </c>
      <c r="H402" s="7">
        <v>5428</v>
      </c>
      <c r="I402" s="7">
        <v>5347.72</v>
      </c>
      <c r="J402" s="149">
        <v>6751.5</v>
      </c>
      <c r="K402" s="7">
        <v>6000</v>
      </c>
      <c r="L402" s="7">
        <v>7000</v>
      </c>
      <c r="M402" s="7">
        <v>4922</v>
      </c>
      <c r="N402" s="7">
        <v>6812.34</v>
      </c>
      <c r="O402" s="7">
        <v>6400</v>
      </c>
      <c r="P402" s="7">
        <v>5105</v>
      </c>
      <c r="Q402" s="7">
        <v>6615</v>
      </c>
      <c r="R402" s="7">
        <v>7480</v>
      </c>
      <c r="S402" s="7">
        <v>6766.31</v>
      </c>
      <c r="T402" s="7">
        <v>4400</v>
      </c>
      <c r="U402" s="7">
        <v>5850</v>
      </c>
      <c r="W402" s="7">
        <v>6500</v>
      </c>
      <c r="X402" s="7">
        <v>6259.84</v>
      </c>
      <c r="AA402" s="7">
        <v>4500</v>
      </c>
      <c r="AB402" s="7">
        <v>7000</v>
      </c>
      <c r="AC402" s="7">
        <v>5700</v>
      </c>
      <c r="AD402" s="7">
        <v>6825</v>
      </c>
      <c r="AE402" s="7">
        <v>6577.84</v>
      </c>
      <c r="AF402" s="7">
        <v>6161.59</v>
      </c>
      <c r="AG402" s="7">
        <v>6300</v>
      </c>
      <c r="AH402" s="7">
        <v>6400</v>
      </c>
      <c r="AI402" s="7">
        <v>4300</v>
      </c>
      <c r="AK402" s="7">
        <v>7150</v>
      </c>
      <c r="AL402" s="7">
        <v>6000</v>
      </c>
      <c r="AM402" s="7">
        <v>6429.5</v>
      </c>
      <c r="AN402" s="7">
        <v>6100</v>
      </c>
      <c r="AP402" s="7">
        <v>3150</v>
      </c>
      <c r="AR402" s="7">
        <v>5500</v>
      </c>
      <c r="AS402" s="7">
        <v>6125</v>
      </c>
      <c r="AT402" s="7">
        <v>4862.0200000000004</v>
      </c>
      <c r="AU402" s="7">
        <v>6250</v>
      </c>
      <c r="AV402" s="7">
        <v>6493.8</v>
      </c>
      <c r="AW402" s="7">
        <v>5556.6</v>
      </c>
      <c r="AY402" s="7">
        <v>2242.5</v>
      </c>
      <c r="BA402" s="7">
        <v>5000</v>
      </c>
      <c r="BB402" s="7">
        <v>6100</v>
      </c>
      <c r="BC402" s="7">
        <v>6000</v>
      </c>
    </row>
    <row r="403" spans="1:55" x14ac:dyDescent="0.25">
      <c r="A403" s="7" t="s">
        <v>478</v>
      </c>
      <c r="B403" s="20">
        <v>4400</v>
      </c>
      <c r="C403" s="7">
        <v>4752</v>
      </c>
      <c r="D403" s="149"/>
      <c r="E403" s="7">
        <v>4000</v>
      </c>
      <c r="F403" s="5">
        <v>3906</v>
      </c>
      <c r="H403" s="7">
        <v>3912.88</v>
      </c>
      <c r="I403" s="7">
        <v>4608.45</v>
      </c>
      <c r="J403" s="149">
        <v>4666.2</v>
      </c>
      <c r="K403" s="7">
        <v>3980.4</v>
      </c>
      <c r="L403" s="7">
        <v>5000</v>
      </c>
      <c r="M403" s="7">
        <v>3700</v>
      </c>
      <c r="N403" s="7">
        <v>4552.4399999999996</v>
      </c>
      <c r="O403" s="7">
        <v>4100</v>
      </c>
      <c r="P403" s="7">
        <v>4618.8900000000003</v>
      </c>
      <c r="Q403" s="7">
        <v>4746</v>
      </c>
      <c r="R403" s="7">
        <v>5200</v>
      </c>
      <c r="S403" s="7">
        <v>4521.25</v>
      </c>
      <c r="T403" s="7">
        <v>4300</v>
      </c>
      <c r="U403" s="7">
        <v>4400</v>
      </c>
      <c r="W403" s="7">
        <v>4341.08</v>
      </c>
      <c r="X403" s="7">
        <v>4725</v>
      </c>
      <c r="AA403" s="7">
        <v>4310</v>
      </c>
      <c r="AB403" s="7">
        <v>5000</v>
      </c>
      <c r="AC403" s="7">
        <v>4150</v>
      </c>
      <c r="AD403" s="7">
        <v>4629.62</v>
      </c>
      <c r="AE403" s="7">
        <v>4397.8599999999997</v>
      </c>
      <c r="AF403" s="7">
        <v>4150.59</v>
      </c>
      <c r="AG403" s="7">
        <v>4101.3</v>
      </c>
      <c r="AH403" s="7">
        <v>4100</v>
      </c>
      <c r="AI403" s="7">
        <v>4000</v>
      </c>
      <c r="AK403" s="7">
        <v>4500</v>
      </c>
      <c r="AL403" s="7">
        <v>4200</v>
      </c>
      <c r="AM403" s="7">
        <v>3273.6</v>
      </c>
      <c r="AN403" s="7">
        <v>4310</v>
      </c>
      <c r="AP403" s="7">
        <v>2600</v>
      </c>
      <c r="AR403" s="7">
        <v>4000</v>
      </c>
      <c r="AS403" s="7">
        <v>4000</v>
      </c>
      <c r="AT403" s="7">
        <v>4398.97</v>
      </c>
      <c r="AU403" s="7">
        <v>4092</v>
      </c>
      <c r="AV403" s="7">
        <v>4132.92</v>
      </c>
      <c r="AW403" s="7">
        <v>4325</v>
      </c>
      <c r="AY403" s="7">
        <v>1361.36</v>
      </c>
      <c r="BA403" s="7">
        <v>4000</v>
      </c>
      <c r="BB403" s="7">
        <v>3900</v>
      </c>
      <c r="BC403" s="7">
        <v>4500</v>
      </c>
    </row>
    <row r="404" spans="1:55" x14ac:dyDescent="0.25">
      <c r="A404" s="7" t="s">
        <v>479</v>
      </c>
      <c r="B404" s="20">
        <v>9100</v>
      </c>
      <c r="C404" s="7">
        <v>11000</v>
      </c>
      <c r="D404" s="149"/>
      <c r="E404" s="7">
        <v>6000</v>
      </c>
      <c r="F404" s="5">
        <v>9351.2999999999993</v>
      </c>
      <c r="H404" s="7">
        <v>6100</v>
      </c>
      <c r="I404" s="7">
        <v>11000</v>
      </c>
      <c r="J404" s="149">
        <v>10389.299999999999</v>
      </c>
      <c r="K404" s="7">
        <v>9529.42</v>
      </c>
      <c r="L404" s="7">
        <v>10500</v>
      </c>
      <c r="M404" s="7">
        <v>5700</v>
      </c>
      <c r="N404" s="7">
        <v>10372.950000000001</v>
      </c>
      <c r="O404" s="7">
        <v>9800</v>
      </c>
      <c r="P404" s="7">
        <v>7049.91</v>
      </c>
      <c r="Q404" s="7">
        <v>10804.5</v>
      </c>
      <c r="R404" s="7">
        <v>10395</v>
      </c>
      <c r="S404" s="7">
        <v>10309.469999999999</v>
      </c>
      <c r="T404" s="7">
        <v>8000</v>
      </c>
      <c r="U404" s="7">
        <v>8000</v>
      </c>
      <c r="W404" s="7">
        <v>9187.5</v>
      </c>
      <c r="X404" s="7">
        <v>10500</v>
      </c>
      <c r="AA404" s="7">
        <v>5000</v>
      </c>
      <c r="AB404" s="7">
        <v>11000</v>
      </c>
      <c r="AC404" s="7">
        <v>8750</v>
      </c>
      <c r="AD404" s="7">
        <v>10498</v>
      </c>
      <c r="AE404" s="7">
        <v>10526.77</v>
      </c>
      <c r="AF404" s="7">
        <v>6888.43</v>
      </c>
      <c r="AG404" s="7">
        <v>8085</v>
      </c>
      <c r="AH404" s="7">
        <v>9900</v>
      </c>
      <c r="AI404" s="7">
        <v>9000</v>
      </c>
      <c r="AK404" s="7">
        <v>10500</v>
      </c>
      <c r="AL404" s="7">
        <v>8900</v>
      </c>
      <c r="AM404" s="7">
        <v>7837.28</v>
      </c>
      <c r="AN404" s="7">
        <v>9345</v>
      </c>
      <c r="AP404" s="7">
        <v>4700</v>
      </c>
      <c r="AR404" s="7">
        <v>6000</v>
      </c>
      <c r="AS404" s="7">
        <v>9600</v>
      </c>
      <c r="AT404" s="7">
        <v>6366.93</v>
      </c>
      <c r="AU404" s="7">
        <v>9500</v>
      </c>
      <c r="AV404" s="7">
        <v>5000</v>
      </c>
      <c r="AW404" s="7">
        <v>8700</v>
      </c>
      <c r="AY404" s="7">
        <v>2316.7399999999998</v>
      </c>
      <c r="BA404" s="7">
        <v>9850</v>
      </c>
      <c r="BB404" s="7">
        <v>8400</v>
      </c>
      <c r="BC404" s="7">
        <v>6510</v>
      </c>
    </row>
    <row r="405" spans="1:55" x14ac:dyDescent="0.25">
      <c r="A405" s="7" t="s">
        <v>480</v>
      </c>
      <c r="B405" s="20">
        <v>6650</v>
      </c>
      <c r="C405" s="7">
        <v>7300</v>
      </c>
      <c r="D405" s="149"/>
      <c r="E405" s="7">
        <v>5000</v>
      </c>
      <c r="F405" s="5">
        <v>5950.35</v>
      </c>
      <c r="H405" s="7">
        <v>4900</v>
      </c>
      <c r="I405" s="7">
        <v>9000</v>
      </c>
      <c r="J405" s="149">
        <v>6610.84</v>
      </c>
      <c r="K405" s="7">
        <v>6063.69</v>
      </c>
      <c r="L405" s="7">
        <v>8500</v>
      </c>
      <c r="M405" s="7">
        <v>4700</v>
      </c>
      <c r="N405" s="7">
        <v>6938.79</v>
      </c>
      <c r="O405" s="7">
        <v>6235</v>
      </c>
      <c r="P405" s="7">
        <v>6320.63</v>
      </c>
      <c r="Q405" s="7">
        <v>6725.25</v>
      </c>
      <c r="R405" s="7">
        <v>7500</v>
      </c>
      <c r="S405" s="7">
        <v>7232.67</v>
      </c>
      <c r="T405" s="7">
        <v>6500</v>
      </c>
      <c r="U405" s="7">
        <v>6250</v>
      </c>
      <c r="W405" s="7">
        <v>6300</v>
      </c>
      <c r="X405" s="7">
        <v>8950</v>
      </c>
      <c r="AA405" s="7">
        <v>4500</v>
      </c>
      <c r="AB405" s="7">
        <v>8500</v>
      </c>
      <c r="AC405" s="7">
        <v>6000</v>
      </c>
      <c r="AD405" s="7">
        <v>6944.43</v>
      </c>
      <c r="AE405" s="7">
        <v>6696.19</v>
      </c>
      <c r="AF405" s="7">
        <v>6017.07</v>
      </c>
      <c r="AG405" s="7">
        <v>6247.85</v>
      </c>
      <c r="AH405" s="7">
        <v>6300</v>
      </c>
      <c r="AI405" s="7">
        <v>9000</v>
      </c>
      <c r="AK405" s="7">
        <v>6930</v>
      </c>
      <c r="AL405" s="7">
        <v>6359.27</v>
      </c>
      <c r="AM405" s="7">
        <v>4986.96</v>
      </c>
      <c r="AN405" s="7">
        <v>5900</v>
      </c>
      <c r="AP405" s="7">
        <v>3500</v>
      </c>
      <c r="AR405" s="7">
        <v>5400</v>
      </c>
      <c r="AS405" s="7">
        <v>6150</v>
      </c>
      <c r="AT405" s="7">
        <v>5758.98</v>
      </c>
      <c r="AU405" s="7">
        <v>6233.7</v>
      </c>
      <c r="AV405" s="7">
        <v>5000</v>
      </c>
      <c r="AW405" s="7">
        <v>6250</v>
      </c>
      <c r="AY405" s="7">
        <v>1540.03</v>
      </c>
      <c r="BA405" s="7">
        <v>6233</v>
      </c>
      <c r="BB405" s="7">
        <v>5900</v>
      </c>
      <c r="BC405" s="7">
        <v>5775</v>
      </c>
    </row>
    <row r="406" spans="1:55" x14ac:dyDescent="0.25">
      <c r="A406" s="7" t="s">
        <v>481</v>
      </c>
      <c r="B406" s="20">
        <v>13600</v>
      </c>
      <c r="C406" s="7">
        <v>15500</v>
      </c>
      <c r="D406" s="149"/>
      <c r="E406" s="7">
        <v>6500</v>
      </c>
      <c r="F406" s="5">
        <v>13324.5</v>
      </c>
      <c r="H406" s="7">
        <v>6500</v>
      </c>
      <c r="I406" s="7">
        <v>14300</v>
      </c>
      <c r="J406" s="149">
        <v>14098.59</v>
      </c>
      <c r="K406" s="7">
        <v>13578.3</v>
      </c>
      <c r="L406" s="7">
        <v>15000</v>
      </c>
      <c r="M406" s="7">
        <v>6500</v>
      </c>
      <c r="N406" s="7">
        <v>14801.85</v>
      </c>
      <c r="O406" s="7">
        <v>13900</v>
      </c>
      <c r="P406" s="7">
        <v>7779.24</v>
      </c>
      <c r="Q406" s="7">
        <v>13230</v>
      </c>
      <c r="R406" s="7">
        <v>14000</v>
      </c>
      <c r="S406" s="7">
        <v>14689.71</v>
      </c>
      <c r="T406" s="7">
        <v>11000</v>
      </c>
      <c r="U406" s="7">
        <v>11800</v>
      </c>
      <c r="W406" s="7">
        <v>12600</v>
      </c>
      <c r="X406" s="7">
        <v>14750</v>
      </c>
      <c r="AA406" s="7">
        <v>5500</v>
      </c>
      <c r="AB406" s="7">
        <v>15500</v>
      </c>
      <c r="AC406" s="7">
        <v>10400</v>
      </c>
      <c r="AD406" s="7">
        <v>14700</v>
      </c>
      <c r="AE406" s="7">
        <v>14286.34</v>
      </c>
      <c r="AF406" s="7">
        <v>8927.7099999999991</v>
      </c>
      <c r="AG406" s="7">
        <v>9975</v>
      </c>
      <c r="AH406" s="7">
        <v>14000</v>
      </c>
      <c r="AI406" s="7">
        <v>13110</v>
      </c>
      <c r="AK406" s="7">
        <v>14700</v>
      </c>
      <c r="AL406" s="7">
        <v>13000</v>
      </c>
      <c r="AM406" s="7">
        <v>11167.2</v>
      </c>
      <c r="AN406" s="7">
        <v>12690</v>
      </c>
      <c r="AP406" s="7">
        <v>6800</v>
      </c>
      <c r="AR406" s="7">
        <v>7900</v>
      </c>
      <c r="AS406" s="7">
        <v>13750</v>
      </c>
      <c r="AT406" s="7">
        <v>7524.56</v>
      </c>
      <c r="AU406" s="7">
        <v>13750</v>
      </c>
      <c r="AV406" s="7">
        <v>10000</v>
      </c>
      <c r="AW406" s="7">
        <v>10997.43</v>
      </c>
      <c r="AY406" s="7">
        <v>2297.29</v>
      </c>
      <c r="BA406" s="7">
        <v>13900</v>
      </c>
      <c r="BB406" s="7">
        <v>12000</v>
      </c>
      <c r="BC406" s="7">
        <v>12000</v>
      </c>
    </row>
    <row r="407" spans="1:55" x14ac:dyDescent="0.25">
      <c r="A407" s="7" t="s">
        <v>482</v>
      </c>
      <c r="B407" s="20">
        <v>9300</v>
      </c>
      <c r="C407" s="7">
        <v>10000</v>
      </c>
      <c r="D407" s="149"/>
      <c r="E407" s="7">
        <v>5500</v>
      </c>
      <c r="F407" s="5">
        <v>8478.75</v>
      </c>
      <c r="H407" s="7">
        <v>5400</v>
      </c>
      <c r="I407" s="7">
        <v>12100</v>
      </c>
      <c r="J407" s="149">
        <v>9419.9</v>
      </c>
      <c r="K407" s="7">
        <v>8640.25</v>
      </c>
      <c r="L407" s="7">
        <v>11250</v>
      </c>
      <c r="M407" s="7">
        <v>5500</v>
      </c>
      <c r="N407" s="7">
        <v>9440.5499999999993</v>
      </c>
      <c r="O407" s="7">
        <v>8850</v>
      </c>
      <c r="P407" s="7">
        <v>7293.03</v>
      </c>
      <c r="Q407" s="7">
        <v>8820</v>
      </c>
      <c r="R407" s="7">
        <v>9000</v>
      </c>
      <c r="S407" s="7">
        <v>9815.2000000000007</v>
      </c>
      <c r="T407" s="7">
        <v>9000</v>
      </c>
      <c r="U407" s="7">
        <v>8200</v>
      </c>
      <c r="W407" s="7">
        <v>9261</v>
      </c>
      <c r="X407" s="7">
        <v>11500</v>
      </c>
      <c r="AA407" s="7">
        <v>5850</v>
      </c>
      <c r="AB407" s="7">
        <v>10500</v>
      </c>
      <c r="AC407" s="7">
        <v>8500</v>
      </c>
      <c r="AD407" s="7">
        <v>9450</v>
      </c>
      <c r="AE407" s="7">
        <v>9544.2900000000009</v>
      </c>
      <c r="AF407" s="7">
        <v>6171.86</v>
      </c>
      <c r="AG407" s="7">
        <v>8400</v>
      </c>
      <c r="AH407" s="7">
        <v>9000</v>
      </c>
      <c r="AI407" s="7">
        <v>9000</v>
      </c>
      <c r="AK407" s="7">
        <v>9555</v>
      </c>
      <c r="AL407" s="7">
        <v>8600</v>
      </c>
      <c r="AM407" s="7">
        <v>7106</v>
      </c>
      <c r="AN407" s="7">
        <v>8075</v>
      </c>
      <c r="AP407" s="7">
        <v>5000</v>
      </c>
      <c r="AR407" s="7">
        <v>5400</v>
      </c>
      <c r="AS407" s="7">
        <v>8600</v>
      </c>
      <c r="AT407" s="7">
        <v>7061.51</v>
      </c>
      <c r="AU407" s="7">
        <v>8700</v>
      </c>
      <c r="AV407" s="7">
        <v>7500</v>
      </c>
      <c r="AW407" s="7">
        <v>8800</v>
      </c>
      <c r="AY407" s="7">
        <v>1306.6500000000001</v>
      </c>
      <c r="BA407" s="7">
        <v>8882.5</v>
      </c>
      <c r="BB407" s="7">
        <v>8400</v>
      </c>
      <c r="BC407" s="7">
        <v>8500</v>
      </c>
    </row>
    <row r="408" spans="1:55" x14ac:dyDescent="0.25">
      <c r="A408" s="7" t="s">
        <v>483</v>
      </c>
      <c r="B408" s="20">
        <v>2775</v>
      </c>
      <c r="C408" s="7">
        <v>3392</v>
      </c>
      <c r="D408" s="149"/>
      <c r="E408" s="7">
        <v>1930</v>
      </c>
      <c r="F408" s="5">
        <v>3168.25</v>
      </c>
      <c r="H408" s="7">
        <v>1785</v>
      </c>
      <c r="I408" s="7">
        <v>2546.5300000000002</v>
      </c>
      <c r="J408" s="149">
        <v>2750</v>
      </c>
      <c r="K408" s="7">
        <v>2947.85</v>
      </c>
      <c r="L408" s="7">
        <v>3083.75</v>
      </c>
      <c r="M408" s="7">
        <v>2500</v>
      </c>
      <c r="N408" s="7">
        <v>3058.05</v>
      </c>
      <c r="O408" s="7">
        <v>3000</v>
      </c>
      <c r="P408" s="7">
        <v>2698.18</v>
      </c>
      <c r="Q408" s="7">
        <v>2756.25</v>
      </c>
      <c r="R408" s="7">
        <v>2807.8</v>
      </c>
      <c r="S408" s="7">
        <v>3188.95</v>
      </c>
      <c r="T408" s="7">
        <v>2200</v>
      </c>
      <c r="U408" s="7">
        <v>3050</v>
      </c>
      <c r="W408" s="7">
        <v>2778.3</v>
      </c>
      <c r="X408" s="7">
        <v>3129.91</v>
      </c>
      <c r="AA408" s="7">
        <v>1920</v>
      </c>
      <c r="AB408" s="7">
        <v>3200</v>
      </c>
      <c r="AC408" s="7">
        <v>2300</v>
      </c>
      <c r="AD408" s="7">
        <v>3150</v>
      </c>
      <c r="AE408" s="7">
        <v>3102.33</v>
      </c>
      <c r="AF408" s="7">
        <v>2500.08</v>
      </c>
      <c r="AG408" s="7">
        <v>3030.5</v>
      </c>
      <c r="AH408" s="7">
        <v>3045</v>
      </c>
      <c r="AI408" s="7">
        <v>2400</v>
      </c>
      <c r="AK408" s="7">
        <v>3045</v>
      </c>
      <c r="AL408" s="7">
        <v>3000</v>
      </c>
      <c r="AM408" s="7">
        <v>1920</v>
      </c>
      <c r="AN408" s="7">
        <v>2750</v>
      </c>
      <c r="AP408" s="7">
        <v>2750</v>
      </c>
      <c r="AR408" s="7">
        <v>3260</v>
      </c>
      <c r="AS408" s="7">
        <v>3000</v>
      </c>
      <c r="AT408" s="7">
        <v>2315.25</v>
      </c>
      <c r="AU408" s="7">
        <v>3182</v>
      </c>
      <c r="AV408" s="7">
        <v>3060.81</v>
      </c>
      <c r="AW408" s="7">
        <v>2900</v>
      </c>
      <c r="AY408" s="7">
        <v>2892.75</v>
      </c>
      <c r="BA408" s="7">
        <v>2500</v>
      </c>
      <c r="BB408" s="7">
        <v>3175</v>
      </c>
      <c r="BC408" s="7">
        <v>2898</v>
      </c>
    </row>
    <row r="409" spans="1:55" x14ac:dyDescent="0.25">
      <c r="A409" s="7" t="s">
        <v>484</v>
      </c>
      <c r="B409" s="20">
        <v>2125</v>
      </c>
      <c r="C409" s="7">
        <v>2310</v>
      </c>
      <c r="D409" s="149"/>
      <c r="E409" s="7">
        <v>1930</v>
      </c>
      <c r="F409" s="5">
        <v>2015.95</v>
      </c>
      <c r="H409" s="7">
        <v>1785</v>
      </c>
      <c r="I409" s="7">
        <v>2291.88</v>
      </c>
      <c r="J409" s="149">
        <v>2147.1999999999998</v>
      </c>
      <c r="K409" s="7">
        <v>1875.71</v>
      </c>
      <c r="L409" s="7">
        <v>2300.5500000000002</v>
      </c>
      <c r="M409" s="7">
        <v>1882</v>
      </c>
      <c r="N409" s="7">
        <v>2312.71</v>
      </c>
      <c r="O409" s="7">
        <v>1900</v>
      </c>
      <c r="P409" s="7">
        <v>2315.25</v>
      </c>
      <c r="Q409" s="7">
        <v>1874.25</v>
      </c>
      <c r="R409" s="7">
        <v>2260.33</v>
      </c>
      <c r="S409" s="7">
        <v>2237.09</v>
      </c>
      <c r="T409" s="7">
        <v>2100</v>
      </c>
      <c r="U409" s="7">
        <v>2100</v>
      </c>
      <c r="W409" s="7">
        <v>2083.7199999999998</v>
      </c>
      <c r="X409" s="7">
        <v>2400</v>
      </c>
      <c r="AA409" s="7">
        <v>1911</v>
      </c>
      <c r="AB409" s="7">
        <v>2500</v>
      </c>
      <c r="AC409" s="7">
        <v>2080</v>
      </c>
      <c r="AD409" s="7">
        <v>2314.37</v>
      </c>
      <c r="AE409" s="7">
        <v>2163.84</v>
      </c>
      <c r="AF409" s="7">
        <v>1897.18</v>
      </c>
      <c r="AG409" s="7">
        <v>1875</v>
      </c>
      <c r="AH409" s="7">
        <v>2100</v>
      </c>
      <c r="AI409" s="7">
        <v>2300</v>
      </c>
      <c r="AK409" s="7">
        <v>2285</v>
      </c>
      <c r="AL409" s="7">
        <v>2494.35</v>
      </c>
      <c r="AM409" s="7">
        <v>1753</v>
      </c>
      <c r="AN409" s="7">
        <v>1940</v>
      </c>
      <c r="AP409" s="7">
        <v>2213.91</v>
      </c>
      <c r="AR409" s="7">
        <v>2075</v>
      </c>
      <c r="AS409" s="7">
        <v>1875</v>
      </c>
      <c r="AT409" s="7">
        <v>2083.7199999999998</v>
      </c>
      <c r="AU409" s="7">
        <v>2125.9</v>
      </c>
      <c r="AV409" s="7">
        <v>1947.98</v>
      </c>
      <c r="AW409" s="7">
        <v>2250</v>
      </c>
      <c r="AY409" s="7">
        <v>1932.68</v>
      </c>
      <c r="BA409" s="7">
        <v>2075</v>
      </c>
      <c r="BB409" s="7">
        <v>2200</v>
      </c>
      <c r="BC409" s="7">
        <v>2097.9</v>
      </c>
    </row>
    <row r="410" spans="1:55" x14ac:dyDescent="0.25">
      <c r="A410" s="7" t="s">
        <v>485</v>
      </c>
      <c r="B410" s="20">
        <v>3180</v>
      </c>
      <c r="C410" s="7">
        <v>3250</v>
      </c>
      <c r="D410" s="149"/>
      <c r="E410" s="7">
        <v>2195</v>
      </c>
      <c r="F410" s="5">
        <v>3529.35</v>
      </c>
      <c r="H410" s="7">
        <v>2100</v>
      </c>
      <c r="I410" s="7">
        <v>3056.13</v>
      </c>
      <c r="J410" s="149">
        <v>3150</v>
      </c>
      <c r="K410" s="7">
        <v>3283.83</v>
      </c>
      <c r="L410" s="7">
        <v>3429.65</v>
      </c>
      <c r="M410" s="7">
        <v>2500</v>
      </c>
      <c r="N410" s="7">
        <v>3441</v>
      </c>
      <c r="O410" s="7">
        <v>3300</v>
      </c>
      <c r="P410" s="7">
        <v>3160.29</v>
      </c>
      <c r="Q410" s="7">
        <v>2976.75</v>
      </c>
      <c r="R410" s="7">
        <v>3337.28</v>
      </c>
      <c r="S410" s="7">
        <v>3552.15</v>
      </c>
      <c r="T410" s="7">
        <v>2900</v>
      </c>
      <c r="U410" s="7">
        <v>3470</v>
      </c>
      <c r="W410" s="7">
        <v>3241.35</v>
      </c>
      <c r="X410" s="7">
        <v>3550.92</v>
      </c>
      <c r="AA410" s="7">
        <v>2200</v>
      </c>
      <c r="AB410" s="7">
        <v>3500</v>
      </c>
      <c r="AC410" s="7">
        <v>2780</v>
      </c>
      <c r="AD410" s="7">
        <v>3465</v>
      </c>
      <c r="AE410" s="7">
        <v>3453.22</v>
      </c>
      <c r="AF410" s="7">
        <v>2836.91</v>
      </c>
      <c r="AG410" s="7">
        <v>3375.9</v>
      </c>
      <c r="AH410" s="7">
        <v>3360</v>
      </c>
      <c r="AI410" s="7">
        <v>2800</v>
      </c>
      <c r="AK410" s="7">
        <v>3525</v>
      </c>
      <c r="AL410" s="7">
        <v>3550</v>
      </c>
      <c r="AM410" s="7">
        <v>2640</v>
      </c>
      <c r="AN410" s="7">
        <v>3075</v>
      </c>
      <c r="AP410" s="7">
        <v>3100</v>
      </c>
      <c r="AR410" s="7">
        <v>3635</v>
      </c>
      <c r="AS410" s="7">
        <v>2600</v>
      </c>
      <c r="AT410" s="7">
        <v>2778.3</v>
      </c>
      <c r="AU410" s="7">
        <v>3544.5</v>
      </c>
      <c r="AV410" s="7">
        <v>3409.66</v>
      </c>
      <c r="AW410" s="7">
        <v>3500</v>
      </c>
      <c r="AY410" s="7">
        <v>3222.45</v>
      </c>
      <c r="BA410" s="7">
        <v>3447</v>
      </c>
      <c r="BB410" s="7">
        <v>3500</v>
      </c>
      <c r="BC410" s="7">
        <v>3381</v>
      </c>
    </row>
    <row r="411" spans="1:55" x14ac:dyDescent="0.25">
      <c r="A411" s="7" t="s">
        <v>486</v>
      </c>
      <c r="B411" s="20">
        <v>2475</v>
      </c>
      <c r="C411" s="7">
        <v>2500</v>
      </c>
      <c r="D411" s="149"/>
      <c r="E411" s="7">
        <v>2195</v>
      </c>
      <c r="F411" s="5">
        <v>2245.9499999999998</v>
      </c>
      <c r="H411" s="7">
        <v>2100</v>
      </c>
      <c r="I411" s="7">
        <v>2546.5300000000002</v>
      </c>
      <c r="J411" s="149">
        <v>2392.17</v>
      </c>
      <c r="K411" s="7">
        <v>2089.71</v>
      </c>
      <c r="L411" s="7">
        <v>2441</v>
      </c>
      <c r="M411" s="7">
        <v>2150</v>
      </c>
      <c r="N411" s="7">
        <v>2447.5</v>
      </c>
      <c r="O411" s="7">
        <v>2200</v>
      </c>
      <c r="P411" s="7">
        <v>2535.75</v>
      </c>
      <c r="Q411" s="7">
        <v>2094.75</v>
      </c>
      <c r="R411" s="7">
        <v>2486.14</v>
      </c>
      <c r="S411" s="7">
        <v>2492.56</v>
      </c>
      <c r="T411" s="7">
        <v>2300</v>
      </c>
      <c r="U411" s="7">
        <v>2300</v>
      </c>
      <c r="W411" s="7">
        <v>2546.77</v>
      </c>
      <c r="X411" s="7">
        <v>2500</v>
      </c>
      <c r="AA411" s="7">
        <v>2205</v>
      </c>
      <c r="AB411" s="7">
        <v>2890</v>
      </c>
      <c r="AC411" s="7">
        <v>2205</v>
      </c>
      <c r="AD411" s="7">
        <v>2535.27</v>
      </c>
      <c r="AE411" s="7">
        <v>2538.12</v>
      </c>
      <c r="AF411" s="7">
        <v>2137.86</v>
      </c>
      <c r="AG411" s="7">
        <v>2050.65</v>
      </c>
      <c r="AH411" s="7">
        <v>2310</v>
      </c>
      <c r="AI411" s="7">
        <v>2700</v>
      </c>
      <c r="AK411" s="7">
        <v>2467.5</v>
      </c>
      <c r="AL411" s="7">
        <v>2500</v>
      </c>
      <c r="AM411" s="7">
        <v>1953</v>
      </c>
      <c r="AN411" s="7">
        <v>2205</v>
      </c>
      <c r="AP411" s="7">
        <v>2478.2800000000002</v>
      </c>
      <c r="AR411" s="7">
        <v>2315</v>
      </c>
      <c r="AS411" s="7">
        <v>2000</v>
      </c>
      <c r="AT411" s="7">
        <v>2431.0100000000002</v>
      </c>
      <c r="AU411" s="7">
        <v>2255.6999999999998</v>
      </c>
      <c r="AV411" s="7">
        <v>2169.7800000000002</v>
      </c>
      <c r="AW411" s="7">
        <v>2350</v>
      </c>
      <c r="AY411" s="7">
        <v>2153.1799999999998</v>
      </c>
      <c r="BA411" s="7">
        <v>2357</v>
      </c>
      <c r="BB411" s="7">
        <v>2355</v>
      </c>
      <c r="BC411" s="7">
        <v>2358.25</v>
      </c>
    </row>
    <row r="412" spans="1:55" x14ac:dyDescent="0.25">
      <c r="A412" s="7" t="s">
        <v>487</v>
      </c>
      <c r="B412" s="20">
        <v>4600</v>
      </c>
      <c r="C412" s="7">
        <v>5400</v>
      </c>
      <c r="D412" s="149"/>
      <c r="E412" s="7">
        <v>2715</v>
      </c>
      <c r="F412" s="5">
        <v>5119.8</v>
      </c>
      <c r="H412" s="7">
        <v>2625</v>
      </c>
      <c r="I412" s="7">
        <v>3565.15</v>
      </c>
      <c r="J412" s="149">
        <v>4450</v>
      </c>
      <c r="K412" s="7">
        <v>4763.6400000000003</v>
      </c>
      <c r="L412" s="7">
        <v>5565</v>
      </c>
      <c r="M412" s="7">
        <v>3000</v>
      </c>
      <c r="N412" s="7">
        <v>5244.75</v>
      </c>
      <c r="O412" s="7">
        <v>4900</v>
      </c>
      <c r="P412" s="7">
        <v>3768.03</v>
      </c>
      <c r="Q412" s="7">
        <v>4410</v>
      </c>
      <c r="R412" s="7">
        <v>4007.51</v>
      </c>
      <c r="S412" s="7">
        <v>5153.71</v>
      </c>
      <c r="T412" s="7">
        <v>4000</v>
      </c>
      <c r="U412" s="7">
        <v>4900</v>
      </c>
      <c r="W412" s="7">
        <v>4961.25</v>
      </c>
      <c r="X412" s="7">
        <v>5348.01</v>
      </c>
      <c r="AA412" s="7">
        <v>3300</v>
      </c>
      <c r="AB412" s="7">
        <v>5500</v>
      </c>
      <c r="AC412" s="7">
        <v>3885</v>
      </c>
      <c r="AD412" s="7">
        <v>5145</v>
      </c>
      <c r="AE412" s="7">
        <v>5263.38</v>
      </c>
      <c r="AF412" s="7">
        <v>3920.27</v>
      </c>
      <c r="AG412" s="7">
        <v>4789.2</v>
      </c>
      <c r="AH412" s="7">
        <v>5145</v>
      </c>
      <c r="AI412" s="7">
        <v>4300</v>
      </c>
      <c r="AK412" s="7">
        <v>5345</v>
      </c>
      <c r="AL412" s="7">
        <v>5000</v>
      </c>
      <c r="AM412" s="7">
        <v>3080</v>
      </c>
      <c r="AN412" s="7">
        <v>4720</v>
      </c>
      <c r="AP412" s="7">
        <v>4500</v>
      </c>
      <c r="AR412" s="7">
        <v>5270</v>
      </c>
      <c r="AS412" s="7">
        <v>4900</v>
      </c>
      <c r="AT412" s="7">
        <v>3241.35</v>
      </c>
      <c r="AU412" s="7">
        <v>5142</v>
      </c>
      <c r="AV412" s="7">
        <v>4946.17</v>
      </c>
      <c r="AW412" s="7">
        <v>4900</v>
      </c>
      <c r="AY412" s="7">
        <v>4674.6000000000004</v>
      </c>
      <c r="BA412" s="7">
        <v>5008.5</v>
      </c>
      <c r="BB412" s="7">
        <v>5100</v>
      </c>
      <c r="BC412" s="7">
        <v>5142.0600000000004</v>
      </c>
    </row>
    <row r="413" spans="1:55" x14ac:dyDescent="0.25">
      <c r="A413" s="7" t="s">
        <v>488</v>
      </c>
      <c r="B413" s="20">
        <v>3450</v>
      </c>
      <c r="C413" s="7">
        <v>3465</v>
      </c>
      <c r="D413" s="149"/>
      <c r="E413" s="7">
        <v>2715</v>
      </c>
      <c r="F413" s="5">
        <v>3257.95</v>
      </c>
      <c r="H413" s="7">
        <v>2625</v>
      </c>
      <c r="I413" s="7">
        <v>3181.95</v>
      </c>
      <c r="J413" s="149">
        <v>3470.06</v>
      </c>
      <c r="K413" s="7">
        <v>3031.31</v>
      </c>
      <c r="L413" s="7">
        <v>3541</v>
      </c>
      <c r="M413" s="7">
        <v>2568</v>
      </c>
      <c r="N413" s="7">
        <v>3885</v>
      </c>
      <c r="O413" s="7">
        <v>3100</v>
      </c>
      <c r="P413" s="7">
        <v>3342.57</v>
      </c>
      <c r="Q413" s="7">
        <v>2756.25</v>
      </c>
      <c r="R413" s="7">
        <v>3409.89</v>
      </c>
      <c r="S413" s="7">
        <v>3615.34</v>
      </c>
      <c r="T413" s="7">
        <v>3100</v>
      </c>
      <c r="U413" s="7">
        <v>3130</v>
      </c>
      <c r="W413" s="7">
        <v>3307.5</v>
      </c>
      <c r="X413" s="7">
        <v>3975</v>
      </c>
      <c r="AA413" s="7">
        <v>3150</v>
      </c>
      <c r="AB413" s="7">
        <v>3500</v>
      </c>
      <c r="AC413" s="7">
        <v>3000</v>
      </c>
      <c r="AD413" s="7">
        <v>3472.21</v>
      </c>
      <c r="AE413" s="7">
        <v>3380.26</v>
      </c>
      <c r="AF413" s="7">
        <v>2908.05</v>
      </c>
      <c r="AG413" s="7">
        <v>2974.65</v>
      </c>
      <c r="AH413" s="7">
        <v>3255</v>
      </c>
      <c r="AI413" s="7">
        <v>3800</v>
      </c>
      <c r="AK413" s="7">
        <v>3600</v>
      </c>
      <c r="AL413" s="7">
        <v>3713.35</v>
      </c>
      <c r="AM413" s="7">
        <v>2750</v>
      </c>
      <c r="AN413" s="7">
        <v>3150</v>
      </c>
      <c r="AP413" s="7">
        <v>3600</v>
      </c>
      <c r="AR413" s="7">
        <v>3355</v>
      </c>
      <c r="AS413" s="7">
        <v>3000</v>
      </c>
      <c r="AT413" s="7">
        <v>2894.06</v>
      </c>
      <c r="AU413" s="7">
        <v>3272</v>
      </c>
      <c r="AV413" s="7">
        <v>3147.46</v>
      </c>
      <c r="AW413" s="7">
        <v>3900</v>
      </c>
      <c r="AY413" s="7">
        <v>3123.38</v>
      </c>
      <c r="BA413" s="7">
        <v>3297</v>
      </c>
      <c r="BB413" s="7">
        <v>3400</v>
      </c>
      <c r="BC413" s="7">
        <v>3297</v>
      </c>
    </row>
    <row r="414" spans="1:55" x14ac:dyDescent="0.25">
      <c r="A414" s="7" t="s">
        <v>489</v>
      </c>
      <c r="B414" s="20">
        <v>3500</v>
      </c>
      <c r="C414" s="7">
        <v>6400</v>
      </c>
      <c r="D414" s="149"/>
      <c r="E414" s="7">
        <v>2680</v>
      </c>
      <c r="F414" s="5">
        <v>6230.4</v>
      </c>
      <c r="H414" s="7">
        <v>2310</v>
      </c>
      <c r="I414" s="7">
        <v>6488</v>
      </c>
      <c r="J414" s="149">
        <v>3429.65</v>
      </c>
      <c r="K414" s="7">
        <v>5000</v>
      </c>
      <c r="L414" s="7">
        <v>6510.46</v>
      </c>
      <c r="M414" s="7">
        <v>2539.9499999999998</v>
      </c>
      <c r="N414" s="7">
        <v>6504.6</v>
      </c>
      <c r="O414" s="7">
        <v>5850</v>
      </c>
      <c r="P414" s="7">
        <v>3221.03</v>
      </c>
      <c r="Q414" s="7">
        <v>6457.5</v>
      </c>
      <c r="R414" s="7">
        <v>3369.37</v>
      </c>
      <c r="S414" s="7">
        <v>6460.65</v>
      </c>
      <c r="T414" s="7">
        <v>3130</v>
      </c>
      <c r="U414" s="7">
        <v>5228.47</v>
      </c>
      <c r="W414" s="7">
        <v>3472.87</v>
      </c>
      <c r="X414" s="7">
        <v>5611.32</v>
      </c>
      <c r="AA414" s="7">
        <v>2457</v>
      </c>
      <c r="AB414" s="7">
        <v>6300</v>
      </c>
      <c r="AC414" s="7">
        <v>3870</v>
      </c>
      <c r="AD414" s="7">
        <v>6534</v>
      </c>
      <c r="AE414" s="7">
        <v>6501.15</v>
      </c>
      <c r="AF414" s="7">
        <v>4709.83</v>
      </c>
      <c r="AG414" s="7">
        <v>3234</v>
      </c>
      <c r="AH414" s="7">
        <v>5880</v>
      </c>
      <c r="AI414" s="7">
        <v>3087</v>
      </c>
      <c r="AK414" s="7">
        <v>3855</v>
      </c>
      <c r="AL414" s="7">
        <v>5500</v>
      </c>
      <c r="AM414" s="7">
        <v>5000</v>
      </c>
      <c r="AN414" s="7">
        <v>5875</v>
      </c>
      <c r="AP414" s="7">
        <v>4375.53</v>
      </c>
      <c r="AR414" s="7">
        <v>7300</v>
      </c>
      <c r="AS414" s="7">
        <v>3500</v>
      </c>
      <c r="AT414" s="7">
        <v>2778.3</v>
      </c>
      <c r="AU414" s="7">
        <v>3395.7</v>
      </c>
      <c r="AV414" s="7">
        <v>6129.5</v>
      </c>
      <c r="AW414" s="7">
        <v>6000</v>
      </c>
      <c r="AY414" s="7">
        <v>6184</v>
      </c>
      <c r="BA414" s="7">
        <v>4900</v>
      </c>
      <c r="BB414" s="7">
        <v>5750</v>
      </c>
      <c r="BC414" s="7">
        <v>3381</v>
      </c>
    </row>
    <row r="415" spans="1:55" x14ac:dyDescent="0.25">
      <c r="A415" s="7" t="s">
        <v>490</v>
      </c>
      <c r="B415" s="20">
        <v>3180</v>
      </c>
      <c r="C415" s="7">
        <v>4400</v>
      </c>
      <c r="D415" s="149"/>
      <c r="E415" s="7">
        <v>2585</v>
      </c>
      <c r="F415" s="5">
        <v>4144.6000000000004</v>
      </c>
      <c r="H415" s="7">
        <v>2310</v>
      </c>
      <c r="I415" s="7">
        <v>4203</v>
      </c>
      <c r="J415" s="149">
        <v>2694.72</v>
      </c>
      <c r="K415" s="7">
        <v>4210.45</v>
      </c>
      <c r="L415" s="7">
        <v>4142.92</v>
      </c>
      <c r="M415" s="7">
        <v>2539.9499999999998</v>
      </c>
      <c r="N415" s="7">
        <v>4305</v>
      </c>
      <c r="O415" s="7">
        <v>4100</v>
      </c>
      <c r="P415" s="7">
        <v>2795.62</v>
      </c>
      <c r="Q415" s="7">
        <v>4189.5</v>
      </c>
      <c r="R415" s="7">
        <v>2948.19</v>
      </c>
      <c r="S415" s="7">
        <v>4316.78</v>
      </c>
      <c r="T415" s="7">
        <v>3300</v>
      </c>
      <c r="U415" s="7">
        <v>3745.66</v>
      </c>
      <c r="W415" s="7">
        <v>3125.58</v>
      </c>
      <c r="X415" s="7">
        <v>4381.8900000000003</v>
      </c>
      <c r="AA415" s="7">
        <v>2457</v>
      </c>
      <c r="AB415" s="7">
        <v>4200</v>
      </c>
      <c r="AC415" s="7">
        <v>3045</v>
      </c>
      <c r="AD415" s="7">
        <v>4281.58</v>
      </c>
      <c r="AE415" s="7">
        <v>4263.34</v>
      </c>
      <c r="AF415" s="7">
        <v>3383.13</v>
      </c>
      <c r="AG415" s="7">
        <v>2866.5</v>
      </c>
      <c r="AH415" s="7">
        <v>3832.5</v>
      </c>
      <c r="AI415" s="7">
        <v>2866.5</v>
      </c>
      <c r="AK415" s="7">
        <v>3610</v>
      </c>
      <c r="AL415" s="7">
        <v>3454.03</v>
      </c>
      <c r="AM415" s="7">
        <v>3895</v>
      </c>
      <c r="AN415" s="7">
        <v>3800</v>
      </c>
      <c r="AP415" s="7">
        <v>3582.7</v>
      </c>
      <c r="AR415" s="7">
        <v>4655</v>
      </c>
      <c r="AS415" s="7">
        <v>2500</v>
      </c>
      <c r="AT415" s="7">
        <v>2431.0100000000002</v>
      </c>
      <c r="AU415" s="7">
        <v>3153.15</v>
      </c>
      <c r="AV415" s="7">
        <v>4371.79</v>
      </c>
      <c r="AW415" s="7">
        <v>4250</v>
      </c>
      <c r="AY415" s="7">
        <v>4131.75</v>
      </c>
      <c r="BA415" s="7">
        <v>3500</v>
      </c>
      <c r="BB415" s="7">
        <v>4300</v>
      </c>
      <c r="BC415" s="7">
        <v>3139.5</v>
      </c>
    </row>
    <row r="416" spans="1:55" x14ac:dyDescent="0.25">
      <c r="A416" s="7" t="s">
        <v>491</v>
      </c>
      <c r="B416" s="20">
        <v>4500</v>
      </c>
      <c r="C416" s="7">
        <v>7100</v>
      </c>
      <c r="D416" s="149"/>
      <c r="E416" s="7">
        <v>2950</v>
      </c>
      <c r="F416" s="5">
        <v>7090.6</v>
      </c>
      <c r="H416" s="7">
        <v>2625</v>
      </c>
      <c r="I416" s="7">
        <v>5093.55</v>
      </c>
      <c r="J416" s="149">
        <v>4899.5</v>
      </c>
      <c r="K416" s="7">
        <v>5500</v>
      </c>
      <c r="L416" s="7">
        <v>7150</v>
      </c>
      <c r="M416" s="7">
        <v>2822.4</v>
      </c>
      <c r="N416" s="7">
        <v>7217.22</v>
      </c>
      <c r="O416" s="7">
        <v>6000</v>
      </c>
      <c r="P416" s="7">
        <v>3768.03</v>
      </c>
      <c r="Q416" s="7">
        <v>7100</v>
      </c>
      <c r="R416" s="7">
        <v>3930.92</v>
      </c>
      <c r="S416" s="7">
        <v>7167.77</v>
      </c>
      <c r="T416" s="7">
        <v>3360</v>
      </c>
      <c r="U416" s="7">
        <v>5703.02</v>
      </c>
      <c r="W416" s="7">
        <v>3588.63</v>
      </c>
      <c r="X416" s="7">
        <v>6421.31</v>
      </c>
      <c r="AA416" s="7">
        <v>4200</v>
      </c>
      <c r="AB416" s="7">
        <v>7350</v>
      </c>
      <c r="AC416" s="7">
        <v>4095</v>
      </c>
      <c r="AD416" s="7">
        <v>7284</v>
      </c>
      <c r="AE416" s="7">
        <v>7398.26</v>
      </c>
      <c r="AF416" s="7">
        <v>6218.18</v>
      </c>
      <c r="AG416" s="7">
        <v>3465</v>
      </c>
      <c r="AH416" s="7">
        <v>6300</v>
      </c>
      <c r="AI416" s="7">
        <v>3307.5</v>
      </c>
      <c r="AK416" s="7">
        <v>4165</v>
      </c>
      <c r="AL416" s="7">
        <v>6000</v>
      </c>
      <c r="AM416" s="7">
        <v>6000</v>
      </c>
      <c r="AN416" s="7">
        <v>6500</v>
      </c>
      <c r="AP416" s="7">
        <v>4879.42</v>
      </c>
      <c r="AR416" s="7">
        <v>8535</v>
      </c>
      <c r="AS416" s="7">
        <v>3500</v>
      </c>
      <c r="AT416" s="7">
        <v>3241.35</v>
      </c>
      <c r="AU416" s="7">
        <v>3638.25</v>
      </c>
      <c r="AV416" s="7">
        <v>6000</v>
      </c>
      <c r="AW416" s="7">
        <v>6600</v>
      </c>
      <c r="AY416" s="7">
        <v>7218</v>
      </c>
      <c r="BA416" s="7">
        <v>5226.1000000000004</v>
      </c>
      <c r="BB416" s="7">
        <v>6800</v>
      </c>
      <c r="BC416" s="7">
        <v>3622.5</v>
      </c>
    </row>
    <row r="417" spans="1:55" x14ac:dyDescent="0.25">
      <c r="A417" s="7" t="s">
        <v>492</v>
      </c>
      <c r="B417" s="20">
        <v>4000</v>
      </c>
      <c r="C417" s="7">
        <v>4935</v>
      </c>
      <c r="D417" s="149"/>
      <c r="E417" s="7">
        <v>2950</v>
      </c>
      <c r="F417" s="5">
        <v>4717.3</v>
      </c>
      <c r="H417" s="7">
        <v>2625</v>
      </c>
      <c r="I417" s="7">
        <v>4454.7299999999996</v>
      </c>
      <c r="J417" s="149">
        <v>4287.07</v>
      </c>
      <c r="K417" s="7">
        <v>4100</v>
      </c>
      <c r="L417" s="7">
        <v>4827.18</v>
      </c>
      <c r="M417" s="7">
        <v>2822.4</v>
      </c>
      <c r="N417" s="7">
        <v>4934.53</v>
      </c>
      <c r="O417" s="7">
        <v>4500</v>
      </c>
      <c r="P417" s="7">
        <v>3221.03</v>
      </c>
      <c r="Q417" s="7">
        <v>4961.25</v>
      </c>
      <c r="R417" s="7">
        <v>3369.37</v>
      </c>
      <c r="S417" s="7">
        <v>5029.2700000000004</v>
      </c>
      <c r="T417" s="7">
        <v>3450</v>
      </c>
      <c r="U417" s="7">
        <v>4197.2700000000004</v>
      </c>
      <c r="W417" s="7">
        <v>3472.87</v>
      </c>
      <c r="X417" s="7">
        <v>5012.42</v>
      </c>
      <c r="AA417" s="7">
        <v>3990</v>
      </c>
      <c r="AB417" s="7">
        <v>4725</v>
      </c>
      <c r="AC417" s="7">
        <v>3830</v>
      </c>
      <c r="AD417" s="7">
        <v>4917</v>
      </c>
      <c r="AE417" s="7">
        <v>4848.16</v>
      </c>
      <c r="AF417" s="7">
        <v>3889.27</v>
      </c>
      <c r="AG417" s="7">
        <v>3299.2</v>
      </c>
      <c r="AH417" s="7">
        <v>4200</v>
      </c>
      <c r="AI417" s="7">
        <v>3142.12</v>
      </c>
      <c r="AK417" s="7">
        <v>3955</v>
      </c>
      <c r="AL417" s="7">
        <v>4025</v>
      </c>
      <c r="AM417" s="7">
        <v>3990</v>
      </c>
      <c r="AN417" s="7">
        <v>4100</v>
      </c>
      <c r="AP417" s="7">
        <v>4007.04</v>
      </c>
      <c r="AR417" s="7">
        <v>5430</v>
      </c>
      <c r="AS417" s="7">
        <v>3600</v>
      </c>
      <c r="AT417" s="7">
        <v>2778.3</v>
      </c>
      <c r="AU417" s="7">
        <v>3291.75</v>
      </c>
      <c r="AV417" s="7">
        <v>5102.82</v>
      </c>
      <c r="AW417" s="7">
        <v>4750</v>
      </c>
      <c r="AY417" s="7">
        <v>4822.6499999999996</v>
      </c>
      <c r="BA417" s="7">
        <v>3843.4</v>
      </c>
      <c r="BB417" s="7">
        <v>4815</v>
      </c>
      <c r="BC417" s="7">
        <v>3441.38</v>
      </c>
    </row>
    <row r="418" spans="1:55" x14ac:dyDescent="0.25">
      <c r="A418" s="7" t="s">
        <v>493</v>
      </c>
      <c r="B418" s="20">
        <v>5350</v>
      </c>
      <c r="C418" s="7">
        <v>8700</v>
      </c>
      <c r="D418" s="149"/>
      <c r="E418" s="7">
        <v>3375</v>
      </c>
      <c r="F418" s="5">
        <v>8958.4</v>
      </c>
      <c r="H418" s="7">
        <v>3150</v>
      </c>
      <c r="I418" s="7">
        <v>6366.33</v>
      </c>
      <c r="J418" s="149">
        <v>6124.38</v>
      </c>
      <c r="K418" s="7">
        <v>6900</v>
      </c>
      <c r="L418" s="7">
        <v>9165.75</v>
      </c>
      <c r="M418" s="7">
        <v>3675</v>
      </c>
      <c r="N418" s="7">
        <v>9000</v>
      </c>
      <c r="O418" s="7">
        <v>8250</v>
      </c>
      <c r="P418" s="7">
        <v>4740.43</v>
      </c>
      <c r="Q418" s="7">
        <v>9450</v>
      </c>
      <c r="R418" s="7">
        <v>5054.05</v>
      </c>
      <c r="S418" s="7">
        <v>8662.5</v>
      </c>
      <c r="T418" s="7">
        <v>4600</v>
      </c>
      <c r="U418" s="7">
        <v>7331.94</v>
      </c>
      <c r="W418" s="7">
        <v>4862.0200000000004</v>
      </c>
      <c r="X418" s="7">
        <v>7983.8</v>
      </c>
      <c r="AA418" s="7">
        <v>4725</v>
      </c>
      <c r="AB418" s="7">
        <v>7350</v>
      </c>
      <c r="AC418" s="7">
        <v>5145</v>
      </c>
      <c r="AD418" s="7">
        <v>8375</v>
      </c>
      <c r="AE418" s="7">
        <v>8641.5</v>
      </c>
      <c r="AF418" s="7">
        <v>5176.8</v>
      </c>
      <c r="AG418" s="7">
        <v>4620</v>
      </c>
      <c r="AH418" s="7">
        <v>7140</v>
      </c>
      <c r="AI418" s="7">
        <v>4200</v>
      </c>
      <c r="AK418" s="7">
        <v>5510</v>
      </c>
      <c r="AL418" s="7">
        <v>7000</v>
      </c>
      <c r="AM418" s="7">
        <v>3960</v>
      </c>
      <c r="AN418" s="7">
        <v>8250</v>
      </c>
      <c r="AP418" s="7">
        <v>6200.1</v>
      </c>
      <c r="AR418" s="7">
        <v>10000</v>
      </c>
      <c r="AS418" s="7">
        <v>6500</v>
      </c>
      <c r="AT418" s="7">
        <v>4167.45</v>
      </c>
      <c r="AU418" s="7">
        <v>4620</v>
      </c>
      <c r="AV418" s="7">
        <v>7500</v>
      </c>
      <c r="AW418" s="7">
        <v>8000</v>
      </c>
      <c r="AY418" s="7">
        <v>9000</v>
      </c>
      <c r="BA418" s="7">
        <v>6737.5</v>
      </c>
      <c r="BB418" s="7">
        <v>7100</v>
      </c>
      <c r="BC418" s="7">
        <v>4830</v>
      </c>
    </row>
    <row r="419" spans="1:55" x14ac:dyDescent="0.25">
      <c r="A419" s="7" t="s">
        <v>494</v>
      </c>
      <c r="B419" s="20">
        <v>4650</v>
      </c>
      <c r="C419" s="7">
        <v>6405</v>
      </c>
      <c r="D419" s="149"/>
      <c r="E419" s="7">
        <v>3375</v>
      </c>
      <c r="F419" s="5">
        <v>5959.3</v>
      </c>
      <c r="H419" s="7">
        <v>3150</v>
      </c>
      <c r="I419" s="7">
        <v>5726.97</v>
      </c>
      <c r="J419" s="149">
        <v>5511.94</v>
      </c>
      <c r="K419" s="7">
        <v>5300</v>
      </c>
      <c r="L419" s="7">
        <v>6124.38</v>
      </c>
      <c r="M419" s="7">
        <v>3236.1</v>
      </c>
      <c r="N419" s="7">
        <v>6500</v>
      </c>
      <c r="O419" s="7">
        <v>5250</v>
      </c>
      <c r="P419" s="7">
        <v>4132.6899999999996</v>
      </c>
      <c r="Q419" s="7">
        <v>6200</v>
      </c>
      <c r="R419" s="7">
        <v>4352.09</v>
      </c>
      <c r="S419" s="7">
        <v>6380.79</v>
      </c>
      <c r="T419" s="7">
        <v>4550</v>
      </c>
      <c r="U419" s="7">
        <v>5422.88</v>
      </c>
      <c r="W419" s="7">
        <v>4630.5</v>
      </c>
      <c r="X419" s="7">
        <v>6243.15</v>
      </c>
      <c r="AA419" s="7">
        <v>4515</v>
      </c>
      <c r="AB419" s="7">
        <v>6300</v>
      </c>
      <c r="AC419" s="7">
        <v>4540</v>
      </c>
      <c r="AD419" s="7">
        <v>6373</v>
      </c>
      <c r="AE419" s="7">
        <v>6123.06</v>
      </c>
      <c r="AF419" s="7">
        <v>4289.7</v>
      </c>
      <c r="AG419" s="7">
        <v>4189.5</v>
      </c>
      <c r="AH419" s="7">
        <v>5460</v>
      </c>
      <c r="AI419" s="7">
        <v>3990</v>
      </c>
      <c r="AK419" s="7">
        <v>5180</v>
      </c>
      <c r="AL419" s="7">
        <v>5237.93</v>
      </c>
      <c r="AM419" s="7">
        <v>3239.5</v>
      </c>
      <c r="AN419" s="7">
        <v>5250</v>
      </c>
      <c r="AP419" s="7">
        <v>5094.74</v>
      </c>
      <c r="AR419" s="7">
        <v>5000</v>
      </c>
      <c r="AS419" s="7">
        <v>5200</v>
      </c>
      <c r="AT419" s="7">
        <v>3588.63</v>
      </c>
      <c r="AU419" s="7">
        <v>4389</v>
      </c>
      <c r="AV419" s="7">
        <v>6425</v>
      </c>
      <c r="AW419" s="7">
        <v>6000</v>
      </c>
      <c r="AY419" s="7">
        <v>5775</v>
      </c>
      <c r="BA419" s="7">
        <v>4977.5</v>
      </c>
      <c r="BB419" s="7">
        <v>5700</v>
      </c>
      <c r="BC419" s="7">
        <v>4588.5</v>
      </c>
    </row>
    <row r="420" spans="1:55" x14ac:dyDescent="0.25">
      <c r="A420" s="7" t="s">
        <v>495</v>
      </c>
      <c r="B420" s="20">
        <v>4725</v>
      </c>
      <c r="C420" s="7">
        <v>5000</v>
      </c>
      <c r="D420" s="149"/>
      <c r="E420" s="7">
        <v>3200</v>
      </c>
      <c r="F420" s="5">
        <v>4130.7</v>
      </c>
      <c r="H420" s="7">
        <v>3150</v>
      </c>
      <c r="I420" s="7">
        <v>3945.25</v>
      </c>
      <c r="J420" s="149">
        <v>4103.12</v>
      </c>
      <c r="K420" s="7">
        <v>4209.38</v>
      </c>
      <c r="L420" s="7">
        <v>4917</v>
      </c>
      <c r="M420" s="7">
        <v>3000</v>
      </c>
      <c r="N420" s="7">
        <v>4778.09</v>
      </c>
      <c r="O420" s="7">
        <v>4300</v>
      </c>
      <c r="P420" s="7">
        <v>4132.6899999999996</v>
      </c>
      <c r="Q420" s="7">
        <v>4410</v>
      </c>
      <c r="R420" s="7">
        <v>4331.37</v>
      </c>
      <c r="S420" s="7">
        <v>4540</v>
      </c>
      <c r="T420" s="7">
        <v>4185</v>
      </c>
      <c r="U420" s="7">
        <v>4100</v>
      </c>
      <c r="W420" s="7">
        <v>4740.75</v>
      </c>
      <c r="X420" s="7">
        <v>4750</v>
      </c>
      <c r="AA420" s="7">
        <v>2800</v>
      </c>
      <c r="AB420" s="7">
        <v>5000</v>
      </c>
      <c r="AC420" s="7">
        <v>4100</v>
      </c>
      <c r="AD420" s="7">
        <v>4772.92</v>
      </c>
      <c r="AE420" s="7">
        <v>4427.92</v>
      </c>
      <c r="AF420" s="7">
        <v>3766.55</v>
      </c>
      <c r="AG420" s="7">
        <v>4327</v>
      </c>
      <c r="AH420" s="7">
        <v>4300</v>
      </c>
      <c r="AI420" s="7">
        <v>4800</v>
      </c>
      <c r="AK420" s="7">
        <v>4680</v>
      </c>
      <c r="AL420" s="7">
        <v>4620</v>
      </c>
      <c r="AM420" s="7">
        <v>3100</v>
      </c>
      <c r="AN420" s="7">
        <v>3900</v>
      </c>
      <c r="AP420" s="7">
        <v>4688.8599999999997</v>
      </c>
      <c r="AR420" s="7">
        <v>4300</v>
      </c>
      <c r="AS420" s="7">
        <v>4300</v>
      </c>
      <c r="AT420" s="7">
        <v>3587.85</v>
      </c>
      <c r="AU420" s="7">
        <v>4327.3999999999996</v>
      </c>
      <c r="AV420" s="7">
        <v>3300</v>
      </c>
      <c r="AW420" s="7">
        <v>5000</v>
      </c>
      <c r="AY420" s="7">
        <v>4130.7</v>
      </c>
      <c r="BA420" s="7">
        <v>4500</v>
      </c>
      <c r="BB420" s="7">
        <v>4100</v>
      </c>
      <c r="BC420" s="7">
        <v>4200</v>
      </c>
    </row>
    <row r="421" spans="1:55" x14ac:dyDescent="0.25">
      <c r="A421" s="7" t="s">
        <v>496</v>
      </c>
      <c r="B421" s="20">
        <v>3250</v>
      </c>
      <c r="C421" s="7">
        <v>3750</v>
      </c>
      <c r="D421" s="149"/>
      <c r="E421" s="7">
        <v>2950</v>
      </c>
      <c r="F421" s="5">
        <v>2628.15</v>
      </c>
      <c r="H421" s="7">
        <v>2805.6</v>
      </c>
      <c r="I421" s="7">
        <v>3181.95</v>
      </c>
      <c r="J421" s="149">
        <v>2919.87</v>
      </c>
      <c r="K421" s="7">
        <v>2678.21</v>
      </c>
      <c r="L421" s="7">
        <v>3500</v>
      </c>
      <c r="M421" s="7">
        <v>3000</v>
      </c>
      <c r="N421" s="7">
        <v>3426.24</v>
      </c>
      <c r="O421" s="7">
        <v>2800</v>
      </c>
      <c r="P421" s="7">
        <v>3307.5</v>
      </c>
      <c r="Q421" s="7">
        <v>2976.75</v>
      </c>
      <c r="R421" s="7">
        <v>3227.65</v>
      </c>
      <c r="S421" s="7">
        <v>2890</v>
      </c>
      <c r="T421" s="7">
        <v>3200</v>
      </c>
      <c r="U421" s="7">
        <v>3000</v>
      </c>
      <c r="W421" s="7">
        <v>3087</v>
      </c>
      <c r="X421" s="7">
        <v>3950</v>
      </c>
      <c r="AA421" s="7">
        <v>2800</v>
      </c>
      <c r="AB421" s="7">
        <v>4600</v>
      </c>
      <c r="AC421" s="7">
        <v>3050</v>
      </c>
      <c r="AD421" s="7">
        <v>3306.84</v>
      </c>
      <c r="AE421" s="7">
        <v>2818.27</v>
      </c>
      <c r="AF421" s="7">
        <v>2868.93</v>
      </c>
      <c r="AG421" s="7">
        <v>2753</v>
      </c>
      <c r="AH421" s="7">
        <v>2900</v>
      </c>
      <c r="AI421" s="7">
        <v>2950</v>
      </c>
      <c r="AK421" s="7">
        <v>3275</v>
      </c>
      <c r="AL421" s="7">
        <v>3354.74</v>
      </c>
      <c r="AM421" s="7">
        <v>2002.4</v>
      </c>
      <c r="AN421" s="7">
        <v>2600</v>
      </c>
      <c r="AP421" s="7">
        <v>3622.29</v>
      </c>
      <c r="AR421" s="7">
        <v>2965</v>
      </c>
      <c r="AS421" s="7">
        <v>2700</v>
      </c>
      <c r="AT421" s="7">
        <v>3125.58</v>
      </c>
      <c r="AU421" s="7">
        <v>2753.3</v>
      </c>
      <c r="AV421" s="7">
        <v>2787.83</v>
      </c>
      <c r="AW421" s="7">
        <v>3500</v>
      </c>
      <c r="AY421" s="7">
        <v>2759.55</v>
      </c>
      <c r="BA421" s="7">
        <v>3000</v>
      </c>
      <c r="BB421" s="7">
        <v>2875</v>
      </c>
      <c r="BC421" s="7">
        <v>3118.5</v>
      </c>
    </row>
    <row r="422" spans="1:55" x14ac:dyDescent="0.25">
      <c r="A422" s="7" t="s">
        <v>497</v>
      </c>
      <c r="B422" s="20">
        <v>5800</v>
      </c>
      <c r="C422" s="7">
        <v>6800</v>
      </c>
      <c r="D422" s="149"/>
      <c r="E422" s="7">
        <v>3850</v>
      </c>
      <c r="F422" s="5">
        <v>6039.6</v>
      </c>
      <c r="H422" s="7">
        <v>3675</v>
      </c>
      <c r="I422" s="7">
        <v>4709.29</v>
      </c>
      <c r="J422" s="149">
        <v>5000</v>
      </c>
      <c r="K422" s="7">
        <v>5500</v>
      </c>
      <c r="L422" s="7">
        <v>6066.06</v>
      </c>
      <c r="M422" s="7">
        <v>3066</v>
      </c>
      <c r="N422" s="7">
        <v>6300</v>
      </c>
      <c r="O422" s="7">
        <v>6300</v>
      </c>
      <c r="P422" s="7">
        <v>4862.0200000000004</v>
      </c>
      <c r="Q422" s="7">
        <v>5512.5</v>
      </c>
      <c r="R422" s="7">
        <v>5194.4399999999996</v>
      </c>
      <c r="S422" s="7">
        <v>6025</v>
      </c>
      <c r="T422" s="7">
        <v>5000</v>
      </c>
      <c r="U422" s="7">
        <v>5350</v>
      </c>
      <c r="W422" s="7">
        <v>6300</v>
      </c>
      <c r="X422" s="7">
        <v>6565.08</v>
      </c>
      <c r="AA422" s="7">
        <v>3200</v>
      </c>
      <c r="AB422" s="7">
        <v>6500</v>
      </c>
      <c r="AC422" s="7">
        <v>4930</v>
      </c>
      <c r="AD422" s="7">
        <v>6609</v>
      </c>
      <c r="AE422" s="7">
        <v>6472.01</v>
      </c>
      <c r="AF422" s="7">
        <v>5184.8999999999996</v>
      </c>
      <c r="AG422" s="7">
        <v>6327</v>
      </c>
      <c r="AH422" s="7">
        <v>6000</v>
      </c>
      <c r="AI422" s="7">
        <v>5200</v>
      </c>
      <c r="AK422" s="7">
        <v>6400</v>
      </c>
      <c r="AL422" s="7">
        <v>6200</v>
      </c>
      <c r="AM422" s="7">
        <v>4160</v>
      </c>
      <c r="AN422" s="7">
        <v>5750</v>
      </c>
      <c r="AP422" s="7">
        <v>5890.17</v>
      </c>
      <c r="AR422" s="7">
        <v>6500</v>
      </c>
      <c r="AS422" s="7">
        <v>5800</v>
      </c>
      <c r="AT422" s="7">
        <v>4283.21</v>
      </c>
      <c r="AU422" s="7">
        <v>6327.2</v>
      </c>
      <c r="AV422" s="7">
        <v>5000</v>
      </c>
      <c r="AW422" s="7">
        <v>6000</v>
      </c>
      <c r="AY422" s="7">
        <v>6039.6</v>
      </c>
      <c r="BA422" s="7">
        <v>5500</v>
      </c>
      <c r="BB422" s="7">
        <v>6000</v>
      </c>
      <c r="BC422" s="7">
        <v>6000</v>
      </c>
    </row>
    <row r="423" spans="1:55" x14ac:dyDescent="0.25">
      <c r="A423" s="7" t="s">
        <v>498</v>
      </c>
      <c r="B423" s="20">
        <v>4600</v>
      </c>
      <c r="C423" s="7">
        <v>4725</v>
      </c>
      <c r="D423" s="149"/>
      <c r="E423" s="7">
        <v>3850</v>
      </c>
      <c r="F423" s="5">
        <v>3843</v>
      </c>
      <c r="H423" s="7">
        <v>3675</v>
      </c>
      <c r="I423" s="7">
        <v>4199.78</v>
      </c>
      <c r="J423" s="149">
        <v>4080.54</v>
      </c>
      <c r="K423" s="7">
        <v>3916.2</v>
      </c>
      <c r="L423" s="7">
        <v>4725</v>
      </c>
      <c r="M423" s="7">
        <v>3066</v>
      </c>
      <c r="N423" s="7">
        <v>4630.5</v>
      </c>
      <c r="O423" s="7">
        <v>4000</v>
      </c>
      <c r="P423" s="7">
        <v>4375.82</v>
      </c>
      <c r="Q423" s="7">
        <v>4410</v>
      </c>
      <c r="R423" s="7">
        <v>4350.28</v>
      </c>
      <c r="S423" s="7">
        <v>4225</v>
      </c>
      <c r="T423" s="7">
        <v>4200</v>
      </c>
      <c r="U423" s="7">
        <v>4100</v>
      </c>
      <c r="W423" s="7">
        <v>4464.8</v>
      </c>
      <c r="X423" s="7">
        <v>4750</v>
      </c>
      <c r="AA423" s="7">
        <v>3000</v>
      </c>
      <c r="AB423" s="7">
        <v>5000</v>
      </c>
      <c r="AC423" s="7">
        <v>4125</v>
      </c>
      <c r="AD423" s="7">
        <v>4519.3900000000003</v>
      </c>
      <c r="AE423" s="7">
        <v>4121.59</v>
      </c>
      <c r="AF423" s="7">
        <v>3926.13</v>
      </c>
      <c r="AG423" s="7">
        <v>3843</v>
      </c>
      <c r="AH423" s="7">
        <v>4000</v>
      </c>
      <c r="AI423" s="7">
        <v>4900</v>
      </c>
      <c r="AK423" s="7">
        <v>4611.6000000000004</v>
      </c>
      <c r="AL423" s="7">
        <v>4173.54</v>
      </c>
      <c r="AM423" s="7">
        <v>3200</v>
      </c>
      <c r="AN423" s="7">
        <v>4000</v>
      </c>
      <c r="AP423" s="7">
        <v>4528.1099999999997</v>
      </c>
      <c r="AR423" s="7">
        <v>4300</v>
      </c>
      <c r="AS423" s="7">
        <v>4000</v>
      </c>
      <c r="AT423" s="7">
        <v>3820.16</v>
      </c>
      <c r="AU423" s="7">
        <v>4026</v>
      </c>
      <c r="AV423" s="7">
        <v>4066.26</v>
      </c>
      <c r="AW423" s="7">
        <v>4500</v>
      </c>
      <c r="AY423" s="7">
        <v>4035.15</v>
      </c>
      <c r="BA423" s="7">
        <v>4000</v>
      </c>
      <c r="BB423" s="7">
        <v>3800</v>
      </c>
      <c r="BC423" s="7">
        <v>4269.57</v>
      </c>
    </row>
    <row r="424" spans="1:55" x14ac:dyDescent="0.25">
      <c r="A424" s="7" t="s">
        <v>499</v>
      </c>
      <c r="B424" s="20">
        <v>7800</v>
      </c>
      <c r="C424" s="7">
        <v>8400</v>
      </c>
      <c r="D424" s="149"/>
      <c r="E424" s="7">
        <v>4676.7</v>
      </c>
      <c r="F424" s="5">
        <v>7880.25</v>
      </c>
      <c r="H424" s="7">
        <v>4725</v>
      </c>
      <c r="I424" s="7">
        <v>6999.63</v>
      </c>
      <c r="J424" s="149">
        <v>6000</v>
      </c>
      <c r="K424" s="7">
        <v>7000</v>
      </c>
      <c r="L424" s="7">
        <v>7580.89</v>
      </c>
      <c r="M424" s="7">
        <v>3932</v>
      </c>
      <c r="N424" s="7">
        <v>8000</v>
      </c>
      <c r="O424" s="7">
        <v>8200</v>
      </c>
      <c r="P424" s="7">
        <v>6685.24</v>
      </c>
      <c r="Q424" s="7">
        <v>7717.5</v>
      </c>
      <c r="R424" s="7">
        <v>7019.53</v>
      </c>
      <c r="S424" s="7">
        <v>7485</v>
      </c>
      <c r="T424" s="7">
        <v>6050</v>
      </c>
      <c r="U424" s="7">
        <v>6500</v>
      </c>
      <c r="W424" s="7">
        <v>6825</v>
      </c>
      <c r="X424" s="7">
        <v>7881</v>
      </c>
      <c r="AA424" s="7">
        <v>4200</v>
      </c>
      <c r="AB424" s="7">
        <v>7875</v>
      </c>
      <c r="AC424" s="7">
        <v>6060</v>
      </c>
      <c r="AD424" s="7">
        <v>8156.95</v>
      </c>
      <c r="AE424" s="7">
        <v>8062.84</v>
      </c>
      <c r="AF424" s="7">
        <v>6661.13</v>
      </c>
      <c r="AG424" s="7">
        <v>6490</v>
      </c>
      <c r="AH424" s="7">
        <v>7400</v>
      </c>
      <c r="AI424" s="7">
        <v>5605</v>
      </c>
      <c r="AK424" s="7">
        <v>7700</v>
      </c>
      <c r="AL424" s="7">
        <v>7500</v>
      </c>
      <c r="AM424" s="7">
        <v>4400</v>
      </c>
      <c r="AN424" s="7">
        <v>7500</v>
      </c>
      <c r="AP424" s="7">
        <v>7281.2</v>
      </c>
      <c r="AR424" s="7">
        <v>8500</v>
      </c>
      <c r="AS424" s="7">
        <v>8100</v>
      </c>
      <c r="AT424" s="7">
        <v>5788.12</v>
      </c>
      <c r="AU424" s="7">
        <v>6490</v>
      </c>
      <c r="AV424" s="7">
        <v>6000</v>
      </c>
      <c r="AW424" s="7">
        <v>7725</v>
      </c>
      <c r="AY424" s="7">
        <v>6830.25</v>
      </c>
      <c r="BA424" s="7">
        <v>7000</v>
      </c>
      <c r="BB424" s="7">
        <v>7800</v>
      </c>
      <c r="BC424" s="7">
        <v>7124.25</v>
      </c>
    </row>
    <row r="425" spans="1:55" x14ac:dyDescent="0.25">
      <c r="A425" s="7" t="s">
        <v>500</v>
      </c>
      <c r="B425" s="20">
        <v>5750</v>
      </c>
      <c r="C425" s="7">
        <v>6000</v>
      </c>
      <c r="D425" s="149"/>
      <c r="E425" s="7">
        <v>4676.7</v>
      </c>
      <c r="F425" s="5">
        <v>5014.8</v>
      </c>
      <c r="H425" s="7">
        <v>4725</v>
      </c>
      <c r="I425" s="7">
        <v>5726.97</v>
      </c>
      <c r="J425" s="149">
        <v>5161.45</v>
      </c>
      <c r="K425" s="7">
        <v>5110.32</v>
      </c>
      <c r="L425" s="7">
        <v>5970</v>
      </c>
      <c r="M425" s="7">
        <v>3932</v>
      </c>
      <c r="N425" s="7">
        <v>5670</v>
      </c>
      <c r="O425" s="7">
        <v>5200</v>
      </c>
      <c r="P425" s="7">
        <v>5788.1</v>
      </c>
      <c r="Q425" s="7">
        <v>5512.5</v>
      </c>
      <c r="R425" s="7">
        <v>5458.55</v>
      </c>
      <c r="S425" s="7">
        <v>5250</v>
      </c>
      <c r="T425" s="7">
        <v>5300</v>
      </c>
      <c r="U425" s="7">
        <v>5100</v>
      </c>
      <c r="W425" s="7">
        <v>5820.9</v>
      </c>
      <c r="X425" s="7">
        <v>5750</v>
      </c>
      <c r="AA425" s="7">
        <v>3600</v>
      </c>
      <c r="AB425" s="7">
        <v>5800</v>
      </c>
      <c r="AC425" s="7">
        <v>5150</v>
      </c>
      <c r="AD425" s="7">
        <v>5838</v>
      </c>
      <c r="AE425" s="7">
        <v>5374.78</v>
      </c>
      <c r="AF425" s="7">
        <v>5581.15</v>
      </c>
      <c r="AG425" s="7">
        <v>5014</v>
      </c>
      <c r="AH425" s="7">
        <v>5300</v>
      </c>
      <c r="AI425" s="7">
        <v>5415</v>
      </c>
      <c r="AK425" s="7">
        <v>5700</v>
      </c>
      <c r="AL425" s="7">
        <v>5279.38</v>
      </c>
      <c r="AM425" s="7">
        <v>3960</v>
      </c>
      <c r="AN425" s="7">
        <v>4775</v>
      </c>
      <c r="AP425" s="7">
        <v>5471.72</v>
      </c>
      <c r="AR425" s="7">
        <v>5500</v>
      </c>
      <c r="AS425" s="7">
        <v>5100</v>
      </c>
      <c r="AT425" s="7">
        <v>5209.3100000000004</v>
      </c>
      <c r="AU425" s="7">
        <v>5255</v>
      </c>
      <c r="AV425" s="7">
        <v>5306.14</v>
      </c>
      <c r="AW425" s="7">
        <v>5800</v>
      </c>
      <c r="AY425" s="7">
        <v>5181.75</v>
      </c>
      <c r="BA425" s="7">
        <v>4800</v>
      </c>
      <c r="BB425" s="7">
        <v>5000</v>
      </c>
      <c r="BC425" s="7">
        <v>5200</v>
      </c>
    </row>
    <row r="426" spans="1:55" x14ac:dyDescent="0.25">
      <c r="A426" s="7" t="s">
        <v>501</v>
      </c>
      <c r="B426" s="20">
        <v>4200</v>
      </c>
      <c r="C426" s="7">
        <v>4000</v>
      </c>
      <c r="D426" s="149"/>
      <c r="E426" s="7">
        <v>4125.93</v>
      </c>
      <c r="F426" s="5">
        <v>6137.25</v>
      </c>
      <c r="H426" s="7">
        <v>3912.88</v>
      </c>
      <c r="I426" s="7">
        <v>1399.93</v>
      </c>
      <c r="J426" s="149">
        <v>655.30999999999995</v>
      </c>
      <c r="K426" s="7">
        <v>4000</v>
      </c>
      <c r="L426" s="7">
        <v>6401</v>
      </c>
      <c r="M426" s="7">
        <v>3500</v>
      </c>
      <c r="N426" s="7">
        <v>6487.95</v>
      </c>
      <c r="O426" s="7">
        <v>6400</v>
      </c>
      <c r="P426" s="7">
        <v>1458.6</v>
      </c>
      <c r="Q426" s="7">
        <v>4410</v>
      </c>
      <c r="R426" s="7">
        <v>752.98</v>
      </c>
      <c r="S426" s="7">
        <v>6137.25</v>
      </c>
      <c r="T426" s="7">
        <v>3600</v>
      </c>
      <c r="U426" s="7">
        <v>2568.96</v>
      </c>
      <c r="W426" s="7">
        <v>1504.91</v>
      </c>
      <c r="X426" s="7">
        <v>5191.91</v>
      </c>
      <c r="AA426" s="7">
        <v>4310</v>
      </c>
      <c r="AB426" s="7">
        <v>5500</v>
      </c>
      <c r="AC426" s="7">
        <v>1650</v>
      </c>
      <c r="AD426" s="7">
        <v>5511.45</v>
      </c>
      <c r="AE426" s="7">
        <v>5910</v>
      </c>
      <c r="AF426" s="7">
        <v>4271.8599999999997</v>
      </c>
      <c r="AG426" s="7">
        <v>5200</v>
      </c>
      <c r="AH426" s="7">
        <v>4900</v>
      </c>
      <c r="AI426" s="7">
        <v>1250</v>
      </c>
      <c r="AK426" s="7">
        <v>740</v>
      </c>
      <c r="AL426" s="7">
        <v>4000</v>
      </c>
      <c r="AM426" s="7">
        <v>968</v>
      </c>
      <c r="AN426" s="7">
        <v>5500</v>
      </c>
      <c r="AP426" s="7">
        <v>2000</v>
      </c>
      <c r="AR426" s="7">
        <v>6500</v>
      </c>
      <c r="AS426" s="7">
        <v>2600</v>
      </c>
      <c r="AT426" s="7">
        <v>1273.3800000000001</v>
      </c>
      <c r="AU426" s="7">
        <v>588.5</v>
      </c>
      <c r="AV426" s="7">
        <v>3500</v>
      </c>
      <c r="AW426" s="7">
        <v>6000</v>
      </c>
      <c r="AY426" s="7">
        <v>619.32000000000005</v>
      </c>
      <c r="BA426" s="7">
        <v>3509</v>
      </c>
      <c r="BB426" s="7">
        <v>1250</v>
      </c>
      <c r="BC426" s="7">
        <v>678</v>
      </c>
    </row>
    <row r="427" spans="1:55" x14ac:dyDescent="0.25">
      <c r="A427" s="7" t="s">
        <v>502</v>
      </c>
      <c r="B427" s="20">
        <v>3975</v>
      </c>
      <c r="C427" s="7">
        <v>4270</v>
      </c>
      <c r="D427" s="149"/>
      <c r="E427" s="7">
        <v>4101.3</v>
      </c>
      <c r="F427" s="5">
        <v>3906</v>
      </c>
      <c r="H427" s="7">
        <v>4000</v>
      </c>
      <c r="I427" s="7">
        <v>1527.92</v>
      </c>
      <c r="J427" s="149">
        <v>1014.9</v>
      </c>
      <c r="K427" s="7">
        <v>3500</v>
      </c>
      <c r="L427" s="7">
        <v>4132.92</v>
      </c>
      <c r="M427" s="7">
        <v>2000</v>
      </c>
      <c r="N427" s="7">
        <v>4129.2</v>
      </c>
      <c r="O427" s="7">
        <v>4100</v>
      </c>
      <c r="P427" s="7">
        <v>2795.62</v>
      </c>
      <c r="Q427" s="7">
        <v>3307.5</v>
      </c>
      <c r="R427" s="7">
        <v>1340.08</v>
      </c>
      <c r="S427" s="7">
        <v>4101.3</v>
      </c>
      <c r="T427" s="7">
        <v>3200</v>
      </c>
      <c r="U427" s="7">
        <v>4054.18</v>
      </c>
      <c r="W427" s="7">
        <v>2315.25</v>
      </c>
      <c r="X427" s="7">
        <v>3735.85</v>
      </c>
      <c r="AA427" s="7">
        <v>3906</v>
      </c>
      <c r="AB427" s="7">
        <v>4200</v>
      </c>
      <c r="AC427" s="7">
        <v>2485</v>
      </c>
      <c r="AD427" s="7">
        <v>4200</v>
      </c>
      <c r="AE427" s="7">
        <v>4066.44</v>
      </c>
      <c r="AF427" s="7">
        <v>3553.91</v>
      </c>
      <c r="AG427" s="7">
        <v>4000</v>
      </c>
      <c r="AH427" s="7">
        <v>3900</v>
      </c>
      <c r="AI427" s="7">
        <v>1500</v>
      </c>
      <c r="AK427" s="7">
        <v>1375</v>
      </c>
      <c r="AL427" s="7">
        <v>3500</v>
      </c>
      <c r="AM427" s="7">
        <v>1848</v>
      </c>
      <c r="AN427" s="7">
        <v>3725</v>
      </c>
      <c r="AP427" s="7">
        <v>1900</v>
      </c>
      <c r="AR427" s="7">
        <v>4300</v>
      </c>
      <c r="AS427" s="7">
        <v>2600</v>
      </c>
      <c r="AT427" s="7">
        <v>2431.0100000000002</v>
      </c>
      <c r="AU427" s="7">
        <v>957</v>
      </c>
      <c r="AV427" s="7">
        <v>3750</v>
      </c>
      <c r="AW427" s="7">
        <v>3750</v>
      </c>
      <c r="AY427" s="7">
        <v>1007.12</v>
      </c>
      <c r="BA427" s="7">
        <v>2524.5</v>
      </c>
      <c r="BB427" s="7">
        <v>1450</v>
      </c>
      <c r="BC427" s="7">
        <v>1102</v>
      </c>
    </row>
    <row r="428" spans="1:55" x14ac:dyDescent="0.25">
      <c r="A428" s="7" t="s">
        <v>503</v>
      </c>
      <c r="B428" s="20">
        <v>7350</v>
      </c>
      <c r="C428" s="7">
        <v>8100</v>
      </c>
      <c r="D428" s="149"/>
      <c r="E428" s="7">
        <v>5200</v>
      </c>
      <c r="F428" s="5">
        <v>9351.2999999999993</v>
      </c>
      <c r="H428" s="7">
        <v>5310</v>
      </c>
      <c r="I428" s="7">
        <v>2228.21</v>
      </c>
      <c r="J428" s="149">
        <v>2000</v>
      </c>
      <c r="K428" s="7">
        <v>6500</v>
      </c>
      <c r="L428" s="7">
        <v>9700</v>
      </c>
      <c r="M428" s="7">
        <v>2000</v>
      </c>
      <c r="N428" s="7">
        <v>3854.52</v>
      </c>
      <c r="O428" s="7">
        <v>9800</v>
      </c>
      <c r="P428" s="7">
        <v>4740.43</v>
      </c>
      <c r="Q428" s="7">
        <v>6615</v>
      </c>
      <c r="R428" s="7">
        <v>2456.83</v>
      </c>
      <c r="S428" s="7">
        <v>8906</v>
      </c>
      <c r="T428" s="7">
        <v>5500</v>
      </c>
      <c r="U428" s="7">
        <v>6000</v>
      </c>
      <c r="W428" s="7">
        <v>4051.68</v>
      </c>
      <c r="X428" s="7">
        <v>6793.18</v>
      </c>
      <c r="AA428" s="7">
        <v>5850</v>
      </c>
      <c r="AB428" s="7">
        <v>8400</v>
      </c>
      <c r="AC428" s="7">
        <v>1984</v>
      </c>
      <c r="AD428" s="7">
        <v>8505.2999999999993</v>
      </c>
      <c r="AE428" s="7">
        <v>9000</v>
      </c>
      <c r="AF428" s="7">
        <v>6477.28</v>
      </c>
      <c r="AG428" s="7">
        <v>8200</v>
      </c>
      <c r="AH428" s="7">
        <v>7300</v>
      </c>
      <c r="AI428" s="7">
        <v>1950</v>
      </c>
      <c r="AK428" s="7">
        <v>2425</v>
      </c>
      <c r="AL428" s="7">
        <v>6700</v>
      </c>
      <c r="AM428" s="7">
        <v>3080</v>
      </c>
      <c r="AN428" s="7">
        <v>8900</v>
      </c>
      <c r="AP428" s="7">
        <v>2300</v>
      </c>
      <c r="AR428" s="7">
        <v>9500</v>
      </c>
      <c r="AS428" s="7">
        <v>7000</v>
      </c>
      <c r="AT428" s="7">
        <v>4051.68</v>
      </c>
      <c r="AU428" s="7">
        <v>1925</v>
      </c>
      <c r="AV428" s="7">
        <v>5000</v>
      </c>
      <c r="AW428" s="7">
        <v>8750</v>
      </c>
      <c r="AY428" s="7">
        <v>2025.83</v>
      </c>
      <c r="BA428" s="7">
        <v>5500</v>
      </c>
      <c r="BB428" s="7">
        <v>2100</v>
      </c>
      <c r="BC428" s="7">
        <v>2218</v>
      </c>
    </row>
    <row r="429" spans="1:55" x14ac:dyDescent="0.25">
      <c r="A429" s="7" t="s">
        <v>504</v>
      </c>
      <c r="B429" s="20">
        <v>3825</v>
      </c>
      <c r="C429" s="7">
        <v>4250</v>
      </c>
      <c r="D429" s="149"/>
      <c r="E429" s="7">
        <v>4125.93</v>
      </c>
      <c r="F429" s="5">
        <v>5950.35</v>
      </c>
      <c r="H429" s="7">
        <v>3912.88</v>
      </c>
      <c r="I429" s="7">
        <v>1145.4000000000001</v>
      </c>
      <c r="J429" s="149">
        <v>342.95</v>
      </c>
      <c r="K429" s="7">
        <v>3000</v>
      </c>
      <c r="L429" s="7">
        <v>6100</v>
      </c>
      <c r="M429" s="7">
        <v>1000</v>
      </c>
      <c r="N429" s="7">
        <v>2248.4699999999998</v>
      </c>
      <c r="O429" s="7">
        <v>6200</v>
      </c>
      <c r="P429" s="7">
        <v>607.74</v>
      </c>
      <c r="Q429" s="7">
        <v>3858.75</v>
      </c>
      <c r="R429" s="7">
        <v>395.61</v>
      </c>
      <c r="S429" s="7">
        <v>5667</v>
      </c>
      <c r="T429" s="7">
        <v>3500</v>
      </c>
      <c r="U429" s="7">
        <v>3300</v>
      </c>
      <c r="W429" s="7">
        <v>1157.6199999999999</v>
      </c>
      <c r="X429" s="7">
        <v>3497.99</v>
      </c>
      <c r="AA429" s="7">
        <v>4310</v>
      </c>
      <c r="AB429" s="7">
        <v>4410</v>
      </c>
      <c r="AC429" s="7">
        <v>1265</v>
      </c>
      <c r="AD429" s="7">
        <v>4570.88</v>
      </c>
      <c r="AE429" s="7">
        <v>5725</v>
      </c>
      <c r="AF429" s="7">
        <v>3633.7</v>
      </c>
      <c r="AG429" s="7">
        <v>4500</v>
      </c>
      <c r="AH429" s="7">
        <v>3900</v>
      </c>
      <c r="AI429" s="7">
        <v>1200</v>
      </c>
      <c r="AK429" s="7">
        <v>390</v>
      </c>
      <c r="AL429" s="7">
        <v>4100</v>
      </c>
      <c r="AM429" s="7">
        <v>440</v>
      </c>
      <c r="AN429" s="7">
        <v>5775</v>
      </c>
      <c r="AP429" s="7">
        <v>2000</v>
      </c>
      <c r="AR429" s="7">
        <v>6500</v>
      </c>
      <c r="AS429" s="7">
        <v>2000</v>
      </c>
      <c r="AT429" s="7">
        <v>578.80999999999995</v>
      </c>
      <c r="AU429" s="7">
        <v>308</v>
      </c>
      <c r="AV429" s="7">
        <v>3500</v>
      </c>
      <c r="AW429" s="7">
        <v>5500</v>
      </c>
      <c r="AY429" s="7">
        <v>324.13</v>
      </c>
      <c r="BA429" s="7">
        <v>3270.85</v>
      </c>
      <c r="BB429" s="7">
        <v>1050</v>
      </c>
      <c r="BC429" s="7">
        <v>355</v>
      </c>
    </row>
    <row r="430" spans="1:55" x14ac:dyDescent="0.25">
      <c r="A430" s="7" t="s">
        <v>505</v>
      </c>
      <c r="B430" s="20">
        <v>5040</v>
      </c>
      <c r="C430" s="7">
        <v>6000</v>
      </c>
      <c r="D430" s="149"/>
      <c r="E430" s="7">
        <v>4900</v>
      </c>
      <c r="F430" s="5">
        <v>8478.75</v>
      </c>
      <c r="H430" s="7">
        <v>4873.3999999999996</v>
      </c>
      <c r="I430" s="7">
        <v>1273.27</v>
      </c>
      <c r="J430" s="149">
        <v>624.11</v>
      </c>
      <c r="K430" s="7">
        <v>4500</v>
      </c>
      <c r="L430" s="7">
        <v>8951</v>
      </c>
      <c r="M430" s="7">
        <v>1500</v>
      </c>
      <c r="N430" s="7">
        <v>2871.96</v>
      </c>
      <c r="O430" s="7">
        <v>8800</v>
      </c>
      <c r="P430" s="7">
        <v>1701.68</v>
      </c>
      <c r="Q430" s="7">
        <v>6165.18</v>
      </c>
      <c r="R430" s="7">
        <v>752.98</v>
      </c>
      <c r="S430" s="7">
        <v>8075</v>
      </c>
      <c r="T430" s="7">
        <v>4500</v>
      </c>
      <c r="U430" s="7">
        <v>4500</v>
      </c>
      <c r="W430" s="7">
        <v>1433.25</v>
      </c>
      <c r="X430" s="7">
        <v>5431.03</v>
      </c>
      <c r="AA430" s="7">
        <v>5370</v>
      </c>
      <c r="AB430" s="7">
        <v>6300</v>
      </c>
      <c r="AC430" s="7">
        <v>1764</v>
      </c>
      <c r="AD430" s="7">
        <v>6190.93</v>
      </c>
      <c r="AE430" s="7">
        <v>8160</v>
      </c>
      <c r="AF430" s="7">
        <v>5101.6000000000004</v>
      </c>
      <c r="AG430" s="7">
        <v>5200</v>
      </c>
      <c r="AH430" s="7">
        <v>5300</v>
      </c>
      <c r="AI430" s="7">
        <v>1400</v>
      </c>
      <c r="AK430" s="7">
        <v>740</v>
      </c>
      <c r="AL430" s="7">
        <v>5100</v>
      </c>
      <c r="AM430" s="7">
        <v>1232</v>
      </c>
      <c r="AN430" s="7">
        <v>8000</v>
      </c>
      <c r="AP430" s="7">
        <v>3100</v>
      </c>
      <c r="AR430" s="7">
        <v>9000</v>
      </c>
      <c r="AS430" s="7">
        <v>2650</v>
      </c>
      <c r="AT430" s="7">
        <v>1620.67</v>
      </c>
      <c r="AU430" s="7">
        <v>588.5</v>
      </c>
      <c r="AV430" s="7">
        <v>3750</v>
      </c>
      <c r="AW430" s="7">
        <v>7650</v>
      </c>
      <c r="AY430" s="7">
        <v>619.32000000000005</v>
      </c>
      <c r="BA430" s="7">
        <v>5600</v>
      </c>
      <c r="BB430" s="7">
        <v>1250</v>
      </c>
      <c r="BC430" s="7">
        <v>678</v>
      </c>
    </row>
    <row r="431" spans="1:55" x14ac:dyDescent="0.25">
      <c r="A431" s="7" t="s">
        <v>506</v>
      </c>
      <c r="B431" s="20">
        <v>7350</v>
      </c>
      <c r="C431" s="7">
        <v>7500</v>
      </c>
      <c r="D431" s="149"/>
      <c r="E431" s="7">
        <v>5200</v>
      </c>
      <c r="F431" s="5">
        <v>13300</v>
      </c>
      <c r="H431" s="7">
        <v>5310</v>
      </c>
      <c r="I431" s="7">
        <v>1527.92</v>
      </c>
      <c r="J431" s="149">
        <v>1248.21</v>
      </c>
      <c r="K431" s="7">
        <v>6000</v>
      </c>
      <c r="L431" s="7">
        <v>13200</v>
      </c>
      <c r="M431" s="7">
        <v>1600</v>
      </c>
      <c r="N431" s="7">
        <v>3212.1</v>
      </c>
      <c r="O431" s="7">
        <v>7000</v>
      </c>
      <c r="P431" s="7">
        <v>3160.29</v>
      </c>
      <c r="Q431" s="7">
        <v>8800</v>
      </c>
      <c r="R431" s="7">
        <v>1595.32</v>
      </c>
      <c r="S431" s="7">
        <v>12690</v>
      </c>
      <c r="T431" s="7">
        <v>6000</v>
      </c>
      <c r="U431" s="7">
        <v>6500</v>
      </c>
      <c r="W431" s="7">
        <v>2646</v>
      </c>
      <c r="X431" s="7">
        <v>7666.75</v>
      </c>
      <c r="AA431" s="7">
        <v>5850</v>
      </c>
      <c r="AB431" s="7">
        <v>7875</v>
      </c>
      <c r="AC431" s="7">
        <v>1485</v>
      </c>
      <c r="AD431" s="7">
        <v>7716.03</v>
      </c>
      <c r="AE431" s="7">
        <v>12820</v>
      </c>
      <c r="AF431" s="7">
        <v>5934.48</v>
      </c>
      <c r="AG431" s="7">
        <v>7500</v>
      </c>
      <c r="AH431" s="7">
        <v>7000</v>
      </c>
      <c r="AI431" s="7">
        <v>1900</v>
      </c>
      <c r="AK431" s="7">
        <v>1485</v>
      </c>
      <c r="AL431" s="7">
        <v>6500</v>
      </c>
      <c r="AM431" s="7">
        <v>2288</v>
      </c>
      <c r="AN431" s="7">
        <v>12500</v>
      </c>
      <c r="AP431" s="7">
        <v>3000</v>
      </c>
      <c r="AR431" s="7">
        <v>13000</v>
      </c>
      <c r="AS431" s="7">
        <v>3200</v>
      </c>
      <c r="AT431" s="7">
        <v>3009.82</v>
      </c>
      <c r="AU431" s="7">
        <v>1177</v>
      </c>
      <c r="AV431" s="7">
        <v>4500</v>
      </c>
      <c r="AW431" s="7">
        <v>10850</v>
      </c>
      <c r="AY431" s="7">
        <v>1238.6500000000001</v>
      </c>
      <c r="BA431" s="7">
        <v>5029.75</v>
      </c>
      <c r="BB431" s="7">
        <v>1675</v>
      </c>
      <c r="BC431" s="7">
        <v>1356</v>
      </c>
    </row>
    <row r="432" spans="1:55" x14ac:dyDescent="0.25">
      <c r="A432" s="7" t="s">
        <v>1142</v>
      </c>
      <c r="B432" s="20">
        <v>270</v>
      </c>
      <c r="C432" s="7">
        <v>500</v>
      </c>
      <c r="D432" s="149"/>
      <c r="E432" s="7">
        <v>227.07</v>
      </c>
      <c r="F432" s="5">
        <v>191.63</v>
      </c>
      <c r="H432" s="7">
        <v>725.7</v>
      </c>
      <c r="I432" s="7">
        <v>837</v>
      </c>
      <c r="J432" s="149">
        <v>223.54</v>
      </c>
      <c r="K432" s="7">
        <v>205.14</v>
      </c>
      <c r="L432" s="7">
        <v>676.6</v>
      </c>
      <c r="M432" s="7">
        <v>689</v>
      </c>
      <c r="N432" s="7">
        <v>685.3</v>
      </c>
      <c r="O432" s="7">
        <v>315</v>
      </c>
      <c r="P432" s="7">
        <v>682.5</v>
      </c>
      <c r="Q432" s="7">
        <v>303.18</v>
      </c>
      <c r="R432" s="7">
        <v>651</v>
      </c>
      <c r="S432" s="7">
        <v>232.92</v>
      </c>
      <c r="T432" s="7">
        <v>640.5</v>
      </c>
      <c r="U432" s="7">
        <v>432</v>
      </c>
      <c r="W432" s="7">
        <v>680.76</v>
      </c>
      <c r="X432" s="7">
        <v>604.67999999999995</v>
      </c>
      <c r="AA432" s="7">
        <v>720</v>
      </c>
      <c r="AB432" s="7">
        <v>1000</v>
      </c>
      <c r="AC432" s="7">
        <v>620</v>
      </c>
      <c r="AD432" s="7">
        <v>682.37</v>
      </c>
      <c r="AE432" s="7">
        <v>263.17</v>
      </c>
      <c r="AF432" s="7">
        <v>603.82000000000005</v>
      </c>
      <c r="AG432" s="7">
        <v>221.3</v>
      </c>
      <c r="AH432" s="7">
        <v>630</v>
      </c>
      <c r="AI432" s="7">
        <v>262.5</v>
      </c>
      <c r="AK432" s="7">
        <v>675</v>
      </c>
      <c r="AL432" s="7">
        <v>650</v>
      </c>
      <c r="AM432" s="7">
        <v>620</v>
      </c>
      <c r="AN432" s="7">
        <v>233</v>
      </c>
      <c r="AP432" s="7">
        <v>607.62</v>
      </c>
      <c r="AR432" s="7">
        <v>242.55</v>
      </c>
      <c r="AS432" s="7">
        <v>200</v>
      </c>
      <c r="AT432" s="7">
        <v>678</v>
      </c>
      <c r="AU432" s="7">
        <v>231.5</v>
      </c>
      <c r="AV432" s="7">
        <v>212.89</v>
      </c>
      <c r="AW432" s="7">
        <v>500</v>
      </c>
      <c r="AY432" s="7">
        <v>648.27</v>
      </c>
      <c r="BA432" s="7">
        <v>408.38</v>
      </c>
      <c r="BB432" s="7">
        <v>420</v>
      </c>
      <c r="BC432" s="7">
        <v>676.2</v>
      </c>
    </row>
    <row r="433" spans="1:55" x14ac:dyDescent="0.25">
      <c r="A433" s="7" t="s">
        <v>1143</v>
      </c>
      <c r="B433" s="20">
        <v>490</v>
      </c>
      <c r="C433" s="7">
        <v>750</v>
      </c>
      <c r="D433" s="149"/>
      <c r="E433" s="7">
        <v>454.16</v>
      </c>
      <c r="F433" s="5">
        <v>383.25</v>
      </c>
      <c r="H433" s="7">
        <v>682.5</v>
      </c>
      <c r="I433" s="7">
        <v>852.5</v>
      </c>
      <c r="J433" s="149">
        <v>447.08</v>
      </c>
      <c r="K433" s="7">
        <v>410.07</v>
      </c>
      <c r="L433" s="7">
        <v>710.43</v>
      </c>
      <c r="M433" s="7">
        <v>818</v>
      </c>
      <c r="N433" s="7">
        <v>719.5</v>
      </c>
      <c r="O433" s="7">
        <v>420</v>
      </c>
      <c r="P433" s="7">
        <v>800</v>
      </c>
      <c r="Q433" s="7">
        <v>507.15</v>
      </c>
      <c r="R433" s="7">
        <v>667.28</v>
      </c>
      <c r="S433" s="7">
        <v>465.79</v>
      </c>
      <c r="T433" s="7">
        <v>640.5</v>
      </c>
      <c r="U433" s="7">
        <v>558.47</v>
      </c>
      <c r="W433" s="7">
        <v>850</v>
      </c>
      <c r="X433" s="7">
        <v>752.41</v>
      </c>
      <c r="AA433" s="7">
        <v>644</v>
      </c>
      <c r="AB433" s="7">
        <v>1000</v>
      </c>
      <c r="AC433" s="7">
        <v>640</v>
      </c>
      <c r="AD433" s="7">
        <v>752.17</v>
      </c>
      <c r="AE433" s="7">
        <v>514.63</v>
      </c>
      <c r="AF433" s="7">
        <v>796.36</v>
      </c>
      <c r="AG433" s="7">
        <v>441</v>
      </c>
      <c r="AH433" s="7">
        <v>672</v>
      </c>
      <c r="AI433" s="7">
        <v>577.5</v>
      </c>
      <c r="AK433" s="7">
        <v>744</v>
      </c>
      <c r="AL433" s="7">
        <v>800</v>
      </c>
      <c r="AM433" s="7">
        <v>852.5</v>
      </c>
      <c r="AN433" s="7">
        <v>468</v>
      </c>
      <c r="AP433" s="7">
        <v>740.78</v>
      </c>
      <c r="AR433" s="7">
        <v>478</v>
      </c>
      <c r="AS433" s="7">
        <v>400</v>
      </c>
      <c r="AT433" s="7">
        <v>766.5</v>
      </c>
      <c r="AU433" s="7">
        <v>463</v>
      </c>
      <c r="AV433" s="7">
        <v>425.79</v>
      </c>
      <c r="AW433" s="7">
        <v>545</v>
      </c>
      <c r="AY433" s="7">
        <v>648.27</v>
      </c>
      <c r="BA433" s="7">
        <v>508.75</v>
      </c>
      <c r="BB433" s="7">
        <v>630</v>
      </c>
      <c r="BC433" s="7">
        <v>710</v>
      </c>
    </row>
    <row r="434" spans="1:55" x14ac:dyDescent="0.25">
      <c r="A434" s="7" t="s">
        <v>1144</v>
      </c>
      <c r="B434" s="20">
        <v>925</v>
      </c>
      <c r="C434" s="7">
        <v>1000</v>
      </c>
      <c r="D434" s="149"/>
      <c r="E434" s="7">
        <v>836.14</v>
      </c>
      <c r="F434" s="5">
        <v>766.5</v>
      </c>
      <c r="H434" s="7">
        <v>985</v>
      </c>
      <c r="I434" s="7">
        <v>1059.3</v>
      </c>
      <c r="J434" s="149">
        <v>894.15</v>
      </c>
      <c r="K434" s="7">
        <v>820.15</v>
      </c>
      <c r="L434" s="7">
        <v>1016.57</v>
      </c>
      <c r="M434" s="7">
        <v>961</v>
      </c>
      <c r="N434" s="7">
        <v>1050</v>
      </c>
      <c r="O434" s="7">
        <v>800</v>
      </c>
      <c r="P434" s="7">
        <v>1050</v>
      </c>
      <c r="Q434" s="7">
        <v>970.2</v>
      </c>
      <c r="R434" s="7">
        <v>1032.4100000000001</v>
      </c>
      <c r="S434" s="7">
        <v>931.67</v>
      </c>
      <c r="T434" s="7">
        <v>1000</v>
      </c>
      <c r="U434" s="7">
        <v>1080</v>
      </c>
      <c r="W434" s="7">
        <v>950</v>
      </c>
      <c r="X434" s="7">
        <v>1091.28</v>
      </c>
      <c r="AA434" s="7">
        <v>876</v>
      </c>
      <c r="AB434" s="7">
        <v>1500</v>
      </c>
      <c r="AC434" s="7">
        <v>950</v>
      </c>
      <c r="AD434" s="7">
        <v>1052.25</v>
      </c>
      <c r="AE434" s="7">
        <v>1029.28</v>
      </c>
      <c r="AF434" s="7">
        <v>956.16</v>
      </c>
      <c r="AG434" s="7">
        <v>843</v>
      </c>
      <c r="AH434" s="7">
        <v>1008</v>
      </c>
      <c r="AI434" s="7">
        <v>950</v>
      </c>
      <c r="AK434" s="7">
        <v>1074</v>
      </c>
      <c r="AL434" s="7">
        <v>990</v>
      </c>
      <c r="AM434" s="7">
        <v>1059.3</v>
      </c>
      <c r="AN434" s="7">
        <v>935</v>
      </c>
      <c r="AP434" s="7">
        <v>1235.4000000000001</v>
      </c>
      <c r="AR434" s="7">
        <v>908.25</v>
      </c>
      <c r="AS434" s="7">
        <v>750</v>
      </c>
      <c r="AT434" s="7">
        <v>920.27</v>
      </c>
      <c r="AU434" s="7">
        <v>926</v>
      </c>
      <c r="AV434" s="7">
        <v>851.58</v>
      </c>
      <c r="AW434" s="7">
        <v>868.21</v>
      </c>
      <c r="AY434" s="7">
        <v>1670</v>
      </c>
      <c r="BA434" s="7">
        <v>850</v>
      </c>
      <c r="BB434" s="7">
        <v>890</v>
      </c>
      <c r="BC434" s="7">
        <v>1047</v>
      </c>
    </row>
    <row r="435" spans="1:55" x14ac:dyDescent="0.25">
      <c r="A435" s="7" t="s">
        <v>1145</v>
      </c>
      <c r="B435" s="20">
        <v>150</v>
      </c>
      <c r="C435" s="7">
        <v>262.5</v>
      </c>
      <c r="D435" s="149"/>
      <c r="E435" s="7">
        <v>124.43</v>
      </c>
      <c r="F435" s="5">
        <v>105</v>
      </c>
      <c r="H435" s="7">
        <v>278.77</v>
      </c>
      <c r="I435" s="7">
        <v>358.6</v>
      </c>
      <c r="J435" s="149">
        <v>122.48</v>
      </c>
      <c r="K435" s="7">
        <v>112.35</v>
      </c>
      <c r="L435" s="7">
        <v>350</v>
      </c>
      <c r="M435" s="7">
        <v>272</v>
      </c>
      <c r="N435" s="7">
        <v>333</v>
      </c>
      <c r="O435" s="7">
        <v>131.25</v>
      </c>
      <c r="P435" s="7">
        <v>330.75</v>
      </c>
      <c r="Q435" s="7">
        <v>181.91</v>
      </c>
      <c r="R435" s="7">
        <v>330</v>
      </c>
      <c r="S435" s="7">
        <v>127.61</v>
      </c>
      <c r="T435" s="7">
        <v>330.75</v>
      </c>
      <c r="U435" s="7">
        <v>271.68</v>
      </c>
      <c r="W435" s="7">
        <v>315.68</v>
      </c>
      <c r="X435" s="7">
        <v>325.5</v>
      </c>
      <c r="AA435" s="7">
        <v>292</v>
      </c>
      <c r="AB435" s="7">
        <v>342.3</v>
      </c>
      <c r="AC435" s="7">
        <v>280</v>
      </c>
      <c r="AD435" s="7">
        <v>330.69</v>
      </c>
      <c r="AE435" s="7">
        <v>146.19999999999999</v>
      </c>
      <c r="AF435" s="7">
        <v>265.45</v>
      </c>
      <c r="AG435" s="7">
        <v>115.5</v>
      </c>
      <c r="AH435" s="7">
        <v>315</v>
      </c>
      <c r="AI435" s="7">
        <v>315</v>
      </c>
      <c r="AK435" s="7">
        <v>138</v>
      </c>
      <c r="AL435" s="7">
        <v>300</v>
      </c>
      <c r="AM435" s="7">
        <v>300</v>
      </c>
      <c r="AN435" s="7">
        <v>128</v>
      </c>
      <c r="AP435" s="7">
        <v>279.75</v>
      </c>
      <c r="AR435" s="7">
        <v>126</v>
      </c>
      <c r="AS435" s="7">
        <v>110</v>
      </c>
      <c r="AT435" s="7">
        <v>260.45999999999998</v>
      </c>
      <c r="AU435" s="7">
        <v>121.25</v>
      </c>
      <c r="AV435" s="7">
        <v>116.65</v>
      </c>
      <c r="AW435" s="7">
        <v>350</v>
      </c>
      <c r="AY435" s="7">
        <v>315</v>
      </c>
      <c r="BA435" s="7">
        <v>220</v>
      </c>
      <c r="BB435" s="7">
        <v>325</v>
      </c>
      <c r="BC435" s="7">
        <v>345</v>
      </c>
    </row>
    <row r="436" spans="1:55" x14ac:dyDescent="0.25">
      <c r="A436" s="7" t="s">
        <v>1146</v>
      </c>
      <c r="B436" s="20">
        <v>260</v>
      </c>
      <c r="C436" s="7">
        <v>400</v>
      </c>
      <c r="D436" s="149"/>
      <c r="E436" s="7">
        <v>248.85</v>
      </c>
      <c r="F436" s="5">
        <v>210</v>
      </c>
      <c r="H436" s="7">
        <v>340.72</v>
      </c>
      <c r="I436" s="7">
        <v>513</v>
      </c>
      <c r="J436" s="149">
        <v>244.97</v>
      </c>
      <c r="K436" s="7">
        <v>224.7</v>
      </c>
      <c r="L436" s="7">
        <v>38.51</v>
      </c>
      <c r="M436" s="7">
        <v>333</v>
      </c>
      <c r="N436" s="7">
        <v>385.45</v>
      </c>
      <c r="O436" s="7">
        <v>236.25</v>
      </c>
      <c r="P436" s="7">
        <v>367.5</v>
      </c>
      <c r="Q436" s="7">
        <v>303.18</v>
      </c>
      <c r="R436" s="7">
        <v>346.5</v>
      </c>
      <c r="S436" s="7">
        <v>255.22</v>
      </c>
      <c r="T436" s="7">
        <v>340</v>
      </c>
      <c r="U436" s="7">
        <v>301.87</v>
      </c>
      <c r="W436" s="7">
        <v>350</v>
      </c>
      <c r="X436" s="7">
        <v>387.5</v>
      </c>
      <c r="AA436" s="7">
        <v>358</v>
      </c>
      <c r="AB436" s="7">
        <v>475</v>
      </c>
      <c r="AC436" s="7">
        <v>323</v>
      </c>
      <c r="AD436" s="7">
        <v>376.08</v>
      </c>
      <c r="AE436" s="7">
        <v>292.41000000000003</v>
      </c>
      <c r="AF436" s="7">
        <v>327.60000000000002</v>
      </c>
      <c r="AG436" s="7">
        <v>242.55</v>
      </c>
      <c r="AH436" s="7">
        <v>400</v>
      </c>
      <c r="AI436" s="7">
        <v>472.5</v>
      </c>
      <c r="AK436" s="7">
        <v>275</v>
      </c>
      <c r="AL436" s="7">
        <v>330</v>
      </c>
      <c r="AM436" s="7">
        <v>400</v>
      </c>
      <c r="AN436" s="7">
        <v>255</v>
      </c>
      <c r="AP436" s="7">
        <v>346.89</v>
      </c>
      <c r="AR436" s="7">
        <v>252</v>
      </c>
      <c r="AS436" s="7">
        <v>220</v>
      </c>
      <c r="AT436" s="7">
        <v>318.33</v>
      </c>
      <c r="AU436" s="7">
        <v>231</v>
      </c>
      <c r="AV436" s="7">
        <v>233.31</v>
      </c>
      <c r="AW436" s="7">
        <v>400</v>
      </c>
      <c r="AY436" s="7">
        <v>315</v>
      </c>
      <c r="BA436" s="7">
        <v>275</v>
      </c>
      <c r="BB436" s="7">
        <v>400</v>
      </c>
      <c r="BC436" s="7">
        <v>362.25</v>
      </c>
    </row>
    <row r="437" spans="1:55" x14ac:dyDescent="0.25">
      <c r="A437" s="7" t="s">
        <v>1147</v>
      </c>
      <c r="B437" s="20">
        <v>495</v>
      </c>
      <c r="C437" s="7">
        <v>771</v>
      </c>
      <c r="D437" s="149"/>
      <c r="E437" s="7">
        <v>525</v>
      </c>
      <c r="F437" s="5">
        <v>420</v>
      </c>
      <c r="H437" s="7">
        <v>367.5</v>
      </c>
      <c r="I437" s="7">
        <v>770</v>
      </c>
      <c r="J437" s="149">
        <v>489.94</v>
      </c>
      <c r="K437" s="7">
        <v>449.4</v>
      </c>
      <c r="L437" s="7">
        <v>656.25</v>
      </c>
      <c r="M437" s="7">
        <v>432</v>
      </c>
      <c r="N437" s="7">
        <v>700</v>
      </c>
      <c r="O437" s="7">
        <v>472.5</v>
      </c>
      <c r="P437" s="7">
        <v>486.2</v>
      </c>
      <c r="Q437" s="7">
        <v>424.46</v>
      </c>
      <c r="R437" s="7">
        <v>770</v>
      </c>
      <c r="S437" s="7">
        <v>510.51</v>
      </c>
      <c r="T437" s="7">
        <v>630</v>
      </c>
      <c r="U437" s="7">
        <v>569.25</v>
      </c>
      <c r="W437" s="7">
        <v>472.5</v>
      </c>
      <c r="X437" s="7">
        <v>602.39</v>
      </c>
      <c r="AA437" s="7">
        <v>377</v>
      </c>
      <c r="AB437" s="7">
        <v>750</v>
      </c>
      <c r="AC437" s="7">
        <v>500</v>
      </c>
      <c r="AD437" s="7">
        <v>607</v>
      </c>
      <c r="AE437" s="7">
        <v>584.80999999999995</v>
      </c>
      <c r="AF437" s="7">
        <v>448.74</v>
      </c>
      <c r="AG437" s="7">
        <v>462</v>
      </c>
      <c r="AH437" s="7">
        <v>600</v>
      </c>
      <c r="AI437" s="7">
        <v>682.5</v>
      </c>
      <c r="AK437" s="7">
        <v>570</v>
      </c>
      <c r="AL437" s="7">
        <v>535.5</v>
      </c>
      <c r="AM437" s="7">
        <v>600</v>
      </c>
      <c r="AN437" s="7">
        <v>510</v>
      </c>
      <c r="AP437" s="7">
        <v>622.16999999999996</v>
      </c>
      <c r="AR437" s="7">
        <v>498.75</v>
      </c>
      <c r="AS437" s="7">
        <v>440</v>
      </c>
      <c r="AT437" s="7">
        <v>335.69</v>
      </c>
      <c r="AU437" s="7">
        <v>462</v>
      </c>
      <c r="AV437" s="7">
        <v>466.62</v>
      </c>
      <c r="AW437" s="7">
        <v>491.98</v>
      </c>
      <c r="AY437" s="7">
        <v>420</v>
      </c>
      <c r="BA437" s="7">
        <v>450</v>
      </c>
      <c r="BB437" s="7">
        <v>550</v>
      </c>
      <c r="BC437" s="7">
        <v>551</v>
      </c>
    </row>
    <row r="438" spans="1:55" x14ac:dyDescent="0.25">
      <c r="A438" s="7" t="s">
        <v>507</v>
      </c>
      <c r="B438" s="20">
        <v>3850</v>
      </c>
      <c r="C438" s="7">
        <v>250</v>
      </c>
      <c r="D438" s="149"/>
      <c r="E438" s="7">
        <v>3375</v>
      </c>
      <c r="F438" s="5">
        <v>3675</v>
      </c>
      <c r="H438" s="7">
        <v>3700</v>
      </c>
      <c r="I438" s="7">
        <v>3310.49</v>
      </c>
      <c r="J438" s="149">
        <v>3033.03</v>
      </c>
      <c r="K438" s="7">
        <v>3745</v>
      </c>
      <c r="L438" s="7">
        <v>3854.69</v>
      </c>
      <c r="M438" s="7">
        <v>2900</v>
      </c>
      <c r="N438" s="7">
        <v>3854.52</v>
      </c>
      <c r="O438" s="7">
        <v>2500</v>
      </c>
      <c r="P438" s="7">
        <v>3646.49</v>
      </c>
      <c r="Q438" s="7">
        <v>3528</v>
      </c>
      <c r="R438" s="7">
        <v>3495.22</v>
      </c>
      <c r="S438" s="7">
        <v>3318.32</v>
      </c>
      <c r="T438" s="7">
        <v>3300</v>
      </c>
      <c r="U438" s="7">
        <v>3682.87</v>
      </c>
      <c r="W438" s="7">
        <v>3045</v>
      </c>
      <c r="X438" s="7">
        <v>3730.8</v>
      </c>
      <c r="AA438" s="7">
        <v>3360</v>
      </c>
      <c r="AB438" s="7">
        <v>3970</v>
      </c>
      <c r="AC438" s="7">
        <v>3325</v>
      </c>
      <c r="AD438" s="7">
        <v>3747.79</v>
      </c>
      <c r="AE438" s="7">
        <v>3717</v>
      </c>
      <c r="AF438" s="7">
        <v>3783.82</v>
      </c>
      <c r="AG438" s="7">
        <v>2730</v>
      </c>
      <c r="AH438" s="7">
        <v>3700</v>
      </c>
      <c r="AI438" s="7">
        <v>3372.5</v>
      </c>
      <c r="AK438" s="7">
        <v>3600</v>
      </c>
      <c r="AL438" s="7">
        <v>3850</v>
      </c>
      <c r="AM438" s="7">
        <v>2970</v>
      </c>
      <c r="AN438" s="7">
        <v>3500</v>
      </c>
      <c r="AP438" s="7">
        <v>3097.61</v>
      </c>
      <c r="AR438" s="7">
        <v>2600</v>
      </c>
      <c r="AS438" s="7">
        <v>3800</v>
      </c>
      <c r="AT438" s="7">
        <v>3472.87</v>
      </c>
      <c r="AU438" s="7">
        <v>2860</v>
      </c>
      <c r="AV438" s="7">
        <v>3888.5</v>
      </c>
      <c r="AW438" s="7">
        <v>3600</v>
      </c>
      <c r="AY438" s="7">
        <v>2730</v>
      </c>
      <c r="BA438" s="7">
        <v>3235</v>
      </c>
      <c r="BB438" s="7">
        <v>3000</v>
      </c>
      <c r="BC438" s="7">
        <v>3139.5</v>
      </c>
    </row>
    <row r="439" spans="1:55" x14ac:dyDescent="0.25">
      <c r="A439" s="7" t="s">
        <v>508</v>
      </c>
      <c r="B439" s="20">
        <v>3500</v>
      </c>
      <c r="C439" s="7">
        <v>500</v>
      </c>
      <c r="D439" s="149"/>
      <c r="E439" s="7">
        <v>3595</v>
      </c>
      <c r="F439" s="5">
        <v>4036.5</v>
      </c>
      <c r="H439" s="7">
        <v>4055.66</v>
      </c>
      <c r="I439" s="7">
        <v>3565.15</v>
      </c>
      <c r="J439" s="149">
        <v>3499.65</v>
      </c>
      <c r="K439" s="7">
        <v>4300</v>
      </c>
      <c r="L439" s="7">
        <v>4444</v>
      </c>
      <c r="M439" s="7">
        <v>3136</v>
      </c>
      <c r="N439" s="7">
        <v>4496.9399999999996</v>
      </c>
      <c r="O439" s="7">
        <v>2500</v>
      </c>
      <c r="P439" s="7">
        <v>4375.82</v>
      </c>
      <c r="Q439" s="7">
        <v>3969</v>
      </c>
      <c r="R439" s="7">
        <v>3912.22</v>
      </c>
      <c r="S439" s="7">
        <v>3573.24</v>
      </c>
      <c r="T439" s="7">
        <v>3745</v>
      </c>
      <c r="U439" s="7">
        <v>4312.5</v>
      </c>
      <c r="W439" s="7">
        <v>3675</v>
      </c>
      <c r="X439" s="7">
        <v>4410.5</v>
      </c>
      <c r="AA439" s="7">
        <v>4000</v>
      </c>
      <c r="AB439" s="7">
        <v>4615</v>
      </c>
      <c r="AC439" s="7">
        <v>4165</v>
      </c>
      <c r="AD439" s="7">
        <v>4409.16</v>
      </c>
      <c r="AE439" s="7">
        <v>4550</v>
      </c>
      <c r="AF439" s="7">
        <v>4329.2700000000004</v>
      </c>
      <c r="AG439" s="7">
        <v>2940</v>
      </c>
      <c r="AH439" s="7">
        <v>4410</v>
      </c>
      <c r="AI439" s="7">
        <v>4322.5</v>
      </c>
      <c r="AK439" s="7">
        <v>4240</v>
      </c>
      <c r="AL439" s="7">
        <v>4500</v>
      </c>
      <c r="AM439" s="7">
        <v>3564</v>
      </c>
      <c r="AN439" s="7">
        <v>4500</v>
      </c>
      <c r="AP439" s="7">
        <v>3552.32</v>
      </c>
      <c r="AR439" s="7">
        <v>2800</v>
      </c>
      <c r="AS439" s="7">
        <v>4000</v>
      </c>
      <c r="AT439" s="7">
        <v>3988.85</v>
      </c>
      <c r="AU439" s="7">
        <v>3080</v>
      </c>
      <c r="AV439" s="7">
        <v>3600</v>
      </c>
      <c r="AW439" s="7">
        <v>4500</v>
      </c>
      <c r="AY439" s="7">
        <v>2940</v>
      </c>
      <c r="BA439" s="7">
        <v>4015</v>
      </c>
      <c r="BB439" s="7">
        <v>3400</v>
      </c>
      <c r="BC439" s="7">
        <v>3381</v>
      </c>
    </row>
    <row r="440" spans="1:55" x14ac:dyDescent="0.25">
      <c r="A440" s="7" t="s">
        <v>509</v>
      </c>
      <c r="B440" s="20">
        <v>5040</v>
      </c>
      <c r="C440" s="7">
        <v>750</v>
      </c>
      <c r="D440" s="149"/>
      <c r="E440" s="7">
        <v>4600</v>
      </c>
      <c r="F440" s="5">
        <v>6825</v>
      </c>
      <c r="H440" s="7">
        <v>6700.04</v>
      </c>
      <c r="I440" s="7">
        <v>6699</v>
      </c>
      <c r="J440" s="149">
        <v>6765.99</v>
      </c>
      <c r="K440" s="7">
        <v>6955</v>
      </c>
      <c r="L440" s="7">
        <v>6566.01</v>
      </c>
      <c r="M440" s="7">
        <v>4480</v>
      </c>
      <c r="N440" s="7">
        <v>5139.37</v>
      </c>
      <c r="O440" s="7">
        <v>5000</v>
      </c>
      <c r="P440" s="7">
        <v>6825</v>
      </c>
      <c r="Q440" s="7">
        <v>5843.25</v>
      </c>
      <c r="R440" s="7">
        <v>5615.63</v>
      </c>
      <c r="S440" s="7">
        <v>4862.0200000000004</v>
      </c>
      <c r="T440" s="7">
        <v>5290</v>
      </c>
      <c r="U440" s="7">
        <v>5800</v>
      </c>
      <c r="W440" s="7">
        <v>6400</v>
      </c>
      <c r="X440" s="7">
        <v>6795.68</v>
      </c>
      <c r="AA440" s="7">
        <v>6500</v>
      </c>
      <c r="AB440" s="7">
        <v>6825</v>
      </c>
      <c r="AC440" s="7">
        <v>6380</v>
      </c>
      <c r="AD440" s="7">
        <v>6796.5</v>
      </c>
      <c r="AE440" s="7">
        <v>6570</v>
      </c>
      <c r="AF440" s="7">
        <v>5746.89</v>
      </c>
      <c r="AG440" s="7">
        <v>4200</v>
      </c>
      <c r="AH440" s="7">
        <v>6090</v>
      </c>
      <c r="AI440" s="7">
        <v>5272.5</v>
      </c>
      <c r="AK440" s="7">
        <v>6825</v>
      </c>
      <c r="AL440" s="7">
        <v>6500</v>
      </c>
      <c r="AM440" s="7">
        <v>5850</v>
      </c>
      <c r="AN440" s="7">
        <v>6000</v>
      </c>
      <c r="AP440" s="7">
        <v>5839</v>
      </c>
      <c r="AR440" s="7">
        <v>4000</v>
      </c>
      <c r="AS440" s="7">
        <v>6500</v>
      </c>
      <c r="AT440" s="7">
        <v>6825</v>
      </c>
      <c r="AU440" s="7">
        <v>4400</v>
      </c>
      <c r="AV440" s="7">
        <v>3800</v>
      </c>
      <c r="AW440" s="7">
        <v>6000</v>
      </c>
      <c r="AY440" s="7">
        <v>4200</v>
      </c>
      <c r="BA440" s="7">
        <v>5500</v>
      </c>
      <c r="BB440" s="7">
        <v>4450</v>
      </c>
      <c r="BC440" s="7">
        <v>4830</v>
      </c>
    </row>
    <row r="441" spans="1:55" x14ac:dyDescent="0.25">
      <c r="A441" s="7" t="s">
        <v>510</v>
      </c>
      <c r="B441" s="20">
        <v>3300</v>
      </c>
      <c r="C441" s="7">
        <v>150</v>
      </c>
      <c r="D441" s="149"/>
      <c r="E441" s="7">
        <v>3250</v>
      </c>
      <c r="F441" s="5">
        <v>3150</v>
      </c>
      <c r="H441" s="7">
        <v>3050</v>
      </c>
      <c r="I441" s="7">
        <v>3056.13</v>
      </c>
      <c r="J441" s="149">
        <v>3033.03</v>
      </c>
      <c r="K441" s="7">
        <v>3000</v>
      </c>
      <c r="L441" s="7">
        <v>3300</v>
      </c>
      <c r="M441" s="7">
        <v>2800</v>
      </c>
      <c r="N441" s="7">
        <v>3212.1</v>
      </c>
      <c r="O441" s="7">
        <v>2000</v>
      </c>
      <c r="P441" s="7">
        <v>2917.21</v>
      </c>
      <c r="Q441" s="7">
        <v>3087</v>
      </c>
      <c r="R441" s="7">
        <v>3127.16</v>
      </c>
      <c r="S441" s="7">
        <v>3190.69</v>
      </c>
      <c r="T441" s="7">
        <v>2900</v>
      </c>
      <c r="U441" s="7">
        <v>2900</v>
      </c>
      <c r="W441" s="7">
        <v>3200</v>
      </c>
      <c r="X441" s="7">
        <v>3242.06</v>
      </c>
      <c r="AA441" s="7">
        <v>3050</v>
      </c>
      <c r="AB441" s="7">
        <v>3805</v>
      </c>
      <c r="AC441" s="7">
        <v>2650</v>
      </c>
      <c r="AD441" s="7">
        <v>3255</v>
      </c>
      <c r="AE441" s="7">
        <v>3214.52</v>
      </c>
      <c r="AF441" s="7">
        <v>3272.73</v>
      </c>
      <c r="AG441" s="7">
        <v>2625</v>
      </c>
      <c r="AH441" s="7">
        <v>3150</v>
      </c>
      <c r="AI441" s="7">
        <v>2897.5</v>
      </c>
      <c r="AK441" s="7">
        <v>3255</v>
      </c>
      <c r="AL441" s="7">
        <v>3500</v>
      </c>
      <c r="AM441" s="7">
        <v>2112</v>
      </c>
      <c r="AN441" s="7">
        <v>3000</v>
      </c>
      <c r="AP441" s="7">
        <v>1260</v>
      </c>
      <c r="AR441" s="7">
        <v>2500</v>
      </c>
      <c r="AS441" s="7">
        <v>3100</v>
      </c>
      <c r="AT441" s="7">
        <v>2778.3</v>
      </c>
      <c r="AU441" s="7">
        <v>2750</v>
      </c>
      <c r="AV441" s="7">
        <v>3025</v>
      </c>
      <c r="AW441" s="7">
        <v>3250</v>
      </c>
      <c r="AY441" s="7">
        <v>3150</v>
      </c>
      <c r="BA441" s="7">
        <v>2900</v>
      </c>
      <c r="BB441" s="7">
        <v>2750</v>
      </c>
      <c r="BC441" s="7">
        <v>3018.75</v>
      </c>
    </row>
    <row r="442" spans="1:55" x14ac:dyDescent="0.25">
      <c r="A442" s="7" t="s">
        <v>511</v>
      </c>
      <c r="B442" s="20">
        <v>3850</v>
      </c>
      <c r="C442" s="7">
        <v>250</v>
      </c>
      <c r="D442" s="149"/>
      <c r="E442" s="7">
        <v>3525</v>
      </c>
      <c r="F442" s="5">
        <v>4200</v>
      </c>
      <c r="H442" s="7">
        <v>4055.66</v>
      </c>
      <c r="I442" s="7">
        <v>3690.71</v>
      </c>
      <c r="J442" s="149">
        <v>3383</v>
      </c>
      <c r="K442" s="7">
        <v>3500</v>
      </c>
      <c r="L442" s="7">
        <v>4150</v>
      </c>
      <c r="M442" s="7">
        <v>2889</v>
      </c>
      <c r="N442" s="7">
        <v>3854.52</v>
      </c>
      <c r="O442" s="7">
        <v>2000</v>
      </c>
      <c r="P442" s="7">
        <v>3403.41</v>
      </c>
      <c r="Q442" s="7">
        <v>3748.5</v>
      </c>
      <c r="R442" s="7">
        <v>3646.51</v>
      </c>
      <c r="S442" s="7">
        <v>3445.62</v>
      </c>
      <c r="T442" s="7">
        <v>3400</v>
      </c>
      <c r="U442" s="7">
        <v>3600</v>
      </c>
      <c r="W442" s="7">
        <v>3500</v>
      </c>
      <c r="X442" s="7">
        <v>4081.25</v>
      </c>
      <c r="AA442" s="7">
        <v>3856</v>
      </c>
      <c r="AB442" s="7">
        <v>4290</v>
      </c>
      <c r="AC442" s="7">
        <v>3550</v>
      </c>
      <c r="AD442" s="7">
        <v>4095</v>
      </c>
      <c r="AE442" s="7">
        <v>4040</v>
      </c>
      <c r="AF442" s="7">
        <v>4056.55</v>
      </c>
      <c r="AG442" s="7">
        <v>2835</v>
      </c>
      <c r="AH442" s="7">
        <v>3990</v>
      </c>
      <c r="AI442" s="7">
        <v>3847.5</v>
      </c>
      <c r="AK442" s="7">
        <v>3725</v>
      </c>
      <c r="AL442" s="7">
        <v>4183.7</v>
      </c>
      <c r="AM442" s="7">
        <v>2464</v>
      </c>
      <c r="AN442" s="7">
        <v>4000</v>
      </c>
      <c r="AP442" s="7">
        <v>1680</v>
      </c>
      <c r="AR442" s="7">
        <v>2700</v>
      </c>
      <c r="AS442" s="7">
        <v>3850</v>
      </c>
      <c r="AT442" s="7">
        <v>3241.35</v>
      </c>
      <c r="AU442" s="7">
        <v>2970</v>
      </c>
      <c r="AV442" s="7">
        <v>3500</v>
      </c>
      <c r="AW442" s="7">
        <v>4000</v>
      </c>
      <c r="AY442" s="7">
        <v>4200</v>
      </c>
      <c r="BA442" s="7">
        <v>3500</v>
      </c>
      <c r="BB442" s="7">
        <v>3125</v>
      </c>
      <c r="BC442" s="7">
        <v>3260.25</v>
      </c>
    </row>
    <row r="443" spans="1:55" x14ac:dyDescent="0.25">
      <c r="A443" s="7" t="s">
        <v>512</v>
      </c>
      <c r="B443" s="20">
        <v>5150</v>
      </c>
      <c r="C443" s="7">
        <v>500</v>
      </c>
      <c r="D443" s="149"/>
      <c r="E443" s="7">
        <v>4600</v>
      </c>
      <c r="F443" s="5">
        <v>4812.75</v>
      </c>
      <c r="H443" s="7">
        <v>5400</v>
      </c>
      <c r="I443" s="7">
        <v>5093.55</v>
      </c>
      <c r="J443" s="149">
        <v>4666.2</v>
      </c>
      <c r="K443" s="7">
        <v>5000</v>
      </c>
      <c r="L443" s="7">
        <v>6027.18</v>
      </c>
      <c r="M443" s="7">
        <v>4173</v>
      </c>
      <c r="N443" s="7">
        <v>4496.9399999999996</v>
      </c>
      <c r="O443" s="7">
        <v>4200</v>
      </c>
      <c r="P443" s="7">
        <v>5733</v>
      </c>
      <c r="Q443" s="7">
        <v>5292</v>
      </c>
      <c r="R443" s="7">
        <v>5292</v>
      </c>
      <c r="S443" s="7">
        <v>4740.0200000000004</v>
      </c>
      <c r="T443" s="7">
        <v>4630</v>
      </c>
      <c r="U443" s="7">
        <v>5000</v>
      </c>
      <c r="W443" s="7">
        <v>5250</v>
      </c>
      <c r="X443" s="7">
        <v>5660.09</v>
      </c>
      <c r="AA443" s="7">
        <v>5200</v>
      </c>
      <c r="AB443" s="7">
        <v>5425</v>
      </c>
      <c r="AC443" s="7">
        <v>5450</v>
      </c>
      <c r="AD443" s="7">
        <v>6238.75</v>
      </c>
      <c r="AE443" s="7">
        <v>6060</v>
      </c>
      <c r="AF443" s="7">
        <v>5405.97</v>
      </c>
      <c r="AG443" s="7">
        <v>4095</v>
      </c>
      <c r="AH443" s="7">
        <v>5670</v>
      </c>
      <c r="AI443" s="7">
        <v>4797.5</v>
      </c>
      <c r="AK443" s="7">
        <v>5600</v>
      </c>
      <c r="AL443" s="7">
        <v>6250</v>
      </c>
      <c r="AM443" s="7">
        <v>4055.04</v>
      </c>
      <c r="AN443" s="7">
        <v>5200</v>
      </c>
      <c r="AP443" s="7">
        <v>2550</v>
      </c>
      <c r="AR443" s="7">
        <v>3900</v>
      </c>
      <c r="AS443" s="7">
        <v>5100</v>
      </c>
      <c r="AT443" s="7">
        <v>5460</v>
      </c>
      <c r="AU443" s="7">
        <v>4290</v>
      </c>
      <c r="AV443" s="7">
        <v>5408</v>
      </c>
      <c r="AW443" s="7">
        <v>5500</v>
      </c>
      <c r="AY443" s="7">
        <v>4830</v>
      </c>
      <c r="BA443" s="7">
        <v>4750</v>
      </c>
      <c r="BB443" s="7">
        <v>4175</v>
      </c>
      <c r="BC443" s="7">
        <v>4709.25</v>
      </c>
    </row>
    <row r="444" spans="1:55" x14ac:dyDescent="0.25">
      <c r="A444" s="7" t="s">
        <v>1340</v>
      </c>
      <c r="B444" s="20">
        <v>3800</v>
      </c>
      <c r="C444" s="7">
        <v>4500</v>
      </c>
      <c r="D444" s="149"/>
      <c r="E444" s="7">
        <v>2600</v>
      </c>
      <c r="F444" s="5">
        <v>3036</v>
      </c>
      <c r="H444" s="7">
        <v>4600</v>
      </c>
      <c r="I444" s="7">
        <v>4620</v>
      </c>
      <c r="J444" s="149">
        <v>4022.27</v>
      </c>
      <c r="K444" s="7">
        <v>3500</v>
      </c>
      <c r="L444" s="7">
        <v>4600</v>
      </c>
      <c r="M444" s="7">
        <v>3555.2</v>
      </c>
      <c r="N444" s="7">
        <v>4409.58</v>
      </c>
      <c r="O444" s="7">
        <v>3800</v>
      </c>
      <c r="P444" s="7">
        <v>3646.49</v>
      </c>
      <c r="Q444" s="7">
        <v>2976.75</v>
      </c>
      <c r="R444" s="7">
        <v>3860.74</v>
      </c>
      <c r="S444" s="7">
        <v>4253.8599999999997</v>
      </c>
      <c r="T444" s="7">
        <v>3800</v>
      </c>
      <c r="U444" s="7">
        <v>3045</v>
      </c>
      <c r="W444" s="7">
        <v>3125.58</v>
      </c>
      <c r="X444" s="7">
        <v>3647.38</v>
      </c>
      <c r="AA444" s="7">
        <v>3600</v>
      </c>
      <c r="AB444" s="7">
        <v>3885</v>
      </c>
      <c r="AC444" s="7">
        <v>3045</v>
      </c>
      <c r="AD444" s="7">
        <v>4724.1000000000004</v>
      </c>
      <c r="AE444" s="7">
        <v>4288.68</v>
      </c>
      <c r="AF444" s="7">
        <v>4050.71</v>
      </c>
      <c r="AG444" s="7">
        <v>3234</v>
      </c>
      <c r="AH444" s="7">
        <v>4500</v>
      </c>
      <c r="AI444" s="7">
        <v>3100</v>
      </c>
      <c r="AK444" s="7">
        <v>3925</v>
      </c>
      <c r="AL444" s="7">
        <v>3800</v>
      </c>
      <c r="AM444" s="7">
        <v>3420</v>
      </c>
      <c r="AN444" s="7">
        <v>3350</v>
      </c>
      <c r="AP444" s="7">
        <v>2500</v>
      </c>
      <c r="AR444" s="7">
        <v>3500</v>
      </c>
      <c r="AS444" s="7">
        <v>4200</v>
      </c>
      <c r="AT444" s="7">
        <v>4074.84</v>
      </c>
      <c r="AU444" s="7">
        <v>3139.5</v>
      </c>
      <c r="AV444" s="7">
        <v>4400</v>
      </c>
      <c r="AW444" s="7">
        <v>4000</v>
      </c>
      <c r="AY444" s="7">
        <v>3056.13</v>
      </c>
      <c r="BA444" s="7">
        <v>3200</v>
      </c>
      <c r="BB444" s="7">
        <v>3950</v>
      </c>
      <c r="BC444" s="7">
        <v>3675</v>
      </c>
    </row>
    <row r="445" spans="1:55" x14ac:dyDescent="0.25">
      <c r="A445" s="7" t="s">
        <v>1342</v>
      </c>
      <c r="B445" s="20">
        <v>3100</v>
      </c>
      <c r="C445" s="7">
        <v>4000</v>
      </c>
      <c r="D445" s="149"/>
      <c r="E445" s="7">
        <v>2375</v>
      </c>
      <c r="F445" s="5">
        <v>2909.5</v>
      </c>
      <c r="H445" s="7">
        <v>4000</v>
      </c>
      <c r="I445" s="7">
        <v>4070</v>
      </c>
      <c r="J445" s="149">
        <v>3616.47</v>
      </c>
      <c r="K445" s="7">
        <v>3250</v>
      </c>
      <c r="L445" s="7">
        <v>4200</v>
      </c>
      <c r="M445" s="7">
        <v>3555.2</v>
      </c>
      <c r="N445" s="7">
        <v>3675</v>
      </c>
      <c r="O445" s="7">
        <v>3500</v>
      </c>
      <c r="P445" s="7">
        <v>3038.75</v>
      </c>
      <c r="Q445" s="7">
        <v>2370.37</v>
      </c>
      <c r="R445" s="7">
        <v>3505.51</v>
      </c>
      <c r="S445" s="7">
        <v>2431.0100000000002</v>
      </c>
      <c r="T445" s="7">
        <v>3300</v>
      </c>
      <c r="U445" s="7">
        <v>2835</v>
      </c>
      <c r="W445" s="7">
        <v>3125.58</v>
      </c>
      <c r="X445" s="7">
        <v>3359.44</v>
      </c>
      <c r="AA445" s="7">
        <v>2400</v>
      </c>
      <c r="AB445" s="7">
        <v>3465</v>
      </c>
      <c r="AC445" s="7">
        <v>2919</v>
      </c>
      <c r="AD445" s="7">
        <v>3857.28</v>
      </c>
      <c r="AE445" s="7">
        <v>3620.31</v>
      </c>
      <c r="AF445" s="7">
        <v>3244.5</v>
      </c>
      <c r="AG445" s="7">
        <v>2866.5</v>
      </c>
      <c r="AH445" s="7">
        <v>4100</v>
      </c>
      <c r="AI445" s="7">
        <v>3000</v>
      </c>
      <c r="AK445" s="7">
        <v>3550</v>
      </c>
      <c r="AL445" s="7">
        <v>3600</v>
      </c>
      <c r="AM445" s="7">
        <v>3400</v>
      </c>
      <c r="AN445" s="7">
        <v>3040</v>
      </c>
      <c r="AP445" s="7">
        <v>3000</v>
      </c>
      <c r="AR445" s="7">
        <v>3200</v>
      </c>
      <c r="AS445" s="7">
        <v>3900</v>
      </c>
      <c r="AT445" s="7">
        <v>3692.74</v>
      </c>
      <c r="AU445" s="7">
        <v>2898</v>
      </c>
      <c r="AV445" s="7">
        <v>4200</v>
      </c>
      <c r="AW445" s="7">
        <v>3500</v>
      </c>
      <c r="AY445" s="7">
        <v>2928.78</v>
      </c>
      <c r="BA445" s="7">
        <v>3000</v>
      </c>
      <c r="BB445" s="7">
        <v>3125</v>
      </c>
      <c r="BC445" s="7">
        <v>3675</v>
      </c>
    </row>
    <row r="446" spans="1:55" x14ac:dyDescent="0.25">
      <c r="A446" s="7" t="s">
        <v>1344</v>
      </c>
      <c r="B446" s="20">
        <v>3950</v>
      </c>
      <c r="C446" s="7">
        <v>5100</v>
      </c>
      <c r="D446" s="149"/>
      <c r="E446" s="7">
        <v>3075</v>
      </c>
      <c r="F446" s="5">
        <v>3542</v>
      </c>
      <c r="H446" s="7">
        <v>5500</v>
      </c>
      <c r="I446" s="7">
        <v>5060</v>
      </c>
      <c r="J446" s="149">
        <v>4452.18</v>
      </c>
      <c r="K446" s="7">
        <v>4500</v>
      </c>
      <c r="L446" s="7">
        <v>5975</v>
      </c>
      <c r="M446" s="7">
        <v>4444</v>
      </c>
      <c r="N446" s="7">
        <v>4630.0600000000004</v>
      </c>
      <c r="O446" s="7">
        <v>4300</v>
      </c>
      <c r="P446" s="7">
        <v>3889.62</v>
      </c>
      <c r="Q446" s="7">
        <v>4630.5</v>
      </c>
      <c r="R446" s="7">
        <v>4553.67</v>
      </c>
      <c r="S446" s="7">
        <v>4862.0200000000004</v>
      </c>
      <c r="T446" s="7">
        <v>4200</v>
      </c>
      <c r="U446" s="7">
        <v>5903</v>
      </c>
      <c r="W446" s="7">
        <v>3472.87</v>
      </c>
      <c r="X446" s="7">
        <v>4283.29</v>
      </c>
      <c r="AA446" s="7">
        <v>2800</v>
      </c>
      <c r="AB446" s="7">
        <v>4410</v>
      </c>
      <c r="AC446" s="7">
        <v>3555</v>
      </c>
      <c r="AD446" s="7">
        <v>5249</v>
      </c>
      <c r="AE446" s="7">
        <v>5250</v>
      </c>
      <c r="AF446" s="7">
        <v>4580.84</v>
      </c>
      <c r="AG446" s="7">
        <v>3638.25</v>
      </c>
      <c r="AH446" s="7">
        <v>5000</v>
      </c>
      <c r="AI446" s="7">
        <v>3750</v>
      </c>
      <c r="AK446" s="7">
        <v>4300</v>
      </c>
      <c r="AL446" s="7">
        <v>4300</v>
      </c>
      <c r="AM446" s="7">
        <v>3780</v>
      </c>
      <c r="AN446" s="7">
        <v>3675</v>
      </c>
      <c r="AP446" s="7">
        <v>3000</v>
      </c>
      <c r="AR446" s="7">
        <v>5500</v>
      </c>
      <c r="AS446" s="7">
        <v>4800</v>
      </c>
      <c r="AT446" s="7">
        <v>4584.1899999999996</v>
      </c>
      <c r="AU446" s="7">
        <v>3676</v>
      </c>
      <c r="AV446" s="7">
        <v>5060</v>
      </c>
      <c r="AW446" s="7">
        <v>4370</v>
      </c>
      <c r="AY446" s="7">
        <v>3565.48</v>
      </c>
      <c r="BA446" s="7">
        <v>3650</v>
      </c>
      <c r="BB446" s="7">
        <v>5000</v>
      </c>
      <c r="BC446" s="7">
        <v>4410</v>
      </c>
    </row>
    <row r="447" spans="1:55" x14ac:dyDescent="0.25">
      <c r="A447" s="7" t="s">
        <v>1346</v>
      </c>
      <c r="B447" s="20">
        <v>3250</v>
      </c>
      <c r="C447" s="7">
        <v>4800</v>
      </c>
      <c r="D447" s="149"/>
      <c r="E447" s="7">
        <v>2850</v>
      </c>
      <c r="F447" s="5">
        <v>3415.5</v>
      </c>
      <c r="H447" s="7">
        <v>5000</v>
      </c>
      <c r="I447" s="7">
        <v>4840</v>
      </c>
      <c r="J447" s="149">
        <v>4163.92</v>
      </c>
      <c r="K447" s="7">
        <v>4000</v>
      </c>
      <c r="L447" s="7">
        <v>5370</v>
      </c>
      <c r="M447" s="7">
        <v>4444</v>
      </c>
      <c r="N447" s="7">
        <v>4051.3</v>
      </c>
      <c r="O447" s="7">
        <v>5500</v>
      </c>
      <c r="P447" s="7">
        <v>3524.95</v>
      </c>
      <c r="Q447" s="7">
        <v>4630.5</v>
      </c>
      <c r="R447" s="7">
        <v>4227.24</v>
      </c>
      <c r="S447" s="7">
        <v>3038.76</v>
      </c>
      <c r="T447" s="7">
        <v>4200</v>
      </c>
      <c r="U447" s="7">
        <v>4500</v>
      </c>
      <c r="W447" s="7">
        <v>3472.87</v>
      </c>
      <c r="X447" s="7">
        <v>3983.34</v>
      </c>
      <c r="AA447" s="7">
        <v>2800</v>
      </c>
      <c r="AB447" s="7">
        <v>4095</v>
      </c>
      <c r="AC447" s="7">
        <v>3430</v>
      </c>
      <c r="AD447" s="7">
        <v>4625</v>
      </c>
      <c r="AE447" s="7">
        <v>4177.28</v>
      </c>
      <c r="AF447" s="7">
        <v>3610.24</v>
      </c>
      <c r="AG447" s="7">
        <v>3274.4</v>
      </c>
      <c r="AH447" s="7">
        <v>5500</v>
      </c>
      <c r="AI447" s="7">
        <v>3500</v>
      </c>
      <c r="AK447" s="7">
        <v>4150</v>
      </c>
      <c r="AL447" s="7">
        <v>4000</v>
      </c>
      <c r="AM447" s="7">
        <v>3900</v>
      </c>
      <c r="AN447" s="7">
        <v>3350</v>
      </c>
      <c r="AP447" s="7">
        <v>3000</v>
      </c>
      <c r="AR447" s="7">
        <v>5500</v>
      </c>
      <c r="AS447" s="7">
        <v>4600</v>
      </c>
      <c r="AT447" s="7">
        <v>4329.51</v>
      </c>
      <c r="AU447" s="7">
        <v>3296</v>
      </c>
      <c r="AV447" s="7">
        <v>4800</v>
      </c>
      <c r="AW447" s="7">
        <v>4100</v>
      </c>
      <c r="AY447" s="7">
        <v>3438.14</v>
      </c>
      <c r="BA447" s="7">
        <v>3450</v>
      </c>
      <c r="BB447" s="7">
        <v>3750</v>
      </c>
      <c r="BC447" s="7">
        <v>4410</v>
      </c>
    </row>
    <row r="448" spans="1:55" x14ac:dyDescent="0.25">
      <c r="A448" s="7" t="s">
        <v>1348</v>
      </c>
      <c r="B448" s="20">
        <v>6075</v>
      </c>
      <c r="C448" s="7">
        <v>6800</v>
      </c>
      <c r="D448" s="149"/>
      <c r="E448" s="7">
        <v>6000</v>
      </c>
      <c r="F448" s="5">
        <v>6578</v>
      </c>
      <c r="H448" s="7">
        <v>7100</v>
      </c>
      <c r="I448" s="7">
        <v>7276.5</v>
      </c>
      <c r="J448" s="149">
        <v>5341.24</v>
      </c>
      <c r="K448" s="7">
        <v>6000</v>
      </c>
      <c r="L448" s="7">
        <v>7150</v>
      </c>
      <c r="M448" s="7">
        <v>4888.3999999999996</v>
      </c>
      <c r="N448" s="7">
        <v>5787.55</v>
      </c>
      <c r="O448" s="7">
        <v>6000</v>
      </c>
      <c r="P448" s="7">
        <v>5469.76</v>
      </c>
      <c r="Q448" s="7">
        <v>4630.5</v>
      </c>
      <c r="R448" s="7">
        <v>6468</v>
      </c>
      <c r="S448" s="7">
        <v>7049.26</v>
      </c>
      <c r="T448" s="7">
        <v>5500</v>
      </c>
      <c r="U448" s="7">
        <v>6195</v>
      </c>
      <c r="W448" s="7">
        <v>5556.6</v>
      </c>
      <c r="X448" s="7">
        <v>6964.86</v>
      </c>
      <c r="AA448" s="7">
        <v>4200</v>
      </c>
      <c r="AB448" s="7">
        <v>6195</v>
      </c>
      <c r="AC448" s="7">
        <v>6000</v>
      </c>
      <c r="AD448" s="7">
        <v>6937</v>
      </c>
      <c r="AE448" s="7">
        <v>6952.5</v>
      </c>
      <c r="AF448" s="7">
        <v>6532.82</v>
      </c>
      <c r="AG448" s="7">
        <v>4851</v>
      </c>
      <c r="AH448" s="7">
        <v>7000</v>
      </c>
      <c r="AI448" s="7">
        <v>6200</v>
      </c>
      <c r="AK448" s="7">
        <v>6100</v>
      </c>
      <c r="AL448" s="7">
        <v>5512.5</v>
      </c>
      <c r="AM448" s="7">
        <v>5220</v>
      </c>
      <c r="AN448" s="7">
        <v>5250</v>
      </c>
      <c r="AP448" s="7">
        <v>3100</v>
      </c>
      <c r="AR448" s="7">
        <v>7200</v>
      </c>
      <c r="AS448" s="7">
        <v>6600</v>
      </c>
      <c r="AT448" s="7">
        <v>6494.25</v>
      </c>
      <c r="AU448" s="7">
        <v>5040</v>
      </c>
      <c r="AV448" s="7">
        <v>4600</v>
      </c>
      <c r="AW448" s="7">
        <v>6200</v>
      </c>
      <c r="AY448" s="7">
        <v>7137.9</v>
      </c>
      <c r="BA448" s="7">
        <v>6000</v>
      </c>
      <c r="BB448" s="7">
        <v>5800</v>
      </c>
      <c r="BC448" s="7">
        <v>5250</v>
      </c>
    </row>
    <row r="449" spans="1:55" x14ac:dyDescent="0.25">
      <c r="A449" s="7" t="s">
        <v>1350</v>
      </c>
      <c r="B449" s="20">
        <v>6500</v>
      </c>
      <c r="C449" s="7">
        <v>6500</v>
      </c>
      <c r="D449" s="149"/>
      <c r="E449" s="7">
        <v>6000</v>
      </c>
      <c r="F449" s="5">
        <v>6451.5</v>
      </c>
      <c r="H449" s="7">
        <v>7000</v>
      </c>
      <c r="I449" s="7">
        <v>6600</v>
      </c>
      <c r="J449" s="149">
        <v>5017.74</v>
      </c>
      <c r="K449" s="7">
        <v>5750</v>
      </c>
      <c r="L449" s="7">
        <v>6600</v>
      </c>
      <c r="M449" s="7">
        <v>4888.3999999999996</v>
      </c>
      <c r="N449" s="7">
        <v>5208.82</v>
      </c>
      <c r="O449" s="7">
        <v>5600</v>
      </c>
      <c r="P449" s="7">
        <v>5226.63</v>
      </c>
      <c r="Q449" s="7">
        <v>4079.25</v>
      </c>
      <c r="R449" s="7">
        <v>6352.5</v>
      </c>
      <c r="S449" s="7">
        <v>5104.63</v>
      </c>
      <c r="T449" s="7">
        <v>5700</v>
      </c>
      <c r="U449" s="7">
        <v>6100</v>
      </c>
      <c r="W449" s="7">
        <v>5556.6</v>
      </c>
      <c r="X449" s="7">
        <v>6529.55</v>
      </c>
      <c r="AA449" s="7">
        <v>4200</v>
      </c>
      <c r="AB449" s="7">
        <v>5775</v>
      </c>
      <c r="AC449" s="7">
        <v>5890</v>
      </c>
      <c r="AD449" s="7">
        <v>5203</v>
      </c>
      <c r="AE449" s="7">
        <v>5291.23</v>
      </c>
      <c r="AF449" s="7">
        <v>5842.92</v>
      </c>
      <c r="AG449" s="7">
        <v>4398.95</v>
      </c>
      <c r="AH449" s="7">
        <v>6510</v>
      </c>
      <c r="AI449" s="7">
        <v>6000</v>
      </c>
      <c r="AK449" s="7">
        <v>6000</v>
      </c>
      <c r="AL449" s="7">
        <v>5292</v>
      </c>
      <c r="AM449" s="7">
        <v>5600</v>
      </c>
      <c r="AN449" s="7">
        <v>4020</v>
      </c>
      <c r="AP449" s="7">
        <v>3100</v>
      </c>
      <c r="AR449" s="7">
        <v>6600</v>
      </c>
      <c r="AS449" s="7">
        <v>6300</v>
      </c>
      <c r="AT449" s="7">
        <v>6239.1</v>
      </c>
      <c r="AU449" s="7">
        <v>3675</v>
      </c>
      <c r="AV449" s="7">
        <v>4400</v>
      </c>
      <c r="AW449" s="7">
        <v>5610</v>
      </c>
      <c r="AY449" s="7">
        <v>6600</v>
      </c>
      <c r="BA449" s="7">
        <v>5500</v>
      </c>
      <c r="BB449" s="7">
        <v>5000</v>
      </c>
      <c r="BC449" s="7">
        <v>5250</v>
      </c>
    </row>
    <row r="450" spans="1:55" x14ac:dyDescent="0.25">
      <c r="A450" s="7" t="s">
        <v>1352</v>
      </c>
      <c r="B450" s="20">
        <v>6800</v>
      </c>
      <c r="C450" s="7">
        <v>5985</v>
      </c>
      <c r="D450" s="149"/>
      <c r="E450" s="7">
        <v>6100</v>
      </c>
      <c r="F450" s="5">
        <v>8180.76</v>
      </c>
      <c r="H450" s="7">
        <v>8000</v>
      </c>
      <c r="I450" s="7">
        <v>6999.63</v>
      </c>
      <c r="J450" s="149">
        <v>6200</v>
      </c>
      <c r="K450" s="7">
        <v>6500</v>
      </c>
      <c r="L450" s="7">
        <v>8150</v>
      </c>
      <c r="M450" s="7">
        <v>7500</v>
      </c>
      <c r="N450" s="7">
        <v>6366.32</v>
      </c>
      <c r="O450" s="7">
        <v>5000</v>
      </c>
      <c r="P450" s="7">
        <v>5105.1000000000004</v>
      </c>
      <c r="Q450" s="7">
        <v>6615</v>
      </c>
      <c r="R450" s="7">
        <v>6940.5</v>
      </c>
      <c r="S450" s="7">
        <v>5280</v>
      </c>
      <c r="T450" s="7">
        <v>6000</v>
      </c>
      <c r="U450" s="7">
        <v>5700</v>
      </c>
      <c r="W450" s="7">
        <v>6118.87</v>
      </c>
      <c r="X450" s="7">
        <v>7029.81</v>
      </c>
      <c r="AA450" s="7">
        <v>4800</v>
      </c>
      <c r="AB450" s="7">
        <v>5040</v>
      </c>
      <c r="AC450" s="7">
        <v>5750</v>
      </c>
      <c r="AD450" s="7">
        <v>8204</v>
      </c>
      <c r="AE450" s="7">
        <v>5012.75</v>
      </c>
      <c r="AF450" s="7">
        <v>6002.02</v>
      </c>
      <c r="AG450" s="7">
        <v>7500</v>
      </c>
      <c r="AH450" s="7">
        <v>6900</v>
      </c>
      <c r="AI450" s="7">
        <v>6750</v>
      </c>
      <c r="AK450" s="7">
        <v>5100</v>
      </c>
      <c r="AL450" s="7">
        <v>6300</v>
      </c>
      <c r="AM450" s="7">
        <v>4185</v>
      </c>
      <c r="AN450" s="7">
        <v>5500</v>
      </c>
      <c r="AP450" s="7">
        <v>4620</v>
      </c>
      <c r="AR450" s="7">
        <v>7800</v>
      </c>
      <c r="AS450" s="7">
        <v>5500</v>
      </c>
      <c r="AT450" s="7">
        <v>5220.6000000000004</v>
      </c>
      <c r="AU450" s="7">
        <v>5400</v>
      </c>
      <c r="AV450" s="7">
        <v>5000</v>
      </c>
      <c r="AW450" s="7">
        <v>6100</v>
      </c>
      <c r="AY450" s="7">
        <v>6006</v>
      </c>
      <c r="BA450" s="7">
        <v>5400</v>
      </c>
      <c r="BB450" s="7">
        <v>8000</v>
      </c>
      <c r="BC450" s="7">
        <v>6000</v>
      </c>
    </row>
    <row r="451" spans="1:55" x14ac:dyDescent="0.25">
      <c r="A451" s="7" t="s">
        <v>1354</v>
      </c>
      <c r="B451" s="20">
        <v>6200</v>
      </c>
      <c r="C451" s="7">
        <v>5460</v>
      </c>
      <c r="D451" s="149"/>
      <c r="E451" s="7">
        <v>5850</v>
      </c>
      <c r="F451" s="5">
        <v>6767.75</v>
      </c>
      <c r="H451" s="7">
        <v>6600</v>
      </c>
      <c r="I451" s="7">
        <v>6179.25</v>
      </c>
      <c r="J451" s="149">
        <v>6787.77</v>
      </c>
      <c r="K451" s="7">
        <v>5500</v>
      </c>
      <c r="L451" s="7">
        <v>6574</v>
      </c>
      <c r="M451" s="7">
        <v>6500</v>
      </c>
      <c r="N451" s="7">
        <v>5787.56</v>
      </c>
      <c r="O451" s="7">
        <v>4500</v>
      </c>
      <c r="P451" s="7">
        <v>5591.3</v>
      </c>
      <c r="Q451" s="7">
        <v>5733</v>
      </c>
      <c r="R451" s="7">
        <v>6384</v>
      </c>
      <c r="S451" s="7">
        <v>4175</v>
      </c>
      <c r="T451" s="7">
        <v>5900</v>
      </c>
      <c r="U451" s="7">
        <v>5350</v>
      </c>
      <c r="W451" s="7">
        <v>5827.5</v>
      </c>
      <c r="X451" s="7">
        <v>6336.92</v>
      </c>
      <c r="AA451" s="7">
        <v>4800</v>
      </c>
      <c r="AB451" s="7">
        <v>4725</v>
      </c>
      <c r="AC451" s="7">
        <v>5400</v>
      </c>
      <c r="AD451" s="7">
        <v>6337</v>
      </c>
      <c r="AE451" s="7">
        <v>4455.78</v>
      </c>
      <c r="AF451" s="7">
        <v>5103.8900000000003</v>
      </c>
      <c r="AG451" s="7">
        <v>6000</v>
      </c>
      <c r="AH451" s="7">
        <v>5700</v>
      </c>
      <c r="AI451" s="7">
        <v>6500</v>
      </c>
      <c r="AK451" s="7">
        <v>4790</v>
      </c>
      <c r="AL451" s="7">
        <v>6090</v>
      </c>
      <c r="AM451" s="7">
        <v>4005</v>
      </c>
      <c r="AN451" s="7">
        <v>5300</v>
      </c>
      <c r="AP451" s="7">
        <v>4620</v>
      </c>
      <c r="AR451" s="7">
        <v>6600</v>
      </c>
      <c r="AS451" s="7">
        <v>5000</v>
      </c>
      <c r="AT451" s="7">
        <v>4965.97</v>
      </c>
      <c r="AU451" s="7">
        <v>3933</v>
      </c>
      <c r="AV451" s="7">
        <v>4600</v>
      </c>
      <c r="AW451" s="7">
        <v>5209.3100000000004</v>
      </c>
      <c r="AY451" s="7">
        <v>5544</v>
      </c>
      <c r="BA451" s="7">
        <v>5450</v>
      </c>
      <c r="BB451" s="7">
        <v>6300</v>
      </c>
      <c r="BC451" s="7">
        <v>5500</v>
      </c>
    </row>
    <row r="452" spans="1:55" x14ac:dyDescent="0.25">
      <c r="A452" s="7" t="s">
        <v>1356</v>
      </c>
      <c r="B452" s="20">
        <v>7350</v>
      </c>
      <c r="C452" s="7">
        <v>7000</v>
      </c>
      <c r="D452" s="149"/>
      <c r="E452" s="7">
        <v>7000</v>
      </c>
      <c r="F452" s="5">
        <v>7843</v>
      </c>
      <c r="H452" s="7">
        <v>10000</v>
      </c>
      <c r="I452" s="7">
        <v>8149.68</v>
      </c>
      <c r="J452" s="149">
        <v>7400</v>
      </c>
      <c r="K452" s="7">
        <v>7500</v>
      </c>
      <c r="L452" s="7">
        <v>9850</v>
      </c>
      <c r="M452" s="7">
        <v>9000</v>
      </c>
      <c r="N452" s="7">
        <v>6945.08</v>
      </c>
      <c r="O452" s="7">
        <v>6500</v>
      </c>
      <c r="P452" s="7">
        <v>6077.5</v>
      </c>
      <c r="Q452" s="7">
        <v>7827.75</v>
      </c>
      <c r="R452" s="7">
        <v>7764.75</v>
      </c>
      <c r="S452" s="7">
        <v>5600</v>
      </c>
      <c r="T452" s="7">
        <v>7000</v>
      </c>
      <c r="U452" s="7">
        <v>7050</v>
      </c>
      <c r="W452" s="7">
        <v>7177.27</v>
      </c>
      <c r="X452" s="7">
        <v>8350.6299999999992</v>
      </c>
      <c r="AA452" s="7">
        <v>4500</v>
      </c>
      <c r="AB452" s="7">
        <v>6562.5</v>
      </c>
      <c r="AC452" s="7">
        <v>6900</v>
      </c>
      <c r="AD452" s="7">
        <v>9100</v>
      </c>
      <c r="AE452" s="7">
        <v>6405.17</v>
      </c>
      <c r="AF452" s="7">
        <v>8344.4500000000007</v>
      </c>
      <c r="AG452" s="7">
        <v>9000</v>
      </c>
      <c r="AH452" s="7">
        <v>7400</v>
      </c>
      <c r="AI452" s="7">
        <v>8400</v>
      </c>
      <c r="AK452" s="7">
        <v>6450</v>
      </c>
      <c r="AL452" s="7">
        <v>7900</v>
      </c>
      <c r="AM452" s="7">
        <v>5220</v>
      </c>
      <c r="AN452" s="7">
        <v>6600</v>
      </c>
      <c r="AP452" s="7">
        <v>5460</v>
      </c>
      <c r="AR452" s="7">
        <v>9000</v>
      </c>
      <c r="AS452" s="7">
        <v>7000</v>
      </c>
      <c r="AT452" s="7">
        <v>6621.61</v>
      </c>
      <c r="AU452" s="7">
        <v>4750</v>
      </c>
      <c r="AV452" s="7">
        <v>6000</v>
      </c>
      <c r="AW452" s="7">
        <v>6482.7</v>
      </c>
      <c r="AY452" s="7">
        <v>7161</v>
      </c>
      <c r="BA452" s="7">
        <v>6600</v>
      </c>
      <c r="BB452" s="7">
        <v>10000</v>
      </c>
      <c r="BC452" s="7">
        <v>7000</v>
      </c>
    </row>
    <row r="453" spans="1:55" x14ac:dyDescent="0.25">
      <c r="A453" s="7" t="s">
        <v>1358</v>
      </c>
      <c r="B453" s="20">
        <v>7000</v>
      </c>
      <c r="C453" s="7">
        <v>6720</v>
      </c>
      <c r="D453" s="149"/>
      <c r="E453" s="7">
        <v>6670</v>
      </c>
      <c r="F453" s="5">
        <v>7463.5</v>
      </c>
      <c r="H453" s="7">
        <v>8200</v>
      </c>
      <c r="I453" s="7">
        <v>7639.6</v>
      </c>
      <c r="J453" s="149">
        <v>7421.48</v>
      </c>
      <c r="K453" s="7">
        <v>6500</v>
      </c>
      <c r="L453" s="7">
        <v>8265</v>
      </c>
      <c r="M453" s="7">
        <v>7500</v>
      </c>
      <c r="N453" s="7">
        <v>6366.32</v>
      </c>
      <c r="O453" s="7">
        <v>6200</v>
      </c>
      <c r="P453" s="7">
        <v>5955.96</v>
      </c>
      <c r="Q453" s="7">
        <v>6945.75</v>
      </c>
      <c r="R453" s="7">
        <v>7056</v>
      </c>
      <c r="S453" s="7">
        <v>5280</v>
      </c>
      <c r="T453" s="7">
        <v>6600</v>
      </c>
      <c r="U453" s="7">
        <v>6237</v>
      </c>
      <c r="W453" s="7">
        <v>6510</v>
      </c>
      <c r="X453" s="7">
        <v>7450.2</v>
      </c>
      <c r="AA453" s="7">
        <v>4500</v>
      </c>
      <c r="AB453" s="7">
        <v>6195</v>
      </c>
      <c r="AC453" s="7">
        <v>6350</v>
      </c>
      <c r="AD453" s="7">
        <v>6920</v>
      </c>
      <c r="AE453" s="7">
        <v>5012.75</v>
      </c>
      <c r="AF453" s="7">
        <v>6489</v>
      </c>
      <c r="AG453" s="7">
        <v>7500</v>
      </c>
      <c r="AH453" s="7">
        <v>7000</v>
      </c>
      <c r="AI453" s="7">
        <v>8100</v>
      </c>
      <c r="AK453" s="7">
        <v>6050</v>
      </c>
      <c r="AL453" s="7">
        <v>6900</v>
      </c>
      <c r="AM453" s="7">
        <v>5040</v>
      </c>
      <c r="AN453" s="7">
        <v>6000</v>
      </c>
      <c r="AP453" s="7">
        <v>5460</v>
      </c>
      <c r="AR453" s="7">
        <v>8160</v>
      </c>
      <c r="AS453" s="7">
        <v>6300</v>
      </c>
      <c r="AT453" s="7">
        <v>6239.1</v>
      </c>
      <c r="AU453" s="7">
        <v>4900</v>
      </c>
      <c r="AV453" s="7">
        <v>5600</v>
      </c>
      <c r="AW453" s="7">
        <v>6251.17</v>
      </c>
      <c r="AY453" s="7">
        <v>6814.5</v>
      </c>
      <c r="BA453" s="7">
        <v>6150</v>
      </c>
      <c r="BB453" s="7">
        <v>7300</v>
      </c>
      <c r="BC453" s="7">
        <v>7000</v>
      </c>
    </row>
    <row r="454" spans="1:55" x14ac:dyDescent="0.25">
      <c r="A454" s="7" t="s">
        <v>1360</v>
      </c>
      <c r="B454" s="20">
        <v>10500</v>
      </c>
      <c r="C454" s="7">
        <v>6825</v>
      </c>
      <c r="D454" s="149"/>
      <c r="E454" s="7">
        <v>8150</v>
      </c>
      <c r="F454" s="5">
        <v>9044.75</v>
      </c>
      <c r="H454" s="7">
        <v>12000</v>
      </c>
      <c r="I454" s="7">
        <v>10564.08</v>
      </c>
      <c r="J454" s="149">
        <v>9300</v>
      </c>
      <c r="K454" s="7">
        <v>9000</v>
      </c>
      <c r="L454" s="7">
        <v>12000</v>
      </c>
      <c r="M454" s="7">
        <v>11000</v>
      </c>
      <c r="N454" s="7">
        <v>8102.59</v>
      </c>
      <c r="O454" s="7">
        <v>8000</v>
      </c>
      <c r="P454" s="7">
        <v>9116.25</v>
      </c>
      <c r="Q454" s="7">
        <v>9702</v>
      </c>
      <c r="R454" s="7">
        <v>9322.74</v>
      </c>
      <c r="S454" s="7">
        <v>11400</v>
      </c>
      <c r="T454" s="7">
        <v>8500</v>
      </c>
      <c r="U454" s="7">
        <v>8750</v>
      </c>
      <c r="W454" s="7">
        <v>8103.37</v>
      </c>
      <c r="X454" s="7">
        <v>9970.36</v>
      </c>
      <c r="AA454" s="7">
        <v>5200</v>
      </c>
      <c r="AB454" s="7">
        <v>8295</v>
      </c>
      <c r="AC454" s="7">
        <v>8110</v>
      </c>
      <c r="AD454" s="7">
        <v>11148</v>
      </c>
      <c r="AE454" s="7">
        <v>8744.4599999999991</v>
      </c>
      <c r="AF454" s="7">
        <v>9348.65</v>
      </c>
      <c r="AG454" s="7">
        <v>10000</v>
      </c>
      <c r="AH454" s="7">
        <v>9000</v>
      </c>
      <c r="AI454" s="7">
        <v>9500</v>
      </c>
      <c r="AK454" s="7">
        <v>8300</v>
      </c>
      <c r="AL454" s="7">
        <v>9500</v>
      </c>
      <c r="AM454" s="7">
        <v>6840</v>
      </c>
      <c r="AN454" s="7">
        <v>6600</v>
      </c>
      <c r="AP454" s="7">
        <v>5880</v>
      </c>
      <c r="AR454" s="7">
        <v>10200</v>
      </c>
      <c r="AS454" s="7">
        <v>8700</v>
      </c>
      <c r="AT454" s="7">
        <v>8531.25</v>
      </c>
      <c r="AU454" s="7">
        <v>5250</v>
      </c>
      <c r="AV454" s="7">
        <v>7000</v>
      </c>
      <c r="AW454" s="7">
        <v>8334.9</v>
      </c>
      <c r="AY454" s="7">
        <v>9586.5</v>
      </c>
      <c r="BA454" s="7">
        <v>7900</v>
      </c>
      <c r="BB454" s="7">
        <v>12000</v>
      </c>
      <c r="BC454" s="7">
        <v>8000</v>
      </c>
    </row>
    <row r="455" spans="1:55" x14ac:dyDescent="0.25">
      <c r="A455" s="7" t="s">
        <v>1362</v>
      </c>
      <c r="B455" s="20">
        <v>9200</v>
      </c>
      <c r="C455" s="7">
        <v>8715</v>
      </c>
      <c r="D455" s="149"/>
      <c r="E455" s="7">
        <v>8000</v>
      </c>
      <c r="F455" s="5">
        <v>8791.75</v>
      </c>
      <c r="H455" s="7">
        <v>10500</v>
      </c>
      <c r="I455" s="7">
        <v>9009</v>
      </c>
      <c r="J455" s="149">
        <v>8911.2199999999993</v>
      </c>
      <c r="K455" s="7">
        <v>8500</v>
      </c>
      <c r="L455" s="7">
        <v>10710</v>
      </c>
      <c r="M455" s="7">
        <v>9500</v>
      </c>
      <c r="N455" s="7">
        <v>7523.84</v>
      </c>
      <c r="O455" s="7">
        <v>7700</v>
      </c>
      <c r="P455" s="7">
        <v>8508.51</v>
      </c>
      <c r="Q455" s="7">
        <v>8820</v>
      </c>
      <c r="R455" s="7">
        <v>8584.7999999999993</v>
      </c>
      <c r="S455" s="7">
        <v>7150</v>
      </c>
      <c r="T455" s="7">
        <v>8300</v>
      </c>
      <c r="U455" s="7">
        <v>7820</v>
      </c>
      <c r="W455" s="7">
        <v>8103.37</v>
      </c>
      <c r="X455" s="7">
        <v>9084.23</v>
      </c>
      <c r="AA455" s="7">
        <v>5200</v>
      </c>
      <c r="AB455" s="7">
        <v>7875</v>
      </c>
      <c r="AC455" s="7">
        <v>7630</v>
      </c>
      <c r="AD455" s="7">
        <v>8732</v>
      </c>
      <c r="AE455" s="7">
        <v>7519.12</v>
      </c>
      <c r="AF455" s="7">
        <v>8472.2099999999991</v>
      </c>
      <c r="AG455" s="7">
        <v>9000</v>
      </c>
      <c r="AH455" s="7">
        <v>8700</v>
      </c>
      <c r="AI455" s="7">
        <v>10800</v>
      </c>
      <c r="AK455" s="7">
        <v>7700</v>
      </c>
      <c r="AL455" s="7">
        <v>8900</v>
      </c>
      <c r="AM455" s="7">
        <v>6750</v>
      </c>
      <c r="AN455" s="7">
        <v>5500</v>
      </c>
      <c r="AP455" s="7">
        <v>5880</v>
      </c>
      <c r="AR455" s="7">
        <v>9000</v>
      </c>
      <c r="AS455" s="7">
        <v>8200</v>
      </c>
      <c r="AT455" s="7">
        <v>8022</v>
      </c>
      <c r="AU455" s="7">
        <v>4995</v>
      </c>
      <c r="AV455" s="7">
        <v>6600</v>
      </c>
      <c r="AW455" s="7">
        <v>7871.85</v>
      </c>
      <c r="AY455" s="7">
        <v>9009</v>
      </c>
      <c r="BA455" s="7">
        <v>7600</v>
      </c>
      <c r="BB455" s="7">
        <v>9500</v>
      </c>
      <c r="BC455" s="7">
        <v>7000</v>
      </c>
    </row>
    <row r="456" spans="1:55" x14ac:dyDescent="0.25">
      <c r="A456" s="7">
        <v>19</v>
      </c>
      <c r="D456" s="149"/>
      <c r="J456" s="149"/>
    </row>
    <row r="457" spans="1:55" x14ac:dyDescent="0.25">
      <c r="A457" s="7" t="s">
        <v>270</v>
      </c>
      <c r="B457" s="20">
        <v>2075</v>
      </c>
      <c r="C457" s="7">
        <v>1575</v>
      </c>
      <c r="D457" s="149"/>
      <c r="E457" s="7">
        <v>1680</v>
      </c>
      <c r="F457" s="5">
        <v>2019.19</v>
      </c>
      <c r="H457" s="7">
        <v>2100</v>
      </c>
      <c r="I457" s="7">
        <v>2026</v>
      </c>
      <c r="J457" s="149">
        <v>1942.5</v>
      </c>
      <c r="K457" s="7">
        <v>1500</v>
      </c>
      <c r="L457" s="7">
        <v>2075.89</v>
      </c>
      <c r="M457" s="7">
        <v>1943</v>
      </c>
      <c r="N457" s="7">
        <v>2083.5300000000002</v>
      </c>
      <c r="O457" s="7">
        <v>1732</v>
      </c>
      <c r="P457" s="7">
        <v>2045.8</v>
      </c>
      <c r="Q457" s="7">
        <v>1736.43</v>
      </c>
      <c r="R457" s="7">
        <v>1963.94</v>
      </c>
      <c r="S457" s="7">
        <v>2063.46</v>
      </c>
      <c r="T457" s="7">
        <v>1850</v>
      </c>
      <c r="U457" s="7">
        <v>2000</v>
      </c>
      <c r="W457" s="7">
        <v>1822.8</v>
      </c>
      <c r="X457" s="7">
        <v>2087.2199999999998</v>
      </c>
      <c r="AA457" s="7">
        <v>1732.5</v>
      </c>
      <c r="AB457" s="7">
        <v>1312.5</v>
      </c>
      <c r="AC457" s="7">
        <v>1680</v>
      </c>
      <c r="AD457" s="7">
        <v>1997</v>
      </c>
      <c r="AE457" s="7">
        <v>2026.35</v>
      </c>
      <c r="AF457" s="7">
        <v>1732.79</v>
      </c>
      <c r="AG457" s="7">
        <v>1990</v>
      </c>
      <c r="AH457" s="7">
        <v>1785</v>
      </c>
      <c r="AI457" s="7">
        <v>1890</v>
      </c>
      <c r="AK457" s="7">
        <v>1995</v>
      </c>
      <c r="AL457" s="7">
        <v>2065.0300000000002</v>
      </c>
      <c r="AM457" s="7">
        <v>1929.93</v>
      </c>
      <c r="AN457" s="7">
        <v>2000</v>
      </c>
      <c r="AP457" s="7">
        <v>1689.82</v>
      </c>
      <c r="AR457" s="7">
        <v>1800</v>
      </c>
      <c r="AS457" s="7">
        <v>1650</v>
      </c>
      <c r="AT457" s="7">
        <v>1389.15</v>
      </c>
      <c r="AU457" s="7">
        <v>1900</v>
      </c>
      <c r="AV457" s="7">
        <v>1808.15</v>
      </c>
      <c r="AW457" s="7">
        <v>1950</v>
      </c>
      <c r="AY457" s="7">
        <v>1874.25</v>
      </c>
      <c r="BA457" s="7">
        <v>1850</v>
      </c>
      <c r="BB457" s="7">
        <v>1800</v>
      </c>
      <c r="BC457" s="7">
        <v>1600</v>
      </c>
    </row>
    <row r="458" spans="1:55" x14ac:dyDescent="0.25">
      <c r="A458" s="7" t="s">
        <v>271</v>
      </c>
      <c r="B458" s="20">
        <v>3300</v>
      </c>
      <c r="C458" s="7">
        <v>3500</v>
      </c>
      <c r="D458" s="149"/>
      <c r="E458" s="7">
        <v>3700</v>
      </c>
      <c r="F458" s="5">
        <v>3619.02</v>
      </c>
      <c r="H458" s="7">
        <v>2725.8</v>
      </c>
      <c r="I458" s="7">
        <v>4000</v>
      </c>
      <c r="J458" s="149">
        <v>2630.71</v>
      </c>
      <c r="K458" s="7">
        <v>2149.87</v>
      </c>
      <c r="L458" s="7">
        <v>4051.68</v>
      </c>
      <c r="M458" s="7">
        <v>3886</v>
      </c>
      <c r="N458" s="7">
        <v>3858.75</v>
      </c>
      <c r="O458" s="7">
        <v>2100</v>
      </c>
      <c r="P458" s="7">
        <v>3221.08</v>
      </c>
      <c r="Q458" s="7">
        <v>2894.06</v>
      </c>
      <c r="R458" s="7">
        <v>3969</v>
      </c>
      <c r="S458" s="7">
        <v>2297.08</v>
      </c>
      <c r="T458" s="7">
        <v>2545</v>
      </c>
      <c r="U458" s="7">
        <v>4200</v>
      </c>
      <c r="W458" s="7">
        <v>2866.5</v>
      </c>
      <c r="X458" s="7">
        <v>3442.9</v>
      </c>
      <c r="AA458" s="7">
        <v>2951.55</v>
      </c>
      <c r="AB458" s="7">
        <v>2625</v>
      </c>
      <c r="AC458" s="7">
        <v>2540</v>
      </c>
      <c r="AD458" s="7">
        <v>3187</v>
      </c>
      <c r="AE458" s="7">
        <v>3875.15</v>
      </c>
      <c r="AF458" s="7">
        <v>4076.2</v>
      </c>
      <c r="AG458" s="7">
        <v>4000</v>
      </c>
      <c r="AH458" s="7">
        <v>735</v>
      </c>
      <c r="AI458" s="7">
        <v>3570</v>
      </c>
      <c r="AK458" s="7">
        <v>3635</v>
      </c>
      <c r="AL458" s="7">
        <v>3910</v>
      </c>
      <c r="AM458" s="7">
        <v>3587.85</v>
      </c>
      <c r="AN458" s="7">
        <v>3650</v>
      </c>
      <c r="AP458" s="7">
        <v>1994</v>
      </c>
      <c r="AR458" s="7">
        <v>4125</v>
      </c>
      <c r="AS458" s="7">
        <v>3100</v>
      </c>
      <c r="AT458" s="7">
        <v>2778.3</v>
      </c>
      <c r="AU458" s="7">
        <v>3725</v>
      </c>
      <c r="AV458" s="7">
        <v>3675</v>
      </c>
      <c r="AW458" s="7">
        <v>2917.21</v>
      </c>
      <c r="AY458" s="7">
        <v>3528</v>
      </c>
      <c r="BA458" s="7">
        <v>4000</v>
      </c>
      <c r="BB458" s="7">
        <v>3750</v>
      </c>
      <c r="BC458" s="7">
        <v>3850</v>
      </c>
    </row>
    <row r="459" spans="1:55" x14ac:dyDescent="0.25">
      <c r="A459" s="7" t="s">
        <v>272</v>
      </c>
      <c r="B459" s="20">
        <v>1700</v>
      </c>
      <c r="C459" s="7">
        <v>1575</v>
      </c>
      <c r="D459" s="149"/>
      <c r="E459" s="7">
        <v>1890</v>
      </c>
      <c r="F459" s="5">
        <v>2050.96</v>
      </c>
      <c r="H459" s="7">
        <v>3000</v>
      </c>
      <c r="I459" s="7">
        <v>2415</v>
      </c>
      <c r="J459" s="149">
        <v>1610.38</v>
      </c>
      <c r="K459" s="7">
        <v>1312.5</v>
      </c>
      <c r="L459" s="7">
        <v>2257.36</v>
      </c>
      <c r="M459" s="7">
        <v>1727</v>
      </c>
      <c r="N459" s="7">
        <v>1736.27</v>
      </c>
      <c r="O459" s="7">
        <v>1365</v>
      </c>
      <c r="P459" s="7">
        <v>2385</v>
      </c>
      <c r="Q459" s="7">
        <v>1736.43</v>
      </c>
      <c r="R459" s="7">
        <v>2188.46</v>
      </c>
      <c r="S459" s="7">
        <v>1659.01</v>
      </c>
      <c r="T459" s="7">
        <v>1815</v>
      </c>
      <c r="U459" s="7">
        <v>2400</v>
      </c>
      <c r="W459" s="7">
        <v>1433.25</v>
      </c>
      <c r="X459" s="7">
        <v>2297.29</v>
      </c>
      <c r="AA459" s="7">
        <v>1758.48</v>
      </c>
      <c r="AB459" s="7">
        <v>1680</v>
      </c>
      <c r="AC459" s="7">
        <v>1680</v>
      </c>
      <c r="AD459" s="7">
        <v>2231</v>
      </c>
      <c r="AE459" s="7">
        <v>1490.44</v>
      </c>
      <c r="AF459" s="7">
        <v>2342.61</v>
      </c>
      <c r="AG459" s="7">
        <v>2500</v>
      </c>
      <c r="AH459" s="7">
        <v>525</v>
      </c>
      <c r="AI459" s="7">
        <v>1575</v>
      </c>
      <c r="AK459" s="7">
        <v>1735</v>
      </c>
      <c r="AL459" s="7">
        <v>2063.25</v>
      </c>
      <c r="AM459" s="7">
        <v>1793.92</v>
      </c>
      <c r="AN459" s="7">
        <v>2100</v>
      </c>
      <c r="AP459" s="7">
        <v>1554.1</v>
      </c>
      <c r="AR459" s="7">
        <v>2100</v>
      </c>
      <c r="AS459" s="7">
        <v>1600</v>
      </c>
      <c r="AT459" s="7">
        <v>1389.15</v>
      </c>
      <c r="AU459" s="7">
        <v>2500</v>
      </c>
      <c r="AV459" s="7">
        <v>2595.6999999999998</v>
      </c>
      <c r="AW459" s="7">
        <v>1823.25</v>
      </c>
      <c r="AY459" s="7">
        <v>1458.6</v>
      </c>
      <c r="BA459" s="7">
        <v>1729</v>
      </c>
      <c r="BB459" s="7">
        <v>2050</v>
      </c>
      <c r="BC459" s="7">
        <v>2500</v>
      </c>
    </row>
    <row r="460" spans="1:55" x14ac:dyDescent="0.25">
      <c r="A460" s="7" t="s">
        <v>273</v>
      </c>
      <c r="B460" s="20">
        <v>865</v>
      </c>
      <c r="C460" s="7">
        <v>1000</v>
      </c>
      <c r="D460" s="149"/>
      <c r="E460" s="7">
        <v>1074</v>
      </c>
      <c r="F460" s="5">
        <v>1491.46</v>
      </c>
      <c r="H460" s="7">
        <v>1652</v>
      </c>
      <c r="I460" s="7">
        <v>1550</v>
      </c>
      <c r="J460" s="149">
        <v>788.46</v>
      </c>
      <c r="K460" s="7">
        <v>315</v>
      </c>
      <c r="L460" s="7">
        <v>652.57000000000005</v>
      </c>
      <c r="M460" s="7">
        <v>1337</v>
      </c>
      <c r="N460" s="7">
        <v>1389.02</v>
      </c>
      <c r="O460" s="7">
        <v>787.5</v>
      </c>
      <c r="P460" s="7">
        <v>1378.12</v>
      </c>
      <c r="Q460" s="7">
        <v>1157.6199999999999</v>
      </c>
      <c r="R460" s="7">
        <v>1146.5999999999999</v>
      </c>
      <c r="S460" s="7">
        <v>638.13</v>
      </c>
      <c r="T460" s="7">
        <v>1040</v>
      </c>
      <c r="U460" s="7">
        <v>1590</v>
      </c>
      <c r="W460" s="7">
        <v>551.25</v>
      </c>
      <c r="X460" s="7">
        <v>765.75</v>
      </c>
      <c r="AA460" s="7">
        <v>895</v>
      </c>
      <c r="AB460" s="7">
        <v>1400</v>
      </c>
      <c r="AC460" s="7">
        <v>892</v>
      </c>
      <c r="AD460" s="7">
        <v>1275</v>
      </c>
      <c r="AE460" s="7">
        <v>1419.47</v>
      </c>
      <c r="AF460" s="7">
        <v>1362.21</v>
      </c>
      <c r="AG460" s="7">
        <v>1000</v>
      </c>
      <c r="AH460" s="7">
        <v>1000</v>
      </c>
      <c r="AI460" s="7">
        <v>1200</v>
      </c>
      <c r="AK460" s="7">
        <v>1045</v>
      </c>
      <c r="AL460" s="7">
        <v>1255.8</v>
      </c>
      <c r="AM460" s="7">
        <v>1149.56</v>
      </c>
      <c r="AN460" s="7">
        <v>1500</v>
      </c>
      <c r="AP460" s="7">
        <v>726.68</v>
      </c>
      <c r="AR460" s="7">
        <v>1425</v>
      </c>
      <c r="AS460" s="7">
        <v>400</v>
      </c>
      <c r="AT460" s="7">
        <v>578.80999999999995</v>
      </c>
      <c r="AU460" s="7">
        <v>1500</v>
      </c>
      <c r="AV460" s="7">
        <v>742.35</v>
      </c>
      <c r="AW460" s="7">
        <v>782</v>
      </c>
      <c r="AY460" s="7">
        <v>972.4</v>
      </c>
      <c r="BA460" s="7">
        <v>875</v>
      </c>
      <c r="BB460" s="7">
        <v>1350</v>
      </c>
      <c r="BC460" s="7">
        <v>1200</v>
      </c>
    </row>
    <row r="461" spans="1:55" x14ac:dyDescent="0.25">
      <c r="A461" s="7" t="s">
        <v>274</v>
      </c>
      <c r="B461" s="20">
        <v>925</v>
      </c>
      <c r="C461" s="7">
        <v>1000</v>
      </c>
      <c r="D461" s="149"/>
      <c r="E461" s="7">
        <v>1102.5</v>
      </c>
      <c r="F461" s="5">
        <v>2899.18</v>
      </c>
      <c r="H461" s="7">
        <v>1200</v>
      </c>
      <c r="I461" s="7">
        <v>1236</v>
      </c>
      <c r="J461" s="149">
        <v>806.1</v>
      </c>
      <c r="K461" s="7">
        <v>294</v>
      </c>
      <c r="L461" s="7">
        <v>1149.54</v>
      </c>
      <c r="M461" s="7">
        <v>1028</v>
      </c>
      <c r="N461" s="7">
        <v>1157.51</v>
      </c>
      <c r="O461" s="7">
        <v>1050</v>
      </c>
      <c r="P461" s="7">
        <v>1249</v>
      </c>
      <c r="Q461" s="7">
        <v>551.25</v>
      </c>
      <c r="R461" s="7">
        <v>1082.6400000000001</v>
      </c>
      <c r="S461" s="7">
        <v>382.49</v>
      </c>
      <c r="T461" s="7">
        <v>1040</v>
      </c>
      <c r="U461" s="7">
        <v>1200</v>
      </c>
      <c r="W461" s="7">
        <v>992.25</v>
      </c>
      <c r="X461" s="7">
        <v>714.71</v>
      </c>
      <c r="AA461" s="7">
        <v>892.5</v>
      </c>
      <c r="AB461" s="7">
        <v>1155</v>
      </c>
      <c r="AC461" s="7">
        <v>1050</v>
      </c>
      <c r="AD461" s="7">
        <v>1154.9100000000001</v>
      </c>
      <c r="AE461" s="7">
        <v>1250</v>
      </c>
      <c r="AF461" s="7">
        <v>1035.3800000000001</v>
      </c>
      <c r="AG461" s="7">
        <v>1000</v>
      </c>
      <c r="AH461" s="7">
        <v>1155</v>
      </c>
      <c r="AI461" s="7">
        <v>850</v>
      </c>
      <c r="AK461" s="7">
        <v>575</v>
      </c>
      <c r="AL461" s="7">
        <v>1150</v>
      </c>
      <c r="AM461" s="7">
        <v>1178.26</v>
      </c>
      <c r="AN461" s="7">
        <v>800</v>
      </c>
      <c r="AP461" s="7">
        <v>681.61</v>
      </c>
      <c r="AR461" s="7">
        <v>1000</v>
      </c>
      <c r="AS461" s="7">
        <v>1000</v>
      </c>
      <c r="AT461" s="7">
        <v>578.80999999999995</v>
      </c>
      <c r="AU461" s="7">
        <v>800</v>
      </c>
      <c r="AV461" s="7">
        <v>1065</v>
      </c>
      <c r="AW461" s="7">
        <v>1015</v>
      </c>
      <c r="AY461" s="7">
        <v>972.4</v>
      </c>
      <c r="BA461" s="7">
        <v>1050</v>
      </c>
      <c r="BB461" s="7">
        <v>1000</v>
      </c>
      <c r="BC461" s="7">
        <v>1000</v>
      </c>
    </row>
    <row r="462" spans="1:55" x14ac:dyDescent="0.25">
      <c r="A462" s="7" t="s">
        <v>275</v>
      </c>
      <c r="B462" s="20">
        <v>630</v>
      </c>
      <c r="C462" s="7">
        <v>525</v>
      </c>
      <c r="D462" s="149"/>
      <c r="E462" s="7">
        <v>619</v>
      </c>
      <c r="F462" s="5">
        <v>668.59</v>
      </c>
      <c r="H462" s="7">
        <v>700</v>
      </c>
      <c r="I462" s="7">
        <v>748.63</v>
      </c>
      <c r="J462" s="149">
        <v>637.91999999999996</v>
      </c>
      <c r="K462" s="7">
        <v>496.12</v>
      </c>
      <c r="L462" s="7">
        <v>685.19</v>
      </c>
      <c r="M462" s="7">
        <v>617</v>
      </c>
      <c r="N462" s="7">
        <v>607.69000000000005</v>
      </c>
      <c r="O462" s="7">
        <v>514.5</v>
      </c>
      <c r="P462" s="7">
        <v>675.94</v>
      </c>
      <c r="Q462" s="7">
        <v>694.57</v>
      </c>
      <c r="R462" s="7">
        <v>684.65</v>
      </c>
      <c r="S462" s="7">
        <v>625.36</v>
      </c>
      <c r="T462" s="7">
        <v>600</v>
      </c>
      <c r="U462" s="7">
        <v>760</v>
      </c>
      <c r="W462" s="7">
        <v>573.29999999999995</v>
      </c>
      <c r="X462" s="7">
        <v>689.61</v>
      </c>
      <c r="AA462" s="7">
        <v>636.67999999999995</v>
      </c>
      <c r="AB462" s="7">
        <v>690</v>
      </c>
      <c r="AC462" s="7">
        <v>550</v>
      </c>
      <c r="AD462" s="7">
        <v>591</v>
      </c>
      <c r="AE462" s="7">
        <v>750</v>
      </c>
      <c r="AF462" s="7">
        <v>553.59</v>
      </c>
      <c r="AG462" s="7">
        <v>682.5</v>
      </c>
      <c r="AH462" s="7">
        <v>577</v>
      </c>
      <c r="AI462" s="7">
        <v>551.25</v>
      </c>
      <c r="AK462" s="7">
        <v>633</v>
      </c>
      <c r="AL462" s="7">
        <v>649.80999999999995</v>
      </c>
      <c r="AM462" s="7">
        <v>607.29</v>
      </c>
      <c r="AN462" s="7">
        <v>680</v>
      </c>
      <c r="AP462" s="7">
        <v>660.67</v>
      </c>
      <c r="AR462" s="7">
        <v>645</v>
      </c>
      <c r="AS462" s="7">
        <v>500</v>
      </c>
      <c r="AT462" s="7">
        <v>682.5</v>
      </c>
      <c r="AU462" s="7">
        <v>750</v>
      </c>
      <c r="AV462" s="7">
        <v>572.66999999999996</v>
      </c>
      <c r="AW462" s="7">
        <v>640</v>
      </c>
      <c r="AY462" s="7">
        <v>632.04999999999995</v>
      </c>
      <c r="BA462" s="7">
        <v>650</v>
      </c>
      <c r="BB462" s="7">
        <v>650</v>
      </c>
      <c r="BC462" s="7">
        <v>840</v>
      </c>
    </row>
    <row r="463" spans="1:55" x14ac:dyDescent="0.25">
      <c r="A463" s="7" t="s">
        <v>276</v>
      </c>
      <c r="B463" s="20">
        <v>1500</v>
      </c>
      <c r="C463" s="7">
        <v>787.5</v>
      </c>
      <c r="D463" s="149"/>
      <c r="E463" s="7">
        <v>1280</v>
      </c>
      <c r="F463" s="5">
        <v>1570.96</v>
      </c>
      <c r="H463" s="7">
        <v>2000</v>
      </c>
      <c r="I463" s="7">
        <v>1503</v>
      </c>
      <c r="J463" s="149">
        <v>1413.65</v>
      </c>
      <c r="K463" s="7">
        <v>945</v>
      </c>
      <c r="L463" s="7">
        <v>1554.32</v>
      </c>
      <c r="M463" s="7">
        <v>1388</v>
      </c>
      <c r="N463" s="7">
        <v>1543.35</v>
      </c>
      <c r="O463" s="7">
        <v>1286.25</v>
      </c>
      <c r="P463" s="7">
        <v>1531.7</v>
      </c>
      <c r="Q463" s="7">
        <v>1389.15</v>
      </c>
      <c r="R463" s="7">
        <v>1460.59</v>
      </c>
      <c r="S463" s="7">
        <v>1403.76</v>
      </c>
      <c r="T463" s="7">
        <v>1365</v>
      </c>
      <c r="U463" s="7">
        <v>1500</v>
      </c>
      <c r="W463" s="7">
        <v>1212.75</v>
      </c>
      <c r="X463" s="7">
        <v>1533.02</v>
      </c>
      <c r="AA463" s="7">
        <v>1446.9</v>
      </c>
      <c r="AB463" s="7">
        <v>1155</v>
      </c>
      <c r="AC463" s="7">
        <v>1250</v>
      </c>
      <c r="AD463" s="7">
        <v>1479</v>
      </c>
      <c r="AE463" s="7">
        <v>1490.44</v>
      </c>
      <c r="AF463" s="7">
        <v>1339.44</v>
      </c>
      <c r="AG463" s="7">
        <v>1476</v>
      </c>
      <c r="AH463" s="7">
        <v>1365</v>
      </c>
      <c r="AI463" s="7">
        <v>1047.3699999999999</v>
      </c>
      <c r="AK463" s="7">
        <v>1265</v>
      </c>
      <c r="AL463" s="7">
        <v>1495</v>
      </c>
      <c r="AM463" s="7">
        <v>1445</v>
      </c>
      <c r="AN463" s="7">
        <v>1400</v>
      </c>
      <c r="AP463" s="7">
        <v>1216.07</v>
      </c>
      <c r="AR463" s="7">
        <v>1550</v>
      </c>
      <c r="AS463" s="7">
        <v>1250</v>
      </c>
      <c r="AT463" s="7">
        <v>1389.15</v>
      </c>
      <c r="AU463" s="7">
        <v>1150</v>
      </c>
      <c r="AV463" s="7">
        <v>1415.76</v>
      </c>
      <c r="AW463" s="7">
        <v>1337.04</v>
      </c>
      <c r="AY463" s="7">
        <v>1458.6</v>
      </c>
      <c r="BA463" s="7">
        <v>1275</v>
      </c>
      <c r="BB463" s="7">
        <v>1250</v>
      </c>
      <c r="BC463" s="7">
        <v>1250</v>
      </c>
    </row>
    <row r="464" spans="1:55" x14ac:dyDescent="0.25">
      <c r="A464" s="7" t="s">
        <v>277</v>
      </c>
      <c r="B464" s="20">
        <v>850</v>
      </c>
      <c r="C464" s="7">
        <v>1000</v>
      </c>
      <c r="D464" s="149"/>
      <c r="E464" s="7">
        <v>920</v>
      </c>
      <c r="F464" s="5">
        <v>1026.1500000000001</v>
      </c>
      <c r="H464" s="7">
        <v>944</v>
      </c>
      <c r="I464" s="7">
        <v>1000</v>
      </c>
      <c r="J464" s="149">
        <v>747.32</v>
      </c>
      <c r="K464" s="7">
        <v>1000</v>
      </c>
      <c r="L464" s="7">
        <v>943.81</v>
      </c>
      <c r="M464" s="7">
        <v>806</v>
      </c>
      <c r="N464" s="7">
        <v>922.15</v>
      </c>
      <c r="O464" s="7">
        <v>708.75</v>
      </c>
      <c r="P464" s="7">
        <v>931.06</v>
      </c>
      <c r="Q464" s="7">
        <v>926.1</v>
      </c>
      <c r="R464" s="7">
        <v>891.92</v>
      </c>
      <c r="S464" s="7">
        <v>893.3</v>
      </c>
      <c r="T464" s="7">
        <v>880</v>
      </c>
      <c r="U464" s="7">
        <v>1000</v>
      </c>
      <c r="W464" s="7">
        <v>789.39</v>
      </c>
      <c r="X464" s="7">
        <v>968.34</v>
      </c>
      <c r="AA464" s="7">
        <v>630</v>
      </c>
      <c r="AB464" s="7">
        <v>787.5</v>
      </c>
      <c r="AC464" s="7">
        <v>785</v>
      </c>
      <c r="AD464" s="7">
        <v>758.25</v>
      </c>
      <c r="AE464" s="7">
        <v>894.26</v>
      </c>
      <c r="AF464" s="7">
        <v>834.19</v>
      </c>
      <c r="AG464" s="7">
        <v>839</v>
      </c>
      <c r="AH464" s="7">
        <v>735</v>
      </c>
      <c r="AI464" s="7">
        <v>744.18</v>
      </c>
      <c r="AK464" s="7">
        <v>865</v>
      </c>
      <c r="AL464" s="7">
        <v>895.06</v>
      </c>
      <c r="AM464" s="7">
        <v>796.67</v>
      </c>
      <c r="AN464" s="7">
        <v>925</v>
      </c>
      <c r="AP464" s="7">
        <v>837.24</v>
      </c>
      <c r="AR464" s="7">
        <v>840</v>
      </c>
      <c r="AS464" s="7">
        <v>725</v>
      </c>
      <c r="AT464" s="7">
        <v>578.80999999999995</v>
      </c>
      <c r="AU464" s="7">
        <v>900</v>
      </c>
      <c r="AV464" s="7">
        <v>1050.4000000000001</v>
      </c>
      <c r="AW464" s="7">
        <v>810.33</v>
      </c>
      <c r="AY464" s="7">
        <v>862.99</v>
      </c>
      <c r="BA464" s="7">
        <v>900</v>
      </c>
      <c r="BB464" s="7">
        <v>725</v>
      </c>
      <c r="BC464" s="7">
        <v>787.5</v>
      </c>
    </row>
    <row r="465" spans="1:55" x14ac:dyDescent="0.25">
      <c r="A465" s="7" t="s">
        <v>278</v>
      </c>
      <c r="B465" s="20">
        <v>1300</v>
      </c>
      <c r="C465" s="7">
        <v>1300</v>
      </c>
      <c r="D465" s="149"/>
      <c r="E465" s="7">
        <v>1500</v>
      </c>
      <c r="F465" s="5">
        <v>1654.79</v>
      </c>
      <c r="H465" s="7">
        <v>1500</v>
      </c>
      <c r="I465" s="7">
        <v>1522.5</v>
      </c>
      <c r="J465" s="149">
        <v>1285.54</v>
      </c>
      <c r="K465" s="7">
        <v>1378.12</v>
      </c>
      <c r="L465" s="7">
        <v>1495.18</v>
      </c>
      <c r="M465" s="7">
        <v>1225</v>
      </c>
      <c r="N465" s="7">
        <v>1533.8</v>
      </c>
      <c r="O465" s="7">
        <v>1239</v>
      </c>
      <c r="P465" s="7">
        <v>1478.8</v>
      </c>
      <c r="Q465" s="7">
        <v>1504.91</v>
      </c>
      <c r="R465" s="7">
        <v>1418.17</v>
      </c>
      <c r="S465" s="7">
        <v>1531.39</v>
      </c>
      <c r="T465" s="7">
        <v>1390</v>
      </c>
      <c r="U465" s="7">
        <v>1470</v>
      </c>
      <c r="W465" s="7">
        <v>1313.55</v>
      </c>
      <c r="X465" s="7">
        <v>1533.98</v>
      </c>
      <c r="AA465" s="7">
        <v>1207.5</v>
      </c>
      <c r="AB465" s="7">
        <v>1312.5</v>
      </c>
      <c r="AC465" s="7">
        <v>1260</v>
      </c>
      <c r="AD465" s="7">
        <v>1327</v>
      </c>
      <c r="AE465" s="7">
        <v>1500</v>
      </c>
      <c r="AF465" s="7">
        <v>1437.67</v>
      </c>
      <c r="AG465" s="7">
        <v>1449</v>
      </c>
      <c r="AH465" s="7">
        <v>1312</v>
      </c>
      <c r="AI465" s="7">
        <v>1212.75</v>
      </c>
      <c r="AK465" s="7">
        <v>1272</v>
      </c>
      <c r="AL465" s="7">
        <v>1488.77</v>
      </c>
      <c r="AM465" s="7">
        <v>1460.93</v>
      </c>
      <c r="AN465" s="7">
        <v>1350</v>
      </c>
      <c r="AP465" s="7">
        <v>1293.92</v>
      </c>
      <c r="AR465" s="7">
        <v>1100</v>
      </c>
      <c r="AS465" s="7">
        <v>1200</v>
      </c>
      <c r="AT465" s="7">
        <v>926.1</v>
      </c>
      <c r="AU465" s="7">
        <v>1500</v>
      </c>
      <c r="AV465" s="7">
        <v>1354.5</v>
      </c>
      <c r="AW465" s="7">
        <v>1400</v>
      </c>
      <c r="AY465" s="7">
        <v>1519.37</v>
      </c>
      <c r="BA465" s="7">
        <v>1398.5</v>
      </c>
      <c r="BB465" s="7">
        <v>1150</v>
      </c>
      <c r="BC465" s="7">
        <v>1365</v>
      </c>
    </row>
    <row r="466" spans="1:55" x14ac:dyDescent="0.25">
      <c r="A466" s="7" t="s">
        <v>279</v>
      </c>
      <c r="B466" s="20">
        <v>12000</v>
      </c>
      <c r="C466" s="7">
        <v>9450</v>
      </c>
      <c r="D466" s="149"/>
      <c r="E466" s="7">
        <v>10132.5</v>
      </c>
      <c r="F466" s="5">
        <v>12864.99</v>
      </c>
      <c r="H466" s="7">
        <v>13500</v>
      </c>
      <c r="I466" s="7">
        <v>13000</v>
      </c>
      <c r="J466" s="149">
        <v>7758.47</v>
      </c>
      <c r="K466" s="7">
        <v>6825</v>
      </c>
      <c r="L466" s="7">
        <v>12850.63</v>
      </c>
      <c r="M466" s="7">
        <v>12850</v>
      </c>
      <c r="N466" s="7">
        <v>10996.38</v>
      </c>
      <c r="O466" s="7">
        <v>11760</v>
      </c>
      <c r="P466" s="7">
        <v>13000</v>
      </c>
      <c r="Q466" s="7">
        <v>13230</v>
      </c>
      <c r="R466" s="7">
        <v>10350.620000000001</v>
      </c>
      <c r="S466" s="7">
        <v>11910.82</v>
      </c>
      <c r="T466" s="7">
        <v>11000</v>
      </c>
      <c r="U466" s="7">
        <v>11900</v>
      </c>
      <c r="W466" s="7">
        <v>11853</v>
      </c>
      <c r="X466" s="7">
        <v>11392.93</v>
      </c>
      <c r="AA466" s="7">
        <v>6003.11</v>
      </c>
      <c r="AB466" s="7">
        <v>9975</v>
      </c>
      <c r="AC466" s="7">
        <v>10470</v>
      </c>
      <c r="AD466" s="7">
        <v>12987</v>
      </c>
      <c r="AE466" s="7">
        <v>8346.4699999999993</v>
      </c>
      <c r="AF466" s="7">
        <v>10348.61</v>
      </c>
      <c r="AG466" s="7">
        <v>7635.6</v>
      </c>
      <c r="AH466" s="7">
        <v>13000</v>
      </c>
      <c r="AI466" s="7">
        <v>9950</v>
      </c>
      <c r="AK466" s="7">
        <v>12600</v>
      </c>
      <c r="AL466" s="7">
        <v>11000</v>
      </c>
      <c r="AM466" s="7">
        <v>11850</v>
      </c>
      <c r="AN466" s="7">
        <v>11500</v>
      </c>
      <c r="AP466" s="7">
        <v>9824.09</v>
      </c>
      <c r="AR466" s="7">
        <v>9700</v>
      </c>
      <c r="AS466" s="7">
        <v>10000</v>
      </c>
      <c r="AT466" s="7">
        <v>5209.3100000000004</v>
      </c>
      <c r="AU466" s="7">
        <v>8925</v>
      </c>
      <c r="AV466" s="7">
        <v>10000</v>
      </c>
      <c r="AW466" s="7">
        <v>11000</v>
      </c>
      <c r="AY466" s="7">
        <v>12276.61</v>
      </c>
      <c r="BA466" s="7">
        <v>11000</v>
      </c>
      <c r="BB466" s="7">
        <v>13000</v>
      </c>
      <c r="BC466" s="7">
        <v>9500</v>
      </c>
    </row>
    <row r="467" spans="1:55" x14ac:dyDescent="0.25">
      <c r="A467" s="7" t="s">
        <v>280</v>
      </c>
      <c r="B467" s="20">
        <v>14200</v>
      </c>
      <c r="C467" s="7">
        <v>14000</v>
      </c>
      <c r="D467" s="149"/>
      <c r="E467" s="7">
        <v>13597.5</v>
      </c>
      <c r="F467" s="5">
        <v>16823.13</v>
      </c>
      <c r="H467" s="7">
        <v>18000</v>
      </c>
      <c r="I467" s="7">
        <v>16950</v>
      </c>
      <c r="J467" s="149">
        <v>16238.25</v>
      </c>
      <c r="K467" s="7">
        <v>9975</v>
      </c>
      <c r="L467" s="7">
        <v>17113.189999999999</v>
      </c>
      <c r="M467" s="7">
        <v>16500</v>
      </c>
      <c r="N467" s="7">
        <v>14468.92</v>
      </c>
      <c r="O467" s="7">
        <v>15645</v>
      </c>
      <c r="P467" s="7">
        <v>17000</v>
      </c>
      <c r="Q467" s="7">
        <v>16537.5</v>
      </c>
      <c r="R467" s="7">
        <v>14485.76</v>
      </c>
      <c r="S467" s="7">
        <v>14463.15</v>
      </c>
      <c r="T467" s="7">
        <v>15000</v>
      </c>
      <c r="U467" s="7">
        <v>14500</v>
      </c>
      <c r="W467" s="7">
        <v>14733.6</v>
      </c>
      <c r="X467" s="7">
        <v>15461.82</v>
      </c>
      <c r="AA467" s="7">
        <v>8814.48</v>
      </c>
      <c r="AB467" s="7">
        <v>13125</v>
      </c>
      <c r="AC467" s="7">
        <v>13330</v>
      </c>
      <c r="AD467" s="7">
        <v>17298</v>
      </c>
      <c r="AE467" s="7">
        <v>17319.78</v>
      </c>
      <c r="AF467" s="7">
        <v>13889.26</v>
      </c>
      <c r="AG467" s="7">
        <v>10710</v>
      </c>
      <c r="AH467" s="7">
        <v>16500</v>
      </c>
      <c r="AI467" s="7">
        <v>13950</v>
      </c>
      <c r="AK467" s="7">
        <v>16800</v>
      </c>
      <c r="AL467" s="7">
        <v>16000</v>
      </c>
      <c r="AM467" s="7">
        <v>14900</v>
      </c>
      <c r="AN467" s="7">
        <v>14300</v>
      </c>
      <c r="AP467" s="7">
        <v>13182.59</v>
      </c>
      <c r="AR467" s="7">
        <v>13200</v>
      </c>
      <c r="AS467" s="7">
        <v>14500</v>
      </c>
      <c r="AT467" s="7">
        <v>7177.27</v>
      </c>
      <c r="AU467" s="7">
        <v>12500</v>
      </c>
      <c r="AV467" s="7">
        <v>12000</v>
      </c>
      <c r="AW467" s="7">
        <v>15000</v>
      </c>
      <c r="AY467" s="7">
        <v>16652.43</v>
      </c>
      <c r="BA467" s="7">
        <v>15000</v>
      </c>
      <c r="BB467" s="7">
        <v>16650</v>
      </c>
      <c r="BC467" s="7">
        <v>13500</v>
      </c>
    </row>
    <row r="468" spans="1:55" x14ac:dyDescent="0.25">
      <c r="A468" s="7" t="s">
        <v>281</v>
      </c>
      <c r="B468" s="20">
        <v>1375</v>
      </c>
      <c r="C468" s="7">
        <v>1500</v>
      </c>
      <c r="D468" s="149"/>
      <c r="E468" s="7">
        <v>1650</v>
      </c>
      <c r="F468" s="5">
        <v>1694.95</v>
      </c>
      <c r="H468" s="7">
        <v>1700</v>
      </c>
      <c r="I468" s="7">
        <v>1650</v>
      </c>
      <c r="J468" s="149">
        <v>1653.74</v>
      </c>
      <c r="K468" s="7">
        <v>1575</v>
      </c>
      <c r="L468" s="7">
        <v>1724.8</v>
      </c>
      <c r="M468" s="7">
        <v>1670</v>
      </c>
      <c r="N468" s="7">
        <v>1620.52</v>
      </c>
      <c r="O468" s="7">
        <v>1365</v>
      </c>
      <c r="P468" s="7">
        <v>1702.89</v>
      </c>
      <c r="Q468" s="7">
        <v>1736.43</v>
      </c>
      <c r="R468" s="7">
        <v>1604.3</v>
      </c>
      <c r="S468" s="7">
        <v>1531.39</v>
      </c>
      <c r="T468" s="7">
        <v>1500</v>
      </c>
      <c r="U468" s="7">
        <v>1650</v>
      </c>
      <c r="W468" s="7">
        <v>1443.75</v>
      </c>
      <c r="X468" s="7">
        <v>1685.31</v>
      </c>
      <c r="AA468" s="7">
        <v>1698</v>
      </c>
      <c r="AB468" s="7">
        <v>1312.5</v>
      </c>
      <c r="AC468" s="7">
        <v>1450</v>
      </c>
      <c r="AD468" s="7">
        <v>1548</v>
      </c>
      <c r="AE468" s="7">
        <v>1703.36</v>
      </c>
      <c r="AF468" s="7">
        <v>1647.06</v>
      </c>
      <c r="AG468" s="7">
        <v>1626</v>
      </c>
      <c r="AH468" s="7">
        <v>1450</v>
      </c>
      <c r="AI468" s="7">
        <v>1260</v>
      </c>
      <c r="AK468" s="7">
        <v>1495</v>
      </c>
      <c r="AL468" s="7">
        <v>1635.63</v>
      </c>
      <c r="AM468" s="7">
        <v>1528.63</v>
      </c>
      <c r="AN468" s="7">
        <v>1575</v>
      </c>
      <c r="AP468" s="7">
        <v>1381.04</v>
      </c>
      <c r="AR468" s="7">
        <v>1550</v>
      </c>
      <c r="AS468" s="7">
        <v>1500</v>
      </c>
      <c r="AT468" s="7">
        <v>926.1</v>
      </c>
      <c r="AU468" s="7">
        <v>1600</v>
      </c>
      <c r="AV468" s="7">
        <v>1511.21</v>
      </c>
      <c r="AW468" s="7">
        <v>1600</v>
      </c>
      <c r="AY468" s="7">
        <v>1701.7</v>
      </c>
      <c r="BA468" s="7">
        <v>1267</v>
      </c>
      <c r="BB468" s="7">
        <v>1600</v>
      </c>
      <c r="BC468" s="7">
        <v>2000</v>
      </c>
    </row>
    <row r="469" spans="1:55" x14ac:dyDescent="0.25">
      <c r="A469" s="7" t="s">
        <v>282</v>
      </c>
      <c r="B469" s="20">
        <v>2550</v>
      </c>
      <c r="C469" s="7">
        <v>2500</v>
      </c>
      <c r="D469" s="149"/>
      <c r="E469" s="7">
        <v>3050</v>
      </c>
      <c r="F469" s="5">
        <v>2958</v>
      </c>
      <c r="H469" s="7">
        <v>3400</v>
      </c>
      <c r="I469" s="7">
        <v>3100</v>
      </c>
      <c r="J469" s="149">
        <v>2269.7600000000002</v>
      </c>
      <c r="K469" s="7">
        <v>2625</v>
      </c>
      <c r="L469" s="7">
        <v>3219.05</v>
      </c>
      <c r="M469" s="7">
        <v>3157</v>
      </c>
      <c r="N469" s="7">
        <v>2662.28</v>
      </c>
      <c r="O469" s="7">
        <v>2677.5</v>
      </c>
      <c r="P469" s="7">
        <v>3169.4</v>
      </c>
      <c r="Q469" s="7">
        <v>2894.06</v>
      </c>
      <c r="R469" s="7">
        <v>2917.35</v>
      </c>
      <c r="S469" s="7">
        <v>2807.23</v>
      </c>
      <c r="T469" s="7">
        <v>2750</v>
      </c>
      <c r="U469" s="7">
        <v>3150</v>
      </c>
      <c r="W469" s="7">
        <v>2826.6</v>
      </c>
      <c r="X469" s="7">
        <v>3142.36</v>
      </c>
      <c r="AA469" s="7">
        <v>2756.25</v>
      </c>
      <c r="AB469" s="7">
        <v>2362.5</v>
      </c>
      <c r="AC469" s="7">
        <v>2360</v>
      </c>
      <c r="AD469" s="7">
        <v>3042</v>
      </c>
      <c r="AE469" s="7">
        <v>3074.75</v>
      </c>
      <c r="AF469" s="7">
        <v>3148.36</v>
      </c>
      <c r="AG469" s="7">
        <v>2315.25</v>
      </c>
      <c r="AH469" s="7">
        <v>2800</v>
      </c>
      <c r="AI469" s="7">
        <v>2625</v>
      </c>
      <c r="AK469" s="7">
        <v>2750</v>
      </c>
      <c r="AL469" s="7">
        <v>3202.21</v>
      </c>
      <c r="AM469" s="7">
        <v>2992.72</v>
      </c>
      <c r="AN469" s="7">
        <v>2750</v>
      </c>
      <c r="AP469" s="7">
        <v>2575.12</v>
      </c>
      <c r="AR469" s="7">
        <v>3100</v>
      </c>
      <c r="AS469" s="7">
        <v>2500</v>
      </c>
      <c r="AT469" s="7">
        <v>1157.6199999999999</v>
      </c>
      <c r="AU469" s="7">
        <v>3000</v>
      </c>
      <c r="AV469" s="7">
        <v>2926.98</v>
      </c>
      <c r="AW469" s="7">
        <v>2825</v>
      </c>
      <c r="AY469" s="7">
        <v>3038.76</v>
      </c>
      <c r="BA469" s="7">
        <v>2569</v>
      </c>
      <c r="BB469" s="7">
        <v>3030</v>
      </c>
      <c r="BC469" s="7">
        <v>2415</v>
      </c>
    </row>
    <row r="470" spans="1:55" x14ac:dyDescent="0.25">
      <c r="A470" s="7" t="s">
        <v>283</v>
      </c>
      <c r="B470" s="20">
        <v>5425</v>
      </c>
      <c r="C470" s="7">
        <v>4200</v>
      </c>
      <c r="D470" s="149"/>
      <c r="E470" s="7">
        <v>5362</v>
      </c>
      <c r="F470" s="5">
        <v>5487.28</v>
      </c>
      <c r="H470" s="7">
        <v>6000</v>
      </c>
      <c r="I470" s="7">
        <v>5460</v>
      </c>
      <c r="J470" s="149">
        <v>5250</v>
      </c>
      <c r="K470" s="7">
        <v>3675</v>
      </c>
      <c r="L470" s="7">
        <v>5439.07</v>
      </c>
      <c r="M470" s="7">
        <v>5512.5</v>
      </c>
      <c r="N470" s="7">
        <v>4861.5600000000004</v>
      </c>
      <c r="O470" s="7">
        <v>4725</v>
      </c>
      <c r="P470" s="7">
        <v>5400</v>
      </c>
      <c r="Q470" s="7">
        <v>5512.5</v>
      </c>
      <c r="R470" s="7">
        <v>5171.53</v>
      </c>
      <c r="S470" s="7">
        <v>5487.47</v>
      </c>
      <c r="T470" s="7">
        <v>5000</v>
      </c>
      <c r="U470" s="7">
        <v>5400</v>
      </c>
      <c r="W470" s="7">
        <v>4778</v>
      </c>
      <c r="X470" s="7">
        <v>5672.36</v>
      </c>
      <c r="AA470" s="7">
        <v>4725</v>
      </c>
      <c r="AB470" s="7">
        <v>4042.5</v>
      </c>
      <c r="AC470" s="7">
        <v>4240</v>
      </c>
      <c r="AD470" s="7">
        <v>5277</v>
      </c>
      <c r="AE470" s="7">
        <v>5500</v>
      </c>
      <c r="AF470" s="7">
        <v>4566</v>
      </c>
      <c r="AG470" s="7">
        <v>3638.25</v>
      </c>
      <c r="AH470" s="7">
        <v>5000</v>
      </c>
      <c r="AI470" s="7">
        <v>4725</v>
      </c>
      <c r="AK470" s="7">
        <v>5500</v>
      </c>
      <c r="AL470" s="7">
        <v>5500</v>
      </c>
      <c r="AM470" s="7">
        <v>4778.5</v>
      </c>
      <c r="AN470" s="7">
        <v>4900</v>
      </c>
      <c r="AP470" s="7">
        <v>4192.6099999999997</v>
      </c>
      <c r="AR470" s="7">
        <v>5200</v>
      </c>
      <c r="AS470" s="7">
        <v>4950</v>
      </c>
      <c r="AT470" s="7">
        <v>2546.77</v>
      </c>
      <c r="AU470" s="7">
        <v>5000</v>
      </c>
      <c r="AV470" s="7">
        <v>4000</v>
      </c>
      <c r="AW470" s="7">
        <v>4900</v>
      </c>
      <c r="AY470" s="7">
        <v>5440.83</v>
      </c>
      <c r="BA470" s="7">
        <v>4800</v>
      </c>
      <c r="BB470" s="7">
        <v>5500</v>
      </c>
      <c r="BC470" s="7">
        <v>4410</v>
      </c>
    </row>
    <row r="471" spans="1:55" x14ac:dyDescent="0.25">
      <c r="A471" s="7" t="s">
        <v>682</v>
      </c>
      <c r="B471" s="20">
        <v>8200</v>
      </c>
      <c r="C471" s="7">
        <v>5775</v>
      </c>
      <c r="D471" s="149"/>
      <c r="E471" s="7">
        <v>7350</v>
      </c>
      <c r="F471" s="5">
        <v>8622.76</v>
      </c>
      <c r="H471" s="7">
        <v>10000</v>
      </c>
      <c r="I471" s="7">
        <v>8925</v>
      </c>
      <c r="J471" s="149">
        <v>8556.6</v>
      </c>
      <c r="K471" s="7">
        <v>5775</v>
      </c>
      <c r="L471" s="7">
        <v>8984.43</v>
      </c>
      <c r="M471" s="7">
        <v>8925</v>
      </c>
      <c r="N471" s="7">
        <v>7523.84</v>
      </c>
      <c r="O471" s="7">
        <v>7875</v>
      </c>
      <c r="P471" s="7">
        <v>8750</v>
      </c>
      <c r="Q471" s="7">
        <v>8820</v>
      </c>
      <c r="R471" s="7">
        <v>7912.92</v>
      </c>
      <c r="S471" s="7">
        <v>6891.25</v>
      </c>
      <c r="T471" s="7">
        <v>7900</v>
      </c>
      <c r="U471" s="7">
        <v>8800</v>
      </c>
      <c r="W471" s="7">
        <v>7893</v>
      </c>
      <c r="X471" s="7">
        <v>8743.92</v>
      </c>
      <c r="AA471" s="7">
        <v>7875</v>
      </c>
      <c r="AB471" s="7">
        <v>5932.5</v>
      </c>
      <c r="AC471" s="7">
        <v>7280</v>
      </c>
      <c r="AD471" s="7">
        <v>8649</v>
      </c>
      <c r="AE471" s="7">
        <v>8652</v>
      </c>
      <c r="AF471" s="7">
        <v>6678.78</v>
      </c>
      <c r="AG471" s="7">
        <v>6825</v>
      </c>
      <c r="AH471" s="7">
        <v>8600</v>
      </c>
      <c r="AI471" s="7">
        <v>7200</v>
      </c>
      <c r="AK471" s="7">
        <v>8925</v>
      </c>
      <c r="AL471" s="7">
        <v>8800</v>
      </c>
      <c r="AM471" s="7">
        <v>7893.28</v>
      </c>
      <c r="AN471" s="7">
        <v>8400</v>
      </c>
      <c r="AP471" s="7">
        <v>6816.31</v>
      </c>
      <c r="AR471" s="7">
        <v>7300</v>
      </c>
      <c r="AS471" s="7">
        <v>7750</v>
      </c>
      <c r="AT471" s="7">
        <v>3472.87</v>
      </c>
      <c r="AU471" s="7">
        <v>8500</v>
      </c>
      <c r="AV471" s="7">
        <v>6000</v>
      </c>
      <c r="AW471" s="7">
        <v>7900</v>
      </c>
      <c r="AY471" s="7">
        <v>8682.18</v>
      </c>
      <c r="BA471" s="7">
        <v>7900</v>
      </c>
      <c r="BB471" s="7">
        <v>8900</v>
      </c>
      <c r="BC471" s="7">
        <v>7875</v>
      </c>
    </row>
    <row r="472" spans="1:55" x14ac:dyDescent="0.25">
      <c r="A472" s="7" t="s">
        <v>685</v>
      </c>
      <c r="B472" s="20">
        <v>3500</v>
      </c>
      <c r="C472" s="7">
        <v>2625</v>
      </c>
      <c r="D472" s="149"/>
      <c r="E472" s="7">
        <v>3675</v>
      </c>
      <c r="F472" s="5">
        <v>3804.04</v>
      </c>
      <c r="H472" s="7">
        <v>4000</v>
      </c>
      <c r="I472" s="7">
        <v>3832.5</v>
      </c>
      <c r="J472" s="149">
        <v>3116.23</v>
      </c>
      <c r="K472" s="7">
        <v>2625</v>
      </c>
      <c r="L472" s="7">
        <v>3798.13</v>
      </c>
      <c r="M472" s="7">
        <v>4000</v>
      </c>
      <c r="N472" s="7">
        <v>3472.54</v>
      </c>
      <c r="O472" s="7">
        <v>3150</v>
      </c>
      <c r="P472" s="7">
        <v>3750</v>
      </c>
      <c r="Q472" s="7">
        <v>3472.4</v>
      </c>
      <c r="R472" s="7">
        <v>3621.54</v>
      </c>
      <c r="S472" s="7">
        <v>3524.96</v>
      </c>
      <c r="T472" s="7">
        <v>3425</v>
      </c>
      <c r="U472" s="7">
        <v>3800</v>
      </c>
      <c r="W472" s="7">
        <v>3158.66</v>
      </c>
      <c r="X472" s="7">
        <v>3785.25</v>
      </c>
      <c r="AA472" s="7">
        <v>3528</v>
      </c>
      <c r="AB472" s="7">
        <v>2625</v>
      </c>
      <c r="AC472" s="7">
        <v>3300</v>
      </c>
      <c r="AD472" s="7">
        <v>3752.56</v>
      </c>
      <c r="AE472" s="7">
        <v>3577.05</v>
      </c>
      <c r="AF472" s="7">
        <v>3317.77</v>
      </c>
      <c r="AG472" s="7">
        <v>3272</v>
      </c>
      <c r="AH472" s="7">
        <v>3500</v>
      </c>
      <c r="AI472" s="7">
        <v>3500</v>
      </c>
      <c r="AK472" s="7">
        <v>3525</v>
      </c>
      <c r="AL472" s="7">
        <v>3895</v>
      </c>
      <c r="AM472" s="7">
        <v>3336.85</v>
      </c>
      <c r="AN472" s="7">
        <v>3750</v>
      </c>
      <c r="AP472" s="7">
        <v>3113.13</v>
      </c>
      <c r="AR472" s="7">
        <v>3100</v>
      </c>
      <c r="AS472" s="7">
        <v>3200</v>
      </c>
      <c r="AT472" s="7">
        <v>1736.43</v>
      </c>
      <c r="AU472" s="7">
        <v>3500</v>
      </c>
      <c r="AV472" s="7">
        <v>3545.1</v>
      </c>
      <c r="AW472" s="7">
        <v>3500</v>
      </c>
      <c r="AY472" s="7">
        <v>3889.62</v>
      </c>
      <c r="BA472" s="7">
        <v>3135</v>
      </c>
      <c r="BB472" s="7">
        <v>3800</v>
      </c>
      <c r="BC472" s="7">
        <v>2600</v>
      </c>
    </row>
    <row r="473" spans="1:55" x14ac:dyDescent="0.25">
      <c r="A473" s="7" t="s">
        <v>686</v>
      </c>
      <c r="B473" s="20">
        <v>680</v>
      </c>
      <c r="C473" s="7">
        <v>525</v>
      </c>
      <c r="D473" s="149"/>
      <c r="E473" s="7">
        <v>745</v>
      </c>
      <c r="F473" s="5">
        <v>887.98</v>
      </c>
      <c r="H473" s="7">
        <v>750</v>
      </c>
      <c r="I473" s="7">
        <v>775</v>
      </c>
      <c r="J473" s="149">
        <v>690.65</v>
      </c>
      <c r="K473" s="7">
        <v>630</v>
      </c>
      <c r="L473" s="7">
        <v>760.63</v>
      </c>
      <c r="M473" s="7">
        <v>750</v>
      </c>
      <c r="N473" s="7">
        <v>771.68</v>
      </c>
      <c r="O473" s="7">
        <v>598.5</v>
      </c>
      <c r="P473" s="7">
        <v>751.53</v>
      </c>
      <c r="Q473" s="7">
        <v>749.7</v>
      </c>
      <c r="R473" s="7">
        <v>711.01</v>
      </c>
      <c r="S473" s="7">
        <v>765.69</v>
      </c>
      <c r="T473" s="7">
        <v>660</v>
      </c>
      <c r="U473" s="7">
        <v>740</v>
      </c>
      <c r="W473" s="7">
        <v>636.29999999999995</v>
      </c>
      <c r="X473" s="7">
        <v>780.39</v>
      </c>
      <c r="AA473" s="7">
        <v>656.25</v>
      </c>
      <c r="AB473" s="7">
        <v>630</v>
      </c>
      <c r="AC473" s="7">
        <v>650</v>
      </c>
      <c r="AD473" s="7">
        <v>761</v>
      </c>
      <c r="AE473" s="7">
        <v>754.41</v>
      </c>
      <c r="AF473" s="7">
        <v>611.84</v>
      </c>
      <c r="AG473" s="7">
        <v>709.8</v>
      </c>
      <c r="AH473" s="7">
        <v>682</v>
      </c>
      <c r="AI473" s="7">
        <v>600</v>
      </c>
      <c r="AK473" s="7">
        <v>715</v>
      </c>
      <c r="AL473" s="7">
        <v>700</v>
      </c>
      <c r="AM473" s="7">
        <v>674.13</v>
      </c>
      <c r="AN473" s="7">
        <v>710</v>
      </c>
      <c r="AP473" s="7">
        <v>627.71</v>
      </c>
      <c r="AR473" s="7">
        <v>546</v>
      </c>
      <c r="AS473" s="7">
        <v>625</v>
      </c>
      <c r="AT473" s="7">
        <v>578.80999999999995</v>
      </c>
      <c r="AU473" s="7">
        <v>700</v>
      </c>
      <c r="AV473" s="7">
        <v>678.72</v>
      </c>
      <c r="AW473" s="7">
        <v>700</v>
      </c>
      <c r="AY473" s="7">
        <v>900</v>
      </c>
      <c r="BA473" s="7">
        <v>675</v>
      </c>
      <c r="BB473" s="7">
        <v>700</v>
      </c>
      <c r="BC473" s="7">
        <v>550</v>
      </c>
    </row>
    <row r="474" spans="1:55" x14ac:dyDescent="0.25">
      <c r="A474" s="7" t="s">
        <v>689</v>
      </c>
      <c r="B474" s="20">
        <v>2625</v>
      </c>
      <c r="C474" s="7">
        <v>2100</v>
      </c>
      <c r="D474" s="149"/>
      <c r="E474" s="7">
        <v>2677.5</v>
      </c>
      <c r="F474" s="5">
        <v>2725.25</v>
      </c>
      <c r="H474" s="7">
        <v>2800</v>
      </c>
      <c r="I474" s="7">
        <v>2835</v>
      </c>
      <c r="J474" s="149">
        <v>2384.0500000000002</v>
      </c>
      <c r="K474" s="7">
        <v>1995</v>
      </c>
      <c r="L474" s="7">
        <v>2798.35</v>
      </c>
      <c r="M474" s="7">
        <v>2750</v>
      </c>
      <c r="N474" s="7">
        <v>2835.91</v>
      </c>
      <c r="O474" s="7">
        <v>2310</v>
      </c>
      <c r="P474" s="7">
        <v>2761.3</v>
      </c>
      <c r="Q474" s="7">
        <v>2646</v>
      </c>
      <c r="R474" s="7">
        <v>2803.49</v>
      </c>
      <c r="S474" s="7">
        <v>2361.11</v>
      </c>
      <c r="T474" s="7">
        <v>2550</v>
      </c>
      <c r="U474" s="7">
        <v>2800</v>
      </c>
      <c r="W474" s="7">
        <v>2460.15</v>
      </c>
      <c r="X474" s="7">
        <v>2816.29</v>
      </c>
      <c r="AA474" s="7">
        <v>2480.62</v>
      </c>
      <c r="AB474" s="7">
        <v>2362.5</v>
      </c>
      <c r="AC474" s="7">
        <v>2400</v>
      </c>
      <c r="AD474" s="7">
        <v>2757</v>
      </c>
      <c r="AE474" s="7">
        <v>2869.38</v>
      </c>
      <c r="AF474" s="7">
        <v>2327</v>
      </c>
      <c r="AG474" s="7">
        <v>2677.5</v>
      </c>
      <c r="AH474" s="7">
        <v>2730</v>
      </c>
      <c r="AI474" s="7">
        <v>2350</v>
      </c>
      <c r="AK474" s="7">
        <v>2750</v>
      </c>
      <c r="AL474" s="7">
        <v>2786.35</v>
      </c>
      <c r="AM474" s="7">
        <v>2604.0700000000002</v>
      </c>
      <c r="AN474" s="7">
        <v>2850</v>
      </c>
      <c r="AP474" s="7">
        <v>2024.37</v>
      </c>
      <c r="AR474" s="7">
        <v>2150</v>
      </c>
      <c r="AS474" s="7">
        <v>2300</v>
      </c>
      <c r="AT474" s="7">
        <v>1389.15</v>
      </c>
      <c r="AU474" s="7">
        <v>2500</v>
      </c>
      <c r="AV474" s="7">
        <v>2582.31</v>
      </c>
      <c r="AW474" s="7">
        <v>2431.0100000000002</v>
      </c>
      <c r="AY474" s="7">
        <v>2535.75</v>
      </c>
      <c r="BA474" s="7">
        <v>2651</v>
      </c>
      <c r="BB474" s="7">
        <v>2600</v>
      </c>
      <c r="BC474" s="7">
        <v>2100</v>
      </c>
    </row>
    <row r="475" spans="1:55" x14ac:dyDescent="0.25">
      <c r="A475" s="7" t="s">
        <v>690</v>
      </c>
      <c r="B475" s="20">
        <v>300</v>
      </c>
      <c r="C475" s="7">
        <v>275.62</v>
      </c>
      <c r="D475" s="149"/>
      <c r="E475" s="7">
        <v>330.5</v>
      </c>
      <c r="F475" s="5">
        <v>314.32</v>
      </c>
      <c r="H475" s="7">
        <v>350</v>
      </c>
      <c r="I475" s="7">
        <v>346.5</v>
      </c>
      <c r="J475" s="149">
        <v>320.25</v>
      </c>
      <c r="K475" s="7">
        <v>262.5</v>
      </c>
      <c r="L475" s="7">
        <v>347.84</v>
      </c>
      <c r="M475" s="7">
        <v>350</v>
      </c>
      <c r="N475" s="7">
        <v>335.67</v>
      </c>
      <c r="O475" s="7">
        <v>273</v>
      </c>
      <c r="P475" s="7">
        <v>345.03</v>
      </c>
      <c r="Q475" s="7">
        <v>346.5</v>
      </c>
      <c r="R475" s="7">
        <v>341.77</v>
      </c>
      <c r="S475" s="7">
        <v>319.06</v>
      </c>
      <c r="T475" s="7">
        <v>300</v>
      </c>
      <c r="U475" s="7">
        <v>340</v>
      </c>
      <c r="W475" s="7">
        <v>308</v>
      </c>
      <c r="X475" s="7">
        <v>356.54</v>
      </c>
      <c r="AA475" s="7">
        <v>303.18</v>
      </c>
      <c r="AB475" s="7">
        <v>262.5</v>
      </c>
      <c r="AC475" s="7">
        <v>250</v>
      </c>
      <c r="AD475" s="7">
        <v>232.5</v>
      </c>
      <c r="AE475" s="7">
        <v>340.67</v>
      </c>
      <c r="AF475" s="7">
        <v>311.33999999999997</v>
      </c>
      <c r="AG475" s="7">
        <v>315</v>
      </c>
      <c r="AH475" s="7">
        <v>315</v>
      </c>
      <c r="AI475" s="7">
        <v>303.18</v>
      </c>
      <c r="AK475" s="7">
        <v>330.75</v>
      </c>
      <c r="AL475" s="7">
        <v>329.56</v>
      </c>
      <c r="AM475" s="7">
        <v>308</v>
      </c>
      <c r="AN475" s="7">
        <v>345</v>
      </c>
      <c r="AP475" s="7">
        <v>324.97000000000003</v>
      </c>
      <c r="AR475" s="7">
        <v>355</v>
      </c>
      <c r="AS475" s="7">
        <v>225</v>
      </c>
      <c r="AT475" s="7">
        <v>138.91</v>
      </c>
      <c r="AU475" s="7">
        <v>330</v>
      </c>
      <c r="AV475" s="7">
        <v>302.24</v>
      </c>
      <c r="AW475" s="7">
        <v>320</v>
      </c>
      <c r="AY475" s="7">
        <v>316.02</v>
      </c>
      <c r="BA475" s="7">
        <v>300</v>
      </c>
      <c r="BB475" s="7">
        <v>320</v>
      </c>
      <c r="BC475" s="7">
        <v>288.75</v>
      </c>
    </row>
    <row r="476" spans="1:55" x14ac:dyDescent="0.25">
      <c r="A476" s="7" t="s">
        <v>691</v>
      </c>
      <c r="B476" s="20">
        <v>1800</v>
      </c>
      <c r="C476" s="7">
        <v>1470</v>
      </c>
      <c r="D476" s="149"/>
      <c r="E476" s="7">
        <v>1850</v>
      </c>
      <c r="F476" s="5">
        <v>1921.99</v>
      </c>
      <c r="H476" s="7">
        <v>1800</v>
      </c>
      <c r="I476" s="7">
        <v>1900</v>
      </c>
      <c r="J476" s="149">
        <v>1854.01</v>
      </c>
      <c r="K476" s="7">
        <v>1102.5</v>
      </c>
      <c r="L476" s="7">
        <v>1931.19</v>
      </c>
      <c r="M476" s="7">
        <v>1897</v>
      </c>
      <c r="N476" s="7">
        <v>1819.12</v>
      </c>
      <c r="O476" s="7">
        <v>1601.25</v>
      </c>
      <c r="P476" s="7">
        <v>1902.7</v>
      </c>
      <c r="Q476" s="7">
        <v>1736.43</v>
      </c>
      <c r="R476" s="7">
        <v>1842.85</v>
      </c>
      <c r="S476" s="7">
        <v>1659.01</v>
      </c>
      <c r="T476" s="7">
        <v>1700</v>
      </c>
      <c r="U476" s="7">
        <v>1800</v>
      </c>
      <c r="W476" s="7">
        <v>1615</v>
      </c>
      <c r="X476" s="7">
        <v>1849.27</v>
      </c>
      <c r="AA476" s="7">
        <v>1736.43</v>
      </c>
      <c r="AB476" s="7">
        <v>1680</v>
      </c>
      <c r="AC476" s="7">
        <v>1650</v>
      </c>
      <c r="AD476" s="7">
        <v>1815</v>
      </c>
      <c r="AE476" s="7">
        <v>1875.45</v>
      </c>
      <c r="AF476" s="7">
        <v>1610.59</v>
      </c>
      <c r="AG476" s="7">
        <v>1680</v>
      </c>
      <c r="AH476" s="7">
        <v>1732</v>
      </c>
      <c r="AI476" s="7">
        <v>1575</v>
      </c>
      <c r="AK476" s="7">
        <v>1735</v>
      </c>
      <c r="AL476" s="7">
        <v>1850</v>
      </c>
      <c r="AM476" s="7">
        <v>1795.41</v>
      </c>
      <c r="AN476" s="7">
        <v>1750</v>
      </c>
      <c r="AP476" s="7">
        <v>1419.52</v>
      </c>
      <c r="AR476" s="7">
        <v>1650</v>
      </c>
      <c r="AS476" s="7">
        <v>1500</v>
      </c>
      <c r="AT476" s="7">
        <v>694.57</v>
      </c>
      <c r="AU476" s="7">
        <v>1750</v>
      </c>
      <c r="AV476" s="7">
        <v>1765.73</v>
      </c>
      <c r="AW476" s="7">
        <v>1800</v>
      </c>
      <c r="AY476" s="7">
        <v>1764</v>
      </c>
      <c r="BA476" s="7">
        <v>1744</v>
      </c>
      <c r="BB476" s="7">
        <v>1800</v>
      </c>
      <c r="BC476" s="7">
        <v>1575</v>
      </c>
    </row>
    <row r="477" spans="1:55" x14ac:dyDescent="0.25">
      <c r="A477" s="7" t="s">
        <v>692</v>
      </c>
      <c r="B477" s="20">
        <v>3300</v>
      </c>
      <c r="C477" s="7">
        <v>2100</v>
      </c>
      <c r="D477" s="149"/>
      <c r="E477" s="7">
        <v>3300</v>
      </c>
      <c r="F477" s="5">
        <v>3412.09</v>
      </c>
      <c r="H477" s="7">
        <v>3600</v>
      </c>
      <c r="I477" s="7">
        <v>3300</v>
      </c>
      <c r="J477" s="149">
        <v>3150</v>
      </c>
      <c r="K477" s="7">
        <v>2205</v>
      </c>
      <c r="L477" s="7">
        <v>3393.75</v>
      </c>
      <c r="M477" s="7">
        <v>3341</v>
      </c>
      <c r="N477" s="7">
        <v>3356.79</v>
      </c>
      <c r="O477" s="7">
        <v>2940</v>
      </c>
      <c r="P477" s="7">
        <v>3412.5</v>
      </c>
      <c r="Q477" s="7">
        <v>3307.5</v>
      </c>
      <c r="R477" s="7">
        <v>3314.85</v>
      </c>
      <c r="S477" s="7">
        <v>2795.39</v>
      </c>
      <c r="T477" s="7">
        <v>3000</v>
      </c>
      <c r="U477" s="7">
        <v>3360</v>
      </c>
      <c r="W477" s="7">
        <v>2756.25</v>
      </c>
      <c r="X477" s="7">
        <v>3338.59</v>
      </c>
      <c r="AA477" s="7">
        <v>3125.58</v>
      </c>
      <c r="AB477" s="7">
        <v>2625</v>
      </c>
      <c r="AC477" s="7">
        <v>2970</v>
      </c>
      <c r="AD477" s="7">
        <v>3290</v>
      </c>
      <c r="AE477" s="7">
        <v>3338.59</v>
      </c>
      <c r="AF477" s="7">
        <v>3023.09</v>
      </c>
      <c r="AG477" s="7">
        <v>3108</v>
      </c>
      <c r="AH477" s="7">
        <v>3255</v>
      </c>
      <c r="AI477" s="7">
        <v>2625</v>
      </c>
      <c r="AK477" s="7">
        <v>3195</v>
      </c>
      <c r="AL477" s="7">
        <v>3300</v>
      </c>
      <c r="AM477" s="7">
        <v>2816</v>
      </c>
      <c r="AN477" s="7">
        <v>3000</v>
      </c>
      <c r="AP477" s="7">
        <v>2453.29</v>
      </c>
      <c r="AR477" s="7">
        <v>2800</v>
      </c>
      <c r="AS477" s="7">
        <v>2700</v>
      </c>
      <c r="AT477" s="7">
        <v>1389.15</v>
      </c>
      <c r="AU477" s="7">
        <v>3000</v>
      </c>
      <c r="AV477" s="7">
        <v>3388.29</v>
      </c>
      <c r="AW477" s="7">
        <v>2894.06</v>
      </c>
      <c r="AY477" s="7">
        <v>3307.5</v>
      </c>
      <c r="BA477" s="7">
        <v>3165.25</v>
      </c>
      <c r="BB477" s="7">
        <v>2850</v>
      </c>
      <c r="BC477" s="7">
        <v>2940</v>
      </c>
    </row>
    <row r="478" spans="1:55" x14ac:dyDescent="0.25">
      <c r="A478" s="7" t="s">
        <v>694</v>
      </c>
      <c r="B478" s="20">
        <v>1100</v>
      </c>
      <c r="C478" s="7">
        <v>1050</v>
      </c>
      <c r="D478" s="149"/>
      <c r="E478" s="7">
        <v>1210</v>
      </c>
      <c r="F478" s="5">
        <v>1327.97</v>
      </c>
      <c r="H478" s="7">
        <v>1200</v>
      </c>
      <c r="I478" s="7">
        <v>1242</v>
      </c>
      <c r="J478" s="149">
        <v>1149.79</v>
      </c>
      <c r="K478" s="7">
        <v>882</v>
      </c>
      <c r="L478" s="7">
        <v>1267.3599999999999</v>
      </c>
      <c r="M478" s="7">
        <v>1234</v>
      </c>
      <c r="N478" s="7">
        <v>1237.1500000000001</v>
      </c>
      <c r="O478" s="7">
        <v>1050</v>
      </c>
      <c r="P478" s="7">
        <v>1250.8</v>
      </c>
      <c r="Q478" s="7">
        <v>1157.6199999999999</v>
      </c>
      <c r="R478" s="7">
        <v>1208.97</v>
      </c>
      <c r="S478" s="7">
        <v>1148.6400000000001</v>
      </c>
      <c r="T478" s="7">
        <v>1100</v>
      </c>
      <c r="U478" s="7">
        <v>1300</v>
      </c>
      <c r="W478" s="7">
        <v>1113</v>
      </c>
      <c r="X478" s="7">
        <v>1274.29</v>
      </c>
      <c r="AA478" s="7">
        <v>1157.6199999999999</v>
      </c>
      <c r="AB478" s="7">
        <v>1155</v>
      </c>
      <c r="AC478" s="7">
        <v>1023</v>
      </c>
      <c r="AD478" s="7">
        <v>1212</v>
      </c>
      <c r="AE478" s="7">
        <v>1250</v>
      </c>
      <c r="AF478" s="7">
        <v>1035.97</v>
      </c>
      <c r="AG478" s="7">
        <v>1199</v>
      </c>
      <c r="AH478" s="7">
        <v>1155</v>
      </c>
      <c r="AI478" s="7">
        <v>1020</v>
      </c>
      <c r="AK478" s="7">
        <v>1095</v>
      </c>
      <c r="AL478" s="7">
        <v>1210</v>
      </c>
      <c r="AM478" s="7">
        <v>1178.26</v>
      </c>
      <c r="AN478" s="7">
        <v>1150</v>
      </c>
      <c r="AP478" s="7">
        <v>935.64</v>
      </c>
      <c r="AR478" s="7">
        <v>935</v>
      </c>
      <c r="AS478" s="7">
        <v>900</v>
      </c>
      <c r="AT478" s="7">
        <v>926.1</v>
      </c>
      <c r="AU478" s="7">
        <v>1250</v>
      </c>
      <c r="AV478" s="7">
        <v>1105.95</v>
      </c>
      <c r="AW478" s="7">
        <v>1099.73</v>
      </c>
      <c r="AY478" s="7">
        <v>1215.5</v>
      </c>
      <c r="BA478" s="7">
        <v>1094.5</v>
      </c>
      <c r="BB478" s="7">
        <v>1050</v>
      </c>
      <c r="BC478" s="7">
        <v>1102.5</v>
      </c>
    </row>
    <row r="479" spans="1:55" x14ac:dyDescent="0.25">
      <c r="A479" s="7" t="s">
        <v>695</v>
      </c>
      <c r="B479" s="20">
        <v>600</v>
      </c>
      <c r="C479" s="7">
        <v>750</v>
      </c>
      <c r="D479" s="149"/>
      <c r="E479" s="7">
        <v>665</v>
      </c>
      <c r="F479" s="5">
        <v>848.97</v>
      </c>
      <c r="H479" s="7">
        <v>672.6</v>
      </c>
      <c r="I479" s="7">
        <v>750</v>
      </c>
      <c r="J479" s="149">
        <v>637.66</v>
      </c>
      <c r="K479" s="7">
        <v>441</v>
      </c>
      <c r="L479" s="7">
        <v>685.19</v>
      </c>
      <c r="M479" s="7">
        <v>652</v>
      </c>
      <c r="N479" s="7">
        <v>669.43</v>
      </c>
      <c r="O479" s="7">
        <v>525</v>
      </c>
      <c r="P479" s="7">
        <v>677.81</v>
      </c>
      <c r="Q479" s="7">
        <v>694.57</v>
      </c>
      <c r="R479" s="7">
        <v>680.3</v>
      </c>
      <c r="S479" s="7">
        <v>612.61</v>
      </c>
      <c r="T479" s="7">
        <v>590</v>
      </c>
      <c r="U479" s="7">
        <v>750</v>
      </c>
      <c r="W479" s="7">
        <v>606.9</v>
      </c>
      <c r="X479" s="7">
        <v>701.09</v>
      </c>
      <c r="AA479" s="7">
        <v>650</v>
      </c>
      <c r="AB479" s="7">
        <v>577.5</v>
      </c>
      <c r="AC479" s="7">
        <v>550</v>
      </c>
      <c r="AD479" s="7">
        <v>591</v>
      </c>
      <c r="AE479" s="7">
        <v>750</v>
      </c>
      <c r="AF479" s="7">
        <v>553.59</v>
      </c>
      <c r="AG479" s="7">
        <v>631</v>
      </c>
      <c r="AH479" s="7">
        <v>577</v>
      </c>
      <c r="AI479" s="7">
        <v>600</v>
      </c>
      <c r="AK479" s="7">
        <v>630</v>
      </c>
      <c r="AL479" s="7">
        <v>649.80999999999995</v>
      </c>
      <c r="AM479" s="7">
        <v>578.38</v>
      </c>
      <c r="AN479" s="7">
        <v>750</v>
      </c>
      <c r="AP479" s="7">
        <v>495.74</v>
      </c>
      <c r="AR479" s="7">
        <v>480</v>
      </c>
      <c r="AS479" s="7">
        <v>500</v>
      </c>
      <c r="AT479" s="7">
        <v>578.80999999999995</v>
      </c>
      <c r="AU479" s="7">
        <v>700</v>
      </c>
      <c r="AV479" s="7">
        <v>572.66999999999996</v>
      </c>
      <c r="AW479" s="7">
        <v>625</v>
      </c>
      <c r="AY479" s="7">
        <v>632.04999999999995</v>
      </c>
      <c r="BA479" s="7">
        <v>607.29999999999995</v>
      </c>
      <c r="BB479" s="7">
        <v>600</v>
      </c>
      <c r="BC479" s="7">
        <v>575</v>
      </c>
    </row>
    <row r="480" spans="1:55" x14ac:dyDescent="0.25">
      <c r="A480" s="7" t="s">
        <v>696</v>
      </c>
      <c r="B480" s="20">
        <v>500</v>
      </c>
      <c r="C480" s="7">
        <v>500</v>
      </c>
      <c r="D480" s="149"/>
      <c r="E480" s="7">
        <v>600</v>
      </c>
      <c r="F480" s="5">
        <v>342.34</v>
      </c>
      <c r="H480" s="7">
        <v>351.25</v>
      </c>
      <c r="I480" s="7">
        <v>605</v>
      </c>
      <c r="J480" s="149">
        <v>392.83</v>
      </c>
      <c r="K480" s="7">
        <v>367.5</v>
      </c>
      <c r="L480" s="7">
        <v>564.28</v>
      </c>
      <c r="M480" s="7">
        <v>550</v>
      </c>
      <c r="N480" s="7">
        <v>520.88</v>
      </c>
      <c r="O480" s="7">
        <v>500</v>
      </c>
      <c r="P480" s="7">
        <v>550</v>
      </c>
      <c r="Q480" s="7">
        <v>441</v>
      </c>
      <c r="R480" s="7">
        <v>546</v>
      </c>
      <c r="S480" s="7">
        <v>382.87</v>
      </c>
      <c r="T480" s="7">
        <v>360</v>
      </c>
      <c r="U480" s="7">
        <v>600</v>
      </c>
      <c r="W480" s="7">
        <v>323.39999999999998</v>
      </c>
      <c r="X480" s="7">
        <v>375.58</v>
      </c>
      <c r="AA480" s="7">
        <v>525</v>
      </c>
      <c r="AB480" s="7">
        <v>472.5</v>
      </c>
      <c r="AC480" s="7">
        <v>550</v>
      </c>
      <c r="AD480" s="7">
        <v>551.15</v>
      </c>
      <c r="AE480" s="7">
        <v>567.78</v>
      </c>
      <c r="AF480" s="7">
        <v>502.13</v>
      </c>
      <c r="AG480" s="7">
        <v>425</v>
      </c>
      <c r="AH480" s="7">
        <v>500</v>
      </c>
      <c r="AI480" s="7">
        <v>248</v>
      </c>
      <c r="AK480" s="7">
        <v>550</v>
      </c>
      <c r="AL480" s="7">
        <v>575</v>
      </c>
      <c r="AM480" s="7">
        <v>578.38</v>
      </c>
      <c r="AN480" s="7">
        <v>525</v>
      </c>
      <c r="AP480" s="7">
        <v>545.73</v>
      </c>
      <c r="AR480" s="7">
        <v>420</v>
      </c>
      <c r="AS480" s="7">
        <v>400</v>
      </c>
      <c r="AT480" s="7">
        <v>173.63</v>
      </c>
      <c r="AU480" s="7">
        <v>600</v>
      </c>
      <c r="AV480" s="7">
        <v>545.4</v>
      </c>
      <c r="AW480" s="7">
        <v>416.74</v>
      </c>
      <c r="AY480" s="7">
        <v>468.56</v>
      </c>
      <c r="BA480" s="7">
        <v>500</v>
      </c>
      <c r="BB480" s="7">
        <v>525</v>
      </c>
      <c r="BC480" s="7">
        <v>315</v>
      </c>
    </row>
    <row r="481" spans="1:55" x14ac:dyDescent="0.25">
      <c r="A481" s="7" t="s">
        <v>697</v>
      </c>
      <c r="B481" s="20">
        <v>270</v>
      </c>
      <c r="C481" s="7">
        <v>262.5</v>
      </c>
      <c r="D481" s="149"/>
      <c r="E481" s="7">
        <v>317</v>
      </c>
      <c r="F481" s="5">
        <v>342.34</v>
      </c>
      <c r="H481" s="7">
        <v>306.8</v>
      </c>
      <c r="I481" s="7">
        <v>350</v>
      </c>
      <c r="J481" s="149">
        <v>300.97000000000003</v>
      </c>
      <c r="K481" s="7">
        <v>308.7</v>
      </c>
      <c r="L481" s="7">
        <v>316.04000000000002</v>
      </c>
      <c r="M481" s="7">
        <v>295</v>
      </c>
      <c r="N481" s="7">
        <v>350</v>
      </c>
      <c r="O481" s="7">
        <v>236.25</v>
      </c>
      <c r="P481" s="7">
        <v>327.60000000000002</v>
      </c>
      <c r="Q481" s="7">
        <v>330</v>
      </c>
      <c r="R481" s="7">
        <v>320.24</v>
      </c>
      <c r="S481" s="7">
        <v>242.46</v>
      </c>
      <c r="T481" s="7">
        <v>285</v>
      </c>
      <c r="U481" s="7">
        <v>375</v>
      </c>
      <c r="W481" s="7">
        <v>293.26</v>
      </c>
      <c r="X481" s="7">
        <v>324.26</v>
      </c>
      <c r="AA481" s="7">
        <v>315</v>
      </c>
      <c r="AB481" s="7">
        <v>262.5</v>
      </c>
      <c r="AC481" s="7">
        <v>250</v>
      </c>
      <c r="AD481" s="7">
        <v>280.5</v>
      </c>
      <c r="AE481" s="7">
        <v>323.33999999999997</v>
      </c>
      <c r="AF481" s="7">
        <v>308.35000000000002</v>
      </c>
      <c r="AG481" s="7">
        <v>325</v>
      </c>
      <c r="AH481" s="7">
        <v>262</v>
      </c>
      <c r="AI481" s="7">
        <v>289.39999999999998</v>
      </c>
      <c r="AK481" s="7">
        <v>275</v>
      </c>
      <c r="AL481" s="7">
        <v>299.72000000000003</v>
      </c>
      <c r="AM481" s="7">
        <v>266.77999999999997</v>
      </c>
      <c r="AN481" s="7">
        <v>330</v>
      </c>
      <c r="AP481" s="7">
        <v>280.86</v>
      </c>
      <c r="AR481" s="7">
        <v>315</v>
      </c>
      <c r="AS481" s="7">
        <v>225</v>
      </c>
      <c r="AT481" s="7">
        <v>115.76</v>
      </c>
      <c r="AU481" s="7">
        <v>325</v>
      </c>
      <c r="AV481" s="7">
        <v>242.4</v>
      </c>
      <c r="AW481" s="7">
        <v>290</v>
      </c>
      <c r="AY481" s="7">
        <v>273.48</v>
      </c>
      <c r="BA481" s="7">
        <v>287</v>
      </c>
      <c r="BB481" s="7">
        <v>300</v>
      </c>
      <c r="BC481" s="7">
        <v>330</v>
      </c>
    </row>
    <row r="482" spans="1:55" x14ac:dyDescent="0.25">
      <c r="A482" s="7" t="s">
        <v>1418</v>
      </c>
      <c r="B482" s="20">
        <v>575</v>
      </c>
      <c r="C482" s="7">
        <v>275.62</v>
      </c>
      <c r="D482" s="149"/>
      <c r="E482" s="7">
        <v>1285</v>
      </c>
      <c r="F482" s="5">
        <v>1389.9</v>
      </c>
      <c r="H482" s="7">
        <v>800</v>
      </c>
      <c r="I482" s="7">
        <v>1500</v>
      </c>
      <c r="J482" s="149">
        <v>637.24</v>
      </c>
      <c r="K482" s="7">
        <v>1400</v>
      </c>
      <c r="L482" s="7">
        <v>828.76</v>
      </c>
      <c r="M482" s="7">
        <v>545</v>
      </c>
      <c r="N482" s="7">
        <v>1500</v>
      </c>
      <c r="O482" s="7">
        <v>367.5</v>
      </c>
      <c r="P482" s="7">
        <v>364.61</v>
      </c>
      <c r="Q482" s="7">
        <v>926.1</v>
      </c>
      <c r="R482" s="7">
        <v>1275</v>
      </c>
      <c r="S482" s="7">
        <v>638.13</v>
      </c>
      <c r="T482" s="7">
        <v>1100</v>
      </c>
      <c r="U482" s="7">
        <v>1190</v>
      </c>
      <c r="W482" s="7">
        <v>1100</v>
      </c>
      <c r="X482" s="7">
        <v>638.13</v>
      </c>
      <c r="AA482" s="7">
        <v>1099.73</v>
      </c>
      <c r="AB482" s="7">
        <v>892.5</v>
      </c>
      <c r="AC482" s="7">
        <v>875</v>
      </c>
      <c r="AD482" s="7">
        <v>1214</v>
      </c>
      <c r="AE482" s="7">
        <v>894.26</v>
      </c>
      <c r="AF482" s="7">
        <v>978.44</v>
      </c>
      <c r="AG482" s="7">
        <v>662.5</v>
      </c>
      <c r="AH482" s="7">
        <v>682</v>
      </c>
      <c r="AI482" s="7">
        <v>1500</v>
      </c>
      <c r="AK482" s="7">
        <v>865</v>
      </c>
      <c r="AL482" s="7">
        <v>1050</v>
      </c>
      <c r="AM482" s="7">
        <v>750</v>
      </c>
      <c r="AN482" s="7">
        <v>1300</v>
      </c>
      <c r="AP482" s="7">
        <v>578.80999999999995</v>
      </c>
      <c r="AR482" s="7">
        <v>1500</v>
      </c>
      <c r="AS482" s="7">
        <v>1100</v>
      </c>
      <c r="AT482" s="7">
        <v>694.57</v>
      </c>
      <c r="AU482" s="7">
        <v>910.5</v>
      </c>
      <c r="AV482" s="7">
        <v>787.5</v>
      </c>
      <c r="AW482" s="7">
        <v>1200</v>
      </c>
      <c r="AY482" s="7">
        <v>632.04999999999995</v>
      </c>
      <c r="BA482" s="7">
        <v>1260</v>
      </c>
      <c r="BB482" s="7">
        <v>1300</v>
      </c>
      <c r="BC482" s="7">
        <v>865</v>
      </c>
    </row>
    <row r="483" spans="1:55" x14ac:dyDescent="0.25">
      <c r="A483" s="7">
        <v>20</v>
      </c>
      <c r="D483" s="149"/>
      <c r="J483" s="149"/>
    </row>
    <row r="484" spans="1:55" x14ac:dyDescent="0.25">
      <c r="A484" s="7" t="s">
        <v>254</v>
      </c>
      <c r="B484" s="20">
        <v>105</v>
      </c>
      <c r="C484" s="7">
        <v>125</v>
      </c>
      <c r="D484" s="149"/>
      <c r="E484" s="7">
        <v>107.2</v>
      </c>
      <c r="F484" s="5">
        <v>115.92</v>
      </c>
      <c r="H484" s="7">
        <v>160</v>
      </c>
      <c r="I484" s="7">
        <v>175</v>
      </c>
      <c r="J484" s="149">
        <v>132.56</v>
      </c>
      <c r="K484" s="7">
        <v>105</v>
      </c>
      <c r="L484" s="7">
        <v>160</v>
      </c>
      <c r="M484" s="7">
        <v>154.25</v>
      </c>
      <c r="N484" s="7">
        <v>160</v>
      </c>
      <c r="O484" s="7">
        <v>150</v>
      </c>
      <c r="P484" s="7">
        <v>164.61</v>
      </c>
      <c r="Q484" s="7">
        <v>121.27</v>
      </c>
      <c r="R484" s="7">
        <v>165</v>
      </c>
      <c r="S484" s="7">
        <v>140.36000000000001</v>
      </c>
      <c r="T484" s="7">
        <v>125</v>
      </c>
      <c r="U484" s="7">
        <v>130</v>
      </c>
      <c r="W484" s="7">
        <v>153.72</v>
      </c>
      <c r="X484" s="7">
        <v>165.37</v>
      </c>
      <c r="AA484" s="7">
        <v>105</v>
      </c>
      <c r="AB484" s="7">
        <v>115.5</v>
      </c>
      <c r="AC484" s="7">
        <v>157</v>
      </c>
      <c r="AD484" s="7">
        <v>135.77000000000001</v>
      </c>
      <c r="AE484" s="7">
        <v>160.56</v>
      </c>
      <c r="AF484" s="7">
        <v>154.85</v>
      </c>
      <c r="AG484" s="7">
        <v>145</v>
      </c>
      <c r="AH484" s="7">
        <v>150</v>
      </c>
      <c r="AI484" s="7">
        <v>100</v>
      </c>
      <c r="AK484" s="7">
        <v>130</v>
      </c>
      <c r="AL484" s="7">
        <v>165</v>
      </c>
      <c r="AM484" s="7">
        <v>156.12</v>
      </c>
      <c r="AN484" s="7">
        <v>135</v>
      </c>
      <c r="AP484" s="7">
        <v>98.96</v>
      </c>
      <c r="AR484" s="7">
        <v>157.5</v>
      </c>
      <c r="AS484" s="7">
        <v>100</v>
      </c>
      <c r="AT484" s="7">
        <v>81.02</v>
      </c>
      <c r="AU484" s="7">
        <v>126</v>
      </c>
      <c r="AV484" s="7">
        <v>140</v>
      </c>
      <c r="AW484" s="7">
        <v>140</v>
      </c>
      <c r="AY484" s="7">
        <v>121.27</v>
      </c>
      <c r="BA484" s="7">
        <v>157.5</v>
      </c>
      <c r="BB484" s="7">
        <v>123.16</v>
      </c>
      <c r="BC484" s="7">
        <v>115</v>
      </c>
    </row>
    <row r="485" spans="1:55" x14ac:dyDescent="0.25">
      <c r="A485" s="7" t="s">
        <v>255</v>
      </c>
      <c r="B485" s="20">
        <v>100</v>
      </c>
      <c r="C485" s="7">
        <v>105.3</v>
      </c>
      <c r="D485" s="149"/>
      <c r="E485" s="7">
        <v>93</v>
      </c>
      <c r="F485" s="5">
        <v>100.91</v>
      </c>
      <c r="H485" s="7">
        <v>130</v>
      </c>
      <c r="I485" s="7">
        <v>140</v>
      </c>
      <c r="J485" s="149">
        <v>110.24</v>
      </c>
      <c r="K485" s="7">
        <v>89.25</v>
      </c>
      <c r="L485" s="7">
        <v>131.25</v>
      </c>
      <c r="M485" s="7">
        <v>133.69999999999999</v>
      </c>
      <c r="N485" s="7">
        <v>136.5</v>
      </c>
      <c r="O485" s="7">
        <v>126</v>
      </c>
      <c r="P485" s="7">
        <v>140</v>
      </c>
      <c r="Q485" s="7">
        <v>114.66</v>
      </c>
      <c r="R485" s="7">
        <v>131.25</v>
      </c>
      <c r="S485" s="7">
        <v>112.3</v>
      </c>
      <c r="T485" s="7">
        <v>120</v>
      </c>
      <c r="U485" s="7">
        <v>110</v>
      </c>
      <c r="W485" s="7">
        <v>131.76</v>
      </c>
      <c r="X485" s="7">
        <v>135</v>
      </c>
      <c r="AA485" s="7">
        <v>100</v>
      </c>
      <c r="AB485" s="7">
        <v>94.5</v>
      </c>
      <c r="AC485" s="7">
        <v>131</v>
      </c>
      <c r="AD485" s="7">
        <v>108.33</v>
      </c>
      <c r="AE485" s="7">
        <v>132.61000000000001</v>
      </c>
      <c r="AF485" s="7">
        <v>133.75</v>
      </c>
      <c r="AG485" s="7">
        <v>115</v>
      </c>
      <c r="AH485" s="7">
        <v>120</v>
      </c>
      <c r="AI485" s="7">
        <v>80</v>
      </c>
      <c r="AK485" s="7">
        <v>120</v>
      </c>
      <c r="AL485" s="7">
        <v>138</v>
      </c>
      <c r="AM485" s="7">
        <v>120</v>
      </c>
      <c r="AN485" s="7">
        <v>125</v>
      </c>
      <c r="AP485" s="7">
        <v>93.46</v>
      </c>
      <c r="AR485" s="7">
        <v>131.25</v>
      </c>
      <c r="AS485" s="7">
        <v>90</v>
      </c>
      <c r="AT485" s="7">
        <v>81.02</v>
      </c>
      <c r="AU485" s="7">
        <v>115.5</v>
      </c>
      <c r="AV485" s="7">
        <v>110</v>
      </c>
      <c r="AW485" s="7">
        <v>118</v>
      </c>
      <c r="AY485" s="7">
        <v>110.25</v>
      </c>
      <c r="BA485" s="7">
        <v>126</v>
      </c>
      <c r="BB485" s="7">
        <v>93.87</v>
      </c>
      <c r="BC485" s="7">
        <v>93</v>
      </c>
    </row>
    <row r="486" spans="1:55" x14ac:dyDescent="0.25">
      <c r="A486" s="7" t="s">
        <v>256</v>
      </c>
      <c r="B486" s="20">
        <v>110</v>
      </c>
      <c r="C486" s="7">
        <v>99.48</v>
      </c>
      <c r="D486" s="149"/>
      <c r="E486" s="7">
        <v>89.7</v>
      </c>
      <c r="F486" s="5">
        <v>91.64</v>
      </c>
      <c r="H486" s="7">
        <v>100</v>
      </c>
      <c r="I486" s="7">
        <v>115</v>
      </c>
      <c r="J486" s="149">
        <v>84.51</v>
      </c>
      <c r="K486" s="7">
        <v>78.75</v>
      </c>
      <c r="L486" s="7">
        <v>116.63</v>
      </c>
      <c r="M486" s="7">
        <v>108</v>
      </c>
      <c r="N486" s="7">
        <v>114.09</v>
      </c>
      <c r="O486" s="7">
        <v>110.25</v>
      </c>
      <c r="P486" s="7">
        <v>112.38</v>
      </c>
      <c r="Q486" s="7">
        <v>99.22</v>
      </c>
      <c r="R486" s="7">
        <v>108.61</v>
      </c>
      <c r="S486" s="7">
        <v>95.7</v>
      </c>
      <c r="T486" s="7">
        <v>104</v>
      </c>
      <c r="U486" s="7">
        <v>115.5</v>
      </c>
      <c r="W486" s="7">
        <v>115.29</v>
      </c>
      <c r="X486" s="7">
        <v>115</v>
      </c>
      <c r="AA486" s="7">
        <v>99.75</v>
      </c>
      <c r="AB486" s="7">
        <v>94.5</v>
      </c>
      <c r="AC486" s="7">
        <v>94.5</v>
      </c>
      <c r="AD486" s="7">
        <v>108.33</v>
      </c>
      <c r="AE486" s="7">
        <v>115.5</v>
      </c>
      <c r="AF486" s="7">
        <v>111.64</v>
      </c>
      <c r="AG486" s="7">
        <v>100</v>
      </c>
      <c r="AH486" s="7">
        <v>100</v>
      </c>
      <c r="AI486" s="7">
        <v>80</v>
      </c>
      <c r="AK486" s="7">
        <v>115</v>
      </c>
      <c r="AL486" s="7">
        <v>130</v>
      </c>
      <c r="AM486" s="7">
        <v>110.25</v>
      </c>
      <c r="AN486" s="7">
        <v>103.5</v>
      </c>
      <c r="AP486" s="7">
        <v>87.97</v>
      </c>
      <c r="AR486" s="7">
        <v>118</v>
      </c>
      <c r="AS486" s="7">
        <v>90</v>
      </c>
      <c r="AT486" s="7">
        <v>69.45</v>
      </c>
      <c r="AU486" s="7">
        <v>94.5</v>
      </c>
      <c r="AV486" s="7">
        <v>99.75</v>
      </c>
      <c r="AW486" s="7">
        <v>105</v>
      </c>
      <c r="AY486" s="7">
        <v>115.45</v>
      </c>
      <c r="BA486" s="7">
        <v>105</v>
      </c>
      <c r="BB486" s="7">
        <v>93.87</v>
      </c>
      <c r="BC486" s="7">
        <v>93</v>
      </c>
    </row>
    <row r="487" spans="1:55" x14ac:dyDescent="0.25">
      <c r="A487" s="7" t="s">
        <v>257</v>
      </c>
      <c r="B487" s="20">
        <v>107</v>
      </c>
      <c r="C487" s="7">
        <v>98.9</v>
      </c>
      <c r="D487" s="149"/>
      <c r="E487" s="7">
        <v>85.5</v>
      </c>
      <c r="F487" s="5">
        <v>87.09</v>
      </c>
      <c r="H487" s="7">
        <v>100</v>
      </c>
      <c r="I487" s="7">
        <v>115</v>
      </c>
      <c r="J487" s="149">
        <v>99.75</v>
      </c>
      <c r="K487" s="7">
        <v>78.75</v>
      </c>
      <c r="L487" s="7">
        <v>106</v>
      </c>
      <c r="M487" s="7">
        <v>108</v>
      </c>
      <c r="N487" s="7">
        <v>110.24</v>
      </c>
      <c r="O487" s="7">
        <v>94.5</v>
      </c>
      <c r="P487" s="7">
        <v>110.25</v>
      </c>
      <c r="Q487" s="7">
        <v>99.22</v>
      </c>
      <c r="R487" s="7">
        <v>102.82</v>
      </c>
      <c r="S487" s="7">
        <v>89.32</v>
      </c>
      <c r="T487" s="7">
        <v>104</v>
      </c>
      <c r="U487" s="7">
        <v>94.5</v>
      </c>
      <c r="W487" s="7">
        <v>106.03</v>
      </c>
      <c r="X487" s="7">
        <v>110.25</v>
      </c>
      <c r="AA487" s="7">
        <v>94.5</v>
      </c>
      <c r="AB487" s="7">
        <v>94.5</v>
      </c>
      <c r="AC487" s="7">
        <v>94.5</v>
      </c>
      <c r="AD487" s="7">
        <v>108.33</v>
      </c>
      <c r="AE487" s="7">
        <v>108.15</v>
      </c>
      <c r="AF487" s="7">
        <v>105.88</v>
      </c>
      <c r="AG487" s="7">
        <v>100</v>
      </c>
      <c r="AH487" s="7">
        <v>95</v>
      </c>
      <c r="AI487" s="7">
        <v>70</v>
      </c>
      <c r="AK487" s="7">
        <v>98</v>
      </c>
      <c r="AL487" s="7">
        <v>125</v>
      </c>
      <c r="AM487" s="7">
        <v>105</v>
      </c>
      <c r="AN487" s="7">
        <v>95</v>
      </c>
      <c r="AP487" s="7">
        <v>87.97</v>
      </c>
      <c r="AR487" s="7">
        <v>110</v>
      </c>
      <c r="AS487" s="7">
        <v>85</v>
      </c>
      <c r="AT487" s="7">
        <v>69.45</v>
      </c>
      <c r="AU487" s="7">
        <v>94.5</v>
      </c>
      <c r="AV487" s="7">
        <v>99.75</v>
      </c>
      <c r="AW487" s="7">
        <v>105</v>
      </c>
      <c r="AY487" s="7">
        <v>109.96</v>
      </c>
      <c r="BA487" s="7">
        <v>98</v>
      </c>
      <c r="BB487" s="7">
        <v>93.87</v>
      </c>
      <c r="BC487" s="7">
        <v>93</v>
      </c>
    </row>
    <row r="488" spans="1:55" x14ac:dyDescent="0.25">
      <c r="A488" s="7" t="s">
        <v>258</v>
      </c>
      <c r="B488" s="20">
        <v>98</v>
      </c>
      <c r="C488" s="7">
        <v>98.9</v>
      </c>
      <c r="D488" s="149"/>
      <c r="E488" s="7">
        <v>85.5</v>
      </c>
      <c r="F488" s="5">
        <v>91.64</v>
      </c>
      <c r="H488" s="7">
        <v>100</v>
      </c>
      <c r="I488" s="7">
        <v>115</v>
      </c>
      <c r="J488" s="149">
        <v>99.75</v>
      </c>
      <c r="K488" s="7">
        <v>78.75</v>
      </c>
      <c r="L488" s="7">
        <v>108.19</v>
      </c>
      <c r="M488" s="7">
        <v>105</v>
      </c>
      <c r="N488" s="7">
        <v>110</v>
      </c>
      <c r="O488" s="7">
        <v>90</v>
      </c>
      <c r="P488" s="7">
        <v>110.25</v>
      </c>
      <c r="Q488" s="7">
        <v>99.22</v>
      </c>
      <c r="R488" s="7">
        <v>103.74</v>
      </c>
      <c r="S488" s="7">
        <v>95.7</v>
      </c>
      <c r="T488" s="7">
        <v>99</v>
      </c>
      <c r="U488" s="7">
        <v>96</v>
      </c>
      <c r="W488" s="7">
        <v>88.46</v>
      </c>
      <c r="X488" s="7">
        <v>110.25</v>
      </c>
      <c r="AA488" s="7">
        <v>85</v>
      </c>
      <c r="AB488" s="7">
        <v>94.5</v>
      </c>
      <c r="AC488" s="7">
        <v>94.5</v>
      </c>
      <c r="AD488" s="7">
        <v>108.33</v>
      </c>
      <c r="AE488" s="7">
        <v>110.25</v>
      </c>
      <c r="AF488" s="7">
        <v>111.64</v>
      </c>
      <c r="AG488" s="7">
        <v>100</v>
      </c>
      <c r="AH488" s="7">
        <v>95</v>
      </c>
      <c r="AI488" s="7">
        <v>75</v>
      </c>
      <c r="AK488" s="7">
        <v>98</v>
      </c>
      <c r="AL488" s="7">
        <v>105</v>
      </c>
      <c r="AM488" s="7">
        <v>105</v>
      </c>
      <c r="AN488" s="7">
        <v>120</v>
      </c>
      <c r="AP488" s="7">
        <v>87.97</v>
      </c>
      <c r="AR488" s="7">
        <v>120</v>
      </c>
      <c r="AS488" s="7">
        <v>80</v>
      </c>
      <c r="AT488" s="7">
        <v>69.45</v>
      </c>
      <c r="AU488" s="7">
        <v>92</v>
      </c>
      <c r="AV488" s="7">
        <v>95</v>
      </c>
      <c r="AW488" s="7">
        <v>105</v>
      </c>
      <c r="AY488" s="7">
        <v>93.71</v>
      </c>
      <c r="BA488" s="7">
        <v>100</v>
      </c>
      <c r="BB488" s="7">
        <v>93.87</v>
      </c>
      <c r="BC488" s="7">
        <v>93</v>
      </c>
    </row>
    <row r="489" spans="1:55" x14ac:dyDescent="0.25">
      <c r="A489" s="7" t="s">
        <v>259</v>
      </c>
      <c r="B489" s="20">
        <v>93</v>
      </c>
      <c r="C489" s="7">
        <v>75.83</v>
      </c>
      <c r="D489" s="149"/>
      <c r="E489" s="7">
        <v>74.5</v>
      </c>
      <c r="F489" s="5">
        <v>70.489999999999995</v>
      </c>
      <c r="H489" s="7">
        <v>95</v>
      </c>
      <c r="I489" s="7">
        <v>92</v>
      </c>
      <c r="J489" s="149">
        <v>90</v>
      </c>
      <c r="K489" s="7">
        <v>71.66</v>
      </c>
      <c r="L489" s="7">
        <v>92.88</v>
      </c>
      <c r="M489" s="7">
        <v>92.5</v>
      </c>
      <c r="N489" s="7">
        <v>95</v>
      </c>
      <c r="O489" s="7">
        <v>78.75</v>
      </c>
      <c r="P489" s="7">
        <v>93.77</v>
      </c>
      <c r="Q489" s="7">
        <v>90.4</v>
      </c>
      <c r="R489" s="7">
        <v>88.82</v>
      </c>
      <c r="S489" s="7">
        <v>82.95</v>
      </c>
      <c r="T489" s="7">
        <v>88</v>
      </c>
      <c r="U489" s="7">
        <v>90</v>
      </c>
      <c r="W489" s="7">
        <v>84.25</v>
      </c>
      <c r="X489" s="7">
        <v>94.5</v>
      </c>
      <c r="AA489" s="7">
        <v>84</v>
      </c>
      <c r="AB489" s="7">
        <v>89.25</v>
      </c>
      <c r="AC489" s="7">
        <v>78.75</v>
      </c>
      <c r="AD489" s="7">
        <v>95.6</v>
      </c>
      <c r="AE489" s="7">
        <v>94.25</v>
      </c>
      <c r="AF489" s="7">
        <v>90.56</v>
      </c>
      <c r="AG489" s="7">
        <v>84</v>
      </c>
      <c r="AH489" s="7">
        <v>85</v>
      </c>
      <c r="AI489" s="7">
        <v>71.66</v>
      </c>
      <c r="AK489" s="7">
        <v>93</v>
      </c>
      <c r="AL489" s="7">
        <v>90</v>
      </c>
      <c r="AM489" s="7">
        <v>78.75</v>
      </c>
      <c r="AN489" s="7">
        <v>85</v>
      </c>
      <c r="AP489" s="7">
        <v>76.97</v>
      </c>
      <c r="AR489" s="7">
        <v>90</v>
      </c>
      <c r="AS489" s="7">
        <v>65</v>
      </c>
      <c r="AT489" s="7">
        <v>69.45</v>
      </c>
      <c r="AU489" s="7">
        <v>92</v>
      </c>
      <c r="AV489" s="7">
        <v>84</v>
      </c>
      <c r="AW489" s="7">
        <v>85</v>
      </c>
      <c r="AY489" s="7">
        <v>92.61</v>
      </c>
      <c r="BA489" s="7">
        <v>88</v>
      </c>
      <c r="BB489" s="7">
        <v>79.36</v>
      </c>
      <c r="BC489" s="7">
        <v>77</v>
      </c>
    </row>
    <row r="490" spans="1:55" x14ac:dyDescent="0.25">
      <c r="A490" s="7" t="s">
        <v>260</v>
      </c>
      <c r="B490" s="20">
        <v>75</v>
      </c>
      <c r="C490" s="7">
        <v>52.76</v>
      </c>
      <c r="D490" s="149"/>
      <c r="E490" s="7">
        <v>65.75</v>
      </c>
      <c r="F490" s="5">
        <v>63.44</v>
      </c>
      <c r="H490" s="7">
        <v>85</v>
      </c>
      <c r="I490" s="7">
        <v>82</v>
      </c>
      <c r="J490" s="149">
        <v>58.33</v>
      </c>
      <c r="K490" s="7">
        <v>63</v>
      </c>
      <c r="L490" s="7">
        <v>81.66</v>
      </c>
      <c r="M490" s="7">
        <v>82.25</v>
      </c>
      <c r="N490" s="7">
        <v>83.26</v>
      </c>
      <c r="O490" s="7">
        <v>73.5</v>
      </c>
      <c r="P490" s="7">
        <v>84</v>
      </c>
      <c r="Q490" s="7">
        <v>82.68</v>
      </c>
      <c r="R490" s="7">
        <v>74.73</v>
      </c>
      <c r="S490" s="7">
        <v>70.180000000000007</v>
      </c>
      <c r="T490" s="7">
        <v>82</v>
      </c>
      <c r="U490" s="7">
        <v>70</v>
      </c>
      <c r="W490" s="7">
        <v>67.260000000000005</v>
      </c>
      <c r="X490" s="7">
        <v>84</v>
      </c>
      <c r="AA490" s="7">
        <v>78.75</v>
      </c>
      <c r="AB490" s="7">
        <v>68.25</v>
      </c>
      <c r="AC490" s="7">
        <v>68.25</v>
      </c>
      <c r="AD490" s="7">
        <v>82.85</v>
      </c>
      <c r="AE490" s="7">
        <v>81.25</v>
      </c>
      <c r="AF490" s="7">
        <v>80.81</v>
      </c>
      <c r="AG490" s="7">
        <v>74</v>
      </c>
      <c r="AH490" s="7">
        <v>75</v>
      </c>
      <c r="AI490" s="7">
        <v>55</v>
      </c>
      <c r="AK490" s="7">
        <v>80</v>
      </c>
      <c r="AL490" s="7">
        <v>71.97</v>
      </c>
      <c r="AM490" s="7">
        <v>60</v>
      </c>
      <c r="AN490" s="7">
        <v>80</v>
      </c>
      <c r="AP490" s="7">
        <v>65.98</v>
      </c>
      <c r="AR490" s="7">
        <v>77.7</v>
      </c>
      <c r="AS490" s="7">
        <v>55</v>
      </c>
      <c r="AT490" s="7">
        <v>57.87</v>
      </c>
      <c r="AU490" s="7">
        <v>75</v>
      </c>
      <c r="AV490" s="7">
        <v>65</v>
      </c>
      <c r="AW490" s="7">
        <v>76</v>
      </c>
      <c r="AY490" s="7">
        <v>81.900000000000006</v>
      </c>
      <c r="BA490" s="7">
        <v>80</v>
      </c>
      <c r="BB490" s="7">
        <v>79.36</v>
      </c>
      <c r="BC490" s="7">
        <v>70</v>
      </c>
    </row>
    <row r="491" spans="1:55" x14ac:dyDescent="0.25">
      <c r="A491" s="7" t="s">
        <v>261</v>
      </c>
      <c r="B491" s="20">
        <v>77</v>
      </c>
      <c r="C491" s="7">
        <v>50.5</v>
      </c>
      <c r="D491" s="149"/>
      <c r="E491" s="7">
        <v>76</v>
      </c>
      <c r="F491" s="5">
        <v>52.79</v>
      </c>
      <c r="H491" s="7">
        <v>68.25</v>
      </c>
      <c r="I491" s="7">
        <v>75</v>
      </c>
      <c r="J491" s="149">
        <v>55.66</v>
      </c>
      <c r="K491" s="7">
        <v>57.33</v>
      </c>
      <c r="L491" s="7">
        <v>72.37</v>
      </c>
      <c r="M491" s="7">
        <v>75</v>
      </c>
      <c r="N491" s="7">
        <v>77.17</v>
      </c>
      <c r="O491" s="7">
        <v>73.5</v>
      </c>
      <c r="P491" s="7">
        <v>80</v>
      </c>
      <c r="Q491" s="7">
        <v>72.760000000000005</v>
      </c>
      <c r="R491" s="7">
        <v>71.319999999999993</v>
      </c>
      <c r="S491" s="7">
        <v>76.56</v>
      </c>
      <c r="T491" s="7">
        <v>71</v>
      </c>
      <c r="U491" s="7">
        <v>68.25</v>
      </c>
      <c r="W491" s="7">
        <v>71.37</v>
      </c>
      <c r="X491" s="7">
        <v>78.75</v>
      </c>
      <c r="AA491" s="7">
        <v>77.17</v>
      </c>
      <c r="AB491" s="7">
        <v>63</v>
      </c>
      <c r="AC491" s="7">
        <v>47.25</v>
      </c>
      <c r="AD491" s="7">
        <v>70.099999999999994</v>
      </c>
      <c r="AE491" s="7">
        <v>77.5</v>
      </c>
      <c r="AF491" s="7">
        <v>73.84</v>
      </c>
      <c r="AG491" s="7">
        <v>65</v>
      </c>
      <c r="AH491" s="7">
        <v>60</v>
      </c>
      <c r="AI491" s="7">
        <v>55</v>
      </c>
      <c r="AK491" s="7">
        <v>71</v>
      </c>
      <c r="AL491" s="7">
        <v>69</v>
      </c>
      <c r="AM491" s="7">
        <v>63</v>
      </c>
      <c r="AN491" s="7">
        <v>66</v>
      </c>
      <c r="AP491" s="7">
        <v>60.48</v>
      </c>
      <c r="AR491" s="7">
        <v>71</v>
      </c>
      <c r="AS491" s="7">
        <v>60</v>
      </c>
      <c r="AT491" s="7">
        <v>57.87</v>
      </c>
      <c r="AU491" s="7">
        <v>65</v>
      </c>
      <c r="AV491" s="7">
        <v>68.25</v>
      </c>
      <c r="AW491" s="7">
        <v>63.15</v>
      </c>
      <c r="AY491" s="7">
        <v>75</v>
      </c>
      <c r="BA491" s="7">
        <v>75</v>
      </c>
      <c r="BB491" s="7">
        <v>56.84</v>
      </c>
      <c r="BC491" s="7">
        <v>60</v>
      </c>
    </row>
    <row r="492" spans="1:55" x14ac:dyDescent="0.25">
      <c r="A492" s="7" t="s">
        <v>262</v>
      </c>
      <c r="B492" s="20">
        <v>50</v>
      </c>
      <c r="C492" s="7">
        <v>48.1</v>
      </c>
      <c r="D492" s="149"/>
      <c r="E492" s="7">
        <v>60</v>
      </c>
      <c r="F492" s="5">
        <v>58.65</v>
      </c>
      <c r="H492" s="7">
        <v>55</v>
      </c>
      <c r="I492" s="7">
        <v>66</v>
      </c>
      <c r="J492" s="149">
        <v>47.72</v>
      </c>
      <c r="K492" s="7">
        <v>49.35</v>
      </c>
      <c r="L492" s="7">
        <v>65.709999999999994</v>
      </c>
      <c r="M492" s="7">
        <v>64.75</v>
      </c>
      <c r="N492" s="7">
        <v>68.25</v>
      </c>
      <c r="O492" s="7">
        <v>52.5</v>
      </c>
      <c r="P492" s="7">
        <v>66</v>
      </c>
      <c r="Q492" s="7">
        <v>55.12</v>
      </c>
      <c r="R492" s="7">
        <v>60.06</v>
      </c>
      <c r="S492" s="7">
        <v>57.42</v>
      </c>
      <c r="T492" s="7">
        <v>63</v>
      </c>
      <c r="U492" s="7">
        <v>51.98</v>
      </c>
      <c r="W492" s="7">
        <v>65.88</v>
      </c>
      <c r="X492" s="7">
        <v>68.25</v>
      </c>
      <c r="AA492" s="7">
        <v>60</v>
      </c>
      <c r="AB492" s="7">
        <v>52.5</v>
      </c>
      <c r="AC492" s="7">
        <v>47.25</v>
      </c>
      <c r="AD492" s="7">
        <v>68.25</v>
      </c>
      <c r="AE492" s="7">
        <v>67.2</v>
      </c>
      <c r="AF492" s="7">
        <v>65.48</v>
      </c>
      <c r="AG492" s="7">
        <v>67</v>
      </c>
      <c r="AH492" s="7">
        <v>65</v>
      </c>
      <c r="AI492" s="7">
        <v>45</v>
      </c>
      <c r="AK492" s="7">
        <v>54</v>
      </c>
      <c r="AL492" s="7">
        <v>65</v>
      </c>
      <c r="AM492" s="7">
        <v>40</v>
      </c>
      <c r="AN492" s="7">
        <v>65</v>
      </c>
      <c r="AP492" s="7">
        <v>49.47</v>
      </c>
      <c r="AR492" s="7">
        <v>59.85</v>
      </c>
      <c r="AS492" s="7">
        <v>50</v>
      </c>
      <c r="AT492" s="7">
        <v>52.09</v>
      </c>
      <c r="AU492" s="7">
        <v>63</v>
      </c>
      <c r="AV492" s="7">
        <v>63.74</v>
      </c>
      <c r="AW492" s="7">
        <v>60</v>
      </c>
      <c r="AY492" s="7">
        <v>66.95</v>
      </c>
      <c r="BA492" s="7">
        <v>67</v>
      </c>
      <c r="BB492" s="7">
        <v>56.84</v>
      </c>
      <c r="BC492" s="7">
        <v>49</v>
      </c>
    </row>
    <row r="493" spans="1:55" x14ac:dyDescent="0.25">
      <c r="A493" s="7" t="s">
        <v>263</v>
      </c>
      <c r="B493" s="20">
        <v>40</v>
      </c>
      <c r="C493" s="7">
        <v>49.14</v>
      </c>
      <c r="D493" s="149"/>
      <c r="E493" s="7">
        <v>52.5</v>
      </c>
      <c r="F493" s="5">
        <v>44.85</v>
      </c>
      <c r="H493" s="7">
        <v>45</v>
      </c>
      <c r="I493" s="7">
        <v>57.75</v>
      </c>
      <c r="J493" s="149">
        <v>37.11</v>
      </c>
      <c r="K493" s="7">
        <v>31.5</v>
      </c>
      <c r="L493" s="7">
        <v>57.39</v>
      </c>
      <c r="M493" s="7">
        <v>56.5</v>
      </c>
      <c r="N493" s="7">
        <v>57.74</v>
      </c>
      <c r="O493" s="7">
        <v>52.5</v>
      </c>
      <c r="P493" s="7">
        <v>55.12</v>
      </c>
      <c r="Q493" s="7">
        <v>36.380000000000003</v>
      </c>
      <c r="R493" s="7">
        <v>50.85</v>
      </c>
      <c r="S493" s="7">
        <v>51.04</v>
      </c>
      <c r="T493" s="7">
        <v>42</v>
      </c>
      <c r="U493" s="7">
        <v>46.5</v>
      </c>
      <c r="W493" s="7">
        <v>54.9</v>
      </c>
      <c r="X493" s="7">
        <v>55.12</v>
      </c>
      <c r="AA493" s="7">
        <v>50</v>
      </c>
      <c r="AB493" s="7">
        <v>47.25</v>
      </c>
      <c r="AC493" s="7">
        <v>36.75</v>
      </c>
      <c r="AD493" s="7">
        <v>55.11</v>
      </c>
      <c r="AE493" s="7">
        <v>56.39</v>
      </c>
      <c r="AF493" s="7">
        <v>54.87</v>
      </c>
      <c r="AG493" s="7">
        <v>45</v>
      </c>
      <c r="AH493" s="7">
        <v>55</v>
      </c>
      <c r="AI493" s="7">
        <v>40</v>
      </c>
      <c r="AK493" s="7">
        <v>44</v>
      </c>
      <c r="AL493" s="7">
        <v>60</v>
      </c>
      <c r="AM493" s="7">
        <v>48</v>
      </c>
      <c r="AN493" s="7">
        <v>50</v>
      </c>
      <c r="AP493" s="7">
        <v>38.479999999999997</v>
      </c>
      <c r="AR493" s="7">
        <v>55</v>
      </c>
      <c r="AS493" s="7">
        <v>37.5</v>
      </c>
      <c r="AT493" s="7">
        <v>46.3</v>
      </c>
      <c r="AU493" s="7">
        <v>55</v>
      </c>
      <c r="AV493" s="7">
        <v>50</v>
      </c>
      <c r="AW493" s="7">
        <v>48.25</v>
      </c>
      <c r="AY493" s="7">
        <v>42</v>
      </c>
      <c r="BA493" s="7">
        <v>55</v>
      </c>
      <c r="BB493" s="7">
        <v>50</v>
      </c>
      <c r="BC493" s="7">
        <v>49</v>
      </c>
    </row>
    <row r="494" spans="1:55" x14ac:dyDescent="0.25">
      <c r="A494" s="7" t="s">
        <v>264</v>
      </c>
      <c r="B494" s="20">
        <v>45</v>
      </c>
      <c r="C494" s="7">
        <v>33.78</v>
      </c>
      <c r="D494" s="149"/>
      <c r="E494" s="7">
        <v>49.5</v>
      </c>
      <c r="F494" s="5">
        <v>44.16</v>
      </c>
      <c r="H494" s="7">
        <v>55</v>
      </c>
      <c r="I494" s="7">
        <v>50</v>
      </c>
      <c r="J494" s="149">
        <v>33.93</v>
      </c>
      <c r="K494" s="7">
        <v>31.5</v>
      </c>
      <c r="L494" s="7">
        <v>40.47</v>
      </c>
      <c r="M494" s="7">
        <v>53</v>
      </c>
      <c r="N494" s="7">
        <v>49.42</v>
      </c>
      <c r="O494" s="7">
        <v>35</v>
      </c>
      <c r="P494" s="7">
        <v>50</v>
      </c>
      <c r="Q494" s="7">
        <v>37.479999999999997</v>
      </c>
      <c r="R494" s="7">
        <v>47.25</v>
      </c>
      <c r="S494" s="7">
        <v>44.64</v>
      </c>
      <c r="T494" s="7">
        <v>50</v>
      </c>
      <c r="U494" s="7">
        <v>38.5</v>
      </c>
      <c r="W494" s="7">
        <v>49.41</v>
      </c>
      <c r="X494" s="7">
        <v>49.61</v>
      </c>
      <c r="AA494" s="7">
        <v>35</v>
      </c>
      <c r="AB494" s="7">
        <v>36.75</v>
      </c>
      <c r="AC494" s="7">
        <v>26.25</v>
      </c>
      <c r="AD494" s="7">
        <v>52.08</v>
      </c>
      <c r="AE494" s="7">
        <v>51.71</v>
      </c>
      <c r="AF494" s="7">
        <v>49.74</v>
      </c>
      <c r="AG494" s="7">
        <v>45</v>
      </c>
      <c r="AH494" s="7">
        <v>45</v>
      </c>
      <c r="AI494" s="7">
        <v>45</v>
      </c>
      <c r="AK494" s="7">
        <v>50</v>
      </c>
      <c r="AL494" s="7">
        <v>49</v>
      </c>
      <c r="AM494" s="7">
        <v>39.5</v>
      </c>
      <c r="AN494" s="7">
        <v>50</v>
      </c>
      <c r="AP494" s="7">
        <v>31.41</v>
      </c>
      <c r="AR494" s="7">
        <v>33.6</v>
      </c>
      <c r="AS494" s="7">
        <v>35</v>
      </c>
      <c r="AT494" s="7">
        <v>46.3</v>
      </c>
      <c r="AU494" s="7">
        <v>40</v>
      </c>
      <c r="AV494" s="7">
        <v>45</v>
      </c>
      <c r="AW494" s="7">
        <v>44</v>
      </c>
      <c r="AY494" s="7">
        <v>34.72</v>
      </c>
      <c r="BA494" s="7">
        <v>47.25</v>
      </c>
      <c r="BB494" s="7">
        <v>48.94</v>
      </c>
      <c r="BC494" s="7">
        <v>38</v>
      </c>
    </row>
    <row r="495" spans="1:55" x14ac:dyDescent="0.25">
      <c r="A495" s="7">
        <v>21</v>
      </c>
      <c r="D495" s="149"/>
      <c r="J495" s="149"/>
    </row>
    <row r="496" spans="1:55" x14ac:dyDescent="0.25">
      <c r="A496" s="7" t="s">
        <v>524</v>
      </c>
      <c r="B496" s="20">
        <v>115</v>
      </c>
      <c r="C496" s="7">
        <v>138.5</v>
      </c>
      <c r="D496" s="149"/>
      <c r="E496" s="7">
        <v>118</v>
      </c>
      <c r="F496" s="5">
        <v>165.88</v>
      </c>
      <c r="H496" s="7">
        <v>150</v>
      </c>
      <c r="I496" s="7">
        <v>150.41999999999999</v>
      </c>
      <c r="J496" s="149">
        <v>137.80000000000001</v>
      </c>
      <c r="K496" s="7">
        <v>136.5</v>
      </c>
      <c r="L496" s="7">
        <v>152</v>
      </c>
      <c r="M496" s="7">
        <v>158</v>
      </c>
      <c r="N496" s="7">
        <v>154.35</v>
      </c>
      <c r="O496" s="7">
        <v>125</v>
      </c>
      <c r="P496" s="7">
        <v>154.35</v>
      </c>
      <c r="Q496" s="7">
        <v>110.25</v>
      </c>
      <c r="R496" s="7">
        <v>160</v>
      </c>
      <c r="S496" s="7">
        <v>140.36000000000001</v>
      </c>
      <c r="T496" s="7">
        <v>120.9</v>
      </c>
      <c r="U496" s="7">
        <v>141.75</v>
      </c>
      <c r="W496" s="7">
        <v>127.1</v>
      </c>
      <c r="X496" s="7">
        <v>154.35</v>
      </c>
      <c r="AA496" s="7">
        <v>105</v>
      </c>
      <c r="AB496" s="7">
        <v>105</v>
      </c>
      <c r="AC496" s="7">
        <v>140.69999999999999</v>
      </c>
      <c r="AD496" s="7">
        <v>133.82</v>
      </c>
      <c r="AE496" s="7">
        <v>152.28</v>
      </c>
      <c r="AF496" s="7">
        <v>145.66</v>
      </c>
      <c r="AG496" s="7">
        <v>130</v>
      </c>
      <c r="AH496" s="7">
        <v>150</v>
      </c>
      <c r="AI496" s="7">
        <v>125</v>
      </c>
      <c r="AK496" s="7">
        <v>137</v>
      </c>
      <c r="AL496" s="7">
        <v>141.75</v>
      </c>
      <c r="AM496" s="7">
        <v>105</v>
      </c>
      <c r="AN496" s="7">
        <v>125</v>
      </c>
      <c r="AP496" s="7">
        <v>115.76</v>
      </c>
      <c r="AR496" s="7">
        <v>123.9</v>
      </c>
      <c r="AS496" s="7">
        <v>125</v>
      </c>
      <c r="AT496" s="7">
        <v>92.61</v>
      </c>
      <c r="AU496" s="7">
        <v>136.5</v>
      </c>
      <c r="AV496" s="7">
        <v>150</v>
      </c>
      <c r="AW496" s="7">
        <v>137</v>
      </c>
      <c r="AY496" s="7">
        <v>133.69</v>
      </c>
      <c r="BA496" s="7">
        <v>150</v>
      </c>
      <c r="BB496" s="7">
        <v>150</v>
      </c>
      <c r="BC496" s="7">
        <v>135</v>
      </c>
    </row>
    <row r="497" spans="1:55" x14ac:dyDescent="0.25">
      <c r="A497" s="7" t="s">
        <v>552</v>
      </c>
      <c r="B497" s="20">
        <v>115</v>
      </c>
      <c r="C497" s="7">
        <v>138.5</v>
      </c>
      <c r="D497" s="149"/>
      <c r="E497" s="7">
        <v>105</v>
      </c>
      <c r="F497" s="5">
        <v>139.32</v>
      </c>
      <c r="H497" s="7">
        <v>131.25</v>
      </c>
      <c r="I497" s="7">
        <v>143.31</v>
      </c>
      <c r="J497" s="149">
        <v>131.25</v>
      </c>
      <c r="K497" s="7">
        <v>131.25</v>
      </c>
      <c r="L497" s="7">
        <v>137.55000000000001</v>
      </c>
      <c r="M497" s="7">
        <v>158</v>
      </c>
      <c r="N497" s="7">
        <v>142.79</v>
      </c>
      <c r="O497" s="7">
        <v>115</v>
      </c>
      <c r="P497" s="7">
        <v>140</v>
      </c>
      <c r="Q497" s="7">
        <v>110.25</v>
      </c>
      <c r="R497" s="7">
        <v>138.57</v>
      </c>
      <c r="S497" s="7">
        <v>140.36000000000001</v>
      </c>
      <c r="T497" s="7">
        <v>120.9</v>
      </c>
      <c r="U497" s="7">
        <v>131.25</v>
      </c>
      <c r="W497" s="7">
        <v>122.73</v>
      </c>
      <c r="X497" s="7">
        <v>141.75</v>
      </c>
      <c r="AA497" s="7">
        <v>105</v>
      </c>
      <c r="AB497" s="7">
        <v>99.75</v>
      </c>
      <c r="AC497" s="7">
        <v>140.69999999999999</v>
      </c>
      <c r="AD497" s="7">
        <v>133.82</v>
      </c>
      <c r="AE497" s="7">
        <v>147.85</v>
      </c>
      <c r="AF497" s="7">
        <v>135.74</v>
      </c>
      <c r="AG497" s="7">
        <v>110</v>
      </c>
      <c r="AH497" s="7">
        <v>135</v>
      </c>
      <c r="AI497" s="7">
        <v>125</v>
      </c>
      <c r="AK497" s="7">
        <v>120</v>
      </c>
      <c r="AL497" s="7">
        <v>131.25</v>
      </c>
      <c r="AM497" s="7">
        <v>105</v>
      </c>
      <c r="AN497" s="7">
        <v>125</v>
      </c>
      <c r="AP497" s="7">
        <v>115.76</v>
      </c>
      <c r="AR497" s="7">
        <v>115.5</v>
      </c>
      <c r="AS497" s="7">
        <v>90</v>
      </c>
      <c r="AT497" s="7">
        <v>92.61</v>
      </c>
      <c r="AU497" s="7">
        <v>131.25</v>
      </c>
      <c r="AV497" s="7">
        <v>150</v>
      </c>
      <c r="AW497" s="7">
        <v>128</v>
      </c>
      <c r="AY497" s="7">
        <v>133.69</v>
      </c>
      <c r="BA497" s="7">
        <v>150</v>
      </c>
      <c r="BB497" s="7">
        <v>125</v>
      </c>
      <c r="BC497" s="7">
        <v>135</v>
      </c>
    </row>
    <row r="498" spans="1:55" x14ac:dyDescent="0.25">
      <c r="A498" s="7" t="s">
        <v>553</v>
      </c>
      <c r="B498" s="20">
        <v>105</v>
      </c>
      <c r="C498" s="7">
        <v>138.5</v>
      </c>
      <c r="D498" s="149"/>
      <c r="E498" s="7">
        <v>105</v>
      </c>
      <c r="F498" s="5">
        <v>139.32</v>
      </c>
      <c r="H498" s="7">
        <v>131.25</v>
      </c>
      <c r="I498" s="7">
        <v>143.31</v>
      </c>
      <c r="J498" s="149">
        <v>124.45</v>
      </c>
      <c r="K498" s="7">
        <v>125</v>
      </c>
      <c r="L498" s="7">
        <v>137.55000000000001</v>
      </c>
      <c r="M498" s="7">
        <v>158</v>
      </c>
      <c r="N498" s="7">
        <v>142.79</v>
      </c>
      <c r="O498" s="7">
        <v>115</v>
      </c>
      <c r="P498" s="7">
        <v>140</v>
      </c>
      <c r="Q498" s="7">
        <v>110.25</v>
      </c>
      <c r="R498" s="7">
        <v>137.81</v>
      </c>
      <c r="S498" s="7">
        <v>140.36000000000001</v>
      </c>
      <c r="T498" s="7">
        <v>115.15</v>
      </c>
      <c r="U498" s="7">
        <v>131.25</v>
      </c>
      <c r="W498" s="7">
        <v>122.73</v>
      </c>
      <c r="X498" s="7">
        <v>141.75</v>
      </c>
      <c r="AA498" s="7">
        <v>105</v>
      </c>
      <c r="AB498" s="7">
        <v>99.75</v>
      </c>
      <c r="AC498" s="7">
        <v>140.69999999999999</v>
      </c>
      <c r="AD498" s="7">
        <v>133.82</v>
      </c>
      <c r="AE498" s="7">
        <v>147.85</v>
      </c>
      <c r="AF498" s="7">
        <v>135.74</v>
      </c>
      <c r="AG498" s="7">
        <v>110</v>
      </c>
      <c r="AH498" s="7">
        <v>135</v>
      </c>
      <c r="AI498" s="7">
        <v>125</v>
      </c>
      <c r="AK498" s="7">
        <v>120</v>
      </c>
      <c r="AL498" s="7">
        <v>131.25</v>
      </c>
      <c r="AM498" s="7">
        <v>105</v>
      </c>
      <c r="AN498" s="7">
        <v>125</v>
      </c>
      <c r="AP498" s="7">
        <v>115.76</v>
      </c>
      <c r="AR498" s="7">
        <v>115.5</v>
      </c>
      <c r="AS498" s="7">
        <v>85</v>
      </c>
      <c r="AT498" s="7">
        <v>92.61</v>
      </c>
      <c r="AU498" s="7">
        <v>131.25</v>
      </c>
      <c r="AV498" s="7">
        <v>150</v>
      </c>
      <c r="AW498" s="7">
        <v>135</v>
      </c>
      <c r="AY498" s="7">
        <v>133.69</v>
      </c>
      <c r="BA498" s="7">
        <v>150</v>
      </c>
      <c r="BB498" s="7">
        <v>125</v>
      </c>
      <c r="BC498" s="7">
        <v>135</v>
      </c>
    </row>
    <row r="499" spans="1:55" x14ac:dyDescent="0.25">
      <c r="A499" s="7" t="s">
        <v>554</v>
      </c>
      <c r="B499" s="20">
        <v>105</v>
      </c>
      <c r="C499" s="7">
        <v>138.5</v>
      </c>
      <c r="D499" s="149"/>
      <c r="E499" s="7">
        <v>105</v>
      </c>
      <c r="F499" s="5">
        <v>139.32</v>
      </c>
      <c r="H499" s="7">
        <v>131.25</v>
      </c>
      <c r="I499" s="7">
        <v>143.31</v>
      </c>
      <c r="J499" s="149">
        <v>124.45</v>
      </c>
      <c r="K499" s="7">
        <v>125</v>
      </c>
      <c r="L499" s="7">
        <v>137.55000000000001</v>
      </c>
      <c r="M499" s="7">
        <v>158</v>
      </c>
      <c r="N499" s="7">
        <v>142.79</v>
      </c>
      <c r="O499" s="7">
        <v>115</v>
      </c>
      <c r="P499" s="7">
        <v>140</v>
      </c>
      <c r="Q499" s="7">
        <v>110.25</v>
      </c>
      <c r="R499" s="7">
        <v>137.81</v>
      </c>
      <c r="S499" s="7">
        <v>140.36000000000001</v>
      </c>
      <c r="T499" s="7">
        <v>115.15</v>
      </c>
      <c r="U499" s="7">
        <v>131.25</v>
      </c>
      <c r="W499" s="7">
        <v>122.73</v>
      </c>
      <c r="X499" s="7">
        <v>141.75</v>
      </c>
      <c r="AA499" s="7">
        <v>105</v>
      </c>
      <c r="AB499" s="7">
        <v>99.75</v>
      </c>
      <c r="AC499" s="7">
        <v>140.69999999999999</v>
      </c>
      <c r="AD499" s="7">
        <v>133.82</v>
      </c>
      <c r="AE499" s="7">
        <v>147.85</v>
      </c>
      <c r="AF499" s="7">
        <v>135.74</v>
      </c>
      <c r="AG499" s="7">
        <v>110</v>
      </c>
      <c r="AH499" s="7">
        <v>135</v>
      </c>
      <c r="AI499" s="7">
        <v>125</v>
      </c>
      <c r="AK499" s="7">
        <v>120</v>
      </c>
      <c r="AL499" s="7">
        <v>131.25</v>
      </c>
      <c r="AM499" s="7">
        <v>105</v>
      </c>
      <c r="AN499" s="7">
        <v>125</v>
      </c>
      <c r="AP499" s="7">
        <v>115.76</v>
      </c>
      <c r="AR499" s="7">
        <v>115.5</v>
      </c>
      <c r="AS499" s="7">
        <v>85</v>
      </c>
      <c r="AT499" s="7">
        <v>92.61</v>
      </c>
      <c r="AU499" s="7">
        <v>131.25</v>
      </c>
      <c r="AV499" s="7">
        <v>150</v>
      </c>
      <c r="AW499" s="7">
        <v>135</v>
      </c>
      <c r="AY499" s="7">
        <v>133.69</v>
      </c>
      <c r="BA499" s="7">
        <v>150</v>
      </c>
      <c r="BB499" s="7">
        <v>125</v>
      </c>
      <c r="BC499" s="7">
        <v>135</v>
      </c>
    </row>
    <row r="500" spans="1:55" x14ac:dyDescent="0.25">
      <c r="A500" s="7" t="s">
        <v>555</v>
      </c>
      <c r="B500" s="20">
        <v>230</v>
      </c>
      <c r="C500" s="7">
        <v>1108</v>
      </c>
      <c r="D500" s="149"/>
      <c r="E500" s="7">
        <v>324</v>
      </c>
      <c r="F500" s="5">
        <v>663.52</v>
      </c>
      <c r="H500" s="7">
        <v>1300</v>
      </c>
      <c r="I500" s="7">
        <v>694.51</v>
      </c>
      <c r="J500" s="149">
        <v>1050</v>
      </c>
      <c r="K500" s="7">
        <v>273</v>
      </c>
      <c r="L500" s="7">
        <v>159.6</v>
      </c>
      <c r="M500" s="7">
        <v>800</v>
      </c>
      <c r="N500" s="7">
        <v>810.26</v>
      </c>
      <c r="O500" s="7">
        <v>250</v>
      </c>
      <c r="P500" s="7">
        <v>850.81</v>
      </c>
      <c r="Q500" s="7">
        <v>230.42</v>
      </c>
      <c r="R500" s="7">
        <v>682.79</v>
      </c>
      <c r="S500" s="7">
        <v>1041.8599999999999</v>
      </c>
      <c r="T500" s="7">
        <v>800</v>
      </c>
      <c r="U500" s="7">
        <v>2160</v>
      </c>
      <c r="W500" s="7">
        <v>1513.2</v>
      </c>
      <c r="X500" s="7">
        <v>1120</v>
      </c>
      <c r="AA500" s="7">
        <v>250</v>
      </c>
      <c r="AB500" s="7">
        <v>472.5</v>
      </c>
      <c r="AC500" s="7">
        <v>617</v>
      </c>
      <c r="AD500" s="7">
        <v>1050</v>
      </c>
      <c r="AE500" s="7">
        <v>518.75</v>
      </c>
      <c r="AF500" s="7">
        <v>330.61</v>
      </c>
      <c r="AG500" s="7">
        <v>1040</v>
      </c>
      <c r="AH500" s="7">
        <v>600</v>
      </c>
      <c r="AI500" s="7">
        <v>1000</v>
      </c>
      <c r="AK500" s="7">
        <v>550</v>
      </c>
      <c r="AL500" s="7">
        <v>595.35</v>
      </c>
      <c r="AM500" s="7">
        <v>525</v>
      </c>
      <c r="AN500" s="7">
        <v>550</v>
      </c>
      <c r="AP500" s="7">
        <v>1000</v>
      </c>
      <c r="AR500" s="7">
        <v>760</v>
      </c>
      <c r="AS500" s="7">
        <v>95</v>
      </c>
      <c r="AT500" s="7">
        <v>289.39999999999998</v>
      </c>
      <c r="AU500" s="7">
        <v>409.5</v>
      </c>
      <c r="AV500" s="7">
        <v>300</v>
      </c>
      <c r="AW500" s="7">
        <v>364</v>
      </c>
      <c r="AY500" s="7">
        <v>1018.71</v>
      </c>
      <c r="BA500" s="7">
        <v>600</v>
      </c>
      <c r="BB500" s="7">
        <v>525</v>
      </c>
      <c r="BC500" s="7">
        <v>1050</v>
      </c>
    </row>
    <row r="501" spans="1:55" x14ac:dyDescent="0.25">
      <c r="A501" s="7" t="s">
        <v>1148</v>
      </c>
      <c r="B501" s="20">
        <v>570</v>
      </c>
      <c r="C501" s="7">
        <v>1108</v>
      </c>
      <c r="D501" s="149"/>
      <c r="E501" s="7">
        <v>823.2</v>
      </c>
      <c r="F501" s="5">
        <v>663.52</v>
      </c>
      <c r="H501" s="7">
        <v>2500</v>
      </c>
      <c r="I501" s="7">
        <v>2300</v>
      </c>
      <c r="J501" s="149">
        <v>551.25</v>
      </c>
      <c r="K501" s="7">
        <v>819</v>
      </c>
      <c r="L501" s="7">
        <v>319.19</v>
      </c>
      <c r="M501" s="7">
        <v>1800</v>
      </c>
      <c r="N501" s="7">
        <v>2000</v>
      </c>
      <c r="O501" s="7">
        <v>250</v>
      </c>
      <c r="P501" s="7">
        <v>850.81</v>
      </c>
      <c r="Q501" s="7">
        <v>230.42</v>
      </c>
      <c r="R501" s="7">
        <v>893.38</v>
      </c>
      <c r="S501" s="7">
        <v>1276.27</v>
      </c>
      <c r="T501" s="7">
        <v>915</v>
      </c>
      <c r="U501" s="7">
        <v>1620</v>
      </c>
      <c r="W501" s="7">
        <v>1513.2</v>
      </c>
      <c r="X501" s="7">
        <v>1296.54</v>
      </c>
      <c r="AA501" s="7">
        <v>315</v>
      </c>
      <c r="AB501" s="7">
        <v>997.5</v>
      </c>
      <c r="AC501" s="7">
        <v>615</v>
      </c>
      <c r="AD501" s="7">
        <v>1019.7</v>
      </c>
      <c r="AE501" s="7">
        <v>1210.5</v>
      </c>
      <c r="AF501" s="7">
        <v>330.61</v>
      </c>
      <c r="AG501" s="7">
        <v>1092</v>
      </c>
      <c r="AH501" s="7">
        <v>600</v>
      </c>
      <c r="AI501" s="7">
        <v>1000</v>
      </c>
      <c r="AK501" s="7">
        <v>550</v>
      </c>
      <c r="AL501" s="7">
        <v>446.51</v>
      </c>
      <c r="AM501" s="7">
        <v>630</v>
      </c>
      <c r="AN501" s="7">
        <v>1250</v>
      </c>
      <c r="AP501" s="7">
        <v>1900</v>
      </c>
      <c r="AR501" s="7">
        <v>620</v>
      </c>
      <c r="AS501" s="7">
        <v>625</v>
      </c>
      <c r="AT501" s="7">
        <v>289.39999999999998</v>
      </c>
      <c r="AU501" s="7">
        <v>286.64999999999998</v>
      </c>
      <c r="AV501" s="7">
        <v>300</v>
      </c>
      <c r="AW501" s="7">
        <v>408</v>
      </c>
      <c r="AY501" s="7">
        <v>3100</v>
      </c>
      <c r="BA501" s="7">
        <v>600</v>
      </c>
      <c r="BB501" s="7">
        <v>1260</v>
      </c>
      <c r="BC501" s="7">
        <v>1102.5</v>
      </c>
    </row>
    <row r="502" spans="1:55" x14ac:dyDescent="0.25">
      <c r="A502" s="7" t="s">
        <v>1149</v>
      </c>
      <c r="B502" s="20">
        <v>910</v>
      </c>
      <c r="C502" s="7">
        <v>1662</v>
      </c>
      <c r="D502" s="149"/>
      <c r="E502" s="7">
        <v>1234.8</v>
      </c>
      <c r="F502" s="5">
        <v>995.28</v>
      </c>
      <c r="H502" s="7">
        <v>3500</v>
      </c>
      <c r="I502" s="7">
        <v>2500</v>
      </c>
      <c r="J502" s="149">
        <v>826.87</v>
      </c>
      <c r="K502" s="7">
        <v>1092</v>
      </c>
      <c r="L502" s="7">
        <v>638.37</v>
      </c>
      <c r="M502" s="7">
        <v>2000</v>
      </c>
      <c r="N502" s="7">
        <v>2500</v>
      </c>
      <c r="O502" s="7">
        <v>500</v>
      </c>
      <c r="P502" s="7">
        <v>1021.02</v>
      </c>
      <c r="Q502" s="7">
        <v>341.77</v>
      </c>
      <c r="R502" s="7">
        <v>1116.72</v>
      </c>
      <c r="S502" s="7">
        <v>1595.33</v>
      </c>
      <c r="T502" s="7">
        <v>1675</v>
      </c>
      <c r="U502" s="7">
        <v>2700</v>
      </c>
      <c r="W502" s="7">
        <v>1952.4</v>
      </c>
      <c r="X502" s="7">
        <v>2100</v>
      </c>
      <c r="AA502" s="7">
        <v>420</v>
      </c>
      <c r="AB502" s="7">
        <v>1197</v>
      </c>
      <c r="AC502" s="7">
        <v>929</v>
      </c>
      <c r="AD502" s="7">
        <v>1763.66</v>
      </c>
      <c r="AE502" s="7">
        <v>1642.75</v>
      </c>
      <c r="AF502" s="7">
        <v>661.22</v>
      </c>
      <c r="AG502" s="7">
        <v>1638</v>
      </c>
      <c r="AH502" s="7">
        <v>900</v>
      </c>
      <c r="AI502" s="7">
        <v>1500</v>
      </c>
      <c r="AK502" s="7">
        <v>825</v>
      </c>
      <c r="AL502" s="7">
        <v>744.18</v>
      </c>
      <c r="AM502" s="7">
        <v>840</v>
      </c>
      <c r="AN502" s="7">
        <v>1500</v>
      </c>
      <c r="AP502" s="7">
        <v>2850</v>
      </c>
      <c r="AR502" s="7">
        <v>725</v>
      </c>
      <c r="AS502" s="7">
        <v>850</v>
      </c>
      <c r="AT502" s="7">
        <v>289.39999999999998</v>
      </c>
      <c r="AU502" s="7">
        <v>286.5</v>
      </c>
      <c r="AV502" s="7">
        <v>600</v>
      </c>
      <c r="AW502" s="7">
        <v>786</v>
      </c>
      <c r="AY502" s="7">
        <v>3100</v>
      </c>
      <c r="BA502" s="7">
        <v>900</v>
      </c>
      <c r="BB502" s="7">
        <v>1835</v>
      </c>
      <c r="BC502" s="7">
        <v>1102.5</v>
      </c>
    </row>
    <row r="503" spans="1:55" x14ac:dyDescent="0.25">
      <c r="A503" s="7" t="s">
        <v>1150</v>
      </c>
      <c r="B503" s="20">
        <v>1300</v>
      </c>
      <c r="C503" s="7">
        <v>2216</v>
      </c>
      <c r="D503" s="149"/>
      <c r="E503" s="7">
        <v>1646.4</v>
      </c>
      <c r="F503" s="5">
        <v>1327.04</v>
      </c>
      <c r="H503" s="7">
        <v>4500</v>
      </c>
      <c r="I503" s="7">
        <v>3000</v>
      </c>
      <c r="J503" s="149">
        <v>1102.5</v>
      </c>
      <c r="K503" s="7">
        <v>1365</v>
      </c>
      <c r="L503" s="7">
        <v>957.56</v>
      </c>
      <c r="M503" s="7">
        <v>2500</v>
      </c>
      <c r="N503" s="7">
        <v>2800</v>
      </c>
      <c r="O503" s="7">
        <v>625</v>
      </c>
      <c r="P503" s="7">
        <v>1191.17</v>
      </c>
      <c r="Q503" s="7">
        <v>460.84</v>
      </c>
      <c r="R503" s="7">
        <v>1116.72</v>
      </c>
      <c r="S503" s="7">
        <v>1914.41</v>
      </c>
      <c r="T503" s="7">
        <v>2310</v>
      </c>
      <c r="U503" s="7">
        <v>1600</v>
      </c>
      <c r="W503" s="7">
        <v>2281.8000000000002</v>
      </c>
      <c r="X503" s="7">
        <v>2370</v>
      </c>
      <c r="AA503" s="7">
        <v>420</v>
      </c>
      <c r="AB503" s="7">
        <v>1596</v>
      </c>
      <c r="AC503" s="7">
        <v>1165</v>
      </c>
      <c r="AD503" s="7">
        <v>2425.04</v>
      </c>
      <c r="AE503" s="7">
        <v>2328.63</v>
      </c>
      <c r="AF503" s="7">
        <v>991.85</v>
      </c>
      <c r="AG503" s="7">
        <v>2184</v>
      </c>
      <c r="AH503" s="7">
        <v>1200</v>
      </c>
      <c r="AI503" s="7">
        <v>2000</v>
      </c>
      <c r="AK503" s="7">
        <v>1100</v>
      </c>
      <c r="AL503" s="7">
        <v>1190.7</v>
      </c>
      <c r="AM503" s="7">
        <v>1050</v>
      </c>
      <c r="AN503" s="7">
        <v>2000</v>
      </c>
      <c r="AP503" s="7">
        <v>3800</v>
      </c>
      <c r="AR503" s="7">
        <v>935</v>
      </c>
      <c r="AS503" s="7">
        <v>1100</v>
      </c>
      <c r="AT503" s="7">
        <v>289.39999999999998</v>
      </c>
      <c r="AU503" s="7">
        <v>429.75</v>
      </c>
      <c r="AV503" s="7">
        <v>900</v>
      </c>
      <c r="AW503" s="7">
        <v>983</v>
      </c>
      <c r="AY503" s="7">
        <v>3600</v>
      </c>
      <c r="BA503" s="7">
        <v>1200</v>
      </c>
      <c r="BB503" s="7">
        <v>2100</v>
      </c>
      <c r="BC503" s="7">
        <v>2205</v>
      </c>
    </row>
    <row r="504" spans="1:55" x14ac:dyDescent="0.25">
      <c r="A504" s="7" t="s">
        <v>1151</v>
      </c>
      <c r="B504" s="20">
        <v>1575</v>
      </c>
      <c r="C504" s="7">
        <v>2770</v>
      </c>
      <c r="D504" s="149"/>
      <c r="E504" s="7">
        <v>2469.6</v>
      </c>
      <c r="F504" s="5">
        <v>1658.8</v>
      </c>
      <c r="H504" s="7">
        <v>5500</v>
      </c>
      <c r="I504" s="7">
        <v>3500</v>
      </c>
      <c r="J504" s="149">
        <v>1312.5</v>
      </c>
      <c r="K504" s="7">
        <v>2047.5</v>
      </c>
      <c r="L504" s="7">
        <v>1276.75</v>
      </c>
      <c r="M504" s="7">
        <v>2700</v>
      </c>
      <c r="N504" s="7">
        <v>4000</v>
      </c>
      <c r="O504" s="7">
        <v>750</v>
      </c>
      <c r="P504" s="7">
        <v>1276.27</v>
      </c>
      <c r="Q504" s="7">
        <v>689.06</v>
      </c>
      <c r="R504" s="7">
        <v>1340.08</v>
      </c>
      <c r="S504" s="7">
        <v>2233.19</v>
      </c>
      <c r="T504" s="7">
        <v>2625</v>
      </c>
      <c r="U504" s="7">
        <v>2200</v>
      </c>
      <c r="W504" s="7">
        <v>4199.8</v>
      </c>
      <c r="X504" s="7">
        <v>4200</v>
      </c>
      <c r="AA504" s="7">
        <v>525</v>
      </c>
      <c r="AB504" s="7">
        <v>1984.5</v>
      </c>
      <c r="AC504" s="7">
        <v>1711</v>
      </c>
      <c r="AD504" s="7">
        <v>3360</v>
      </c>
      <c r="AE504" s="7">
        <v>2949.6</v>
      </c>
      <c r="AF504" s="7">
        <v>1322.46</v>
      </c>
      <c r="AG504" s="7">
        <v>2730</v>
      </c>
      <c r="AH504" s="7">
        <v>1500</v>
      </c>
      <c r="AI504" s="7">
        <v>2850</v>
      </c>
      <c r="AK504" s="7">
        <v>1650</v>
      </c>
      <c r="AL504" s="7">
        <v>2268</v>
      </c>
      <c r="AM504" s="7">
        <v>1260</v>
      </c>
      <c r="AN504" s="7">
        <v>2500</v>
      </c>
      <c r="AP504" s="7">
        <v>4750</v>
      </c>
      <c r="AR504" s="7">
        <v>1250</v>
      </c>
      <c r="AS504" s="7">
        <v>1625</v>
      </c>
      <c r="AT504" s="7">
        <v>347.28</v>
      </c>
      <c r="AU504" s="7">
        <v>429.75</v>
      </c>
      <c r="AV504" s="7">
        <v>1200</v>
      </c>
      <c r="AW504" s="7">
        <v>1531</v>
      </c>
      <c r="AY504" s="7">
        <v>3800</v>
      </c>
      <c r="BA504" s="7">
        <v>1500</v>
      </c>
      <c r="BB504" s="7">
        <v>2625</v>
      </c>
      <c r="BC504" s="7">
        <v>2205</v>
      </c>
    </row>
    <row r="505" spans="1:55" x14ac:dyDescent="0.25">
      <c r="A505" s="7" t="s">
        <v>1152</v>
      </c>
      <c r="B505" s="20">
        <v>230</v>
      </c>
      <c r="C505" s="7">
        <v>1108</v>
      </c>
      <c r="D505" s="149"/>
      <c r="E505" s="7">
        <v>224</v>
      </c>
      <c r="F505" s="5">
        <v>165.88</v>
      </c>
      <c r="H505" s="7">
        <v>800</v>
      </c>
      <c r="I505" s="7">
        <v>300.98</v>
      </c>
      <c r="J505" s="149">
        <v>406.42</v>
      </c>
      <c r="K505" s="7">
        <v>273</v>
      </c>
      <c r="L505" s="7">
        <v>87.89</v>
      </c>
      <c r="M505" s="7">
        <v>316</v>
      </c>
      <c r="N505" s="7">
        <v>800</v>
      </c>
      <c r="O505" s="7">
        <v>250</v>
      </c>
      <c r="P505" s="7">
        <v>700</v>
      </c>
      <c r="Q505" s="7">
        <v>114.66</v>
      </c>
      <c r="R505" s="7">
        <v>1000</v>
      </c>
      <c r="S505" s="7">
        <v>370.07</v>
      </c>
      <c r="T505" s="7">
        <v>500</v>
      </c>
      <c r="U505" s="7">
        <v>580</v>
      </c>
      <c r="W505" s="7">
        <v>1183.8</v>
      </c>
      <c r="X505" s="7">
        <v>357.34</v>
      </c>
      <c r="AA505" s="7">
        <v>210</v>
      </c>
      <c r="AB505" s="7">
        <v>367.5</v>
      </c>
      <c r="AC505" s="7">
        <v>294</v>
      </c>
      <c r="AD505" s="7">
        <v>735</v>
      </c>
      <c r="AE505" s="7">
        <v>302.62</v>
      </c>
      <c r="AF505" s="7">
        <v>165.3</v>
      </c>
      <c r="AG505" s="7">
        <v>143.30000000000001</v>
      </c>
      <c r="AH505" s="7">
        <v>800</v>
      </c>
      <c r="AI505" s="7">
        <v>500</v>
      </c>
      <c r="AK505" s="7">
        <v>275</v>
      </c>
      <c r="AL505" s="7">
        <v>540</v>
      </c>
      <c r="AM505" s="7">
        <v>157.5</v>
      </c>
      <c r="AN505" s="7">
        <v>285</v>
      </c>
      <c r="AP505" s="7">
        <v>347.28</v>
      </c>
      <c r="AR505" s="7">
        <v>315</v>
      </c>
      <c r="AS505" s="7">
        <v>375</v>
      </c>
      <c r="AT505" s="7">
        <v>92.61</v>
      </c>
      <c r="AU505" s="7">
        <v>136.5</v>
      </c>
      <c r="AV505" s="7">
        <v>150</v>
      </c>
      <c r="AW505" s="7">
        <v>189</v>
      </c>
      <c r="AY505" s="7">
        <v>1100</v>
      </c>
      <c r="BA505" s="7">
        <v>600</v>
      </c>
      <c r="BB505" s="7">
        <v>270</v>
      </c>
      <c r="BC505" s="7">
        <v>330</v>
      </c>
    </row>
    <row r="506" spans="1:55" x14ac:dyDescent="0.25">
      <c r="A506" s="7" t="s">
        <v>1153</v>
      </c>
      <c r="B506" s="20">
        <v>840</v>
      </c>
      <c r="C506" s="7">
        <v>2216</v>
      </c>
      <c r="D506" s="149"/>
      <c r="E506" s="7">
        <v>540</v>
      </c>
      <c r="F506" s="5">
        <v>663.52</v>
      </c>
      <c r="H506" s="7">
        <v>1500</v>
      </c>
      <c r="I506" s="7">
        <v>1203.93</v>
      </c>
      <c r="J506" s="149">
        <v>1050</v>
      </c>
      <c r="K506" s="7">
        <v>546</v>
      </c>
      <c r="L506" s="7">
        <v>159.6</v>
      </c>
      <c r="M506" s="7">
        <v>1106</v>
      </c>
      <c r="N506" s="7">
        <v>1600</v>
      </c>
      <c r="O506" s="7">
        <v>500</v>
      </c>
      <c r="P506" s="7">
        <v>850.81</v>
      </c>
      <c r="Q506" s="7">
        <v>457.53</v>
      </c>
      <c r="R506" s="7">
        <v>4400</v>
      </c>
      <c r="S506" s="7">
        <v>701.93</v>
      </c>
      <c r="T506" s="7">
        <v>2500</v>
      </c>
      <c r="U506" s="7">
        <v>1375</v>
      </c>
      <c r="W506" s="7">
        <v>3754.8</v>
      </c>
      <c r="X506" s="7">
        <v>1071.95</v>
      </c>
      <c r="AA506" s="7">
        <v>500</v>
      </c>
      <c r="AB506" s="7">
        <v>840</v>
      </c>
      <c r="AC506" s="7">
        <v>770</v>
      </c>
      <c r="AD506" s="7">
        <v>2205</v>
      </c>
      <c r="AE506" s="7">
        <v>605.25</v>
      </c>
      <c r="AF506" s="7">
        <v>661.22</v>
      </c>
      <c r="AG506" s="7">
        <v>546</v>
      </c>
      <c r="AH506" s="7">
        <v>1150</v>
      </c>
      <c r="AI506" s="7">
        <v>1500</v>
      </c>
      <c r="AK506" s="7">
        <v>688</v>
      </c>
      <c r="AL506" s="7">
        <v>850.5</v>
      </c>
      <c r="AM506" s="7">
        <v>420</v>
      </c>
      <c r="AN506" s="7">
        <v>575</v>
      </c>
      <c r="AP506" s="7">
        <v>694.57</v>
      </c>
      <c r="AR506" s="7">
        <v>1150</v>
      </c>
      <c r="AS506" s="7">
        <v>750</v>
      </c>
      <c r="AT506" s="7">
        <v>289.39999999999998</v>
      </c>
      <c r="AU506" s="7">
        <v>409.5</v>
      </c>
      <c r="AV506" s="7">
        <v>750</v>
      </c>
      <c r="AW506" s="7">
        <v>568</v>
      </c>
      <c r="AY506" s="7">
        <v>3600</v>
      </c>
      <c r="BA506" s="7">
        <v>1200</v>
      </c>
      <c r="BB506" s="7">
        <v>945</v>
      </c>
      <c r="BC506" s="7">
        <v>346.5</v>
      </c>
    </row>
    <row r="507" spans="1:55" x14ac:dyDescent="0.25">
      <c r="A507" s="7" t="s">
        <v>556</v>
      </c>
      <c r="B507" s="20">
        <v>785</v>
      </c>
      <c r="C507" s="7">
        <v>2216</v>
      </c>
      <c r="D507" s="149"/>
      <c r="E507" s="7">
        <v>432</v>
      </c>
      <c r="F507" s="5">
        <v>995.28</v>
      </c>
      <c r="H507" s="7">
        <v>1200</v>
      </c>
      <c r="I507" s="7">
        <v>416.71</v>
      </c>
      <c r="J507" s="149">
        <v>1000</v>
      </c>
      <c r="K507" s="7">
        <v>273</v>
      </c>
      <c r="L507" s="7">
        <v>638.37</v>
      </c>
      <c r="M507" s="7">
        <v>1580</v>
      </c>
      <c r="N507" s="7">
        <v>740.81</v>
      </c>
      <c r="O507" s="7">
        <v>250</v>
      </c>
      <c r="P507" s="7">
        <v>850.81</v>
      </c>
      <c r="Q507" s="7">
        <v>457.53</v>
      </c>
      <c r="R507" s="7">
        <v>1280</v>
      </c>
      <c r="S507" s="7">
        <v>957.2</v>
      </c>
      <c r="T507" s="7">
        <v>798</v>
      </c>
      <c r="U507" s="7">
        <v>1375</v>
      </c>
      <c r="W507" s="7">
        <v>1183.8</v>
      </c>
      <c r="X507" s="7">
        <v>1021.02</v>
      </c>
      <c r="AA507" s="7">
        <v>315</v>
      </c>
      <c r="AB507" s="7">
        <v>3300</v>
      </c>
      <c r="AC507" s="7">
        <v>327</v>
      </c>
      <c r="AD507" s="7">
        <v>1020</v>
      </c>
      <c r="AE507" s="7">
        <v>864.65</v>
      </c>
      <c r="AF507" s="7">
        <v>648.70000000000005</v>
      </c>
      <c r="AG507" s="7">
        <v>546</v>
      </c>
      <c r="AH507" s="7">
        <v>300</v>
      </c>
      <c r="AI507" s="7">
        <v>1000</v>
      </c>
      <c r="AK507" s="7">
        <v>275</v>
      </c>
      <c r="AL507" s="7">
        <v>945</v>
      </c>
      <c r="AM507" s="7">
        <v>420</v>
      </c>
      <c r="AN507" s="7">
        <v>800</v>
      </c>
      <c r="AP507" s="7">
        <v>926.1</v>
      </c>
      <c r="AR507" s="7">
        <v>670</v>
      </c>
      <c r="AS507" s="7">
        <v>375</v>
      </c>
      <c r="AT507" s="7">
        <v>173.63</v>
      </c>
      <c r="AU507" s="7">
        <v>143.25</v>
      </c>
      <c r="AV507" s="7">
        <v>300</v>
      </c>
      <c r="AW507" s="7">
        <v>393</v>
      </c>
      <c r="AY507" s="7">
        <v>802.23</v>
      </c>
      <c r="BA507" s="7">
        <v>600</v>
      </c>
      <c r="BB507" s="7">
        <v>315</v>
      </c>
      <c r="BC507" s="7">
        <v>578</v>
      </c>
    </row>
    <row r="508" spans="1:55" x14ac:dyDescent="0.25">
      <c r="A508" s="7" t="s">
        <v>557</v>
      </c>
      <c r="B508" s="20">
        <v>550</v>
      </c>
      <c r="C508" s="7">
        <v>1108</v>
      </c>
      <c r="D508" s="149"/>
      <c r="E508" s="7">
        <v>514.5</v>
      </c>
      <c r="F508" s="5">
        <v>995.28</v>
      </c>
      <c r="H508" s="7">
        <v>2300</v>
      </c>
      <c r="I508" s="7">
        <v>601.91</v>
      </c>
      <c r="J508" s="149">
        <v>787.5</v>
      </c>
      <c r="K508" s="7">
        <v>546</v>
      </c>
      <c r="L508" s="7">
        <v>319.2</v>
      </c>
      <c r="M508" s="7">
        <v>1264</v>
      </c>
      <c r="N508" s="7">
        <v>810.26</v>
      </c>
      <c r="O508" s="7">
        <v>250</v>
      </c>
      <c r="P508" s="7">
        <v>340.3</v>
      </c>
      <c r="Q508" s="7">
        <v>230.42</v>
      </c>
      <c r="R508" s="7">
        <v>446.68</v>
      </c>
      <c r="S508" s="7">
        <v>303.87</v>
      </c>
      <c r="T508" s="7">
        <v>680</v>
      </c>
      <c r="U508" s="7">
        <v>840</v>
      </c>
      <c r="W508" s="7">
        <v>988.2</v>
      </c>
      <c r="X508" s="7">
        <v>926.1</v>
      </c>
      <c r="AA508" s="7">
        <v>420</v>
      </c>
      <c r="AB508" s="7">
        <v>1150</v>
      </c>
      <c r="AC508" s="7">
        <v>588</v>
      </c>
      <c r="AD508" s="7">
        <v>765</v>
      </c>
      <c r="AE508" s="7">
        <v>699.95</v>
      </c>
      <c r="AF508" s="7">
        <v>330.61</v>
      </c>
      <c r="AG508" s="7">
        <v>520</v>
      </c>
      <c r="AH508" s="7">
        <v>450</v>
      </c>
      <c r="AI508" s="7">
        <v>500</v>
      </c>
      <c r="AK508" s="7">
        <v>550</v>
      </c>
      <c r="AL508" s="7">
        <v>595.35</v>
      </c>
      <c r="AM508" s="7">
        <v>1050</v>
      </c>
      <c r="AN508" s="7">
        <v>850</v>
      </c>
      <c r="AP508" s="7">
        <v>1000</v>
      </c>
      <c r="AR508" s="7">
        <v>315</v>
      </c>
      <c r="AS508" s="7">
        <v>600</v>
      </c>
      <c r="AT508" s="7">
        <v>463.05</v>
      </c>
      <c r="AU508" s="7">
        <v>260</v>
      </c>
      <c r="AV508" s="7">
        <v>600</v>
      </c>
      <c r="AW508" s="7">
        <v>402</v>
      </c>
      <c r="AY508" s="7">
        <v>242.55</v>
      </c>
      <c r="BA508" s="7">
        <v>800</v>
      </c>
      <c r="BB508" s="7">
        <v>1200</v>
      </c>
      <c r="BC508" s="7">
        <v>882</v>
      </c>
    </row>
    <row r="509" spans="1:55" x14ac:dyDescent="0.25">
      <c r="A509" s="7" t="s">
        <v>558</v>
      </c>
      <c r="B509" s="20">
        <v>550</v>
      </c>
      <c r="C509" s="7">
        <v>1108</v>
      </c>
      <c r="D509" s="149"/>
      <c r="E509" s="7">
        <v>422</v>
      </c>
      <c r="F509" s="5">
        <v>557.28</v>
      </c>
      <c r="H509" s="7">
        <v>1200</v>
      </c>
      <c r="I509" s="7">
        <v>451.22</v>
      </c>
      <c r="J509" s="149">
        <v>525</v>
      </c>
      <c r="K509" s="7">
        <v>393.75</v>
      </c>
      <c r="L509" s="7">
        <v>319.2</v>
      </c>
      <c r="M509" s="7">
        <v>632</v>
      </c>
      <c r="N509" s="7">
        <v>520.88</v>
      </c>
      <c r="O509" s="7">
        <v>230</v>
      </c>
      <c r="P509" s="7">
        <v>340.3</v>
      </c>
      <c r="Q509" s="7">
        <v>230.42</v>
      </c>
      <c r="R509" s="7">
        <v>319.05</v>
      </c>
      <c r="S509" s="7">
        <v>303.87</v>
      </c>
      <c r="T509" s="7">
        <v>600</v>
      </c>
      <c r="U509" s="7">
        <v>740</v>
      </c>
      <c r="W509" s="7">
        <v>768.6</v>
      </c>
      <c r="X509" s="7">
        <v>625.11</v>
      </c>
      <c r="AA509" s="7">
        <v>420</v>
      </c>
      <c r="AB509" s="7">
        <v>472.5</v>
      </c>
      <c r="AC509" s="7">
        <v>535</v>
      </c>
      <c r="AD509" s="7">
        <v>630</v>
      </c>
      <c r="AE509" s="7">
        <v>494.05</v>
      </c>
      <c r="AF509" s="7">
        <v>299.38</v>
      </c>
      <c r="AG509" s="7">
        <v>420</v>
      </c>
      <c r="AH509" s="7">
        <v>350</v>
      </c>
      <c r="AI509" s="7">
        <v>500</v>
      </c>
      <c r="AK509" s="7">
        <v>550</v>
      </c>
      <c r="AL509" s="7">
        <v>446.51</v>
      </c>
      <c r="AM509" s="7">
        <v>750</v>
      </c>
      <c r="AN509" s="7">
        <v>525</v>
      </c>
      <c r="AP509" s="7">
        <v>600</v>
      </c>
      <c r="AR509" s="7">
        <v>415</v>
      </c>
      <c r="AS509" s="7">
        <v>500</v>
      </c>
      <c r="AT509" s="7">
        <v>463.05</v>
      </c>
      <c r="AU509" s="7">
        <v>130</v>
      </c>
      <c r="AV509" s="7">
        <v>300</v>
      </c>
      <c r="AW509" s="7">
        <v>364</v>
      </c>
      <c r="AY509" s="7">
        <v>242.55</v>
      </c>
      <c r="BA509" s="7">
        <v>550</v>
      </c>
      <c r="BB509" s="7">
        <v>1000</v>
      </c>
      <c r="BC509" s="7">
        <v>262.5</v>
      </c>
    </row>
    <row r="510" spans="1:55" x14ac:dyDescent="0.25">
      <c r="A510" s="7" t="s">
        <v>559</v>
      </c>
      <c r="B510" s="20">
        <v>1460</v>
      </c>
      <c r="C510" s="7">
        <v>1500</v>
      </c>
      <c r="D510" s="149"/>
      <c r="E510" s="7">
        <v>1234.8</v>
      </c>
      <c r="F510" s="5">
        <v>2654.08</v>
      </c>
      <c r="H510" s="7">
        <v>5000</v>
      </c>
      <c r="I510" s="7">
        <v>1203.93</v>
      </c>
      <c r="J510" s="149">
        <v>2500</v>
      </c>
      <c r="K510" s="7">
        <v>546</v>
      </c>
      <c r="L510" s="7">
        <v>638.37</v>
      </c>
      <c r="M510" s="7">
        <v>3000</v>
      </c>
      <c r="N510" s="7">
        <v>2500</v>
      </c>
      <c r="O510" s="7">
        <v>500</v>
      </c>
      <c r="P510" s="7">
        <v>340.3</v>
      </c>
      <c r="Q510" s="7">
        <v>341.77</v>
      </c>
      <c r="R510" s="7">
        <v>1116.72</v>
      </c>
      <c r="S510" s="7">
        <v>909.41</v>
      </c>
      <c r="T510" s="7">
        <v>475</v>
      </c>
      <c r="U510" s="7">
        <v>3500</v>
      </c>
      <c r="W510" s="7">
        <v>1427.4</v>
      </c>
      <c r="X510" s="7">
        <v>2800</v>
      </c>
      <c r="AA510" s="7">
        <v>1260</v>
      </c>
      <c r="AB510" s="7">
        <v>1470</v>
      </c>
      <c r="AC510" s="7">
        <v>1165</v>
      </c>
      <c r="AD510" s="7">
        <v>510</v>
      </c>
      <c r="AE510" s="7">
        <v>1070.5</v>
      </c>
      <c r="AF510" s="7">
        <v>1529.39</v>
      </c>
      <c r="AG510" s="7">
        <v>1560</v>
      </c>
      <c r="AH510" s="7">
        <v>600</v>
      </c>
      <c r="AI510" s="7">
        <v>1000</v>
      </c>
      <c r="AK510" s="7">
        <v>1100</v>
      </c>
      <c r="AL510" s="7">
        <v>1488.37</v>
      </c>
      <c r="AM510" s="7">
        <v>3500</v>
      </c>
      <c r="AN510" s="7">
        <v>1725</v>
      </c>
      <c r="AP510" s="7">
        <v>1653.75</v>
      </c>
      <c r="AR510" s="7">
        <v>620</v>
      </c>
      <c r="AS510" s="7">
        <v>1100</v>
      </c>
      <c r="AT510" s="7">
        <v>3500</v>
      </c>
      <c r="AU510" s="7">
        <v>520</v>
      </c>
      <c r="AV510" s="7">
        <v>150</v>
      </c>
      <c r="AW510" s="7">
        <v>758</v>
      </c>
      <c r="AY510" s="7">
        <v>242.55</v>
      </c>
      <c r="BA510" s="7">
        <v>1800</v>
      </c>
      <c r="BB510" s="7">
        <v>1800</v>
      </c>
      <c r="BC510" s="7">
        <v>882</v>
      </c>
    </row>
    <row r="511" spans="1:55" x14ac:dyDescent="0.25">
      <c r="A511" s="7" t="s">
        <v>560</v>
      </c>
      <c r="B511" s="20">
        <v>550</v>
      </c>
      <c r="C511" s="7">
        <v>1500</v>
      </c>
      <c r="D511" s="149"/>
      <c r="E511" s="7">
        <v>317</v>
      </c>
      <c r="F511" s="5">
        <v>975.24</v>
      </c>
      <c r="H511" s="7">
        <v>1000</v>
      </c>
      <c r="I511" s="7">
        <v>752.09</v>
      </c>
      <c r="J511" s="149">
        <v>1500</v>
      </c>
      <c r="K511" s="7">
        <v>393.75</v>
      </c>
      <c r="L511" s="7">
        <v>606</v>
      </c>
      <c r="M511" s="7">
        <v>1500</v>
      </c>
      <c r="N511" s="7">
        <v>1200</v>
      </c>
      <c r="O511" s="7">
        <v>230</v>
      </c>
      <c r="P511" s="7">
        <v>340.3</v>
      </c>
      <c r="Q511" s="7">
        <v>341.77</v>
      </c>
      <c r="R511" s="7">
        <v>797.66</v>
      </c>
      <c r="S511" s="7">
        <v>911.62</v>
      </c>
      <c r="T511" s="7">
        <v>455</v>
      </c>
      <c r="U511" s="7">
        <v>3200</v>
      </c>
      <c r="W511" s="7">
        <v>1098</v>
      </c>
      <c r="X511" s="7">
        <v>2025</v>
      </c>
      <c r="AA511" s="7">
        <v>1260</v>
      </c>
      <c r="AB511" s="7">
        <v>934.5</v>
      </c>
      <c r="AC511" s="7">
        <v>588</v>
      </c>
      <c r="AD511" s="7">
        <v>510</v>
      </c>
      <c r="AE511" s="7">
        <v>741.1</v>
      </c>
      <c r="AF511" s="7">
        <v>872.29</v>
      </c>
      <c r="AG511" s="7">
        <v>210</v>
      </c>
      <c r="AH511" s="7">
        <v>350</v>
      </c>
      <c r="AI511" s="7">
        <v>500</v>
      </c>
      <c r="AK511" s="7">
        <v>880</v>
      </c>
      <c r="AL511" s="7">
        <v>964.68</v>
      </c>
      <c r="AM511" s="7">
        <v>1500</v>
      </c>
      <c r="AN511" s="7">
        <v>865</v>
      </c>
      <c r="AP511" s="7">
        <v>882</v>
      </c>
      <c r="AR511" s="7">
        <v>620</v>
      </c>
      <c r="AS511" s="7">
        <v>500</v>
      </c>
      <c r="AT511" s="7">
        <v>463.05</v>
      </c>
      <c r="AU511" s="7">
        <v>375</v>
      </c>
      <c r="AV511" s="7">
        <v>150</v>
      </c>
      <c r="AW511" s="7">
        <v>481</v>
      </c>
      <c r="AY511" s="7">
        <v>363.82</v>
      </c>
      <c r="BA511" s="7">
        <v>900</v>
      </c>
      <c r="BB511" s="7">
        <v>1500</v>
      </c>
      <c r="BC511" s="7">
        <v>262.5</v>
      </c>
    </row>
    <row r="512" spans="1:55" x14ac:dyDescent="0.25">
      <c r="A512" s="7" t="s">
        <v>561</v>
      </c>
      <c r="B512" s="20">
        <v>390</v>
      </c>
      <c r="C512" s="7">
        <v>554</v>
      </c>
      <c r="D512" s="149"/>
      <c r="E512" s="7">
        <v>235</v>
      </c>
      <c r="F512" s="5">
        <v>457.8</v>
      </c>
      <c r="H512" s="7">
        <v>1000</v>
      </c>
      <c r="I512" s="7">
        <v>234.86</v>
      </c>
      <c r="J512" s="149">
        <v>500</v>
      </c>
      <c r="K512" s="7">
        <v>400</v>
      </c>
      <c r="L512" s="7">
        <v>312.25</v>
      </c>
      <c r="M512" s="7">
        <v>316</v>
      </c>
      <c r="N512" s="7">
        <v>370.4</v>
      </c>
      <c r="O512" s="7">
        <v>483</v>
      </c>
      <c r="P512" s="7">
        <v>700</v>
      </c>
      <c r="Q512" s="7">
        <v>230.42</v>
      </c>
      <c r="R512" s="7">
        <v>431.79</v>
      </c>
      <c r="S512" s="7">
        <v>520.88</v>
      </c>
      <c r="T512" s="7">
        <v>415</v>
      </c>
      <c r="U512" s="7">
        <v>810</v>
      </c>
      <c r="W512" s="7">
        <v>988.2</v>
      </c>
      <c r="X512" s="7">
        <v>501.38</v>
      </c>
      <c r="AA512" s="7">
        <v>315</v>
      </c>
      <c r="AB512" s="7">
        <v>367.5</v>
      </c>
      <c r="AC512" s="7">
        <v>288</v>
      </c>
      <c r="AD512" s="7">
        <v>510</v>
      </c>
      <c r="AE512" s="7">
        <v>489</v>
      </c>
      <c r="AF512" s="7">
        <v>320.92</v>
      </c>
      <c r="AG512" s="7">
        <v>260</v>
      </c>
      <c r="AH512" s="7">
        <v>350</v>
      </c>
      <c r="AI512" s="7">
        <v>250</v>
      </c>
      <c r="AK512" s="7">
        <v>275</v>
      </c>
      <c r="AL512" s="7">
        <v>275.62</v>
      </c>
      <c r="AM512" s="7">
        <v>575</v>
      </c>
      <c r="AN512" s="7">
        <v>500</v>
      </c>
      <c r="AP512" s="7">
        <v>463.05</v>
      </c>
      <c r="AR512" s="7">
        <v>275</v>
      </c>
      <c r="AS512" s="7">
        <v>350</v>
      </c>
      <c r="AT512" s="7">
        <v>115.76</v>
      </c>
      <c r="AU512" s="7">
        <v>286.64999999999998</v>
      </c>
      <c r="AV512" s="7">
        <v>300</v>
      </c>
      <c r="AW512" s="7">
        <v>364</v>
      </c>
      <c r="AY512" s="7">
        <v>267.39999999999998</v>
      </c>
      <c r="BA512" s="7">
        <v>400</v>
      </c>
      <c r="BB512" s="7">
        <v>300</v>
      </c>
      <c r="BC512" s="7">
        <v>262.5</v>
      </c>
    </row>
    <row r="513" spans="1:55" x14ac:dyDescent="0.25">
      <c r="A513" s="7" t="s">
        <v>562</v>
      </c>
      <c r="B513" s="20">
        <v>490</v>
      </c>
      <c r="C513" s="7">
        <v>1108</v>
      </c>
      <c r="D513" s="149"/>
      <c r="E513" s="7">
        <v>215</v>
      </c>
      <c r="F513" s="5">
        <v>610.4</v>
      </c>
      <c r="H513" s="7">
        <v>1000</v>
      </c>
      <c r="I513" s="7">
        <v>463.05</v>
      </c>
      <c r="J513" s="149">
        <v>500</v>
      </c>
      <c r="K513" s="7">
        <v>450</v>
      </c>
      <c r="L513" s="7">
        <v>312.25</v>
      </c>
      <c r="M513" s="7">
        <v>487</v>
      </c>
      <c r="N513" s="7">
        <v>578.76</v>
      </c>
      <c r="O513" s="7">
        <v>241.5</v>
      </c>
      <c r="P513" s="7">
        <v>340.3</v>
      </c>
      <c r="Q513" s="7">
        <v>114.66</v>
      </c>
      <c r="R513" s="7">
        <v>545.14</v>
      </c>
      <c r="S513" s="7">
        <v>630</v>
      </c>
      <c r="T513" s="7">
        <v>598.5</v>
      </c>
      <c r="U513" s="7">
        <v>1620</v>
      </c>
      <c r="W513" s="7">
        <v>988.2</v>
      </c>
      <c r="X513" s="7">
        <v>700</v>
      </c>
      <c r="AA513" s="7">
        <v>220.5</v>
      </c>
      <c r="AB513" s="7">
        <v>525</v>
      </c>
      <c r="AC513" s="7">
        <v>535</v>
      </c>
      <c r="AD513" s="7">
        <v>606.36</v>
      </c>
      <c r="AE513" s="7">
        <v>605.25</v>
      </c>
      <c r="AF513" s="7">
        <v>582.62</v>
      </c>
      <c r="AG513" s="7">
        <v>520</v>
      </c>
      <c r="AH513" s="7">
        <v>350</v>
      </c>
      <c r="AI513" s="7">
        <v>262.5</v>
      </c>
      <c r="AK513" s="7">
        <v>485</v>
      </c>
      <c r="AL513" s="7">
        <v>409.02</v>
      </c>
      <c r="AM513" s="7">
        <v>575</v>
      </c>
      <c r="AN513" s="7">
        <v>525</v>
      </c>
      <c r="AP513" s="7">
        <v>578.80999999999995</v>
      </c>
      <c r="AR513" s="7">
        <v>460</v>
      </c>
      <c r="AS513" s="7">
        <v>400</v>
      </c>
      <c r="AT513" s="7">
        <v>289.39999999999998</v>
      </c>
      <c r="AU513" s="7">
        <v>451</v>
      </c>
      <c r="AV513" s="7">
        <v>600</v>
      </c>
      <c r="AW513" s="7">
        <v>364</v>
      </c>
      <c r="AY513" s="7">
        <v>606.37</v>
      </c>
      <c r="BA513" s="7">
        <v>700</v>
      </c>
      <c r="BB513" s="7">
        <v>300</v>
      </c>
      <c r="BC513" s="7">
        <v>525</v>
      </c>
    </row>
    <row r="514" spans="1:55" x14ac:dyDescent="0.25">
      <c r="A514" s="7" t="s">
        <v>563</v>
      </c>
      <c r="B514" s="20">
        <v>272</v>
      </c>
      <c r="C514" s="7">
        <v>554</v>
      </c>
      <c r="D514" s="149"/>
      <c r="E514" s="7">
        <v>215</v>
      </c>
      <c r="F514" s="5">
        <v>381.5</v>
      </c>
      <c r="H514" s="7">
        <v>750</v>
      </c>
      <c r="I514" s="7">
        <v>266.12</v>
      </c>
      <c r="J514" s="149">
        <v>315</v>
      </c>
      <c r="K514" s="7">
        <v>350</v>
      </c>
      <c r="L514" s="7">
        <v>156.13</v>
      </c>
      <c r="M514" s="7">
        <v>325</v>
      </c>
      <c r="N514" s="7">
        <v>405.12</v>
      </c>
      <c r="O514" s="7">
        <v>115</v>
      </c>
      <c r="P514" s="7">
        <v>340.3</v>
      </c>
      <c r="Q514" s="7">
        <v>114.66</v>
      </c>
      <c r="R514" s="7">
        <v>335.01</v>
      </c>
      <c r="S514" s="7">
        <v>420</v>
      </c>
      <c r="T514" s="7">
        <v>475</v>
      </c>
      <c r="U514" s="7">
        <v>1080</v>
      </c>
      <c r="W514" s="7">
        <v>768.6</v>
      </c>
      <c r="X514" s="7">
        <v>450</v>
      </c>
      <c r="AA514" s="7">
        <v>210</v>
      </c>
      <c r="AB514" s="7">
        <v>550</v>
      </c>
      <c r="AC514" s="7">
        <v>270</v>
      </c>
      <c r="AD514" s="7">
        <v>472.5</v>
      </c>
      <c r="AE514" s="7">
        <v>345.8</v>
      </c>
      <c r="AF514" s="7">
        <v>411.6</v>
      </c>
      <c r="AG514" s="7">
        <v>260</v>
      </c>
      <c r="AH514" s="7">
        <v>350</v>
      </c>
      <c r="AI514" s="7">
        <v>131.25</v>
      </c>
      <c r="AK514" s="7">
        <v>242</v>
      </c>
      <c r="AL514" s="7">
        <v>297.67</v>
      </c>
      <c r="AM514" s="7">
        <v>315</v>
      </c>
      <c r="AN514" s="7">
        <v>375</v>
      </c>
      <c r="AP514" s="7">
        <v>347.28</v>
      </c>
      <c r="AR514" s="7">
        <v>315</v>
      </c>
      <c r="AS514" s="7">
        <v>350</v>
      </c>
      <c r="AT514" s="7">
        <v>173.63</v>
      </c>
      <c r="AU514" s="7">
        <v>300</v>
      </c>
      <c r="AV514" s="7">
        <v>300</v>
      </c>
      <c r="AW514" s="7">
        <v>285</v>
      </c>
      <c r="AY514" s="7">
        <v>267.39999999999998</v>
      </c>
      <c r="BA514" s="7">
        <v>400</v>
      </c>
      <c r="BB514" s="7">
        <v>200</v>
      </c>
      <c r="BC514" s="7">
        <v>262.5</v>
      </c>
    </row>
    <row r="515" spans="1:55" x14ac:dyDescent="0.25">
      <c r="A515" s="7" t="s">
        <v>564</v>
      </c>
      <c r="B515" s="20">
        <v>340</v>
      </c>
      <c r="C515" s="7">
        <v>554</v>
      </c>
      <c r="D515" s="149"/>
      <c r="E515" s="7">
        <v>225</v>
      </c>
      <c r="F515" s="5">
        <v>534.1</v>
      </c>
      <c r="H515" s="7">
        <v>500</v>
      </c>
      <c r="I515" s="7">
        <v>225.63</v>
      </c>
      <c r="J515" s="149">
        <v>400</v>
      </c>
      <c r="K515" s="7">
        <v>390</v>
      </c>
      <c r="L515" s="7">
        <v>156.13</v>
      </c>
      <c r="M515" s="7">
        <v>325</v>
      </c>
      <c r="N515" s="7">
        <v>405.12</v>
      </c>
      <c r="O515" s="7">
        <v>230</v>
      </c>
      <c r="P515" s="7">
        <v>340.3</v>
      </c>
      <c r="Q515" s="7">
        <v>114.66</v>
      </c>
      <c r="R515" s="7">
        <v>223.32</v>
      </c>
      <c r="S515" s="7">
        <v>486.2</v>
      </c>
      <c r="T515" s="7">
        <v>450</v>
      </c>
      <c r="U515" s="7">
        <v>810</v>
      </c>
      <c r="W515" s="7">
        <v>658.8</v>
      </c>
      <c r="X515" s="7">
        <v>319.06</v>
      </c>
      <c r="AA515" s="7">
        <v>105</v>
      </c>
      <c r="AB515" s="7">
        <v>367.5</v>
      </c>
      <c r="AC515" s="7">
        <v>450</v>
      </c>
      <c r="AD515" s="7">
        <v>520.73</v>
      </c>
      <c r="AE515" s="7">
        <v>489</v>
      </c>
      <c r="AF515" s="7">
        <v>305.64</v>
      </c>
      <c r="AG515" s="7">
        <v>260</v>
      </c>
      <c r="AH515" s="7">
        <v>350</v>
      </c>
      <c r="AI515" s="7">
        <v>250</v>
      </c>
      <c r="AK515" s="7">
        <v>495</v>
      </c>
      <c r="AL515" s="7">
        <v>425.25</v>
      </c>
      <c r="AM515" s="7">
        <v>315</v>
      </c>
      <c r="AN515" s="7">
        <v>500</v>
      </c>
      <c r="AP515" s="7">
        <v>347.28</v>
      </c>
      <c r="AR515" s="7">
        <v>460</v>
      </c>
      <c r="AS515" s="7">
        <v>425</v>
      </c>
      <c r="AT515" s="7">
        <v>115.76</v>
      </c>
      <c r="AU515" s="7">
        <v>204.75</v>
      </c>
      <c r="AV515" s="7">
        <v>150</v>
      </c>
      <c r="AW515" s="7">
        <v>196</v>
      </c>
      <c r="AY515" s="7">
        <v>401.11</v>
      </c>
      <c r="BA515" s="7">
        <v>250</v>
      </c>
      <c r="BB515" s="7">
        <v>1750</v>
      </c>
      <c r="BC515" s="7">
        <v>262.5</v>
      </c>
    </row>
    <row r="516" spans="1:55" x14ac:dyDescent="0.25">
      <c r="A516" s="7" t="s">
        <v>568</v>
      </c>
      <c r="B516" s="20">
        <v>155</v>
      </c>
      <c r="C516" s="7">
        <v>554</v>
      </c>
      <c r="D516" s="149"/>
      <c r="E516" s="7">
        <v>113</v>
      </c>
      <c r="F516" s="5">
        <v>663.52</v>
      </c>
      <c r="H516" s="7">
        <v>500</v>
      </c>
      <c r="I516" s="7">
        <v>150.41999999999999</v>
      </c>
      <c r="J516" s="149">
        <v>500</v>
      </c>
      <c r="K516" s="7">
        <v>520</v>
      </c>
      <c r="L516" s="7">
        <v>159.6</v>
      </c>
      <c r="M516" s="7">
        <v>162.5</v>
      </c>
      <c r="N516" s="7">
        <v>324.10000000000002</v>
      </c>
      <c r="O516" s="7">
        <v>125</v>
      </c>
      <c r="P516" s="7">
        <v>170.15</v>
      </c>
      <c r="Q516" s="7">
        <v>114.66</v>
      </c>
      <c r="R516" s="7">
        <v>317.68</v>
      </c>
      <c r="S516" s="7">
        <v>255.22</v>
      </c>
      <c r="T516" s="7">
        <v>380</v>
      </c>
      <c r="U516" s="7">
        <v>540</v>
      </c>
      <c r="W516" s="7">
        <v>768.8</v>
      </c>
      <c r="X516" s="7">
        <v>319.06</v>
      </c>
      <c r="AA516" s="7">
        <v>105</v>
      </c>
      <c r="AB516" s="7">
        <v>600</v>
      </c>
      <c r="AC516" s="7">
        <v>283</v>
      </c>
      <c r="AD516" s="7">
        <v>420</v>
      </c>
      <c r="AE516" s="7">
        <v>443.55</v>
      </c>
      <c r="AF516" s="7">
        <v>299.88</v>
      </c>
      <c r="AG516" s="7">
        <v>136.5</v>
      </c>
      <c r="AH516" s="7">
        <v>350</v>
      </c>
      <c r="AI516" s="7">
        <v>125</v>
      </c>
      <c r="AK516" s="7">
        <v>275</v>
      </c>
      <c r="AL516" s="7">
        <v>297.67</v>
      </c>
      <c r="AM516" s="7">
        <v>157.5</v>
      </c>
      <c r="AN516" s="7">
        <v>500</v>
      </c>
      <c r="AP516" s="7">
        <v>220.5</v>
      </c>
      <c r="AR516" s="7">
        <v>315</v>
      </c>
      <c r="AS516" s="7">
        <v>300</v>
      </c>
      <c r="AT516" s="7">
        <v>115.76</v>
      </c>
      <c r="AU516" s="7">
        <v>136.5</v>
      </c>
      <c r="AV516" s="7">
        <v>150</v>
      </c>
      <c r="AW516" s="7">
        <v>182</v>
      </c>
      <c r="AY516" s="7">
        <v>133.69</v>
      </c>
      <c r="BA516" s="7">
        <v>300</v>
      </c>
      <c r="BB516" s="7">
        <v>150</v>
      </c>
      <c r="BC516" s="7">
        <v>262.5</v>
      </c>
    </row>
    <row r="517" spans="1:55" x14ac:dyDescent="0.25">
      <c r="A517" s="7" t="s">
        <v>569</v>
      </c>
      <c r="B517" s="20">
        <v>330</v>
      </c>
      <c r="C517" s="7">
        <v>554</v>
      </c>
      <c r="D517" s="149"/>
      <c r="E517" s="7">
        <v>225</v>
      </c>
      <c r="F517" s="5">
        <v>248.82</v>
      </c>
      <c r="H517" s="7">
        <v>450</v>
      </c>
      <c r="I517" s="7">
        <v>150.41999999999999</v>
      </c>
      <c r="J517" s="149">
        <v>400</v>
      </c>
      <c r="K517" s="7">
        <v>260</v>
      </c>
      <c r="L517" s="7">
        <v>159.6</v>
      </c>
      <c r="M517" s="7">
        <v>162.5</v>
      </c>
      <c r="N517" s="7">
        <v>324.10000000000002</v>
      </c>
      <c r="O517" s="7">
        <v>250</v>
      </c>
      <c r="P517" s="7">
        <v>170.15</v>
      </c>
      <c r="Q517" s="7">
        <v>230.42</v>
      </c>
      <c r="R517" s="7">
        <v>223.32</v>
      </c>
      <c r="S517" s="7">
        <v>255.22</v>
      </c>
      <c r="T517" s="7">
        <v>570</v>
      </c>
      <c r="U517" s="7">
        <v>810</v>
      </c>
      <c r="W517" s="7">
        <v>549</v>
      </c>
      <c r="X517" s="7">
        <v>319.06</v>
      </c>
      <c r="AA517" s="7">
        <v>220.5</v>
      </c>
      <c r="AB517" s="7">
        <v>550</v>
      </c>
      <c r="AC517" s="7">
        <v>283</v>
      </c>
      <c r="AD517" s="7">
        <v>577.5</v>
      </c>
      <c r="AE517" s="7">
        <v>443.55</v>
      </c>
      <c r="AF517" s="7">
        <v>297.02</v>
      </c>
      <c r="AG517" s="7">
        <v>260</v>
      </c>
      <c r="AH517" s="7">
        <v>350</v>
      </c>
      <c r="AI517" s="7">
        <v>125</v>
      </c>
      <c r="AK517" s="7">
        <v>275</v>
      </c>
      <c r="AL517" s="7">
        <v>223.25</v>
      </c>
      <c r="AM517" s="7">
        <v>157.5</v>
      </c>
      <c r="AN517" s="7">
        <v>500</v>
      </c>
      <c r="AP517" s="7">
        <v>231.52</v>
      </c>
      <c r="AR517" s="7">
        <v>450</v>
      </c>
      <c r="AS517" s="7">
        <v>300</v>
      </c>
      <c r="AT517" s="7">
        <v>115.76</v>
      </c>
      <c r="AU517" s="7">
        <v>136.5</v>
      </c>
      <c r="AV517" s="7">
        <v>150</v>
      </c>
      <c r="AW517" s="7">
        <v>182</v>
      </c>
      <c r="AY517" s="7">
        <v>133.69</v>
      </c>
      <c r="BA517" s="7">
        <v>300</v>
      </c>
      <c r="BB517" s="7">
        <v>315</v>
      </c>
      <c r="BC517" s="7">
        <v>135</v>
      </c>
    </row>
    <row r="518" spans="1:55" x14ac:dyDescent="0.25">
      <c r="A518" s="7" t="s">
        <v>570</v>
      </c>
      <c r="B518" s="20">
        <v>355</v>
      </c>
      <c r="C518" s="7">
        <v>554</v>
      </c>
      <c r="D518" s="149"/>
      <c r="E518" s="7">
        <v>215</v>
      </c>
      <c r="F518" s="5">
        <v>228.9</v>
      </c>
      <c r="H518" s="7">
        <v>500</v>
      </c>
      <c r="I518" s="7">
        <v>225.63</v>
      </c>
      <c r="J518" s="149">
        <v>330.75</v>
      </c>
      <c r="K518" s="7">
        <v>260</v>
      </c>
      <c r="L518" s="7">
        <v>156.13</v>
      </c>
      <c r="M518" s="7">
        <v>162.5</v>
      </c>
      <c r="N518" s="7">
        <v>347.25</v>
      </c>
      <c r="O518" s="7">
        <v>115</v>
      </c>
      <c r="P518" s="7">
        <v>170.15</v>
      </c>
      <c r="Q518" s="7">
        <v>230.42</v>
      </c>
      <c r="R518" s="7">
        <v>367.5</v>
      </c>
      <c r="S518" s="7">
        <v>255.22</v>
      </c>
      <c r="T518" s="7">
        <v>400</v>
      </c>
      <c r="U518" s="7">
        <v>810</v>
      </c>
      <c r="W518" s="7">
        <v>658.8</v>
      </c>
      <c r="X518" s="7">
        <v>350.95</v>
      </c>
      <c r="AA518" s="7">
        <v>220.5</v>
      </c>
      <c r="AB518" s="7">
        <v>450</v>
      </c>
      <c r="AC518" s="7">
        <v>395</v>
      </c>
      <c r="AD518" s="7">
        <v>472.5</v>
      </c>
      <c r="AE518" s="7">
        <v>345.8</v>
      </c>
      <c r="AF518" s="7">
        <v>296.82</v>
      </c>
      <c r="AG518" s="7">
        <v>260</v>
      </c>
      <c r="AH518" s="7">
        <v>350</v>
      </c>
      <c r="AI518" s="7">
        <v>131.25</v>
      </c>
      <c r="AK518" s="7">
        <v>275</v>
      </c>
      <c r="AL518" s="7">
        <v>223.25</v>
      </c>
      <c r="AM518" s="7">
        <v>315</v>
      </c>
      <c r="AN518" s="7">
        <v>375</v>
      </c>
      <c r="AP518" s="7">
        <v>231.52</v>
      </c>
      <c r="AR518" s="7">
        <v>315</v>
      </c>
      <c r="AS518" s="7">
        <v>375</v>
      </c>
      <c r="AT518" s="7">
        <v>115.76</v>
      </c>
      <c r="AU518" s="7">
        <v>214.5</v>
      </c>
      <c r="AV518" s="7">
        <v>300</v>
      </c>
      <c r="AW518" s="7">
        <v>204</v>
      </c>
      <c r="AY518" s="7">
        <v>133.69</v>
      </c>
      <c r="BA518" s="7">
        <v>350</v>
      </c>
      <c r="BB518" s="7">
        <v>315</v>
      </c>
      <c r="BC518" s="7">
        <v>262.5</v>
      </c>
    </row>
    <row r="519" spans="1:55" x14ac:dyDescent="0.25">
      <c r="A519" s="7" t="s">
        <v>584</v>
      </c>
      <c r="B519" s="20">
        <v>330</v>
      </c>
      <c r="C519" s="7">
        <v>554</v>
      </c>
      <c r="D519" s="149"/>
      <c r="E519" s="7">
        <v>235</v>
      </c>
      <c r="F519" s="5">
        <v>331.76</v>
      </c>
      <c r="H519" s="7">
        <v>500</v>
      </c>
      <c r="I519" s="7">
        <v>150.41999999999999</v>
      </c>
      <c r="J519" s="149">
        <v>625</v>
      </c>
      <c r="K519" s="7">
        <v>260</v>
      </c>
      <c r="L519" s="7">
        <v>319.2</v>
      </c>
      <c r="M519" s="7">
        <v>325</v>
      </c>
      <c r="N519" s="7">
        <v>369.56</v>
      </c>
      <c r="O519" s="7">
        <v>250</v>
      </c>
      <c r="P519" s="7">
        <v>170.15</v>
      </c>
      <c r="Q519" s="7">
        <v>230.42</v>
      </c>
      <c r="R519" s="7">
        <v>223.32</v>
      </c>
      <c r="S519" s="7">
        <v>319.06</v>
      </c>
      <c r="T519" s="7">
        <v>399</v>
      </c>
      <c r="U519" s="7">
        <v>810</v>
      </c>
      <c r="W519" s="7">
        <v>549</v>
      </c>
      <c r="X519" s="7">
        <v>319.06</v>
      </c>
      <c r="AA519" s="7">
        <v>315</v>
      </c>
      <c r="AB519" s="7">
        <v>600</v>
      </c>
      <c r="AC519" s="7">
        <v>283</v>
      </c>
      <c r="AD519" s="7">
        <v>441</v>
      </c>
      <c r="AE519" s="7">
        <v>443.55</v>
      </c>
      <c r="AF519" s="7">
        <v>428.4</v>
      </c>
      <c r="AG519" s="7">
        <v>273</v>
      </c>
      <c r="AH519" s="7">
        <v>450</v>
      </c>
      <c r="AI519" s="7">
        <v>250</v>
      </c>
      <c r="AK519" s="7">
        <v>275</v>
      </c>
      <c r="AL519" s="7">
        <v>297.67</v>
      </c>
      <c r="AM519" s="7">
        <v>105</v>
      </c>
      <c r="AN519" s="7">
        <v>500</v>
      </c>
      <c r="AP519" s="7">
        <v>600</v>
      </c>
      <c r="AR519" s="7">
        <v>315</v>
      </c>
      <c r="AS519" s="7">
        <v>300</v>
      </c>
      <c r="AT519" s="7">
        <v>115.76</v>
      </c>
      <c r="AU519" s="7">
        <v>273</v>
      </c>
      <c r="AV519" s="7">
        <v>300</v>
      </c>
      <c r="AW519" s="7">
        <v>255</v>
      </c>
      <c r="AY519" s="7">
        <v>267.39999999999998</v>
      </c>
      <c r="BA519" s="7">
        <v>350</v>
      </c>
      <c r="BB519" s="7">
        <v>315</v>
      </c>
      <c r="BC519" s="7">
        <v>262.5</v>
      </c>
    </row>
    <row r="520" spans="1:55" x14ac:dyDescent="0.25">
      <c r="A520" s="7" t="s">
        <v>586</v>
      </c>
      <c r="B520" s="20">
        <v>355</v>
      </c>
      <c r="C520" s="7">
        <v>554</v>
      </c>
      <c r="D520" s="149"/>
      <c r="E520" s="7">
        <v>340</v>
      </c>
      <c r="F520" s="5">
        <v>663.52</v>
      </c>
      <c r="H520" s="7">
        <v>1000</v>
      </c>
      <c r="I520" s="7">
        <v>225.63</v>
      </c>
      <c r="J520" s="149">
        <v>1000</v>
      </c>
      <c r="K520" s="7">
        <v>260</v>
      </c>
      <c r="L520" s="7">
        <v>478.78</v>
      </c>
      <c r="M520" s="7">
        <v>632</v>
      </c>
      <c r="N520" s="7">
        <v>555.4</v>
      </c>
      <c r="O520" s="7">
        <v>375</v>
      </c>
      <c r="P520" s="7">
        <v>255.22</v>
      </c>
      <c r="Q520" s="7">
        <v>457.53</v>
      </c>
      <c r="R520" s="7">
        <v>335.01</v>
      </c>
      <c r="S520" s="7">
        <v>446.64</v>
      </c>
      <c r="T520" s="7">
        <v>435</v>
      </c>
      <c r="U520" s="7">
        <v>810</v>
      </c>
      <c r="W520" s="7">
        <v>878.4</v>
      </c>
      <c r="X520" s="7">
        <v>510.51</v>
      </c>
      <c r="AA520" s="7">
        <v>315</v>
      </c>
      <c r="AB520" s="7">
        <v>600</v>
      </c>
      <c r="AC520" s="7">
        <v>561</v>
      </c>
      <c r="AD520" s="7">
        <v>510</v>
      </c>
      <c r="AE520" s="7">
        <v>518.75</v>
      </c>
      <c r="AF520" s="7">
        <v>571.20000000000005</v>
      </c>
      <c r="AG520" s="7">
        <v>409.5</v>
      </c>
      <c r="AH520" s="7">
        <v>450</v>
      </c>
      <c r="AI520" s="7">
        <v>250</v>
      </c>
      <c r="AK520" s="7">
        <v>550</v>
      </c>
      <c r="AL520" s="7">
        <v>372.64</v>
      </c>
      <c r="AM520" s="7">
        <v>315</v>
      </c>
      <c r="AN520" s="7">
        <v>1000</v>
      </c>
      <c r="AP520" s="7">
        <v>600</v>
      </c>
      <c r="AR520" s="7">
        <v>415</v>
      </c>
      <c r="AS520" s="7">
        <v>575</v>
      </c>
      <c r="AT520" s="7">
        <v>115.76</v>
      </c>
      <c r="AU520" s="7">
        <v>409.5</v>
      </c>
      <c r="AV520" s="7">
        <v>300</v>
      </c>
      <c r="AW520" s="7">
        <v>382</v>
      </c>
      <c r="AY520" s="7">
        <v>534.80999999999995</v>
      </c>
      <c r="BA520" s="7">
        <v>600</v>
      </c>
      <c r="BB520" s="7">
        <v>315</v>
      </c>
      <c r="BC520" s="7">
        <v>525</v>
      </c>
    </row>
    <row r="521" spans="1:55" x14ac:dyDescent="0.25">
      <c r="A521" s="7" t="s">
        <v>588</v>
      </c>
      <c r="B521" s="20">
        <v>660</v>
      </c>
      <c r="C521" s="7">
        <v>3462.5</v>
      </c>
      <c r="D521" s="149"/>
      <c r="E521" s="7">
        <v>645</v>
      </c>
      <c r="F521" s="5">
        <v>4810.5200000000004</v>
      </c>
      <c r="H521" s="7">
        <v>6000</v>
      </c>
      <c r="I521" s="7">
        <v>1504.91</v>
      </c>
      <c r="J521" s="149">
        <v>2500</v>
      </c>
      <c r="K521" s="7">
        <v>1040</v>
      </c>
      <c r="L521" s="7">
        <v>957.56</v>
      </c>
      <c r="M521" s="7">
        <v>3500</v>
      </c>
      <c r="N521" s="7">
        <v>3500</v>
      </c>
      <c r="O521" s="7">
        <v>500</v>
      </c>
      <c r="P521" s="7">
        <v>850.81</v>
      </c>
      <c r="Q521" s="7">
        <v>2646</v>
      </c>
      <c r="R521" s="7">
        <v>446.68</v>
      </c>
      <c r="S521" s="7">
        <v>510.51</v>
      </c>
      <c r="T521" s="7">
        <v>1200</v>
      </c>
      <c r="U521" s="7">
        <v>1134</v>
      </c>
      <c r="W521" s="7">
        <v>2305.8000000000002</v>
      </c>
      <c r="X521" s="7">
        <v>3000</v>
      </c>
      <c r="AA521" s="7">
        <v>420</v>
      </c>
      <c r="AB521" s="7">
        <v>945</v>
      </c>
      <c r="AC521" s="7">
        <v>2677</v>
      </c>
      <c r="AD521" s="7">
        <v>1275</v>
      </c>
      <c r="AE521" s="7">
        <v>1902.2</v>
      </c>
      <c r="AF521" s="7">
        <v>2520</v>
      </c>
      <c r="AG521" s="7">
        <v>3120</v>
      </c>
      <c r="AH521" s="7">
        <v>450</v>
      </c>
      <c r="AI521" s="7">
        <v>500</v>
      </c>
      <c r="AK521" s="7">
        <v>2750</v>
      </c>
      <c r="AL521" s="7">
        <v>446.51</v>
      </c>
      <c r="AM521" s="7">
        <v>2100</v>
      </c>
      <c r="AN521" s="7">
        <v>2000</v>
      </c>
      <c r="AP521" s="7">
        <v>2205</v>
      </c>
      <c r="AR521" s="7">
        <v>2050</v>
      </c>
      <c r="AS521" s="7">
        <v>2750</v>
      </c>
      <c r="AT521" s="7">
        <v>173.63</v>
      </c>
      <c r="AU521" s="7">
        <v>1300</v>
      </c>
      <c r="AV521" s="7">
        <v>1200</v>
      </c>
      <c r="AW521" s="7">
        <v>656</v>
      </c>
      <c r="AY521" s="7">
        <v>802.23</v>
      </c>
      <c r="BA521" s="7">
        <v>600</v>
      </c>
      <c r="BB521" s="7">
        <v>3000</v>
      </c>
      <c r="BC521" s="7">
        <v>2500</v>
      </c>
    </row>
    <row r="522" spans="1:55" x14ac:dyDescent="0.25">
      <c r="A522" s="7" t="s">
        <v>590</v>
      </c>
      <c r="B522" s="20">
        <v>1100</v>
      </c>
      <c r="C522" s="7">
        <v>4847.5</v>
      </c>
      <c r="D522" s="149"/>
      <c r="E522" s="7">
        <v>1075</v>
      </c>
      <c r="F522" s="5">
        <v>6303.44</v>
      </c>
      <c r="H522" s="7">
        <v>8500</v>
      </c>
      <c r="I522" s="7">
        <v>1961.24</v>
      </c>
      <c r="J522" s="149">
        <v>4000</v>
      </c>
      <c r="K522" s="7">
        <v>1300</v>
      </c>
      <c r="L522" s="7">
        <v>1276.74</v>
      </c>
      <c r="M522" s="7">
        <v>4500</v>
      </c>
      <c r="N522" s="7">
        <v>4000</v>
      </c>
      <c r="O522" s="7">
        <v>750</v>
      </c>
      <c r="P522" s="7">
        <v>1021.02</v>
      </c>
      <c r="Q522" s="7">
        <v>3748.5</v>
      </c>
      <c r="R522" s="7">
        <v>893.38</v>
      </c>
      <c r="S522" s="7">
        <v>510.51</v>
      </c>
      <c r="T522" s="7">
        <v>960</v>
      </c>
      <c r="U522" s="7">
        <v>1701</v>
      </c>
      <c r="W522" s="7">
        <v>2854.8</v>
      </c>
      <c r="X522" s="7">
        <v>4000</v>
      </c>
      <c r="AA522" s="7">
        <v>525</v>
      </c>
      <c r="AB522" s="7">
        <v>1050</v>
      </c>
      <c r="AC522" s="7">
        <v>3725</v>
      </c>
      <c r="AD522" s="7">
        <v>1020</v>
      </c>
      <c r="AE522" s="7">
        <v>3631.55</v>
      </c>
      <c r="AF522" s="7">
        <v>3136</v>
      </c>
      <c r="AG522" s="7">
        <v>4420</v>
      </c>
      <c r="AH522" s="7">
        <v>600</v>
      </c>
      <c r="AI522" s="7">
        <v>500</v>
      </c>
      <c r="AK522" s="7">
        <v>3850</v>
      </c>
      <c r="AL522" s="7">
        <v>521.48</v>
      </c>
      <c r="AM522" s="7">
        <v>3150</v>
      </c>
      <c r="AN522" s="7">
        <v>2200</v>
      </c>
      <c r="AP522" s="7">
        <v>2894.06</v>
      </c>
      <c r="AR522" s="7">
        <v>3050</v>
      </c>
      <c r="AS522" s="7">
        <v>3750</v>
      </c>
      <c r="AT522" s="7">
        <v>231.52</v>
      </c>
      <c r="AU522" s="7">
        <v>1690</v>
      </c>
      <c r="AV522" s="7">
        <v>1500</v>
      </c>
      <c r="AW522" s="7">
        <v>875</v>
      </c>
      <c r="AY522" s="7">
        <v>1337.04</v>
      </c>
      <c r="BA522" s="7">
        <v>1200</v>
      </c>
      <c r="BB522" s="7">
        <v>3675</v>
      </c>
      <c r="BC522" s="7">
        <v>2700</v>
      </c>
    </row>
    <row r="523" spans="1:55" x14ac:dyDescent="0.25">
      <c r="A523" s="7" t="s">
        <v>591</v>
      </c>
      <c r="B523" s="20">
        <v>440</v>
      </c>
      <c r="C523" s="7">
        <v>277</v>
      </c>
      <c r="D523" s="149"/>
      <c r="E523" s="7">
        <v>118</v>
      </c>
      <c r="F523" s="5">
        <v>331.76</v>
      </c>
      <c r="H523" s="7">
        <v>1000</v>
      </c>
      <c r="I523" s="7">
        <v>225.63</v>
      </c>
      <c r="J523" s="149">
        <v>525</v>
      </c>
      <c r="K523" s="7">
        <v>260</v>
      </c>
      <c r="L523" s="7">
        <v>159.6</v>
      </c>
      <c r="M523" s="7">
        <v>325</v>
      </c>
      <c r="N523" s="7">
        <v>370.4</v>
      </c>
      <c r="O523" s="7">
        <v>375</v>
      </c>
      <c r="P523" s="7">
        <v>170.15</v>
      </c>
      <c r="Q523" s="7">
        <v>230.42</v>
      </c>
      <c r="R523" s="7">
        <v>335.01</v>
      </c>
      <c r="S523" s="7">
        <v>255.22</v>
      </c>
      <c r="T523" s="7">
        <v>500</v>
      </c>
      <c r="U523" s="7">
        <v>540</v>
      </c>
      <c r="W523" s="7">
        <v>768.6</v>
      </c>
      <c r="X523" s="7">
        <v>357.34</v>
      </c>
      <c r="AA523" s="7">
        <v>105</v>
      </c>
      <c r="AB523" s="7">
        <v>420</v>
      </c>
      <c r="AC523" s="7">
        <v>309</v>
      </c>
      <c r="AD523" s="7">
        <v>577.5</v>
      </c>
      <c r="AE523" s="7">
        <v>489</v>
      </c>
      <c r="AF523" s="7">
        <v>324.32</v>
      </c>
      <c r="AG523" s="7">
        <v>273</v>
      </c>
      <c r="AH523" s="7">
        <v>600</v>
      </c>
      <c r="AI523" s="7">
        <v>250</v>
      </c>
      <c r="AK523" s="7">
        <v>275</v>
      </c>
      <c r="AL523" s="7">
        <v>540</v>
      </c>
      <c r="AM523" s="7">
        <v>315</v>
      </c>
      <c r="AN523" s="7">
        <v>375</v>
      </c>
      <c r="AP523" s="7">
        <v>525</v>
      </c>
      <c r="AR523" s="7">
        <v>315</v>
      </c>
      <c r="AS523" s="7">
        <v>300</v>
      </c>
      <c r="AT523" s="7">
        <v>173.63</v>
      </c>
      <c r="AU523" s="7">
        <v>286.64999999999998</v>
      </c>
      <c r="AV523" s="7">
        <v>300</v>
      </c>
      <c r="AW523" s="7">
        <v>284</v>
      </c>
      <c r="AY523" s="7">
        <v>267.39999999999998</v>
      </c>
      <c r="BA523" s="7">
        <v>600</v>
      </c>
      <c r="BB523" s="7">
        <v>600</v>
      </c>
      <c r="BC523" s="7">
        <v>262.5</v>
      </c>
    </row>
    <row r="524" spans="1:55" x14ac:dyDescent="0.25">
      <c r="A524" s="7" t="s">
        <v>592</v>
      </c>
      <c r="B524" s="20">
        <v>440</v>
      </c>
      <c r="C524" s="7">
        <v>145.41999999999999</v>
      </c>
      <c r="D524" s="149"/>
      <c r="E524" s="7">
        <v>235</v>
      </c>
      <c r="F524" s="5">
        <v>331.76</v>
      </c>
      <c r="H524" s="7">
        <v>1200</v>
      </c>
      <c r="I524" s="7">
        <v>358.69</v>
      </c>
      <c r="J524" s="149">
        <v>750</v>
      </c>
      <c r="K524" s="7">
        <v>390</v>
      </c>
      <c r="L524" s="7">
        <v>319.2</v>
      </c>
      <c r="M524" s="7">
        <v>325</v>
      </c>
      <c r="N524" s="7">
        <v>486.16</v>
      </c>
      <c r="O524" s="7">
        <v>375</v>
      </c>
      <c r="P524" s="7">
        <v>340.3</v>
      </c>
      <c r="Q524" s="7">
        <v>230.42</v>
      </c>
      <c r="R524" s="7">
        <v>446.68</v>
      </c>
      <c r="S524" s="7">
        <v>382.87</v>
      </c>
      <c r="T524" s="7">
        <v>500</v>
      </c>
      <c r="U524" s="7">
        <v>1080</v>
      </c>
      <c r="W524" s="7">
        <v>1207.8</v>
      </c>
      <c r="X524" s="7">
        <v>357.34</v>
      </c>
      <c r="AA524" s="7">
        <v>175</v>
      </c>
      <c r="AB524" s="7">
        <v>800</v>
      </c>
      <c r="AC524" s="7">
        <v>561</v>
      </c>
      <c r="AD524" s="7">
        <v>630</v>
      </c>
      <c r="AE524" s="7">
        <v>665.33</v>
      </c>
      <c r="AF524" s="7">
        <v>458.82</v>
      </c>
      <c r="AG524" s="7">
        <v>273</v>
      </c>
      <c r="AH524" s="7">
        <v>600</v>
      </c>
      <c r="AI524" s="7">
        <v>250</v>
      </c>
      <c r="AK524" s="7">
        <v>550</v>
      </c>
      <c r="AL524" s="7">
        <v>675</v>
      </c>
      <c r="AM524" s="7">
        <v>525</v>
      </c>
      <c r="AN524" s="7">
        <v>525</v>
      </c>
      <c r="AP524" s="7">
        <v>850</v>
      </c>
      <c r="AR524" s="7">
        <v>315</v>
      </c>
      <c r="AS524" s="7">
        <v>550</v>
      </c>
      <c r="AT524" s="7">
        <v>231.52</v>
      </c>
      <c r="AU524" s="7">
        <v>286.64999999999998</v>
      </c>
      <c r="AV524" s="7">
        <v>450</v>
      </c>
      <c r="AW524" s="7">
        <v>364</v>
      </c>
      <c r="AY524" s="7">
        <v>267.39999999999998</v>
      </c>
      <c r="BA524" s="7">
        <v>800</v>
      </c>
      <c r="BB524" s="7">
        <v>900</v>
      </c>
      <c r="BC524" s="7">
        <v>262.5</v>
      </c>
    </row>
    <row r="525" spans="1:55" x14ac:dyDescent="0.25">
      <c r="A525" s="7" t="s">
        <v>596</v>
      </c>
      <c r="B525" s="20">
        <v>1100</v>
      </c>
      <c r="C525" s="7">
        <v>145.41999999999999</v>
      </c>
      <c r="D525" s="149"/>
      <c r="E525" s="7">
        <v>430</v>
      </c>
      <c r="F525" s="5">
        <v>1327.04</v>
      </c>
      <c r="H525" s="7">
        <v>3000</v>
      </c>
      <c r="I525" s="7">
        <v>601.91</v>
      </c>
      <c r="J525" s="149">
        <v>1500</v>
      </c>
      <c r="K525" s="7">
        <v>520</v>
      </c>
      <c r="L525" s="7">
        <v>638.37</v>
      </c>
      <c r="M525" s="7">
        <v>1264</v>
      </c>
      <c r="N525" s="7">
        <v>1212.6300000000001</v>
      </c>
      <c r="O525" s="7">
        <v>500</v>
      </c>
      <c r="P525" s="7">
        <v>510.45</v>
      </c>
      <c r="Q525" s="7">
        <v>913.97</v>
      </c>
      <c r="R525" s="7">
        <v>446.68</v>
      </c>
      <c r="S525" s="7">
        <v>446.64</v>
      </c>
      <c r="T525" s="7">
        <v>595</v>
      </c>
      <c r="U525" s="7">
        <v>1134</v>
      </c>
      <c r="W525" s="7">
        <v>2086.1999999999998</v>
      </c>
      <c r="X525" s="7">
        <v>1148.6400000000001</v>
      </c>
      <c r="AA525" s="7">
        <v>250</v>
      </c>
      <c r="AB525" s="7">
        <v>945</v>
      </c>
      <c r="AC525" s="7">
        <v>1110</v>
      </c>
      <c r="AD525" s="7">
        <v>637.5</v>
      </c>
      <c r="AE525" s="7">
        <v>864.65</v>
      </c>
      <c r="AF525" s="7">
        <v>1131.2</v>
      </c>
      <c r="AG525" s="7">
        <v>955.5</v>
      </c>
      <c r="AH525" s="7">
        <v>600</v>
      </c>
      <c r="AI525" s="7">
        <v>500</v>
      </c>
      <c r="AK525" s="7">
        <v>1100</v>
      </c>
      <c r="AL525" s="7">
        <v>818.05</v>
      </c>
      <c r="AM525" s="7">
        <v>840</v>
      </c>
      <c r="AN525" s="7">
        <v>1050</v>
      </c>
      <c r="AP525" s="7">
        <v>1150</v>
      </c>
      <c r="AR525" s="7">
        <v>1200</v>
      </c>
      <c r="AS525" s="7">
        <v>1200</v>
      </c>
      <c r="AT525" s="7">
        <v>289.39999999999998</v>
      </c>
      <c r="AU525" s="7">
        <v>1040</v>
      </c>
      <c r="AV525" s="7">
        <v>600</v>
      </c>
      <c r="AW525" s="7">
        <v>656</v>
      </c>
      <c r="AY525" s="7">
        <v>1069.6400000000001</v>
      </c>
      <c r="BA525" s="7">
        <v>1000</v>
      </c>
      <c r="BB525" s="7">
        <v>1800</v>
      </c>
      <c r="BC525" s="7">
        <v>882</v>
      </c>
    </row>
    <row r="526" spans="1:55" x14ac:dyDescent="0.25">
      <c r="A526" s="7" t="s">
        <v>598</v>
      </c>
      <c r="B526" s="20">
        <v>660</v>
      </c>
      <c r="C526" s="7">
        <v>145.41999999999999</v>
      </c>
      <c r="D526" s="149"/>
      <c r="E526" s="7">
        <v>645</v>
      </c>
      <c r="F526" s="5">
        <v>3151.72</v>
      </c>
      <c r="H526" s="7">
        <v>5000</v>
      </c>
      <c r="I526" s="7">
        <v>983.51</v>
      </c>
      <c r="J526" s="149">
        <v>2000</v>
      </c>
      <c r="K526" s="7">
        <v>780</v>
      </c>
      <c r="L526" s="7">
        <v>957.56</v>
      </c>
      <c r="M526" s="7">
        <v>2500</v>
      </c>
      <c r="N526" s="7">
        <v>1967.78</v>
      </c>
      <c r="O526" s="7">
        <v>750</v>
      </c>
      <c r="P526" s="7">
        <v>680.66</v>
      </c>
      <c r="Q526" s="7">
        <v>1653.75</v>
      </c>
      <c r="R526" s="7">
        <v>446.68</v>
      </c>
      <c r="S526" s="7">
        <v>478.54</v>
      </c>
      <c r="T526" s="7">
        <v>475</v>
      </c>
      <c r="U526" s="7">
        <v>1701</v>
      </c>
      <c r="W526" s="7">
        <v>2305.8000000000002</v>
      </c>
      <c r="X526" s="7">
        <v>2205</v>
      </c>
      <c r="AA526" s="7">
        <v>365</v>
      </c>
      <c r="AB526" s="7">
        <v>1155</v>
      </c>
      <c r="AC526" s="7">
        <v>1625</v>
      </c>
      <c r="AD526" s="7">
        <v>510</v>
      </c>
      <c r="AE526" s="7">
        <v>1210.5</v>
      </c>
      <c r="AF526" s="7">
        <v>1606.5</v>
      </c>
      <c r="AG526" s="7">
        <v>2080</v>
      </c>
      <c r="AH526" s="7">
        <v>750</v>
      </c>
      <c r="AI526" s="7">
        <v>500</v>
      </c>
      <c r="AK526" s="7">
        <v>1650</v>
      </c>
      <c r="AL526" s="7">
        <v>892.5</v>
      </c>
      <c r="AM526" s="7">
        <v>1050</v>
      </c>
      <c r="AN526" s="7">
        <v>1500</v>
      </c>
      <c r="AP526" s="7">
        <v>1504.91</v>
      </c>
      <c r="AR526" s="7">
        <v>1350</v>
      </c>
      <c r="AS526" s="7">
        <v>1650</v>
      </c>
      <c r="AT526" s="7">
        <v>289.39999999999998</v>
      </c>
      <c r="AU526" s="7">
        <v>1300</v>
      </c>
      <c r="AV526" s="7">
        <v>900</v>
      </c>
      <c r="AW526" s="7">
        <v>656</v>
      </c>
      <c r="AY526" s="7">
        <v>802.23</v>
      </c>
      <c r="BA526" s="7">
        <v>2000</v>
      </c>
      <c r="BB526" s="7">
        <v>2400</v>
      </c>
      <c r="BC526" s="7">
        <v>1500</v>
      </c>
    </row>
    <row r="527" spans="1:55" x14ac:dyDescent="0.25">
      <c r="A527" s="7" t="s">
        <v>600</v>
      </c>
      <c r="B527" s="20">
        <v>330</v>
      </c>
      <c r="C527" s="7">
        <v>277</v>
      </c>
      <c r="D527" s="149"/>
      <c r="E527" s="7">
        <v>235</v>
      </c>
      <c r="F527" s="5">
        <v>165.88</v>
      </c>
      <c r="H527" s="7">
        <v>750</v>
      </c>
      <c r="I527" s="7">
        <v>150.41999999999999</v>
      </c>
      <c r="J527" s="149">
        <v>393.75</v>
      </c>
      <c r="K527" s="7">
        <v>520</v>
      </c>
      <c r="L527" s="7">
        <v>319.2</v>
      </c>
      <c r="M527" s="7">
        <v>162.5</v>
      </c>
      <c r="N527" s="7">
        <v>439.86</v>
      </c>
      <c r="O527" s="7">
        <v>250</v>
      </c>
      <c r="P527" s="7">
        <v>340.3</v>
      </c>
      <c r="Q527" s="7">
        <v>114.66</v>
      </c>
      <c r="R527" s="7">
        <v>385.87</v>
      </c>
      <c r="S527" s="7">
        <v>382.87</v>
      </c>
      <c r="T527" s="7">
        <v>500</v>
      </c>
      <c r="U527" s="7">
        <v>810</v>
      </c>
      <c r="W527" s="7">
        <v>549</v>
      </c>
      <c r="X527" s="7">
        <v>520.91999999999996</v>
      </c>
      <c r="AA527" s="7">
        <v>315</v>
      </c>
      <c r="AB527" s="7">
        <v>525</v>
      </c>
      <c r="AC527" s="7">
        <v>290</v>
      </c>
      <c r="AD527" s="7">
        <v>577.5</v>
      </c>
      <c r="AE527" s="7">
        <v>664.35</v>
      </c>
      <c r="AF527" s="7">
        <v>165.3</v>
      </c>
      <c r="AG527" s="7">
        <v>143.30000000000001</v>
      </c>
      <c r="AH527" s="7">
        <v>540</v>
      </c>
      <c r="AI527" s="7">
        <v>250</v>
      </c>
      <c r="AK527" s="7">
        <v>275</v>
      </c>
      <c r="AL527" s="7">
        <v>357</v>
      </c>
      <c r="AM527" s="7">
        <v>315</v>
      </c>
      <c r="AN527" s="7">
        <v>500</v>
      </c>
      <c r="AP527" s="7">
        <v>500</v>
      </c>
      <c r="AR527" s="7">
        <v>315</v>
      </c>
      <c r="AS527" s="7">
        <v>300</v>
      </c>
      <c r="AT527" s="7">
        <v>173.63</v>
      </c>
      <c r="AU527" s="7">
        <v>273</v>
      </c>
      <c r="AV527" s="7">
        <v>150</v>
      </c>
      <c r="AW527" s="7">
        <v>204</v>
      </c>
      <c r="AY527" s="7">
        <v>133.69</v>
      </c>
      <c r="BA527" s="7">
        <v>450</v>
      </c>
      <c r="BB527" s="7">
        <v>315</v>
      </c>
      <c r="BC527" s="7">
        <v>135</v>
      </c>
    </row>
    <row r="528" spans="1:55" x14ac:dyDescent="0.25">
      <c r="A528" s="7" t="s">
        <v>601</v>
      </c>
      <c r="B528" s="20">
        <v>440</v>
      </c>
      <c r="C528" s="7">
        <v>436.17</v>
      </c>
      <c r="D528" s="149"/>
      <c r="E528" s="7">
        <v>355</v>
      </c>
      <c r="F528" s="5">
        <v>663.52</v>
      </c>
      <c r="H528" s="7">
        <v>1500</v>
      </c>
      <c r="I528" s="7">
        <v>312.38</v>
      </c>
      <c r="J528" s="149">
        <v>750</v>
      </c>
      <c r="K528" s="7">
        <v>520</v>
      </c>
      <c r="L528" s="7">
        <v>319.2</v>
      </c>
      <c r="M528" s="7">
        <v>487</v>
      </c>
      <c r="N528" s="7">
        <v>555.61</v>
      </c>
      <c r="O528" s="7">
        <v>500</v>
      </c>
      <c r="P528" s="7">
        <v>510.45</v>
      </c>
      <c r="Q528" s="7">
        <v>341.77</v>
      </c>
      <c r="R528" s="7">
        <v>446.68</v>
      </c>
      <c r="S528" s="7">
        <v>382.87</v>
      </c>
      <c r="T528" s="7">
        <v>625</v>
      </c>
      <c r="U528" s="7">
        <v>1080</v>
      </c>
      <c r="W528" s="7">
        <v>1207.8</v>
      </c>
      <c r="X528" s="7">
        <v>752.45</v>
      </c>
      <c r="AA528" s="7">
        <v>315</v>
      </c>
      <c r="AB528" s="7">
        <v>750</v>
      </c>
      <c r="AC528" s="7">
        <v>585</v>
      </c>
      <c r="AD528" s="7">
        <v>765</v>
      </c>
      <c r="AE528" s="7">
        <v>776.21</v>
      </c>
      <c r="AF528" s="7">
        <v>599.76</v>
      </c>
      <c r="AG528" s="7">
        <v>409.5</v>
      </c>
      <c r="AH528" s="7">
        <v>750</v>
      </c>
      <c r="AI528" s="7">
        <v>250</v>
      </c>
      <c r="AK528" s="7">
        <v>550</v>
      </c>
      <c r="AL528" s="7">
        <v>595.35</v>
      </c>
      <c r="AM528" s="7">
        <v>1050</v>
      </c>
      <c r="AN528" s="7">
        <v>1000</v>
      </c>
      <c r="AP528" s="7">
        <v>725</v>
      </c>
      <c r="AR528" s="7">
        <v>460</v>
      </c>
      <c r="AS528" s="7">
        <v>575</v>
      </c>
      <c r="AT528" s="7">
        <v>173.63</v>
      </c>
      <c r="AU528" s="7">
        <v>409.5</v>
      </c>
      <c r="AV528" s="7">
        <v>600</v>
      </c>
      <c r="AW528" s="7">
        <v>437</v>
      </c>
      <c r="AY528" s="7">
        <v>401.11</v>
      </c>
      <c r="BA528" s="7">
        <v>800</v>
      </c>
      <c r="BB528" s="7">
        <v>630</v>
      </c>
      <c r="BC528" s="7">
        <v>393.75</v>
      </c>
    </row>
    <row r="529" spans="1:55" x14ac:dyDescent="0.25">
      <c r="A529" s="7" t="s">
        <v>603</v>
      </c>
      <c r="B529" s="20">
        <v>330</v>
      </c>
      <c r="C529" s="7">
        <v>145.41999999999999</v>
      </c>
      <c r="D529" s="149"/>
      <c r="E529" s="7">
        <v>235</v>
      </c>
      <c r="F529" s="5">
        <v>663.52</v>
      </c>
      <c r="H529" s="7">
        <v>2500</v>
      </c>
      <c r="I529" s="7">
        <v>225.63</v>
      </c>
      <c r="J529" s="149">
        <v>656.25</v>
      </c>
      <c r="K529" s="7">
        <v>390</v>
      </c>
      <c r="L529" s="7">
        <v>319.2</v>
      </c>
      <c r="M529" s="7">
        <v>325</v>
      </c>
      <c r="N529" s="7">
        <v>370.4</v>
      </c>
      <c r="O529" s="7">
        <v>500</v>
      </c>
      <c r="P529" s="7">
        <v>340.3</v>
      </c>
      <c r="Q529" s="7">
        <v>341.77</v>
      </c>
      <c r="R529" s="7">
        <v>446.68</v>
      </c>
      <c r="S529" s="7">
        <v>446.64</v>
      </c>
      <c r="T529" s="7">
        <v>450</v>
      </c>
      <c r="U529" s="7">
        <v>1080</v>
      </c>
      <c r="W529" s="7">
        <v>1427.4</v>
      </c>
      <c r="X529" s="7">
        <v>752.45</v>
      </c>
      <c r="AA529" s="7">
        <v>420</v>
      </c>
      <c r="AB529" s="7">
        <v>950</v>
      </c>
      <c r="AC529" s="7">
        <v>455</v>
      </c>
      <c r="AD529" s="7">
        <v>510</v>
      </c>
      <c r="AE529" s="7">
        <v>739.25</v>
      </c>
      <c r="AF529" s="7">
        <v>680.4</v>
      </c>
      <c r="AG529" s="7">
        <v>286.5</v>
      </c>
      <c r="AH529" s="7">
        <v>750</v>
      </c>
      <c r="AI529" s="7">
        <v>250</v>
      </c>
      <c r="AK529" s="7">
        <v>410</v>
      </c>
      <c r="AL529" s="7">
        <v>446.51</v>
      </c>
      <c r="AM529" s="7">
        <v>840</v>
      </c>
      <c r="AN529" s="7">
        <v>1000</v>
      </c>
      <c r="AP529" s="7">
        <v>661.5</v>
      </c>
      <c r="AR529" s="7">
        <v>315</v>
      </c>
      <c r="AS529" s="7">
        <v>450</v>
      </c>
      <c r="AT529" s="7">
        <v>115.76</v>
      </c>
      <c r="AU529" s="7">
        <v>409.5</v>
      </c>
      <c r="AV529" s="7">
        <v>600</v>
      </c>
      <c r="AW529" s="7">
        <v>364</v>
      </c>
      <c r="AY529" s="7">
        <v>267.39999999999998</v>
      </c>
      <c r="BA529" s="7">
        <v>800</v>
      </c>
      <c r="BB529" s="7">
        <v>210</v>
      </c>
      <c r="BC529" s="7">
        <v>262.5</v>
      </c>
    </row>
    <row r="530" spans="1:55" x14ac:dyDescent="0.25">
      <c r="A530" s="7" t="s">
        <v>1154</v>
      </c>
      <c r="B530" s="20">
        <v>875</v>
      </c>
      <c r="C530" s="7">
        <v>145.41999999999999</v>
      </c>
      <c r="D530" s="149"/>
      <c r="E530" s="7">
        <v>355</v>
      </c>
      <c r="F530" s="5">
        <v>1990.56</v>
      </c>
      <c r="H530" s="7">
        <v>1500</v>
      </c>
      <c r="I530" s="7">
        <v>381.83</v>
      </c>
      <c r="J530" s="149">
        <v>1050</v>
      </c>
      <c r="K530" s="7">
        <v>390</v>
      </c>
      <c r="L530" s="7">
        <v>319.2</v>
      </c>
      <c r="M530" s="7">
        <v>1200</v>
      </c>
      <c r="N530" s="7">
        <v>740.81</v>
      </c>
      <c r="O530" s="7">
        <v>375</v>
      </c>
      <c r="P530" s="7">
        <v>680.66</v>
      </c>
      <c r="Q530" s="7">
        <v>457.53</v>
      </c>
      <c r="R530" s="7">
        <v>446.68</v>
      </c>
      <c r="S530" s="7">
        <v>446.64</v>
      </c>
      <c r="T530" s="7">
        <v>680</v>
      </c>
      <c r="U530" s="7">
        <v>2160</v>
      </c>
      <c r="W530" s="7">
        <v>1756.8</v>
      </c>
      <c r="X530" s="7">
        <v>1041.8599999999999</v>
      </c>
      <c r="AA530" s="7">
        <v>315</v>
      </c>
      <c r="AB530" s="7">
        <v>735</v>
      </c>
      <c r="AC530" s="7">
        <v>310</v>
      </c>
      <c r="AD530" s="7">
        <v>765</v>
      </c>
      <c r="AE530" s="7">
        <v>778.18</v>
      </c>
      <c r="AF530" s="7">
        <v>952</v>
      </c>
      <c r="AG530" s="7">
        <v>1430</v>
      </c>
      <c r="AH530" s="7">
        <v>600</v>
      </c>
      <c r="AI530" s="7">
        <v>250</v>
      </c>
      <c r="AK530" s="7">
        <v>275</v>
      </c>
      <c r="AL530" s="7">
        <v>446.51</v>
      </c>
      <c r="AM530" s="7">
        <v>1050</v>
      </c>
      <c r="AN530" s="7">
        <v>1000</v>
      </c>
      <c r="AP530" s="7">
        <v>694.57</v>
      </c>
      <c r="AR530" s="7">
        <v>825</v>
      </c>
      <c r="AS530" s="7">
        <v>350</v>
      </c>
      <c r="AT530" s="7">
        <v>115.76</v>
      </c>
      <c r="AU530" s="7">
        <v>780</v>
      </c>
      <c r="AV530" s="7">
        <v>600</v>
      </c>
      <c r="AW530" s="7">
        <v>402</v>
      </c>
      <c r="AY530" s="7">
        <v>534.80999999999995</v>
      </c>
      <c r="BA530" s="7">
        <v>900</v>
      </c>
      <c r="BB530" s="7">
        <v>420</v>
      </c>
      <c r="BC530" s="7">
        <v>1050</v>
      </c>
    </row>
    <row r="531" spans="1:55" x14ac:dyDescent="0.25">
      <c r="A531" s="7" t="s">
        <v>607</v>
      </c>
      <c r="B531" s="20">
        <v>230</v>
      </c>
      <c r="C531" s="7">
        <v>290.85000000000002</v>
      </c>
      <c r="D531" s="149"/>
      <c r="E531" s="7">
        <v>118</v>
      </c>
      <c r="F531" s="5">
        <v>152.6</v>
      </c>
      <c r="H531" s="7">
        <v>450</v>
      </c>
      <c r="I531" s="7">
        <v>150.41999999999999</v>
      </c>
      <c r="J531" s="149">
        <v>393.75</v>
      </c>
      <c r="K531" s="7">
        <v>390</v>
      </c>
      <c r="L531" s="7">
        <v>312.25</v>
      </c>
      <c r="M531" s="7">
        <v>162.5</v>
      </c>
      <c r="N531" s="7">
        <v>314.83999999999997</v>
      </c>
      <c r="O531" s="7">
        <v>241.5</v>
      </c>
      <c r="P531" s="7">
        <v>340.3</v>
      </c>
      <c r="Q531" s="7">
        <v>114.66</v>
      </c>
      <c r="R531" s="7">
        <v>325.48</v>
      </c>
      <c r="S531" s="7">
        <v>280.77</v>
      </c>
      <c r="T531" s="7">
        <v>380</v>
      </c>
      <c r="U531" s="7">
        <v>1620</v>
      </c>
      <c r="W531" s="7">
        <v>549</v>
      </c>
      <c r="X531" s="7">
        <v>175.46</v>
      </c>
      <c r="AA531" s="7">
        <v>175</v>
      </c>
      <c r="AB531" s="7">
        <v>367.5</v>
      </c>
      <c r="AC531" s="7">
        <v>280</v>
      </c>
      <c r="AD531" s="7">
        <v>420</v>
      </c>
      <c r="AE531" s="7">
        <v>443.55</v>
      </c>
      <c r="AF531" s="7">
        <v>302.73</v>
      </c>
      <c r="AG531" s="7">
        <v>136.5</v>
      </c>
      <c r="AH531" s="7">
        <v>540</v>
      </c>
      <c r="AI531" s="7">
        <v>250</v>
      </c>
      <c r="AK531" s="7">
        <v>275</v>
      </c>
      <c r="AL531" s="7">
        <v>405</v>
      </c>
      <c r="AM531" s="7">
        <v>315</v>
      </c>
      <c r="AN531" s="7">
        <v>375</v>
      </c>
      <c r="AP531" s="7">
        <v>347.28</v>
      </c>
      <c r="AR531" s="7">
        <v>315</v>
      </c>
      <c r="AS531" s="7">
        <v>350</v>
      </c>
      <c r="AT531" s="7">
        <v>115.76</v>
      </c>
      <c r="AU531" s="7">
        <v>214.85</v>
      </c>
      <c r="AV531" s="7">
        <v>300</v>
      </c>
      <c r="AW531" s="7">
        <v>189</v>
      </c>
      <c r="AY531" s="7">
        <v>133.69</v>
      </c>
      <c r="BA531" s="7">
        <v>250</v>
      </c>
      <c r="BB531" s="7">
        <v>210</v>
      </c>
      <c r="BC531" s="7">
        <v>135</v>
      </c>
    </row>
    <row r="532" spans="1:55" x14ac:dyDescent="0.25">
      <c r="A532" s="7" t="s">
        <v>609</v>
      </c>
      <c r="B532" s="20">
        <v>355</v>
      </c>
      <c r="C532" s="7">
        <v>290.85000000000002</v>
      </c>
      <c r="D532" s="149"/>
      <c r="E532" s="7">
        <v>235</v>
      </c>
      <c r="F532" s="5">
        <v>457.8</v>
      </c>
      <c r="H532" s="7">
        <v>600</v>
      </c>
      <c r="I532" s="7">
        <v>150.41999999999999</v>
      </c>
      <c r="J532" s="149">
        <v>500</v>
      </c>
      <c r="K532" s="7">
        <v>390</v>
      </c>
      <c r="L532" s="7">
        <v>312.25</v>
      </c>
      <c r="M532" s="7">
        <v>162.5</v>
      </c>
      <c r="N532" s="7">
        <v>370.4</v>
      </c>
      <c r="O532" s="7">
        <v>460</v>
      </c>
      <c r="P532" s="7">
        <v>425.35</v>
      </c>
      <c r="Q532" s="7">
        <v>452.02</v>
      </c>
      <c r="R532" s="7">
        <v>429.82</v>
      </c>
      <c r="S532" s="7">
        <v>280.77</v>
      </c>
      <c r="T532" s="7">
        <v>415</v>
      </c>
      <c r="U532" s="7">
        <v>1080</v>
      </c>
      <c r="W532" s="7">
        <v>768.6</v>
      </c>
      <c r="X532" s="7">
        <v>546.96</v>
      </c>
      <c r="AA532" s="7">
        <v>315</v>
      </c>
      <c r="AB532" s="7">
        <v>472.5</v>
      </c>
      <c r="AC532" s="7">
        <v>410</v>
      </c>
      <c r="AD532" s="7">
        <v>510</v>
      </c>
      <c r="AE532" s="7">
        <v>665.33</v>
      </c>
      <c r="AF532" s="7">
        <v>495.29</v>
      </c>
      <c r="AG532" s="7">
        <v>136.5</v>
      </c>
      <c r="AH532" s="7">
        <v>750</v>
      </c>
      <c r="AI532" s="7">
        <v>250</v>
      </c>
      <c r="AK532" s="7">
        <v>410</v>
      </c>
      <c r="AL532" s="7">
        <v>540</v>
      </c>
      <c r="AM532" s="7">
        <v>525</v>
      </c>
      <c r="AN532" s="7">
        <v>500</v>
      </c>
      <c r="AP532" s="7">
        <v>500</v>
      </c>
      <c r="AR532" s="7">
        <v>155</v>
      </c>
      <c r="AS532" s="7">
        <v>425</v>
      </c>
      <c r="AT532" s="7">
        <v>173.63</v>
      </c>
      <c r="AU532" s="7">
        <v>204.5</v>
      </c>
      <c r="AV532" s="7">
        <v>150</v>
      </c>
      <c r="AW532" s="7">
        <v>218</v>
      </c>
      <c r="AY532" s="7">
        <v>133.69</v>
      </c>
      <c r="BA532" s="7">
        <v>500</v>
      </c>
      <c r="BB532" s="7">
        <v>525</v>
      </c>
      <c r="BC532" s="7">
        <v>459.38</v>
      </c>
    </row>
    <row r="533" spans="1:55" x14ac:dyDescent="0.25">
      <c r="A533" s="7" t="s">
        <v>1365</v>
      </c>
      <c r="B533" s="20">
        <v>815</v>
      </c>
      <c r="C533" s="7">
        <v>800</v>
      </c>
      <c r="D533" s="149"/>
      <c r="E533" s="7">
        <v>810</v>
      </c>
      <c r="F533" s="5">
        <v>366.08</v>
      </c>
      <c r="H533" s="7">
        <v>800</v>
      </c>
      <c r="I533" s="7">
        <v>634.23</v>
      </c>
      <c r="J533" s="149">
        <v>600</v>
      </c>
      <c r="K533" s="7">
        <v>800</v>
      </c>
      <c r="L533" s="7">
        <v>319.2</v>
      </c>
      <c r="M533" s="7">
        <v>328</v>
      </c>
      <c r="N533" s="7">
        <v>900</v>
      </c>
      <c r="O533" s="7">
        <v>250</v>
      </c>
      <c r="P533" s="7">
        <v>607.74</v>
      </c>
      <c r="Q533" s="7">
        <v>578.80999999999995</v>
      </c>
      <c r="R533" s="7">
        <v>478.59</v>
      </c>
      <c r="S533" s="7">
        <v>319.06</v>
      </c>
      <c r="T533" s="7">
        <v>630</v>
      </c>
      <c r="U533" s="7">
        <v>810</v>
      </c>
      <c r="W533" s="7">
        <v>1000</v>
      </c>
      <c r="X533" s="7">
        <v>510.51</v>
      </c>
      <c r="AA533" s="7">
        <v>750</v>
      </c>
      <c r="AB533" s="7">
        <v>787.5</v>
      </c>
      <c r="AC533" s="7">
        <v>570</v>
      </c>
      <c r="AD533" s="7">
        <v>752</v>
      </c>
      <c r="AE533" s="7">
        <v>777.04</v>
      </c>
      <c r="AF533" s="7">
        <v>708.82</v>
      </c>
      <c r="AG533" s="7">
        <v>286.64999999999998</v>
      </c>
      <c r="AH533" s="7">
        <v>550</v>
      </c>
      <c r="AI533" s="7">
        <v>500</v>
      </c>
      <c r="AK533" s="7">
        <v>550</v>
      </c>
      <c r="AL533" s="7">
        <v>800</v>
      </c>
      <c r="AM533" s="7">
        <v>450</v>
      </c>
      <c r="AN533" s="7">
        <v>1000</v>
      </c>
      <c r="AP533" s="7">
        <v>900</v>
      </c>
      <c r="AR533" s="7">
        <v>315</v>
      </c>
      <c r="AS533" s="7">
        <v>950</v>
      </c>
      <c r="AT533" s="7">
        <v>289.39999999999998</v>
      </c>
      <c r="AU533" s="7">
        <v>520</v>
      </c>
      <c r="AV533" s="7">
        <v>300</v>
      </c>
      <c r="AW533" s="7">
        <v>486</v>
      </c>
      <c r="AY533" s="7">
        <v>267.39999999999998</v>
      </c>
      <c r="BA533" s="7">
        <v>500</v>
      </c>
      <c r="BB533" s="7">
        <v>315</v>
      </c>
      <c r="BC533" s="7">
        <v>1000</v>
      </c>
    </row>
    <row r="534" spans="1:55" x14ac:dyDescent="0.25">
      <c r="A534" s="7" t="s">
        <v>1367</v>
      </c>
      <c r="B534" s="20">
        <v>475</v>
      </c>
      <c r="C534" s="7">
        <v>262.5</v>
      </c>
      <c r="D534" s="149"/>
      <c r="E534" s="7">
        <v>230</v>
      </c>
      <c r="F534" s="5">
        <v>298.69</v>
      </c>
      <c r="H534" s="7">
        <v>500</v>
      </c>
      <c r="I534" s="7">
        <v>317.10000000000002</v>
      </c>
      <c r="J534" s="149">
        <v>330.75</v>
      </c>
      <c r="K534" s="7">
        <v>350</v>
      </c>
      <c r="L534" s="7">
        <v>319.2</v>
      </c>
      <c r="M534" s="7">
        <v>328</v>
      </c>
      <c r="N534" s="7">
        <v>347.25</v>
      </c>
      <c r="O534" s="7">
        <v>157.5</v>
      </c>
      <c r="P534" s="7">
        <v>170.16</v>
      </c>
      <c r="Q534" s="7">
        <v>347.28</v>
      </c>
      <c r="R534" s="7">
        <v>420</v>
      </c>
      <c r="S534" s="7">
        <v>319.06</v>
      </c>
      <c r="T534" s="7">
        <v>400</v>
      </c>
      <c r="U534" s="7">
        <v>540</v>
      </c>
      <c r="W534" s="7">
        <v>367.5</v>
      </c>
      <c r="X534" s="7">
        <v>319.06</v>
      </c>
      <c r="AA534" s="7">
        <v>315</v>
      </c>
      <c r="AB534" s="7">
        <v>550</v>
      </c>
      <c r="AC534" s="7">
        <v>550</v>
      </c>
      <c r="AD534" s="7">
        <v>550</v>
      </c>
      <c r="AE534" s="7">
        <v>345.84</v>
      </c>
      <c r="AF534" s="7">
        <v>324.32</v>
      </c>
      <c r="AG534" s="7">
        <v>260</v>
      </c>
      <c r="AH534" s="7">
        <v>550</v>
      </c>
      <c r="AI534" s="7">
        <v>250</v>
      </c>
      <c r="AK534" s="7">
        <v>137</v>
      </c>
      <c r="AL534" s="7">
        <v>354.9</v>
      </c>
      <c r="AM534" s="7">
        <v>450</v>
      </c>
      <c r="AN534" s="7">
        <v>500</v>
      </c>
      <c r="AP534" s="7">
        <v>400</v>
      </c>
      <c r="AR534" s="7">
        <v>315</v>
      </c>
      <c r="AS534" s="7">
        <v>375</v>
      </c>
      <c r="AT534" s="7">
        <v>173.63</v>
      </c>
      <c r="AU534" s="7">
        <v>214.85</v>
      </c>
      <c r="AV534" s="7">
        <v>300</v>
      </c>
      <c r="AW534" s="7">
        <v>182</v>
      </c>
      <c r="AY534" s="7">
        <v>267.39999999999998</v>
      </c>
      <c r="BA534" s="7">
        <v>350</v>
      </c>
      <c r="BB534" s="7">
        <v>315</v>
      </c>
      <c r="BC534" s="7">
        <v>420</v>
      </c>
    </row>
    <row r="535" spans="1:55" x14ac:dyDescent="0.25">
      <c r="D535" s="149"/>
      <c r="J535" s="149"/>
    </row>
    <row r="536" spans="1:55" x14ac:dyDescent="0.25">
      <c r="D536" s="149"/>
      <c r="J536" s="149"/>
    </row>
    <row r="537" spans="1:55" x14ac:dyDescent="0.25">
      <c r="A537" s="7" t="s">
        <v>1559</v>
      </c>
      <c r="D537" s="149"/>
      <c r="J537" s="149"/>
    </row>
    <row r="538" spans="1:55" x14ac:dyDescent="0.25">
      <c r="A538" s="7" t="s">
        <v>112</v>
      </c>
      <c r="D538" s="149"/>
      <c r="J538" s="149"/>
    </row>
    <row r="539" spans="1:55" x14ac:dyDescent="0.25">
      <c r="A539" s="7" t="s">
        <v>113</v>
      </c>
      <c r="D539" s="149"/>
      <c r="J539" s="149"/>
    </row>
    <row r="540" spans="1:55" x14ac:dyDescent="0.25">
      <c r="A540" s="7" t="s">
        <v>1222</v>
      </c>
      <c r="D540" s="149"/>
      <c r="J540" s="149"/>
    </row>
    <row r="541" spans="1:55" x14ac:dyDescent="0.25">
      <c r="A541" s="7" t="s">
        <v>114</v>
      </c>
      <c r="D541" s="149"/>
      <c r="J541" s="149"/>
    </row>
    <row r="542" spans="1:55" x14ac:dyDescent="0.25">
      <c r="A542" s="7" t="s">
        <v>115</v>
      </c>
      <c r="D542" s="149"/>
      <c r="J542" s="149"/>
    </row>
    <row r="543" spans="1:55" x14ac:dyDescent="0.25">
      <c r="A543" s="7" t="s">
        <v>116</v>
      </c>
      <c r="D543" s="149"/>
      <c r="J543" s="149"/>
    </row>
    <row r="544" spans="1:55" x14ac:dyDescent="0.25">
      <c r="A544" s="7" t="s">
        <v>1223</v>
      </c>
      <c r="D544" s="149"/>
      <c r="J544" s="149"/>
    </row>
    <row r="545" spans="1:10" x14ac:dyDescent="0.25">
      <c r="A545" s="7" t="s">
        <v>714</v>
      </c>
      <c r="D545" s="149"/>
      <c r="J545" s="149"/>
    </row>
    <row r="546" spans="1:10" x14ac:dyDescent="0.25">
      <c r="A546" s="7" t="s">
        <v>1224</v>
      </c>
      <c r="D546" s="149"/>
      <c r="J546" s="149"/>
    </row>
    <row r="547" spans="1:10" x14ac:dyDescent="0.25">
      <c r="A547" s="7" t="s">
        <v>117</v>
      </c>
      <c r="D547" s="149"/>
      <c r="J547" s="149"/>
    </row>
    <row r="548" spans="1:10" x14ac:dyDescent="0.25">
      <c r="A548" s="7" t="s">
        <v>328</v>
      </c>
      <c r="D548" s="149"/>
      <c r="J548" s="149"/>
    </row>
    <row r="549" spans="1:10" x14ac:dyDescent="0.25">
      <c r="A549" s="7" t="s">
        <v>329</v>
      </c>
      <c r="D549" s="149"/>
      <c r="J549" s="149"/>
    </row>
    <row r="550" spans="1:10" x14ac:dyDescent="0.25">
      <c r="A550" s="7" t="s">
        <v>330</v>
      </c>
      <c r="D550" s="149"/>
      <c r="J550" s="149"/>
    </row>
    <row r="551" spans="1:10" x14ac:dyDescent="0.25">
      <c r="A551" s="7" t="s">
        <v>332</v>
      </c>
      <c r="D551" s="149"/>
      <c r="J551" s="149"/>
    </row>
    <row r="552" spans="1:10" x14ac:dyDescent="0.25">
      <c r="A552" s="7" t="s">
        <v>333</v>
      </c>
      <c r="D552" s="149"/>
      <c r="J552" s="149"/>
    </row>
    <row r="553" spans="1:10" x14ac:dyDescent="0.25">
      <c r="A553" s="7" t="s">
        <v>334</v>
      </c>
      <c r="D553" s="149"/>
      <c r="J553" s="149"/>
    </row>
    <row r="554" spans="1:10" x14ac:dyDescent="0.25">
      <c r="A554" s="7" t="s">
        <v>335</v>
      </c>
      <c r="D554" s="149"/>
      <c r="J554" s="149"/>
    </row>
    <row r="555" spans="1:10" x14ac:dyDescent="0.25">
      <c r="A555" s="7" t="s">
        <v>336</v>
      </c>
      <c r="D555" s="149"/>
      <c r="J555" s="149"/>
    </row>
    <row r="556" spans="1:10" x14ac:dyDescent="0.25">
      <c r="A556" s="7" t="s">
        <v>337</v>
      </c>
      <c r="D556" s="149"/>
      <c r="J556" s="149"/>
    </row>
    <row r="557" spans="1:10" x14ac:dyDescent="0.25">
      <c r="A557" s="7" t="s">
        <v>1227</v>
      </c>
      <c r="D557" s="149"/>
      <c r="J557" s="149"/>
    </row>
    <row r="558" spans="1:10" x14ac:dyDescent="0.25">
      <c r="A558" s="7" t="s">
        <v>1229</v>
      </c>
      <c r="D558" s="149"/>
      <c r="J558" s="149"/>
    </row>
    <row r="559" spans="1:10" x14ac:dyDescent="0.25">
      <c r="A559" s="7" t="s">
        <v>1231</v>
      </c>
      <c r="D559" s="149"/>
      <c r="J559" s="149"/>
    </row>
    <row r="560" spans="1:10" x14ac:dyDescent="0.25">
      <c r="A560" s="7" t="s">
        <v>1233</v>
      </c>
      <c r="D560" s="149"/>
      <c r="J560" s="149"/>
    </row>
    <row r="561" spans="1:10" x14ac:dyDescent="0.25">
      <c r="A561" s="7" t="s">
        <v>338</v>
      </c>
      <c r="D561" s="149"/>
      <c r="J561" s="149"/>
    </row>
    <row r="562" spans="1:10" x14ac:dyDescent="0.25">
      <c r="A562" s="7" t="s">
        <v>339</v>
      </c>
      <c r="D562" s="149"/>
      <c r="J562" s="149"/>
    </row>
    <row r="563" spans="1:10" x14ac:dyDescent="0.25">
      <c r="A563" s="7" t="s">
        <v>1235</v>
      </c>
      <c r="D563" s="149"/>
      <c r="J563" s="149"/>
    </row>
    <row r="564" spans="1:10" x14ac:dyDescent="0.25">
      <c r="A564" s="7" t="s">
        <v>1237</v>
      </c>
      <c r="D564" s="149"/>
      <c r="J564" s="149"/>
    </row>
    <row r="565" spans="1:10" x14ac:dyDescent="0.25">
      <c r="A565" s="7" t="s">
        <v>340</v>
      </c>
      <c r="D565" s="149"/>
      <c r="J565" s="149"/>
    </row>
    <row r="566" spans="1:10" x14ac:dyDescent="0.25">
      <c r="A566" s="7" t="s">
        <v>341</v>
      </c>
      <c r="D566" s="149"/>
      <c r="J566" s="149"/>
    </row>
    <row r="567" spans="1:10" x14ac:dyDescent="0.25">
      <c r="A567" s="7" t="s">
        <v>342</v>
      </c>
      <c r="D567" s="149"/>
      <c r="J567" s="149"/>
    </row>
    <row r="568" spans="1:10" x14ac:dyDescent="0.25">
      <c r="A568" s="7" t="s">
        <v>343</v>
      </c>
      <c r="D568" s="149"/>
      <c r="J568" s="149"/>
    </row>
    <row r="569" spans="1:10" x14ac:dyDescent="0.25">
      <c r="A569" s="7" t="s">
        <v>1239</v>
      </c>
      <c r="D569" s="149"/>
      <c r="J569" s="149"/>
    </row>
    <row r="570" spans="1:10" x14ac:dyDescent="0.25">
      <c r="A570" s="7" t="s">
        <v>1241</v>
      </c>
      <c r="D570" s="149"/>
      <c r="J570" s="149"/>
    </row>
    <row r="571" spans="1:10" x14ac:dyDescent="0.25">
      <c r="A571" s="7" t="s">
        <v>899</v>
      </c>
      <c r="D571" s="149"/>
      <c r="J571" s="149"/>
    </row>
    <row r="572" spans="1:10" x14ac:dyDescent="0.25">
      <c r="A572" s="7" t="s">
        <v>900</v>
      </c>
      <c r="D572" s="149"/>
      <c r="J572" s="149"/>
    </row>
    <row r="573" spans="1:10" x14ac:dyDescent="0.25">
      <c r="A573" s="7" t="s">
        <v>1243</v>
      </c>
      <c r="D573" s="149"/>
      <c r="J573" s="149"/>
    </row>
    <row r="574" spans="1:10" x14ac:dyDescent="0.25">
      <c r="A574" s="7" t="s">
        <v>1245</v>
      </c>
      <c r="D574" s="149"/>
      <c r="J574" s="149"/>
    </row>
    <row r="575" spans="1:10" x14ac:dyDescent="0.25">
      <c r="A575" s="7" t="s">
        <v>1247</v>
      </c>
      <c r="D575" s="149"/>
      <c r="J575" s="149"/>
    </row>
    <row r="576" spans="1:10" x14ac:dyDescent="0.25">
      <c r="A576" s="7" t="s">
        <v>716</v>
      </c>
      <c r="D576" s="149"/>
      <c r="J576" s="149"/>
    </row>
    <row r="577" spans="1:10" x14ac:dyDescent="0.25">
      <c r="A577" s="7" t="s">
        <v>344</v>
      </c>
      <c r="D577" s="149"/>
      <c r="J577" s="149"/>
    </row>
    <row r="578" spans="1:10" x14ac:dyDescent="0.25">
      <c r="A578" s="7" t="s">
        <v>1249</v>
      </c>
      <c r="D578" s="149"/>
      <c r="J578" s="149"/>
    </row>
    <row r="579" spans="1:10" x14ac:dyDescent="0.25">
      <c r="A579" s="7" t="s">
        <v>1252</v>
      </c>
      <c r="D579" s="149"/>
      <c r="J579" s="149"/>
    </row>
    <row r="580" spans="1:10" x14ac:dyDescent="0.25">
      <c r="A580" s="7" t="s">
        <v>345</v>
      </c>
      <c r="D580" s="149"/>
      <c r="J580" s="149"/>
    </row>
    <row r="581" spans="1:10" x14ac:dyDescent="0.25">
      <c r="A581" s="7" t="s">
        <v>346</v>
      </c>
      <c r="D581" s="149"/>
      <c r="J581" s="149"/>
    </row>
    <row r="582" spans="1:10" x14ac:dyDescent="0.25">
      <c r="A582" s="7" t="s">
        <v>347</v>
      </c>
      <c r="D582" s="149"/>
      <c r="J582" s="149"/>
    </row>
    <row r="583" spans="1:10" x14ac:dyDescent="0.25">
      <c r="A583" s="7" t="s">
        <v>348</v>
      </c>
      <c r="D583" s="149"/>
      <c r="J583" s="149"/>
    </row>
    <row r="584" spans="1:10" x14ac:dyDescent="0.25">
      <c r="A584" s="7" t="s">
        <v>349</v>
      </c>
      <c r="D584" s="149"/>
      <c r="J584" s="149"/>
    </row>
    <row r="585" spans="1:10" x14ac:dyDescent="0.25">
      <c r="A585" s="7" t="s">
        <v>362</v>
      </c>
      <c r="D585" s="149"/>
      <c r="J585" s="149"/>
    </row>
    <row r="586" spans="1:10" x14ac:dyDescent="0.25">
      <c r="A586" s="7" t="s">
        <v>361</v>
      </c>
      <c r="D586" s="149"/>
      <c r="J586" s="149"/>
    </row>
    <row r="587" spans="1:10" x14ac:dyDescent="0.25">
      <c r="A587" s="7" t="s">
        <v>360</v>
      </c>
      <c r="D587" s="149"/>
      <c r="J587" s="149"/>
    </row>
    <row r="588" spans="1:10" x14ac:dyDescent="0.25">
      <c r="A588" s="7" t="s">
        <v>359</v>
      </c>
      <c r="D588" s="149"/>
      <c r="J588" s="149"/>
    </row>
    <row r="589" spans="1:10" x14ac:dyDescent="0.25">
      <c r="A589" s="7" t="s">
        <v>358</v>
      </c>
      <c r="D589" s="149"/>
      <c r="J589" s="149"/>
    </row>
    <row r="590" spans="1:10" x14ac:dyDescent="0.25">
      <c r="A590" s="7" t="s">
        <v>357</v>
      </c>
      <c r="D590" s="149"/>
      <c r="J590" s="149"/>
    </row>
    <row r="591" spans="1:10" x14ac:dyDescent="0.25">
      <c r="A591" s="7" t="s">
        <v>356</v>
      </c>
      <c r="D591" s="149"/>
      <c r="J591" s="149"/>
    </row>
    <row r="592" spans="1:10" x14ac:dyDescent="0.25">
      <c r="A592" s="7" t="s">
        <v>355</v>
      </c>
      <c r="D592" s="149"/>
      <c r="J592" s="149"/>
    </row>
    <row r="593" spans="1:10" x14ac:dyDescent="0.25">
      <c r="A593" s="7" t="s">
        <v>354</v>
      </c>
      <c r="D593" s="149"/>
      <c r="J593" s="149"/>
    </row>
    <row r="594" spans="1:10" x14ac:dyDescent="0.25">
      <c r="A594" s="7" t="s">
        <v>353</v>
      </c>
      <c r="D594" s="149"/>
      <c r="J594" s="149"/>
    </row>
    <row r="595" spans="1:10" x14ac:dyDescent="0.25">
      <c r="A595" s="7" t="s">
        <v>352</v>
      </c>
      <c r="D595" s="149"/>
      <c r="J595" s="149"/>
    </row>
    <row r="596" spans="1:10" x14ac:dyDescent="0.25">
      <c r="A596" s="7" t="s">
        <v>351</v>
      </c>
      <c r="D596" s="149"/>
      <c r="J596" s="149"/>
    </row>
    <row r="597" spans="1:10" x14ac:dyDescent="0.25">
      <c r="A597" s="7" t="s">
        <v>350</v>
      </c>
      <c r="D597" s="149"/>
      <c r="J597" s="149"/>
    </row>
    <row r="598" spans="1:10" x14ac:dyDescent="0.25">
      <c r="A598" s="7" t="s">
        <v>124</v>
      </c>
      <c r="D598" s="149"/>
      <c r="J598" s="149"/>
    </row>
    <row r="599" spans="1:10" x14ac:dyDescent="0.25">
      <c r="A599" s="7" t="s">
        <v>1253</v>
      </c>
      <c r="D599" s="149"/>
      <c r="J599" s="149"/>
    </row>
    <row r="600" spans="1:10" x14ac:dyDescent="0.25">
      <c r="A600" s="7" t="s">
        <v>1254</v>
      </c>
      <c r="D600" s="149"/>
      <c r="J600" s="149"/>
    </row>
    <row r="601" spans="1:10" x14ac:dyDescent="0.25">
      <c r="A601" s="7" t="s">
        <v>1255</v>
      </c>
      <c r="D601" s="149"/>
      <c r="J601" s="149"/>
    </row>
    <row r="602" spans="1:10" x14ac:dyDescent="0.25">
      <c r="A602" s="7" t="s">
        <v>1256</v>
      </c>
      <c r="D602" s="149"/>
      <c r="J602" s="149"/>
    </row>
    <row r="603" spans="1:10" x14ac:dyDescent="0.25">
      <c r="A603" s="7" t="s">
        <v>125</v>
      </c>
      <c r="D603" s="149"/>
      <c r="J603" s="149"/>
    </row>
    <row r="604" spans="1:10" x14ac:dyDescent="0.25">
      <c r="A604" s="7" t="s">
        <v>126</v>
      </c>
      <c r="D604" s="149"/>
      <c r="J604" s="149"/>
    </row>
    <row r="605" spans="1:10" x14ac:dyDescent="0.25">
      <c r="A605" s="7" t="s">
        <v>127</v>
      </c>
      <c r="D605" s="149"/>
      <c r="J605" s="149"/>
    </row>
    <row r="606" spans="1:10" x14ac:dyDescent="0.25">
      <c r="A606" s="7" t="s">
        <v>128</v>
      </c>
      <c r="D606" s="149"/>
      <c r="J606" s="149"/>
    </row>
    <row r="607" spans="1:10" x14ac:dyDescent="0.25">
      <c r="A607" s="7" t="s">
        <v>129</v>
      </c>
      <c r="D607" s="149"/>
      <c r="J607" s="149"/>
    </row>
    <row r="608" spans="1:10" x14ac:dyDescent="0.25">
      <c r="A608" s="7" t="s">
        <v>719</v>
      </c>
      <c r="D608" s="149"/>
      <c r="J608" s="149"/>
    </row>
    <row r="609" spans="1:10" x14ac:dyDescent="0.25">
      <c r="A609" s="7" t="s">
        <v>721</v>
      </c>
      <c r="D609" s="149"/>
      <c r="J609" s="149"/>
    </row>
    <row r="610" spans="1:10" x14ac:dyDescent="0.25">
      <c r="A610" s="7" t="s">
        <v>723</v>
      </c>
      <c r="D610" s="149"/>
      <c r="J610" s="149"/>
    </row>
    <row r="611" spans="1:10" x14ac:dyDescent="0.25">
      <c r="A611" s="7" t="s">
        <v>725</v>
      </c>
      <c r="D611" s="149"/>
      <c r="J611" s="149"/>
    </row>
    <row r="612" spans="1:10" x14ac:dyDescent="0.25">
      <c r="A612" s="7" t="s">
        <v>130</v>
      </c>
      <c r="D612" s="149"/>
      <c r="J612" s="149"/>
    </row>
    <row r="613" spans="1:10" x14ac:dyDescent="0.25">
      <c r="A613" s="7" t="s">
        <v>131</v>
      </c>
      <c r="D613" s="149"/>
      <c r="J613" s="149"/>
    </row>
    <row r="614" spans="1:10" x14ac:dyDescent="0.25">
      <c r="A614" s="7" t="s">
        <v>611</v>
      </c>
      <c r="D614" s="149"/>
      <c r="J614" s="149"/>
    </row>
    <row r="615" spans="1:10" x14ac:dyDescent="0.25">
      <c r="A615" s="7" t="s">
        <v>1257</v>
      </c>
      <c r="D615" s="149"/>
      <c r="J615" s="149"/>
    </row>
    <row r="616" spans="1:10" x14ac:dyDescent="0.25">
      <c r="A616" s="7" t="s">
        <v>1259</v>
      </c>
      <c r="D616" s="149"/>
      <c r="J616" s="149"/>
    </row>
    <row r="617" spans="1:10" x14ac:dyDescent="0.25">
      <c r="A617" s="7" t="s">
        <v>1260</v>
      </c>
      <c r="D617" s="149"/>
      <c r="J617" s="149"/>
    </row>
    <row r="618" spans="1:10" x14ac:dyDescent="0.25">
      <c r="A618" s="7" t="s">
        <v>136</v>
      </c>
      <c r="D618" s="149"/>
      <c r="J618" s="149"/>
    </row>
    <row r="619" spans="1:10" x14ac:dyDescent="0.25">
      <c r="A619" s="7" t="s">
        <v>137</v>
      </c>
      <c r="D619" s="149"/>
      <c r="J619" s="149"/>
    </row>
    <row r="620" spans="1:10" x14ac:dyDescent="0.25">
      <c r="A620" s="7" t="s">
        <v>138</v>
      </c>
      <c r="D620" s="149"/>
      <c r="J620" s="149"/>
    </row>
    <row r="621" spans="1:10" x14ac:dyDescent="0.25">
      <c r="A621" s="7" t="s">
        <v>139</v>
      </c>
      <c r="D621" s="149"/>
      <c r="J621" s="149"/>
    </row>
    <row r="622" spans="1:10" x14ac:dyDescent="0.25">
      <c r="A622" s="7" t="s">
        <v>140</v>
      </c>
      <c r="D622" s="149"/>
      <c r="J622" s="149"/>
    </row>
    <row r="623" spans="1:10" x14ac:dyDescent="0.25">
      <c r="A623" s="7" t="s">
        <v>141</v>
      </c>
      <c r="D623" s="149"/>
      <c r="J623" s="149"/>
    </row>
    <row r="624" spans="1:10" x14ac:dyDescent="0.25">
      <c r="A624" s="7" t="s">
        <v>1391</v>
      </c>
      <c r="D624" s="149"/>
      <c r="J624" s="149"/>
    </row>
    <row r="625" spans="1:10" x14ac:dyDescent="0.25">
      <c r="A625" s="7" t="s">
        <v>150</v>
      </c>
      <c r="D625" s="149"/>
      <c r="J625" s="149"/>
    </row>
    <row r="626" spans="1:10" x14ac:dyDescent="0.25">
      <c r="A626" s="7" t="s">
        <v>151</v>
      </c>
      <c r="D626" s="149"/>
      <c r="J626" s="149"/>
    </row>
    <row r="627" spans="1:10" x14ac:dyDescent="0.25">
      <c r="A627" s="7" t="s">
        <v>152</v>
      </c>
      <c r="D627" s="149"/>
      <c r="J627" s="149"/>
    </row>
    <row r="628" spans="1:10" x14ac:dyDescent="0.25">
      <c r="A628" s="7" t="s">
        <v>153</v>
      </c>
      <c r="D628" s="149"/>
      <c r="J628" s="149"/>
    </row>
    <row r="629" spans="1:10" x14ac:dyDescent="0.25">
      <c r="A629" s="7" t="s">
        <v>154</v>
      </c>
      <c r="D629" s="149"/>
      <c r="J629" s="149"/>
    </row>
    <row r="630" spans="1:10" x14ac:dyDescent="0.25">
      <c r="A630" s="7" t="s">
        <v>228</v>
      </c>
      <c r="D630" s="149"/>
      <c r="J630" s="149"/>
    </row>
    <row r="631" spans="1:10" x14ac:dyDescent="0.25">
      <c r="A631" s="7" t="s">
        <v>363</v>
      </c>
      <c r="D631" s="149"/>
      <c r="J631" s="149"/>
    </row>
    <row r="632" spans="1:10" x14ac:dyDescent="0.25">
      <c r="A632" s="7" t="s">
        <v>364</v>
      </c>
      <c r="D632" s="149"/>
      <c r="J632" s="149"/>
    </row>
    <row r="633" spans="1:10" x14ac:dyDescent="0.25">
      <c r="A633" s="7" t="s">
        <v>365</v>
      </c>
      <c r="D633" s="149"/>
      <c r="J633" s="149"/>
    </row>
    <row r="634" spans="1:10" x14ac:dyDescent="0.25">
      <c r="A634" s="7" t="s">
        <v>366</v>
      </c>
      <c r="D634" s="149"/>
      <c r="J634" s="149"/>
    </row>
    <row r="635" spans="1:10" x14ac:dyDescent="0.25">
      <c r="A635" s="7" t="s">
        <v>1262</v>
      </c>
      <c r="D635" s="149"/>
      <c r="J635" s="149"/>
    </row>
    <row r="636" spans="1:10" x14ac:dyDescent="0.25">
      <c r="A636" s="7" t="s">
        <v>1265</v>
      </c>
      <c r="D636" s="149"/>
      <c r="J636" s="149"/>
    </row>
    <row r="637" spans="1:10" x14ac:dyDescent="0.25">
      <c r="A637" s="7" t="s">
        <v>1267</v>
      </c>
      <c r="D637" s="149"/>
      <c r="J637" s="149"/>
    </row>
    <row r="638" spans="1:10" x14ac:dyDescent="0.25">
      <c r="A638" s="7" t="s">
        <v>1392</v>
      </c>
      <c r="D638" s="149"/>
      <c r="J638" s="149"/>
    </row>
    <row r="639" spans="1:10" x14ac:dyDescent="0.25">
      <c r="A639" s="7" t="s">
        <v>158</v>
      </c>
      <c r="D639" s="149"/>
      <c r="J639" s="149"/>
    </row>
    <row r="640" spans="1:10" x14ac:dyDescent="0.25">
      <c r="A640" s="7" t="s">
        <v>159</v>
      </c>
      <c r="D640" s="149"/>
      <c r="J640" s="149"/>
    </row>
    <row r="641" spans="1:10" x14ac:dyDescent="0.25">
      <c r="A641" s="7" t="s">
        <v>160</v>
      </c>
      <c r="D641" s="149"/>
      <c r="J641" s="149"/>
    </row>
    <row r="642" spans="1:10" x14ac:dyDescent="0.25">
      <c r="A642" s="7" t="s">
        <v>161</v>
      </c>
      <c r="D642" s="149"/>
      <c r="J642" s="149"/>
    </row>
    <row r="643" spans="1:10" x14ac:dyDescent="0.25">
      <c r="A643" s="7" t="s">
        <v>162</v>
      </c>
      <c r="D643" s="149"/>
      <c r="J643" s="149"/>
    </row>
    <row r="644" spans="1:10" x14ac:dyDescent="0.25">
      <c r="A644" s="7" t="s">
        <v>163</v>
      </c>
      <c r="D644" s="149"/>
      <c r="J644" s="149"/>
    </row>
    <row r="645" spans="1:10" x14ac:dyDescent="0.25">
      <c r="A645" s="7" t="s">
        <v>164</v>
      </c>
      <c r="D645" s="149"/>
      <c r="J645" s="149"/>
    </row>
    <row r="646" spans="1:10" x14ac:dyDescent="0.25">
      <c r="A646" s="7" t="s">
        <v>165</v>
      </c>
      <c r="D646" s="149"/>
      <c r="J646" s="149"/>
    </row>
    <row r="647" spans="1:10" x14ac:dyDescent="0.25">
      <c r="A647" s="7" t="s">
        <v>1270</v>
      </c>
      <c r="D647" s="149"/>
      <c r="J647" s="149"/>
    </row>
    <row r="648" spans="1:10" x14ac:dyDescent="0.25">
      <c r="A648" s="7" t="s">
        <v>166</v>
      </c>
      <c r="D648" s="149"/>
      <c r="J648" s="149"/>
    </row>
    <row r="649" spans="1:10" x14ac:dyDescent="0.25">
      <c r="A649" s="7" t="s">
        <v>167</v>
      </c>
      <c r="D649" s="149"/>
      <c r="J649" s="149"/>
    </row>
    <row r="650" spans="1:10" x14ac:dyDescent="0.25">
      <c r="A650" s="7" t="s">
        <v>367</v>
      </c>
      <c r="D650" s="149"/>
      <c r="J650" s="149"/>
    </row>
    <row r="651" spans="1:10" x14ac:dyDescent="0.25">
      <c r="A651" s="7" t="s">
        <v>368</v>
      </c>
      <c r="D651" s="149"/>
      <c r="J651" s="149"/>
    </row>
    <row r="652" spans="1:10" x14ac:dyDescent="0.25">
      <c r="A652" s="7" t="s">
        <v>369</v>
      </c>
      <c r="D652" s="149"/>
      <c r="J652" s="149"/>
    </row>
    <row r="653" spans="1:10" x14ac:dyDescent="0.25">
      <c r="A653" s="7" t="s">
        <v>370</v>
      </c>
      <c r="D653" s="149"/>
      <c r="J653" s="149"/>
    </row>
    <row r="654" spans="1:10" x14ac:dyDescent="0.25">
      <c r="A654" s="7" t="s">
        <v>371</v>
      </c>
      <c r="D654" s="149"/>
      <c r="J654" s="149"/>
    </row>
    <row r="655" spans="1:10" x14ac:dyDescent="0.25">
      <c r="A655" s="7" t="s">
        <v>372</v>
      </c>
      <c r="D655" s="149"/>
      <c r="J655" s="149"/>
    </row>
    <row r="656" spans="1:10" x14ac:dyDescent="0.25">
      <c r="A656" s="7" t="s">
        <v>373</v>
      </c>
      <c r="D656" s="149"/>
      <c r="J656" s="149"/>
    </row>
    <row r="657" spans="1:10" x14ac:dyDescent="0.25">
      <c r="A657" s="7" t="s">
        <v>374</v>
      </c>
      <c r="D657" s="149"/>
      <c r="J657" s="149"/>
    </row>
    <row r="658" spans="1:10" x14ac:dyDescent="0.25">
      <c r="A658" s="7" t="s">
        <v>375</v>
      </c>
      <c r="D658" s="149"/>
      <c r="J658" s="149"/>
    </row>
    <row r="659" spans="1:10" x14ac:dyDescent="0.25">
      <c r="A659" s="7" t="s">
        <v>376</v>
      </c>
      <c r="D659" s="149"/>
      <c r="J659" s="149"/>
    </row>
    <row r="660" spans="1:10" x14ac:dyDescent="0.25">
      <c r="A660" s="7" t="s">
        <v>377</v>
      </c>
      <c r="D660" s="149"/>
      <c r="J660" s="149"/>
    </row>
    <row r="661" spans="1:10" x14ac:dyDescent="0.25">
      <c r="A661" s="7" t="s">
        <v>378</v>
      </c>
      <c r="D661" s="149"/>
      <c r="J661" s="149"/>
    </row>
    <row r="662" spans="1:10" x14ac:dyDescent="0.25">
      <c r="A662" s="7" t="s">
        <v>379</v>
      </c>
      <c r="D662" s="149"/>
      <c r="J662" s="149"/>
    </row>
    <row r="663" spans="1:10" x14ac:dyDescent="0.25">
      <c r="A663" s="7" t="s">
        <v>380</v>
      </c>
      <c r="D663" s="149"/>
      <c r="J663" s="149"/>
    </row>
    <row r="664" spans="1:10" x14ac:dyDescent="0.25">
      <c r="A664" s="7" t="s">
        <v>382</v>
      </c>
      <c r="D664" s="149"/>
      <c r="J664" s="149"/>
    </row>
    <row r="665" spans="1:10" x14ac:dyDescent="0.25">
      <c r="A665" s="7" t="s">
        <v>383</v>
      </c>
      <c r="D665" s="149"/>
      <c r="J665" s="149"/>
    </row>
    <row r="666" spans="1:10" x14ac:dyDescent="0.25">
      <c r="A666" s="7" t="s">
        <v>384</v>
      </c>
      <c r="D666" s="149"/>
      <c r="J666" s="149"/>
    </row>
    <row r="667" spans="1:10" x14ac:dyDescent="0.25">
      <c r="A667" s="7" t="s">
        <v>385</v>
      </c>
      <c r="D667" s="149"/>
      <c r="J667" s="149"/>
    </row>
    <row r="668" spans="1:10" x14ac:dyDescent="0.25">
      <c r="A668" s="7" t="s">
        <v>386</v>
      </c>
      <c r="D668" s="149"/>
      <c r="J668" s="149"/>
    </row>
    <row r="669" spans="1:10" x14ac:dyDescent="0.25">
      <c r="A669" s="7" t="s">
        <v>387</v>
      </c>
      <c r="D669" s="149"/>
      <c r="J669" s="149"/>
    </row>
    <row r="670" spans="1:10" x14ac:dyDescent="0.25">
      <c r="A670" s="7" t="s">
        <v>388</v>
      </c>
      <c r="D670" s="149"/>
      <c r="J670" s="149"/>
    </row>
    <row r="671" spans="1:10" x14ac:dyDescent="0.25">
      <c r="A671" s="7" t="s">
        <v>1272</v>
      </c>
      <c r="D671" s="149"/>
      <c r="J671" s="149"/>
    </row>
    <row r="672" spans="1:10" x14ac:dyDescent="0.25">
      <c r="A672" s="7" t="s">
        <v>389</v>
      </c>
      <c r="D672" s="149"/>
      <c r="J672" s="149"/>
    </row>
    <row r="673" spans="1:10" x14ac:dyDescent="0.25">
      <c r="A673" s="7" t="s">
        <v>390</v>
      </c>
      <c r="D673" s="149"/>
      <c r="J673" s="149"/>
    </row>
    <row r="674" spans="1:10" x14ac:dyDescent="0.25">
      <c r="A674" s="7" t="s">
        <v>391</v>
      </c>
      <c r="D674" s="149"/>
      <c r="J674" s="149"/>
    </row>
    <row r="675" spans="1:10" x14ac:dyDescent="0.25">
      <c r="A675" s="7" t="s">
        <v>392</v>
      </c>
      <c r="D675" s="149"/>
      <c r="J675" s="149"/>
    </row>
    <row r="676" spans="1:10" x14ac:dyDescent="0.25">
      <c r="A676" s="7" t="s">
        <v>393</v>
      </c>
      <c r="D676" s="149"/>
      <c r="J676" s="149"/>
    </row>
    <row r="677" spans="1:10" x14ac:dyDescent="0.25">
      <c r="A677" s="7" t="s">
        <v>394</v>
      </c>
      <c r="D677" s="149"/>
      <c r="J677" s="149"/>
    </row>
    <row r="678" spans="1:10" x14ac:dyDescent="0.25">
      <c r="A678" s="7" t="s">
        <v>395</v>
      </c>
      <c r="D678" s="149"/>
      <c r="J678" s="149"/>
    </row>
    <row r="679" spans="1:10" x14ac:dyDescent="0.25">
      <c r="A679" s="7" t="s">
        <v>396</v>
      </c>
      <c r="D679" s="149"/>
      <c r="J679" s="149"/>
    </row>
    <row r="680" spans="1:10" x14ac:dyDescent="0.25">
      <c r="A680" s="7" t="s">
        <v>397</v>
      </c>
      <c r="D680" s="149"/>
      <c r="J680" s="149"/>
    </row>
    <row r="681" spans="1:10" x14ac:dyDescent="0.25">
      <c r="A681" s="7" t="s">
        <v>398</v>
      </c>
      <c r="D681" s="149"/>
      <c r="J681" s="149"/>
    </row>
    <row r="682" spans="1:10" x14ac:dyDescent="0.25">
      <c r="A682" s="7" t="s">
        <v>1274</v>
      </c>
      <c r="D682" s="149"/>
      <c r="J682" s="149"/>
    </row>
    <row r="683" spans="1:10" x14ac:dyDescent="0.25">
      <c r="A683" s="7" t="s">
        <v>399</v>
      </c>
      <c r="D683" s="149"/>
      <c r="J683" s="149"/>
    </row>
    <row r="684" spans="1:10" x14ac:dyDescent="0.25">
      <c r="A684" s="7" t="s">
        <v>400</v>
      </c>
      <c r="D684" s="149"/>
      <c r="J684" s="149"/>
    </row>
    <row r="685" spans="1:10" x14ac:dyDescent="0.25">
      <c r="A685" s="7" t="s">
        <v>401</v>
      </c>
      <c r="D685" s="149"/>
      <c r="J685" s="149"/>
    </row>
    <row r="686" spans="1:10" x14ac:dyDescent="0.25">
      <c r="A686" s="7" t="s">
        <v>1276</v>
      </c>
      <c r="D686" s="149"/>
      <c r="J686" s="149"/>
    </row>
    <row r="687" spans="1:10" x14ac:dyDescent="0.25">
      <c r="A687" s="7" t="s">
        <v>402</v>
      </c>
      <c r="D687" s="149"/>
      <c r="J687" s="149"/>
    </row>
    <row r="688" spans="1:10" x14ac:dyDescent="0.25">
      <c r="A688" s="7" t="s">
        <v>403</v>
      </c>
      <c r="D688" s="149"/>
      <c r="J688" s="149"/>
    </row>
    <row r="689" spans="1:10" x14ac:dyDescent="0.25">
      <c r="A689" s="7" t="s">
        <v>404</v>
      </c>
      <c r="D689" s="149"/>
      <c r="J689" s="149"/>
    </row>
    <row r="690" spans="1:10" x14ac:dyDescent="0.25">
      <c r="A690" s="7" t="s">
        <v>405</v>
      </c>
      <c r="D690" s="149"/>
      <c r="J690" s="149"/>
    </row>
    <row r="691" spans="1:10" x14ac:dyDescent="0.25">
      <c r="A691" s="7" t="s">
        <v>406</v>
      </c>
      <c r="D691" s="149"/>
      <c r="J691" s="149"/>
    </row>
    <row r="692" spans="1:10" x14ac:dyDescent="0.25">
      <c r="A692" s="7" t="s">
        <v>407</v>
      </c>
      <c r="D692" s="149"/>
      <c r="J692" s="149"/>
    </row>
    <row r="693" spans="1:10" x14ac:dyDescent="0.25">
      <c r="A693" s="7" t="s">
        <v>408</v>
      </c>
      <c r="D693" s="149"/>
      <c r="J693" s="149"/>
    </row>
    <row r="694" spans="1:10" x14ac:dyDescent="0.25">
      <c r="A694" s="7" t="s">
        <v>409</v>
      </c>
      <c r="D694" s="149"/>
      <c r="J694" s="149"/>
    </row>
    <row r="695" spans="1:10" x14ac:dyDescent="0.25">
      <c r="A695" s="7" t="s">
        <v>410</v>
      </c>
      <c r="D695" s="149"/>
      <c r="J695" s="149"/>
    </row>
    <row r="696" spans="1:10" x14ac:dyDescent="0.25">
      <c r="A696" s="7" t="s">
        <v>411</v>
      </c>
      <c r="D696" s="149"/>
      <c r="J696" s="149"/>
    </row>
    <row r="697" spans="1:10" x14ac:dyDescent="0.25">
      <c r="A697" s="7" t="s">
        <v>412</v>
      </c>
      <c r="D697" s="149"/>
      <c r="J697" s="149"/>
    </row>
    <row r="698" spans="1:10" x14ac:dyDescent="0.25">
      <c r="A698" s="7" t="s">
        <v>413</v>
      </c>
      <c r="D698" s="149"/>
      <c r="J698" s="149"/>
    </row>
    <row r="699" spans="1:10" x14ac:dyDescent="0.25">
      <c r="A699" s="7" t="s">
        <v>414</v>
      </c>
      <c r="D699" s="149"/>
      <c r="J699" s="149"/>
    </row>
    <row r="700" spans="1:10" x14ac:dyDescent="0.25">
      <c r="A700" s="7" t="s">
        <v>415</v>
      </c>
      <c r="D700" s="149"/>
      <c r="J700" s="149"/>
    </row>
    <row r="701" spans="1:10" x14ac:dyDescent="0.25">
      <c r="A701" s="7" t="s">
        <v>416</v>
      </c>
      <c r="D701" s="149"/>
      <c r="J701" s="149"/>
    </row>
    <row r="702" spans="1:10" x14ac:dyDescent="0.25">
      <c r="A702" s="7" t="s">
        <v>417</v>
      </c>
      <c r="D702" s="149"/>
      <c r="J702" s="149"/>
    </row>
    <row r="703" spans="1:10" x14ac:dyDescent="0.25">
      <c r="A703" s="7" t="s">
        <v>418</v>
      </c>
      <c r="D703" s="149"/>
      <c r="J703" s="149"/>
    </row>
    <row r="704" spans="1:10" x14ac:dyDescent="0.25">
      <c r="A704" s="7" t="s">
        <v>419</v>
      </c>
      <c r="D704" s="149"/>
      <c r="J704" s="149"/>
    </row>
    <row r="705" spans="1:10" x14ac:dyDescent="0.25">
      <c r="A705" s="7" t="s">
        <v>420</v>
      </c>
      <c r="D705" s="149"/>
      <c r="J705" s="149"/>
    </row>
    <row r="706" spans="1:10" x14ac:dyDescent="0.25">
      <c r="A706" s="7" t="s">
        <v>421</v>
      </c>
      <c r="D706" s="149"/>
      <c r="J706" s="149"/>
    </row>
    <row r="707" spans="1:10" x14ac:dyDescent="0.25">
      <c r="A707" s="7" t="s">
        <v>422</v>
      </c>
      <c r="D707" s="149"/>
      <c r="J707" s="149"/>
    </row>
    <row r="708" spans="1:10" x14ac:dyDescent="0.25">
      <c r="A708" s="7" t="s">
        <v>423</v>
      </c>
      <c r="D708" s="149"/>
      <c r="J708" s="149"/>
    </row>
    <row r="709" spans="1:10" x14ac:dyDescent="0.25">
      <c r="A709" s="7" t="s">
        <v>424</v>
      </c>
      <c r="D709" s="149"/>
      <c r="J709" s="149"/>
    </row>
    <row r="710" spans="1:10" x14ac:dyDescent="0.25">
      <c r="A710" s="7" t="s">
        <v>1278</v>
      </c>
      <c r="D710" s="149"/>
      <c r="J710" s="149"/>
    </row>
    <row r="711" spans="1:10" x14ac:dyDescent="0.25">
      <c r="A711" s="7" t="s">
        <v>1280</v>
      </c>
      <c r="D711" s="149"/>
      <c r="J711" s="149"/>
    </row>
    <row r="712" spans="1:10" x14ac:dyDescent="0.25">
      <c r="A712" s="7" t="s">
        <v>1282</v>
      </c>
      <c r="D712" s="149"/>
      <c r="J712" s="149"/>
    </row>
    <row r="713" spans="1:10" x14ac:dyDescent="0.25">
      <c r="A713" s="7" t="s">
        <v>426</v>
      </c>
      <c r="D713" s="149"/>
      <c r="J713" s="149"/>
    </row>
    <row r="714" spans="1:10" x14ac:dyDescent="0.25">
      <c r="A714" s="7" t="s">
        <v>427</v>
      </c>
      <c r="D714" s="149"/>
      <c r="J714" s="149"/>
    </row>
    <row r="715" spans="1:10" x14ac:dyDescent="0.25">
      <c r="A715" s="7" t="s">
        <v>428</v>
      </c>
      <c r="D715" s="149"/>
      <c r="J715" s="149"/>
    </row>
    <row r="716" spans="1:10" x14ac:dyDescent="0.25">
      <c r="A716" s="7" t="s">
        <v>429</v>
      </c>
      <c r="D716" s="149"/>
      <c r="J716" s="149"/>
    </row>
    <row r="717" spans="1:10" x14ac:dyDescent="0.25">
      <c r="A717" s="7" t="s">
        <v>431</v>
      </c>
      <c r="D717" s="149"/>
      <c r="J717" s="149"/>
    </row>
    <row r="718" spans="1:10" x14ac:dyDescent="0.25">
      <c r="A718" s="7" t="s">
        <v>432</v>
      </c>
      <c r="D718" s="149"/>
      <c r="J718" s="149"/>
    </row>
    <row r="719" spans="1:10" x14ac:dyDescent="0.25">
      <c r="A719" s="7" t="s">
        <v>434</v>
      </c>
      <c r="D719" s="149"/>
      <c r="J719" s="149"/>
    </row>
    <row r="720" spans="1:10" x14ac:dyDescent="0.25">
      <c r="A720" s="7" t="s">
        <v>435</v>
      </c>
      <c r="D720" s="149"/>
      <c r="J720" s="149"/>
    </row>
    <row r="721" spans="1:10" x14ac:dyDescent="0.25">
      <c r="A721" s="7" t="s">
        <v>436</v>
      </c>
      <c r="D721" s="149"/>
      <c r="J721" s="149"/>
    </row>
    <row r="722" spans="1:10" x14ac:dyDescent="0.25">
      <c r="A722" s="7" t="s">
        <v>1419</v>
      </c>
      <c r="D722" s="149"/>
      <c r="J722" s="149"/>
    </row>
    <row r="723" spans="1:10" x14ac:dyDescent="0.25">
      <c r="A723" s="7" t="s">
        <v>1421</v>
      </c>
      <c r="D723" s="149"/>
      <c r="J723" s="149"/>
    </row>
    <row r="724" spans="1:10" x14ac:dyDescent="0.25">
      <c r="A724" s="7" t="s">
        <v>1422</v>
      </c>
      <c r="D724" s="149"/>
      <c r="J724" s="149"/>
    </row>
    <row r="725" spans="1:10" x14ac:dyDescent="0.25">
      <c r="A725" s="7" t="s">
        <v>1423</v>
      </c>
      <c r="D725" s="149"/>
      <c r="J725" s="149"/>
    </row>
    <row r="726" spans="1:10" x14ac:dyDescent="0.25">
      <c r="A726" s="7" t="s">
        <v>1420</v>
      </c>
      <c r="D726" s="149"/>
      <c r="J726" s="149"/>
    </row>
    <row r="727" spans="1:10" x14ac:dyDescent="0.25">
      <c r="A727" s="7" t="s">
        <v>1424</v>
      </c>
      <c r="D727" s="149"/>
      <c r="J727" s="149"/>
    </row>
    <row r="728" spans="1:10" x14ac:dyDescent="0.25">
      <c r="A728" s="7" t="s">
        <v>1425</v>
      </c>
      <c r="D728" s="149"/>
      <c r="J728" s="149"/>
    </row>
    <row r="729" spans="1:10" x14ac:dyDescent="0.25">
      <c r="A729" s="7" t="s">
        <v>1426</v>
      </c>
      <c r="D729" s="149"/>
      <c r="J729" s="149"/>
    </row>
    <row r="730" spans="1:10" x14ac:dyDescent="0.25">
      <c r="A730" s="7" t="s">
        <v>172</v>
      </c>
      <c r="D730" s="149"/>
      <c r="J730" s="149"/>
    </row>
    <row r="731" spans="1:10" x14ac:dyDescent="0.25">
      <c r="A731" s="7" t="s">
        <v>173</v>
      </c>
      <c r="D731" s="149"/>
      <c r="J731" s="149"/>
    </row>
    <row r="732" spans="1:10" x14ac:dyDescent="0.25">
      <c r="A732" s="7" t="s">
        <v>174</v>
      </c>
      <c r="D732" s="149"/>
      <c r="J732" s="149"/>
    </row>
    <row r="733" spans="1:10" x14ac:dyDescent="0.25">
      <c r="A733" s="7" t="s">
        <v>175</v>
      </c>
      <c r="D733" s="149"/>
      <c r="J733" s="149"/>
    </row>
    <row r="734" spans="1:10" x14ac:dyDescent="0.25">
      <c r="A734" s="7" t="s">
        <v>733</v>
      </c>
      <c r="D734" s="149"/>
      <c r="J734" s="149"/>
    </row>
    <row r="735" spans="1:10" x14ac:dyDescent="0.25">
      <c r="A735" s="7" t="s">
        <v>735</v>
      </c>
      <c r="D735" s="149"/>
      <c r="J735" s="149"/>
    </row>
    <row r="736" spans="1:10" x14ac:dyDescent="0.25">
      <c r="A736" s="7" t="s">
        <v>737</v>
      </c>
      <c r="D736" s="149"/>
      <c r="J736" s="149"/>
    </row>
    <row r="737" spans="1:10" x14ac:dyDescent="0.25">
      <c r="A737" s="7" t="s">
        <v>739</v>
      </c>
      <c r="D737" s="149"/>
      <c r="J737" s="149"/>
    </row>
    <row r="738" spans="1:10" x14ac:dyDescent="0.25">
      <c r="A738" s="7" t="s">
        <v>176</v>
      </c>
      <c r="D738" s="149"/>
      <c r="J738" s="149"/>
    </row>
    <row r="739" spans="1:10" x14ac:dyDescent="0.25">
      <c r="A739" s="7" t="s">
        <v>177</v>
      </c>
      <c r="D739" s="149"/>
      <c r="J739" s="149"/>
    </row>
    <row r="740" spans="1:10" x14ac:dyDescent="0.25">
      <c r="A740" s="7" t="s">
        <v>178</v>
      </c>
      <c r="D740" s="149"/>
      <c r="J740" s="149"/>
    </row>
    <row r="741" spans="1:10" x14ac:dyDescent="0.25">
      <c r="A741" s="7" t="s">
        <v>1289</v>
      </c>
      <c r="D741" s="149"/>
      <c r="J741" s="149"/>
    </row>
    <row r="742" spans="1:10" x14ac:dyDescent="0.25">
      <c r="A742" s="7" t="s">
        <v>1291</v>
      </c>
      <c r="D742" s="149"/>
      <c r="J742" s="149"/>
    </row>
    <row r="743" spans="1:10" x14ac:dyDescent="0.25">
      <c r="A743" s="7" t="s">
        <v>179</v>
      </c>
      <c r="D743" s="149"/>
      <c r="J743" s="149"/>
    </row>
    <row r="744" spans="1:10" x14ac:dyDescent="0.25">
      <c r="A744" s="7" t="s">
        <v>180</v>
      </c>
      <c r="D744" s="149"/>
      <c r="J744" s="149"/>
    </row>
    <row r="745" spans="1:10" x14ac:dyDescent="0.25">
      <c r="A745" s="7" t="s">
        <v>181</v>
      </c>
      <c r="D745" s="149"/>
      <c r="J745" s="149"/>
    </row>
    <row r="746" spans="1:10" x14ac:dyDescent="0.25">
      <c r="A746" s="7" t="s">
        <v>182</v>
      </c>
      <c r="D746" s="149"/>
      <c r="J746" s="149"/>
    </row>
    <row r="747" spans="1:10" x14ac:dyDescent="0.25">
      <c r="A747" s="7" t="s">
        <v>183</v>
      </c>
      <c r="D747" s="149"/>
      <c r="J747" s="149"/>
    </row>
    <row r="748" spans="1:10" x14ac:dyDescent="0.25">
      <c r="A748" s="7" t="s">
        <v>184</v>
      </c>
      <c r="D748" s="149"/>
      <c r="J748" s="149"/>
    </row>
    <row r="749" spans="1:10" x14ac:dyDescent="0.25">
      <c r="A749" s="7" t="s">
        <v>566</v>
      </c>
      <c r="D749" s="149"/>
      <c r="J749" s="149"/>
    </row>
    <row r="750" spans="1:10" x14ac:dyDescent="0.25">
      <c r="A750" s="7" t="s">
        <v>567</v>
      </c>
      <c r="D750" s="149"/>
      <c r="J750" s="149"/>
    </row>
    <row r="751" spans="1:10" x14ac:dyDescent="0.25">
      <c r="A751" s="7" t="s">
        <v>194</v>
      </c>
      <c r="D751" s="149"/>
      <c r="J751" s="149"/>
    </row>
    <row r="752" spans="1:10" x14ac:dyDescent="0.25">
      <c r="A752" s="7" t="s">
        <v>195</v>
      </c>
      <c r="D752" s="149"/>
      <c r="J752" s="149"/>
    </row>
    <row r="753" spans="1:10" x14ac:dyDescent="0.25">
      <c r="A753" s="7" t="s">
        <v>1141</v>
      </c>
      <c r="D753" s="149"/>
      <c r="J753" s="149"/>
    </row>
    <row r="754" spans="1:10" x14ac:dyDescent="0.25">
      <c r="A754" s="7" t="s">
        <v>196</v>
      </c>
      <c r="D754" s="149"/>
      <c r="J754" s="149"/>
    </row>
    <row r="755" spans="1:10" x14ac:dyDescent="0.25">
      <c r="A755" s="7" t="s">
        <v>201</v>
      </c>
      <c r="D755" s="149"/>
      <c r="J755" s="149"/>
    </row>
    <row r="756" spans="1:10" x14ac:dyDescent="0.25">
      <c r="A756" s="7" t="s">
        <v>202</v>
      </c>
      <c r="D756" s="149"/>
      <c r="J756" s="149"/>
    </row>
    <row r="757" spans="1:10" x14ac:dyDescent="0.25">
      <c r="A757" s="7" t="s">
        <v>438</v>
      </c>
      <c r="D757" s="149"/>
      <c r="J757" s="149"/>
    </row>
    <row r="758" spans="1:10" x14ac:dyDescent="0.25">
      <c r="A758" s="7" t="s">
        <v>203</v>
      </c>
      <c r="D758" s="149"/>
      <c r="J758" s="149"/>
    </row>
    <row r="759" spans="1:10" x14ac:dyDescent="0.25">
      <c r="A759" s="7" t="s">
        <v>439</v>
      </c>
      <c r="D759" s="149"/>
      <c r="J759" s="149"/>
    </row>
    <row r="760" spans="1:10" x14ac:dyDescent="0.25">
      <c r="A760" s="7" t="s">
        <v>440</v>
      </c>
      <c r="D760" s="149"/>
      <c r="J760" s="149"/>
    </row>
    <row r="761" spans="1:10" x14ac:dyDescent="0.25">
      <c r="A761" s="7" t="s">
        <v>441</v>
      </c>
      <c r="D761" s="149"/>
      <c r="J761" s="149"/>
    </row>
    <row r="762" spans="1:10" x14ac:dyDescent="0.25">
      <c r="A762" s="7" t="s">
        <v>442</v>
      </c>
      <c r="D762" s="149"/>
      <c r="J762" s="149"/>
    </row>
    <row r="763" spans="1:10" x14ac:dyDescent="0.25">
      <c r="A763" s="7" t="s">
        <v>443</v>
      </c>
      <c r="D763" s="149"/>
      <c r="J763" s="149"/>
    </row>
    <row r="764" spans="1:10" x14ac:dyDescent="0.25">
      <c r="A764" s="7" t="s">
        <v>444</v>
      </c>
      <c r="D764" s="149"/>
      <c r="J764" s="149"/>
    </row>
    <row r="765" spans="1:10" x14ac:dyDescent="0.25">
      <c r="A765" s="7" t="s">
        <v>445</v>
      </c>
      <c r="D765" s="149"/>
      <c r="J765" s="149"/>
    </row>
    <row r="766" spans="1:10" x14ac:dyDescent="0.25">
      <c r="A766" s="7" t="s">
        <v>446</v>
      </c>
      <c r="D766" s="149"/>
      <c r="J766" s="149"/>
    </row>
    <row r="767" spans="1:10" x14ac:dyDescent="0.25">
      <c r="A767" s="7" t="s">
        <v>447</v>
      </c>
      <c r="D767" s="149"/>
      <c r="J767" s="149"/>
    </row>
    <row r="768" spans="1:10" x14ac:dyDescent="0.25">
      <c r="A768" s="7" t="s">
        <v>448</v>
      </c>
      <c r="D768" s="149"/>
      <c r="J768" s="149"/>
    </row>
    <row r="769" spans="1:10" x14ac:dyDescent="0.25">
      <c r="A769" s="7" t="s">
        <v>449</v>
      </c>
      <c r="D769" s="149"/>
      <c r="J769" s="149"/>
    </row>
    <row r="770" spans="1:10" x14ac:dyDescent="0.25">
      <c r="A770" s="7" t="s">
        <v>450</v>
      </c>
      <c r="D770" s="149"/>
      <c r="J770" s="149"/>
    </row>
    <row r="771" spans="1:10" x14ac:dyDescent="0.25">
      <c r="A771" s="7" t="s">
        <v>1293</v>
      </c>
      <c r="D771" s="149"/>
      <c r="J771" s="149"/>
    </row>
    <row r="772" spans="1:10" x14ac:dyDescent="0.25">
      <c r="A772" s="7" t="s">
        <v>1295</v>
      </c>
      <c r="D772" s="149"/>
      <c r="J772" s="149"/>
    </row>
    <row r="773" spans="1:10" x14ac:dyDescent="0.25">
      <c r="A773" s="7" t="s">
        <v>217</v>
      </c>
      <c r="D773" s="149"/>
      <c r="J773" s="149"/>
    </row>
    <row r="774" spans="1:10" x14ac:dyDescent="0.25">
      <c r="A774" s="7" t="s">
        <v>218</v>
      </c>
      <c r="D774" s="149"/>
      <c r="J774" s="149"/>
    </row>
    <row r="775" spans="1:10" x14ac:dyDescent="0.25">
      <c r="A775" s="7" t="s">
        <v>219</v>
      </c>
      <c r="D775" s="149"/>
      <c r="J775" s="149"/>
    </row>
    <row r="776" spans="1:10" x14ac:dyDescent="0.25">
      <c r="A776" s="7" t="s">
        <v>220</v>
      </c>
      <c r="D776" s="149"/>
      <c r="J776" s="149"/>
    </row>
    <row r="777" spans="1:10" x14ac:dyDescent="0.25">
      <c r="A777" s="7" t="s">
        <v>221</v>
      </c>
      <c r="D777" s="149"/>
      <c r="J777" s="149"/>
    </row>
    <row r="778" spans="1:10" x14ac:dyDescent="0.25">
      <c r="A778" s="7" t="s">
        <v>222</v>
      </c>
      <c r="D778" s="149"/>
      <c r="J778" s="149"/>
    </row>
    <row r="779" spans="1:10" x14ac:dyDescent="0.25">
      <c r="A779" s="7" t="s">
        <v>223</v>
      </c>
      <c r="D779" s="149"/>
      <c r="J779" s="149"/>
    </row>
    <row r="780" spans="1:10" x14ac:dyDescent="0.25">
      <c r="A780" s="7" t="s">
        <v>1555</v>
      </c>
      <c r="D780" s="149"/>
      <c r="J780" s="149"/>
    </row>
    <row r="781" spans="1:10" x14ac:dyDescent="0.25">
      <c r="A781" s="7" t="s">
        <v>1556</v>
      </c>
      <c r="D781" s="149"/>
      <c r="J781" s="149"/>
    </row>
    <row r="782" spans="1:10" x14ac:dyDescent="0.25">
      <c r="A782" s="7" t="s">
        <v>908</v>
      </c>
      <c r="D782" s="149"/>
      <c r="J782" s="149"/>
    </row>
    <row r="783" spans="1:10" x14ac:dyDescent="0.25">
      <c r="A783" s="7" t="s">
        <v>1297</v>
      </c>
      <c r="D783" s="149"/>
      <c r="J783" s="149"/>
    </row>
    <row r="784" spans="1:10" x14ac:dyDescent="0.25">
      <c r="A784" s="7" t="s">
        <v>1299</v>
      </c>
      <c r="D784" s="149"/>
      <c r="J784" s="149"/>
    </row>
    <row r="785" spans="1:10" x14ac:dyDescent="0.25">
      <c r="A785" s="7" t="s">
        <v>1300</v>
      </c>
      <c r="D785" s="149"/>
      <c r="J785" s="149"/>
    </row>
    <row r="786" spans="1:10" x14ac:dyDescent="0.25">
      <c r="A786" s="7" t="s">
        <v>1303</v>
      </c>
      <c r="D786" s="149"/>
      <c r="J786" s="149"/>
    </row>
    <row r="787" spans="1:10" x14ac:dyDescent="0.25">
      <c r="A787" s="7" t="s">
        <v>1305</v>
      </c>
      <c r="D787" s="149"/>
      <c r="J787" s="149"/>
    </row>
    <row r="788" spans="1:10" x14ac:dyDescent="0.25">
      <c r="A788" s="7" t="s">
        <v>1307</v>
      </c>
      <c r="D788" s="149"/>
      <c r="J788" s="149"/>
    </row>
    <row r="789" spans="1:10" x14ac:dyDescent="0.25">
      <c r="A789" s="7" t="s">
        <v>1309</v>
      </c>
      <c r="D789" s="149"/>
      <c r="J789" s="149"/>
    </row>
    <row r="790" spans="1:10" x14ac:dyDescent="0.25">
      <c r="A790" s="7" t="s">
        <v>452</v>
      </c>
      <c r="D790" s="149"/>
      <c r="J790" s="149"/>
    </row>
    <row r="791" spans="1:10" x14ac:dyDescent="0.25">
      <c r="A791" s="7" t="s">
        <v>1311</v>
      </c>
      <c r="D791" s="149"/>
      <c r="J791" s="149"/>
    </row>
    <row r="792" spans="1:10" x14ac:dyDescent="0.25">
      <c r="A792" s="7" t="s">
        <v>1313</v>
      </c>
      <c r="D792" s="149"/>
      <c r="J792" s="149"/>
    </row>
    <row r="793" spans="1:10" x14ac:dyDescent="0.25">
      <c r="A793" s="7" t="s">
        <v>1427</v>
      </c>
      <c r="D793" s="149"/>
      <c r="J793" s="149"/>
    </row>
    <row r="794" spans="1:10" x14ac:dyDescent="0.25">
      <c r="A794" s="7" t="s">
        <v>1428</v>
      </c>
      <c r="D794" s="149"/>
      <c r="J794" s="149"/>
    </row>
    <row r="795" spans="1:10" x14ac:dyDescent="0.25">
      <c r="A795" s="7" t="s">
        <v>1429</v>
      </c>
      <c r="D795" s="149"/>
      <c r="J795" s="149"/>
    </row>
    <row r="796" spans="1:10" x14ac:dyDescent="0.25">
      <c r="A796" s="7" t="s">
        <v>1430</v>
      </c>
      <c r="D796" s="149"/>
      <c r="J796" s="149"/>
    </row>
    <row r="797" spans="1:10" x14ac:dyDescent="0.25">
      <c r="A797" s="7" t="s">
        <v>454</v>
      </c>
      <c r="D797" s="149"/>
      <c r="J797" s="149"/>
    </row>
    <row r="798" spans="1:10" x14ac:dyDescent="0.25">
      <c r="A798" s="7" t="s">
        <v>1316</v>
      </c>
      <c r="D798" s="149"/>
      <c r="J798" s="149"/>
    </row>
    <row r="799" spans="1:10" x14ac:dyDescent="0.25">
      <c r="A799" s="7" t="s">
        <v>1317</v>
      </c>
      <c r="D799" s="149"/>
      <c r="J799" s="149"/>
    </row>
    <row r="800" spans="1:10" x14ac:dyDescent="0.25">
      <c r="A800" s="7" t="s">
        <v>1319</v>
      </c>
      <c r="D800" s="149"/>
      <c r="J800" s="149"/>
    </row>
    <row r="801" spans="1:10" x14ac:dyDescent="0.25">
      <c r="A801" s="7" t="s">
        <v>1321</v>
      </c>
      <c r="D801" s="149"/>
      <c r="J801" s="149"/>
    </row>
    <row r="802" spans="1:10" x14ac:dyDescent="0.25">
      <c r="A802" s="7" t="s">
        <v>300</v>
      </c>
      <c r="D802" s="149"/>
      <c r="J802" s="149"/>
    </row>
    <row r="803" spans="1:10" x14ac:dyDescent="0.25">
      <c r="A803" s="7" t="s">
        <v>301</v>
      </c>
      <c r="D803" s="149"/>
      <c r="J803" s="149"/>
    </row>
    <row r="804" spans="1:10" x14ac:dyDescent="0.25">
      <c r="A804" s="7" t="s">
        <v>614</v>
      </c>
      <c r="D804" s="149"/>
      <c r="J804" s="149"/>
    </row>
    <row r="805" spans="1:10" x14ac:dyDescent="0.25">
      <c r="A805" s="7" t="s">
        <v>306</v>
      </c>
      <c r="D805" s="149"/>
      <c r="J805" s="149"/>
    </row>
    <row r="806" spans="1:10" x14ac:dyDescent="0.25">
      <c r="A806" s="7" t="s">
        <v>307</v>
      </c>
      <c r="D806" s="149"/>
      <c r="J806" s="149"/>
    </row>
    <row r="807" spans="1:10" x14ac:dyDescent="0.25">
      <c r="A807" s="7" t="s">
        <v>308</v>
      </c>
      <c r="D807" s="149"/>
      <c r="J807" s="149"/>
    </row>
    <row r="808" spans="1:10" x14ac:dyDescent="0.25">
      <c r="A808" s="7" t="s">
        <v>455</v>
      </c>
      <c r="D808" s="149"/>
      <c r="J808" s="149"/>
    </row>
    <row r="809" spans="1:10" x14ac:dyDescent="0.25">
      <c r="A809" s="7" t="s">
        <v>456</v>
      </c>
      <c r="D809" s="149"/>
      <c r="J809" s="149"/>
    </row>
    <row r="810" spans="1:10" x14ac:dyDescent="0.25">
      <c r="A810" s="7" t="s">
        <v>457</v>
      </c>
      <c r="D810" s="149"/>
      <c r="J810" s="149"/>
    </row>
    <row r="811" spans="1:10" x14ac:dyDescent="0.25">
      <c r="A811" s="7" t="s">
        <v>458</v>
      </c>
      <c r="D811" s="149"/>
      <c r="J811" s="149"/>
    </row>
    <row r="812" spans="1:10" x14ac:dyDescent="0.25">
      <c r="A812" s="7" t="s">
        <v>459</v>
      </c>
      <c r="D812" s="149"/>
      <c r="J812" s="149"/>
    </row>
    <row r="813" spans="1:10" x14ac:dyDescent="0.25">
      <c r="A813" s="7" t="s">
        <v>460</v>
      </c>
      <c r="D813" s="149"/>
      <c r="J813" s="149"/>
    </row>
    <row r="814" spans="1:10" x14ac:dyDescent="0.25">
      <c r="A814" s="7" t="s">
        <v>1329</v>
      </c>
      <c r="D814" s="149"/>
      <c r="J814" s="149"/>
    </row>
    <row r="815" spans="1:10" x14ac:dyDescent="0.25">
      <c r="A815" s="7" t="s">
        <v>1331</v>
      </c>
      <c r="D815" s="149"/>
      <c r="J815" s="149"/>
    </row>
    <row r="816" spans="1:10" x14ac:dyDescent="0.25">
      <c r="A816" s="7" t="s">
        <v>468</v>
      </c>
      <c r="D816" s="149"/>
      <c r="J816" s="149"/>
    </row>
    <row r="817" spans="1:10" x14ac:dyDescent="0.25">
      <c r="A817" s="7" t="s">
        <v>469</v>
      </c>
      <c r="D817" s="149"/>
      <c r="J817" s="149"/>
    </row>
    <row r="818" spans="1:10" x14ac:dyDescent="0.25">
      <c r="A818" s="7" t="s">
        <v>470</v>
      </c>
      <c r="D818" s="149"/>
      <c r="J818" s="149"/>
    </row>
    <row r="819" spans="1:10" x14ac:dyDescent="0.25">
      <c r="A819" s="7" t="s">
        <v>471</v>
      </c>
      <c r="D819" s="149"/>
      <c r="J819" s="149"/>
    </row>
    <row r="820" spans="1:10" x14ac:dyDescent="0.25">
      <c r="A820" s="7" t="s">
        <v>472</v>
      </c>
      <c r="D820" s="149"/>
      <c r="J820" s="149"/>
    </row>
    <row r="821" spans="1:10" x14ac:dyDescent="0.25">
      <c r="A821" s="7" t="s">
        <v>473</v>
      </c>
      <c r="D821" s="149"/>
      <c r="J821" s="149"/>
    </row>
    <row r="822" spans="1:10" x14ac:dyDescent="0.25">
      <c r="A822" s="7" t="s">
        <v>474</v>
      </c>
      <c r="D822" s="149"/>
      <c r="J822" s="149"/>
    </row>
    <row r="823" spans="1:10" x14ac:dyDescent="0.25">
      <c r="A823" s="7" t="s">
        <v>475</v>
      </c>
      <c r="D823" s="149"/>
      <c r="J823" s="149"/>
    </row>
    <row r="824" spans="1:10" x14ac:dyDescent="0.25">
      <c r="A824" s="7" t="s">
        <v>1334</v>
      </c>
      <c r="D824" s="149"/>
      <c r="J824" s="149"/>
    </row>
    <row r="825" spans="1:10" x14ac:dyDescent="0.25">
      <c r="A825" s="7" t="s">
        <v>1336</v>
      </c>
      <c r="D825" s="149"/>
      <c r="J825" s="149"/>
    </row>
    <row r="826" spans="1:10" x14ac:dyDescent="0.25">
      <c r="A826" s="7" t="s">
        <v>1337</v>
      </c>
      <c r="D826" s="149"/>
      <c r="J826" s="149"/>
    </row>
    <row r="827" spans="1:10" x14ac:dyDescent="0.25">
      <c r="A827" s="7" t="s">
        <v>1339</v>
      </c>
      <c r="D827" s="149"/>
      <c r="J827" s="149"/>
    </row>
    <row r="828" spans="1:10" x14ac:dyDescent="0.25">
      <c r="A828" s="7" t="s">
        <v>288</v>
      </c>
      <c r="D828" s="149"/>
      <c r="J828" s="149"/>
    </row>
    <row r="829" spans="1:10" x14ac:dyDescent="0.25">
      <c r="A829" s="7" t="s">
        <v>289</v>
      </c>
      <c r="D829" s="149"/>
      <c r="J829" s="149"/>
    </row>
    <row r="830" spans="1:10" x14ac:dyDescent="0.25">
      <c r="A830" s="7" t="s">
        <v>476</v>
      </c>
      <c r="D830" s="149"/>
      <c r="J830" s="149"/>
    </row>
    <row r="831" spans="1:10" x14ac:dyDescent="0.25">
      <c r="A831" s="7" t="s">
        <v>290</v>
      </c>
      <c r="D831" s="149"/>
      <c r="J831" s="149"/>
    </row>
    <row r="832" spans="1:10" x14ac:dyDescent="0.25">
      <c r="A832" s="7" t="s">
        <v>291</v>
      </c>
      <c r="D832" s="149"/>
      <c r="J832" s="149"/>
    </row>
    <row r="833" spans="1:10" x14ac:dyDescent="0.25">
      <c r="A833" s="7" t="s">
        <v>249</v>
      </c>
      <c r="D833" s="149"/>
      <c r="J833" s="149"/>
    </row>
    <row r="834" spans="1:10" x14ac:dyDescent="0.25">
      <c r="A834" s="7" t="s">
        <v>250</v>
      </c>
      <c r="D834" s="149"/>
      <c r="J834" s="149"/>
    </row>
    <row r="835" spans="1:10" x14ac:dyDescent="0.25">
      <c r="A835" s="7" t="s">
        <v>251</v>
      </c>
      <c r="D835" s="149"/>
      <c r="J835" s="149"/>
    </row>
    <row r="836" spans="1:10" x14ac:dyDescent="0.25">
      <c r="A836" s="7" t="s">
        <v>252</v>
      </c>
      <c r="D836" s="149"/>
      <c r="J836" s="149"/>
    </row>
    <row r="837" spans="1:10" x14ac:dyDescent="0.25">
      <c r="A837" s="7" t="s">
        <v>253</v>
      </c>
      <c r="D837" s="149"/>
      <c r="J837" s="149"/>
    </row>
    <row r="838" spans="1:10" x14ac:dyDescent="0.25">
      <c r="A838" s="7" t="s">
        <v>478</v>
      </c>
      <c r="D838" s="149"/>
      <c r="J838" s="149"/>
    </row>
    <row r="839" spans="1:10" x14ac:dyDescent="0.25">
      <c r="A839" s="7" t="s">
        <v>479</v>
      </c>
      <c r="D839" s="149"/>
      <c r="J839" s="149"/>
    </row>
    <row r="840" spans="1:10" x14ac:dyDescent="0.25">
      <c r="A840" s="7" t="s">
        <v>480</v>
      </c>
      <c r="D840" s="149"/>
      <c r="J840" s="149"/>
    </row>
    <row r="841" spans="1:10" x14ac:dyDescent="0.25">
      <c r="A841" s="7" t="s">
        <v>481</v>
      </c>
      <c r="D841" s="149"/>
      <c r="J841" s="149"/>
    </row>
    <row r="842" spans="1:10" x14ac:dyDescent="0.25">
      <c r="A842" s="7" t="s">
        <v>482</v>
      </c>
      <c r="D842" s="149"/>
      <c r="J842" s="149"/>
    </row>
    <row r="843" spans="1:10" x14ac:dyDescent="0.25">
      <c r="A843" s="7" t="s">
        <v>483</v>
      </c>
      <c r="D843" s="149"/>
      <c r="J843" s="149"/>
    </row>
    <row r="844" spans="1:10" x14ac:dyDescent="0.25">
      <c r="A844" s="7" t="s">
        <v>484</v>
      </c>
      <c r="D844" s="149"/>
      <c r="J844" s="149"/>
    </row>
    <row r="845" spans="1:10" x14ac:dyDescent="0.25">
      <c r="A845" s="7" t="s">
        <v>485</v>
      </c>
      <c r="D845" s="149"/>
      <c r="J845" s="149"/>
    </row>
    <row r="846" spans="1:10" x14ac:dyDescent="0.25">
      <c r="A846" s="7" t="s">
        <v>486</v>
      </c>
      <c r="D846" s="149"/>
      <c r="J846" s="149"/>
    </row>
    <row r="847" spans="1:10" x14ac:dyDescent="0.25">
      <c r="A847" s="7" t="s">
        <v>487</v>
      </c>
      <c r="D847" s="149"/>
      <c r="J847" s="149"/>
    </row>
    <row r="848" spans="1:10" x14ac:dyDescent="0.25">
      <c r="A848" s="7" t="s">
        <v>488</v>
      </c>
      <c r="D848" s="149"/>
      <c r="J848" s="149"/>
    </row>
    <row r="849" spans="1:10" x14ac:dyDescent="0.25">
      <c r="A849" s="7" t="s">
        <v>489</v>
      </c>
      <c r="D849" s="149"/>
      <c r="J849" s="149"/>
    </row>
    <row r="850" spans="1:10" x14ac:dyDescent="0.25">
      <c r="A850" s="7" t="s">
        <v>490</v>
      </c>
      <c r="D850" s="149"/>
      <c r="J850" s="149"/>
    </row>
    <row r="851" spans="1:10" x14ac:dyDescent="0.25">
      <c r="A851" s="7" t="s">
        <v>491</v>
      </c>
      <c r="D851" s="149"/>
      <c r="J851" s="149"/>
    </row>
    <row r="852" spans="1:10" x14ac:dyDescent="0.25">
      <c r="A852" s="7" t="s">
        <v>492</v>
      </c>
      <c r="D852" s="149"/>
      <c r="J852" s="149"/>
    </row>
    <row r="853" spans="1:10" x14ac:dyDescent="0.25">
      <c r="A853" s="7" t="s">
        <v>493</v>
      </c>
      <c r="D853" s="149"/>
      <c r="J853" s="149"/>
    </row>
    <row r="854" spans="1:10" x14ac:dyDescent="0.25">
      <c r="A854" s="7" t="s">
        <v>494</v>
      </c>
      <c r="D854" s="149"/>
      <c r="J854" s="149"/>
    </row>
    <row r="855" spans="1:10" x14ac:dyDescent="0.25">
      <c r="A855" s="7" t="s">
        <v>495</v>
      </c>
      <c r="D855" s="149"/>
      <c r="J855" s="149"/>
    </row>
    <row r="856" spans="1:10" x14ac:dyDescent="0.25">
      <c r="A856" s="7" t="s">
        <v>496</v>
      </c>
      <c r="D856" s="149"/>
      <c r="J856" s="149"/>
    </row>
    <row r="857" spans="1:10" x14ac:dyDescent="0.25">
      <c r="A857" s="7" t="s">
        <v>497</v>
      </c>
      <c r="D857" s="149"/>
      <c r="J857" s="149"/>
    </row>
    <row r="858" spans="1:10" x14ac:dyDescent="0.25">
      <c r="A858" s="7" t="s">
        <v>498</v>
      </c>
      <c r="D858" s="149"/>
      <c r="J858" s="149"/>
    </row>
    <row r="859" spans="1:10" x14ac:dyDescent="0.25">
      <c r="A859" s="7" t="s">
        <v>499</v>
      </c>
      <c r="D859" s="149"/>
      <c r="J859" s="149"/>
    </row>
    <row r="860" spans="1:10" x14ac:dyDescent="0.25">
      <c r="A860" s="7" t="s">
        <v>500</v>
      </c>
      <c r="D860" s="149"/>
      <c r="J860" s="149"/>
    </row>
    <row r="861" spans="1:10" x14ac:dyDescent="0.25">
      <c r="A861" s="7" t="s">
        <v>501</v>
      </c>
      <c r="D861" s="149"/>
      <c r="J861" s="149"/>
    </row>
    <row r="862" spans="1:10" x14ac:dyDescent="0.25">
      <c r="A862" s="7" t="s">
        <v>502</v>
      </c>
      <c r="D862" s="149"/>
      <c r="J862" s="149"/>
    </row>
    <row r="863" spans="1:10" x14ac:dyDescent="0.25">
      <c r="A863" s="7" t="s">
        <v>503</v>
      </c>
      <c r="D863" s="149"/>
      <c r="J863" s="149"/>
    </row>
    <row r="864" spans="1:10" x14ac:dyDescent="0.25">
      <c r="A864" s="7" t="s">
        <v>504</v>
      </c>
      <c r="D864" s="149"/>
      <c r="J864" s="149"/>
    </row>
    <row r="865" spans="1:10" x14ac:dyDescent="0.25">
      <c r="A865" s="7" t="s">
        <v>505</v>
      </c>
      <c r="D865" s="149"/>
      <c r="J865" s="149"/>
    </row>
    <row r="866" spans="1:10" x14ac:dyDescent="0.25">
      <c r="A866" s="7" t="s">
        <v>506</v>
      </c>
      <c r="D866" s="149"/>
      <c r="J866" s="149"/>
    </row>
    <row r="867" spans="1:10" x14ac:dyDescent="0.25">
      <c r="A867" s="7" t="s">
        <v>1142</v>
      </c>
      <c r="D867" s="149"/>
      <c r="J867" s="149"/>
    </row>
    <row r="868" spans="1:10" x14ac:dyDescent="0.25">
      <c r="A868" s="7" t="s">
        <v>1143</v>
      </c>
      <c r="D868" s="149"/>
      <c r="J868" s="149"/>
    </row>
    <row r="869" spans="1:10" x14ac:dyDescent="0.25">
      <c r="A869" s="7" t="s">
        <v>1144</v>
      </c>
      <c r="D869" s="149"/>
      <c r="J869" s="149"/>
    </row>
    <row r="870" spans="1:10" x14ac:dyDescent="0.25">
      <c r="A870" s="7" t="s">
        <v>1145</v>
      </c>
      <c r="D870" s="149"/>
      <c r="J870" s="149"/>
    </row>
    <row r="871" spans="1:10" x14ac:dyDescent="0.25">
      <c r="A871" s="7" t="s">
        <v>1146</v>
      </c>
      <c r="D871" s="149"/>
      <c r="J871" s="149"/>
    </row>
    <row r="872" spans="1:10" x14ac:dyDescent="0.25">
      <c r="A872" s="7" t="s">
        <v>1147</v>
      </c>
      <c r="D872" s="149"/>
      <c r="J872" s="149"/>
    </row>
    <row r="873" spans="1:10" x14ac:dyDescent="0.25">
      <c r="A873" s="7" t="s">
        <v>507</v>
      </c>
      <c r="D873" s="149"/>
      <c r="J873" s="149"/>
    </row>
    <row r="874" spans="1:10" x14ac:dyDescent="0.25">
      <c r="A874" s="7" t="s">
        <v>508</v>
      </c>
      <c r="D874" s="149"/>
      <c r="J874" s="149"/>
    </row>
    <row r="875" spans="1:10" x14ac:dyDescent="0.25">
      <c r="A875" s="7" t="s">
        <v>509</v>
      </c>
      <c r="D875" s="149"/>
      <c r="J875" s="149"/>
    </row>
    <row r="876" spans="1:10" x14ac:dyDescent="0.25">
      <c r="A876" s="7" t="s">
        <v>510</v>
      </c>
      <c r="D876" s="149"/>
      <c r="J876" s="149"/>
    </row>
    <row r="877" spans="1:10" x14ac:dyDescent="0.25">
      <c r="A877" s="7" t="s">
        <v>511</v>
      </c>
      <c r="D877" s="149"/>
      <c r="J877" s="149"/>
    </row>
    <row r="878" spans="1:10" x14ac:dyDescent="0.25">
      <c r="A878" s="7" t="s">
        <v>512</v>
      </c>
      <c r="D878" s="149"/>
      <c r="J878" s="149"/>
    </row>
    <row r="879" spans="1:10" x14ac:dyDescent="0.25">
      <c r="A879" s="7" t="s">
        <v>1340</v>
      </c>
      <c r="D879" s="149"/>
      <c r="J879" s="149"/>
    </row>
    <row r="880" spans="1:10" x14ac:dyDescent="0.25">
      <c r="A880" s="7" t="s">
        <v>1342</v>
      </c>
      <c r="D880" s="149"/>
      <c r="J880" s="149"/>
    </row>
    <row r="881" spans="1:10" x14ac:dyDescent="0.25">
      <c r="A881" s="7" t="s">
        <v>1344</v>
      </c>
      <c r="D881" s="149"/>
      <c r="J881" s="149"/>
    </row>
    <row r="882" spans="1:10" x14ac:dyDescent="0.25">
      <c r="A882" s="7" t="s">
        <v>1346</v>
      </c>
      <c r="D882" s="149"/>
      <c r="J882" s="149"/>
    </row>
    <row r="883" spans="1:10" x14ac:dyDescent="0.25">
      <c r="A883" s="7" t="s">
        <v>1348</v>
      </c>
      <c r="D883" s="149"/>
      <c r="J883" s="149"/>
    </row>
    <row r="884" spans="1:10" x14ac:dyDescent="0.25">
      <c r="A884" s="7" t="s">
        <v>1350</v>
      </c>
      <c r="D884" s="149"/>
      <c r="J884" s="149"/>
    </row>
    <row r="885" spans="1:10" x14ac:dyDescent="0.25">
      <c r="A885" s="7" t="s">
        <v>1352</v>
      </c>
      <c r="D885" s="149"/>
      <c r="J885" s="149"/>
    </row>
    <row r="886" spans="1:10" x14ac:dyDescent="0.25">
      <c r="A886" s="7" t="s">
        <v>1354</v>
      </c>
      <c r="D886" s="149"/>
      <c r="J886" s="149"/>
    </row>
    <row r="887" spans="1:10" x14ac:dyDescent="0.25">
      <c r="A887" s="7" t="s">
        <v>1356</v>
      </c>
      <c r="D887" s="149"/>
      <c r="J887" s="149"/>
    </row>
    <row r="888" spans="1:10" x14ac:dyDescent="0.25">
      <c r="A888" s="7" t="s">
        <v>1358</v>
      </c>
      <c r="D888" s="149"/>
      <c r="J888" s="149"/>
    </row>
    <row r="889" spans="1:10" x14ac:dyDescent="0.25">
      <c r="A889" s="7" t="s">
        <v>1360</v>
      </c>
      <c r="D889" s="149"/>
      <c r="J889" s="149"/>
    </row>
    <row r="890" spans="1:10" x14ac:dyDescent="0.25">
      <c r="A890" s="7" t="s">
        <v>1362</v>
      </c>
      <c r="D890" s="149"/>
      <c r="J890" s="149"/>
    </row>
    <row r="891" spans="1:10" x14ac:dyDescent="0.25">
      <c r="A891" s="7" t="s">
        <v>270</v>
      </c>
      <c r="D891" s="149"/>
      <c r="J891" s="149"/>
    </row>
    <row r="892" spans="1:10" x14ac:dyDescent="0.25">
      <c r="A892" s="7" t="s">
        <v>271</v>
      </c>
      <c r="D892" s="149"/>
      <c r="J892" s="149"/>
    </row>
    <row r="893" spans="1:10" x14ac:dyDescent="0.25">
      <c r="A893" s="7" t="s">
        <v>272</v>
      </c>
      <c r="D893" s="149"/>
      <c r="J893" s="149"/>
    </row>
    <row r="894" spans="1:10" x14ac:dyDescent="0.25">
      <c r="A894" s="7" t="s">
        <v>273</v>
      </c>
      <c r="D894" s="149"/>
      <c r="J894" s="149"/>
    </row>
    <row r="895" spans="1:10" x14ac:dyDescent="0.25">
      <c r="A895" s="7" t="s">
        <v>274</v>
      </c>
      <c r="D895" s="149"/>
      <c r="J895" s="149"/>
    </row>
    <row r="896" spans="1:10" x14ac:dyDescent="0.25">
      <c r="A896" s="7" t="s">
        <v>275</v>
      </c>
      <c r="D896" s="149"/>
      <c r="J896" s="149"/>
    </row>
    <row r="897" spans="1:10" x14ac:dyDescent="0.25">
      <c r="A897" s="7" t="s">
        <v>276</v>
      </c>
      <c r="D897" s="149"/>
      <c r="J897" s="149"/>
    </row>
    <row r="898" spans="1:10" x14ac:dyDescent="0.25">
      <c r="A898" s="7" t="s">
        <v>277</v>
      </c>
      <c r="D898" s="149"/>
      <c r="J898" s="149"/>
    </row>
    <row r="899" spans="1:10" x14ac:dyDescent="0.25">
      <c r="A899" s="7" t="s">
        <v>278</v>
      </c>
      <c r="D899" s="149"/>
      <c r="J899" s="149"/>
    </row>
    <row r="900" spans="1:10" x14ac:dyDescent="0.25">
      <c r="A900" s="7" t="s">
        <v>279</v>
      </c>
      <c r="D900" s="149"/>
      <c r="J900" s="149"/>
    </row>
    <row r="901" spans="1:10" x14ac:dyDescent="0.25">
      <c r="A901" s="7" t="s">
        <v>280</v>
      </c>
      <c r="D901" s="149"/>
      <c r="J901" s="149"/>
    </row>
    <row r="902" spans="1:10" x14ac:dyDescent="0.25">
      <c r="A902" s="7" t="s">
        <v>281</v>
      </c>
      <c r="D902" s="149"/>
      <c r="J902" s="149"/>
    </row>
    <row r="903" spans="1:10" x14ac:dyDescent="0.25">
      <c r="A903" s="7" t="s">
        <v>282</v>
      </c>
      <c r="D903" s="149"/>
      <c r="J903" s="149"/>
    </row>
    <row r="904" spans="1:10" x14ac:dyDescent="0.25">
      <c r="A904" s="7" t="s">
        <v>283</v>
      </c>
      <c r="D904" s="149"/>
      <c r="J904" s="149"/>
    </row>
    <row r="905" spans="1:10" x14ac:dyDescent="0.25">
      <c r="A905" s="7" t="s">
        <v>682</v>
      </c>
      <c r="D905" s="149"/>
      <c r="J905" s="149"/>
    </row>
    <row r="906" spans="1:10" x14ac:dyDescent="0.25">
      <c r="A906" s="7" t="s">
        <v>685</v>
      </c>
      <c r="D906" s="149"/>
      <c r="J906" s="149"/>
    </row>
    <row r="907" spans="1:10" x14ac:dyDescent="0.25">
      <c r="A907" s="7" t="s">
        <v>686</v>
      </c>
      <c r="D907" s="149"/>
      <c r="J907" s="149"/>
    </row>
    <row r="908" spans="1:10" x14ac:dyDescent="0.25">
      <c r="A908" s="7" t="s">
        <v>689</v>
      </c>
      <c r="D908" s="149"/>
      <c r="J908" s="149"/>
    </row>
    <row r="909" spans="1:10" x14ac:dyDescent="0.25">
      <c r="A909" s="7" t="s">
        <v>690</v>
      </c>
      <c r="D909" s="149"/>
      <c r="J909" s="149"/>
    </row>
    <row r="910" spans="1:10" x14ac:dyDescent="0.25">
      <c r="A910" s="7" t="s">
        <v>691</v>
      </c>
      <c r="D910" s="149"/>
      <c r="J910" s="149"/>
    </row>
    <row r="911" spans="1:10" x14ac:dyDescent="0.25">
      <c r="A911" s="7" t="s">
        <v>692</v>
      </c>
      <c r="D911" s="149"/>
      <c r="J911" s="149"/>
    </row>
    <row r="912" spans="1:10" x14ac:dyDescent="0.25">
      <c r="A912" s="7" t="s">
        <v>694</v>
      </c>
      <c r="D912" s="149"/>
      <c r="J912" s="149"/>
    </row>
    <row r="913" spans="1:10" x14ac:dyDescent="0.25">
      <c r="A913" s="7" t="s">
        <v>695</v>
      </c>
      <c r="D913" s="149"/>
      <c r="J913" s="149"/>
    </row>
    <row r="914" spans="1:10" x14ac:dyDescent="0.25">
      <c r="A914" s="7" t="s">
        <v>696</v>
      </c>
      <c r="D914" s="149"/>
      <c r="J914" s="149"/>
    </row>
    <row r="915" spans="1:10" x14ac:dyDescent="0.25">
      <c r="A915" s="7" t="s">
        <v>697</v>
      </c>
      <c r="D915" s="149"/>
      <c r="J915" s="149"/>
    </row>
    <row r="916" spans="1:10" x14ac:dyDescent="0.25">
      <c r="A916" s="7" t="s">
        <v>1418</v>
      </c>
      <c r="D916" s="149"/>
      <c r="J916" s="149"/>
    </row>
    <row r="917" spans="1:10" x14ac:dyDescent="0.25">
      <c r="A917" s="7" t="s">
        <v>254</v>
      </c>
      <c r="D917" s="149"/>
      <c r="J917" s="149"/>
    </row>
    <row r="918" spans="1:10" x14ac:dyDescent="0.25">
      <c r="A918" s="7" t="s">
        <v>255</v>
      </c>
      <c r="D918" s="149"/>
      <c r="J918" s="149"/>
    </row>
    <row r="919" spans="1:10" x14ac:dyDescent="0.25">
      <c r="A919" s="7" t="s">
        <v>256</v>
      </c>
      <c r="D919" s="149"/>
      <c r="J919" s="149"/>
    </row>
    <row r="920" spans="1:10" x14ac:dyDescent="0.25">
      <c r="A920" s="7" t="s">
        <v>257</v>
      </c>
      <c r="D920" s="149"/>
      <c r="J920" s="149"/>
    </row>
    <row r="921" spans="1:10" x14ac:dyDescent="0.25">
      <c r="A921" s="7" t="s">
        <v>258</v>
      </c>
      <c r="D921" s="149"/>
      <c r="J921" s="149"/>
    </row>
    <row r="922" spans="1:10" x14ac:dyDescent="0.25">
      <c r="A922" s="7" t="s">
        <v>259</v>
      </c>
      <c r="D922" s="149"/>
      <c r="J922" s="149"/>
    </row>
    <row r="923" spans="1:10" x14ac:dyDescent="0.25">
      <c r="A923" s="7" t="s">
        <v>260</v>
      </c>
      <c r="D923" s="149"/>
      <c r="J923" s="149"/>
    </row>
    <row r="924" spans="1:10" x14ac:dyDescent="0.25">
      <c r="A924" s="7" t="s">
        <v>261</v>
      </c>
      <c r="D924" s="149"/>
      <c r="J924" s="149"/>
    </row>
    <row r="925" spans="1:10" x14ac:dyDescent="0.25">
      <c r="A925" s="7" t="s">
        <v>262</v>
      </c>
      <c r="D925" s="149"/>
      <c r="J925" s="149"/>
    </row>
    <row r="926" spans="1:10" x14ac:dyDescent="0.25">
      <c r="A926" s="7" t="s">
        <v>263</v>
      </c>
      <c r="D926" s="149"/>
      <c r="J926" s="149"/>
    </row>
    <row r="927" spans="1:10" x14ac:dyDescent="0.25">
      <c r="A927" s="7" t="s">
        <v>264</v>
      </c>
      <c r="D927" s="149"/>
      <c r="J927" s="149"/>
    </row>
    <row r="928" spans="1:10" x14ac:dyDescent="0.25">
      <c r="A928" s="7" t="s">
        <v>524</v>
      </c>
      <c r="D928" s="149"/>
      <c r="J928" s="149"/>
    </row>
    <row r="929" spans="1:10" x14ac:dyDescent="0.25">
      <c r="A929" s="7" t="s">
        <v>552</v>
      </c>
      <c r="D929" s="149"/>
      <c r="J929" s="149"/>
    </row>
    <row r="930" spans="1:10" x14ac:dyDescent="0.25">
      <c r="A930" s="7" t="s">
        <v>553</v>
      </c>
      <c r="D930" s="149"/>
      <c r="J930" s="149"/>
    </row>
    <row r="931" spans="1:10" x14ac:dyDescent="0.25">
      <c r="A931" s="7" t="s">
        <v>554</v>
      </c>
      <c r="D931" s="149"/>
      <c r="J931" s="149"/>
    </row>
    <row r="932" spans="1:10" x14ac:dyDescent="0.25">
      <c r="A932" s="7" t="s">
        <v>555</v>
      </c>
      <c r="D932" s="149"/>
      <c r="J932" s="149"/>
    </row>
    <row r="933" spans="1:10" x14ac:dyDescent="0.25">
      <c r="A933" s="7" t="s">
        <v>703</v>
      </c>
      <c r="D933" s="149"/>
      <c r="J933" s="149"/>
    </row>
    <row r="934" spans="1:10" x14ac:dyDescent="0.25">
      <c r="A934" s="7" t="s">
        <v>705</v>
      </c>
      <c r="D934" s="149"/>
      <c r="J934" s="149"/>
    </row>
    <row r="935" spans="1:10" x14ac:dyDescent="0.25">
      <c r="A935" s="7" t="s">
        <v>706</v>
      </c>
      <c r="D935" s="149"/>
      <c r="J935" s="149"/>
    </row>
    <row r="936" spans="1:10" x14ac:dyDescent="0.25">
      <c r="A936" s="7" t="s">
        <v>707</v>
      </c>
      <c r="D936" s="149"/>
      <c r="J936" s="149"/>
    </row>
    <row r="937" spans="1:10" x14ac:dyDescent="0.25">
      <c r="A937" s="7" t="s">
        <v>708</v>
      </c>
      <c r="D937" s="149"/>
      <c r="J937" s="149"/>
    </row>
    <row r="938" spans="1:10" x14ac:dyDescent="0.25">
      <c r="A938" s="7" t="s">
        <v>709</v>
      </c>
      <c r="D938" s="149"/>
      <c r="J938" s="149"/>
    </row>
    <row r="939" spans="1:10" x14ac:dyDescent="0.25">
      <c r="A939" s="7" t="s">
        <v>556</v>
      </c>
      <c r="D939" s="149"/>
      <c r="J939" s="149"/>
    </row>
    <row r="940" spans="1:10" x14ac:dyDescent="0.25">
      <c r="A940" s="7" t="s">
        <v>557</v>
      </c>
      <c r="D940" s="149"/>
      <c r="J940" s="149"/>
    </row>
    <row r="941" spans="1:10" x14ac:dyDescent="0.25">
      <c r="A941" s="7" t="s">
        <v>558</v>
      </c>
      <c r="D941" s="149"/>
      <c r="J941" s="149"/>
    </row>
    <row r="942" spans="1:10" x14ac:dyDescent="0.25">
      <c r="A942" s="7" t="s">
        <v>559</v>
      </c>
      <c r="D942" s="149"/>
      <c r="J942" s="149"/>
    </row>
    <row r="943" spans="1:10" x14ac:dyDescent="0.25">
      <c r="A943" s="7" t="s">
        <v>560</v>
      </c>
      <c r="D943" s="149"/>
      <c r="J943" s="149"/>
    </row>
    <row r="944" spans="1:10" x14ac:dyDescent="0.25">
      <c r="A944" s="7" t="s">
        <v>561</v>
      </c>
      <c r="D944" s="149"/>
      <c r="J944" s="149"/>
    </row>
    <row r="945" spans="1:10" x14ac:dyDescent="0.25">
      <c r="A945" s="7" t="s">
        <v>562</v>
      </c>
      <c r="D945" s="149"/>
      <c r="J945" s="149"/>
    </row>
    <row r="946" spans="1:10" x14ac:dyDescent="0.25">
      <c r="A946" s="7" t="s">
        <v>563</v>
      </c>
      <c r="D946" s="149"/>
      <c r="J946" s="149"/>
    </row>
    <row r="947" spans="1:10" x14ac:dyDescent="0.25">
      <c r="A947" s="7" t="s">
        <v>564</v>
      </c>
      <c r="D947" s="149"/>
      <c r="J947" s="149"/>
    </row>
    <row r="948" spans="1:10" x14ac:dyDescent="0.25">
      <c r="A948" s="7" t="s">
        <v>568</v>
      </c>
      <c r="D948" s="149"/>
      <c r="J948" s="149"/>
    </row>
    <row r="949" spans="1:10" x14ac:dyDescent="0.25">
      <c r="A949" s="7" t="s">
        <v>569</v>
      </c>
      <c r="D949" s="149"/>
      <c r="J949" s="149"/>
    </row>
    <row r="950" spans="1:10" x14ac:dyDescent="0.25">
      <c r="A950" s="7" t="s">
        <v>570</v>
      </c>
      <c r="D950" s="149"/>
      <c r="J950" s="149"/>
    </row>
    <row r="951" spans="1:10" x14ac:dyDescent="0.25">
      <c r="A951" s="7" t="s">
        <v>584</v>
      </c>
      <c r="D951" s="149"/>
      <c r="J951" s="149"/>
    </row>
    <row r="952" spans="1:10" x14ac:dyDescent="0.25">
      <c r="A952" s="7" t="s">
        <v>586</v>
      </c>
      <c r="D952" s="149"/>
      <c r="J952" s="149"/>
    </row>
    <row r="953" spans="1:10" x14ac:dyDescent="0.25">
      <c r="A953" s="7" t="s">
        <v>588</v>
      </c>
      <c r="D953" s="149"/>
      <c r="J953" s="149"/>
    </row>
    <row r="954" spans="1:10" x14ac:dyDescent="0.25">
      <c r="A954" s="7" t="s">
        <v>590</v>
      </c>
      <c r="D954" s="149"/>
      <c r="J954" s="149"/>
    </row>
    <row r="955" spans="1:10" x14ac:dyDescent="0.25">
      <c r="A955" s="7" t="s">
        <v>591</v>
      </c>
      <c r="D955" s="149"/>
      <c r="J955" s="149"/>
    </row>
    <row r="956" spans="1:10" x14ac:dyDescent="0.25">
      <c r="A956" s="7" t="s">
        <v>592</v>
      </c>
      <c r="D956" s="149"/>
      <c r="J956" s="149"/>
    </row>
    <row r="957" spans="1:10" x14ac:dyDescent="0.25">
      <c r="A957" s="7" t="s">
        <v>596</v>
      </c>
      <c r="D957" s="149"/>
      <c r="J957" s="149"/>
    </row>
    <row r="958" spans="1:10" x14ac:dyDescent="0.25">
      <c r="A958" s="7" t="s">
        <v>598</v>
      </c>
      <c r="D958" s="149"/>
      <c r="J958" s="149"/>
    </row>
    <row r="959" spans="1:10" x14ac:dyDescent="0.25">
      <c r="A959" s="7" t="s">
        <v>600</v>
      </c>
      <c r="D959" s="149"/>
      <c r="J959" s="149"/>
    </row>
    <row r="960" spans="1:10" x14ac:dyDescent="0.25">
      <c r="A960" s="7" t="s">
        <v>601</v>
      </c>
      <c r="D960" s="149"/>
      <c r="J960" s="149"/>
    </row>
    <row r="961" spans="1:10" x14ac:dyDescent="0.25">
      <c r="A961" s="7" t="s">
        <v>603</v>
      </c>
      <c r="D961" s="149"/>
      <c r="J961" s="149"/>
    </row>
    <row r="962" spans="1:10" x14ac:dyDescent="0.25">
      <c r="A962" s="7" t="s">
        <v>1154</v>
      </c>
      <c r="D962" s="149"/>
      <c r="J962" s="149"/>
    </row>
    <row r="963" spans="1:10" x14ac:dyDescent="0.25">
      <c r="A963" s="7" t="s">
        <v>607</v>
      </c>
      <c r="D963" s="149"/>
      <c r="J963" s="149"/>
    </row>
    <row r="964" spans="1:10" x14ac:dyDescent="0.25">
      <c r="A964" s="7" t="s">
        <v>609</v>
      </c>
      <c r="D964" s="149"/>
      <c r="J964" s="149"/>
    </row>
    <row r="965" spans="1:10" x14ac:dyDescent="0.25">
      <c r="A965" s="7" t="s">
        <v>1365</v>
      </c>
      <c r="D965" s="149"/>
      <c r="J965" s="149"/>
    </row>
    <row r="966" spans="1:10" x14ac:dyDescent="0.25">
      <c r="A966" s="7" t="s">
        <v>1367</v>
      </c>
      <c r="D966" s="149"/>
      <c r="J966" s="149"/>
    </row>
    <row r="967" spans="1:10" x14ac:dyDescent="0.25">
      <c r="A967" s="7" t="s">
        <v>1165</v>
      </c>
      <c r="D967" s="149"/>
      <c r="J967" s="149"/>
    </row>
    <row r="968" spans="1:10" x14ac:dyDescent="0.25">
      <c r="A968" s="7" t="s">
        <v>1166</v>
      </c>
      <c r="D968" s="149"/>
      <c r="J968" s="149"/>
    </row>
    <row r="969" spans="1:10" x14ac:dyDescent="0.25">
      <c r="A969" s="7" t="s">
        <v>1167</v>
      </c>
      <c r="D969" s="149"/>
      <c r="J969" s="149"/>
    </row>
    <row r="970" spans="1:10" x14ac:dyDescent="0.25">
      <c r="A970" s="7" t="s">
        <v>1168</v>
      </c>
      <c r="D970" s="149"/>
      <c r="J970" s="149"/>
    </row>
    <row r="971" spans="1:10" x14ac:dyDescent="0.25">
      <c r="A971" s="7" t="s">
        <v>1169</v>
      </c>
      <c r="D971" s="149"/>
      <c r="J971" s="149"/>
    </row>
    <row r="972" spans="1:10" x14ac:dyDescent="0.25">
      <c r="A972" s="7" t="s">
        <v>1170</v>
      </c>
      <c r="D972" s="149"/>
      <c r="J972" s="149"/>
    </row>
    <row r="973" spans="1:10" x14ac:dyDescent="0.25">
      <c r="A973" s="7" t="s">
        <v>1171</v>
      </c>
      <c r="D973" s="149"/>
      <c r="J973" s="149"/>
    </row>
    <row r="974" spans="1:10" x14ac:dyDescent="0.25">
      <c r="A974" s="7" t="s">
        <v>1172</v>
      </c>
      <c r="D974" s="149"/>
      <c r="J974" s="149"/>
    </row>
    <row r="975" spans="1:10" x14ac:dyDescent="0.25">
      <c r="A975" s="7" t="s">
        <v>1173</v>
      </c>
      <c r="D975" s="149"/>
      <c r="J975" s="149"/>
    </row>
    <row r="976" spans="1:10" x14ac:dyDescent="0.25">
      <c r="A976" s="7" t="s">
        <v>1174</v>
      </c>
      <c r="D976" s="149"/>
      <c r="J976" s="149"/>
    </row>
    <row r="977" spans="1:10" x14ac:dyDescent="0.25">
      <c r="A977" s="7" t="s">
        <v>1175</v>
      </c>
      <c r="D977" s="149"/>
      <c r="J977" s="149"/>
    </row>
    <row r="978" spans="1:10" x14ac:dyDescent="0.25">
      <c r="A978" s="7" t="s">
        <v>1176</v>
      </c>
      <c r="D978" s="149"/>
      <c r="J978" s="149"/>
    </row>
    <row r="979" spans="1:10" x14ac:dyDescent="0.25">
      <c r="A979" s="7" t="s">
        <v>1177</v>
      </c>
      <c r="D979" s="149"/>
      <c r="J979" s="149"/>
    </row>
    <row r="980" spans="1:10" x14ac:dyDescent="0.25">
      <c r="A980" s="7" t="s">
        <v>1178</v>
      </c>
      <c r="D980" s="149"/>
      <c r="J980" s="149"/>
    </row>
    <row r="981" spans="1:10" x14ac:dyDescent="0.25">
      <c r="A981" s="7" t="s">
        <v>1179</v>
      </c>
      <c r="D981" s="149"/>
      <c r="J981" s="149"/>
    </row>
    <row r="982" spans="1:10" x14ac:dyDescent="0.25">
      <c r="A982" s="7" t="s">
        <v>1180</v>
      </c>
      <c r="D982" s="149"/>
      <c r="J982" s="149"/>
    </row>
    <row r="983" spans="1:10" x14ac:dyDescent="0.25">
      <c r="A983" s="7" t="s">
        <v>1181</v>
      </c>
      <c r="D983" s="149"/>
      <c r="J983" s="149"/>
    </row>
    <row r="984" spans="1:10" x14ac:dyDescent="0.25">
      <c r="A984" s="7" t="s">
        <v>1182</v>
      </c>
      <c r="D984" s="149"/>
      <c r="J984" s="149"/>
    </row>
    <row r="985" spans="1:10" x14ac:dyDescent="0.25">
      <c r="A985" s="7" t="s">
        <v>1183</v>
      </c>
      <c r="D985" s="149"/>
      <c r="J985" s="149"/>
    </row>
    <row r="986" spans="1:10" x14ac:dyDescent="0.25">
      <c r="A986" s="7" t="s">
        <v>1184</v>
      </c>
      <c r="D986" s="149"/>
      <c r="J986" s="149"/>
    </row>
    <row r="987" spans="1:10" x14ac:dyDescent="0.25">
      <c r="A987" s="7" t="s">
        <v>1185</v>
      </c>
      <c r="D987" s="149"/>
      <c r="J987" s="149"/>
    </row>
    <row r="988" spans="1:10" x14ac:dyDescent="0.25">
      <c r="A988" s="7" t="s">
        <v>1186</v>
      </c>
      <c r="D988" s="149"/>
      <c r="J988" s="149"/>
    </row>
    <row r="989" spans="1:10" x14ac:dyDescent="0.25">
      <c r="A989" s="7" t="s">
        <v>1187</v>
      </c>
      <c r="D989" s="149"/>
      <c r="J989" s="149"/>
    </row>
    <row r="990" spans="1:10" x14ac:dyDescent="0.25">
      <c r="A990" s="7" t="s">
        <v>1188</v>
      </c>
      <c r="D990" s="149"/>
      <c r="J990" s="149"/>
    </row>
    <row r="991" spans="1:10" x14ac:dyDescent="0.25">
      <c r="A991" s="7" t="s">
        <v>1189</v>
      </c>
      <c r="D991" s="149"/>
      <c r="J991" s="149"/>
    </row>
    <row r="992" spans="1:10" x14ac:dyDescent="0.25">
      <c r="A992" s="7" t="s">
        <v>1190</v>
      </c>
      <c r="D992" s="149"/>
      <c r="J992" s="149"/>
    </row>
    <row r="993" spans="1:10" x14ac:dyDescent="0.25">
      <c r="A993" s="7" t="s">
        <v>1191</v>
      </c>
      <c r="D993" s="149"/>
      <c r="J993" s="149"/>
    </row>
    <row r="994" spans="1:10" x14ac:dyDescent="0.25">
      <c r="A994" s="7" t="s">
        <v>1192</v>
      </c>
      <c r="D994" s="149"/>
      <c r="J994" s="149"/>
    </row>
    <row r="995" spans="1:10" x14ac:dyDescent="0.25">
      <c r="A995" s="7" t="s">
        <v>1193</v>
      </c>
      <c r="D995" s="149"/>
      <c r="J995" s="149"/>
    </row>
    <row r="996" spans="1:10" x14ac:dyDescent="0.25">
      <c r="A996" s="7" t="s">
        <v>1194</v>
      </c>
      <c r="D996" s="149"/>
      <c r="J996" s="149"/>
    </row>
    <row r="997" spans="1:10" x14ac:dyDescent="0.25">
      <c r="A997" s="7" t="s">
        <v>1502</v>
      </c>
      <c r="D997" s="149"/>
      <c r="J997" s="149"/>
    </row>
    <row r="998" spans="1:10" x14ac:dyDescent="0.25">
      <c r="D998" s="149"/>
      <c r="J998" s="149"/>
    </row>
    <row r="999" spans="1:10" x14ac:dyDescent="0.25">
      <c r="D999" s="149"/>
      <c r="J999" s="149"/>
    </row>
    <row r="1000" spans="1:10" x14ac:dyDescent="0.25">
      <c r="D1000" s="149"/>
      <c r="J1000" s="149"/>
    </row>
    <row r="1001" spans="1:10" x14ac:dyDescent="0.25">
      <c r="D1001" s="149"/>
      <c r="J1001" s="149"/>
    </row>
    <row r="1002" spans="1:10" x14ac:dyDescent="0.25">
      <c r="D1002" s="149"/>
      <c r="J1002" s="149"/>
    </row>
    <row r="1003" spans="1:10" x14ac:dyDescent="0.25">
      <c r="D1003" s="149"/>
      <c r="J1003" s="149"/>
    </row>
    <row r="1004" spans="1:10" x14ac:dyDescent="0.25">
      <c r="D1004" s="149"/>
      <c r="J1004" s="149"/>
    </row>
    <row r="1005" spans="1:10" x14ac:dyDescent="0.25">
      <c r="D1005" s="149"/>
      <c r="J1005" s="149"/>
    </row>
    <row r="1006" spans="1:10" x14ac:dyDescent="0.25">
      <c r="D1006" s="149"/>
      <c r="J1006" s="149"/>
    </row>
    <row r="1007" spans="1:10" x14ac:dyDescent="0.25">
      <c r="D1007" s="149"/>
      <c r="J1007" s="149"/>
    </row>
    <row r="1008" spans="1:10" x14ac:dyDescent="0.25">
      <c r="D1008" s="149"/>
      <c r="J1008" s="149"/>
    </row>
    <row r="1009" spans="4:10" x14ac:dyDescent="0.25">
      <c r="D1009" s="149"/>
      <c r="J1009" s="149"/>
    </row>
    <row r="1010" spans="4:10" x14ac:dyDescent="0.25">
      <c r="D1010" s="149"/>
      <c r="J1010" s="149"/>
    </row>
    <row r="1011" spans="4:10" x14ac:dyDescent="0.25">
      <c r="D1011" s="149"/>
      <c r="J1011" s="149"/>
    </row>
    <row r="1012" spans="4:10" x14ac:dyDescent="0.25">
      <c r="D1012" s="149"/>
      <c r="J1012" s="149"/>
    </row>
    <row r="1013" spans="4:10" x14ac:dyDescent="0.25">
      <c r="D1013" s="149"/>
      <c r="J1013" s="149"/>
    </row>
    <row r="1014" spans="4:10" x14ac:dyDescent="0.25">
      <c r="D1014" s="149"/>
      <c r="J1014" s="149"/>
    </row>
    <row r="1015" spans="4:10" x14ac:dyDescent="0.25">
      <c r="D1015" s="149"/>
      <c r="J1015" s="149"/>
    </row>
    <row r="1016" spans="4:10" x14ac:dyDescent="0.25">
      <c r="D1016" s="149"/>
      <c r="J1016" s="149"/>
    </row>
    <row r="1017" spans="4:10" x14ac:dyDescent="0.25">
      <c r="D1017" s="149"/>
      <c r="J1017" s="149"/>
    </row>
    <row r="1018" spans="4:10" x14ac:dyDescent="0.25">
      <c r="D1018" s="149"/>
      <c r="J1018" s="149"/>
    </row>
    <row r="1019" spans="4:10" x14ac:dyDescent="0.25">
      <c r="D1019" s="149"/>
      <c r="J1019" s="149"/>
    </row>
    <row r="1020" spans="4:10" x14ac:dyDescent="0.25">
      <c r="D1020" s="149"/>
      <c r="J1020" s="149"/>
    </row>
    <row r="1021" spans="4:10" x14ac:dyDescent="0.25">
      <c r="D1021" s="149"/>
      <c r="J1021" s="149"/>
    </row>
    <row r="1022" spans="4:10" x14ac:dyDescent="0.25">
      <c r="D1022" s="149"/>
      <c r="J1022" s="149"/>
    </row>
    <row r="1023" spans="4:10" x14ac:dyDescent="0.25">
      <c r="D1023" s="149"/>
      <c r="J1023" s="149"/>
    </row>
    <row r="1024" spans="4:10" x14ac:dyDescent="0.25">
      <c r="D1024" s="149"/>
      <c r="J1024" s="149"/>
    </row>
    <row r="1025" spans="4:10" x14ac:dyDescent="0.25">
      <c r="D1025" s="149"/>
      <c r="J1025" s="149"/>
    </row>
    <row r="1026" spans="4:10" x14ac:dyDescent="0.25">
      <c r="D1026" s="149"/>
      <c r="J1026" s="149"/>
    </row>
    <row r="1027" spans="4:10" x14ac:dyDescent="0.25">
      <c r="D1027" s="149"/>
      <c r="J1027" s="149"/>
    </row>
    <row r="1028" spans="4:10" x14ac:dyDescent="0.25">
      <c r="D1028" s="149"/>
      <c r="J1028" s="149"/>
    </row>
    <row r="1029" spans="4:10" x14ac:dyDescent="0.25">
      <c r="D1029" s="149"/>
      <c r="J1029" s="149"/>
    </row>
    <row r="1030" spans="4:10" x14ac:dyDescent="0.25">
      <c r="D1030" s="149"/>
      <c r="J1030" s="149"/>
    </row>
    <row r="1031" spans="4:10" x14ac:dyDescent="0.25">
      <c r="D1031" s="149"/>
      <c r="J1031" s="149"/>
    </row>
    <row r="1032" spans="4:10" x14ac:dyDescent="0.25">
      <c r="D1032" s="149"/>
      <c r="J1032" s="149"/>
    </row>
    <row r="1033" spans="4:10" x14ac:dyDescent="0.25">
      <c r="D1033" s="149"/>
      <c r="J1033" s="149"/>
    </row>
    <row r="1034" spans="4:10" x14ac:dyDescent="0.25">
      <c r="D1034" s="149"/>
      <c r="J1034" s="149"/>
    </row>
    <row r="1035" spans="4:10" x14ac:dyDescent="0.25">
      <c r="D1035" s="149"/>
      <c r="J1035" s="149"/>
    </row>
    <row r="1036" spans="4:10" x14ac:dyDescent="0.25">
      <c r="D1036" s="149"/>
      <c r="J1036" s="149"/>
    </row>
    <row r="1037" spans="4:10" x14ac:dyDescent="0.25">
      <c r="D1037" s="149"/>
      <c r="J1037" s="149"/>
    </row>
    <row r="1038" spans="4:10" x14ac:dyDescent="0.25">
      <c r="D1038" s="149"/>
      <c r="J1038" s="149"/>
    </row>
    <row r="1039" spans="4:10" x14ac:dyDescent="0.25">
      <c r="D1039" s="149"/>
      <c r="J1039" s="149"/>
    </row>
    <row r="1040" spans="4:10" x14ac:dyDescent="0.25">
      <c r="D1040" s="149"/>
      <c r="J1040" s="149"/>
    </row>
    <row r="1041" spans="4:10" x14ac:dyDescent="0.25">
      <c r="D1041" s="149"/>
      <c r="J1041" s="149"/>
    </row>
    <row r="1042" spans="4:10" x14ac:dyDescent="0.25">
      <c r="D1042" s="149"/>
      <c r="J1042" s="149"/>
    </row>
    <row r="1043" spans="4:10" x14ac:dyDescent="0.25">
      <c r="D1043" s="149"/>
      <c r="J1043" s="149"/>
    </row>
    <row r="1044" spans="4:10" x14ac:dyDescent="0.25">
      <c r="D1044" s="149"/>
      <c r="J1044" s="149"/>
    </row>
    <row r="1045" spans="4:10" x14ac:dyDescent="0.25">
      <c r="D1045" s="149"/>
      <c r="J1045" s="149"/>
    </row>
    <row r="1046" spans="4:10" x14ac:dyDescent="0.25">
      <c r="D1046" s="149"/>
      <c r="J1046" s="149"/>
    </row>
    <row r="1047" spans="4:10" x14ac:dyDescent="0.25">
      <c r="D1047" s="149"/>
      <c r="J1047" s="149"/>
    </row>
    <row r="1048" spans="4:10" x14ac:dyDescent="0.25">
      <c r="D1048" s="149"/>
      <c r="J1048" s="149"/>
    </row>
    <row r="1049" spans="4:10" x14ac:dyDescent="0.25">
      <c r="D1049" s="149"/>
      <c r="J1049" s="149"/>
    </row>
    <row r="1050" spans="4:10" x14ac:dyDescent="0.25">
      <c r="D1050" s="149"/>
      <c r="J1050" s="149"/>
    </row>
    <row r="1051" spans="4:10" x14ac:dyDescent="0.25">
      <c r="D1051" s="149"/>
      <c r="J1051" s="149"/>
    </row>
    <row r="1052" spans="4:10" x14ac:dyDescent="0.25">
      <c r="D1052" s="149"/>
      <c r="J1052" s="149"/>
    </row>
    <row r="1053" spans="4:10" x14ac:dyDescent="0.25">
      <c r="D1053" s="149"/>
      <c r="J1053" s="149"/>
    </row>
    <row r="1054" spans="4:10" x14ac:dyDescent="0.25">
      <c r="D1054" s="149"/>
      <c r="J1054" s="149"/>
    </row>
    <row r="1055" spans="4:10" x14ac:dyDescent="0.25">
      <c r="D1055" s="149"/>
      <c r="J1055" s="149"/>
    </row>
    <row r="1056" spans="4:10" x14ac:dyDescent="0.25">
      <c r="D1056" s="149"/>
      <c r="J1056" s="149"/>
    </row>
    <row r="1057" spans="4:10" x14ac:dyDescent="0.25">
      <c r="D1057" s="149"/>
      <c r="J1057" s="149"/>
    </row>
    <row r="1058" spans="4:10" x14ac:dyDescent="0.25">
      <c r="D1058" s="149"/>
      <c r="J1058" s="149"/>
    </row>
    <row r="1059" spans="4:10" x14ac:dyDescent="0.25">
      <c r="D1059" s="149"/>
      <c r="J1059" s="149"/>
    </row>
    <row r="1060" spans="4:10" x14ac:dyDescent="0.25">
      <c r="D1060" s="149"/>
      <c r="J1060" s="149"/>
    </row>
    <row r="1061" spans="4:10" x14ac:dyDescent="0.25">
      <c r="D1061" s="149"/>
      <c r="J1061" s="149"/>
    </row>
    <row r="1062" spans="4:10" x14ac:dyDescent="0.25">
      <c r="D1062" s="149"/>
      <c r="J1062" s="149"/>
    </row>
    <row r="1063" spans="4:10" x14ac:dyDescent="0.25">
      <c r="D1063" s="149"/>
      <c r="J1063" s="149"/>
    </row>
    <row r="1064" spans="4:10" x14ac:dyDescent="0.25">
      <c r="D1064" s="149"/>
      <c r="J1064" s="149"/>
    </row>
    <row r="1065" spans="4:10" x14ac:dyDescent="0.25">
      <c r="D1065" s="149"/>
      <c r="J1065" s="149"/>
    </row>
    <row r="1066" spans="4:10" x14ac:dyDescent="0.25">
      <c r="D1066" s="149"/>
      <c r="J1066" s="149"/>
    </row>
    <row r="1067" spans="4:10" x14ac:dyDescent="0.25">
      <c r="D1067" s="149"/>
      <c r="J1067" s="149"/>
    </row>
    <row r="1068" spans="4:10" x14ac:dyDescent="0.25">
      <c r="D1068" s="149"/>
      <c r="J1068" s="149"/>
    </row>
    <row r="1069" spans="4:10" x14ac:dyDescent="0.25">
      <c r="D1069" s="149"/>
      <c r="J1069" s="149"/>
    </row>
    <row r="1070" spans="4:10" x14ac:dyDescent="0.25">
      <c r="D1070" s="149"/>
      <c r="J1070" s="149"/>
    </row>
    <row r="1071" spans="4:10" x14ac:dyDescent="0.25">
      <c r="D1071" s="149"/>
      <c r="J1071" s="149"/>
    </row>
    <row r="1072" spans="4:10" x14ac:dyDescent="0.25">
      <c r="D1072" s="149"/>
      <c r="J1072" s="149"/>
    </row>
    <row r="1073" spans="4:10" x14ac:dyDescent="0.25">
      <c r="D1073" s="149"/>
      <c r="J1073" s="149"/>
    </row>
    <row r="1074" spans="4:10" x14ac:dyDescent="0.25">
      <c r="D1074" s="149"/>
      <c r="J1074" s="149"/>
    </row>
    <row r="1075" spans="4:10" x14ac:dyDescent="0.25">
      <c r="D1075" s="149"/>
      <c r="J1075" s="149"/>
    </row>
    <row r="1076" spans="4:10" x14ac:dyDescent="0.25">
      <c r="D1076" s="149"/>
      <c r="J1076" s="149"/>
    </row>
    <row r="1077" spans="4:10" x14ac:dyDescent="0.25">
      <c r="D1077" s="149"/>
      <c r="J1077" s="149"/>
    </row>
    <row r="1078" spans="4:10" x14ac:dyDescent="0.25">
      <c r="D1078" s="149"/>
      <c r="J1078" s="149"/>
    </row>
    <row r="1079" spans="4:10" x14ac:dyDescent="0.25">
      <c r="D1079" s="149"/>
      <c r="J1079" s="149"/>
    </row>
    <row r="1080" spans="4:10" x14ac:dyDescent="0.25">
      <c r="D1080" s="149"/>
      <c r="J1080" s="149"/>
    </row>
    <row r="1081" spans="4:10" x14ac:dyDescent="0.25">
      <c r="D1081" s="149"/>
      <c r="J1081" s="149"/>
    </row>
    <row r="1082" spans="4:10" x14ac:dyDescent="0.25">
      <c r="D1082" s="149"/>
      <c r="J1082" s="149"/>
    </row>
    <row r="1083" spans="4:10" x14ac:dyDescent="0.25">
      <c r="D1083" s="149"/>
      <c r="J1083" s="149"/>
    </row>
    <row r="1084" spans="4:10" x14ac:dyDescent="0.25">
      <c r="D1084" s="149"/>
      <c r="J1084" s="149"/>
    </row>
    <row r="1085" spans="4:10" x14ac:dyDescent="0.25">
      <c r="D1085" s="149"/>
      <c r="J1085" s="149"/>
    </row>
    <row r="1086" spans="4:10" x14ac:dyDescent="0.25">
      <c r="D1086" s="149"/>
      <c r="J1086" s="149"/>
    </row>
    <row r="1087" spans="4:10" x14ac:dyDescent="0.25">
      <c r="D1087" s="149"/>
      <c r="J1087" s="149"/>
    </row>
    <row r="1088" spans="4:10" x14ac:dyDescent="0.25">
      <c r="D1088" s="149"/>
      <c r="J1088" s="149"/>
    </row>
    <row r="1089" spans="4:10" x14ac:dyDescent="0.25">
      <c r="D1089" s="149"/>
      <c r="J1089" s="149"/>
    </row>
    <row r="1090" spans="4:10" x14ac:dyDescent="0.25">
      <c r="D1090" s="149"/>
      <c r="J1090" s="149"/>
    </row>
    <row r="1091" spans="4:10" x14ac:dyDescent="0.25">
      <c r="D1091" s="149"/>
      <c r="J1091" s="149"/>
    </row>
    <row r="1092" spans="4:10" x14ac:dyDescent="0.25">
      <c r="D1092" s="149"/>
      <c r="J1092" s="149"/>
    </row>
    <row r="1093" spans="4:10" x14ac:dyDescent="0.25">
      <c r="D1093" s="149"/>
      <c r="J1093" s="149"/>
    </row>
    <row r="1094" spans="4:10" x14ac:dyDescent="0.25">
      <c r="D1094" s="149"/>
      <c r="J1094" s="149"/>
    </row>
    <row r="1095" spans="4:10" x14ac:dyDescent="0.25">
      <c r="D1095" s="149"/>
      <c r="J1095" s="149"/>
    </row>
    <row r="1096" spans="4:10" x14ac:dyDescent="0.25">
      <c r="D1096" s="149"/>
      <c r="J1096" s="149"/>
    </row>
    <row r="1097" spans="4:10" x14ac:dyDescent="0.25">
      <c r="D1097" s="149"/>
      <c r="J1097" s="149"/>
    </row>
    <row r="1098" spans="4:10" x14ac:dyDescent="0.25">
      <c r="D1098" s="149"/>
      <c r="J1098" s="149"/>
    </row>
    <row r="1099" spans="4:10" x14ac:dyDescent="0.25">
      <c r="D1099" s="149"/>
      <c r="J1099" s="149"/>
    </row>
    <row r="1100" spans="4:10" x14ac:dyDescent="0.25">
      <c r="D1100" s="149"/>
      <c r="J1100" s="149"/>
    </row>
    <row r="1101" spans="4:10" x14ac:dyDescent="0.25">
      <c r="D1101" s="149"/>
      <c r="J1101" s="149"/>
    </row>
    <row r="1102" spans="4:10" x14ac:dyDescent="0.25">
      <c r="D1102" s="149"/>
      <c r="J1102" s="149"/>
    </row>
    <row r="1103" spans="4:10" x14ac:dyDescent="0.25">
      <c r="D1103" s="149"/>
      <c r="J1103" s="149"/>
    </row>
    <row r="1104" spans="4:10" x14ac:dyDescent="0.25">
      <c r="D1104" s="149"/>
      <c r="J1104" s="149"/>
    </row>
    <row r="1105" spans="4:10" x14ac:dyDescent="0.25">
      <c r="D1105" s="149"/>
      <c r="J1105" s="149"/>
    </row>
    <row r="1106" spans="4:10" x14ac:dyDescent="0.25">
      <c r="D1106" s="149"/>
      <c r="J1106" s="149"/>
    </row>
    <row r="1107" spans="4:10" x14ac:dyDescent="0.25">
      <c r="D1107" s="149"/>
      <c r="J1107" s="149"/>
    </row>
    <row r="1108" spans="4:10" x14ac:dyDescent="0.25">
      <c r="D1108" s="149"/>
      <c r="J1108" s="149"/>
    </row>
    <row r="1109" spans="4:10" x14ac:dyDescent="0.25">
      <c r="D1109" s="149"/>
      <c r="J1109" s="149"/>
    </row>
    <row r="1110" spans="4:10" x14ac:dyDescent="0.25">
      <c r="D1110" s="149"/>
      <c r="J1110" s="149"/>
    </row>
    <row r="1111" spans="4:10" x14ac:dyDescent="0.25">
      <c r="D1111" s="149"/>
      <c r="J1111" s="149"/>
    </row>
    <row r="1112" spans="4:10" x14ac:dyDescent="0.25">
      <c r="D1112" s="149"/>
      <c r="J1112" s="149"/>
    </row>
    <row r="1113" spans="4:10" x14ac:dyDescent="0.25">
      <c r="D1113" s="149"/>
      <c r="J1113" s="149"/>
    </row>
    <row r="1114" spans="4:10" x14ac:dyDescent="0.25">
      <c r="D1114" s="149"/>
      <c r="J1114" s="149"/>
    </row>
    <row r="1115" spans="4:10" x14ac:dyDescent="0.25">
      <c r="D1115" s="149"/>
      <c r="J1115" s="149"/>
    </row>
    <row r="1116" spans="4:10" x14ac:dyDescent="0.25">
      <c r="D1116" s="149"/>
      <c r="J1116" s="149"/>
    </row>
    <row r="1117" spans="4:10" x14ac:dyDescent="0.25">
      <c r="D1117" s="149"/>
      <c r="J1117" s="149"/>
    </row>
    <row r="1118" spans="4:10" x14ac:dyDescent="0.25">
      <c r="D1118" s="149"/>
      <c r="J1118" s="149"/>
    </row>
    <row r="1119" spans="4:10" x14ac:dyDescent="0.25">
      <c r="D1119" s="149"/>
      <c r="J1119" s="149"/>
    </row>
    <row r="1120" spans="4:10" x14ac:dyDescent="0.25">
      <c r="D1120" s="149"/>
      <c r="J1120" s="149"/>
    </row>
    <row r="1121" spans="4:10" x14ac:dyDescent="0.25">
      <c r="D1121" s="149"/>
      <c r="J1121" s="149"/>
    </row>
    <row r="1122" spans="4:10" x14ac:dyDescent="0.25">
      <c r="D1122" s="149"/>
      <c r="J1122" s="149"/>
    </row>
    <row r="1123" spans="4:10" x14ac:dyDescent="0.25">
      <c r="D1123" s="149"/>
      <c r="J1123" s="149"/>
    </row>
    <row r="1124" spans="4:10" x14ac:dyDescent="0.25">
      <c r="D1124" s="149"/>
      <c r="J1124" s="149"/>
    </row>
    <row r="1125" spans="4:10" x14ac:dyDescent="0.25">
      <c r="D1125" s="149"/>
      <c r="J1125" s="149"/>
    </row>
    <row r="1126" spans="4:10" x14ac:dyDescent="0.25">
      <c r="D1126" s="149"/>
      <c r="J1126" s="149"/>
    </row>
    <row r="1127" spans="4:10" x14ac:dyDescent="0.25">
      <c r="D1127" s="149"/>
      <c r="J1127" s="149"/>
    </row>
    <row r="1128" spans="4:10" x14ac:dyDescent="0.25">
      <c r="D1128" s="149"/>
      <c r="J1128" s="149"/>
    </row>
    <row r="1129" spans="4:10" x14ac:dyDescent="0.25">
      <c r="D1129" s="149"/>
      <c r="J1129" s="149"/>
    </row>
    <row r="1130" spans="4:10" x14ac:dyDescent="0.25">
      <c r="D1130" s="149"/>
      <c r="J1130" s="149"/>
    </row>
    <row r="1131" spans="4:10" x14ac:dyDescent="0.25">
      <c r="D1131" s="149"/>
      <c r="J1131" s="149"/>
    </row>
    <row r="1132" spans="4:10" x14ac:dyDescent="0.25">
      <c r="D1132" s="149"/>
      <c r="J1132" s="149"/>
    </row>
    <row r="1133" spans="4:10" x14ac:dyDescent="0.25">
      <c r="D1133" s="149"/>
      <c r="J1133" s="149"/>
    </row>
    <row r="1134" spans="4:10" x14ac:dyDescent="0.25">
      <c r="D1134" s="149"/>
      <c r="J1134" s="149"/>
    </row>
    <row r="1135" spans="4:10" x14ac:dyDescent="0.25">
      <c r="D1135" s="149"/>
      <c r="J1135" s="149"/>
    </row>
    <row r="1136" spans="4:10" x14ac:dyDescent="0.25">
      <c r="D1136" s="149"/>
      <c r="J1136" s="149"/>
    </row>
    <row r="1137" spans="4:10" x14ac:dyDescent="0.25">
      <c r="D1137" s="149"/>
      <c r="J1137" s="149"/>
    </row>
    <row r="1138" spans="4:10" x14ac:dyDescent="0.25">
      <c r="D1138" s="149"/>
      <c r="J1138" s="149"/>
    </row>
    <row r="1139" spans="4:10" x14ac:dyDescent="0.25">
      <c r="D1139" s="149"/>
      <c r="J1139" s="149"/>
    </row>
    <row r="1140" spans="4:10" x14ac:dyDescent="0.25">
      <c r="D1140" s="149"/>
      <c r="J1140" s="149"/>
    </row>
    <row r="1141" spans="4:10" x14ac:dyDescent="0.25">
      <c r="D1141" s="149"/>
      <c r="J1141" s="149"/>
    </row>
    <row r="1142" spans="4:10" x14ac:dyDescent="0.25">
      <c r="D1142" s="149"/>
      <c r="J1142" s="149"/>
    </row>
    <row r="1143" spans="4:10" x14ac:dyDescent="0.25">
      <c r="D1143" s="149"/>
      <c r="J1143" s="149"/>
    </row>
    <row r="1144" spans="4:10" x14ac:dyDescent="0.25">
      <c r="D1144" s="149"/>
      <c r="J1144" s="149"/>
    </row>
    <row r="1145" spans="4:10" x14ac:dyDescent="0.25">
      <c r="D1145" s="149"/>
      <c r="J1145" s="149"/>
    </row>
    <row r="1146" spans="4:10" x14ac:dyDescent="0.25">
      <c r="D1146" s="149"/>
      <c r="J1146" s="149"/>
    </row>
    <row r="1147" spans="4:10" x14ac:dyDescent="0.25">
      <c r="D1147" s="149"/>
      <c r="J1147" s="149"/>
    </row>
    <row r="1148" spans="4:10" x14ac:dyDescent="0.25">
      <c r="D1148" s="149"/>
      <c r="J1148" s="149"/>
    </row>
    <row r="1149" spans="4:10" x14ac:dyDescent="0.25">
      <c r="D1149" s="149"/>
      <c r="J1149" s="149"/>
    </row>
    <row r="1150" spans="4:10" x14ac:dyDescent="0.25">
      <c r="D1150" s="149"/>
      <c r="J1150" s="149"/>
    </row>
    <row r="1151" spans="4:10" x14ac:dyDescent="0.25">
      <c r="D1151" s="149"/>
      <c r="J1151" s="149"/>
    </row>
    <row r="1152" spans="4:10" x14ac:dyDescent="0.25">
      <c r="D1152" s="149"/>
      <c r="J1152" s="149"/>
    </row>
    <row r="1153" spans="4:10" x14ac:dyDescent="0.25">
      <c r="D1153" s="149"/>
      <c r="J1153" s="149"/>
    </row>
    <row r="1154" spans="4:10" x14ac:dyDescent="0.25">
      <c r="D1154" s="149"/>
      <c r="J1154" s="149"/>
    </row>
    <row r="1155" spans="4:10" x14ac:dyDescent="0.25">
      <c r="D1155" s="149"/>
      <c r="J1155" s="149"/>
    </row>
    <row r="1156" spans="4:10" x14ac:dyDescent="0.25">
      <c r="D1156" s="149"/>
      <c r="J1156" s="149"/>
    </row>
    <row r="1157" spans="4:10" x14ac:dyDescent="0.25">
      <c r="D1157" s="149"/>
      <c r="J1157" s="149"/>
    </row>
    <row r="1158" spans="4:10" x14ac:dyDescent="0.25">
      <c r="D1158" s="149"/>
      <c r="J1158" s="149"/>
    </row>
    <row r="1159" spans="4:10" x14ac:dyDescent="0.25">
      <c r="D1159" s="149"/>
      <c r="J1159" s="149"/>
    </row>
    <row r="1160" spans="4:10" x14ac:dyDescent="0.25">
      <c r="D1160" s="149"/>
      <c r="J1160" s="149"/>
    </row>
    <row r="1161" spans="4:10" x14ac:dyDescent="0.25">
      <c r="D1161" s="149"/>
      <c r="J1161" s="149"/>
    </row>
    <row r="1162" spans="4:10" x14ac:dyDescent="0.25">
      <c r="D1162" s="149"/>
      <c r="J1162" s="149"/>
    </row>
    <row r="1163" spans="4:10" x14ac:dyDescent="0.25">
      <c r="D1163" s="149"/>
      <c r="J1163" s="149"/>
    </row>
    <row r="1164" spans="4:10" x14ac:dyDescent="0.25">
      <c r="D1164" s="149"/>
      <c r="J1164" s="149"/>
    </row>
    <row r="1165" spans="4:10" x14ac:dyDescent="0.25">
      <c r="D1165" s="149"/>
      <c r="J1165" s="149"/>
    </row>
    <row r="1166" spans="4:10" x14ac:dyDescent="0.25">
      <c r="D1166" s="149"/>
      <c r="J1166" s="149"/>
    </row>
    <row r="1167" spans="4:10" x14ac:dyDescent="0.25">
      <c r="D1167" s="149"/>
      <c r="J1167" s="149"/>
    </row>
    <row r="1168" spans="4:10" x14ac:dyDescent="0.25">
      <c r="D1168" s="149"/>
      <c r="J1168" s="149"/>
    </row>
    <row r="1169" spans="4:10" x14ac:dyDescent="0.25">
      <c r="D1169" s="149"/>
      <c r="J1169" s="149"/>
    </row>
    <row r="1170" spans="4:10" x14ac:dyDescent="0.25">
      <c r="D1170" s="149"/>
      <c r="J1170" s="149"/>
    </row>
    <row r="1171" spans="4:10" x14ac:dyDescent="0.25">
      <c r="D1171" s="149"/>
      <c r="J1171" s="149"/>
    </row>
    <row r="1172" spans="4:10" x14ac:dyDescent="0.25">
      <c r="D1172" s="149"/>
      <c r="J1172" s="149"/>
    </row>
    <row r="1173" spans="4:10" x14ac:dyDescent="0.25">
      <c r="D1173" s="149"/>
      <c r="J1173" s="149"/>
    </row>
    <row r="1174" spans="4:10" x14ac:dyDescent="0.25">
      <c r="D1174" s="149"/>
      <c r="J1174" s="149"/>
    </row>
    <row r="1175" spans="4:10" x14ac:dyDescent="0.25">
      <c r="D1175" s="149"/>
      <c r="J1175" s="149"/>
    </row>
    <row r="1176" spans="4:10" x14ac:dyDescent="0.25">
      <c r="D1176" s="149"/>
      <c r="J1176" s="149"/>
    </row>
    <row r="1177" spans="4:10" x14ac:dyDescent="0.25">
      <c r="D1177" s="149"/>
      <c r="J1177" s="149"/>
    </row>
    <row r="1178" spans="4:10" x14ac:dyDescent="0.25">
      <c r="D1178" s="149"/>
      <c r="J1178" s="149"/>
    </row>
    <row r="1179" spans="4:10" x14ac:dyDescent="0.25">
      <c r="D1179" s="149"/>
      <c r="J1179" s="149"/>
    </row>
    <row r="1180" spans="4:10" x14ac:dyDescent="0.25">
      <c r="D1180" s="149"/>
      <c r="J1180" s="149"/>
    </row>
    <row r="1181" spans="4:10" x14ac:dyDescent="0.25">
      <c r="D1181" s="149"/>
      <c r="J1181" s="149"/>
    </row>
    <row r="1182" spans="4:10" x14ac:dyDescent="0.25">
      <c r="D1182" s="149"/>
      <c r="J1182" s="149"/>
    </row>
    <row r="1183" spans="4:10" x14ac:dyDescent="0.25">
      <c r="D1183" s="149"/>
      <c r="J1183" s="149"/>
    </row>
    <row r="1184" spans="4:10" x14ac:dyDescent="0.25">
      <c r="D1184" s="149"/>
      <c r="J1184" s="149"/>
    </row>
    <row r="1185" spans="4:10" x14ac:dyDescent="0.25">
      <c r="D1185" s="149"/>
      <c r="J1185" s="149"/>
    </row>
    <row r="1186" spans="4:10" x14ac:dyDescent="0.25">
      <c r="D1186" s="149"/>
      <c r="J1186" s="149"/>
    </row>
    <row r="1187" spans="4:10" x14ac:dyDescent="0.25">
      <c r="D1187" s="149"/>
      <c r="J1187" s="149"/>
    </row>
    <row r="1188" spans="4:10" x14ac:dyDescent="0.25">
      <c r="D1188" s="149"/>
      <c r="J1188" s="149"/>
    </row>
    <row r="1189" spans="4:10" x14ac:dyDescent="0.25">
      <c r="D1189" s="149"/>
      <c r="J1189" s="149"/>
    </row>
    <row r="1190" spans="4:10" x14ac:dyDescent="0.25">
      <c r="D1190" s="149"/>
      <c r="J1190" s="149"/>
    </row>
    <row r="1191" spans="4:10" x14ac:dyDescent="0.25">
      <c r="D1191" s="149"/>
      <c r="J1191" s="149"/>
    </row>
    <row r="1192" spans="4:10" x14ac:dyDescent="0.25">
      <c r="D1192" s="149"/>
      <c r="J1192" s="149"/>
    </row>
    <row r="1193" spans="4:10" x14ac:dyDescent="0.25">
      <c r="D1193" s="149"/>
      <c r="J1193" s="149"/>
    </row>
    <row r="1194" spans="4:10" x14ac:dyDescent="0.25">
      <c r="D1194" s="149"/>
      <c r="J1194" s="149"/>
    </row>
    <row r="1195" spans="4:10" x14ac:dyDescent="0.25">
      <c r="D1195" s="149"/>
      <c r="J1195" s="149"/>
    </row>
    <row r="1196" spans="4:10" x14ac:dyDescent="0.25">
      <c r="D1196" s="149"/>
      <c r="J1196" s="149"/>
    </row>
    <row r="1197" spans="4:10" x14ac:dyDescent="0.25">
      <c r="D1197" s="149"/>
      <c r="J1197" s="149"/>
    </row>
    <row r="1198" spans="4:10" x14ac:dyDescent="0.25">
      <c r="D1198" s="149"/>
      <c r="J1198" s="149"/>
    </row>
    <row r="1199" spans="4:10" x14ac:dyDescent="0.25">
      <c r="D1199" s="149"/>
      <c r="J1199" s="149"/>
    </row>
    <row r="1200" spans="4:10" x14ac:dyDescent="0.25">
      <c r="D1200" s="149"/>
      <c r="J1200" s="149"/>
    </row>
    <row r="1201" spans="4:10" x14ac:dyDescent="0.25">
      <c r="D1201" s="149"/>
      <c r="J1201" s="149"/>
    </row>
    <row r="1202" spans="4:10" x14ac:dyDescent="0.25">
      <c r="D1202" s="149"/>
      <c r="J1202" s="149"/>
    </row>
    <row r="1203" spans="4:10" x14ac:dyDescent="0.25">
      <c r="D1203" s="149"/>
      <c r="J1203" s="149"/>
    </row>
    <row r="1204" spans="4:10" x14ac:dyDescent="0.25">
      <c r="D1204" s="149"/>
      <c r="J1204" s="149"/>
    </row>
    <row r="1205" spans="4:10" x14ac:dyDescent="0.25">
      <c r="D1205" s="149"/>
      <c r="J1205" s="149"/>
    </row>
    <row r="1206" spans="4:10" x14ac:dyDescent="0.25">
      <c r="D1206" s="149"/>
      <c r="J1206" s="149"/>
    </row>
    <row r="1207" spans="4:10" x14ac:dyDescent="0.25">
      <c r="D1207" s="149"/>
      <c r="J1207" s="149"/>
    </row>
    <row r="1208" spans="4:10" x14ac:dyDescent="0.25">
      <c r="D1208" s="149"/>
      <c r="J1208" s="149"/>
    </row>
    <row r="1209" spans="4:10" x14ac:dyDescent="0.25">
      <c r="D1209" s="149"/>
      <c r="J1209" s="149"/>
    </row>
    <row r="1210" spans="4:10" x14ac:dyDescent="0.25">
      <c r="D1210" s="149"/>
      <c r="J1210" s="149"/>
    </row>
    <row r="1211" spans="4:10" x14ac:dyDescent="0.25">
      <c r="D1211" s="149"/>
      <c r="J1211" s="149"/>
    </row>
    <row r="1212" spans="4:10" x14ac:dyDescent="0.25">
      <c r="D1212" s="149"/>
      <c r="J1212" s="149"/>
    </row>
    <row r="1213" spans="4:10" x14ac:dyDescent="0.25">
      <c r="D1213" s="149"/>
      <c r="J1213" s="149"/>
    </row>
    <row r="1214" spans="4:10" x14ac:dyDescent="0.25">
      <c r="D1214" s="149"/>
      <c r="J1214" s="149"/>
    </row>
    <row r="1215" spans="4:10" x14ac:dyDescent="0.25">
      <c r="D1215" s="149"/>
      <c r="J1215" s="149"/>
    </row>
    <row r="1216" spans="4:10" x14ac:dyDescent="0.25">
      <c r="D1216" s="149"/>
      <c r="J1216" s="149"/>
    </row>
    <row r="1217" spans="4:10" x14ac:dyDescent="0.25">
      <c r="D1217" s="149"/>
      <c r="J1217" s="149"/>
    </row>
    <row r="1218" spans="4:10" x14ac:dyDescent="0.25">
      <c r="D1218" s="149"/>
      <c r="J1218" s="149"/>
    </row>
    <row r="1219" spans="4:10" x14ac:dyDescent="0.25">
      <c r="D1219" s="149"/>
      <c r="J1219" s="149"/>
    </row>
    <row r="1220" spans="4:10" x14ac:dyDescent="0.25">
      <c r="D1220" s="149"/>
      <c r="J1220" s="149"/>
    </row>
    <row r="1221" spans="4:10" x14ac:dyDescent="0.25">
      <c r="D1221" s="149"/>
      <c r="J1221" s="149"/>
    </row>
    <row r="1222" spans="4:10" x14ac:dyDescent="0.25">
      <c r="D1222" s="149"/>
      <c r="J1222" s="149"/>
    </row>
    <row r="1223" spans="4:10" x14ac:dyDescent="0.25">
      <c r="D1223" s="149"/>
      <c r="J1223" s="149"/>
    </row>
    <row r="1224" spans="4:10" x14ac:dyDescent="0.25">
      <c r="D1224" s="149"/>
      <c r="J1224" s="149"/>
    </row>
    <row r="1225" spans="4:10" x14ac:dyDescent="0.25">
      <c r="D1225" s="149"/>
      <c r="J1225" s="149"/>
    </row>
    <row r="1226" spans="4:10" x14ac:dyDescent="0.25">
      <c r="D1226" s="149"/>
      <c r="J1226" s="149"/>
    </row>
    <row r="1227" spans="4:10" x14ac:dyDescent="0.25">
      <c r="D1227" s="149"/>
      <c r="J1227" s="149"/>
    </row>
    <row r="1228" spans="4:10" x14ac:dyDescent="0.25">
      <c r="D1228" s="149"/>
      <c r="J1228" s="149"/>
    </row>
    <row r="1229" spans="4:10" x14ac:dyDescent="0.25">
      <c r="D1229" s="149"/>
      <c r="J1229" s="149"/>
    </row>
    <row r="1230" spans="4:10" x14ac:dyDescent="0.25">
      <c r="D1230" s="149"/>
      <c r="J1230" s="149"/>
    </row>
    <row r="1231" spans="4:10" x14ac:dyDescent="0.25">
      <c r="D1231" s="149"/>
      <c r="J1231" s="149"/>
    </row>
    <row r="1232" spans="4:10" x14ac:dyDescent="0.25">
      <c r="D1232" s="149"/>
      <c r="J1232" s="149"/>
    </row>
    <row r="1233" spans="4:10" x14ac:dyDescent="0.25">
      <c r="D1233" s="149"/>
      <c r="J1233" s="149"/>
    </row>
    <row r="1234" spans="4:10" x14ac:dyDescent="0.25">
      <c r="D1234" s="149"/>
      <c r="J1234" s="149"/>
    </row>
    <row r="1235" spans="4:10" x14ac:dyDescent="0.25">
      <c r="D1235" s="149"/>
      <c r="J1235" s="149"/>
    </row>
    <row r="1236" spans="4:10" x14ac:dyDescent="0.25">
      <c r="D1236" s="149"/>
      <c r="J1236" s="149"/>
    </row>
    <row r="1237" spans="4:10" x14ac:dyDescent="0.25">
      <c r="D1237" s="149"/>
      <c r="J1237" s="149"/>
    </row>
    <row r="1238" spans="4:10" x14ac:dyDescent="0.25">
      <c r="D1238" s="149"/>
      <c r="J1238" s="149"/>
    </row>
    <row r="1239" spans="4:10" x14ac:dyDescent="0.25">
      <c r="D1239" s="149"/>
      <c r="J1239" s="149"/>
    </row>
    <row r="1240" spans="4:10" x14ac:dyDescent="0.25">
      <c r="D1240" s="149"/>
      <c r="J1240" s="149"/>
    </row>
    <row r="1241" spans="4:10" x14ac:dyDescent="0.25">
      <c r="D1241" s="149"/>
      <c r="J1241" s="149"/>
    </row>
    <row r="1242" spans="4:10" x14ac:dyDescent="0.25">
      <c r="D1242" s="149"/>
      <c r="J1242" s="149"/>
    </row>
    <row r="1243" spans="4:10" x14ac:dyDescent="0.25">
      <c r="D1243" s="149"/>
      <c r="J1243" s="149"/>
    </row>
    <row r="1244" spans="4:10" x14ac:dyDescent="0.25">
      <c r="D1244" s="149"/>
      <c r="J1244" s="149"/>
    </row>
    <row r="1245" spans="4:10" x14ac:dyDescent="0.25">
      <c r="D1245" s="149"/>
      <c r="J1245" s="149"/>
    </row>
    <row r="1246" spans="4:10" x14ac:dyDescent="0.25">
      <c r="D1246" s="149"/>
      <c r="J1246" s="149"/>
    </row>
    <row r="1247" spans="4:10" x14ac:dyDescent="0.25">
      <c r="D1247" s="149"/>
      <c r="J1247" s="149"/>
    </row>
    <row r="1248" spans="4:10" x14ac:dyDescent="0.25">
      <c r="D1248" s="149"/>
      <c r="J1248" s="149"/>
    </row>
    <row r="1249" spans="4:10" x14ac:dyDescent="0.25">
      <c r="D1249" s="149"/>
      <c r="J1249" s="149"/>
    </row>
    <row r="1250" spans="4:10" x14ac:dyDescent="0.25">
      <c r="D1250" s="149"/>
      <c r="J1250" s="149"/>
    </row>
    <row r="1251" spans="4:10" x14ac:dyDescent="0.25">
      <c r="D1251" s="149"/>
      <c r="J1251" s="149"/>
    </row>
    <row r="1252" spans="4:10" x14ac:dyDescent="0.25">
      <c r="D1252" s="149"/>
      <c r="J1252" s="149"/>
    </row>
    <row r="1253" spans="4:10" x14ac:dyDescent="0.25">
      <c r="D1253" s="149"/>
      <c r="J1253" s="149"/>
    </row>
    <row r="1254" spans="4:10" x14ac:dyDescent="0.25">
      <c r="D1254" s="149"/>
      <c r="J1254" s="149"/>
    </row>
    <row r="1255" spans="4:10" x14ac:dyDescent="0.25">
      <c r="D1255" s="149"/>
      <c r="J1255" s="149"/>
    </row>
    <row r="1256" spans="4:10" x14ac:dyDescent="0.25">
      <c r="D1256" s="149"/>
      <c r="J1256" s="149"/>
    </row>
    <row r="1257" spans="4:10" x14ac:dyDescent="0.25">
      <c r="D1257" s="149"/>
      <c r="J1257" s="149"/>
    </row>
    <row r="1258" spans="4:10" x14ac:dyDescent="0.25">
      <c r="D1258" s="149"/>
      <c r="J1258" s="149"/>
    </row>
    <row r="1259" spans="4:10" x14ac:dyDescent="0.25">
      <c r="D1259" s="149"/>
      <c r="J1259" s="149"/>
    </row>
    <row r="1260" spans="4:10" x14ac:dyDescent="0.25">
      <c r="D1260" s="149"/>
      <c r="J1260" s="149"/>
    </row>
    <row r="1261" spans="4:10" x14ac:dyDescent="0.25">
      <c r="D1261" s="149"/>
      <c r="J1261" s="149"/>
    </row>
    <row r="1262" spans="4:10" x14ac:dyDescent="0.25">
      <c r="D1262" s="149"/>
      <c r="J1262" s="149"/>
    </row>
    <row r="1263" spans="4:10" x14ac:dyDescent="0.25">
      <c r="D1263" s="149"/>
      <c r="J1263" s="149"/>
    </row>
    <row r="1264" spans="4:10" x14ac:dyDescent="0.25">
      <c r="D1264" s="149"/>
      <c r="J1264" s="149"/>
    </row>
    <row r="1265" spans="4:10" x14ac:dyDescent="0.25">
      <c r="D1265" s="149"/>
      <c r="J1265" s="149"/>
    </row>
    <row r="1266" spans="4:10" x14ac:dyDescent="0.25">
      <c r="D1266" s="149"/>
      <c r="J1266" s="149"/>
    </row>
    <row r="1267" spans="4:10" x14ac:dyDescent="0.25">
      <c r="D1267" s="149"/>
      <c r="J1267" s="149"/>
    </row>
    <row r="1268" spans="4:10" x14ac:dyDescent="0.25">
      <c r="D1268" s="149"/>
      <c r="J1268" s="149"/>
    </row>
    <row r="1269" spans="4:10" x14ac:dyDescent="0.25">
      <c r="D1269" s="149"/>
      <c r="J1269" s="149"/>
    </row>
    <row r="1270" spans="4:10" x14ac:dyDescent="0.25">
      <c r="D1270" s="149"/>
      <c r="J1270" s="149"/>
    </row>
    <row r="1271" spans="4:10" x14ac:dyDescent="0.25">
      <c r="D1271" s="149"/>
      <c r="J1271" s="149"/>
    </row>
    <row r="1272" spans="4:10" x14ac:dyDescent="0.25">
      <c r="D1272" s="149"/>
      <c r="J1272" s="149"/>
    </row>
    <row r="1273" spans="4:10" x14ac:dyDescent="0.25">
      <c r="D1273" s="149"/>
      <c r="J1273" s="149"/>
    </row>
    <row r="1274" spans="4:10" x14ac:dyDescent="0.25">
      <c r="D1274" s="149"/>
      <c r="J1274" s="149"/>
    </row>
    <row r="1275" spans="4:10" x14ac:dyDescent="0.25">
      <c r="D1275" s="149"/>
      <c r="J1275" s="149"/>
    </row>
    <row r="1276" spans="4:10" x14ac:dyDescent="0.25">
      <c r="D1276" s="149"/>
      <c r="J1276" s="149"/>
    </row>
    <row r="1277" spans="4:10" x14ac:dyDescent="0.25">
      <c r="D1277" s="149"/>
      <c r="J1277" s="149"/>
    </row>
    <row r="1278" spans="4:10" x14ac:dyDescent="0.25">
      <c r="D1278" s="149"/>
      <c r="J1278" s="149"/>
    </row>
    <row r="1279" spans="4:10" x14ac:dyDescent="0.25">
      <c r="D1279" s="149"/>
      <c r="J1279" s="149"/>
    </row>
    <row r="1280" spans="4:10" x14ac:dyDescent="0.25">
      <c r="D1280" s="149"/>
      <c r="J1280" s="149"/>
    </row>
    <row r="1281" spans="4:10" x14ac:dyDescent="0.25">
      <c r="D1281" s="149"/>
      <c r="J1281" s="149"/>
    </row>
    <row r="1282" spans="4:10" x14ac:dyDescent="0.25">
      <c r="D1282" s="149"/>
      <c r="J1282" s="149"/>
    </row>
    <row r="1283" spans="4:10" x14ac:dyDescent="0.25">
      <c r="D1283" s="149"/>
      <c r="J1283" s="149"/>
    </row>
    <row r="1284" spans="4:10" x14ac:dyDescent="0.25">
      <c r="D1284" s="149"/>
      <c r="J1284" s="149"/>
    </row>
    <row r="1285" spans="4:10" x14ac:dyDescent="0.25">
      <c r="D1285" s="149"/>
      <c r="J1285" s="149"/>
    </row>
    <row r="1286" spans="4:10" x14ac:dyDescent="0.25">
      <c r="D1286" s="149"/>
      <c r="J1286" s="149"/>
    </row>
    <row r="1287" spans="4:10" x14ac:dyDescent="0.25">
      <c r="D1287" s="149"/>
      <c r="J1287" s="149"/>
    </row>
    <row r="1288" spans="4:10" x14ac:dyDescent="0.25">
      <c r="D1288" s="149"/>
      <c r="J1288" s="149"/>
    </row>
    <row r="1289" spans="4:10" x14ac:dyDescent="0.25">
      <c r="D1289" s="149"/>
      <c r="J1289" s="149"/>
    </row>
    <row r="1290" spans="4:10" x14ac:dyDescent="0.25">
      <c r="D1290" s="149"/>
      <c r="J1290" s="149"/>
    </row>
    <row r="1291" spans="4:10" x14ac:dyDescent="0.25">
      <c r="D1291" s="149"/>
      <c r="J1291" s="149"/>
    </row>
    <row r="1292" spans="4:10" x14ac:dyDescent="0.25">
      <c r="D1292" s="149"/>
      <c r="J1292" s="149"/>
    </row>
    <row r="1293" spans="4:10" x14ac:dyDescent="0.25">
      <c r="D1293" s="149"/>
      <c r="J1293" s="149"/>
    </row>
    <row r="1294" spans="4:10" x14ac:dyDescent="0.25">
      <c r="D1294" s="149"/>
      <c r="J1294" s="149"/>
    </row>
    <row r="1295" spans="4:10" x14ac:dyDescent="0.25">
      <c r="D1295" s="149"/>
      <c r="J1295" s="149"/>
    </row>
    <row r="1296" spans="4:10" x14ac:dyDescent="0.25">
      <c r="D1296" s="149"/>
      <c r="J1296" s="149"/>
    </row>
    <row r="1297" spans="4:10" x14ac:dyDescent="0.25">
      <c r="D1297" s="149"/>
      <c r="J1297" s="149"/>
    </row>
    <row r="1298" spans="4:10" x14ac:dyDescent="0.25">
      <c r="D1298" s="149"/>
      <c r="J1298" s="149"/>
    </row>
    <row r="1299" spans="4:10" x14ac:dyDescent="0.25">
      <c r="D1299" s="149"/>
      <c r="J1299" s="149"/>
    </row>
    <row r="1300" spans="4:10" x14ac:dyDescent="0.25">
      <c r="D1300" s="149"/>
      <c r="J1300" s="149"/>
    </row>
    <row r="1301" spans="4:10" x14ac:dyDescent="0.25">
      <c r="D1301" s="149"/>
      <c r="J1301" s="149"/>
    </row>
    <row r="1302" spans="4:10" x14ac:dyDescent="0.25">
      <c r="D1302" s="149"/>
      <c r="J1302" s="149"/>
    </row>
    <row r="1303" spans="4:10" x14ac:dyDescent="0.25">
      <c r="D1303" s="149"/>
      <c r="J1303" s="149"/>
    </row>
    <row r="1304" spans="4:10" x14ac:dyDescent="0.25">
      <c r="D1304" s="149"/>
      <c r="J1304" s="149"/>
    </row>
    <row r="1305" spans="4:10" x14ac:dyDescent="0.25">
      <c r="D1305" s="149"/>
      <c r="J1305" s="149"/>
    </row>
    <row r="1306" spans="4:10" x14ac:dyDescent="0.25">
      <c r="D1306" s="149"/>
      <c r="J1306" s="149"/>
    </row>
    <row r="1307" spans="4:10" x14ac:dyDescent="0.25">
      <c r="D1307" s="149"/>
      <c r="J1307" s="149"/>
    </row>
    <row r="1308" spans="4:10" x14ac:dyDescent="0.25">
      <c r="D1308" s="149"/>
      <c r="J1308" s="149"/>
    </row>
    <row r="1309" spans="4:10" x14ac:dyDescent="0.25">
      <c r="D1309" s="149"/>
      <c r="J1309" s="149"/>
    </row>
    <row r="1310" spans="4:10" x14ac:dyDescent="0.25">
      <c r="D1310" s="149"/>
      <c r="J1310" s="149"/>
    </row>
    <row r="1311" spans="4:10" x14ac:dyDescent="0.25">
      <c r="D1311" s="149"/>
      <c r="J1311" s="149"/>
    </row>
    <row r="1312" spans="4:10" x14ac:dyDescent="0.25">
      <c r="D1312" s="149"/>
      <c r="J1312" s="149"/>
    </row>
    <row r="1313" spans="4:10" x14ac:dyDescent="0.25">
      <c r="D1313" s="149"/>
      <c r="J1313" s="149"/>
    </row>
    <row r="1314" spans="4:10" x14ac:dyDescent="0.25">
      <c r="D1314" s="149"/>
      <c r="J1314" s="149"/>
    </row>
    <row r="1315" spans="4:10" x14ac:dyDescent="0.25">
      <c r="D1315" s="149"/>
      <c r="J1315" s="149"/>
    </row>
    <row r="1316" spans="4:10" x14ac:dyDescent="0.25">
      <c r="D1316" s="149"/>
      <c r="J1316" s="149"/>
    </row>
    <row r="1317" spans="4:10" x14ac:dyDescent="0.25">
      <c r="D1317" s="149"/>
      <c r="J1317" s="149"/>
    </row>
    <row r="1318" spans="4:10" x14ac:dyDescent="0.25">
      <c r="D1318" s="149"/>
      <c r="J1318" s="149"/>
    </row>
    <row r="1319" spans="4:10" x14ac:dyDescent="0.25">
      <c r="D1319" s="149"/>
      <c r="J1319" s="149"/>
    </row>
    <row r="1320" spans="4:10" x14ac:dyDescent="0.25">
      <c r="D1320" s="149"/>
      <c r="J1320" s="149"/>
    </row>
    <row r="1321" spans="4:10" x14ac:dyDescent="0.25">
      <c r="D1321" s="149"/>
      <c r="J1321" s="149"/>
    </row>
    <row r="1322" spans="4:10" x14ac:dyDescent="0.25">
      <c r="D1322" s="149"/>
      <c r="J1322" s="149"/>
    </row>
    <row r="1323" spans="4:10" x14ac:dyDescent="0.25">
      <c r="D1323" s="149"/>
      <c r="J1323" s="149"/>
    </row>
    <row r="1324" spans="4:10" x14ac:dyDescent="0.25">
      <c r="D1324" s="149"/>
      <c r="J1324" s="149"/>
    </row>
    <row r="1325" spans="4:10" x14ac:dyDescent="0.25">
      <c r="D1325" s="149"/>
      <c r="J1325" s="149"/>
    </row>
    <row r="1326" spans="4:10" x14ac:dyDescent="0.25">
      <c r="D1326" s="149"/>
      <c r="J1326" s="149"/>
    </row>
    <row r="1327" spans="4:10" x14ac:dyDescent="0.25">
      <c r="D1327" s="149"/>
      <c r="J1327" s="149"/>
    </row>
    <row r="1328" spans="4:10" x14ac:dyDescent="0.25">
      <c r="D1328" s="149"/>
      <c r="J1328" s="149"/>
    </row>
    <row r="1329" spans="4:10" x14ac:dyDescent="0.25">
      <c r="D1329" s="149"/>
      <c r="J1329" s="149"/>
    </row>
    <row r="1330" spans="4:10" x14ac:dyDescent="0.25">
      <c r="D1330" s="149"/>
      <c r="J1330" s="149"/>
    </row>
    <row r="1331" spans="4:10" x14ac:dyDescent="0.25">
      <c r="D1331" s="149"/>
      <c r="J1331" s="149"/>
    </row>
    <row r="1332" spans="4:10" x14ac:dyDescent="0.25">
      <c r="D1332" s="149"/>
      <c r="J1332" s="149"/>
    </row>
    <row r="1333" spans="4:10" x14ac:dyDescent="0.25">
      <c r="D1333" s="149"/>
      <c r="J1333" s="149"/>
    </row>
    <row r="1334" spans="4:10" x14ac:dyDescent="0.25">
      <c r="D1334" s="149"/>
      <c r="J1334" s="149"/>
    </row>
    <row r="1335" spans="4:10" x14ac:dyDescent="0.25">
      <c r="D1335" s="149"/>
      <c r="J1335" s="149"/>
    </row>
    <row r="1336" spans="4:10" x14ac:dyDescent="0.25">
      <c r="D1336" s="149"/>
      <c r="J1336" s="149"/>
    </row>
    <row r="1337" spans="4:10" x14ac:dyDescent="0.25">
      <c r="D1337" s="149"/>
      <c r="J1337" s="149"/>
    </row>
    <row r="1338" spans="4:10" x14ac:dyDescent="0.25">
      <c r="D1338" s="149"/>
      <c r="J1338" s="149"/>
    </row>
    <row r="1339" spans="4:10" x14ac:dyDescent="0.25">
      <c r="D1339" s="149"/>
      <c r="J1339" s="149"/>
    </row>
    <row r="1340" spans="4:10" x14ac:dyDescent="0.25">
      <c r="D1340" s="149"/>
      <c r="J1340" s="149"/>
    </row>
    <row r="1341" spans="4:10" x14ac:dyDescent="0.25">
      <c r="D1341" s="149"/>
      <c r="J1341" s="149"/>
    </row>
    <row r="1342" spans="4:10" x14ac:dyDescent="0.25">
      <c r="D1342" s="149"/>
      <c r="J1342" s="149"/>
    </row>
    <row r="1343" spans="4:10" x14ac:dyDescent="0.25">
      <c r="D1343" s="149"/>
      <c r="J1343" s="149"/>
    </row>
    <row r="1344" spans="4:10" x14ac:dyDescent="0.25">
      <c r="D1344" s="149"/>
      <c r="J1344" s="149"/>
    </row>
    <row r="1345" spans="4:10" x14ac:dyDescent="0.25">
      <c r="D1345" s="149"/>
      <c r="J1345" s="149"/>
    </row>
    <row r="1346" spans="4:10" x14ac:dyDescent="0.25">
      <c r="D1346" s="149"/>
      <c r="J1346" s="149"/>
    </row>
    <row r="1347" spans="4:10" x14ac:dyDescent="0.25">
      <c r="D1347" s="149"/>
      <c r="J1347" s="149"/>
    </row>
    <row r="1348" spans="4:10" x14ac:dyDescent="0.25">
      <c r="D1348" s="149"/>
      <c r="J1348" s="149"/>
    </row>
    <row r="1349" spans="4:10" x14ac:dyDescent="0.25">
      <c r="D1349" s="149"/>
      <c r="J1349" s="149"/>
    </row>
    <row r="1350" spans="4:10" x14ac:dyDescent="0.25">
      <c r="D1350" s="149"/>
      <c r="J1350" s="149"/>
    </row>
    <row r="1351" spans="4:10" x14ac:dyDescent="0.25">
      <c r="D1351" s="149"/>
      <c r="J1351" s="149"/>
    </row>
    <row r="1352" spans="4:10" x14ac:dyDescent="0.25">
      <c r="D1352" s="149"/>
      <c r="J1352" s="149"/>
    </row>
    <row r="1353" spans="4:10" x14ac:dyDescent="0.25">
      <c r="D1353" s="149"/>
      <c r="J1353" s="149"/>
    </row>
    <row r="1354" spans="4:10" x14ac:dyDescent="0.25">
      <c r="D1354" s="149"/>
      <c r="J1354" s="149"/>
    </row>
    <row r="1355" spans="4:10" x14ac:dyDescent="0.25">
      <c r="D1355" s="149"/>
      <c r="J1355" s="149"/>
    </row>
    <row r="1356" spans="4:10" x14ac:dyDescent="0.25">
      <c r="D1356" s="149"/>
      <c r="J1356" s="149"/>
    </row>
    <row r="1357" spans="4:10" x14ac:dyDescent="0.25">
      <c r="D1357" s="149"/>
      <c r="J1357" s="149"/>
    </row>
    <row r="1358" spans="4:10" x14ac:dyDescent="0.25">
      <c r="D1358" s="149"/>
      <c r="J1358" s="149"/>
    </row>
    <row r="1359" spans="4:10" x14ac:dyDescent="0.25">
      <c r="D1359" s="149"/>
      <c r="J1359" s="149"/>
    </row>
    <row r="1360" spans="4:10" x14ac:dyDescent="0.25">
      <c r="D1360" s="149"/>
      <c r="J1360" s="149"/>
    </row>
    <row r="1361" spans="4:10" x14ac:dyDescent="0.25">
      <c r="D1361" s="149"/>
      <c r="J1361" s="149"/>
    </row>
    <row r="1362" spans="4:10" x14ac:dyDescent="0.25">
      <c r="D1362" s="149"/>
      <c r="J1362" s="149"/>
    </row>
    <row r="1363" spans="4:10" x14ac:dyDescent="0.25">
      <c r="D1363" s="149"/>
      <c r="J1363" s="149"/>
    </row>
    <row r="1364" spans="4:10" x14ac:dyDescent="0.25">
      <c r="D1364" s="149"/>
      <c r="J1364" s="149"/>
    </row>
    <row r="1365" spans="4:10" x14ac:dyDescent="0.25">
      <c r="D1365" s="149"/>
      <c r="J1365" s="149"/>
    </row>
    <row r="1366" spans="4:10" x14ac:dyDescent="0.25">
      <c r="D1366" s="149"/>
      <c r="J1366" s="149"/>
    </row>
    <row r="1367" spans="4:10" x14ac:dyDescent="0.25">
      <c r="D1367" s="149"/>
      <c r="J1367" s="149"/>
    </row>
    <row r="1368" spans="4:10" x14ac:dyDescent="0.25">
      <c r="D1368" s="149"/>
      <c r="J1368" s="149"/>
    </row>
    <row r="1369" spans="4:10" x14ac:dyDescent="0.25">
      <c r="D1369" s="149"/>
      <c r="J1369" s="149"/>
    </row>
    <row r="1370" spans="4:10" x14ac:dyDescent="0.25">
      <c r="D1370" s="149"/>
      <c r="J1370" s="149"/>
    </row>
    <row r="1371" spans="4:10" x14ac:dyDescent="0.25">
      <c r="D1371" s="149"/>
      <c r="J1371" s="149"/>
    </row>
    <row r="1372" spans="4:10" x14ac:dyDescent="0.25">
      <c r="D1372" s="149"/>
      <c r="J1372" s="149"/>
    </row>
    <row r="1373" spans="4:10" x14ac:dyDescent="0.25">
      <c r="D1373" s="149"/>
      <c r="J1373" s="149"/>
    </row>
    <row r="1374" spans="4:10" x14ac:dyDescent="0.25">
      <c r="D1374" s="149"/>
      <c r="J1374" s="149"/>
    </row>
    <row r="1375" spans="4:10" x14ac:dyDescent="0.25">
      <c r="D1375" s="149"/>
      <c r="J1375" s="149"/>
    </row>
    <row r="1376" spans="4:10" x14ac:dyDescent="0.25">
      <c r="D1376" s="149"/>
      <c r="J1376" s="149"/>
    </row>
    <row r="1377" spans="4:10" x14ac:dyDescent="0.25">
      <c r="D1377" s="149"/>
      <c r="J1377" s="149"/>
    </row>
    <row r="1378" spans="4:10" x14ac:dyDescent="0.25">
      <c r="D1378" s="149"/>
      <c r="J1378" s="149"/>
    </row>
    <row r="1379" spans="4:10" x14ac:dyDescent="0.25">
      <c r="D1379" s="149"/>
      <c r="J1379" s="149"/>
    </row>
    <row r="1380" spans="4:10" x14ac:dyDescent="0.25">
      <c r="D1380" s="149"/>
      <c r="J1380" s="149"/>
    </row>
    <row r="1381" spans="4:10" x14ac:dyDescent="0.25">
      <c r="D1381" s="149"/>
      <c r="J1381" s="149"/>
    </row>
    <row r="1382" spans="4:10" x14ac:dyDescent="0.25">
      <c r="D1382" s="149"/>
      <c r="J1382" s="149"/>
    </row>
    <row r="1383" spans="4:10" x14ac:dyDescent="0.25">
      <c r="D1383" s="149"/>
      <c r="J1383" s="149"/>
    </row>
    <row r="1384" spans="4:10" x14ac:dyDescent="0.25">
      <c r="D1384" s="149"/>
      <c r="J1384" s="149"/>
    </row>
    <row r="1385" spans="4:10" x14ac:dyDescent="0.25">
      <c r="D1385" s="149"/>
      <c r="J1385" s="149"/>
    </row>
    <row r="1386" spans="4:10" x14ac:dyDescent="0.25">
      <c r="D1386" s="149"/>
      <c r="J1386" s="149"/>
    </row>
    <row r="1387" spans="4:10" x14ac:dyDescent="0.25">
      <c r="D1387" s="149"/>
      <c r="J1387" s="149"/>
    </row>
    <row r="1388" spans="4:10" x14ac:dyDescent="0.25">
      <c r="D1388" s="149"/>
      <c r="J1388" s="149"/>
    </row>
    <row r="1389" spans="4:10" x14ac:dyDescent="0.25">
      <c r="D1389" s="149"/>
      <c r="J1389" s="149"/>
    </row>
    <row r="1390" spans="4:10" x14ac:dyDescent="0.25">
      <c r="D1390" s="149"/>
      <c r="J1390" s="149"/>
    </row>
    <row r="1391" spans="4:10" x14ac:dyDescent="0.25">
      <c r="D1391" s="149"/>
      <c r="J1391" s="149"/>
    </row>
    <row r="1392" spans="4:10" x14ac:dyDescent="0.25">
      <c r="D1392" s="149"/>
      <c r="J1392" s="149"/>
    </row>
    <row r="1393" spans="4:10" x14ac:dyDescent="0.25">
      <c r="D1393" s="149"/>
      <c r="J1393" s="149"/>
    </row>
    <row r="1394" spans="4:10" x14ac:dyDescent="0.25">
      <c r="D1394" s="149"/>
      <c r="J1394" s="149"/>
    </row>
    <row r="1395" spans="4:10" x14ac:dyDescent="0.25">
      <c r="D1395" s="149"/>
      <c r="J1395" s="149"/>
    </row>
    <row r="1396" spans="4:10" x14ac:dyDescent="0.25">
      <c r="D1396" s="149"/>
      <c r="J1396" s="149"/>
    </row>
    <row r="1397" spans="4:10" x14ac:dyDescent="0.25">
      <c r="D1397" s="149"/>
      <c r="J1397" s="149"/>
    </row>
    <row r="1398" spans="4:10" x14ac:dyDescent="0.25">
      <c r="D1398" s="149"/>
      <c r="J1398" s="149"/>
    </row>
    <row r="1399" spans="4:10" x14ac:dyDescent="0.25">
      <c r="D1399" s="149"/>
      <c r="J1399" s="149"/>
    </row>
    <row r="1400" spans="4:10" x14ac:dyDescent="0.25">
      <c r="D1400" s="149"/>
      <c r="J1400" s="149"/>
    </row>
    <row r="1401" spans="4:10" x14ac:dyDescent="0.25">
      <c r="D1401" s="149"/>
      <c r="J1401" s="149"/>
    </row>
    <row r="1402" spans="4:10" x14ac:dyDescent="0.25">
      <c r="D1402" s="149"/>
      <c r="J1402" s="149"/>
    </row>
    <row r="1403" spans="4:10" x14ac:dyDescent="0.25">
      <c r="D1403" s="149"/>
      <c r="J1403" s="149"/>
    </row>
    <row r="1404" spans="4:10" x14ac:dyDescent="0.25">
      <c r="D1404" s="149"/>
      <c r="J1404" s="149"/>
    </row>
    <row r="1405" spans="4:10" x14ac:dyDescent="0.25">
      <c r="D1405" s="149"/>
      <c r="J1405" s="149"/>
    </row>
    <row r="1406" spans="4:10" x14ac:dyDescent="0.25">
      <c r="D1406" s="149"/>
      <c r="J1406" s="149"/>
    </row>
    <row r="1407" spans="4:10" x14ac:dyDescent="0.25">
      <c r="D1407" s="149"/>
      <c r="J1407" s="149"/>
    </row>
    <row r="1408" spans="4:10" x14ac:dyDescent="0.25">
      <c r="D1408" s="149"/>
      <c r="J1408" s="149"/>
    </row>
    <row r="1409" spans="4:10" x14ac:dyDescent="0.25">
      <c r="D1409" s="149"/>
      <c r="J1409" s="149"/>
    </row>
    <row r="1410" spans="4:10" x14ac:dyDescent="0.25">
      <c r="D1410" s="149"/>
      <c r="J1410" s="149"/>
    </row>
    <row r="1411" spans="4:10" x14ac:dyDescent="0.25">
      <c r="D1411" s="149"/>
      <c r="J1411" s="149"/>
    </row>
    <row r="1412" spans="4:10" x14ac:dyDescent="0.25">
      <c r="D1412" s="149"/>
      <c r="J1412" s="149"/>
    </row>
    <row r="1413" spans="4:10" x14ac:dyDescent="0.25">
      <c r="D1413" s="149"/>
      <c r="J1413" s="149"/>
    </row>
    <row r="1414" spans="4:10" x14ac:dyDescent="0.25">
      <c r="D1414" s="149"/>
      <c r="J1414" s="149"/>
    </row>
    <row r="1415" spans="4:10" x14ac:dyDescent="0.25">
      <c r="D1415" s="149"/>
      <c r="J1415" s="149"/>
    </row>
    <row r="1416" spans="4:10" x14ac:dyDescent="0.25">
      <c r="D1416" s="149"/>
      <c r="J1416" s="149"/>
    </row>
    <row r="1417" spans="4:10" x14ac:dyDescent="0.25">
      <c r="D1417" s="149"/>
      <c r="J1417" s="149"/>
    </row>
    <row r="1418" spans="4:10" x14ac:dyDescent="0.25">
      <c r="D1418" s="149"/>
      <c r="J1418" s="149"/>
    </row>
    <row r="1419" spans="4:10" x14ac:dyDescent="0.25">
      <c r="D1419" s="149"/>
      <c r="J1419" s="149"/>
    </row>
    <row r="1420" spans="4:10" x14ac:dyDescent="0.25">
      <c r="D1420" s="149"/>
      <c r="J1420" s="149"/>
    </row>
    <row r="1421" spans="4:10" x14ac:dyDescent="0.25">
      <c r="D1421" s="149"/>
      <c r="J1421" s="149"/>
    </row>
    <row r="1422" spans="4:10" x14ac:dyDescent="0.25">
      <c r="D1422" s="149"/>
      <c r="J1422" s="149"/>
    </row>
    <row r="1423" spans="4:10" x14ac:dyDescent="0.25">
      <c r="D1423" s="149"/>
      <c r="J1423" s="149"/>
    </row>
    <row r="1424" spans="4:10" x14ac:dyDescent="0.25">
      <c r="D1424" s="149"/>
      <c r="J1424" s="149"/>
    </row>
    <row r="1425" spans="4:10" x14ac:dyDescent="0.25">
      <c r="D1425" s="149"/>
      <c r="J1425" s="149"/>
    </row>
    <row r="1426" spans="4:10" x14ac:dyDescent="0.25">
      <c r="D1426" s="149"/>
      <c r="J1426" s="149"/>
    </row>
    <row r="1427" spans="4:10" x14ac:dyDescent="0.25">
      <c r="D1427" s="149"/>
      <c r="J1427" s="149"/>
    </row>
    <row r="1428" spans="4:10" x14ac:dyDescent="0.25">
      <c r="D1428" s="149"/>
      <c r="J1428" s="149"/>
    </row>
    <row r="1429" spans="4:10" x14ac:dyDescent="0.25">
      <c r="D1429" s="149"/>
      <c r="J1429" s="149"/>
    </row>
    <row r="1430" spans="4:10" x14ac:dyDescent="0.25">
      <c r="D1430" s="149"/>
      <c r="J1430" s="149"/>
    </row>
    <row r="1431" spans="4:10" x14ac:dyDescent="0.25">
      <c r="D1431" s="149"/>
      <c r="J1431" s="149"/>
    </row>
    <row r="1432" spans="4:10" x14ac:dyDescent="0.25">
      <c r="D1432" s="149"/>
      <c r="J1432" s="149"/>
    </row>
    <row r="1433" spans="4:10" x14ac:dyDescent="0.25">
      <c r="D1433" s="149"/>
      <c r="J1433" s="149"/>
    </row>
    <row r="1434" spans="4:10" x14ac:dyDescent="0.25">
      <c r="D1434" s="149"/>
      <c r="J1434" s="149"/>
    </row>
    <row r="1435" spans="4:10" x14ac:dyDescent="0.25">
      <c r="D1435" s="149"/>
      <c r="J1435" s="149"/>
    </row>
    <row r="1436" spans="4:10" x14ac:dyDescent="0.25">
      <c r="D1436" s="149"/>
      <c r="J1436" s="149"/>
    </row>
    <row r="1437" spans="4:10" x14ac:dyDescent="0.25">
      <c r="D1437" s="149"/>
      <c r="J1437" s="149"/>
    </row>
    <row r="1438" spans="4:10" x14ac:dyDescent="0.25">
      <c r="D1438" s="149"/>
      <c r="J1438" s="149"/>
    </row>
    <row r="1439" spans="4:10" x14ac:dyDescent="0.25">
      <c r="D1439" s="149"/>
      <c r="J1439" s="149"/>
    </row>
    <row r="1440" spans="4:10" x14ac:dyDescent="0.25">
      <c r="D1440" s="149"/>
      <c r="J1440" s="149"/>
    </row>
    <row r="1441" spans="4:10" x14ac:dyDescent="0.25">
      <c r="D1441" s="149"/>
      <c r="J1441" s="149"/>
    </row>
    <row r="1442" spans="4:10" x14ac:dyDescent="0.25">
      <c r="D1442" s="149"/>
      <c r="J1442" s="149"/>
    </row>
    <row r="1443" spans="4:10" x14ac:dyDescent="0.25">
      <c r="D1443" s="149"/>
      <c r="J1443" s="149"/>
    </row>
    <row r="1444" spans="4:10" x14ac:dyDescent="0.25">
      <c r="D1444" s="149"/>
      <c r="J1444" s="149"/>
    </row>
    <row r="1445" spans="4:10" x14ac:dyDescent="0.25">
      <c r="D1445" s="149"/>
      <c r="J1445" s="149"/>
    </row>
    <row r="1446" spans="4:10" x14ac:dyDescent="0.25">
      <c r="D1446" s="149"/>
      <c r="J1446" s="149"/>
    </row>
    <row r="1447" spans="4:10" x14ac:dyDescent="0.25">
      <c r="D1447" s="149"/>
      <c r="J1447" s="149"/>
    </row>
    <row r="1448" spans="4:10" x14ac:dyDescent="0.25">
      <c r="D1448" s="149"/>
      <c r="J1448" s="149"/>
    </row>
    <row r="1449" spans="4:10" x14ac:dyDescent="0.25">
      <c r="D1449" s="149"/>
      <c r="J1449" s="149"/>
    </row>
    <row r="1450" spans="4:10" x14ac:dyDescent="0.25">
      <c r="D1450" s="149"/>
      <c r="J1450" s="149"/>
    </row>
    <row r="1451" spans="4:10" x14ac:dyDescent="0.25">
      <c r="D1451" s="149"/>
      <c r="J1451" s="149"/>
    </row>
    <row r="1452" spans="4:10" x14ac:dyDescent="0.25">
      <c r="D1452" s="149"/>
      <c r="J1452" s="149"/>
    </row>
    <row r="1453" spans="4:10" x14ac:dyDescent="0.25">
      <c r="D1453" s="149"/>
      <c r="J1453" s="149"/>
    </row>
    <row r="1454" spans="4:10" x14ac:dyDescent="0.25">
      <c r="D1454" s="149"/>
      <c r="J1454" s="149"/>
    </row>
    <row r="1455" spans="4:10" x14ac:dyDescent="0.25">
      <c r="D1455" s="149"/>
      <c r="J1455" s="149"/>
    </row>
    <row r="1456" spans="4:10" x14ac:dyDescent="0.25">
      <c r="D1456" s="149"/>
      <c r="J1456" s="149"/>
    </row>
    <row r="1457" spans="4:10" x14ac:dyDescent="0.25">
      <c r="D1457" s="149"/>
      <c r="J1457" s="149"/>
    </row>
    <row r="1458" spans="4:10" x14ac:dyDescent="0.25">
      <c r="D1458" s="149"/>
      <c r="J1458" s="149"/>
    </row>
    <row r="1459" spans="4:10" x14ac:dyDescent="0.25">
      <c r="D1459" s="149"/>
      <c r="J1459" s="149"/>
    </row>
    <row r="1460" spans="4:10" x14ac:dyDescent="0.25">
      <c r="D1460" s="149"/>
      <c r="J1460" s="149"/>
    </row>
    <row r="1461" spans="4:10" x14ac:dyDescent="0.25">
      <c r="D1461" s="149"/>
      <c r="J1461" s="149"/>
    </row>
    <row r="1462" spans="4:10" x14ac:dyDescent="0.25">
      <c r="D1462" s="149"/>
      <c r="J1462" s="149"/>
    </row>
    <row r="1463" spans="4:10" x14ac:dyDescent="0.25">
      <c r="D1463" s="149"/>
      <c r="J1463" s="149"/>
    </row>
    <row r="1464" spans="4:10" x14ac:dyDescent="0.25">
      <c r="D1464" s="149"/>
      <c r="J1464" s="149"/>
    </row>
    <row r="1465" spans="4:10" x14ac:dyDescent="0.25">
      <c r="D1465" s="149"/>
      <c r="J1465" s="149"/>
    </row>
    <row r="1466" spans="4:10" x14ac:dyDescent="0.25">
      <c r="D1466" s="149"/>
      <c r="J1466" s="149"/>
    </row>
    <row r="1467" spans="4:10" x14ac:dyDescent="0.25">
      <c r="D1467" s="149"/>
      <c r="J1467" s="149"/>
    </row>
    <row r="1468" spans="4:10" x14ac:dyDescent="0.25">
      <c r="D1468" s="149"/>
      <c r="J1468" s="149"/>
    </row>
    <row r="1469" spans="4:10" x14ac:dyDescent="0.25">
      <c r="D1469" s="149"/>
      <c r="J1469" s="149"/>
    </row>
    <row r="1470" spans="4:10" x14ac:dyDescent="0.25">
      <c r="D1470" s="149"/>
      <c r="J1470" s="149"/>
    </row>
    <row r="1471" spans="4:10" x14ac:dyDescent="0.25">
      <c r="D1471" s="149"/>
      <c r="J1471" s="149"/>
    </row>
    <row r="1472" spans="4:10" x14ac:dyDescent="0.25">
      <c r="D1472" s="149"/>
      <c r="J1472" s="149"/>
    </row>
    <row r="1473" spans="4:10" x14ac:dyDescent="0.25">
      <c r="D1473" s="149"/>
      <c r="J1473" s="149"/>
    </row>
    <row r="1474" spans="4:10" x14ac:dyDescent="0.25">
      <c r="D1474" s="149"/>
      <c r="J1474" s="149"/>
    </row>
    <row r="1475" spans="4:10" x14ac:dyDescent="0.25">
      <c r="D1475" s="149"/>
      <c r="J1475" s="149"/>
    </row>
    <row r="1476" spans="4:10" x14ac:dyDescent="0.25">
      <c r="D1476" s="149"/>
      <c r="J1476" s="149"/>
    </row>
    <row r="1477" spans="4:10" x14ac:dyDescent="0.25">
      <c r="D1477" s="149"/>
      <c r="J1477" s="149"/>
    </row>
    <row r="1478" spans="4:10" x14ac:dyDescent="0.25">
      <c r="D1478" s="149"/>
      <c r="J1478" s="149"/>
    </row>
    <row r="1479" spans="4:10" x14ac:dyDescent="0.25">
      <c r="D1479" s="149"/>
      <c r="J1479" s="149"/>
    </row>
    <row r="1480" spans="4:10" x14ac:dyDescent="0.25">
      <c r="D1480" s="149"/>
      <c r="J1480" s="149"/>
    </row>
    <row r="1481" spans="4:10" x14ac:dyDescent="0.25">
      <c r="D1481" s="149"/>
      <c r="J1481" s="149"/>
    </row>
    <row r="1482" spans="4:10" x14ac:dyDescent="0.25">
      <c r="D1482" s="149"/>
      <c r="J1482" s="149"/>
    </row>
    <row r="1483" spans="4:10" x14ac:dyDescent="0.25">
      <c r="D1483" s="149"/>
      <c r="J1483" s="149"/>
    </row>
    <row r="1484" spans="4:10" x14ac:dyDescent="0.25">
      <c r="D1484" s="149"/>
      <c r="J1484" s="149"/>
    </row>
    <row r="1485" spans="4:10" x14ac:dyDescent="0.25">
      <c r="D1485" s="149"/>
      <c r="J1485" s="149"/>
    </row>
    <row r="1486" spans="4:10" x14ac:dyDescent="0.25">
      <c r="D1486" s="149"/>
      <c r="J1486" s="149"/>
    </row>
    <row r="1487" spans="4:10" x14ac:dyDescent="0.25">
      <c r="D1487" s="149"/>
      <c r="J1487" s="149"/>
    </row>
    <row r="1488" spans="4:10" x14ac:dyDescent="0.25">
      <c r="D1488" s="149"/>
      <c r="J1488" s="149"/>
    </row>
    <row r="1489" spans="4:10" x14ac:dyDescent="0.25">
      <c r="D1489" s="149"/>
      <c r="J1489" s="149"/>
    </row>
    <row r="1490" spans="4:10" x14ac:dyDescent="0.25">
      <c r="D1490" s="149"/>
      <c r="J1490" s="149"/>
    </row>
    <row r="1491" spans="4:10" x14ac:dyDescent="0.25">
      <c r="D1491" s="149"/>
      <c r="J1491" s="149"/>
    </row>
    <row r="1492" spans="4:10" x14ac:dyDescent="0.25">
      <c r="D1492" s="149"/>
      <c r="J1492" s="149"/>
    </row>
    <row r="1493" spans="4:10" x14ac:dyDescent="0.25">
      <c r="D1493" s="149"/>
      <c r="J1493" s="149"/>
    </row>
    <row r="1494" spans="4:10" x14ac:dyDescent="0.25">
      <c r="D1494" s="149"/>
      <c r="J1494" s="149"/>
    </row>
    <row r="1495" spans="4:10" x14ac:dyDescent="0.25">
      <c r="D1495" s="149"/>
      <c r="J1495" s="149"/>
    </row>
    <row r="1496" spans="4:10" x14ac:dyDescent="0.25">
      <c r="D1496" s="149"/>
      <c r="J1496" s="149"/>
    </row>
    <row r="1497" spans="4:10" x14ac:dyDescent="0.25">
      <c r="D1497" s="149"/>
      <c r="J1497" s="149"/>
    </row>
    <row r="1498" spans="4:10" x14ac:dyDescent="0.25">
      <c r="D1498" s="149"/>
      <c r="J1498" s="149"/>
    </row>
    <row r="1499" spans="4:10" x14ac:dyDescent="0.25">
      <c r="D1499" s="149"/>
      <c r="J1499" s="149"/>
    </row>
    <row r="1500" spans="4:10" x14ac:dyDescent="0.25">
      <c r="D1500" s="149"/>
      <c r="J1500" s="149"/>
    </row>
    <row r="1501" spans="4:10" x14ac:dyDescent="0.25">
      <c r="D1501" s="149"/>
      <c r="J1501" s="149"/>
    </row>
    <row r="1502" spans="4:10" x14ac:dyDescent="0.25">
      <c r="D1502" s="149"/>
      <c r="J1502" s="149"/>
    </row>
    <row r="1503" spans="4:10" x14ac:dyDescent="0.25">
      <c r="D1503" s="149"/>
      <c r="J1503" s="149"/>
    </row>
    <row r="1504" spans="4:10" x14ac:dyDescent="0.25">
      <c r="D1504" s="149"/>
      <c r="J1504" s="149"/>
    </row>
    <row r="1505" spans="4:10" x14ac:dyDescent="0.25">
      <c r="D1505" s="149"/>
      <c r="J1505" s="149"/>
    </row>
    <row r="1506" spans="4:10" x14ac:dyDescent="0.25">
      <c r="D1506" s="149"/>
      <c r="J1506" s="149"/>
    </row>
    <row r="1507" spans="4:10" x14ac:dyDescent="0.25">
      <c r="D1507" s="149"/>
      <c r="J1507" s="149"/>
    </row>
    <row r="1508" spans="4:10" x14ac:dyDescent="0.25">
      <c r="D1508" s="149"/>
      <c r="J1508" s="149"/>
    </row>
    <row r="1509" spans="4:10" x14ac:dyDescent="0.25">
      <c r="D1509" s="149"/>
      <c r="J1509" s="149"/>
    </row>
    <row r="1510" spans="4:10" x14ac:dyDescent="0.25">
      <c r="D1510" s="149"/>
      <c r="J1510" s="149"/>
    </row>
    <row r="1511" spans="4:10" x14ac:dyDescent="0.25">
      <c r="D1511" s="149"/>
      <c r="J1511" s="149"/>
    </row>
    <row r="1512" spans="4:10" x14ac:dyDescent="0.25">
      <c r="D1512" s="149"/>
      <c r="J1512" s="149"/>
    </row>
    <row r="1513" spans="4:10" x14ac:dyDescent="0.25">
      <c r="D1513" s="149"/>
      <c r="J1513" s="149"/>
    </row>
    <row r="1514" spans="4:10" x14ac:dyDescent="0.25">
      <c r="D1514" s="149"/>
      <c r="J1514" s="149"/>
    </row>
    <row r="1515" spans="4:10" x14ac:dyDescent="0.25">
      <c r="D1515" s="149"/>
      <c r="J1515" s="149"/>
    </row>
    <row r="1516" spans="4:10" x14ac:dyDescent="0.25">
      <c r="D1516" s="149"/>
      <c r="J1516" s="149"/>
    </row>
    <row r="1517" spans="4:10" x14ac:dyDescent="0.25">
      <c r="D1517" s="149"/>
      <c r="J1517" s="149"/>
    </row>
    <row r="1518" spans="4:10" x14ac:dyDescent="0.25">
      <c r="D1518" s="149"/>
      <c r="J1518" s="149"/>
    </row>
    <row r="1519" spans="4:10" x14ac:dyDescent="0.25">
      <c r="D1519" s="149"/>
      <c r="J1519" s="149"/>
    </row>
    <row r="1520" spans="4:10" x14ac:dyDescent="0.25">
      <c r="D1520" s="149"/>
      <c r="J1520" s="149"/>
    </row>
    <row r="1521" spans="4:10" x14ac:dyDescent="0.25">
      <c r="D1521" s="149"/>
      <c r="J1521" s="149"/>
    </row>
    <row r="1522" spans="4:10" x14ac:dyDescent="0.25">
      <c r="D1522" s="149"/>
      <c r="J1522" s="149"/>
    </row>
    <row r="1523" spans="4:10" x14ac:dyDescent="0.25">
      <c r="D1523" s="149"/>
      <c r="J1523" s="149"/>
    </row>
    <row r="1524" spans="4:10" x14ac:dyDescent="0.25">
      <c r="D1524" s="149"/>
      <c r="J1524" s="149"/>
    </row>
    <row r="1525" spans="4:10" x14ac:dyDescent="0.25">
      <c r="D1525" s="149"/>
      <c r="J1525" s="149"/>
    </row>
    <row r="1526" spans="4:10" x14ac:dyDescent="0.25">
      <c r="D1526" s="149"/>
      <c r="J1526" s="149"/>
    </row>
    <row r="1527" spans="4:10" x14ac:dyDescent="0.25">
      <c r="D1527" s="149"/>
      <c r="J1527" s="149"/>
    </row>
    <row r="1528" spans="4:10" x14ac:dyDescent="0.25">
      <c r="D1528" s="149"/>
      <c r="J1528" s="149"/>
    </row>
    <row r="1529" spans="4:10" x14ac:dyDescent="0.25">
      <c r="D1529" s="149"/>
      <c r="J1529" s="149"/>
    </row>
    <row r="1530" spans="4:10" x14ac:dyDescent="0.25">
      <c r="D1530" s="149"/>
      <c r="J1530" s="149"/>
    </row>
    <row r="1531" spans="4:10" x14ac:dyDescent="0.25">
      <c r="D1531" s="149"/>
      <c r="J1531" s="149"/>
    </row>
    <row r="1532" spans="4:10" x14ac:dyDescent="0.25">
      <c r="D1532" s="149"/>
      <c r="J1532" s="149"/>
    </row>
    <row r="1533" spans="4:10" x14ac:dyDescent="0.25">
      <c r="D1533" s="149"/>
      <c r="J1533" s="149"/>
    </row>
    <row r="1534" spans="4:10" x14ac:dyDescent="0.25">
      <c r="D1534" s="149"/>
      <c r="J1534" s="149"/>
    </row>
    <row r="1535" spans="4:10" x14ac:dyDescent="0.25">
      <c r="D1535" s="149"/>
      <c r="J1535" s="149"/>
    </row>
    <row r="1536" spans="4:10" x14ac:dyDescent="0.25">
      <c r="D1536" s="149"/>
      <c r="J1536" s="149"/>
    </row>
    <row r="1537" spans="4:10" x14ac:dyDescent="0.25">
      <c r="D1537" s="149"/>
      <c r="J1537" s="149"/>
    </row>
    <row r="1538" spans="4:10" x14ac:dyDescent="0.25">
      <c r="D1538" s="149"/>
      <c r="J1538" s="149"/>
    </row>
    <row r="1539" spans="4:10" x14ac:dyDescent="0.25">
      <c r="D1539" s="149"/>
      <c r="J1539" s="149"/>
    </row>
    <row r="1540" spans="4:10" x14ac:dyDescent="0.25">
      <c r="D1540" s="149"/>
      <c r="J1540" s="149"/>
    </row>
    <row r="1541" spans="4:10" x14ac:dyDescent="0.25">
      <c r="D1541" s="149"/>
      <c r="J1541" s="149"/>
    </row>
    <row r="1542" spans="4:10" x14ac:dyDescent="0.25">
      <c r="D1542" s="149"/>
      <c r="J1542" s="149"/>
    </row>
    <row r="1543" spans="4:10" x14ac:dyDescent="0.25">
      <c r="D1543" s="149"/>
      <c r="J1543" s="149"/>
    </row>
    <row r="1544" spans="4:10" x14ac:dyDescent="0.25">
      <c r="D1544" s="149"/>
      <c r="J1544" s="149"/>
    </row>
    <row r="1545" spans="4:10" x14ac:dyDescent="0.25">
      <c r="D1545" s="149"/>
      <c r="J1545" s="149"/>
    </row>
    <row r="1546" spans="4:10" x14ac:dyDescent="0.25">
      <c r="D1546" s="149"/>
      <c r="J1546" s="149"/>
    </row>
    <row r="1547" spans="4:10" x14ac:dyDescent="0.25">
      <c r="D1547" s="149"/>
      <c r="J1547" s="149"/>
    </row>
    <row r="1548" spans="4:10" x14ac:dyDescent="0.25">
      <c r="D1548" s="149"/>
      <c r="J1548" s="149"/>
    </row>
    <row r="1549" spans="4:10" x14ac:dyDescent="0.25">
      <c r="D1549" s="149"/>
      <c r="J1549" s="149"/>
    </row>
    <row r="1550" spans="4:10" x14ac:dyDescent="0.25">
      <c r="D1550" s="149"/>
      <c r="J1550" s="149"/>
    </row>
    <row r="1551" spans="4:10" x14ac:dyDescent="0.25">
      <c r="D1551" s="149"/>
      <c r="J1551" s="149"/>
    </row>
    <row r="1552" spans="4:10" x14ac:dyDescent="0.25">
      <c r="D1552" s="149"/>
      <c r="J1552" s="149"/>
    </row>
    <row r="1553" spans="4:10" x14ac:dyDescent="0.25">
      <c r="D1553" s="149"/>
      <c r="J1553" s="149"/>
    </row>
    <row r="1554" spans="4:10" x14ac:dyDescent="0.25">
      <c r="D1554" s="149"/>
      <c r="J1554" s="149"/>
    </row>
    <row r="1555" spans="4:10" x14ac:dyDescent="0.25">
      <c r="D1555" s="149"/>
      <c r="J1555" s="149"/>
    </row>
    <row r="1556" spans="4:10" x14ac:dyDescent="0.25">
      <c r="D1556" s="149"/>
      <c r="J1556" s="149"/>
    </row>
    <row r="1557" spans="4:10" x14ac:dyDescent="0.25">
      <c r="D1557" s="149"/>
      <c r="J1557" s="149"/>
    </row>
    <row r="1558" spans="4:10" x14ac:dyDescent="0.25">
      <c r="D1558" s="149"/>
      <c r="J1558" s="149"/>
    </row>
    <row r="1559" spans="4:10" x14ac:dyDescent="0.25">
      <c r="D1559" s="149"/>
      <c r="J1559" s="149"/>
    </row>
    <row r="1560" spans="4:10" x14ac:dyDescent="0.25">
      <c r="D1560" s="149"/>
      <c r="J1560" s="149"/>
    </row>
    <row r="1561" spans="4:10" x14ac:dyDescent="0.25">
      <c r="D1561" s="149"/>
      <c r="J1561" s="149"/>
    </row>
    <row r="1562" spans="4:10" x14ac:dyDescent="0.25">
      <c r="D1562" s="149"/>
      <c r="J1562" s="149"/>
    </row>
    <row r="1563" spans="4:10" x14ac:dyDescent="0.25">
      <c r="D1563" s="149"/>
      <c r="J1563" s="149"/>
    </row>
    <row r="1564" spans="4:10" x14ac:dyDescent="0.25">
      <c r="D1564" s="149"/>
      <c r="J1564" s="149"/>
    </row>
    <row r="1565" spans="4:10" x14ac:dyDescent="0.25">
      <c r="D1565" s="149"/>
      <c r="J1565" s="149"/>
    </row>
    <row r="1566" spans="4:10" x14ac:dyDescent="0.25">
      <c r="D1566" s="149"/>
      <c r="J1566" s="149"/>
    </row>
    <row r="1567" spans="4:10" x14ac:dyDescent="0.25">
      <c r="D1567" s="149"/>
      <c r="J1567" s="149"/>
    </row>
    <row r="1568" spans="4:10" x14ac:dyDescent="0.25">
      <c r="D1568" s="149"/>
      <c r="J1568" s="149"/>
    </row>
    <row r="1569" spans="4:10" x14ac:dyDescent="0.25">
      <c r="D1569" s="149"/>
      <c r="J1569" s="149"/>
    </row>
    <row r="1570" spans="4:10" x14ac:dyDescent="0.25">
      <c r="D1570" s="149"/>
      <c r="J1570" s="149"/>
    </row>
    <row r="1571" spans="4:10" x14ac:dyDescent="0.25">
      <c r="D1571" s="149"/>
      <c r="J1571" s="149"/>
    </row>
    <row r="1572" spans="4:10" x14ac:dyDescent="0.25">
      <c r="D1572" s="149"/>
      <c r="J1572" s="149"/>
    </row>
    <row r="1573" spans="4:10" x14ac:dyDescent="0.25">
      <c r="D1573" s="149"/>
      <c r="J1573" s="149"/>
    </row>
    <row r="1574" spans="4:10" x14ac:dyDescent="0.25">
      <c r="D1574" s="149"/>
      <c r="J1574" s="149"/>
    </row>
    <row r="1575" spans="4:10" x14ac:dyDescent="0.25">
      <c r="D1575" s="149"/>
      <c r="J1575" s="149"/>
    </row>
    <row r="1576" spans="4:10" x14ac:dyDescent="0.25">
      <c r="D1576" s="149"/>
      <c r="J1576" s="149"/>
    </row>
    <row r="1577" spans="4:10" x14ac:dyDescent="0.25">
      <c r="D1577" s="149"/>
      <c r="J1577" s="149"/>
    </row>
    <row r="1578" spans="4:10" x14ac:dyDescent="0.25">
      <c r="D1578" s="149"/>
      <c r="J1578" s="149"/>
    </row>
    <row r="1579" spans="4:10" x14ac:dyDescent="0.25">
      <c r="D1579" s="149"/>
      <c r="J1579" s="149"/>
    </row>
    <row r="1580" spans="4:10" x14ac:dyDescent="0.25">
      <c r="D1580" s="149"/>
      <c r="J1580" s="149"/>
    </row>
    <row r="1581" spans="4:10" x14ac:dyDescent="0.25">
      <c r="D1581" s="149"/>
      <c r="J1581" s="149"/>
    </row>
    <row r="1582" spans="4:10" x14ac:dyDescent="0.25">
      <c r="D1582" s="149"/>
      <c r="J1582" s="149"/>
    </row>
    <row r="1583" spans="4:10" x14ac:dyDescent="0.25">
      <c r="D1583" s="149"/>
      <c r="J1583" s="149"/>
    </row>
    <row r="1584" spans="4:10" x14ac:dyDescent="0.25">
      <c r="D1584" s="149"/>
      <c r="J1584" s="149"/>
    </row>
    <row r="1585" spans="4:10" x14ac:dyDescent="0.25">
      <c r="D1585" s="149"/>
      <c r="J1585" s="149"/>
    </row>
    <row r="1586" spans="4:10" x14ac:dyDescent="0.25">
      <c r="D1586" s="149"/>
      <c r="J1586" s="149"/>
    </row>
    <row r="1587" spans="4:10" x14ac:dyDescent="0.25">
      <c r="D1587" s="149"/>
      <c r="J1587" s="149"/>
    </row>
    <row r="1588" spans="4:10" x14ac:dyDescent="0.25">
      <c r="D1588" s="149"/>
      <c r="J1588" s="149"/>
    </row>
    <row r="1589" spans="4:10" x14ac:dyDescent="0.25">
      <c r="D1589" s="149"/>
      <c r="J1589" s="149"/>
    </row>
    <row r="1590" spans="4:10" x14ac:dyDescent="0.25">
      <c r="D1590" s="149"/>
      <c r="J1590" s="149"/>
    </row>
    <row r="1591" spans="4:10" x14ac:dyDescent="0.25">
      <c r="D1591" s="149"/>
      <c r="J1591" s="149"/>
    </row>
    <row r="1592" spans="4:10" x14ac:dyDescent="0.25">
      <c r="D1592" s="149"/>
      <c r="J1592" s="149"/>
    </row>
    <row r="1593" spans="4:10" x14ac:dyDescent="0.25">
      <c r="D1593" s="149"/>
      <c r="J1593" s="149"/>
    </row>
    <row r="1594" spans="4:10" x14ac:dyDescent="0.25">
      <c r="D1594" s="149"/>
      <c r="J1594" s="149"/>
    </row>
    <row r="1595" spans="4:10" x14ac:dyDescent="0.25">
      <c r="D1595" s="149"/>
      <c r="J1595" s="149"/>
    </row>
    <row r="1596" spans="4:10" x14ac:dyDescent="0.25">
      <c r="D1596" s="149"/>
      <c r="J1596" s="149"/>
    </row>
    <row r="1597" spans="4:10" x14ac:dyDescent="0.25">
      <c r="D1597" s="149"/>
      <c r="J1597" s="149"/>
    </row>
    <row r="1598" spans="4:10" x14ac:dyDescent="0.25">
      <c r="D1598" s="149"/>
      <c r="J1598" s="149"/>
    </row>
    <row r="1599" spans="4:10" x14ac:dyDescent="0.25">
      <c r="D1599" s="149"/>
      <c r="J1599" s="149"/>
    </row>
    <row r="1600" spans="4:10" x14ac:dyDescent="0.25">
      <c r="D1600" s="149"/>
      <c r="J1600" s="149"/>
    </row>
    <row r="1601" spans="4:10" x14ac:dyDescent="0.25">
      <c r="D1601" s="149"/>
      <c r="J1601" s="149"/>
    </row>
    <row r="1602" spans="4:10" x14ac:dyDescent="0.25">
      <c r="D1602" s="149"/>
      <c r="J1602" s="149"/>
    </row>
    <row r="1603" spans="4:10" x14ac:dyDescent="0.25">
      <c r="D1603" s="149"/>
      <c r="J1603" s="149"/>
    </row>
    <row r="1604" spans="4:10" x14ac:dyDescent="0.25">
      <c r="D1604" s="149"/>
      <c r="J1604" s="149"/>
    </row>
    <row r="1605" spans="4:10" x14ac:dyDescent="0.25">
      <c r="D1605" s="149"/>
      <c r="J1605" s="149"/>
    </row>
    <row r="1606" spans="4:10" x14ac:dyDescent="0.25">
      <c r="D1606" s="149"/>
      <c r="J1606" s="149"/>
    </row>
    <row r="1607" spans="4:10" x14ac:dyDescent="0.25">
      <c r="D1607" s="149"/>
      <c r="J1607" s="149"/>
    </row>
    <row r="1608" spans="4:10" x14ac:dyDescent="0.25">
      <c r="D1608" s="149"/>
      <c r="J1608" s="149"/>
    </row>
    <row r="1609" spans="4:10" x14ac:dyDescent="0.25">
      <c r="D1609" s="149"/>
      <c r="J1609" s="149"/>
    </row>
    <row r="1610" spans="4:10" x14ac:dyDescent="0.25">
      <c r="D1610" s="149"/>
      <c r="J1610" s="149"/>
    </row>
    <row r="1611" spans="4:10" x14ac:dyDescent="0.25">
      <c r="D1611" s="149"/>
      <c r="J1611" s="149"/>
    </row>
    <row r="1612" spans="4:10" x14ac:dyDescent="0.25">
      <c r="D1612" s="149"/>
      <c r="J1612" s="149"/>
    </row>
    <row r="1613" spans="4:10" x14ac:dyDescent="0.25">
      <c r="D1613" s="149"/>
      <c r="J1613" s="149"/>
    </row>
    <row r="1614" spans="4:10" x14ac:dyDescent="0.25">
      <c r="D1614" s="149"/>
      <c r="J1614" s="149"/>
    </row>
    <row r="1615" spans="4:10" x14ac:dyDescent="0.25">
      <c r="D1615" s="149"/>
      <c r="J1615" s="149"/>
    </row>
    <row r="1616" spans="4:10" x14ac:dyDescent="0.25">
      <c r="D1616" s="149"/>
      <c r="J1616" s="149"/>
    </row>
    <row r="1617" spans="4:10" x14ac:dyDescent="0.25">
      <c r="D1617" s="149"/>
      <c r="J1617" s="149"/>
    </row>
    <row r="1618" spans="4:10" x14ac:dyDescent="0.25">
      <c r="D1618" s="149"/>
      <c r="J1618" s="149"/>
    </row>
    <row r="1619" spans="4:10" x14ac:dyDescent="0.25">
      <c r="D1619" s="149"/>
      <c r="J1619" s="149"/>
    </row>
    <row r="1620" spans="4:10" x14ac:dyDescent="0.25">
      <c r="D1620" s="149"/>
      <c r="J1620" s="149"/>
    </row>
    <row r="1621" spans="4:10" x14ac:dyDescent="0.25">
      <c r="D1621" s="149"/>
      <c r="J1621" s="149"/>
    </row>
    <row r="1622" spans="4:10" x14ac:dyDescent="0.25">
      <c r="D1622" s="149"/>
      <c r="J1622" s="149"/>
    </row>
    <row r="1623" spans="4:10" x14ac:dyDescent="0.25">
      <c r="D1623" s="149"/>
      <c r="J1623" s="149"/>
    </row>
    <row r="1624" spans="4:10" x14ac:dyDescent="0.25">
      <c r="D1624" s="149"/>
      <c r="J1624" s="149"/>
    </row>
    <row r="1625" spans="4:10" x14ac:dyDescent="0.25">
      <c r="D1625" s="149"/>
      <c r="J1625" s="149"/>
    </row>
    <row r="1626" spans="4:10" x14ac:dyDescent="0.25">
      <c r="D1626" s="149"/>
      <c r="J1626" s="149"/>
    </row>
    <row r="1627" spans="4:10" x14ac:dyDescent="0.25">
      <c r="D1627" s="149"/>
      <c r="J1627" s="149"/>
    </row>
    <row r="1628" spans="4:10" x14ac:dyDescent="0.25">
      <c r="D1628" s="149"/>
      <c r="J1628" s="149"/>
    </row>
    <row r="1629" spans="4:10" x14ac:dyDescent="0.25">
      <c r="D1629" s="149"/>
      <c r="J1629" s="149"/>
    </row>
    <row r="1630" spans="4:10" x14ac:dyDescent="0.25">
      <c r="D1630" s="149"/>
      <c r="J1630" s="149"/>
    </row>
    <row r="1631" spans="4:10" x14ac:dyDescent="0.25">
      <c r="D1631" s="149"/>
      <c r="J1631" s="149"/>
    </row>
    <row r="1632" spans="4:10" x14ac:dyDescent="0.25">
      <c r="D1632" s="149"/>
      <c r="J1632" s="149"/>
    </row>
    <row r="1633" spans="4:10" x14ac:dyDescent="0.25">
      <c r="D1633" s="149"/>
      <c r="J1633" s="149"/>
    </row>
    <row r="1634" spans="4:10" x14ac:dyDescent="0.25">
      <c r="D1634" s="149"/>
      <c r="J1634" s="149"/>
    </row>
    <row r="1635" spans="4:10" x14ac:dyDescent="0.25">
      <c r="D1635" s="149"/>
      <c r="J1635" s="149"/>
    </row>
    <row r="1636" spans="4:10" x14ac:dyDescent="0.25">
      <c r="D1636" s="149"/>
      <c r="J1636" s="149"/>
    </row>
    <row r="1637" spans="4:10" x14ac:dyDescent="0.25">
      <c r="D1637" s="149"/>
      <c r="J1637" s="149"/>
    </row>
    <row r="1638" spans="4:10" x14ac:dyDescent="0.25">
      <c r="D1638" s="149"/>
      <c r="J1638" s="149"/>
    </row>
    <row r="1639" spans="4:10" x14ac:dyDescent="0.25">
      <c r="D1639" s="149"/>
      <c r="J1639" s="149"/>
    </row>
    <row r="1640" spans="4:10" x14ac:dyDescent="0.25">
      <c r="D1640" s="149"/>
      <c r="J1640" s="149"/>
    </row>
    <row r="1641" spans="4:10" x14ac:dyDescent="0.25">
      <c r="D1641" s="149"/>
      <c r="J1641" s="149"/>
    </row>
    <row r="1642" spans="4:10" x14ac:dyDescent="0.25">
      <c r="D1642" s="149"/>
      <c r="J1642" s="149"/>
    </row>
    <row r="1643" spans="4:10" x14ac:dyDescent="0.25">
      <c r="D1643" s="149"/>
      <c r="J1643" s="149"/>
    </row>
    <row r="1644" spans="4:10" x14ac:dyDescent="0.25">
      <c r="D1644" s="149"/>
      <c r="J1644" s="149"/>
    </row>
    <row r="1645" spans="4:10" x14ac:dyDescent="0.25">
      <c r="D1645" s="149"/>
      <c r="J1645" s="149"/>
    </row>
    <row r="1646" spans="4:10" x14ac:dyDescent="0.25">
      <c r="D1646" s="149"/>
      <c r="J1646" s="149"/>
    </row>
    <row r="1647" spans="4:10" x14ac:dyDescent="0.25">
      <c r="D1647" s="149"/>
      <c r="J1647" s="149"/>
    </row>
    <row r="1648" spans="4:10" x14ac:dyDescent="0.25">
      <c r="D1648" s="149"/>
      <c r="J1648" s="149"/>
    </row>
    <row r="1649" spans="4:10" x14ac:dyDescent="0.25">
      <c r="D1649" s="149"/>
      <c r="J1649" s="149"/>
    </row>
    <row r="1650" spans="4:10" x14ac:dyDescent="0.25">
      <c r="D1650" s="149"/>
      <c r="J1650" s="149"/>
    </row>
    <row r="1651" spans="4:10" x14ac:dyDescent="0.25">
      <c r="D1651" s="149"/>
      <c r="J1651" s="149"/>
    </row>
    <row r="1652" spans="4:10" x14ac:dyDescent="0.25">
      <c r="D1652" s="149"/>
      <c r="J1652" s="149"/>
    </row>
    <row r="1653" spans="4:10" x14ac:dyDescent="0.25">
      <c r="D1653" s="149"/>
      <c r="J1653" s="149"/>
    </row>
    <row r="1654" spans="4:10" x14ac:dyDescent="0.25">
      <c r="D1654" s="149"/>
      <c r="J1654" s="149"/>
    </row>
    <row r="1655" spans="4:10" x14ac:dyDescent="0.25">
      <c r="D1655" s="149"/>
      <c r="J1655" s="149"/>
    </row>
    <row r="1656" spans="4:10" x14ac:dyDescent="0.25">
      <c r="D1656" s="149"/>
      <c r="J1656" s="149"/>
    </row>
    <row r="1657" spans="4:10" x14ac:dyDescent="0.25">
      <c r="D1657" s="149"/>
      <c r="J1657" s="149"/>
    </row>
    <row r="1658" spans="4:10" x14ac:dyDescent="0.25">
      <c r="D1658" s="149"/>
      <c r="J1658" s="149"/>
    </row>
    <row r="1659" spans="4:10" x14ac:dyDescent="0.25">
      <c r="D1659" s="149"/>
      <c r="J1659" s="149"/>
    </row>
    <row r="1660" spans="4:10" x14ac:dyDescent="0.25">
      <c r="D1660" s="149"/>
      <c r="J1660" s="149"/>
    </row>
    <row r="1661" spans="4:10" x14ac:dyDescent="0.25">
      <c r="D1661" s="149"/>
      <c r="J1661" s="149"/>
    </row>
    <row r="1662" spans="4:10" x14ac:dyDescent="0.25">
      <c r="D1662" s="149"/>
      <c r="J1662" s="149"/>
    </row>
    <row r="1663" spans="4:10" x14ac:dyDescent="0.25">
      <c r="D1663" s="149"/>
      <c r="J1663" s="149"/>
    </row>
    <row r="1664" spans="4:10" x14ac:dyDescent="0.25">
      <c r="D1664" s="149"/>
      <c r="J1664" s="149"/>
    </row>
    <row r="1665" spans="4:10" x14ac:dyDescent="0.25">
      <c r="D1665" s="149"/>
      <c r="J1665" s="149"/>
    </row>
    <row r="1666" spans="4:10" x14ac:dyDescent="0.25">
      <c r="D1666" s="149"/>
      <c r="J1666" s="149"/>
    </row>
    <row r="1667" spans="4:10" x14ac:dyDescent="0.25">
      <c r="D1667" s="149"/>
      <c r="J1667" s="149"/>
    </row>
    <row r="1668" spans="4:10" x14ac:dyDescent="0.25">
      <c r="D1668" s="149"/>
      <c r="J1668" s="149"/>
    </row>
    <row r="1669" spans="4:10" x14ac:dyDescent="0.25">
      <c r="D1669" s="149"/>
      <c r="J1669" s="149"/>
    </row>
    <row r="1670" spans="4:10" x14ac:dyDescent="0.25">
      <c r="D1670" s="149"/>
      <c r="J1670" s="149"/>
    </row>
    <row r="1671" spans="4:10" x14ac:dyDescent="0.25">
      <c r="D1671" s="149"/>
      <c r="J1671" s="149"/>
    </row>
    <row r="1672" spans="4:10" x14ac:dyDescent="0.25">
      <c r="D1672" s="149"/>
      <c r="J1672" s="149"/>
    </row>
    <row r="1673" spans="4:10" x14ac:dyDescent="0.25">
      <c r="D1673" s="149"/>
      <c r="J1673" s="149"/>
    </row>
    <row r="1674" spans="4:10" x14ac:dyDescent="0.25">
      <c r="D1674" s="149"/>
      <c r="J1674" s="149"/>
    </row>
    <row r="1675" spans="4:10" x14ac:dyDescent="0.25">
      <c r="D1675" s="149"/>
      <c r="J1675" s="149"/>
    </row>
    <row r="1676" spans="4:10" x14ac:dyDescent="0.25">
      <c r="D1676" s="149"/>
      <c r="J1676" s="149"/>
    </row>
    <row r="1677" spans="4:10" x14ac:dyDescent="0.25">
      <c r="D1677" s="149"/>
      <c r="J1677" s="149"/>
    </row>
    <row r="1678" spans="4:10" x14ac:dyDescent="0.25">
      <c r="D1678" s="149"/>
      <c r="J1678" s="149"/>
    </row>
    <row r="1679" spans="4:10" x14ac:dyDescent="0.25">
      <c r="D1679" s="149"/>
      <c r="J1679" s="149"/>
    </row>
    <row r="1680" spans="4:10" x14ac:dyDescent="0.25">
      <c r="D1680" s="149"/>
      <c r="J1680" s="149"/>
    </row>
    <row r="1681" spans="4:10" x14ac:dyDescent="0.25">
      <c r="D1681" s="149"/>
      <c r="J1681" s="149"/>
    </row>
    <row r="1682" spans="4:10" x14ac:dyDescent="0.25">
      <c r="D1682" s="149"/>
      <c r="J1682" s="149"/>
    </row>
    <row r="1683" spans="4:10" x14ac:dyDescent="0.25">
      <c r="D1683" s="149"/>
      <c r="J1683" s="149"/>
    </row>
    <row r="1684" spans="4:10" x14ac:dyDescent="0.25">
      <c r="D1684" s="149"/>
      <c r="J1684" s="149"/>
    </row>
    <row r="1685" spans="4:10" x14ac:dyDescent="0.25">
      <c r="D1685" s="149"/>
      <c r="J1685" s="149"/>
    </row>
    <row r="1686" spans="4:10" x14ac:dyDescent="0.25">
      <c r="D1686" s="149"/>
      <c r="J1686" s="149"/>
    </row>
    <row r="1687" spans="4:10" x14ac:dyDescent="0.25">
      <c r="D1687" s="149"/>
      <c r="J1687" s="149"/>
    </row>
    <row r="1688" spans="4:10" x14ac:dyDescent="0.25">
      <c r="D1688" s="149"/>
      <c r="J1688" s="149"/>
    </row>
    <row r="1689" spans="4:10" x14ac:dyDescent="0.25">
      <c r="D1689" s="149"/>
      <c r="J1689" s="149"/>
    </row>
    <row r="1690" spans="4:10" x14ac:dyDescent="0.25">
      <c r="D1690" s="149"/>
      <c r="J1690" s="149"/>
    </row>
    <row r="1691" spans="4:10" x14ac:dyDescent="0.25">
      <c r="D1691" s="149"/>
      <c r="J1691" s="149"/>
    </row>
    <row r="1692" spans="4:10" x14ac:dyDescent="0.25">
      <c r="D1692" s="149"/>
      <c r="J1692" s="149"/>
    </row>
    <row r="1693" spans="4:10" x14ac:dyDescent="0.25">
      <c r="D1693" s="149"/>
      <c r="J1693" s="149"/>
    </row>
    <row r="1694" spans="4:10" x14ac:dyDescent="0.25">
      <c r="D1694" s="149"/>
      <c r="J1694" s="149"/>
    </row>
    <row r="1695" spans="4:10" x14ac:dyDescent="0.25">
      <c r="D1695" s="149"/>
      <c r="J1695" s="149"/>
    </row>
    <row r="1696" spans="4:10" x14ac:dyDescent="0.25">
      <c r="D1696" s="149"/>
      <c r="J1696" s="149"/>
    </row>
    <row r="1697" spans="4:10" x14ac:dyDescent="0.25">
      <c r="D1697" s="149"/>
      <c r="J1697" s="149"/>
    </row>
    <row r="1698" spans="4:10" x14ac:dyDescent="0.25">
      <c r="D1698" s="149"/>
      <c r="J1698" s="149"/>
    </row>
    <row r="1699" spans="4:10" x14ac:dyDescent="0.25">
      <c r="D1699" s="149"/>
      <c r="J1699" s="149"/>
    </row>
    <row r="1700" spans="4:10" x14ac:dyDescent="0.25">
      <c r="D1700" s="149"/>
      <c r="J1700" s="149"/>
    </row>
    <row r="1701" spans="4:10" x14ac:dyDescent="0.25">
      <c r="D1701" s="149"/>
      <c r="J1701" s="149"/>
    </row>
    <row r="1702" spans="4:10" x14ac:dyDescent="0.25">
      <c r="D1702" s="149"/>
      <c r="J1702" s="149"/>
    </row>
    <row r="1703" spans="4:10" x14ac:dyDescent="0.25">
      <c r="D1703" s="149"/>
      <c r="J1703" s="149"/>
    </row>
    <row r="1704" spans="4:10" x14ac:dyDescent="0.25">
      <c r="D1704" s="149"/>
      <c r="J1704" s="149"/>
    </row>
    <row r="1705" spans="4:10" x14ac:dyDescent="0.25">
      <c r="D1705" s="149"/>
      <c r="J1705" s="149"/>
    </row>
    <row r="1706" spans="4:10" x14ac:dyDescent="0.25">
      <c r="D1706" s="149"/>
      <c r="J1706" s="149"/>
    </row>
    <row r="1707" spans="4:10" x14ac:dyDescent="0.25">
      <c r="D1707" s="149"/>
      <c r="J1707" s="149"/>
    </row>
    <row r="1708" spans="4:10" x14ac:dyDescent="0.25">
      <c r="D1708" s="149"/>
      <c r="J1708" s="149"/>
    </row>
    <row r="1709" spans="4:10" x14ac:dyDescent="0.25">
      <c r="D1709" s="149"/>
      <c r="J1709" s="149"/>
    </row>
    <row r="1710" spans="4:10" x14ac:dyDescent="0.25">
      <c r="D1710" s="149"/>
      <c r="J1710" s="149"/>
    </row>
    <row r="1711" spans="4:10" x14ac:dyDescent="0.25">
      <c r="D1711" s="149"/>
      <c r="J1711" s="149"/>
    </row>
    <row r="1712" spans="4:10" x14ac:dyDescent="0.25">
      <c r="D1712" s="149"/>
      <c r="J1712" s="149"/>
    </row>
    <row r="1713" spans="4:10" x14ac:dyDescent="0.25">
      <c r="D1713" s="149"/>
      <c r="J1713" s="149"/>
    </row>
    <row r="1714" spans="4:10" x14ac:dyDescent="0.25">
      <c r="D1714" s="149"/>
      <c r="J1714" s="149"/>
    </row>
    <row r="1715" spans="4:10" x14ac:dyDescent="0.25">
      <c r="D1715" s="149"/>
      <c r="J1715" s="149"/>
    </row>
    <row r="1716" spans="4:10" x14ac:dyDescent="0.25">
      <c r="D1716" s="149"/>
      <c r="J1716" s="149"/>
    </row>
    <row r="1717" spans="4:10" x14ac:dyDescent="0.25">
      <c r="D1717" s="149"/>
      <c r="J1717" s="149"/>
    </row>
    <row r="1718" spans="4:10" x14ac:dyDescent="0.25">
      <c r="D1718" s="149"/>
      <c r="J1718" s="149"/>
    </row>
    <row r="1719" spans="4:10" x14ac:dyDescent="0.25">
      <c r="D1719" s="149"/>
      <c r="J1719" s="149"/>
    </row>
    <row r="1720" spans="4:10" x14ac:dyDescent="0.25">
      <c r="D1720" s="149"/>
      <c r="J1720" s="149"/>
    </row>
    <row r="1721" spans="4:10" x14ac:dyDescent="0.25">
      <c r="D1721" s="149"/>
      <c r="J1721" s="149"/>
    </row>
    <row r="1722" spans="4:10" x14ac:dyDescent="0.25">
      <c r="D1722" s="149"/>
      <c r="J1722" s="149"/>
    </row>
    <row r="1723" spans="4:10" x14ac:dyDescent="0.25">
      <c r="D1723" s="149"/>
      <c r="J1723" s="149"/>
    </row>
    <row r="1724" spans="4:10" x14ac:dyDescent="0.25">
      <c r="D1724" s="149"/>
      <c r="J1724" s="149"/>
    </row>
    <row r="1725" spans="4:10" x14ac:dyDescent="0.25">
      <c r="D1725" s="149"/>
      <c r="J1725" s="149"/>
    </row>
    <row r="1726" spans="4:10" x14ac:dyDescent="0.25">
      <c r="D1726" s="149"/>
      <c r="J1726" s="149"/>
    </row>
    <row r="1727" spans="4:10" x14ac:dyDescent="0.25">
      <c r="D1727" s="149"/>
      <c r="J1727" s="149"/>
    </row>
    <row r="1728" spans="4:10" x14ac:dyDescent="0.25">
      <c r="D1728" s="149"/>
      <c r="J1728" s="149"/>
    </row>
    <row r="1729" spans="4:10" x14ac:dyDescent="0.25">
      <c r="D1729" s="149"/>
      <c r="J1729" s="149"/>
    </row>
    <row r="1730" spans="4:10" x14ac:dyDescent="0.25">
      <c r="D1730" s="149"/>
      <c r="J1730" s="149"/>
    </row>
    <row r="1731" spans="4:10" x14ac:dyDescent="0.25">
      <c r="D1731" s="149"/>
      <c r="J1731" s="149"/>
    </row>
    <row r="1732" spans="4:10" x14ac:dyDescent="0.25">
      <c r="D1732" s="149"/>
      <c r="J1732" s="149"/>
    </row>
    <row r="1733" spans="4:10" x14ac:dyDescent="0.25">
      <c r="D1733" s="149"/>
      <c r="J1733" s="149"/>
    </row>
    <row r="1734" spans="4:10" x14ac:dyDescent="0.25">
      <c r="D1734" s="149"/>
      <c r="J1734" s="149"/>
    </row>
    <row r="1735" spans="4:10" x14ac:dyDescent="0.25">
      <c r="D1735" s="149"/>
      <c r="J1735" s="149"/>
    </row>
    <row r="1736" spans="4:10" x14ac:dyDescent="0.25">
      <c r="D1736" s="149"/>
      <c r="J1736" s="149"/>
    </row>
    <row r="1737" spans="4:10" x14ac:dyDescent="0.25">
      <c r="D1737" s="149"/>
      <c r="J1737" s="149"/>
    </row>
    <row r="1738" spans="4:10" x14ac:dyDescent="0.25">
      <c r="D1738" s="149"/>
      <c r="J1738" s="149"/>
    </row>
    <row r="1739" spans="4:10" x14ac:dyDescent="0.25">
      <c r="D1739" s="149"/>
      <c r="J1739" s="149"/>
    </row>
    <row r="1740" spans="4:10" x14ac:dyDescent="0.25">
      <c r="D1740" s="149"/>
      <c r="J1740" s="149"/>
    </row>
    <row r="1741" spans="4:10" x14ac:dyDescent="0.25">
      <c r="D1741" s="149"/>
      <c r="J1741" s="149"/>
    </row>
    <row r="1742" spans="4:10" x14ac:dyDescent="0.25">
      <c r="D1742" s="149"/>
      <c r="J1742" s="149"/>
    </row>
    <row r="1743" spans="4:10" x14ac:dyDescent="0.25">
      <c r="D1743" s="149"/>
      <c r="J1743" s="149"/>
    </row>
    <row r="1744" spans="4:10" x14ac:dyDescent="0.25">
      <c r="D1744" s="149"/>
      <c r="J1744" s="149"/>
    </row>
    <row r="1745" spans="4:10" x14ac:dyDescent="0.25">
      <c r="D1745" s="149"/>
      <c r="J1745" s="149"/>
    </row>
    <row r="1746" spans="4:10" x14ac:dyDescent="0.25">
      <c r="D1746" s="149"/>
      <c r="J1746" s="149"/>
    </row>
    <row r="1747" spans="4:10" x14ac:dyDescent="0.25">
      <c r="D1747" s="149"/>
      <c r="J1747" s="149"/>
    </row>
    <row r="1748" spans="4:10" x14ac:dyDescent="0.25">
      <c r="D1748" s="149"/>
      <c r="J1748" s="149"/>
    </row>
    <row r="1749" spans="4:10" x14ac:dyDescent="0.25">
      <c r="D1749" s="149"/>
      <c r="J1749" s="149"/>
    </row>
    <row r="1750" spans="4:10" x14ac:dyDescent="0.25">
      <c r="D1750" s="149"/>
      <c r="J1750" s="149"/>
    </row>
    <row r="1751" spans="4:10" x14ac:dyDescent="0.25">
      <c r="D1751" s="149"/>
      <c r="J1751" s="149"/>
    </row>
    <row r="1752" spans="4:10" x14ac:dyDescent="0.25">
      <c r="D1752" s="149"/>
      <c r="J1752" s="149"/>
    </row>
    <row r="1753" spans="4:10" x14ac:dyDescent="0.25">
      <c r="D1753" s="149"/>
      <c r="J1753" s="149"/>
    </row>
    <row r="1754" spans="4:10" x14ac:dyDescent="0.25">
      <c r="D1754" s="149"/>
      <c r="J1754" s="149"/>
    </row>
    <row r="1755" spans="4:10" x14ac:dyDescent="0.25">
      <c r="D1755" s="149"/>
      <c r="J1755" s="149"/>
    </row>
    <row r="1756" spans="4:10" x14ac:dyDescent="0.25">
      <c r="D1756" s="149"/>
      <c r="J1756" s="149"/>
    </row>
    <row r="1757" spans="4:10" x14ac:dyDescent="0.25">
      <c r="D1757" s="149"/>
      <c r="J1757" s="149"/>
    </row>
    <row r="1758" spans="4:10" x14ac:dyDescent="0.25">
      <c r="D1758" s="149"/>
      <c r="J1758" s="149"/>
    </row>
    <row r="1759" spans="4:10" x14ac:dyDescent="0.25">
      <c r="D1759" s="149"/>
      <c r="J1759" s="149"/>
    </row>
    <row r="1760" spans="4:10" x14ac:dyDescent="0.25">
      <c r="D1760" s="149"/>
      <c r="J1760" s="149"/>
    </row>
    <row r="1761" spans="4:10" x14ac:dyDescent="0.25">
      <c r="D1761" s="149"/>
      <c r="J1761" s="149"/>
    </row>
    <row r="1762" spans="4:10" x14ac:dyDescent="0.25">
      <c r="D1762" s="149"/>
      <c r="J1762" s="149"/>
    </row>
    <row r="1763" spans="4:10" x14ac:dyDescent="0.25">
      <c r="D1763" s="149"/>
      <c r="J1763" s="149"/>
    </row>
    <row r="1764" spans="4:10" x14ac:dyDescent="0.25">
      <c r="D1764" s="149"/>
      <c r="J1764" s="149"/>
    </row>
    <row r="1765" spans="4:10" x14ac:dyDescent="0.25">
      <c r="D1765" s="149"/>
      <c r="J1765" s="149"/>
    </row>
    <row r="1766" spans="4:10" x14ac:dyDescent="0.25">
      <c r="D1766" s="149"/>
      <c r="J1766" s="149"/>
    </row>
    <row r="1767" spans="4:10" x14ac:dyDescent="0.25">
      <c r="D1767" s="149"/>
      <c r="J1767" s="149"/>
    </row>
    <row r="1768" spans="4:10" x14ac:dyDescent="0.25">
      <c r="D1768" s="149"/>
      <c r="J1768" s="149"/>
    </row>
    <row r="1769" spans="4:10" x14ac:dyDescent="0.25">
      <c r="D1769" s="149"/>
      <c r="J1769" s="149"/>
    </row>
    <row r="1770" spans="4:10" x14ac:dyDescent="0.25">
      <c r="D1770" s="149"/>
      <c r="J1770" s="149"/>
    </row>
    <row r="1771" spans="4:10" x14ac:dyDescent="0.25">
      <c r="D1771" s="149"/>
      <c r="J1771" s="149"/>
    </row>
    <row r="1772" spans="4:10" x14ac:dyDescent="0.25">
      <c r="D1772" s="149"/>
      <c r="J1772" s="149"/>
    </row>
    <row r="1773" spans="4:10" x14ac:dyDescent="0.25">
      <c r="D1773" s="149"/>
      <c r="J1773" s="149"/>
    </row>
    <row r="1774" spans="4:10" x14ac:dyDescent="0.25">
      <c r="D1774" s="149"/>
      <c r="J1774" s="149"/>
    </row>
    <row r="1775" spans="4:10" x14ac:dyDescent="0.25">
      <c r="D1775" s="149"/>
      <c r="J1775" s="149"/>
    </row>
    <row r="1776" spans="4:10" x14ac:dyDescent="0.25">
      <c r="D1776" s="149"/>
      <c r="J1776" s="149"/>
    </row>
    <row r="1777" spans="4:10" x14ac:dyDescent="0.25">
      <c r="D1777" s="149"/>
      <c r="J1777" s="149"/>
    </row>
    <row r="1778" spans="4:10" x14ac:dyDescent="0.25">
      <c r="D1778" s="149"/>
      <c r="J1778" s="149"/>
    </row>
    <row r="1779" spans="4:10" x14ac:dyDescent="0.25">
      <c r="D1779" s="149"/>
      <c r="J1779" s="149"/>
    </row>
    <row r="1780" spans="4:10" x14ac:dyDescent="0.25">
      <c r="D1780" s="149"/>
      <c r="J1780" s="149"/>
    </row>
    <row r="1781" spans="4:10" x14ac:dyDescent="0.25">
      <c r="D1781" s="149"/>
      <c r="J1781" s="149"/>
    </row>
    <row r="1782" spans="4:10" x14ac:dyDescent="0.25">
      <c r="D1782" s="149"/>
      <c r="J1782" s="149"/>
    </row>
    <row r="1783" spans="4:10" x14ac:dyDescent="0.25">
      <c r="D1783" s="149"/>
      <c r="J1783" s="149"/>
    </row>
    <row r="1784" spans="4:10" x14ac:dyDescent="0.25">
      <c r="D1784" s="149"/>
      <c r="J1784" s="149"/>
    </row>
    <row r="1785" spans="4:10" x14ac:dyDescent="0.25">
      <c r="D1785" s="149"/>
      <c r="J1785" s="149"/>
    </row>
    <row r="1786" spans="4:10" x14ac:dyDescent="0.25">
      <c r="D1786" s="149"/>
      <c r="J1786" s="149"/>
    </row>
    <row r="1787" spans="4:10" x14ac:dyDescent="0.25">
      <c r="D1787" s="149"/>
      <c r="J1787" s="149"/>
    </row>
    <row r="1788" spans="4:10" x14ac:dyDescent="0.25">
      <c r="D1788" s="149"/>
      <c r="J1788" s="149"/>
    </row>
    <row r="1789" spans="4:10" x14ac:dyDescent="0.25">
      <c r="D1789" s="149"/>
      <c r="J1789" s="149"/>
    </row>
    <row r="1790" spans="4:10" x14ac:dyDescent="0.25">
      <c r="D1790" s="149"/>
      <c r="J1790" s="149"/>
    </row>
    <row r="1791" spans="4:10" x14ac:dyDescent="0.25">
      <c r="D1791" s="149"/>
      <c r="J1791" s="149"/>
    </row>
    <row r="1792" spans="4:10" x14ac:dyDescent="0.25">
      <c r="D1792" s="149"/>
      <c r="J1792" s="149"/>
    </row>
    <row r="1793" spans="4:10" x14ac:dyDescent="0.25">
      <c r="D1793" s="149"/>
      <c r="J1793" s="149"/>
    </row>
    <row r="1794" spans="4:10" x14ac:dyDescent="0.25">
      <c r="D1794" s="149"/>
      <c r="J1794" s="149"/>
    </row>
    <row r="1795" spans="4:10" x14ac:dyDescent="0.25">
      <c r="D1795" s="149"/>
      <c r="J1795" s="149"/>
    </row>
    <row r="1796" spans="4:10" x14ac:dyDescent="0.25">
      <c r="D1796" s="149"/>
      <c r="J1796" s="149"/>
    </row>
    <row r="1797" spans="4:10" x14ac:dyDescent="0.25">
      <c r="D1797" s="149"/>
      <c r="J1797" s="149"/>
    </row>
    <row r="1798" spans="4:10" x14ac:dyDescent="0.25">
      <c r="D1798" s="149"/>
      <c r="J1798" s="149"/>
    </row>
    <row r="1799" spans="4:10" x14ac:dyDescent="0.25">
      <c r="D1799" s="149"/>
      <c r="J1799" s="149"/>
    </row>
    <row r="1800" spans="4:10" x14ac:dyDescent="0.25">
      <c r="D1800" s="149"/>
      <c r="J1800" s="149"/>
    </row>
    <row r="1801" spans="4:10" x14ac:dyDescent="0.25">
      <c r="D1801" s="149"/>
      <c r="J1801" s="149"/>
    </row>
    <row r="1802" spans="4:10" x14ac:dyDescent="0.25">
      <c r="D1802" s="149"/>
      <c r="J1802" s="149"/>
    </row>
    <row r="1803" spans="4:10" x14ac:dyDescent="0.25">
      <c r="D1803" s="149"/>
      <c r="J1803" s="149"/>
    </row>
    <row r="1804" spans="4:10" x14ac:dyDescent="0.25">
      <c r="D1804" s="149"/>
      <c r="J1804" s="149"/>
    </row>
    <row r="1805" spans="4:10" x14ac:dyDescent="0.25">
      <c r="D1805" s="149"/>
      <c r="J1805" s="149"/>
    </row>
    <row r="1806" spans="4:10" x14ac:dyDescent="0.25">
      <c r="D1806" s="149"/>
      <c r="J1806" s="149"/>
    </row>
    <row r="1807" spans="4:10" x14ac:dyDescent="0.25">
      <c r="D1807" s="149"/>
      <c r="J1807" s="149"/>
    </row>
    <row r="1808" spans="4:10" x14ac:dyDescent="0.25">
      <c r="D1808" s="149"/>
      <c r="J1808" s="149"/>
    </row>
    <row r="1809" spans="4:10" x14ac:dyDescent="0.25">
      <c r="D1809" s="149"/>
      <c r="J1809" s="149"/>
    </row>
    <row r="1810" spans="4:10" x14ac:dyDescent="0.25">
      <c r="D1810" s="149"/>
      <c r="J1810" s="149"/>
    </row>
    <row r="1811" spans="4:10" x14ac:dyDescent="0.25">
      <c r="D1811" s="149"/>
      <c r="J1811" s="149"/>
    </row>
    <row r="1812" spans="4:10" x14ac:dyDescent="0.25">
      <c r="D1812" s="149"/>
      <c r="J1812" s="149"/>
    </row>
    <row r="1813" spans="4:10" x14ac:dyDescent="0.25">
      <c r="D1813" s="149"/>
      <c r="J1813" s="149"/>
    </row>
    <row r="1814" spans="4:10" x14ac:dyDescent="0.25">
      <c r="D1814" s="149"/>
      <c r="J1814" s="149"/>
    </row>
    <row r="1815" spans="4:10" x14ac:dyDescent="0.25">
      <c r="D1815" s="149"/>
      <c r="J1815" s="149"/>
    </row>
    <row r="1816" spans="4:10" x14ac:dyDescent="0.25">
      <c r="D1816" s="149"/>
      <c r="J1816" s="149"/>
    </row>
    <row r="1817" spans="4:10" x14ac:dyDescent="0.25">
      <c r="D1817" s="149"/>
      <c r="J1817" s="149"/>
    </row>
    <row r="1818" spans="4:10" x14ac:dyDescent="0.25">
      <c r="D1818" s="149"/>
      <c r="J1818" s="149"/>
    </row>
    <row r="1819" spans="4:10" x14ac:dyDescent="0.25">
      <c r="D1819" s="149"/>
      <c r="J1819" s="149"/>
    </row>
    <row r="1820" spans="4:10" x14ac:dyDescent="0.25">
      <c r="D1820" s="149"/>
      <c r="J1820" s="149"/>
    </row>
    <row r="1821" spans="4:10" x14ac:dyDescent="0.25">
      <c r="D1821" s="149"/>
      <c r="J1821" s="149"/>
    </row>
    <row r="1822" spans="4:10" x14ac:dyDescent="0.25">
      <c r="D1822" s="149"/>
      <c r="J1822" s="149"/>
    </row>
    <row r="1823" spans="4:10" x14ac:dyDescent="0.25">
      <c r="D1823" s="149"/>
      <c r="J1823" s="149"/>
    </row>
    <row r="1824" spans="4:10" x14ac:dyDescent="0.25">
      <c r="D1824" s="149"/>
      <c r="J1824" s="149"/>
    </row>
    <row r="1825" spans="4:10" x14ac:dyDescent="0.25">
      <c r="D1825" s="149"/>
      <c r="J1825" s="149"/>
    </row>
    <row r="1826" spans="4:10" x14ac:dyDescent="0.25">
      <c r="D1826" s="149"/>
      <c r="J1826" s="149"/>
    </row>
    <row r="1827" spans="4:10" x14ac:dyDescent="0.25">
      <c r="D1827" s="149"/>
      <c r="J1827" s="149"/>
    </row>
    <row r="1828" spans="4:10" x14ac:dyDescent="0.25">
      <c r="D1828" s="149"/>
      <c r="J1828" s="149"/>
    </row>
    <row r="1829" spans="4:10" x14ac:dyDescent="0.25">
      <c r="D1829" s="149"/>
      <c r="J1829" s="149"/>
    </row>
    <row r="1830" spans="4:10" x14ac:dyDescent="0.25">
      <c r="D1830" s="149"/>
      <c r="J1830" s="149"/>
    </row>
    <row r="1831" spans="4:10" x14ac:dyDescent="0.25">
      <c r="D1831" s="149"/>
      <c r="J1831" s="149"/>
    </row>
    <row r="1832" spans="4:10" x14ac:dyDescent="0.25">
      <c r="D1832" s="149"/>
      <c r="J1832" s="149"/>
    </row>
    <row r="1833" spans="4:10" x14ac:dyDescent="0.25">
      <c r="D1833" s="149"/>
      <c r="J1833" s="149"/>
    </row>
    <row r="1834" spans="4:10" x14ac:dyDescent="0.25">
      <c r="D1834" s="149"/>
      <c r="J1834" s="149"/>
    </row>
    <row r="1835" spans="4:10" x14ac:dyDescent="0.25">
      <c r="D1835" s="149"/>
      <c r="J1835" s="149"/>
    </row>
    <row r="1836" spans="4:10" x14ac:dyDescent="0.25">
      <c r="D1836" s="149"/>
      <c r="J1836" s="149"/>
    </row>
    <row r="1837" spans="4:10" x14ac:dyDescent="0.25">
      <c r="D1837" s="149"/>
      <c r="J1837" s="149"/>
    </row>
    <row r="1838" spans="4:10" x14ac:dyDescent="0.25">
      <c r="D1838" s="149"/>
      <c r="J1838" s="149"/>
    </row>
    <row r="1839" spans="4:10" x14ac:dyDescent="0.25">
      <c r="D1839" s="149"/>
      <c r="J1839" s="149"/>
    </row>
    <row r="1840" spans="4:10" x14ac:dyDescent="0.25">
      <c r="D1840" s="149"/>
      <c r="J1840" s="149"/>
    </row>
    <row r="1841" spans="4:10" x14ac:dyDescent="0.25">
      <c r="D1841" s="149"/>
      <c r="J1841" s="149"/>
    </row>
    <row r="1842" spans="4:10" x14ac:dyDescent="0.25">
      <c r="D1842" s="149"/>
      <c r="J1842" s="149"/>
    </row>
    <row r="1843" spans="4:10" x14ac:dyDescent="0.25">
      <c r="D1843" s="149"/>
      <c r="J1843" s="149"/>
    </row>
    <row r="1844" spans="4:10" x14ac:dyDescent="0.25">
      <c r="D1844" s="149"/>
      <c r="J1844" s="149"/>
    </row>
    <row r="1845" spans="4:10" x14ac:dyDescent="0.25">
      <c r="D1845" s="149"/>
      <c r="J1845" s="149"/>
    </row>
    <row r="1846" spans="4:10" x14ac:dyDescent="0.25">
      <c r="D1846" s="149"/>
      <c r="J1846" s="149"/>
    </row>
    <row r="1847" spans="4:10" x14ac:dyDescent="0.25">
      <c r="D1847" s="149"/>
      <c r="J1847" s="149"/>
    </row>
    <row r="1848" spans="4:10" x14ac:dyDescent="0.25">
      <c r="D1848" s="149"/>
      <c r="J1848" s="149"/>
    </row>
    <row r="1849" spans="4:10" x14ac:dyDescent="0.25">
      <c r="D1849" s="149"/>
      <c r="J1849" s="149"/>
    </row>
    <row r="1850" spans="4:10" x14ac:dyDescent="0.25">
      <c r="D1850" s="149"/>
      <c r="J1850" s="149"/>
    </row>
    <row r="1851" spans="4:10" x14ac:dyDescent="0.25">
      <c r="D1851" s="149"/>
      <c r="J1851" s="149"/>
    </row>
    <row r="1852" spans="4:10" x14ac:dyDescent="0.25">
      <c r="D1852" s="149"/>
      <c r="J1852" s="149"/>
    </row>
    <row r="1853" spans="4:10" x14ac:dyDescent="0.25">
      <c r="D1853" s="149"/>
      <c r="J1853" s="149"/>
    </row>
    <row r="1854" spans="4:10" x14ac:dyDescent="0.25">
      <c r="D1854" s="149"/>
      <c r="J1854" s="149"/>
    </row>
    <row r="1855" spans="4:10" x14ac:dyDescent="0.25">
      <c r="D1855" s="149"/>
      <c r="J1855" s="149"/>
    </row>
    <row r="1856" spans="4:10" x14ac:dyDescent="0.25">
      <c r="D1856" s="149"/>
      <c r="J1856" s="149"/>
    </row>
    <row r="1857" spans="4:10" x14ac:dyDescent="0.25">
      <c r="D1857" s="149"/>
      <c r="J1857" s="149"/>
    </row>
    <row r="1858" spans="4:10" x14ac:dyDescent="0.25">
      <c r="D1858" s="149"/>
      <c r="J1858" s="149"/>
    </row>
    <row r="1859" spans="4:10" x14ac:dyDescent="0.25">
      <c r="D1859" s="149"/>
      <c r="J1859" s="149"/>
    </row>
    <row r="1860" spans="4:10" x14ac:dyDescent="0.25">
      <c r="D1860" s="149"/>
      <c r="J1860" s="149"/>
    </row>
    <row r="1861" spans="4:10" x14ac:dyDescent="0.25">
      <c r="D1861" s="149"/>
      <c r="J1861" s="149"/>
    </row>
    <row r="1862" spans="4:10" x14ac:dyDescent="0.25">
      <c r="D1862" s="149"/>
      <c r="J1862" s="149"/>
    </row>
    <row r="1863" spans="4:10" x14ac:dyDescent="0.25">
      <c r="D1863" s="149"/>
      <c r="J1863" s="149"/>
    </row>
    <row r="1864" spans="4:10" x14ac:dyDescent="0.25">
      <c r="D1864" s="149"/>
      <c r="J1864" s="149"/>
    </row>
    <row r="1865" spans="4:10" x14ac:dyDescent="0.25">
      <c r="D1865" s="149"/>
      <c r="J1865" s="149"/>
    </row>
    <row r="1866" spans="4:10" x14ac:dyDescent="0.25">
      <c r="D1866" s="149"/>
      <c r="J1866" s="149"/>
    </row>
    <row r="1867" spans="4:10" x14ac:dyDescent="0.25">
      <c r="D1867" s="149"/>
      <c r="J1867" s="149"/>
    </row>
    <row r="1868" spans="4:10" x14ac:dyDescent="0.25">
      <c r="D1868" s="149"/>
      <c r="J1868" s="149"/>
    </row>
    <row r="1869" spans="4:10" x14ac:dyDescent="0.25">
      <c r="D1869" s="149"/>
      <c r="J1869" s="149"/>
    </row>
    <row r="1870" spans="4:10" x14ac:dyDescent="0.25">
      <c r="D1870" s="149"/>
      <c r="J1870" s="149"/>
    </row>
    <row r="1871" spans="4:10" x14ac:dyDescent="0.25">
      <c r="D1871" s="149"/>
      <c r="J1871" s="149"/>
    </row>
    <row r="1872" spans="4:10" x14ac:dyDescent="0.25">
      <c r="D1872" s="149"/>
      <c r="J1872" s="149"/>
    </row>
    <row r="1873" spans="4:10" x14ac:dyDescent="0.25">
      <c r="D1873" s="149"/>
      <c r="J1873" s="149"/>
    </row>
    <row r="1874" spans="4:10" x14ac:dyDescent="0.25">
      <c r="D1874" s="149"/>
      <c r="J1874" s="149"/>
    </row>
    <row r="1875" spans="4:10" x14ac:dyDescent="0.25">
      <c r="D1875" s="149"/>
      <c r="J1875" s="149"/>
    </row>
    <row r="1876" spans="4:10" x14ac:dyDescent="0.25">
      <c r="D1876" s="149"/>
      <c r="J1876" s="149"/>
    </row>
    <row r="1877" spans="4:10" x14ac:dyDescent="0.25">
      <c r="D1877" s="149"/>
      <c r="J1877" s="149"/>
    </row>
    <row r="1878" spans="4:10" x14ac:dyDescent="0.25">
      <c r="D1878" s="149"/>
      <c r="J1878" s="149"/>
    </row>
    <row r="1879" spans="4:10" x14ac:dyDescent="0.25">
      <c r="D1879" s="149"/>
      <c r="J1879" s="149"/>
    </row>
    <row r="1880" spans="4:10" x14ac:dyDescent="0.25">
      <c r="D1880" s="149"/>
      <c r="J1880" s="149"/>
    </row>
    <row r="1881" spans="4:10" x14ac:dyDescent="0.25">
      <c r="D1881" s="149"/>
      <c r="J1881" s="149"/>
    </row>
    <row r="1882" spans="4:10" x14ac:dyDescent="0.25">
      <c r="D1882" s="149"/>
      <c r="J1882" s="149"/>
    </row>
    <row r="1883" spans="4:10" x14ac:dyDescent="0.25">
      <c r="D1883" s="149"/>
      <c r="J1883" s="149"/>
    </row>
    <row r="1884" spans="4:10" x14ac:dyDescent="0.25">
      <c r="D1884" s="149"/>
      <c r="J1884" s="149"/>
    </row>
    <row r="1885" spans="4:10" x14ac:dyDescent="0.25">
      <c r="D1885" s="149"/>
      <c r="J1885" s="149"/>
    </row>
    <row r="1886" spans="4:10" x14ac:dyDescent="0.25">
      <c r="D1886" s="149"/>
      <c r="J1886" s="149"/>
    </row>
    <row r="1887" spans="4:10" x14ac:dyDescent="0.25">
      <c r="D1887" s="149"/>
      <c r="J1887" s="149"/>
    </row>
    <row r="1888" spans="4:10" x14ac:dyDescent="0.25">
      <c r="D1888" s="149"/>
      <c r="J1888" s="149"/>
    </row>
    <row r="1889" spans="4:10" x14ac:dyDescent="0.25">
      <c r="D1889" s="149"/>
      <c r="J1889" s="149"/>
    </row>
    <row r="1890" spans="4:10" x14ac:dyDescent="0.25">
      <c r="D1890" s="149"/>
      <c r="J1890" s="149"/>
    </row>
    <row r="1891" spans="4:10" x14ac:dyDescent="0.25">
      <c r="D1891" s="149"/>
      <c r="J1891" s="149"/>
    </row>
    <row r="1892" spans="4:10" x14ac:dyDescent="0.25">
      <c r="D1892" s="149"/>
      <c r="J1892" s="149"/>
    </row>
    <row r="1893" spans="4:10" x14ac:dyDescent="0.25">
      <c r="D1893" s="149"/>
      <c r="J1893" s="149"/>
    </row>
    <row r="1894" spans="4:10" x14ac:dyDescent="0.25">
      <c r="D1894" s="149"/>
      <c r="J1894" s="149"/>
    </row>
    <row r="1895" spans="4:10" x14ac:dyDescent="0.25">
      <c r="D1895" s="149"/>
      <c r="J1895" s="149"/>
    </row>
    <row r="1896" spans="4:10" x14ac:dyDescent="0.25">
      <c r="D1896" s="149"/>
      <c r="J1896" s="149"/>
    </row>
    <row r="1897" spans="4:10" x14ac:dyDescent="0.25">
      <c r="D1897" s="149"/>
      <c r="J1897" s="149"/>
    </row>
    <row r="1898" spans="4:10" x14ac:dyDescent="0.25">
      <c r="D1898" s="149"/>
      <c r="J1898" s="149"/>
    </row>
    <row r="1899" spans="4:10" x14ac:dyDescent="0.25">
      <c r="D1899" s="149"/>
      <c r="J1899" s="149"/>
    </row>
    <row r="1900" spans="4:10" x14ac:dyDescent="0.25">
      <c r="D1900" s="149"/>
      <c r="J1900" s="149"/>
    </row>
    <row r="1901" spans="4:10" x14ac:dyDescent="0.25">
      <c r="D1901" s="149"/>
      <c r="J1901" s="149"/>
    </row>
    <row r="1902" spans="4:10" x14ac:dyDescent="0.25">
      <c r="D1902" s="149"/>
      <c r="J1902" s="149"/>
    </row>
    <row r="1903" spans="4:10" x14ac:dyDescent="0.25">
      <c r="D1903" s="149"/>
      <c r="J1903" s="149"/>
    </row>
    <row r="1904" spans="4:10" x14ac:dyDescent="0.25">
      <c r="D1904" s="149"/>
      <c r="J1904" s="149"/>
    </row>
    <row r="1905" spans="4:10" x14ac:dyDescent="0.25">
      <c r="D1905" s="149"/>
      <c r="J1905" s="149"/>
    </row>
    <row r="1906" spans="4:10" x14ac:dyDescent="0.25">
      <c r="D1906" s="149"/>
      <c r="J1906" s="149"/>
    </row>
    <row r="1907" spans="4:10" x14ac:dyDescent="0.25">
      <c r="D1907" s="149"/>
      <c r="J1907" s="149"/>
    </row>
    <row r="1908" spans="4:10" x14ac:dyDescent="0.25">
      <c r="D1908" s="149"/>
      <c r="J1908" s="149"/>
    </row>
    <row r="1909" spans="4:10" x14ac:dyDescent="0.25">
      <c r="D1909" s="149"/>
      <c r="J1909" s="149"/>
    </row>
    <row r="1910" spans="4:10" x14ac:dyDescent="0.25">
      <c r="D1910" s="149"/>
      <c r="J1910" s="149"/>
    </row>
    <row r="1911" spans="4:10" x14ac:dyDescent="0.25">
      <c r="D1911" s="149"/>
      <c r="J1911" s="149"/>
    </row>
    <row r="1912" spans="4:10" x14ac:dyDescent="0.25">
      <c r="D1912" s="149"/>
      <c r="J1912" s="149"/>
    </row>
    <row r="1913" spans="4:10" x14ac:dyDescent="0.25">
      <c r="D1913" s="149"/>
      <c r="J1913" s="149"/>
    </row>
    <row r="1914" spans="4:10" x14ac:dyDescent="0.25">
      <c r="D1914" s="149"/>
      <c r="J1914" s="149"/>
    </row>
    <row r="1915" spans="4:10" x14ac:dyDescent="0.25">
      <c r="D1915" s="149"/>
      <c r="J1915" s="149"/>
    </row>
    <row r="1916" spans="4:10" x14ac:dyDescent="0.25">
      <c r="D1916" s="149"/>
      <c r="J1916" s="149"/>
    </row>
    <row r="1917" spans="4:10" x14ac:dyDescent="0.25">
      <c r="D1917" s="149"/>
      <c r="J1917" s="149"/>
    </row>
    <row r="1918" spans="4:10" x14ac:dyDescent="0.25">
      <c r="D1918" s="149"/>
      <c r="J1918" s="149"/>
    </row>
    <row r="1919" spans="4:10" x14ac:dyDescent="0.25">
      <c r="D1919" s="149"/>
      <c r="J1919" s="149"/>
    </row>
    <row r="1920" spans="4:10" x14ac:dyDescent="0.25">
      <c r="D1920" s="149"/>
      <c r="J1920" s="149"/>
    </row>
    <row r="1921" spans="4:10" x14ac:dyDescent="0.25">
      <c r="D1921" s="149"/>
      <c r="J1921" s="149"/>
    </row>
    <row r="1922" spans="4:10" x14ac:dyDescent="0.25">
      <c r="D1922" s="149"/>
      <c r="J1922" s="149"/>
    </row>
    <row r="1923" spans="4:10" x14ac:dyDescent="0.25">
      <c r="D1923" s="149"/>
      <c r="J1923" s="149"/>
    </row>
    <row r="1924" spans="4:10" x14ac:dyDescent="0.25">
      <c r="D1924" s="149"/>
      <c r="J1924" s="149"/>
    </row>
    <row r="1925" spans="4:10" x14ac:dyDescent="0.25">
      <c r="D1925" s="149"/>
      <c r="J1925" s="149"/>
    </row>
    <row r="1926" spans="4:10" x14ac:dyDescent="0.25">
      <c r="D1926" s="149"/>
      <c r="J1926" s="149"/>
    </row>
    <row r="1927" spans="4:10" x14ac:dyDescent="0.25">
      <c r="D1927" s="149"/>
      <c r="J1927" s="149"/>
    </row>
    <row r="1928" spans="4:10" x14ac:dyDescent="0.25">
      <c r="D1928" s="149"/>
      <c r="J1928" s="149"/>
    </row>
    <row r="1929" spans="4:10" x14ac:dyDescent="0.25">
      <c r="D1929" s="149"/>
      <c r="J1929" s="149"/>
    </row>
    <row r="1930" spans="4:10" x14ac:dyDescent="0.25">
      <c r="D1930" s="149"/>
      <c r="J1930" s="149"/>
    </row>
    <row r="1931" spans="4:10" x14ac:dyDescent="0.25">
      <c r="D1931" s="149"/>
      <c r="J1931" s="149"/>
    </row>
    <row r="1932" spans="4:10" x14ac:dyDescent="0.25">
      <c r="D1932" s="149"/>
      <c r="J1932" s="149"/>
    </row>
    <row r="1933" spans="4:10" x14ac:dyDescent="0.25">
      <c r="D1933" s="149"/>
      <c r="J1933" s="149"/>
    </row>
    <row r="1934" spans="4:10" x14ac:dyDescent="0.25">
      <c r="D1934" s="149"/>
      <c r="J1934" s="149"/>
    </row>
    <row r="1935" spans="4:10" x14ac:dyDescent="0.25">
      <c r="D1935" s="149"/>
      <c r="J1935" s="149"/>
    </row>
    <row r="1936" spans="4:10" x14ac:dyDescent="0.25">
      <c r="D1936" s="149"/>
      <c r="J1936" s="149"/>
    </row>
    <row r="1937" spans="4:10" x14ac:dyDescent="0.25">
      <c r="D1937" s="149"/>
      <c r="J1937" s="149"/>
    </row>
    <row r="1938" spans="4:10" x14ac:dyDescent="0.25">
      <c r="D1938" s="149"/>
      <c r="J1938" s="149"/>
    </row>
    <row r="1939" spans="4:10" x14ac:dyDescent="0.25">
      <c r="D1939" s="149"/>
      <c r="J1939" s="149"/>
    </row>
    <row r="1940" spans="4:10" x14ac:dyDescent="0.25">
      <c r="D1940" s="149"/>
      <c r="J1940" s="149"/>
    </row>
    <row r="1941" spans="4:10" x14ac:dyDescent="0.25">
      <c r="D1941" s="149"/>
      <c r="J1941" s="149"/>
    </row>
    <row r="1942" spans="4:10" x14ac:dyDescent="0.25">
      <c r="D1942" s="149"/>
      <c r="J1942" s="149"/>
    </row>
    <row r="1943" spans="4:10" x14ac:dyDescent="0.25">
      <c r="D1943" s="149"/>
      <c r="J1943" s="149"/>
    </row>
    <row r="1944" spans="4:10" x14ac:dyDescent="0.25">
      <c r="D1944" s="149"/>
      <c r="J1944" s="149"/>
    </row>
    <row r="1945" spans="4:10" x14ac:dyDescent="0.25">
      <c r="D1945" s="149"/>
      <c r="J1945" s="149"/>
    </row>
    <row r="1946" spans="4:10" x14ac:dyDescent="0.25">
      <c r="D1946" s="149"/>
      <c r="J1946" s="149"/>
    </row>
    <row r="1947" spans="4:10" x14ac:dyDescent="0.25">
      <c r="D1947" s="149"/>
      <c r="J1947" s="149"/>
    </row>
    <row r="1948" spans="4:10" x14ac:dyDescent="0.25">
      <c r="D1948" s="149"/>
      <c r="J1948" s="149"/>
    </row>
    <row r="1949" spans="4:10" x14ac:dyDescent="0.25">
      <c r="D1949" s="149"/>
      <c r="J1949" s="149"/>
    </row>
    <row r="1950" spans="4:10" x14ac:dyDescent="0.25">
      <c r="D1950" s="149"/>
      <c r="J1950" s="149"/>
    </row>
    <row r="1951" spans="4:10" x14ac:dyDescent="0.25">
      <c r="D1951" s="149"/>
      <c r="J1951" s="149"/>
    </row>
    <row r="1952" spans="4:10" x14ac:dyDescent="0.25">
      <c r="D1952" s="149"/>
      <c r="J1952" s="149"/>
    </row>
    <row r="1953" spans="4:10" x14ac:dyDescent="0.25">
      <c r="D1953" s="149"/>
      <c r="J1953" s="149"/>
    </row>
    <row r="1954" spans="4:10" x14ac:dyDescent="0.25">
      <c r="D1954" s="149"/>
      <c r="J1954" s="149"/>
    </row>
    <row r="1955" spans="4:10" x14ac:dyDescent="0.25">
      <c r="D1955" s="149"/>
      <c r="J1955" s="149"/>
    </row>
    <row r="1956" spans="4:10" x14ac:dyDescent="0.25">
      <c r="D1956" s="149"/>
      <c r="J1956" s="149"/>
    </row>
    <row r="1957" spans="4:10" x14ac:dyDescent="0.25">
      <c r="D1957" s="149"/>
      <c r="J1957" s="149"/>
    </row>
    <row r="1958" spans="4:10" x14ac:dyDescent="0.25">
      <c r="D1958" s="149"/>
      <c r="J1958" s="149"/>
    </row>
    <row r="1959" spans="4:10" x14ac:dyDescent="0.25">
      <c r="D1959" s="149"/>
      <c r="J1959" s="149"/>
    </row>
    <row r="1960" spans="4:10" x14ac:dyDescent="0.25">
      <c r="D1960" s="149"/>
      <c r="J1960" s="149"/>
    </row>
    <row r="1961" spans="4:10" x14ac:dyDescent="0.25">
      <c r="D1961" s="149"/>
      <c r="J1961" s="149"/>
    </row>
    <row r="1962" spans="4:10" x14ac:dyDescent="0.25">
      <c r="D1962" s="149"/>
      <c r="J1962" s="149"/>
    </row>
    <row r="1963" spans="4:10" x14ac:dyDescent="0.25">
      <c r="D1963" s="149"/>
      <c r="J1963" s="149"/>
    </row>
    <row r="1964" spans="4:10" x14ac:dyDescent="0.25">
      <c r="D1964" s="149"/>
      <c r="J1964" s="149"/>
    </row>
    <row r="1965" spans="4:10" x14ac:dyDescent="0.25">
      <c r="D1965" s="149"/>
      <c r="J1965" s="149"/>
    </row>
    <row r="1966" spans="4:10" x14ac:dyDescent="0.25">
      <c r="D1966" s="149"/>
      <c r="J1966" s="149"/>
    </row>
    <row r="1967" spans="4:10" x14ac:dyDescent="0.25">
      <c r="D1967" s="149"/>
      <c r="J1967" s="149"/>
    </row>
    <row r="1968" spans="4:10" x14ac:dyDescent="0.25">
      <c r="D1968" s="149"/>
      <c r="J1968" s="149"/>
    </row>
    <row r="1969" spans="4:10" x14ac:dyDescent="0.25">
      <c r="D1969" s="149"/>
      <c r="J1969" s="149"/>
    </row>
    <row r="1970" spans="4:10" x14ac:dyDescent="0.25">
      <c r="D1970" s="149"/>
      <c r="J1970" s="149"/>
    </row>
    <row r="1971" spans="4:10" x14ac:dyDescent="0.25">
      <c r="D1971" s="149"/>
      <c r="J1971" s="149"/>
    </row>
    <row r="1972" spans="4:10" x14ac:dyDescent="0.25">
      <c r="D1972" s="149"/>
      <c r="J1972" s="149"/>
    </row>
    <row r="1973" spans="4:10" x14ac:dyDescent="0.25">
      <c r="D1973" s="149"/>
      <c r="J1973" s="149"/>
    </row>
    <row r="1974" spans="4:10" x14ac:dyDescent="0.25">
      <c r="D1974" s="149"/>
      <c r="J1974" s="149"/>
    </row>
    <row r="1975" spans="4:10" x14ac:dyDescent="0.25">
      <c r="D1975" s="149"/>
      <c r="J1975" s="149"/>
    </row>
    <row r="1976" spans="4:10" x14ac:dyDescent="0.25">
      <c r="D1976" s="149"/>
      <c r="J1976" s="149"/>
    </row>
    <row r="1977" spans="4:10" x14ac:dyDescent="0.25">
      <c r="D1977" s="149"/>
      <c r="J1977" s="149"/>
    </row>
    <row r="1978" spans="4:10" x14ac:dyDescent="0.25">
      <c r="D1978" s="149"/>
      <c r="J1978" s="149"/>
    </row>
    <row r="1979" spans="4:10" x14ac:dyDescent="0.25">
      <c r="D1979" s="149"/>
      <c r="J1979" s="149"/>
    </row>
    <row r="1980" spans="4:10" x14ac:dyDescent="0.25">
      <c r="D1980" s="149"/>
      <c r="J1980" s="149"/>
    </row>
    <row r="1981" spans="4:10" x14ac:dyDescent="0.25">
      <c r="D1981" s="149"/>
      <c r="J1981" s="149"/>
    </row>
    <row r="1982" spans="4:10" x14ac:dyDescent="0.25">
      <c r="D1982" s="149"/>
      <c r="J1982" s="149"/>
    </row>
    <row r="1983" spans="4:10" x14ac:dyDescent="0.25">
      <c r="D1983" s="149"/>
      <c r="J1983" s="149"/>
    </row>
    <row r="1984" spans="4:10" x14ac:dyDescent="0.25">
      <c r="D1984" s="149"/>
      <c r="J1984" s="149"/>
    </row>
    <row r="1985" spans="4:10" x14ac:dyDescent="0.25">
      <c r="D1985" s="149"/>
      <c r="J1985" s="149"/>
    </row>
    <row r="1986" spans="4:10" x14ac:dyDescent="0.25">
      <c r="D1986" s="149"/>
      <c r="J1986" s="149"/>
    </row>
    <row r="1987" spans="4:10" x14ac:dyDescent="0.25">
      <c r="D1987" s="149"/>
      <c r="J1987" s="149"/>
    </row>
    <row r="1988" spans="4:10" x14ac:dyDescent="0.25">
      <c r="D1988" s="149"/>
      <c r="J1988" s="149"/>
    </row>
    <row r="1989" spans="4:10" x14ac:dyDescent="0.25">
      <c r="D1989" s="149"/>
      <c r="J1989" s="149"/>
    </row>
    <row r="1990" spans="4:10" x14ac:dyDescent="0.25">
      <c r="D1990" s="149"/>
      <c r="J1990" s="149"/>
    </row>
    <row r="1991" spans="4:10" x14ac:dyDescent="0.25">
      <c r="D1991" s="149"/>
      <c r="J1991" s="149"/>
    </row>
    <row r="1992" spans="4:10" x14ac:dyDescent="0.25">
      <c r="D1992" s="149"/>
      <c r="J1992" s="149"/>
    </row>
    <row r="1993" spans="4:10" x14ac:dyDescent="0.25">
      <c r="D1993" s="149"/>
      <c r="J1993" s="149"/>
    </row>
    <row r="1994" spans="4:10" x14ac:dyDescent="0.25">
      <c r="D1994" s="149"/>
      <c r="J1994" s="149"/>
    </row>
    <row r="1995" spans="4:10" x14ac:dyDescent="0.25">
      <c r="D1995" s="149"/>
      <c r="J1995" s="149"/>
    </row>
    <row r="1996" spans="4:10" x14ac:dyDescent="0.25">
      <c r="D1996" s="149"/>
      <c r="J1996" s="149"/>
    </row>
    <row r="1997" spans="4:10" x14ac:dyDescent="0.25">
      <c r="D1997" s="149"/>
      <c r="J1997" s="149"/>
    </row>
    <row r="1998" spans="4:10" x14ac:dyDescent="0.25">
      <c r="D1998" s="149"/>
      <c r="J1998" s="149"/>
    </row>
    <row r="1999" spans="4:10" x14ac:dyDescent="0.25">
      <c r="D1999" s="149"/>
      <c r="J1999" s="149"/>
    </row>
    <row r="2000" spans="4:10" x14ac:dyDescent="0.25">
      <c r="D2000" s="149"/>
      <c r="J2000" s="149"/>
    </row>
    <row r="2001" spans="4:10" x14ac:dyDescent="0.25">
      <c r="D2001" s="149"/>
      <c r="J2001" s="149"/>
    </row>
    <row r="2002" spans="4:10" x14ac:dyDescent="0.25">
      <c r="D2002" s="149"/>
      <c r="J2002" s="149"/>
    </row>
    <row r="2003" spans="4:10" x14ac:dyDescent="0.25">
      <c r="D2003" s="149"/>
      <c r="J2003" s="149"/>
    </row>
    <row r="2004" spans="4:10" x14ac:dyDescent="0.25">
      <c r="D2004" s="149"/>
      <c r="J2004" s="149"/>
    </row>
    <row r="2005" spans="4:10" x14ac:dyDescent="0.25">
      <c r="D2005" s="149"/>
      <c r="J2005" s="149"/>
    </row>
    <row r="2006" spans="4:10" x14ac:dyDescent="0.25">
      <c r="D2006" s="149"/>
      <c r="J2006" s="149"/>
    </row>
    <row r="2007" spans="4:10" x14ac:dyDescent="0.25">
      <c r="D2007" s="149"/>
      <c r="J2007" s="149"/>
    </row>
    <row r="2008" spans="4:10" x14ac:dyDescent="0.25">
      <c r="D2008" s="149"/>
      <c r="J2008" s="149"/>
    </row>
    <row r="2009" spans="4:10" x14ac:dyDescent="0.25">
      <c r="D2009" s="149"/>
      <c r="J2009" s="149"/>
    </row>
    <row r="2010" spans="4:10" x14ac:dyDescent="0.25">
      <c r="D2010" s="149"/>
      <c r="J2010" s="149"/>
    </row>
    <row r="2011" spans="4:10" x14ac:dyDescent="0.25">
      <c r="D2011" s="149"/>
      <c r="J2011" s="149"/>
    </row>
    <row r="2012" spans="4:10" x14ac:dyDescent="0.25">
      <c r="D2012" s="149"/>
      <c r="J2012" s="149"/>
    </row>
    <row r="2013" spans="4:10" x14ac:dyDescent="0.25">
      <c r="D2013" s="149"/>
      <c r="J2013" s="149"/>
    </row>
    <row r="2014" spans="4:10" x14ac:dyDescent="0.25">
      <c r="D2014" s="149"/>
      <c r="J2014" s="149"/>
    </row>
    <row r="2015" spans="4:10" x14ac:dyDescent="0.25">
      <c r="D2015" s="149"/>
      <c r="J2015" s="149"/>
    </row>
    <row r="2016" spans="4:10" x14ac:dyDescent="0.25">
      <c r="D2016" s="149"/>
      <c r="J2016" s="149"/>
    </row>
    <row r="2017" spans="4:10" x14ac:dyDescent="0.25">
      <c r="D2017" s="149"/>
      <c r="J2017" s="149"/>
    </row>
    <row r="2018" spans="4:10" x14ac:dyDescent="0.25">
      <c r="D2018" s="149"/>
      <c r="J2018" s="149"/>
    </row>
    <row r="2019" spans="4:10" x14ac:dyDescent="0.25">
      <c r="D2019" s="149"/>
      <c r="J2019" s="149"/>
    </row>
    <row r="2020" spans="4:10" x14ac:dyDescent="0.25">
      <c r="D2020" s="149"/>
      <c r="J2020" s="149"/>
    </row>
    <row r="2021" spans="4:10" x14ac:dyDescent="0.25">
      <c r="D2021" s="149"/>
      <c r="J2021" s="149"/>
    </row>
    <row r="2022" spans="4:10" x14ac:dyDescent="0.25">
      <c r="D2022" s="149"/>
      <c r="J2022" s="149"/>
    </row>
    <row r="2023" spans="4:10" x14ac:dyDescent="0.25">
      <c r="D2023" s="149"/>
      <c r="J2023" s="149"/>
    </row>
    <row r="2024" spans="4:10" x14ac:dyDescent="0.25">
      <c r="D2024" s="149"/>
      <c r="J2024" s="149"/>
    </row>
    <row r="2025" spans="4:10" x14ac:dyDescent="0.25">
      <c r="D2025" s="149"/>
      <c r="J2025" s="149"/>
    </row>
    <row r="2026" spans="4:10" x14ac:dyDescent="0.25">
      <c r="D2026" s="149"/>
      <c r="J2026" s="149"/>
    </row>
    <row r="2027" spans="4:10" x14ac:dyDescent="0.25">
      <c r="D2027" s="149"/>
      <c r="J2027" s="149"/>
    </row>
    <row r="2028" spans="4:10" x14ac:dyDescent="0.25">
      <c r="D2028" s="149"/>
      <c r="J2028" s="149"/>
    </row>
    <row r="2029" spans="4:10" x14ac:dyDescent="0.25">
      <c r="D2029" s="149"/>
      <c r="J2029" s="149"/>
    </row>
    <row r="2030" spans="4:10" x14ac:dyDescent="0.25">
      <c r="D2030" s="149"/>
      <c r="J2030" s="149"/>
    </row>
    <row r="2031" spans="4:10" x14ac:dyDescent="0.25">
      <c r="D2031" s="149"/>
      <c r="J2031" s="149"/>
    </row>
    <row r="2032" spans="4:10" x14ac:dyDescent="0.25">
      <c r="D2032" s="149"/>
      <c r="J2032" s="149"/>
    </row>
    <row r="2033" spans="4:10" x14ac:dyDescent="0.25">
      <c r="D2033" s="149"/>
      <c r="J2033" s="149"/>
    </row>
    <row r="2034" spans="4:10" x14ac:dyDescent="0.25">
      <c r="D2034" s="149"/>
      <c r="J2034" s="149"/>
    </row>
    <row r="2035" spans="4:10" x14ac:dyDescent="0.25">
      <c r="D2035" s="149"/>
      <c r="J2035" s="149"/>
    </row>
    <row r="2036" spans="4:10" x14ac:dyDescent="0.25">
      <c r="D2036" s="149"/>
      <c r="J2036" s="149"/>
    </row>
    <row r="2037" spans="4:10" x14ac:dyDescent="0.25">
      <c r="D2037" s="149"/>
      <c r="J2037" s="149"/>
    </row>
    <row r="2038" spans="4:10" x14ac:dyDescent="0.25">
      <c r="D2038" s="149"/>
      <c r="J2038" s="149"/>
    </row>
    <row r="2039" spans="4:10" x14ac:dyDescent="0.25">
      <c r="D2039" s="149"/>
      <c r="J2039" s="149"/>
    </row>
    <row r="2040" spans="4:10" x14ac:dyDescent="0.25">
      <c r="D2040" s="149"/>
      <c r="J2040" s="149"/>
    </row>
    <row r="2041" spans="4:10" x14ac:dyDescent="0.25">
      <c r="D2041" s="149"/>
      <c r="J2041" s="149"/>
    </row>
    <row r="2042" spans="4:10" x14ac:dyDescent="0.25">
      <c r="D2042" s="149"/>
      <c r="J2042" s="149"/>
    </row>
    <row r="2043" spans="4:10" x14ac:dyDescent="0.25">
      <c r="D2043" s="149"/>
      <c r="J2043" s="149"/>
    </row>
    <row r="2044" spans="4:10" x14ac:dyDescent="0.25">
      <c r="D2044" s="149"/>
      <c r="J2044" s="149"/>
    </row>
    <row r="2045" spans="4:10" x14ac:dyDescent="0.25">
      <c r="D2045" s="149"/>
      <c r="J2045" s="149"/>
    </row>
    <row r="2046" spans="4:10" x14ac:dyDescent="0.25">
      <c r="D2046" s="149"/>
      <c r="J2046" s="149"/>
    </row>
    <row r="2047" spans="4:10" x14ac:dyDescent="0.25">
      <c r="D2047" s="149"/>
      <c r="J2047" s="149"/>
    </row>
    <row r="2048" spans="4:10" x14ac:dyDescent="0.25">
      <c r="D2048" s="149"/>
      <c r="J2048" s="149"/>
    </row>
    <row r="2049" spans="4:10" x14ac:dyDescent="0.25">
      <c r="D2049" s="149"/>
      <c r="J2049" s="149"/>
    </row>
    <row r="2050" spans="4:10" x14ac:dyDescent="0.25">
      <c r="D2050" s="149"/>
      <c r="J2050" s="149"/>
    </row>
    <row r="2051" spans="4:10" x14ac:dyDescent="0.25">
      <c r="D2051" s="149"/>
      <c r="J2051" s="149"/>
    </row>
    <row r="2052" spans="4:10" x14ac:dyDescent="0.25">
      <c r="D2052" s="149"/>
      <c r="J2052" s="149"/>
    </row>
    <row r="2053" spans="4:10" x14ac:dyDescent="0.25">
      <c r="D2053" s="149"/>
      <c r="J2053" s="149"/>
    </row>
    <row r="2054" spans="4:10" x14ac:dyDescent="0.25">
      <c r="D2054" s="149"/>
      <c r="J2054" s="149"/>
    </row>
    <row r="2055" spans="4:10" x14ac:dyDescent="0.25">
      <c r="D2055" s="149"/>
      <c r="J2055" s="149"/>
    </row>
    <row r="2056" spans="4:10" x14ac:dyDescent="0.25">
      <c r="D2056" s="149"/>
      <c r="J2056" s="149"/>
    </row>
    <row r="2057" spans="4:10" x14ac:dyDescent="0.25">
      <c r="D2057" s="149"/>
      <c r="J2057" s="149"/>
    </row>
    <row r="2058" spans="4:10" x14ac:dyDescent="0.25">
      <c r="D2058" s="149"/>
      <c r="J2058" s="149"/>
    </row>
    <row r="2059" spans="4:10" x14ac:dyDescent="0.25">
      <c r="D2059" s="149"/>
      <c r="J2059" s="149"/>
    </row>
    <row r="2060" spans="4:10" x14ac:dyDescent="0.25">
      <c r="D2060" s="149"/>
      <c r="J2060" s="149"/>
    </row>
    <row r="2061" spans="4:10" x14ac:dyDescent="0.25">
      <c r="D2061" s="149"/>
      <c r="J2061" s="149"/>
    </row>
    <row r="2062" spans="4:10" x14ac:dyDescent="0.25">
      <c r="D2062" s="149"/>
      <c r="J2062" s="149"/>
    </row>
    <row r="2063" spans="4:10" x14ac:dyDescent="0.25">
      <c r="D2063" s="149"/>
      <c r="J2063" s="149"/>
    </row>
    <row r="2064" spans="4:10" x14ac:dyDescent="0.25">
      <c r="D2064" s="149"/>
      <c r="J2064" s="149"/>
    </row>
    <row r="2065" spans="4:10" x14ac:dyDescent="0.25">
      <c r="D2065" s="149"/>
      <c r="J2065" s="149"/>
    </row>
    <row r="2066" spans="4:10" x14ac:dyDescent="0.25">
      <c r="D2066" s="149"/>
      <c r="J2066" s="149"/>
    </row>
    <row r="2067" spans="4:10" x14ac:dyDescent="0.25">
      <c r="D2067" s="149"/>
      <c r="J2067" s="149"/>
    </row>
    <row r="2068" spans="4:10" x14ac:dyDescent="0.25">
      <c r="D2068" s="149"/>
      <c r="J2068" s="149"/>
    </row>
    <row r="2069" spans="4:10" x14ac:dyDescent="0.25">
      <c r="D2069" s="149"/>
      <c r="J2069" s="149"/>
    </row>
    <row r="2070" spans="4:10" x14ac:dyDescent="0.25">
      <c r="D2070" s="149"/>
      <c r="J2070" s="149"/>
    </row>
    <row r="2071" spans="4:10" x14ac:dyDescent="0.25">
      <c r="D2071" s="149"/>
      <c r="J2071" s="149"/>
    </row>
    <row r="2072" spans="4:10" x14ac:dyDescent="0.25">
      <c r="D2072" s="149"/>
      <c r="J2072" s="149"/>
    </row>
    <row r="2073" spans="4:10" x14ac:dyDescent="0.25">
      <c r="D2073" s="149"/>
      <c r="J2073" s="149"/>
    </row>
    <row r="2074" spans="4:10" x14ac:dyDescent="0.25">
      <c r="D2074" s="149"/>
      <c r="J2074" s="149"/>
    </row>
    <row r="2075" spans="4:10" x14ac:dyDescent="0.25">
      <c r="D2075" s="149"/>
      <c r="J2075" s="149"/>
    </row>
    <row r="2076" spans="4:10" x14ac:dyDescent="0.25">
      <c r="D2076" s="149"/>
      <c r="J2076" s="149"/>
    </row>
    <row r="2077" spans="4:10" x14ac:dyDescent="0.25">
      <c r="D2077" s="149"/>
      <c r="J2077" s="149"/>
    </row>
    <row r="2078" spans="4:10" x14ac:dyDescent="0.25">
      <c r="D2078" s="149"/>
      <c r="J2078" s="149"/>
    </row>
    <row r="2079" spans="4:10" x14ac:dyDescent="0.25">
      <c r="D2079" s="149"/>
      <c r="J2079" s="149"/>
    </row>
    <row r="2080" spans="4:10" x14ac:dyDescent="0.25">
      <c r="D2080" s="149"/>
      <c r="J2080" s="149"/>
    </row>
    <row r="2081" spans="4:10" x14ac:dyDescent="0.25">
      <c r="D2081" s="149"/>
      <c r="J2081" s="149"/>
    </row>
    <row r="2082" spans="4:10" x14ac:dyDescent="0.25">
      <c r="D2082" s="149"/>
      <c r="J2082" s="149"/>
    </row>
    <row r="2083" spans="4:10" x14ac:dyDescent="0.25">
      <c r="D2083" s="149"/>
      <c r="J2083" s="149"/>
    </row>
    <row r="2084" spans="4:10" x14ac:dyDescent="0.25">
      <c r="D2084" s="149"/>
      <c r="J2084" s="149"/>
    </row>
    <row r="2085" spans="4:10" x14ac:dyDescent="0.25">
      <c r="D2085" s="149"/>
      <c r="J2085" s="149"/>
    </row>
    <row r="2086" spans="4:10" x14ac:dyDescent="0.25">
      <c r="D2086" s="149"/>
      <c r="J2086" s="149"/>
    </row>
    <row r="2087" spans="4:10" x14ac:dyDescent="0.25">
      <c r="D2087" s="149"/>
      <c r="J2087" s="149"/>
    </row>
    <row r="2088" spans="4:10" x14ac:dyDescent="0.25">
      <c r="D2088" s="149"/>
      <c r="J2088" s="149"/>
    </row>
    <row r="2089" spans="4:10" x14ac:dyDescent="0.25">
      <c r="D2089" s="149"/>
      <c r="J2089" s="149"/>
    </row>
    <row r="2090" spans="4:10" x14ac:dyDescent="0.25">
      <c r="D2090" s="149"/>
      <c r="J2090" s="149"/>
    </row>
    <row r="2091" spans="4:10" x14ac:dyDescent="0.25">
      <c r="D2091" s="149"/>
      <c r="J2091" s="149"/>
    </row>
    <row r="2092" spans="4:10" x14ac:dyDescent="0.25">
      <c r="D2092" s="149"/>
      <c r="J2092" s="149"/>
    </row>
    <row r="2093" spans="4:10" x14ac:dyDescent="0.25">
      <c r="D2093" s="149"/>
      <c r="J2093" s="149"/>
    </row>
    <row r="2094" spans="4:10" x14ac:dyDescent="0.25">
      <c r="D2094" s="149"/>
      <c r="J2094" s="149"/>
    </row>
    <row r="2095" spans="4:10" x14ac:dyDescent="0.25">
      <c r="D2095" s="149"/>
      <c r="J2095" s="149"/>
    </row>
    <row r="2096" spans="4:10" x14ac:dyDescent="0.25">
      <c r="D2096" s="149"/>
      <c r="J2096" s="149"/>
    </row>
    <row r="2097" spans="4:10" x14ac:dyDescent="0.25">
      <c r="D2097" s="149"/>
      <c r="J2097" s="149"/>
    </row>
    <row r="2098" spans="4:10" x14ac:dyDescent="0.25">
      <c r="D2098" s="149"/>
      <c r="J2098" s="149"/>
    </row>
    <row r="2099" spans="4:10" x14ac:dyDescent="0.25">
      <c r="D2099" s="149"/>
      <c r="J2099" s="149"/>
    </row>
    <row r="2100" spans="4:10" x14ac:dyDescent="0.25">
      <c r="D2100" s="149"/>
      <c r="J2100" s="149"/>
    </row>
    <row r="2101" spans="4:10" x14ac:dyDescent="0.25">
      <c r="D2101" s="149"/>
      <c r="J2101" s="149"/>
    </row>
    <row r="2102" spans="4:10" x14ac:dyDescent="0.25">
      <c r="D2102" s="149"/>
      <c r="J2102" s="149"/>
    </row>
    <row r="2103" spans="4:10" x14ac:dyDescent="0.25">
      <c r="D2103" s="149"/>
      <c r="J2103" s="149"/>
    </row>
    <row r="2104" spans="4:10" x14ac:dyDescent="0.25">
      <c r="D2104" s="149"/>
      <c r="J2104" s="149"/>
    </row>
    <row r="2105" spans="4:10" x14ac:dyDescent="0.25">
      <c r="D2105" s="149"/>
      <c r="J2105" s="149"/>
    </row>
    <row r="2106" spans="4:10" x14ac:dyDescent="0.25">
      <c r="D2106" s="149"/>
      <c r="J2106" s="149"/>
    </row>
    <row r="2107" spans="4:10" x14ac:dyDescent="0.25">
      <c r="D2107" s="149"/>
      <c r="J2107" s="149"/>
    </row>
    <row r="2108" spans="4:10" x14ac:dyDescent="0.25">
      <c r="D2108" s="149"/>
      <c r="J2108" s="149"/>
    </row>
    <row r="2109" spans="4:10" x14ac:dyDescent="0.25">
      <c r="D2109" s="149"/>
      <c r="J2109" s="149"/>
    </row>
    <row r="2110" spans="4:10" x14ac:dyDescent="0.25">
      <c r="D2110" s="149"/>
      <c r="J2110" s="149"/>
    </row>
    <row r="2111" spans="4:10" x14ac:dyDescent="0.25">
      <c r="D2111" s="149"/>
      <c r="J2111" s="149"/>
    </row>
    <row r="2112" spans="4:10" x14ac:dyDescent="0.25">
      <c r="D2112" s="149"/>
      <c r="J2112" s="149"/>
    </row>
    <row r="2113" spans="4:10" x14ac:dyDescent="0.25">
      <c r="D2113" s="149"/>
      <c r="J2113" s="149"/>
    </row>
    <row r="2114" spans="4:10" x14ac:dyDescent="0.25">
      <c r="D2114" s="149"/>
      <c r="J2114" s="149"/>
    </row>
    <row r="2115" spans="4:10" x14ac:dyDescent="0.25">
      <c r="D2115" s="149"/>
      <c r="J2115" s="149"/>
    </row>
    <row r="2116" spans="4:10" x14ac:dyDescent="0.25">
      <c r="D2116" s="149"/>
      <c r="J2116" s="149"/>
    </row>
    <row r="2117" spans="4:10" x14ac:dyDescent="0.25">
      <c r="D2117" s="149"/>
      <c r="J2117" s="149"/>
    </row>
    <row r="2118" spans="4:10" x14ac:dyDescent="0.25">
      <c r="D2118" s="149"/>
      <c r="J2118" s="149"/>
    </row>
    <row r="2119" spans="4:10" x14ac:dyDescent="0.25">
      <c r="D2119" s="149"/>
      <c r="J2119" s="149"/>
    </row>
    <row r="2120" spans="4:10" x14ac:dyDescent="0.25">
      <c r="D2120" s="149"/>
      <c r="J2120" s="149"/>
    </row>
    <row r="2121" spans="4:10" x14ac:dyDescent="0.25">
      <c r="D2121" s="149"/>
      <c r="J2121" s="149"/>
    </row>
    <row r="2122" spans="4:10" x14ac:dyDescent="0.25">
      <c r="D2122" s="149"/>
      <c r="J2122" s="149"/>
    </row>
    <row r="2123" spans="4:10" x14ac:dyDescent="0.25">
      <c r="D2123" s="149"/>
      <c r="J2123" s="149"/>
    </row>
    <row r="2124" spans="4:10" x14ac:dyDescent="0.25">
      <c r="D2124" s="149"/>
      <c r="J2124" s="149"/>
    </row>
    <row r="2125" spans="4:10" x14ac:dyDescent="0.25">
      <c r="D2125" s="149"/>
      <c r="J2125" s="149"/>
    </row>
    <row r="2126" spans="4:10" x14ac:dyDescent="0.25">
      <c r="D2126" s="149"/>
      <c r="J2126" s="149"/>
    </row>
    <row r="2127" spans="4:10" x14ac:dyDescent="0.25">
      <c r="D2127" s="149"/>
      <c r="J2127" s="149"/>
    </row>
    <row r="2128" spans="4:10" x14ac:dyDescent="0.25">
      <c r="D2128" s="149"/>
      <c r="J2128" s="149"/>
    </row>
    <row r="2129" spans="4:10" x14ac:dyDescent="0.25">
      <c r="D2129" s="149"/>
      <c r="J2129" s="149"/>
    </row>
    <row r="2130" spans="4:10" x14ac:dyDescent="0.25">
      <c r="D2130" s="149"/>
      <c r="J2130" s="149"/>
    </row>
    <row r="2131" spans="4:10" x14ac:dyDescent="0.25">
      <c r="D2131" s="149"/>
      <c r="J2131" s="149"/>
    </row>
    <row r="2132" spans="4:10" x14ac:dyDescent="0.25">
      <c r="D2132" s="149"/>
      <c r="J2132" s="149"/>
    </row>
    <row r="2133" spans="4:10" x14ac:dyDescent="0.25">
      <c r="D2133" s="149"/>
      <c r="J2133" s="149"/>
    </row>
    <row r="2134" spans="4:10" x14ac:dyDescent="0.25">
      <c r="D2134" s="149"/>
      <c r="J2134" s="149"/>
    </row>
    <row r="2135" spans="4:10" x14ac:dyDescent="0.25">
      <c r="D2135" s="149"/>
      <c r="J2135" s="149"/>
    </row>
    <row r="2136" spans="4:10" x14ac:dyDescent="0.25">
      <c r="D2136" s="149"/>
      <c r="J2136" s="149"/>
    </row>
    <row r="2137" spans="4:10" x14ac:dyDescent="0.25">
      <c r="D2137" s="149"/>
      <c r="J2137" s="149"/>
    </row>
    <row r="2138" spans="4:10" x14ac:dyDescent="0.25">
      <c r="D2138" s="149"/>
      <c r="J2138" s="149"/>
    </row>
    <row r="2139" spans="4:10" x14ac:dyDescent="0.25">
      <c r="D2139" s="149"/>
      <c r="J2139" s="149"/>
    </row>
    <row r="2140" spans="4:10" x14ac:dyDescent="0.25">
      <c r="D2140" s="149"/>
      <c r="J2140" s="149"/>
    </row>
    <row r="2141" spans="4:10" x14ac:dyDescent="0.25">
      <c r="D2141" s="149"/>
      <c r="J2141" s="149"/>
    </row>
    <row r="2142" spans="4:10" x14ac:dyDescent="0.25">
      <c r="D2142" s="149"/>
      <c r="J2142" s="149"/>
    </row>
    <row r="2143" spans="4:10" x14ac:dyDescent="0.25">
      <c r="D2143" s="149"/>
      <c r="J2143" s="149"/>
    </row>
    <row r="2144" spans="4:10" x14ac:dyDescent="0.25">
      <c r="D2144" s="149"/>
      <c r="J2144" s="149"/>
    </row>
    <row r="2145" spans="4:10" x14ac:dyDescent="0.25">
      <c r="D2145" s="149"/>
      <c r="J2145" s="149"/>
    </row>
    <row r="2146" spans="4:10" x14ac:dyDescent="0.25">
      <c r="D2146" s="149"/>
      <c r="J2146" s="149"/>
    </row>
    <row r="2147" spans="4:10" x14ac:dyDescent="0.25">
      <c r="D2147" s="149"/>
      <c r="J2147" s="149"/>
    </row>
    <row r="2148" spans="4:10" x14ac:dyDescent="0.25">
      <c r="D2148" s="149"/>
      <c r="J2148" s="149"/>
    </row>
    <row r="2149" spans="4:10" x14ac:dyDescent="0.25">
      <c r="D2149" s="149"/>
      <c r="J2149" s="149"/>
    </row>
    <row r="2150" spans="4:10" x14ac:dyDescent="0.25">
      <c r="D2150" s="149"/>
      <c r="J2150" s="149"/>
    </row>
    <row r="2151" spans="4:10" x14ac:dyDescent="0.25">
      <c r="D2151" s="149"/>
      <c r="J2151" s="149"/>
    </row>
    <row r="2152" spans="4:10" x14ac:dyDescent="0.25">
      <c r="D2152" s="149"/>
      <c r="J2152" s="149"/>
    </row>
    <row r="2153" spans="4:10" x14ac:dyDescent="0.25">
      <c r="D2153" s="149"/>
      <c r="J2153" s="149"/>
    </row>
    <row r="2154" spans="4:10" x14ac:dyDescent="0.25">
      <c r="D2154" s="149"/>
      <c r="J2154" s="149"/>
    </row>
    <row r="2155" spans="4:10" x14ac:dyDescent="0.25">
      <c r="D2155" s="149"/>
      <c r="J2155" s="149"/>
    </row>
    <row r="2156" spans="4:10" x14ac:dyDescent="0.25">
      <c r="D2156" s="149"/>
      <c r="J2156" s="149"/>
    </row>
    <row r="2157" spans="4:10" x14ac:dyDescent="0.25">
      <c r="D2157" s="149"/>
      <c r="J2157" s="149"/>
    </row>
    <row r="2158" spans="4:10" x14ac:dyDescent="0.25">
      <c r="D2158" s="149"/>
      <c r="J2158" s="149"/>
    </row>
    <row r="2159" spans="4:10" x14ac:dyDescent="0.25">
      <c r="D2159" s="149"/>
      <c r="J2159" s="149"/>
    </row>
    <row r="2160" spans="4:10" x14ac:dyDescent="0.25">
      <c r="D2160" s="149"/>
      <c r="J2160" s="149"/>
    </row>
    <row r="2161" spans="4:10" x14ac:dyDescent="0.25">
      <c r="D2161" s="149"/>
      <c r="J2161" s="149"/>
    </row>
    <row r="2162" spans="4:10" x14ac:dyDescent="0.25">
      <c r="D2162" s="149"/>
      <c r="J2162" s="149"/>
    </row>
    <row r="2163" spans="4:10" x14ac:dyDescent="0.25">
      <c r="D2163" s="149"/>
      <c r="J2163" s="149"/>
    </row>
    <row r="2164" spans="4:10" x14ac:dyDescent="0.25">
      <c r="D2164" s="149"/>
      <c r="J2164" s="149"/>
    </row>
    <row r="2165" spans="4:10" x14ac:dyDescent="0.25">
      <c r="D2165" s="149"/>
      <c r="J2165" s="149"/>
    </row>
    <row r="2166" spans="4:10" x14ac:dyDescent="0.25">
      <c r="D2166" s="149"/>
      <c r="J2166" s="149"/>
    </row>
    <row r="2167" spans="4:10" x14ac:dyDescent="0.25">
      <c r="D2167" s="149"/>
      <c r="J2167" s="149"/>
    </row>
    <row r="2168" spans="4:10" x14ac:dyDescent="0.25">
      <c r="D2168" s="149"/>
      <c r="J2168" s="149"/>
    </row>
    <row r="2169" spans="4:10" x14ac:dyDescent="0.25">
      <c r="D2169" s="149"/>
      <c r="J2169" s="149"/>
    </row>
    <row r="2170" spans="4:10" x14ac:dyDescent="0.25">
      <c r="D2170" s="149"/>
      <c r="J2170" s="149"/>
    </row>
    <row r="2171" spans="4:10" x14ac:dyDescent="0.25">
      <c r="D2171" s="149"/>
      <c r="J2171" s="149"/>
    </row>
    <row r="2172" spans="4:10" x14ac:dyDescent="0.25">
      <c r="D2172" s="149"/>
      <c r="J2172" s="149"/>
    </row>
    <row r="2173" spans="4:10" x14ac:dyDescent="0.25">
      <c r="D2173" s="149"/>
      <c r="J2173" s="149"/>
    </row>
    <row r="2174" spans="4:10" x14ac:dyDescent="0.25">
      <c r="D2174" s="149"/>
      <c r="J2174" s="149"/>
    </row>
    <row r="2175" spans="4:10" x14ac:dyDescent="0.25">
      <c r="D2175" s="149"/>
      <c r="J2175" s="149"/>
    </row>
    <row r="2176" spans="4:10" x14ac:dyDescent="0.25">
      <c r="D2176" s="149"/>
      <c r="J2176" s="149"/>
    </row>
    <row r="2177" spans="4:10" x14ac:dyDescent="0.25">
      <c r="D2177" s="149"/>
      <c r="J2177" s="149"/>
    </row>
    <row r="2178" spans="4:10" x14ac:dyDescent="0.25">
      <c r="D2178" s="149"/>
      <c r="J2178" s="149"/>
    </row>
    <row r="2179" spans="4:10" x14ac:dyDescent="0.25">
      <c r="D2179" s="149"/>
      <c r="J2179" s="149"/>
    </row>
    <row r="2180" spans="4:10" x14ac:dyDescent="0.25">
      <c r="D2180" s="149"/>
      <c r="J2180" s="149"/>
    </row>
    <row r="2181" spans="4:10" x14ac:dyDescent="0.25">
      <c r="D2181" s="149"/>
      <c r="J2181" s="149"/>
    </row>
    <row r="2182" spans="4:10" x14ac:dyDescent="0.25">
      <c r="D2182" s="149"/>
      <c r="J2182" s="149"/>
    </row>
    <row r="2183" spans="4:10" x14ac:dyDescent="0.25">
      <c r="D2183" s="149"/>
      <c r="J2183" s="149"/>
    </row>
    <row r="2184" spans="4:10" x14ac:dyDescent="0.25">
      <c r="D2184" s="149"/>
      <c r="J2184" s="149"/>
    </row>
    <row r="2185" spans="4:10" x14ac:dyDescent="0.25">
      <c r="D2185" s="149"/>
      <c r="J2185" s="149"/>
    </row>
    <row r="2186" spans="4:10" x14ac:dyDescent="0.25">
      <c r="D2186" s="149"/>
      <c r="J2186" s="149"/>
    </row>
    <row r="2187" spans="4:10" x14ac:dyDescent="0.25">
      <c r="D2187" s="149"/>
      <c r="J2187" s="149"/>
    </row>
    <row r="2188" spans="4:10" x14ac:dyDescent="0.25">
      <c r="D2188" s="149"/>
      <c r="J2188" s="149"/>
    </row>
    <row r="2189" spans="4:10" x14ac:dyDescent="0.25">
      <c r="D2189" s="149"/>
      <c r="J2189" s="149"/>
    </row>
    <row r="2190" spans="4:10" x14ac:dyDescent="0.25">
      <c r="D2190" s="149"/>
      <c r="J2190" s="149"/>
    </row>
    <row r="2191" spans="4:10" x14ac:dyDescent="0.25">
      <c r="D2191" s="149"/>
      <c r="J2191" s="149"/>
    </row>
    <row r="2192" spans="4:10" x14ac:dyDescent="0.25">
      <c r="D2192" s="149"/>
      <c r="J2192" s="149"/>
    </row>
    <row r="2193" spans="4:10" x14ac:dyDescent="0.25">
      <c r="D2193" s="149"/>
      <c r="J2193" s="149"/>
    </row>
    <row r="2194" spans="4:10" x14ac:dyDescent="0.25">
      <c r="D2194" s="149"/>
      <c r="J2194" s="149"/>
    </row>
    <row r="2195" spans="4:10" x14ac:dyDescent="0.25">
      <c r="D2195" s="149"/>
      <c r="J2195" s="149"/>
    </row>
    <row r="2196" spans="4:10" x14ac:dyDescent="0.25">
      <c r="D2196" s="149"/>
      <c r="J2196" s="149"/>
    </row>
    <row r="2197" spans="4:10" x14ac:dyDescent="0.25">
      <c r="D2197" s="149"/>
      <c r="J2197" s="149"/>
    </row>
    <row r="2198" spans="4:10" x14ac:dyDescent="0.25">
      <c r="D2198" s="149"/>
      <c r="J2198" s="149"/>
    </row>
    <row r="2199" spans="4:10" x14ac:dyDescent="0.25">
      <c r="D2199" s="149"/>
      <c r="J2199" s="149"/>
    </row>
    <row r="2200" spans="4:10" x14ac:dyDescent="0.25">
      <c r="D2200" s="149"/>
      <c r="J2200" s="149"/>
    </row>
    <row r="2201" spans="4:10" x14ac:dyDescent="0.25">
      <c r="D2201" s="149"/>
      <c r="J2201" s="149"/>
    </row>
    <row r="2202" spans="4:10" x14ac:dyDescent="0.25">
      <c r="D2202" s="149"/>
      <c r="J2202" s="149"/>
    </row>
    <row r="2203" spans="4:10" x14ac:dyDescent="0.25">
      <c r="D2203" s="149"/>
      <c r="J2203" s="149"/>
    </row>
    <row r="2204" spans="4:10" x14ac:dyDescent="0.25">
      <c r="D2204" s="149"/>
      <c r="J2204" s="149"/>
    </row>
    <row r="2205" spans="4:10" x14ac:dyDescent="0.25">
      <c r="D2205" s="149"/>
      <c r="J2205" s="149"/>
    </row>
    <row r="2206" spans="4:10" x14ac:dyDescent="0.25">
      <c r="D2206" s="149"/>
      <c r="J2206" s="149"/>
    </row>
    <row r="2207" spans="4:10" x14ac:dyDescent="0.25">
      <c r="D2207" s="149"/>
      <c r="J2207" s="149"/>
    </row>
    <row r="2208" spans="4:10" x14ac:dyDescent="0.25">
      <c r="D2208" s="149"/>
      <c r="J2208" s="149"/>
    </row>
    <row r="2209" spans="4:10" x14ac:dyDescent="0.25">
      <c r="D2209" s="149"/>
      <c r="J2209" s="149"/>
    </row>
    <row r="2210" spans="4:10" x14ac:dyDescent="0.25">
      <c r="D2210" s="149"/>
      <c r="J2210" s="149"/>
    </row>
    <row r="2211" spans="4:10" x14ac:dyDescent="0.25">
      <c r="D2211" s="149"/>
      <c r="J2211" s="149"/>
    </row>
    <row r="2212" spans="4:10" x14ac:dyDescent="0.25">
      <c r="D2212" s="149"/>
      <c r="J2212" s="149"/>
    </row>
    <row r="2213" spans="4:10" x14ac:dyDescent="0.25">
      <c r="D2213" s="149"/>
      <c r="J2213" s="149"/>
    </row>
    <row r="2214" spans="4:10" x14ac:dyDescent="0.25">
      <c r="D2214" s="149"/>
      <c r="J2214" s="149"/>
    </row>
    <row r="2215" spans="4:10" x14ac:dyDescent="0.25">
      <c r="D2215" s="149"/>
      <c r="J2215" s="149"/>
    </row>
    <row r="2216" spans="4:10" x14ac:dyDescent="0.25">
      <c r="D2216" s="149"/>
      <c r="J2216" s="149"/>
    </row>
    <row r="2217" spans="4:10" x14ac:dyDescent="0.25">
      <c r="D2217" s="149"/>
      <c r="J2217" s="149"/>
    </row>
    <row r="2218" spans="4:10" x14ac:dyDescent="0.25">
      <c r="D2218" s="149"/>
      <c r="J2218" s="149"/>
    </row>
    <row r="2219" spans="4:10" x14ac:dyDescent="0.25">
      <c r="D2219" s="149"/>
      <c r="J2219" s="149"/>
    </row>
    <row r="2220" spans="4:10" x14ac:dyDescent="0.25">
      <c r="D2220" s="149"/>
      <c r="J2220" s="149"/>
    </row>
    <row r="2221" spans="4:10" x14ac:dyDescent="0.25">
      <c r="D2221" s="149"/>
      <c r="J2221" s="149"/>
    </row>
    <row r="2222" spans="4:10" x14ac:dyDescent="0.25">
      <c r="D2222" s="149"/>
      <c r="J2222" s="149"/>
    </row>
    <row r="2223" spans="4:10" x14ac:dyDescent="0.25">
      <c r="D2223" s="149"/>
      <c r="J2223" s="149"/>
    </row>
    <row r="2224" spans="4:10" x14ac:dyDescent="0.25">
      <c r="D2224" s="149"/>
      <c r="J2224" s="149"/>
    </row>
    <row r="2225" spans="4:10" x14ac:dyDescent="0.25">
      <c r="D2225" s="149"/>
      <c r="J2225" s="149"/>
    </row>
    <row r="2226" spans="4:10" x14ac:dyDescent="0.25">
      <c r="D2226" s="149"/>
      <c r="J2226" s="149"/>
    </row>
    <row r="2227" spans="4:10" x14ac:dyDescent="0.25">
      <c r="D2227" s="149"/>
      <c r="J2227" s="149"/>
    </row>
    <row r="2228" spans="4:10" x14ac:dyDescent="0.25">
      <c r="D2228" s="149"/>
      <c r="J2228" s="149"/>
    </row>
    <row r="2229" spans="4:10" x14ac:dyDescent="0.25">
      <c r="D2229" s="149"/>
      <c r="J2229" s="149"/>
    </row>
    <row r="2230" spans="4:10" x14ac:dyDescent="0.25">
      <c r="D2230" s="149"/>
      <c r="J2230" s="149"/>
    </row>
    <row r="2231" spans="4:10" x14ac:dyDescent="0.25">
      <c r="D2231" s="149"/>
      <c r="J2231" s="149"/>
    </row>
    <row r="2232" spans="4:10" x14ac:dyDescent="0.25">
      <c r="D2232" s="149"/>
      <c r="J2232" s="149"/>
    </row>
    <row r="2233" spans="4:10" x14ac:dyDescent="0.25">
      <c r="D2233" s="149"/>
      <c r="J2233" s="149"/>
    </row>
    <row r="2234" spans="4:10" x14ac:dyDescent="0.25">
      <c r="D2234" s="149"/>
      <c r="J2234" s="149"/>
    </row>
    <row r="2235" spans="4:10" x14ac:dyDescent="0.25">
      <c r="D2235" s="149"/>
      <c r="J2235" s="149"/>
    </row>
    <row r="2236" spans="4:10" x14ac:dyDescent="0.25">
      <c r="D2236" s="149"/>
      <c r="J2236" s="149"/>
    </row>
    <row r="2237" spans="4:10" x14ac:dyDescent="0.25">
      <c r="D2237" s="149"/>
      <c r="J2237" s="149"/>
    </row>
    <row r="2238" spans="4:10" x14ac:dyDescent="0.25">
      <c r="D2238" s="149"/>
      <c r="J2238" s="149"/>
    </row>
    <row r="2239" spans="4:10" x14ac:dyDescent="0.25">
      <c r="D2239" s="149"/>
      <c r="J2239" s="149"/>
    </row>
    <row r="2240" spans="4:10" x14ac:dyDescent="0.25">
      <c r="D2240" s="149"/>
      <c r="J2240" s="149"/>
    </row>
    <row r="2241" spans="4:10" x14ac:dyDescent="0.25">
      <c r="D2241" s="149"/>
      <c r="J2241" s="149"/>
    </row>
    <row r="2242" spans="4:10" x14ac:dyDescent="0.25">
      <c r="D2242" s="149"/>
      <c r="J2242" s="149"/>
    </row>
    <row r="2243" spans="4:10" x14ac:dyDescent="0.25">
      <c r="D2243" s="149"/>
      <c r="J2243" s="149"/>
    </row>
    <row r="2244" spans="4:10" x14ac:dyDescent="0.25">
      <c r="D2244" s="149"/>
      <c r="J2244" s="149"/>
    </row>
    <row r="2245" spans="4:10" x14ac:dyDescent="0.25">
      <c r="D2245" s="149"/>
      <c r="J2245" s="149"/>
    </row>
    <row r="2246" spans="4:10" x14ac:dyDescent="0.25">
      <c r="D2246" s="149"/>
      <c r="J2246" s="149"/>
    </row>
    <row r="2247" spans="4:10" x14ac:dyDescent="0.25">
      <c r="D2247" s="149"/>
      <c r="J2247" s="149"/>
    </row>
    <row r="2248" spans="4:10" x14ac:dyDescent="0.25">
      <c r="D2248" s="149"/>
      <c r="J2248" s="149"/>
    </row>
    <row r="2249" spans="4:10" x14ac:dyDescent="0.25">
      <c r="D2249" s="149"/>
      <c r="J2249" s="149"/>
    </row>
    <row r="2250" spans="4:10" x14ac:dyDescent="0.25">
      <c r="D2250" s="149"/>
      <c r="J2250" s="149"/>
    </row>
    <row r="2251" spans="4:10" x14ac:dyDescent="0.25">
      <c r="D2251" s="149"/>
      <c r="J2251" s="149"/>
    </row>
    <row r="2252" spans="4:10" x14ac:dyDescent="0.25">
      <c r="D2252" s="149"/>
      <c r="J2252" s="149"/>
    </row>
    <row r="2253" spans="4:10" x14ac:dyDescent="0.25">
      <c r="D2253" s="149"/>
      <c r="J2253" s="149"/>
    </row>
    <row r="2254" spans="4:10" x14ac:dyDescent="0.25">
      <c r="D2254" s="149"/>
      <c r="J2254" s="149"/>
    </row>
    <row r="2255" spans="4:10" x14ac:dyDescent="0.25">
      <c r="D2255" s="149"/>
      <c r="J2255" s="149"/>
    </row>
    <row r="2256" spans="4:10" x14ac:dyDescent="0.25">
      <c r="D2256" s="149"/>
      <c r="J2256" s="149"/>
    </row>
    <row r="2257" spans="4:10" x14ac:dyDescent="0.25">
      <c r="D2257" s="149"/>
      <c r="J2257" s="149"/>
    </row>
    <row r="2258" spans="4:10" x14ac:dyDescent="0.25">
      <c r="D2258" s="149"/>
      <c r="J2258" s="149"/>
    </row>
    <row r="2259" spans="4:10" x14ac:dyDescent="0.25">
      <c r="D2259" s="149"/>
      <c r="J2259" s="149"/>
    </row>
    <row r="2260" spans="4:10" x14ac:dyDescent="0.25">
      <c r="D2260" s="149"/>
      <c r="J2260" s="149"/>
    </row>
    <row r="2261" spans="4:10" x14ac:dyDescent="0.25">
      <c r="D2261" s="149"/>
      <c r="J2261" s="149"/>
    </row>
    <row r="2262" spans="4:10" x14ac:dyDescent="0.25">
      <c r="D2262" s="149"/>
      <c r="J2262" s="149"/>
    </row>
    <row r="2263" spans="4:10" x14ac:dyDescent="0.25">
      <c r="D2263" s="149"/>
      <c r="J2263" s="149"/>
    </row>
    <row r="2264" spans="4:10" x14ac:dyDescent="0.25">
      <c r="D2264" s="149"/>
      <c r="J2264" s="149"/>
    </row>
    <row r="2265" spans="4:10" x14ac:dyDescent="0.25">
      <c r="D2265" s="149"/>
      <c r="J2265" s="149"/>
    </row>
    <row r="2266" spans="4:10" x14ac:dyDescent="0.25">
      <c r="D2266" s="149"/>
      <c r="J2266" s="149"/>
    </row>
    <row r="2267" spans="4:10" x14ac:dyDescent="0.25">
      <c r="D2267" s="149"/>
      <c r="J2267" s="149"/>
    </row>
    <row r="2268" spans="4:10" x14ac:dyDescent="0.25">
      <c r="D2268" s="149"/>
      <c r="J2268" s="149"/>
    </row>
    <row r="2269" spans="4:10" x14ac:dyDescent="0.25">
      <c r="D2269" s="149"/>
      <c r="J2269" s="149"/>
    </row>
    <row r="2270" spans="4:10" x14ac:dyDescent="0.25">
      <c r="D2270" s="149"/>
      <c r="J2270" s="149"/>
    </row>
    <row r="2271" spans="4:10" x14ac:dyDescent="0.25">
      <c r="D2271" s="149"/>
      <c r="J2271" s="149"/>
    </row>
    <row r="2272" spans="4:10" x14ac:dyDescent="0.25">
      <c r="D2272" s="149"/>
      <c r="J2272" s="149"/>
    </row>
    <row r="2273" spans="4:10" x14ac:dyDescent="0.25">
      <c r="D2273" s="149"/>
      <c r="J2273" s="149"/>
    </row>
    <row r="2274" spans="4:10" x14ac:dyDescent="0.25">
      <c r="D2274" s="149"/>
      <c r="J2274" s="149"/>
    </row>
    <row r="2275" spans="4:10" x14ac:dyDescent="0.25">
      <c r="D2275" s="149"/>
      <c r="J2275" s="149"/>
    </row>
    <row r="2276" spans="4:10" x14ac:dyDescent="0.25">
      <c r="D2276" s="149"/>
      <c r="J2276" s="149"/>
    </row>
    <row r="2277" spans="4:10" x14ac:dyDescent="0.25">
      <c r="D2277" s="149"/>
      <c r="J2277" s="149"/>
    </row>
    <row r="2278" spans="4:10" x14ac:dyDescent="0.25">
      <c r="D2278" s="149"/>
      <c r="J2278" s="149"/>
    </row>
    <row r="2279" spans="4:10" x14ac:dyDescent="0.25">
      <c r="D2279" s="149"/>
      <c r="J2279" s="149"/>
    </row>
    <row r="2280" spans="4:10" x14ac:dyDescent="0.25">
      <c r="D2280" s="149"/>
      <c r="J2280" s="149"/>
    </row>
    <row r="2281" spans="4:10" x14ac:dyDescent="0.25">
      <c r="D2281" s="149"/>
      <c r="J2281" s="149"/>
    </row>
    <row r="2282" spans="4:10" x14ac:dyDescent="0.25">
      <c r="D2282" s="149"/>
      <c r="J2282" s="149"/>
    </row>
    <row r="2283" spans="4:10" x14ac:dyDescent="0.25">
      <c r="D2283" s="149"/>
      <c r="J2283" s="149"/>
    </row>
    <row r="2284" spans="4:10" x14ac:dyDescent="0.25">
      <c r="D2284" s="149"/>
      <c r="J2284" s="149"/>
    </row>
    <row r="2285" spans="4:10" x14ac:dyDescent="0.25">
      <c r="D2285" s="149"/>
      <c r="J2285" s="149"/>
    </row>
    <row r="2286" spans="4:10" x14ac:dyDescent="0.25">
      <c r="D2286" s="149"/>
      <c r="J2286" s="149"/>
    </row>
    <row r="2287" spans="4:10" x14ac:dyDescent="0.25">
      <c r="D2287" s="149"/>
      <c r="J2287" s="149"/>
    </row>
    <row r="2288" spans="4:10" x14ac:dyDescent="0.25">
      <c r="D2288" s="149"/>
      <c r="J2288" s="149"/>
    </row>
    <row r="2289" spans="4:10" x14ac:dyDescent="0.25">
      <c r="D2289" s="149"/>
      <c r="J2289" s="149"/>
    </row>
    <row r="2290" spans="4:10" x14ac:dyDescent="0.25">
      <c r="D2290" s="149"/>
      <c r="J2290" s="149"/>
    </row>
    <row r="2291" spans="4:10" x14ac:dyDescent="0.25">
      <c r="D2291" s="149"/>
      <c r="J2291" s="149"/>
    </row>
    <row r="2292" spans="4:10" x14ac:dyDescent="0.25">
      <c r="D2292" s="149"/>
      <c r="J2292" s="149"/>
    </row>
    <row r="2293" spans="4:10" x14ac:dyDescent="0.25">
      <c r="D2293" s="149"/>
      <c r="J2293" s="149"/>
    </row>
    <row r="2294" spans="4:10" x14ac:dyDescent="0.25">
      <c r="D2294" s="149"/>
      <c r="J2294" s="149"/>
    </row>
    <row r="2295" spans="4:10" x14ac:dyDescent="0.25">
      <c r="D2295" s="149"/>
      <c r="J2295" s="149"/>
    </row>
    <row r="2296" spans="4:10" x14ac:dyDescent="0.25">
      <c r="D2296" s="149"/>
      <c r="J2296" s="149"/>
    </row>
    <row r="2297" spans="4:10" x14ac:dyDescent="0.25">
      <c r="D2297" s="149"/>
      <c r="J2297" s="149"/>
    </row>
    <row r="2298" spans="4:10" x14ac:dyDescent="0.25">
      <c r="D2298" s="149"/>
      <c r="J2298" s="149"/>
    </row>
    <row r="2299" spans="4:10" x14ac:dyDescent="0.25">
      <c r="D2299" s="149"/>
      <c r="J2299" s="149"/>
    </row>
    <row r="2300" spans="4:10" x14ac:dyDescent="0.25">
      <c r="D2300" s="149"/>
      <c r="J2300" s="149"/>
    </row>
    <row r="2301" spans="4:10" x14ac:dyDescent="0.25">
      <c r="D2301" s="149"/>
      <c r="J2301" s="149"/>
    </row>
    <row r="2302" spans="4:10" x14ac:dyDescent="0.25">
      <c r="D2302" s="149"/>
      <c r="J2302" s="149"/>
    </row>
    <row r="2303" spans="4:10" x14ac:dyDescent="0.25">
      <c r="D2303" s="149"/>
      <c r="J2303" s="149"/>
    </row>
    <row r="2304" spans="4:10" x14ac:dyDescent="0.25">
      <c r="D2304" s="149"/>
      <c r="J2304" s="149"/>
    </row>
    <row r="2305" spans="4:10" x14ac:dyDescent="0.25">
      <c r="D2305" s="149"/>
      <c r="J2305" s="149"/>
    </row>
    <row r="2306" spans="4:10" x14ac:dyDescent="0.25">
      <c r="D2306" s="149"/>
      <c r="J2306" s="149"/>
    </row>
    <row r="2307" spans="4:10" x14ac:dyDescent="0.25">
      <c r="D2307" s="149"/>
      <c r="J2307" s="149"/>
    </row>
    <row r="2308" spans="4:10" x14ac:dyDescent="0.25">
      <c r="D2308" s="149"/>
      <c r="J2308" s="149"/>
    </row>
    <row r="2309" spans="4:10" x14ac:dyDescent="0.25">
      <c r="D2309" s="149"/>
      <c r="J2309" s="149"/>
    </row>
    <row r="2310" spans="4:10" x14ac:dyDescent="0.25">
      <c r="D2310" s="149"/>
      <c r="J2310" s="149"/>
    </row>
    <row r="2311" spans="4:10" x14ac:dyDescent="0.25">
      <c r="D2311" s="149"/>
      <c r="J2311" s="149"/>
    </row>
    <row r="2312" spans="4:10" x14ac:dyDescent="0.25">
      <c r="D2312" s="149"/>
      <c r="J2312" s="149"/>
    </row>
    <row r="2313" spans="4:10" x14ac:dyDescent="0.25">
      <c r="D2313" s="149"/>
      <c r="J2313" s="149"/>
    </row>
    <row r="2314" spans="4:10" x14ac:dyDescent="0.25">
      <c r="D2314" s="149"/>
      <c r="J2314" s="149"/>
    </row>
    <row r="2315" spans="4:10" x14ac:dyDescent="0.25">
      <c r="D2315" s="149"/>
      <c r="J2315" s="149"/>
    </row>
    <row r="2316" spans="4:10" x14ac:dyDescent="0.25">
      <c r="D2316" s="149"/>
      <c r="J2316" s="149"/>
    </row>
    <row r="2317" spans="4:10" x14ac:dyDescent="0.25">
      <c r="D2317" s="149"/>
      <c r="J2317" s="149"/>
    </row>
    <row r="2318" spans="4:10" x14ac:dyDescent="0.25">
      <c r="D2318" s="149"/>
      <c r="J2318" s="149"/>
    </row>
    <row r="2319" spans="4:10" x14ac:dyDescent="0.25">
      <c r="D2319" s="149"/>
      <c r="J2319" s="149"/>
    </row>
    <row r="2320" spans="4:10" x14ac:dyDescent="0.25">
      <c r="D2320" s="149"/>
      <c r="J2320" s="149"/>
    </row>
    <row r="2321" spans="4:10" x14ac:dyDescent="0.25">
      <c r="D2321" s="149"/>
      <c r="J2321" s="149"/>
    </row>
    <row r="2322" spans="4:10" x14ac:dyDescent="0.25">
      <c r="D2322" s="149"/>
      <c r="J2322" s="149"/>
    </row>
    <row r="2323" spans="4:10" x14ac:dyDescent="0.25">
      <c r="D2323" s="149"/>
      <c r="J2323" s="149"/>
    </row>
    <row r="2324" spans="4:10" x14ac:dyDescent="0.25">
      <c r="D2324" s="149"/>
      <c r="J2324" s="149"/>
    </row>
    <row r="2325" spans="4:10" x14ac:dyDescent="0.25">
      <c r="D2325" s="149"/>
      <c r="J2325" s="149"/>
    </row>
    <row r="2326" spans="4:10" x14ac:dyDescent="0.25">
      <c r="D2326" s="149"/>
      <c r="J2326" s="149"/>
    </row>
    <row r="2327" spans="4:10" x14ac:dyDescent="0.25">
      <c r="D2327" s="149"/>
      <c r="J2327" s="149"/>
    </row>
    <row r="2328" spans="4:10" x14ac:dyDescent="0.25">
      <c r="D2328" s="149"/>
      <c r="J2328" s="149"/>
    </row>
    <row r="2329" spans="4:10" x14ac:dyDescent="0.25">
      <c r="D2329" s="149"/>
      <c r="J2329" s="149"/>
    </row>
    <row r="2330" spans="4:10" x14ac:dyDescent="0.25">
      <c r="D2330" s="149"/>
      <c r="J2330" s="149"/>
    </row>
    <row r="2331" spans="4:10" x14ac:dyDescent="0.25">
      <c r="D2331" s="149"/>
      <c r="J2331" s="149"/>
    </row>
    <row r="2332" spans="4:10" x14ac:dyDescent="0.25">
      <c r="D2332" s="149"/>
      <c r="J2332" s="149"/>
    </row>
    <row r="2333" spans="4:10" x14ac:dyDescent="0.25">
      <c r="D2333" s="149"/>
      <c r="J2333" s="149"/>
    </row>
    <row r="2334" spans="4:10" x14ac:dyDescent="0.25">
      <c r="D2334" s="149"/>
      <c r="J2334" s="149"/>
    </row>
    <row r="2335" spans="4:10" x14ac:dyDescent="0.25">
      <c r="D2335" s="149"/>
      <c r="J2335" s="149"/>
    </row>
    <row r="2336" spans="4:10" x14ac:dyDescent="0.25">
      <c r="D2336" s="149"/>
      <c r="J2336" s="149"/>
    </row>
    <row r="2337" spans="4:10" x14ac:dyDescent="0.25">
      <c r="D2337" s="149"/>
      <c r="J2337" s="149"/>
    </row>
    <row r="2338" spans="4:10" x14ac:dyDescent="0.25">
      <c r="D2338" s="149"/>
      <c r="J2338" s="149"/>
    </row>
    <row r="2339" spans="4:10" x14ac:dyDescent="0.25">
      <c r="D2339" s="149"/>
      <c r="J2339" s="149"/>
    </row>
    <row r="2340" spans="4:10" x14ac:dyDescent="0.25">
      <c r="D2340" s="149"/>
      <c r="J2340" s="149"/>
    </row>
    <row r="2341" spans="4:10" x14ac:dyDescent="0.25">
      <c r="D2341" s="149"/>
      <c r="J2341" s="149"/>
    </row>
    <row r="2342" spans="4:10" x14ac:dyDescent="0.25">
      <c r="D2342" s="149"/>
      <c r="J2342" s="149"/>
    </row>
    <row r="2343" spans="4:10" x14ac:dyDescent="0.25">
      <c r="D2343" s="149"/>
      <c r="J2343" s="149"/>
    </row>
    <row r="2344" spans="4:10" x14ac:dyDescent="0.25">
      <c r="D2344" s="149"/>
      <c r="J2344" s="149"/>
    </row>
    <row r="2345" spans="4:10" x14ac:dyDescent="0.25">
      <c r="D2345" s="149"/>
      <c r="J2345" s="149"/>
    </row>
    <row r="2346" spans="4:10" x14ac:dyDescent="0.25">
      <c r="D2346" s="149"/>
      <c r="J2346" s="149"/>
    </row>
    <row r="2347" spans="4:10" x14ac:dyDescent="0.25">
      <c r="D2347" s="149"/>
      <c r="J2347" s="149"/>
    </row>
    <row r="2348" spans="4:10" x14ac:dyDescent="0.25">
      <c r="D2348" s="149"/>
      <c r="J2348" s="149"/>
    </row>
    <row r="2349" spans="4:10" x14ac:dyDescent="0.25">
      <c r="D2349" s="149"/>
      <c r="J2349" s="149"/>
    </row>
    <row r="2350" spans="4:10" x14ac:dyDescent="0.25">
      <c r="D2350" s="149"/>
      <c r="J2350" s="149"/>
    </row>
    <row r="2351" spans="4:10" x14ac:dyDescent="0.25">
      <c r="D2351" s="149"/>
      <c r="J2351" s="149"/>
    </row>
    <row r="2352" spans="4:10" x14ac:dyDescent="0.25">
      <c r="D2352" s="149"/>
      <c r="J2352" s="149"/>
    </row>
    <row r="2353" spans="4:10" x14ac:dyDescent="0.25">
      <c r="D2353" s="149"/>
      <c r="J2353" s="149"/>
    </row>
    <row r="2354" spans="4:10" x14ac:dyDescent="0.25">
      <c r="D2354" s="149"/>
      <c r="J2354" s="149"/>
    </row>
    <row r="2355" spans="4:10" x14ac:dyDescent="0.25">
      <c r="D2355" s="149"/>
      <c r="J2355" s="149"/>
    </row>
    <row r="2356" spans="4:10" x14ac:dyDescent="0.25">
      <c r="D2356" s="149"/>
      <c r="J2356" s="149"/>
    </row>
    <row r="2357" spans="4:10" x14ac:dyDescent="0.25">
      <c r="D2357" s="149"/>
      <c r="J2357" s="149"/>
    </row>
    <row r="2358" spans="4:10" x14ac:dyDescent="0.25">
      <c r="D2358" s="149"/>
      <c r="J2358" s="149"/>
    </row>
    <row r="2359" spans="4:10" x14ac:dyDescent="0.25">
      <c r="D2359" s="149"/>
      <c r="J2359" s="149"/>
    </row>
    <row r="2360" spans="4:10" x14ac:dyDescent="0.25">
      <c r="D2360" s="149"/>
      <c r="J2360" s="149"/>
    </row>
    <row r="2361" spans="4:10" x14ac:dyDescent="0.25">
      <c r="D2361" s="149"/>
      <c r="J2361" s="149"/>
    </row>
    <row r="2362" spans="4:10" x14ac:dyDescent="0.25">
      <c r="D2362" s="149"/>
      <c r="J2362" s="149"/>
    </row>
    <row r="2363" spans="4:10" x14ac:dyDescent="0.25">
      <c r="D2363" s="149"/>
      <c r="J2363" s="149"/>
    </row>
    <row r="2364" spans="4:10" x14ac:dyDescent="0.25">
      <c r="D2364" s="149"/>
      <c r="J2364" s="149"/>
    </row>
    <row r="2365" spans="4:10" x14ac:dyDescent="0.25">
      <c r="D2365" s="149"/>
      <c r="J2365" s="149"/>
    </row>
    <row r="2366" spans="4:10" x14ac:dyDescent="0.25">
      <c r="D2366" s="149"/>
      <c r="J2366" s="149"/>
    </row>
    <row r="2367" spans="4:10" x14ac:dyDescent="0.25">
      <c r="D2367" s="149"/>
      <c r="J2367" s="149"/>
    </row>
    <row r="2368" spans="4:10" x14ac:dyDescent="0.25">
      <c r="D2368" s="149"/>
      <c r="J2368" s="149"/>
    </row>
    <row r="2369" spans="4:10" x14ac:dyDescent="0.25">
      <c r="D2369" s="149"/>
      <c r="J2369" s="149"/>
    </row>
    <row r="2370" spans="4:10" x14ac:dyDescent="0.25">
      <c r="D2370" s="149"/>
      <c r="J2370" s="149"/>
    </row>
    <row r="2371" spans="4:10" x14ac:dyDescent="0.25">
      <c r="D2371" s="149"/>
      <c r="J2371" s="149"/>
    </row>
    <row r="2372" spans="4:10" x14ac:dyDescent="0.25">
      <c r="D2372" s="149"/>
      <c r="J2372" s="149"/>
    </row>
    <row r="2373" spans="4:10" x14ac:dyDescent="0.25">
      <c r="D2373" s="149"/>
      <c r="J2373" s="149"/>
    </row>
    <row r="2374" spans="4:10" x14ac:dyDescent="0.25">
      <c r="D2374" s="149"/>
      <c r="J2374" s="149"/>
    </row>
    <row r="2375" spans="4:10" x14ac:dyDescent="0.25">
      <c r="D2375" s="149"/>
      <c r="J2375" s="149"/>
    </row>
    <row r="2376" spans="4:10" x14ac:dyDescent="0.25">
      <c r="D2376" s="149"/>
      <c r="J2376" s="149"/>
    </row>
    <row r="2377" spans="4:10" x14ac:dyDescent="0.25">
      <c r="D2377" s="149"/>
      <c r="J2377" s="149"/>
    </row>
    <row r="2378" spans="4:10" x14ac:dyDescent="0.25">
      <c r="D2378" s="149"/>
      <c r="J2378" s="149"/>
    </row>
    <row r="2379" spans="4:10" x14ac:dyDescent="0.25">
      <c r="D2379" s="149"/>
      <c r="J2379" s="149"/>
    </row>
    <row r="2380" spans="4:10" x14ac:dyDescent="0.25">
      <c r="D2380" s="149"/>
      <c r="J2380" s="149"/>
    </row>
    <row r="2381" spans="4:10" x14ac:dyDescent="0.25">
      <c r="D2381" s="149"/>
      <c r="J2381" s="149"/>
    </row>
    <row r="2382" spans="4:10" x14ac:dyDescent="0.25">
      <c r="D2382" s="149"/>
      <c r="J2382" s="149"/>
    </row>
    <row r="2383" spans="4:10" x14ac:dyDescent="0.25">
      <c r="D2383" s="149"/>
      <c r="J2383" s="149"/>
    </row>
    <row r="2384" spans="4:10" x14ac:dyDescent="0.25">
      <c r="D2384" s="149"/>
      <c r="J2384" s="149"/>
    </row>
    <row r="2385" spans="4:10" x14ac:dyDescent="0.25">
      <c r="D2385" s="149"/>
      <c r="J2385" s="149"/>
    </row>
    <row r="2386" spans="4:10" x14ac:dyDescent="0.25">
      <c r="D2386" s="149"/>
      <c r="J2386" s="149"/>
    </row>
    <row r="2387" spans="4:10" x14ac:dyDescent="0.25">
      <c r="D2387" s="149"/>
      <c r="J2387" s="149"/>
    </row>
    <row r="2388" spans="4:10" x14ac:dyDescent="0.25">
      <c r="D2388" s="149"/>
      <c r="J2388" s="149"/>
    </row>
    <row r="2389" spans="4:10" x14ac:dyDescent="0.25">
      <c r="D2389" s="149"/>
      <c r="J2389" s="149"/>
    </row>
    <row r="2390" spans="4:10" x14ac:dyDescent="0.25">
      <c r="D2390" s="149"/>
      <c r="J2390" s="149"/>
    </row>
    <row r="2391" spans="4:10" x14ac:dyDescent="0.25">
      <c r="D2391" s="149"/>
      <c r="J2391" s="149"/>
    </row>
    <row r="2392" spans="4:10" x14ac:dyDescent="0.25">
      <c r="D2392" s="149"/>
      <c r="J2392" s="149"/>
    </row>
    <row r="2393" spans="4:10" x14ac:dyDescent="0.25">
      <c r="D2393" s="149"/>
      <c r="J2393" s="149"/>
    </row>
    <row r="2394" spans="4:10" x14ac:dyDescent="0.25">
      <c r="D2394" s="149"/>
      <c r="J2394" s="149"/>
    </row>
    <row r="2395" spans="4:10" x14ac:dyDescent="0.25">
      <c r="D2395" s="149"/>
      <c r="J2395" s="149"/>
    </row>
    <row r="2396" spans="4:10" x14ac:dyDescent="0.25">
      <c r="D2396" s="149"/>
      <c r="J2396" s="149"/>
    </row>
    <row r="2397" spans="4:10" x14ac:dyDescent="0.25">
      <c r="D2397" s="149"/>
      <c r="J2397" s="149"/>
    </row>
    <row r="2398" spans="4:10" x14ac:dyDescent="0.25">
      <c r="D2398" s="149"/>
      <c r="J2398" s="149"/>
    </row>
    <row r="2399" spans="4:10" x14ac:dyDescent="0.25">
      <c r="D2399" s="149"/>
      <c r="J2399" s="149"/>
    </row>
    <row r="2400" spans="4:10" x14ac:dyDescent="0.25">
      <c r="D2400" s="149"/>
      <c r="J2400" s="149"/>
    </row>
    <row r="2401" spans="4:10" x14ac:dyDescent="0.25">
      <c r="D2401" s="149"/>
      <c r="J2401" s="149"/>
    </row>
    <row r="2402" spans="4:10" x14ac:dyDescent="0.25">
      <c r="D2402" s="149"/>
      <c r="J2402" s="149"/>
    </row>
    <row r="2403" spans="4:10" x14ac:dyDescent="0.25">
      <c r="D2403" s="149"/>
      <c r="J2403" s="149"/>
    </row>
    <row r="2404" spans="4:10" x14ac:dyDescent="0.25">
      <c r="D2404" s="149"/>
      <c r="J2404" s="149"/>
    </row>
    <row r="2405" spans="4:10" x14ac:dyDescent="0.25">
      <c r="D2405" s="149"/>
      <c r="J2405" s="149"/>
    </row>
    <row r="2406" spans="4:10" x14ac:dyDescent="0.25">
      <c r="D2406" s="149"/>
      <c r="J2406" s="149"/>
    </row>
    <row r="2407" spans="4:10" x14ac:dyDescent="0.25">
      <c r="D2407" s="149"/>
      <c r="J2407" s="149"/>
    </row>
    <row r="2408" spans="4:10" x14ac:dyDescent="0.25">
      <c r="D2408" s="149"/>
      <c r="J2408" s="149"/>
    </row>
    <row r="2409" spans="4:10" x14ac:dyDescent="0.25">
      <c r="D2409" s="149"/>
      <c r="J2409" s="149"/>
    </row>
    <row r="2410" spans="4:10" x14ac:dyDescent="0.25">
      <c r="D2410" s="149"/>
      <c r="J2410" s="149"/>
    </row>
    <row r="2411" spans="4:10" x14ac:dyDescent="0.25">
      <c r="D2411" s="149"/>
      <c r="J2411" s="149"/>
    </row>
    <row r="2412" spans="4:10" x14ac:dyDescent="0.25">
      <c r="D2412" s="149"/>
      <c r="J2412" s="149"/>
    </row>
    <row r="2413" spans="4:10" x14ac:dyDescent="0.25">
      <c r="D2413" s="149"/>
      <c r="J2413" s="149"/>
    </row>
    <row r="2414" spans="4:10" x14ac:dyDescent="0.25">
      <c r="D2414" s="149"/>
      <c r="J2414" s="149"/>
    </row>
    <row r="2415" spans="4:10" x14ac:dyDescent="0.25">
      <c r="D2415" s="149"/>
      <c r="J2415" s="149"/>
    </row>
    <row r="2416" spans="4:10" x14ac:dyDescent="0.25">
      <c r="D2416" s="149"/>
      <c r="J2416" s="149"/>
    </row>
    <row r="2417" spans="4:10" x14ac:dyDescent="0.25">
      <c r="D2417" s="149"/>
      <c r="J2417" s="149"/>
    </row>
    <row r="2418" spans="4:10" x14ac:dyDescent="0.25">
      <c r="D2418" s="149"/>
      <c r="J2418" s="149"/>
    </row>
    <row r="2419" spans="4:10" x14ac:dyDescent="0.25">
      <c r="D2419" s="149"/>
      <c r="J2419" s="149"/>
    </row>
    <row r="2420" spans="4:10" x14ac:dyDescent="0.25">
      <c r="D2420" s="149"/>
      <c r="J2420" s="149"/>
    </row>
    <row r="2421" spans="4:10" x14ac:dyDescent="0.25">
      <c r="D2421" s="149"/>
      <c r="J2421" s="149"/>
    </row>
    <row r="2422" spans="4:10" x14ac:dyDescent="0.25">
      <c r="D2422" s="149"/>
      <c r="J2422" s="149"/>
    </row>
    <row r="2423" spans="4:10" x14ac:dyDescent="0.25">
      <c r="D2423" s="149"/>
      <c r="J2423" s="149"/>
    </row>
    <row r="2424" spans="4:10" x14ac:dyDescent="0.25">
      <c r="D2424" s="149"/>
      <c r="J2424" s="149"/>
    </row>
    <row r="2425" spans="4:10" x14ac:dyDescent="0.25">
      <c r="D2425" s="149"/>
      <c r="J2425" s="149"/>
    </row>
    <row r="2426" spans="4:10" x14ac:dyDescent="0.25">
      <c r="D2426" s="149"/>
      <c r="J2426" s="149"/>
    </row>
    <row r="2427" spans="4:10" x14ac:dyDescent="0.25">
      <c r="D2427" s="149"/>
      <c r="J2427" s="149"/>
    </row>
    <row r="2428" spans="4:10" x14ac:dyDescent="0.25">
      <c r="D2428" s="149"/>
      <c r="J2428" s="149"/>
    </row>
    <row r="2429" spans="4:10" x14ac:dyDescent="0.25">
      <c r="D2429" s="149"/>
      <c r="J2429" s="149"/>
    </row>
    <row r="2430" spans="4:10" x14ac:dyDescent="0.25">
      <c r="D2430" s="149"/>
      <c r="J2430" s="149"/>
    </row>
    <row r="2431" spans="4:10" x14ac:dyDescent="0.25">
      <c r="D2431" s="149"/>
      <c r="J2431" s="149"/>
    </row>
    <row r="2432" spans="4:10" x14ac:dyDescent="0.25">
      <c r="D2432" s="149"/>
      <c r="J2432" s="149"/>
    </row>
    <row r="2433" spans="4:10" x14ac:dyDescent="0.25">
      <c r="D2433" s="149"/>
      <c r="J2433" s="149"/>
    </row>
    <row r="2434" spans="4:10" x14ac:dyDescent="0.25">
      <c r="D2434" s="149"/>
      <c r="J2434" s="149"/>
    </row>
    <row r="2435" spans="4:10" x14ac:dyDescent="0.25">
      <c r="D2435" s="149"/>
      <c r="J2435" s="149"/>
    </row>
    <row r="2436" spans="4:10" x14ac:dyDescent="0.25">
      <c r="D2436" s="149"/>
      <c r="J2436" s="149"/>
    </row>
    <row r="2437" spans="4:10" x14ac:dyDescent="0.25">
      <c r="D2437" s="149"/>
      <c r="J2437" s="149"/>
    </row>
    <row r="2438" spans="4:10" x14ac:dyDescent="0.25">
      <c r="D2438" s="149"/>
      <c r="J2438" s="149"/>
    </row>
    <row r="2439" spans="4:10" x14ac:dyDescent="0.25">
      <c r="D2439" s="149"/>
      <c r="J2439" s="149"/>
    </row>
    <row r="2440" spans="4:10" x14ac:dyDescent="0.25">
      <c r="D2440" s="149"/>
      <c r="J2440" s="149"/>
    </row>
    <row r="2441" spans="4:10" x14ac:dyDescent="0.25">
      <c r="D2441" s="149"/>
      <c r="J2441" s="149"/>
    </row>
    <row r="2442" spans="4:10" x14ac:dyDescent="0.25">
      <c r="D2442" s="149"/>
      <c r="J2442" s="149"/>
    </row>
    <row r="2443" spans="4:10" x14ac:dyDescent="0.25">
      <c r="D2443" s="149"/>
      <c r="J2443" s="149"/>
    </row>
    <row r="2444" spans="4:10" x14ac:dyDescent="0.25">
      <c r="D2444" s="149"/>
      <c r="J2444" s="149"/>
    </row>
    <row r="2445" spans="4:10" x14ac:dyDescent="0.25">
      <c r="D2445" s="149"/>
      <c r="J2445" s="149"/>
    </row>
    <row r="2446" spans="4:10" x14ac:dyDescent="0.25">
      <c r="D2446" s="149"/>
      <c r="J2446" s="149"/>
    </row>
    <row r="2447" spans="4:10" x14ac:dyDescent="0.25">
      <c r="D2447" s="149"/>
      <c r="J2447" s="149"/>
    </row>
    <row r="2448" spans="4:10" x14ac:dyDescent="0.25">
      <c r="D2448" s="149"/>
      <c r="J2448" s="149"/>
    </row>
    <row r="2449" spans="4:10" x14ac:dyDescent="0.25">
      <c r="D2449" s="149"/>
      <c r="J2449" s="149"/>
    </row>
    <row r="2450" spans="4:10" x14ac:dyDescent="0.25">
      <c r="D2450" s="149"/>
      <c r="J2450" s="149"/>
    </row>
    <row r="2451" spans="4:10" x14ac:dyDescent="0.25">
      <c r="D2451" s="149"/>
      <c r="J2451" s="149"/>
    </row>
    <row r="2452" spans="4:10" x14ac:dyDescent="0.25">
      <c r="D2452" s="149"/>
      <c r="J2452" s="149"/>
    </row>
    <row r="2453" spans="4:10" x14ac:dyDescent="0.25">
      <c r="D2453" s="149"/>
      <c r="J2453" s="149"/>
    </row>
    <row r="2454" spans="4:10" x14ac:dyDescent="0.25">
      <c r="D2454" s="149"/>
      <c r="J2454" s="149"/>
    </row>
    <row r="2455" spans="4:10" x14ac:dyDescent="0.25">
      <c r="D2455" s="149"/>
      <c r="J2455" s="149"/>
    </row>
    <row r="2456" spans="4:10" x14ac:dyDescent="0.25">
      <c r="D2456" s="149"/>
      <c r="J2456" s="149"/>
    </row>
    <row r="2457" spans="4:10" x14ac:dyDescent="0.25">
      <c r="D2457" s="149"/>
      <c r="J2457" s="149"/>
    </row>
    <row r="2458" spans="4:10" x14ac:dyDescent="0.25">
      <c r="D2458" s="149"/>
      <c r="J2458" s="149"/>
    </row>
    <row r="2459" spans="4:10" x14ac:dyDescent="0.25">
      <c r="D2459" s="149"/>
      <c r="J2459" s="149"/>
    </row>
    <row r="2460" spans="4:10" x14ac:dyDescent="0.25">
      <c r="D2460" s="149"/>
      <c r="J2460" s="149"/>
    </row>
    <row r="2461" spans="4:10" x14ac:dyDescent="0.25">
      <c r="D2461" s="149"/>
      <c r="J2461" s="149"/>
    </row>
    <row r="2462" spans="4:10" x14ac:dyDescent="0.25">
      <c r="D2462" s="149"/>
      <c r="J2462" s="149"/>
    </row>
    <row r="2463" spans="4:10" x14ac:dyDescent="0.25">
      <c r="D2463" s="149"/>
      <c r="J2463" s="149"/>
    </row>
    <row r="2464" spans="4:10" x14ac:dyDescent="0.25">
      <c r="D2464" s="149"/>
      <c r="J2464" s="149"/>
    </row>
    <row r="2465" spans="4:10" x14ac:dyDescent="0.25">
      <c r="D2465" s="149"/>
      <c r="J2465" s="149"/>
    </row>
    <row r="2466" spans="4:10" x14ac:dyDescent="0.25">
      <c r="D2466" s="149"/>
      <c r="J2466" s="149"/>
    </row>
    <row r="2467" spans="4:10" x14ac:dyDescent="0.25">
      <c r="D2467" s="149"/>
      <c r="J2467" s="149"/>
    </row>
    <row r="2468" spans="4:10" x14ac:dyDescent="0.25">
      <c r="D2468" s="149"/>
      <c r="J2468" s="149"/>
    </row>
    <row r="2469" spans="4:10" x14ac:dyDescent="0.25">
      <c r="D2469" s="149"/>
      <c r="J2469" s="149"/>
    </row>
    <row r="2470" spans="4:10" x14ac:dyDescent="0.25">
      <c r="D2470" s="149"/>
      <c r="J2470" s="149"/>
    </row>
    <row r="2471" spans="4:10" x14ac:dyDescent="0.25">
      <c r="D2471" s="149"/>
      <c r="J2471" s="149"/>
    </row>
    <row r="2472" spans="4:10" x14ac:dyDescent="0.25">
      <c r="D2472" s="149"/>
      <c r="J2472" s="149"/>
    </row>
    <row r="2473" spans="4:10" x14ac:dyDescent="0.25">
      <c r="D2473" s="149"/>
      <c r="J2473" s="149"/>
    </row>
    <row r="2474" spans="4:10" x14ac:dyDescent="0.25">
      <c r="D2474" s="149"/>
      <c r="J2474" s="149"/>
    </row>
    <row r="2475" spans="4:10" x14ac:dyDescent="0.25">
      <c r="D2475" s="149"/>
      <c r="J2475" s="149"/>
    </row>
    <row r="2476" spans="4:10" x14ac:dyDescent="0.25">
      <c r="D2476" s="149"/>
      <c r="J2476" s="149"/>
    </row>
    <row r="2477" spans="4:10" x14ac:dyDescent="0.25">
      <c r="D2477" s="149"/>
      <c r="J2477" s="149"/>
    </row>
    <row r="2478" spans="4:10" x14ac:dyDescent="0.25">
      <c r="D2478" s="149"/>
      <c r="J2478" s="149"/>
    </row>
    <row r="2479" spans="4:10" x14ac:dyDescent="0.25">
      <c r="D2479" s="149"/>
      <c r="J2479" s="149"/>
    </row>
    <row r="2480" spans="4:10" x14ac:dyDescent="0.25">
      <c r="D2480" s="149"/>
      <c r="J2480" s="149"/>
    </row>
    <row r="2481" spans="4:10" x14ac:dyDescent="0.25">
      <c r="D2481" s="149"/>
      <c r="J2481" s="149"/>
    </row>
    <row r="2482" spans="4:10" x14ac:dyDescent="0.25">
      <c r="D2482" s="149"/>
      <c r="J2482" s="149"/>
    </row>
    <row r="2483" spans="4:10" x14ac:dyDescent="0.25">
      <c r="D2483" s="149"/>
      <c r="J2483" s="149"/>
    </row>
    <row r="2484" spans="4:10" x14ac:dyDescent="0.25">
      <c r="D2484" s="149"/>
      <c r="J2484" s="149"/>
    </row>
    <row r="2485" spans="4:10" x14ac:dyDescent="0.25">
      <c r="D2485" s="149"/>
      <c r="J2485" s="149"/>
    </row>
    <row r="2486" spans="4:10" x14ac:dyDescent="0.25">
      <c r="D2486" s="149"/>
      <c r="J2486" s="149"/>
    </row>
    <row r="2487" spans="4:10" x14ac:dyDescent="0.25">
      <c r="D2487" s="149"/>
      <c r="J2487" s="149"/>
    </row>
    <row r="2488" spans="4:10" x14ac:dyDescent="0.25">
      <c r="D2488" s="149"/>
      <c r="J2488" s="149"/>
    </row>
    <row r="2489" spans="4:10" x14ac:dyDescent="0.25">
      <c r="D2489" s="149"/>
      <c r="J2489" s="149"/>
    </row>
    <row r="2490" spans="4:10" x14ac:dyDescent="0.25">
      <c r="D2490" s="149"/>
      <c r="J2490" s="149"/>
    </row>
    <row r="2491" spans="4:10" x14ac:dyDescent="0.25">
      <c r="D2491" s="149"/>
      <c r="J2491" s="149"/>
    </row>
    <row r="2492" spans="4:10" x14ac:dyDescent="0.25">
      <c r="D2492" s="149"/>
      <c r="J2492" s="149"/>
    </row>
    <row r="2493" spans="4:10" x14ac:dyDescent="0.25">
      <c r="D2493" s="149"/>
      <c r="J2493" s="149"/>
    </row>
    <row r="2494" spans="4:10" x14ac:dyDescent="0.25">
      <c r="D2494" s="149"/>
      <c r="J2494" s="149"/>
    </row>
    <row r="2495" spans="4:10" x14ac:dyDescent="0.25">
      <c r="D2495" s="149"/>
      <c r="J2495" s="149"/>
    </row>
    <row r="2496" spans="4:10" x14ac:dyDescent="0.25">
      <c r="D2496" s="149"/>
      <c r="J2496" s="149"/>
    </row>
    <row r="2497" spans="4:10" x14ac:dyDescent="0.25">
      <c r="D2497" s="149"/>
      <c r="J2497" s="149"/>
    </row>
    <row r="2498" spans="4:10" x14ac:dyDescent="0.25">
      <c r="D2498" s="149"/>
      <c r="J2498" s="149"/>
    </row>
    <row r="2499" spans="4:10" x14ac:dyDescent="0.25">
      <c r="D2499" s="149"/>
      <c r="J2499" s="149"/>
    </row>
    <row r="2500" spans="4:10" x14ac:dyDescent="0.25">
      <c r="D2500" s="149"/>
      <c r="J2500" s="149"/>
    </row>
    <row r="2501" spans="4:10" x14ac:dyDescent="0.25">
      <c r="D2501" s="149"/>
      <c r="J2501" s="149"/>
    </row>
    <row r="2502" spans="4:10" x14ac:dyDescent="0.25">
      <c r="D2502" s="149"/>
      <c r="J2502" s="149"/>
    </row>
    <row r="2503" spans="4:10" x14ac:dyDescent="0.25">
      <c r="D2503" s="149"/>
      <c r="J2503" s="149"/>
    </row>
    <row r="2504" spans="4:10" x14ac:dyDescent="0.25">
      <c r="D2504" s="149"/>
      <c r="J2504" s="149"/>
    </row>
    <row r="2505" spans="4:10" x14ac:dyDescent="0.25">
      <c r="D2505" s="149"/>
      <c r="J2505" s="149"/>
    </row>
    <row r="2506" spans="4:10" x14ac:dyDescent="0.25">
      <c r="D2506" s="149"/>
      <c r="J2506" s="149"/>
    </row>
    <row r="2507" spans="4:10" x14ac:dyDescent="0.25">
      <c r="D2507" s="149"/>
      <c r="J2507" s="149"/>
    </row>
    <row r="2508" spans="4:10" x14ac:dyDescent="0.25">
      <c r="D2508" s="149"/>
      <c r="J2508" s="149"/>
    </row>
    <row r="2509" spans="4:10" x14ac:dyDescent="0.25">
      <c r="D2509" s="149"/>
      <c r="J2509" s="149"/>
    </row>
    <row r="2510" spans="4:10" x14ac:dyDescent="0.25">
      <c r="D2510" s="149"/>
      <c r="J2510" s="149"/>
    </row>
    <row r="2511" spans="4:10" x14ac:dyDescent="0.25">
      <c r="D2511" s="149"/>
      <c r="J2511" s="149"/>
    </row>
    <row r="2512" spans="4:10" x14ac:dyDescent="0.25">
      <c r="D2512" s="149"/>
      <c r="J2512" s="149"/>
    </row>
    <row r="2513" spans="4:10" x14ac:dyDescent="0.25">
      <c r="D2513" s="149"/>
      <c r="J2513" s="149"/>
    </row>
    <row r="2514" spans="4:10" x14ac:dyDescent="0.25">
      <c r="D2514" s="149"/>
      <c r="J2514" s="149"/>
    </row>
    <row r="2515" spans="4:10" x14ac:dyDescent="0.25">
      <c r="D2515" s="149"/>
      <c r="J2515" s="149"/>
    </row>
    <row r="2516" spans="4:10" x14ac:dyDescent="0.25">
      <c r="D2516" s="149"/>
      <c r="J2516" s="149"/>
    </row>
    <row r="2517" spans="4:10" x14ac:dyDescent="0.25">
      <c r="D2517" s="149"/>
      <c r="J2517" s="149"/>
    </row>
    <row r="2518" spans="4:10" x14ac:dyDescent="0.25">
      <c r="D2518" s="149"/>
      <c r="J2518" s="149"/>
    </row>
    <row r="2519" spans="4:10" x14ac:dyDescent="0.25">
      <c r="D2519" s="149"/>
      <c r="J2519" s="149"/>
    </row>
    <row r="2520" spans="4:10" x14ac:dyDescent="0.25">
      <c r="D2520" s="149"/>
      <c r="J2520" s="149"/>
    </row>
    <row r="2521" spans="4:10" x14ac:dyDescent="0.25">
      <c r="D2521" s="149"/>
      <c r="J2521" s="149"/>
    </row>
    <row r="2522" spans="4:10" x14ac:dyDescent="0.25">
      <c r="D2522" s="149"/>
      <c r="J2522" s="149"/>
    </row>
    <row r="2523" spans="4:10" x14ac:dyDescent="0.25">
      <c r="D2523" s="149"/>
      <c r="J2523" s="149"/>
    </row>
    <row r="2524" spans="4:10" x14ac:dyDescent="0.25">
      <c r="D2524" s="149"/>
      <c r="J2524" s="149"/>
    </row>
    <row r="2525" spans="4:10" x14ac:dyDescent="0.25">
      <c r="D2525" s="149"/>
      <c r="J2525" s="149"/>
    </row>
    <row r="2526" spans="4:10" x14ac:dyDescent="0.25">
      <c r="D2526" s="149"/>
      <c r="J2526" s="149"/>
    </row>
    <row r="2527" spans="4:10" x14ac:dyDescent="0.25">
      <c r="D2527" s="149"/>
      <c r="J2527" s="149"/>
    </row>
    <row r="2528" spans="4:10" x14ac:dyDescent="0.25">
      <c r="D2528" s="149"/>
      <c r="J2528" s="149"/>
    </row>
    <row r="2529" spans="4:10" x14ac:dyDescent="0.25">
      <c r="D2529" s="149"/>
      <c r="J2529" s="149"/>
    </row>
    <row r="2530" spans="4:10" x14ac:dyDescent="0.25">
      <c r="D2530" s="149"/>
      <c r="J2530" s="149"/>
    </row>
    <row r="2531" spans="4:10" x14ac:dyDescent="0.25">
      <c r="D2531" s="149"/>
      <c r="J2531" s="149"/>
    </row>
    <row r="2532" spans="4:10" x14ac:dyDescent="0.25">
      <c r="D2532" s="149"/>
      <c r="J2532" s="149"/>
    </row>
    <row r="2533" spans="4:10" x14ac:dyDescent="0.25">
      <c r="D2533" s="149"/>
      <c r="J2533" s="149"/>
    </row>
    <row r="2534" spans="4:10" x14ac:dyDescent="0.25">
      <c r="D2534" s="149"/>
      <c r="J2534" s="149"/>
    </row>
    <row r="2535" spans="4:10" x14ac:dyDescent="0.25">
      <c r="D2535" s="149"/>
      <c r="J2535" s="149"/>
    </row>
    <row r="2536" spans="4:10" x14ac:dyDescent="0.25">
      <c r="D2536" s="149"/>
      <c r="J2536" s="149"/>
    </row>
    <row r="2537" spans="4:10" x14ac:dyDescent="0.25">
      <c r="D2537" s="149"/>
      <c r="J2537" s="149"/>
    </row>
    <row r="2538" spans="4:10" x14ac:dyDescent="0.25">
      <c r="D2538" s="149"/>
      <c r="J2538" s="149"/>
    </row>
    <row r="2539" spans="4:10" x14ac:dyDescent="0.25">
      <c r="D2539" s="149"/>
      <c r="J2539" s="149"/>
    </row>
    <row r="2540" spans="4:10" x14ac:dyDescent="0.25">
      <c r="D2540" s="149"/>
      <c r="J2540" s="149"/>
    </row>
    <row r="2541" spans="4:10" x14ac:dyDescent="0.25">
      <c r="D2541" s="149"/>
      <c r="J2541" s="149"/>
    </row>
    <row r="2542" spans="4:10" x14ac:dyDescent="0.25">
      <c r="D2542" s="149"/>
      <c r="J2542" s="149"/>
    </row>
    <row r="2543" spans="4:10" x14ac:dyDescent="0.25">
      <c r="D2543" s="149"/>
      <c r="J2543" s="149"/>
    </row>
    <row r="2544" spans="4:10" x14ac:dyDescent="0.25">
      <c r="D2544" s="149"/>
      <c r="J2544" s="149"/>
    </row>
    <row r="2545" spans="4:10" x14ac:dyDescent="0.25">
      <c r="D2545" s="149"/>
      <c r="J2545" s="149"/>
    </row>
    <row r="2546" spans="4:10" x14ac:dyDescent="0.25">
      <c r="D2546" s="149"/>
      <c r="J2546" s="149"/>
    </row>
    <row r="2547" spans="4:10" x14ac:dyDescent="0.25">
      <c r="D2547" s="149"/>
      <c r="J2547" s="149"/>
    </row>
    <row r="2548" spans="4:10" x14ac:dyDescent="0.25">
      <c r="D2548" s="149"/>
      <c r="J2548" s="149"/>
    </row>
    <row r="2549" spans="4:10" x14ac:dyDescent="0.25">
      <c r="D2549" s="149"/>
      <c r="J2549" s="149"/>
    </row>
    <row r="2550" spans="4:10" x14ac:dyDescent="0.25">
      <c r="D2550" s="149"/>
      <c r="J2550" s="149"/>
    </row>
    <row r="2551" spans="4:10" x14ac:dyDescent="0.25">
      <c r="D2551" s="149"/>
      <c r="J2551" s="149"/>
    </row>
    <row r="2552" spans="4:10" x14ac:dyDescent="0.25">
      <c r="D2552" s="149"/>
      <c r="J2552" s="149"/>
    </row>
    <row r="2553" spans="4:10" x14ac:dyDescent="0.25">
      <c r="D2553" s="149"/>
      <c r="J2553" s="149"/>
    </row>
    <row r="2554" spans="4:10" x14ac:dyDescent="0.25">
      <c r="D2554" s="149"/>
      <c r="J2554" s="149"/>
    </row>
    <row r="2555" spans="4:10" x14ac:dyDescent="0.25">
      <c r="D2555" s="149"/>
      <c r="J2555" s="149"/>
    </row>
    <row r="2556" spans="4:10" x14ac:dyDescent="0.25">
      <c r="D2556" s="149"/>
      <c r="J2556" s="149"/>
    </row>
    <row r="2557" spans="4:10" x14ac:dyDescent="0.25">
      <c r="D2557" s="149"/>
      <c r="J2557" s="149"/>
    </row>
    <row r="2558" spans="4:10" x14ac:dyDescent="0.25">
      <c r="D2558" s="149"/>
      <c r="J2558" s="149"/>
    </row>
    <row r="2559" spans="4:10" x14ac:dyDescent="0.25">
      <c r="D2559" s="149"/>
      <c r="J2559" s="149"/>
    </row>
    <row r="2560" spans="4:10" x14ac:dyDescent="0.25">
      <c r="D2560" s="149"/>
      <c r="J2560" s="149"/>
    </row>
    <row r="2561" spans="4:10" x14ac:dyDescent="0.25">
      <c r="D2561" s="149"/>
      <c r="J2561" s="149"/>
    </row>
    <row r="2562" spans="4:10" x14ac:dyDescent="0.25">
      <c r="D2562" s="149"/>
      <c r="J2562" s="149"/>
    </row>
    <row r="2563" spans="4:10" x14ac:dyDescent="0.25">
      <c r="D2563" s="149"/>
      <c r="J2563" s="149"/>
    </row>
    <row r="2564" spans="4:10" x14ac:dyDescent="0.25">
      <c r="D2564" s="149"/>
      <c r="J2564" s="149"/>
    </row>
    <row r="2565" spans="4:10" x14ac:dyDescent="0.25">
      <c r="D2565" s="149"/>
      <c r="J2565" s="149"/>
    </row>
    <row r="2566" spans="4:10" x14ac:dyDescent="0.25">
      <c r="D2566" s="149"/>
      <c r="J2566" s="149"/>
    </row>
    <row r="2567" spans="4:10" x14ac:dyDescent="0.25">
      <c r="D2567" s="149"/>
      <c r="J2567" s="149"/>
    </row>
    <row r="2568" spans="4:10" x14ac:dyDescent="0.25">
      <c r="D2568" s="149"/>
      <c r="J2568" s="149"/>
    </row>
    <row r="2569" spans="4:10" x14ac:dyDescent="0.25">
      <c r="D2569" s="149"/>
      <c r="J2569" s="149"/>
    </row>
    <row r="2570" spans="4:10" x14ac:dyDescent="0.25">
      <c r="D2570" s="149"/>
      <c r="J2570" s="149"/>
    </row>
    <row r="2571" spans="4:10" x14ac:dyDescent="0.25">
      <c r="D2571" s="149"/>
      <c r="J2571" s="149"/>
    </row>
    <row r="2572" spans="4:10" x14ac:dyDescent="0.25">
      <c r="D2572" s="149"/>
      <c r="J2572" s="149"/>
    </row>
    <row r="2573" spans="4:10" x14ac:dyDescent="0.25">
      <c r="D2573" s="149"/>
      <c r="J2573" s="149"/>
    </row>
    <row r="2574" spans="4:10" x14ac:dyDescent="0.25">
      <c r="D2574" s="149"/>
      <c r="J2574" s="149"/>
    </row>
    <row r="2575" spans="4:10" x14ac:dyDescent="0.25">
      <c r="D2575" s="149"/>
      <c r="J2575" s="149"/>
    </row>
    <row r="2576" spans="4:10" x14ac:dyDescent="0.25">
      <c r="D2576" s="149"/>
      <c r="J2576" s="149"/>
    </row>
    <row r="2577" spans="4:10" x14ac:dyDescent="0.25">
      <c r="D2577" s="149"/>
      <c r="J2577" s="149"/>
    </row>
    <row r="2578" spans="4:10" x14ac:dyDescent="0.25">
      <c r="D2578" s="149"/>
      <c r="J2578" s="149"/>
    </row>
    <row r="2579" spans="4:10" x14ac:dyDescent="0.25">
      <c r="D2579" s="149"/>
      <c r="J2579" s="149"/>
    </row>
    <row r="2580" spans="4:10" x14ac:dyDescent="0.25">
      <c r="D2580" s="149"/>
      <c r="J2580" s="149"/>
    </row>
    <row r="2581" spans="4:10" x14ac:dyDescent="0.25">
      <c r="D2581" s="149"/>
      <c r="J2581" s="149"/>
    </row>
    <row r="2582" spans="4:10" x14ac:dyDescent="0.25">
      <c r="D2582" s="149"/>
      <c r="J2582" s="149"/>
    </row>
    <row r="2583" spans="4:10" x14ac:dyDescent="0.25">
      <c r="D2583" s="149"/>
      <c r="J2583" s="149"/>
    </row>
    <row r="2584" spans="4:10" x14ac:dyDescent="0.25">
      <c r="D2584" s="149"/>
      <c r="J2584" s="149"/>
    </row>
    <row r="2585" spans="4:10" x14ac:dyDescent="0.25">
      <c r="D2585" s="149"/>
      <c r="J2585" s="149"/>
    </row>
    <row r="2586" spans="4:10" x14ac:dyDescent="0.25">
      <c r="D2586" s="149"/>
      <c r="J2586" s="149"/>
    </row>
    <row r="2587" spans="4:10" x14ac:dyDescent="0.25">
      <c r="D2587" s="149"/>
      <c r="J2587" s="149"/>
    </row>
    <row r="2588" spans="4:10" x14ac:dyDescent="0.25">
      <c r="D2588" s="149"/>
      <c r="J2588" s="149"/>
    </row>
    <row r="2589" spans="4:10" x14ac:dyDescent="0.25">
      <c r="D2589" s="149"/>
      <c r="J2589" s="149"/>
    </row>
    <row r="2590" spans="4:10" x14ac:dyDescent="0.25">
      <c r="D2590" s="149"/>
      <c r="J2590" s="149"/>
    </row>
    <row r="2591" spans="4:10" x14ac:dyDescent="0.25">
      <c r="D2591" s="149"/>
      <c r="J2591" s="149"/>
    </row>
    <row r="2592" spans="4:10" x14ac:dyDescent="0.25">
      <c r="D2592" s="149"/>
      <c r="J2592" s="149"/>
    </row>
    <row r="2593" spans="4:10" x14ac:dyDescent="0.25">
      <c r="D2593" s="149"/>
      <c r="J2593" s="149"/>
    </row>
    <row r="2594" spans="4:10" x14ac:dyDescent="0.25">
      <c r="D2594" s="149"/>
      <c r="J2594" s="149"/>
    </row>
    <row r="2595" spans="4:10" x14ac:dyDescent="0.25">
      <c r="D2595" s="149"/>
      <c r="J2595" s="149"/>
    </row>
    <row r="2596" spans="4:10" x14ac:dyDescent="0.25">
      <c r="D2596" s="149"/>
      <c r="J2596" s="149"/>
    </row>
    <row r="2597" spans="4:10" x14ac:dyDescent="0.25">
      <c r="D2597" s="149"/>
      <c r="J2597" s="149"/>
    </row>
    <row r="2598" spans="4:10" x14ac:dyDescent="0.25">
      <c r="D2598" s="149"/>
      <c r="J2598" s="149"/>
    </row>
    <row r="2599" spans="4:10" x14ac:dyDescent="0.25">
      <c r="D2599" s="149"/>
      <c r="J2599" s="149"/>
    </row>
    <row r="2600" spans="4:10" x14ac:dyDescent="0.25">
      <c r="D2600" s="149"/>
      <c r="J2600" s="149"/>
    </row>
    <row r="2601" spans="4:10" x14ac:dyDescent="0.25">
      <c r="D2601" s="149"/>
      <c r="J2601" s="149"/>
    </row>
    <row r="2602" spans="4:10" x14ac:dyDescent="0.25">
      <c r="D2602" s="149"/>
      <c r="J2602" s="149"/>
    </row>
    <row r="2603" spans="4:10" x14ac:dyDescent="0.25">
      <c r="D2603" s="149"/>
      <c r="J2603" s="149"/>
    </row>
    <row r="2604" spans="4:10" x14ac:dyDescent="0.25">
      <c r="D2604" s="149"/>
      <c r="J2604" s="149"/>
    </row>
    <row r="2605" spans="4:10" x14ac:dyDescent="0.25">
      <c r="D2605" s="149"/>
      <c r="J2605" s="149"/>
    </row>
    <row r="2606" spans="4:10" x14ac:dyDescent="0.25">
      <c r="D2606" s="149"/>
      <c r="J2606" s="149"/>
    </row>
    <row r="2607" spans="4:10" x14ac:dyDescent="0.25">
      <c r="D2607" s="149"/>
      <c r="J2607" s="149"/>
    </row>
    <row r="2608" spans="4:10" x14ac:dyDescent="0.25">
      <c r="D2608" s="149"/>
      <c r="J2608" s="149"/>
    </row>
    <row r="2609" spans="4:10" x14ac:dyDescent="0.25">
      <c r="D2609" s="149"/>
      <c r="J2609" s="149"/>
    </row>
    <row r="2610" spans="4:10" x14ac:dyDescent="0.25">
      <c r="D2610" s="149"/>
      <c r="J2610" s="149"/>
    </row>
    <row r="2611" spans="4:10" x14ac:dyDescent="0.25">
      <c r="D2611" s="149"/>
      <c r="J2611" s="149"/>
    </row>
    <row r="2612" spans="4:10" x14ac:dyDescent="0.25">
      <c r="D2612" s="149"/>
      <c r="J2612" s="149"/>
    </row>
    <row r="2613" spans="4:10" x14ac:dyDescent="0.25">
      <c r="D2613" s="149"/>
      <c r="J2613" s="149"/>
    </row>
    <row r="2614" spans="4:10" x14ac:dyDescent="0.25">
      <c r="D2614" s="149"/>
      <c r="J2614" s="149"/>
    </row>
    <row r="2615" spans="4:10" x14ac:dyDescent="0.25">
      <c r="D2615" s="149"/>
      <c r="J2615" s="149"/>
    </row>
    <row r="2616" spans="4:10" x14ac:dyDescent="0.25">
      <c r="D2616" s="149"/>
      <c r="J2616" s="149"/>
    </row>
    <row r="2617" spans="4:10" x14ac:dyDescent="0.25">
      <c r="D2617" s="149"/>
      <c r="J2617" s="149"/>
    </row>
    <row r="2618" spans="4:10" x14ac:dyDescent="0.25">
      <c r="D2618" s="149"/>
      <c r="J2618" s="149"/>
    </row>
    <row r="2619" spans="4:10" x14ac:dyDescent="0.25">
      <c r="D2619" s="149"/>
      <c r="J2619" s="149"/>
    </row>
    <row r="2620" spans="4:10" x14ac:dyDescent="0.25">
      <c r="D2620" s="149"/>
      <c r="J2620" s="149"/>
    </row>
    <row r="2621" spans="4:10" x14ac:dyDescent="0.25">
      <c r="D2621" s="149"/>
      <c r="J2621" s="149"/>
    </row>
    <row r="2622" spans="4:10" x14ac:dyDescent="0.25">
      <c r="D2622" s="149"/>
      <c r="J2622" s="149"/>
    </row>
    <row r="2623" spans="4:10" x14ac:dyDescent="0.25">
      <c r="D2623" s="149"/>
      <c r="J2623" s="149"/>
    </row>
    <row r="2624" spans="4:10" x14ac:dyDescent="0.25">
      <c r="D2624" s="149"/>
      <c r="J2624" s="149"/>
    </row>
    <row r="2625" spans="4:10" x14ac:dyDescent="0.25">
      <c r="D2625" s="149"/>
      <c r="J2625" s="149"/>
    </row>
    <row r="2626" spans="4:10" x14ac:dyDescent="0.25">
      <c r="D2626" s="149"/>
      <c r="J2626" s="149"/>
    </row>
    <row r="2627" spans="4:10" x14ac:dyDescent="0.25">
      <c r="D2627" s="149"/>
      <c r="J2627" s="149"/>
    </row>
    <row r="2628" spans="4:10" x14ac:dyDescent="0.25">
      <c r="D2628" s="149"/>
      <c r="J2628" s="149"/>
    </row>
    <row r="2629" spans="4:10" x14ac:dyDescent="0.25">
      <c r="D2629" s="149"/>
      <c r="J2629" s="149"/>
    </row>
    <row r="2630" spans="4:10" x14ac:dyDescent="0.25">
      <c r="D2630" s="149"/>
      <c r="J2630" s="149"/>
    </row>
    <row r="2631" spans="4:10" x14ac:dyDescent="0.25">
      <c r="D2631" s="149"/>
      <c r="J2631" s="149"/>
    </row>
    <row r="2632" spans="4:10" x14ac:dyDescent="0.25">
      <c r="D2632" s="149"/>
      <c r="J2632" s="149"/>
    </row>
    <row r="2633" spans="4:10" x14ac:dyDescent="0.25">
      <c r="D2633" s="149"/>
      <c r="J2633" s="149"/>
    </row>
    <row r="2634" spans="4:10" x14ac:dyDescent="0.25">
      <c r="D2634" s="149"/>
      <c r="J2634" s="149"/>
    </row>
    <row r="2635" spans="4:10" x14ac:dyDescent="0.25">
      <c r="D2635" s="149"/>
      <c r="J2635" s="149"/>
    </row>
    <row r="2636" spans="4:10" x14ac:dyDescent="0.25">
      <c r="D2636" s="149"/>
      <c r="J2636" s="149"/>
    </row>
    <row r="2637" spans="4:10" x14ac:dyDescent="0.25">
      <c r="D2637" s="149"/>
      <c r="J2637" s="149"/>
    </row>
    <row r="2638" spans="4:10" x14ac:dyDescent="0.25">
      <c r="D2638" s="149"/>
      <c r="J2638" s="149"/>
    </row>
    <row r="2639" spans="4:10" x14ac:dyDescent="0.25">
      <c r="D2639" s="149"/>
      <c r="J2639" s="149"/>
    </row>
    <row r="2640" spans="4:10" x14ac:dyDescent="0.25">
      <c r="D2640" s="149"/>
      <c r="J2640" s="149"/>
    </row>
    <row r="2641" spans="4:10" x14ac:dyDescent="0.25">
      <c r="D2641" s="149"/>
      <c r="J2641" s="149"/>
    </row>
    <row r="2642" spans="4:10" x14ac:dyDescent="0.25">
      <c r="D2642" s="149"/>
      <c r="J2642" s="149"/>
    </row>
    <row r="2643" spans="4:10" x14ac:dyDescent="0.25">
      <c r="D2643" s="149"/>
      <c r="J2643" s="149"/>
    </row>
    <row r="2644" spans="4:10" x14ac:dyDescent="0.25">
      <c r="D2644" s="149"/>
      <c r="J2644" s="149"/>
    </row>
    <row r="2645" spans="4:10" x14ac:dyDescent="0.25">
      <c r="D2645" s="149"/>
      <c r="J2645" s="149"/>
    </row>
    <row r="2646" spans="4:10" x14ac:dyDescent="0.25">
      <c r="D2646" s="149"/>
      <c r="J2646" s="149"/>
    </row>
    <row r="2647" spans="4:10" x14ac:dyDescent="0.25">
      <c r="D2647" s="149"/>
      <c r="J2647" s="149"/>
    </row>
    <row r="2648" spans="4:10" x14ac:dyDescent="0.25">
      <c r="D2648" s="149"/>
      <c r="J2648" s="149"/>
    </row>
    <row r="2649" spans="4:10" x14ac:dyDescent="0.25">
      <c r="D2649" s="149"/>
      <c r="J2649" s="149"/>
    </row>
    <row r="2650" spans="4:10" x14ac:dyDescent="0.25">
      <c r="D2650" s="149"/>
      <c r="J2650" s="149"/>
    </row>
    <row r="2651" spans="4:10" x14ac:dyDescent="0.25">
      <c r="D2651" s="149"/>
      <c r="J2651" s="149"/>
    </row>
    <row r="2652" spans="4:10" x14ac:dyDescent="0.25">
      <c r="D2652" s="149"/>
      <c r="J2652" s="149"/>
    </row>
    <row r="2653" spans="4:10" x14ac:dyDescent="0.25">
      <c r="D2653" s="149"/>
      <c r="J2653" s="149"/>
    </row>
    <row r="2654" spans="4:10" x14ac:dyDescent="0.25">
      <c r="D2654" s="149"/>
      <c r="J2654" s="149"/>
    </row>
    <row r="2655" spans="4:10" x14ac:dyDescent="0.25">
      <c r="D2655" s="149"/>
      <c r="J2655" s="149"/>
    </row>
    <row r="2656" spans="4:10" x14ac:dyDescent="0.25">
      <c r="D2656" s="149"/>
      <c r="J2656" s="149"/>
    </row>
    <row r="2657" spans="4:10" x14ac:dyDescent="0.25">
      <c r="D2657" s="149"/>
      <c r="J2657" s="149"/>
    </row>
    <row r="2658" spans="4:10" x14ac:dyDescent="0.25">
      <c r="D2658" s="149"/>
      <c r="J2658" s="149"/>
    </row>
    <row r="2659" spans="4:10" x14ac:dyDescent="0.25">
      <c r="D2659" s="149"/>
      <c r="J2659" s="149"/>
    </row>
    <row r="2660" spans="4:10" x14ac:dyDescent="0.25">
      <c r="D2660" s="149"/>
      <c r="J2660" s="149"/>
    </row>
    <row r="2661" spans="4:10" x14ac:dyDescent="0.25">
      <c r="D2661" s="149"/>
      <c r="J2661" s="149"/>
    </row>
    <row r="2662" spans="4:10" x14ac:dyDescent="0.25">
      <c r="D2662" s="149"/>
      <c r="J2662" s="149"/>
    </row>
    <row r="2663" spans="4:10" x14ac:dyDescent="0.25">
      <c r="D2663" s="149"/>
      <c r="J2663" s="149"/>
    </row>
    <row r="2664" spans="4:10" x14ac:dyDescent="0.25">
      <c r="D2664" s="149"/>
      <c r="J2664" s="149"/>
    </row>
    <row r="2665" spans="4:10" x14ac:dyDescent="0.25">
      <c r="D2665" s="149"/>
      <c r="J2665" s="149"/>
    </row>
    <row r="2666" spans="4:10" x14ac:dyDescent="0.25">
      <c r="D2666" s="149"/>
      <c r="J2666" s="149"/>
    </row>
    <row r="2667" spans="4:10" x14ac:dyDescent="0.25">
      <c r="D2667" s="149"/>
      <c r="J2667" s="149"/>
    </row>
    <row r="2668" spans="4:10" x14ac:dyDescent="0.25">
      <c r="D2668" s="149"/>
      <c r="J2668" s="149"/>
    </row>
    <row r="2669" spans="4:10" x14ac:dyDescent="0.25">
      <c r="D2669" s="149"/>
      <c r="J2669" s="149"/>
    </row>
    <row r="2670" spans="4:10" x14ac:dyDescent="0.25">
      <c r="D2670" s="149"/>
      <c r="J2670" s="149"/>
    </row>
    <row r="2671" spans="4:10" x14ac:dyDescent="0.25">
      <c r="D2671" s="149"/>
      <c r="J2671" s="149"/>
    </row>
    <row r="2672" spans="4:10" x14ac:dyDescent="0.25">
      <c r="D2672" s="149"/>
      <c r="J2672" s="149"/>
    </row>
    <row r="2673" spans="4:10" x14ac:dyDescent="0.25">
      <c r="D2673" s="149"/>
      <c r="J2673" s="149"/>
    </row>
    <row r="2674" spans="4:10" x14ac:dyDescent="0.25">
      <c r="D2674" s="149"/>
      <c r="J2674" s="149"/>
    </row>
    <row r="2675" spans="4:10" x14ac:dyDescent="0.25">
      <c r="D2675" s="149"/>
      <c r="J2675" s="149"/>
    </row>
    <row r="2676" spans="4:10" x14ac:dyDescent="0.25">
      <c r="D2676" s="149"/>
      <c r="J2676" s="149"/>
    </row>
    <row r="2677" spans="4:10" x14ac:dyDescent="0.25">
      <c r="D2677" s="149"/>
      <c r="J2677" s="149"/>
    </row>
    <row r="2678" spans="4:10" x14ac:dyDescent="0.25">
      <c r="D2678" s="149"/>
      <c r="J2678" s="149"/>
    </row>
    <row r="2679" spans="4:10" x14ac:dyDescent="0.25">
      <c r="D2679" s="149"/>
      <c r="J2679" s="149"/>
    </row>
    <row r="2680" spans="4:10" x14ac:dyDescent="0.25">
      <c r="D2680" s="149"/>
      <c r="J2680" s="149"/>
    </row>
    <row r="2681" spans="4:10" x14ac:dyDescent="0.25">
      <c r="D2681" s="149"/>
      <c r="J2681" s="149"/>
    </row>
    <row r="2682" spans="4:10" x14ac:dyDescent="0.25">
      <c r="D2682" s="149"/>
      <c r="J2682" s="149"/>
    </row>
    <row r="2683" spans="4:10" x14ac:dyDescent="0.25">
      <c r="D2683" s="149"/>
      <c r="J2683" s="149"/>
    </row>
    <row r="2684" spans="4:10" x14ac:dyDescent="0.25">
      <c r="D2684" s="149"/>
      <c r="J2684" s="149"/>
    </row>
    <row r="2685" spans="4:10" x14ac:dyDescent="0.25">
      <c r="D2685" s="149"/>
      <c r="J2685" s="149"/>
    </row>
    <row r="2686" spans="4:10" x14ac:dyDescent="0.25">
      <c r="D2686" s="149"/>
      <c r="J2686" s="149"/>
    </row>
    <row r="2687" spans="4:10" x14ac:dyDescent="0.25">
      <c r="D2687" s="149"/>
      <c r="J2687" s="149"/>
    </row>
    <row r="2688" spans="4:10" x14ac:dyDescent="0.25">
      <c r="D2688" s="149"/>
      <c r="J2688" s="149"/>
    </row>
    <row r="2689" spans="4:10" x14ac:dyDescent="0.25">
      <c r="D2689" s="149"/>
      <c r="J2689" s="149"/>
    </row>
    <row r="2690" spans="4:10" x14ac:dyDescent="0.25">
      <c r="D2690" s="149"/>
      <c r="J2690" s="149"/>
    </row>
    <row r="2691" spans="4:10" x14ac:dyDescent="0.25">
      <c r="D2691" s="149"/>
      <c r="J2691" s="149"/>
    </row>
    <row r="2692" spans="4:10" x14ac:dyDescent="0.25">
      <c r="D2692" s="149"/>
      <c r="J2692" s="149"/>
    </row>
    <row r="2693" spans="4:10" x14ac:dyDescent="0.25">
      <c r="D2693" s="149"/>
      <c r="J2693" s="149"/>
    </row>
    <row r="2694" spans="4:10" x14ac:dyDescent="0.25">
      <c r="D2694" s="149"/>
      <c r="J2694" s="149"/>
    </row>
    <row r="2695" spans="4:10" x14ac:dyDescent="0.25">
      <c r="D2695" s="149"/>
      <c r="J2695" s="149"/>
    </row>
    <row r="2696" spans="4:10" x14ac:dyDescent="0.25">
      <c r="D2696" s="149"/>
      <c r="J2696" s="149"/>
    </row>
    <row r="2697" spans="4:10" x14ac:dyDescent="0.25">
      <c r="D2697" s="149"/>
      <c r="J2697" s="149"/>
    </row>
    <row r="2698" spans="4:10" x14ac:dyDescent="0.25">
      <c r="D2698" s="149"/>
      <c r="J2698" s="149"/>
    </row>
    <row r="2699" spans="4:10" x14ac:dyDescent="0.25">
      <c r="D2699" s="149"/>
      <c r="J2699" s="149"/>
    </row>
    <row r="2700" spans="4:10" x14ac:dyDescent="0.25">
      <c r="D2700" s="149"/>
      <c r="J2700" s="149"/>
    </row>
    <row r="2701" spans="4:10" x14ac:dyDescent="0.25">
      <c r="D2701" s="149"/>
      <c r="J2701" s="149"/>
    </row>
    <row r="2702" spans="4:10" x14ac:dyDescent="0.25">
      <c r="D2702" s="149"/>
      <c r="J2702" s="149"/>
    </row>
    <row r="2703" spans="4:10" x14ac:dyDescent="0.25">
      <c r="D2703" s="149"/>
      <c r="J2703" s="149"/>
    </row>
    <row r="2704" spans="4:10" x14ac:dyDescent="0.25">
      <c r="D2704" s="149"/>
      <c r="J2704" s="149"/>
    </row>
    <row r="2705" spans="4:10" x14ac:dyDescent="0.25">
      <c r="D2705" s="149"/>
      <c r="J2705" s="149"/>
    </row>
    <row r="2706" spans="4:10" x14ac:dyDescent="0.25">
      <c r="D2706" s="149"/>
      <c r="J2706" s="149"/>
    </row>
    <row r="2707" spans="4:10" x14ac:dyDescent="0.25">
      <c r="D2707" s="149"/>
      <c r="J2707" s="149"/>
    </row>
    <row r="2708" spans="4:10" x14ac:dyDescent="0.25">
      <c r="D2708" s="149"/>
      <c r="J2708" s="149"/>
    </row>
    <row r="2709" spans="4:10" x14ac:dyDescent="0.25">
      <c r="D2709" s="149"/>
      <c r="J2709" s="149"/>
    </row>
    <row r="2710" spans="4:10" x14ac:dyDescent="0.25">
      <c r="D2710" s="149"/>
      <c r="J2710" s="149"/>
    </row>
    <row r="2711" spans="4:10" x14ac:dyDescent="0.25">
      <c r="D2711" s="149"/>
      <c r="J2711" s="149"/>
    </row>
    <row r="2712" spans="4:10" x14ac:dyDescent="0.25">
      <c r="D2712" s="149"/>
      <c r="J2712" s="149"/>
    </row>
    <row r="2713" spans="4:10" x14ac:dyDescent="0.25">
      <c r="D2713" s="149"/>
      <c r="J2713" s="149"/>
    </row>
    <row r="2714" spans="4:10" x14ac:dyDescent="0.25">
      <c r="D2714" s="149"/>
      <c r="J2714" s="149"/>
    </row>
    <row r="2715" spans="4:10" x14ac:dyDescent="0.25">
      <c r="D2715" s="149"/>
      <c r="J2715" s="149"/>
    </row>
    <row r="2716" spans="4:10" x14ac:dyDescent="0.25">
      <c r="D2716" s="149"/>
      <c r="J2716" s="149"/>
    </row>
    <row r="2717" spans="4:10" x14ac:dyDescent="0.25">
      <c r="D2717" s="149"/>
      <c r="J2717" s="149"/>
    </row>
    <row r="2718" spans="4:10" x14ac:dyDescent="0.25">
      <c r="D2718" s="149"/>
      <c r="J2718" s="149"/>
    </row>
    <row r="2719" spans="4:10" x14ac:dyDescent="0.25">
      <c r="D2719" s="149"/>
      <c r="J2719" s="149"/>
    </row>
    <row r="2720" spans="4:10" x14ac:dyDescent="0.25">
      <c r="D2720" s="149"/>
      <c r="J2720" s="149"/>
    </row>
    <row r="2721" spans="4:10" x14ac:dyDescent="0.25">
      <c r="D2721" s="149"/>
      <c r="J2721" s="149"/>
    </row>
    <row r="2722" spans="4:10" x14ac:dyDescent="0.25">
      <c r="D2722" s="149"/>
      <c r="J2722" s="149"/>
    </row>
    <row r="2723" spans="4:10" x14ac:dyDescent="0.25">
      <c r="D2723" s="149"/>
      <c r="J2723" s="149"/>
    </row>
    <row r="2724" spans="4:10" x14ac:dyDescent="0.25">
      <c r="D2724" s="149"/>
      <c r="J2724" s="149"/>
    </row>
    <row r="2725" spans="4:10" x14ac:dyDescent="0.25">
      <c r="D2725" s="149"/>
      <c r="J2725" s="149"/>
    </row>
    <row r="2726" spans="4:10" x14ac:dyDescent="0.25">
      <c r="D2726" s="149"/>
      <c r="J2726" s="149"/>
    </row>
    <row r="2727" spans="4:10" x14ac:dyDescent="0.25">
      <c r="D2727" s="149"/>
      <c r="J2727" s="149"/>
    </row>
    <row r="2728" spans="4:10" x14ac:dyDescent="0.25">
      <c r="D2728" s="149"/>
      <c r="J2728" s="149"/>
    </row>
    <row r="2729" spans="4:10" x14ac:dyDescent="0.25">
      <c r="D2729" s="149"/>
      <c r="J2729" s="149"/>
    </row>
    <row r="2730" spans="4:10" x14ac:dyDescent="0.25">
      <c r="D2730" s="149"/>
      <c r="J2730" s="149"/>
    </row>
    <row r="2731" spans="4:10" x14ac:dyDescent="0.25">
      <c r="D2731" s="149"/>
      <c r="J2731" s="149"/>
    </row>
    <row r="2732" spans="4:10" x14ac:dyDescent="0.25">
      <c r="D2732" s="149"/>
      <c r="J2732" s="149"/>
    </row>
    <row r="2733" spans="4:10" x14ac:dyDescent="0.25">
      <c r="D2733" s="149"/>
      <c r="J2733" s="149"/>
    </row>
    <row r="2734" spans="4:10" x14ac:dyDescent="0.25">
      <c r="D2734" s="149"/>
      <c r="J2734" s="149"/>
    </row>
    <row r="2735" spans="4:10" x14ac:dyDescent="0.25">
      <c r="D2735" s="149"/>
      <c r="J2735" s="149"/>
    </row>
    <row r="2736" spans="4:10" x14ac:dyDescent="0.25">
      <c r="D2736" s="149"/>
      <c r="J2736" s="149"/>
    </row>
    <row r="2737" spans="4:10" x14ac:dyDescent="0.25">
      <c r="D2737" s="149"/>
      <c r="J2737" s="149"/>
    </row>
    <row r="2738" spans="4:10" x14ac:dyDescent="0.25">
      <c r="D2738" s="149"/>
      <c r="J2738" s="149"/>
    </row>
    <row r="2739" spans="4:10" x14ac:dyDescent="0.25">
      <c r="D2739" s="149"/>
      <c r="J2739" s="149"/>
    </row>
    <row r="2740" spans="4:10" x14ac:dyDescent="0.25">
      <c r="D2740" s="149"/>
      <c r="J2740" s="149"/>
    </row>
    <row r="2741" spans="4:10" x14ac:dyDescent="0.25">
      <c r="D2741" s="149"/>
      <c r="J2741" s="149"/>
    </row>
    <row r="2742" spans="4:10" x14ac:dyDescent="0.25">
      <c r="D2742" s="149"/>
      <c r="J2742" s="149"/>
    </row>
    <row r="2743" spans="4:10" x14ac:dyDescent="0.25">
      <c r="D2743" s="149"/>
      <c r="J2743" s="149"/>
    </row>
    <row r="2744" spans="4:10" x14ac:dyDescent="0.25">
      <c r="D2744" s="149"/>
      <c r="J2744" s="149"/>
    </row>
    <row r="2745" spans="4:10" x14ac:dyDescent="0.25">
      <c r="D2745" s="149"/>
      <c r="J2745" s="149"/>
    </row>
    <row r="2746" spans="4:10" x14ac:dyDescent="0.25">
      <c r="D2746" s="149"/>
      <c r="J2746" s="149"/>
    </row>
    <row r="2747" spans="4:10" x14ac:dyDescent="0.25">
      <c r="D2747" s="149"/>
      <c r="J2747" s="149"/>
    </row>
    <row r="2748" spans="4:10" x14ac:dyDescent="0.25">
      <c r="D2748" s="149"/>
      <c r="J2748" s="149"/>
    </row>
    <row r="2749" spans="4:10" x14ac:dyDescent="0.25">
      <c r="D2749" s="149"/>
      <c r="J2749" s="149"/>
    </row>
    <row r="2750" spans="4:10" x14ac:dyDescent="0.25">
      <c r="D2750" s="149"/>
      <c r="J2750" s="149"/>
    </row>
    <row r="2751" spans="4:10" x14ac:dyDescent="0.25">
      <c r="D2751" s="149"/>
      <c r="J2751" s="149"/>
    </row>
    <row r="2752" spans="4:10" x14ac:dyDescent="0.25">
      <c r="D2752" s="149"/>
      <c r="J2752" s="149"/>
    </row>
    <row r="2753" spans="4:10" x14ac:dyDescent="0.25">
      <c r="D2753" s="149"/>
      <c r="J2753" s="149"/>
    </row>
    <row r="2754" spans="4:10" x14ac:dyDescent="0.25">
      <c r="D2754" s="149"/>
      <c r="J2754" s="149"/>
    </row>
    <row r="2755" spans="4:10" x14ac:dyDescent="0.25">
      <c r="D2755" s="149"/>
      <c r="J2755" s="149"/>
    </row>
    <row r="2756" spans="4:10" x14ac:dyDescent="0.25">
      <c r="D2756" s="149"/>
      <c r="J2756" s="149"/>
    </row>
    <row r="2757" spans="4:10" x14ac:dyDescent="0.25">
      <c r="D2757" s="149"/>
      <c r="J2757" s="149"/>
    </row>
    <row r="2758" spans="4:10" x14ac:dyDescent="0.25">
      <c r="D2758" s="149"/>
      <c r="J2758" s="149"/>
    </row>
    <row r="2759" spans="4:10" x14ac:dyDescent="0.25">
      <c r="D2759" s="149"/>
      <c r="J2759" s="149"/>
    </row>
    <row r="2760" spans="4:10" x14ac:dyDescent="0.25">
      <c r="D2760" s="149"/>
      <c r="J2760" s="149"/>
    </row>
    <row r="2761" spans="4:10" x14ac:dyDescent="0.25">
      <c r="D2761" s="149"/>
      <c r="J2761" s="149"/>
    </row>
    <row r="2762" spans="4:10" x14ac:dyDescent="0.25">
      <c r="D2762" s="149"/>
      <c r="J2762" s="149"/>
    </row>
    <row r="2763" spans="4:10" x14ac:dyDescent="0.25">
      <c r="D2763" s="149"/>
      <c r="J2763" s="149"/>
    </row>
    <row r="2764" spans="4:10" x14ac:dyDescent="0.25">
      <c r="D2764" s="149"/>
      <c r="J2764" s="149"/>
    </row>
    <row r="2765" spans="4:10" x14ac:dyDescent="0.25">
      <c r="D2765" s="149"/>
      <c r="J2765" s="149"/>
    </row>
    <row r="2766" spans="4:10" x14ac:dyDescent="0.25">
      <c r="D2766" s="149"/>
      <c r="J2766" s="149"/>
    </row>
    <row r="2767" spans="4:10" x14ac:dyDescent="0.25">
      <c r="D2767" s="149"/>
      <c r="J2767" s="149"/>
    </row>
    <row r="2768" spans="4:10" x14ac:dyDescent="0.25">
      <c r="D2768" s="149"/>
      <c r="J2768" s="149"/>
    </row>
    <row r="2769" spans="4:10" x14ac:dyDescent="0.25">
      <c r="D2769" s="149"/>
      <c r="J2769" s="149"/>
    </row>
    <row r="2770" spans="4:10" x14ac:dyDescent="0.25">
      <c r="D2770" s="149"/>
      <c r="J2770" s="149"/>
    </row>
    <row r="2771" spans="4:10" x14ac:dyDescent="0.25">
      <c r="D2771" s="149"/>
      <c r="J2771" s="149"/>
    </row>
    <row r="2772" spans="4:10" x14ac:dyDescent="0.25">
      <c r="D2772" s="149"/>
      <c r="J2772" s="149"/>
    </row>
    <row r="2773" spans="4:10" x14ac:dyDescent="0.25">
      <c r="D2773" s="149"/>
      <c r="J2773" s="149"/>
    </row>
    <row r="2774" spans="4:10" x14ac:dyDescent="0.25">
      <c r="D2774" s="149"/>
      <c r="J2774" s="149"/>
    </row>
    <row r="2775" spans="4:10" x14ac:dyDescent="0.25">
      <c r="D2775" s="149"/>
      <c r="J2775" s="149"/>
    </row>
    <row r="2776" spans="4:10" x14ac:dyDescent="0.25">
      <c r="D2776" s="149"/>
      <c r="J2776" s="149"/>
    </row>
    <row r="2777" spans="4:10" x14ac:dyDescent="0.25">
      <c r="D2777" s="149"/>
      <c r="J2777" s="149"/>
    </row>
    <row r="2778" spans="4:10" x14ac:dyDescent="0.25">
      <c r="D2778" s="149"/>
      <c r="J2778" s="149"/>
    </row>
    <row r="2779" spans="4:10" x14ac:dyDescent="0.25">
      <c r="D2779" s="149"/>
      <c r="J2779" s="149"/>
    </row>
    <row r="2780" spans="4:10" x14ac:dyDescent="0.25">
      <c r="D2780" s="149"/>
      <c r="J2780" s="149"/>
    </row>
    <row r="2781" spans="4:10" x14ac:dyDescent="0.25">
      <c r="D2781" s="149"/>
      <c r="J2781" s="149"/>
    </row>
    <row r="2782" spans="4:10" x14ac:dyDescent="0.25">
      <c r="D2782" s="149"/>
      <c r="J2782" s="149"/>
    </row>
    <row r="2783" spans="4:10" x14ac:dyDescent="0.25">
      <c r="D2783" s="149"/>
      <c r="J2783" s="149"/>
    </row>
    <row r="2784" spans="4:10" x14ac:dyDescent="0.25">
      <c r="D2784" s="149"/>
      <c r="J2784" s="149"/>
    </row>
    <row r="2785" spans="4:10" x14ac:dyDescent="0.25">
      <c r="D2785" s="149"/>
      <c r="J2785" s="149"/>
    </row>
    <row r="2786" spans="4:10" x14ac:dyDescent="0.25">
      <c r="D2786" s="149"/>
      <c r="J2786" s="149"/>
    </row>
    <row r="2787" spans="4:10" x14ac:dyDescent="0.25">
      <c r="D2787" s="149"/>
      <c r="J2787" s="149"/>
    </row>
    <row r="2788" spans="4:10" x14ac:dyDescent="0.25">
      <c r="D2788" s="149"/>
      <c r="J2788" s="149"/>
    </row>
    <row r="2789" spans="4:10" x14ac:dyDescent="0.25">
      <c r="D2789" s="149"/>
      <c r="J2789" s="149"/>
    </row>
    <row r="2790" spans="4:10" x14ac:dyDescent="0.25">
      <c r="D2790" s="149"/>
      <c r="J2790" s="149"/>
    </row>
    <row r="2791" spans="4:10" x14ac:dyDescent="0.25">
      <c r="D2791" s="149"/>
      <c r="J2791" s="149"/>
    </row>
    <row r="2792" spans="4:10" x14ac:dyDescent="0.25">
      <c r="D2792" s="149"/>
      <c r="J2792" s="149"/>
    </row>
    <row r="2793" spans="4:10" x14ac:dyDescent="0.25">
      <c r="D2793" s="149"/>
      <c r="J2793" s="149"/>
    </row>
    <row r="2794" spans="4:10" x14ac:dyDescent="0.25">
      <c r="D2794" s="149"/>
      <c r="J2794" s="149"/>
    </row>
    <row r="2795" spans="4:10" x14ac:dyDescent="0.25">
      <c r="D2795" s="149"/>
      <c r="J2795" s="149"/>
    </row>
    <row r="2796" spans="4:10" x14ac:dyDescent="0.25">
      <c r="D2796" s="149"/>
      <c r="J2796" s="149"/>
    </row>
    <row r="2797" spans="4:10" x14ac:dyDescent="0.25">
      <c r="D2797" s="149"/>
      <c r="J2797" s="149"/>
    </row>
    <row r="2798" spans="4:10" x14ac:dyDescent="0.25">
      <c r="D2798" s="149"/>
      <c r="J2798" s="149"/>
    </row>
    <row r="2799" spans="4:10" x14ac:dyDescent="0.25">
      <c r="D2799" s="149"/>
      <c r="J2799" s="149"/>
    </row>
    <row r="2800" spans="4:10" x14ac:dyDescent="0.25">
      <c r="D2800" s="149"/>
      <c r="J2800" s="149"/>
    </row>
    <row r="2801" spans="4:10" x14ac:dyDescent="0.25">
      <c r="D2801" s="149"/>
      <c r="J2801" s="149"/>
    </row>
    <row r="2802" spans="4:10" x14ac:dyDescent="0.25">
      <c r="D2802" s="149"/>
      <c r="J2802" s="149"/>
    </row>
    <row r="2803" spans="4:10" x14ac:dyDescent="0.25">
      <c r="D2803" s="149"/>
      <c r="J2803" s="149"/>
    </row>
    <row r="2804" spans="4:10" x14ac:dyDescent="0.25">
      <c r="D2804" s="149"/>
      <c r="J2804" s="149"/>
    </row>
    <row r="2805" spans="4:10" x14ac:dyDescent="0.25">
      <c r="D2805" s="149"/>
      <c r="J2805" s="149"/>
    </row>
    <row r="2806" spans="4:10" x14ac:dyDescent="0.25">
      <c r="D2806" s="149"/>
      <c r="J2806" s="149"/>
    </row>
    <row r="2807" spans="4:10" x14ac:dyDescent="0.25">
      <c r="D2807" s="149"/>
      <c r="J2807" s="149"/>
    </row>
    <row r="2808" spans="4:10" x14ac:dyDescent="0.25">
      <c r="D2808" s="149"/>
      <c r="J2808" s="149"/>
    </row>
    <row r="2809" spans="4:10" x14ac:dyDescent="0.25">
      <c r="D2809" s="149"/>
      <c r="J2809" s="149"/>
    </row>
    <row r="2810" spans="4:10" x14ac:dyDescent="0.25">
      <c r="D2810" s="149"/>
      <c r="J2810" s="149"/>
    </row>
    <row r="2811" spans="4:10" x14ac:dyDescent="0.25">
      <c r="D2811" s="149"/>
      <c r="J2811" s="149"/>
    </row>
    <row r="2812" spans="4:10" x14ac:dyDescent="0.25">
      <c r="D2812" s="149"/>
      <c r="J2812" s="149"/>
    </row>
    <row r="2813" spans="4:10" x14ac:dyDescent="0.25">
      <c r="D2813" s="149"/>
      <c r="J2813" s="149"/>
    </row>
    <row r="2814" spans="4:10" x14ac:dyDescent="0.25">
      <c r="D2814" s="149"/>
      <c r="J2814" s="149"/>
    </row>
    <row r="2815" spans="4:10" x14ac:dyDescent="0.25">
      <c r="D2815" s="149"/>
      <c r="J2815" s="149"/>
    </row>
    <row r="2816" spans="4:10" x14ac:dyDescent="0.25">
      <c r="D2816" s="149"/>
      <c r="J2816" s="149"/>
    </row>
    <row r="2817" spans="4:10" x14ac:dyDescent="0.25">
      <c r="D2817" s="149"/>
      <c r="J2817" s="149"/>
    </row>
    <row r="2818" spans="4:10" x14ac:dyDescent="0.25">
      <c r="D2818" s="149"/>
      <c r="J2818" s="149"/>
    </row>
    <row r="2819" spans="4:10" x14ac:dyDescent="0.25">
      <c r="D2819" s="149"/>
      <c r="J2819" s="149"/>
    </row>
    <row r="2820" spans="4:10" x14ac:dyDescent="0.25">
      <c r="D2820" s="149"/>
      <c r="J2820" s="149"/>
    </row>
    <row r="2821" spans="4:10" x14ac:dyDescent="0.25">
      <c r="D2821" s="149"/>
      <c r="J2821" s="149"/>
    </row>
    <row r="2822" spans="4:10" x14ac:dyDescent="0.25">
      <c r="D2822" s="149"/>
      <c r="J2822" s="149"/>
    </row>
    <row r="2823" spans="4:10" x14ac:dyDescent="0.25">
      <c r="D2823" s="149"/>
      <c r="J2823" s="149"/>
    </row>
    <row r="2824" spans="4:10" x14ac:dyDescent="0.25">
      <c r="D2824" s="149"/>
      <c r="J2824" s="149"/>
    </row>
    <row r="2825" spans="4:10" x14ac:dyDescent="0.25">
      <c r="D2825" s="149"/>
      <c r="J2825" s="149"/>
    </row>
    <row r="2826" spans="4:10" x14ac:dyDescent="0.25">
      <c r="D2826" s="149"/>
      <c r="J2826" s="149"/>
    </row>
    <row r="2827" spans="4:10" x14ac:dyDescent="0.25">
      <c r="D2827" s="149"/>
      <c r="J2827" s="149"/>
    </row>
    <row r="2828" spans="4:10" x14ac:dyDescent="0.25">
      <c r="D2828" s="149"/>
      <c r="J2828" s="149"/>
    </row>
    <row r="2829" spans="4:10" x14ac:dyDescent="0.25">
      <c r="D2829" s="149"/>
      <c r="J2829" s="149"/>
    </row>
    <row r="2830" spans="4:10" x14ac:dyDescent="0.25">
      <c r="D2830" s="149"/>
      <c r="J2830" s="149"/>
    </row>
    <row r="2831" spans="4:10" x14ac:dyDescent="0.25">
      <c r="D2831" s="149"/>
      <c r="J2831" s="149"/>
    </row>
    <row r="2832" spans="4:10" x14ac:dyDescent="0.25">
      <c r="D2832" s="149"/>
      <c r="J2832" s="149"/>
    </row>
    <row r="2833" spans="4:10" x14ac:dyDescent="0.25">
      <c r="D2833" s="149"/>
      <c r="J2833" s="149"/>
    </row>
    <row r="2834" spans="4:10" x14ac:dyDescent="0.25">
      <c r="D2834" s="149"/>
      <c r="J2834" s="149"/>
    </row>
    <row r="2835" spans="4:10" x14ac:dyDescent="0.25">
      <c r="D2835" s="149"/>
      <c r="J2835" s="149"/>
    </row>
    <row r="2836" spans="4:10" x14ac:dyDescent="0.25">
      <c r="D2836" s="149"/>
      <c r="J2836" s="149"/>
    </row>
    <row r="2837" spans="4:10" x14ac:dyDescent="0.25">
      <c r="D2837" s="149"/>
      <c r="J2837" s="149"/>
    </row>
    <row r="2838" spans="4:10" x14ac:dyDescent="0.25">
      <c r="D2838" s="149"/>
      <c r="J2838" s="149"/>
    </row>
    <row r="2839" spans="4:10" x14ac:dyDescent="0.25">
      <c r="D2839" s="149"/>
      <c r="J2839" s="149"/>
    </row>
    <row r="2840" spans="4:10" x14ac:dyDescent="0.25">
      <c r="D2840" s="149"/>
      <c r="J2840" s="149"/>
    </row>
    <row r="2841" spans="4:10" x14ac:dyDescent="0.25">
      <c r="D2841" s="149"/>
      <c r="J2841" s="149"/>
    </row>
    <row r="2842" spans="4:10" x14ac:dyDescent="0.25">
      <c r="D2842" s="149"/>
      <c r="J2842" s="149"/>
    </row>
    <row r="2843" spans="4:10" x14ac:dyDescent="0.25">
      <c r="D2843" s="149"/>
      <c r="J2843" s="149"/>
    </row>
    <row r="2844" spans="4:10" x14ac:dyDescent="0.25">
      <c r="D2844" s="149"/>
      <c r="J2844" s="149"/>
    </row>
    <row r="2845" spans="4:10" x14ac:dyDescent="0.25">
      <c r="D2845" s="149"/>
      <c r="J2845" s="149"/>
    </row>
    <row r="2846" spans="4:10" x14ac:dyDescent="0.25">
      <c r="D2846" s="149"/>
      <c r="J2846" s="149"/>
    </row>
    <row r="2847" spans="4:10" x14ac:dyDescent="0.25">
      <c r="D2847" s="149"/>
      <c r="J2847" s="149"/>
    </row>
    <row r="2848" spans="4:10" x14ac:dyDescent="0.25">
      <c r="D2848" s="149"/>
      <c r="J2848" s="149"/>
    </row>
    <row r="2849" spans="4:10" x14ac:dyDescent="0.25">
      <c r="D2849" s="149"/>
      <c r="J2849" s="149"/>
    </row>
    <row r="2850" spans="4:10" x14ac:dyDescent="0.25">
      <c r="D2850" s="149"/>
      <c r="J2850" s="149"/>
    </row>
    <row r="2851" spans="4:10" x14ac:dyDescent="0.25">
      <c r="D2851" s="149"/>
      <c r="J2851" s="149"/>
    </row>
    <row r="2852" spans="4:10" x14ac:dyDescent="0.25">
      <c r="D2852" s="149"/>
      <c r="J2852" s="149"/>
    </row>
    <row r="2853" spans="4:10" x14ac:dyDescent="0.25">
      <c r="D2853" s="149"/>
      <c r="J2853" s="149"/>
    </row>
    <row r="2854" spans="4:10" x14ac:dyDescent="0.25">
      <c r="D2854" s="149"/>
      <c r="J2854" s="149"/>
    </row>
    <row r="2855" spans="4:10" x14ac:dyDescent="0.25">
      <c r="D2855" s="149"/>
      <c r="J2855" s="149"/>
    </row>
    <row r="2856" spans="4:10" x14ac:dyDescent="0.25">
      <c r="D2856" s="149"/>
      <c r="J2856" s="149"/>
    </row>
    <row r="2857" spans="4:10" x14ac:dyDescent="0.25">
      <c r="D2857" s="149"/>
      <c r="J2857" s="149"/>
    </row>
    <row r="2858" spans="4:10" x14ac:dyDescent="0.25">
      <c r="D2858" s="149"/>
      <c r="J2858" s="149"/>
    </row>
    <row r="2859" spans="4:10" x14ac:dyDescent="0.25">
      <c r="D2859" s="149"/>
      <c r="J2859" s="149"/>
    </row>
    <row r="2860" spans="4:10" x14ac:dyDescent="0.25">
      <c r="D2860" s="149"/>
      <c r="J2860" s="149"/>
    </row>
    <row r="2861" spans="4:10" x14ac:dyDescent="0.25">
      <c r="D2861" s="149"/>
      <c r="J2861" s="149"/>
    </row>
    <row r="2862" spans="4:10" x14ac:dyDescent="0.25">
      <c r="D2862" s="149"/>
      <c r="J2862" s="149"/>
    </row>
    <row r="2863" spans="4:10" x14ac:dyDescent="0.25">
      <c r="D2863" s="149"/>
      <c r="J2863" s="149"/>
    </row>
    <row r="2864" spans="4:10" x14ac:dyDescent="0.25">
      <c r="D2864" s="149"/>
      <c r="J2864" s="149"/>
    </row>
    <row r="2865" spans="4:10" x14ac:dyDescent="0.25">
      <c r="D2865" s="149"/>
      <c r="J2865" s="149"/>
    </row>
    <row r="2866" spans="4:10" x14ac:dyDescent="0.25">
      <c r="D2866" s="149"/>
      <c r="J2866" s="149"/>
    </row>
    <row r="2867" spans="4:10" x14ac:dyDescent="0.25">
      <c r="D2867" s="149"/>
      <c r="J2867" s="149"/>
    </row>
    <row r="2868" spans="4:10" x14ac:dyDescent="0.25">
      <c r="D2868" s="149"/>
      <c r="J2868" s="149"/>
    </row>
    <row r="2869" spans="4:10" x14ac:dyDescent="0.25">
      <c r="D2869" s="149"/>
      <c r="J2869" s="149"/>
    </row>
    <row r="2870" spans="4:10" x14ac:dyDescent="0.25">
      <c r="D2870" s="149"/>
      <c r="J2870" s="149"/>
    </row>
    <row r="2871" spans="4:10" x14ac:dyDescent="0.25">
      <c r="D2871" s="149"/>
      <c r="J2871" s="149"/>
    </row>
    <row r="2872" spans="4:10" x14ac:dyDescent="0.25">
      <c r="D2872" s="149"/>
      <c r="J2872" s="149"/>
    </row>
    <row r="2873" spans="4:10" x14ac:dyDescent="0.25">
      <c r="D2873" s="149"/>
      <c r="J2873" s="149"/>
    </row>
    <row r="2874" spans="4:10" x14ac:dyDescent="0.25">
      <c r="D2874" s="149"/>
      <c r="J2874" s="149"/>
    </row>
    <row r="2875" spans="4:10" x14ac:dyDescent="0.25">
      <c r="D2875" s="149"/>
      <c r="J2875" s="149"/>
    </row>
    <row r="2876" spans="4:10" x14ac:dyDescent="0.25">
      <c r="D2876" s="149"/>
      <c r="J2876" s="149"/>
    </row>
    <row r="2877" spans="4:10" x14ac:dyDescent="0.25">
      <c r="D2877" s="149"/>
      <c r="J2877" s="149"/>
    </row>
    <row r="2878" spans="4:10" x14ac:dyDescent="0.25">
      <c r="D2878" s="149"/>
      <c r="J2878" s="149"/>
    </row>
    <row r="2879" spans="4:10" x14ac:dyDescent="0.25">
      <c r="D2879" s="149"/>
      <c r="J2879" s="149"/>
    </row>
    <row r="2880" spans="4:10" x14ac:dyDescent="0.25">
      <c r="D2880" s="149"/>
      <c r="J2880" s="149"/>
    </row>
    <row r="2881" spans="4:10" x14ac:dyDescent="0.25">
      <c r="D2881" s="149"/>
      <c r="J2881" s="149"/>
    </row>
    <row r="2882" spans="4:10" x14ac:dyDescent="0.25">
      <c r="D2882" s="149"/>
      <c r="J2882" s="149"/>
    </row>
    <row r="2883" spans="4:10" x14ac:dyDescent="0.25">
      <c r="D2883" s="149"/>
      <c r="J2883" s="149"/>
    </row>
    <row r="2884" spans="4:10" x14ac:dyDescent="0.25">
      <c r="D2884" s="149"/>
      <c r="J2884" s="149"/>
    </row>
    <row r="2885" spans="4:10" x14ac:dyDescent="0.25">
      <c r="D2885" s="149"/>
      <c r="J2885" s="149"/>
    </row>
    <row r="2886" spans="4:10" x14ac:dyDescent="0.25">
      <c r="D2886" s="149"/>
      <c r="J2886" s="149"/>
    </row>
    <row r="2887" spans="4:10" x14ac:dyDescent="0.25">
      <c r="D2887" s="149"/>
      <c r="J2887" s="149"/>
    </row>
    <row r="2888" spans="4:10" x14ac:dyDescent="0.25">
      <c r="D2888" s="149"/>
      <c r="J2888" s="149"/>
    </row>
    <row r="2889" spans="4:10" x14ac:dyDescent="0.25">
      <c r="D2889" s="149"/>
      <c r="J2889" s="149"/>
    </row>
    <row r="2890" spans="4:10" x14ac:dyDescent="0.25">
      <c r="D2890" s="149"/>
      <c r="J2890" s="149"/>
    </row>
    <row r="2891" spans="4:10" x14ac:dyDescent="0.25">
      <c r="D2891" s="149"/>
      <c r="J2891" s="149"/>
    </row>
    <row r="2892" spans="4:10" x14ac:dyDescent="0.25">
      <c r="D2892" s="149"/>
      <c r="J2892" s="149"/>
    </row>
    <row r="2893" spans="4:10" x14ac:dyDescent="0.25">
      <c r="D2893" s="149"/>
      <c r="J2893" s="149"/>
    </row>
    <row r="2894" spans="4:10" x14ac:dyDescent="0.25">
      <c r="D2894" s="149"/>
      <c r="J2894" s="149"/>
    </row>
    <row r="2895" spans="4:10" x14ac:dyDescent="0.25">
      <c r="D2895" s="149"/>
      <c r="J2895" s="149"/>
    </row>
    <row r="2896" spans="4:10" x14ac:dyDescent="0.25">
      <c r="D2896" s="149"/>
      <c r="J2896" s="149"/>
    </row>
    <row r="2897" spans="4:10" x14ac:dyDescent="0.25">
      <c r="D2897" s="149"/>
      <c r="J2897" s="149"/>
    </row>
    <row r="2898" spans="4:10" x14ac:dyDescent="0.25">
      <c r="D2898" s="149"/>
      <c r="J2898" s="149"/>
    </row>
    <row r="2899" spans="4:10" x14ac:dyDescent="0.25">
      <c r="D2899" s="149"/>
      <c r="J2899" s="149"/>
    </row>
    <row r="2900" spans="4:10" x14ac:dyDescent="0.25">
      <c r="D2900" s="149"/>
      <c r="J2900" s="149"/>
    </row>
    <row r="2901" spans="4:10" x14ac:dyDescent="0.25">
      <c r="D2901" s="149"/>
      <c r="J2901" s="149"/>
    </row>
    <row r="2902" spans="4:10" x14ac:dyDescent="0.25">
      <c r="D2902" s="149"/>
      <c r="J2902" s="149"/>
    </row>
    <row r="2903" spans="4:10" x14ac:dyDescent="0.25">
      <c r="D2903" s="149"/>
      <c r="J2903" s="149"/>
    </row>
    <row r="2904" spans="4:10" x14ac:dyDescent="0.25">
      <c r="D2904" s="149"/>
      <c r="J2904" s="149"/>
    </row>
    <row r="2905" spans="4:10" x14ac:dyDescent="0.25">
      <c r="D2905" s="149"/>
      <c r="J2905" s="149"/>
    </row>
    <row r="2906" spans="4:10" x14ac:dyDescent="0.25">
      <c r="D2906" s="149"/>
      <c r="J2906" s="149"/>
    </row>
    <row r="2907" spans="4:10" x14ac:dyDescent="0.25">
      <c r="D2907" s="149"/>
      <c r="J2907" s="149"/>
    </row>
    <row r="2908" spans="4:10" x14ac:dyDescent="0.25">
      <c r="D2908" s="149"/>
      <c r="J2908" s="149"/>
    </row>
    <row r="2909" spans="4:10" x14ac:dyDescent="0.25">
      <c r="D2909" s="149"/>
      <c r="J2909" s="149"/>
    </row>
    <row r="2910" spans="4:10" x14ac:dyDescent="0.25">
      <c r="D2910" s="149"/>
      <c r="J2910" s="149"/>
    </row>
    <row r="2911" spans="4:10" x14ac:dyDescent="0.25">
      <c r="D2911" s="149"/>
      <c r="J2911" s="149"/>
    </row>
    <row r="2912" spans="4:10" x14ac:dyDescent="0.25">
      <c r="D2912" s="149"/>
      <c r="J2912" s="149"/>
    </row>
    <row r="2913" spans="4:10" x14ac:dyDescent="0.25">
      <c r="D2913" s="149"/>
      <c r="J2913" s="149"/>
    </row>
    <row r="2914" spans="4:10" x14ac:dyDescent="0.25">
      <c r="D2914" s="149"/>
      <c r="J2914" s="149"/>
    </row>
    <row r="2915" spans="4:10" x14ac:dyDescent="0.25">
      <c r="D2915" s="149"/>
      <c r="J2915" s="149"/>
    </row>
    <row r="2916" spans="4:10" x14ac:dyDescent="0.25">
      <c r="D2916" s="149"/>
      <c r="J2916" s="149"/>
    </row>
    <row r="2917" spans="4:10" x14ac:dyDescent="0.25">
      <c r="D2917" s="149"/>
      <c r="J2917" s="149"/>
    </row>
    <row r="2918" spans="4:10" x14ac:dyDescent="0.25">
      <c r="D2918" s="149"/>
      <c r="J2918" s="149"/>
    </row>
    <row r="2919" spans="4:10" x14ac:dyDescent="0.25">
      <c r="D2919" s="149"/>
      <c r="J2919" s="149"/>
    </row>
    <row r="2920" spans="4:10" x14ac:dyDescent="0.25">
      <c r="D2920" s="149"/>
      <c r="J2920" s="149"/>
    </row>
    <row r="2921" spans="4:10" x14ac:dyDescent="0.25">
      <c r="D2921" s="149"/>
      <c r="J2921" s="149"/>
    </row>
    <row r="2922" spans="4:10" x14ac:dyDescent="0.25">
      <c r="D2922" s="149"/>
      <c r="J2922" s="149"/>
    </row>
    <row r="2923" spans="4:10" x14ac:dyDescent="0.25">
      <c r="D2923" s="149"/>
      <c r="J2923" s="149"/>
    </row>
    <row r="2924" spans="4:10" x14ac:dyDescent="0.25">
      <c r="D2924" s="149"/>
      <c r="J2924" s="149"/>
    </row>
    <row r="2925" spans="4:10" x14ac:dyDescent="0.25">
      <c r="D2925" s="149"/>
      <c r="J2925" s="149"/>
    </row>
    <row r="2926" spans="4:10" x14ac:dyDescent="0.25">
      <c r="D2926" s="149"/>
      <c r="J2926" s="149"/>
    </row>
    <row r="2927" spans="4:10" x14ac:dyDescent="0.25">
      <c r="D2927" s="149"/>
      <c r="J2927" s="149"/>
    </row>
    <row r="2928" spans="4:10" x14ac:dyDescent="0.25">
      <c r="D2928" s="149"/>
      <c r="J2928" s="149"/>
    </row>
    <row r="2929" spans="4:10" x14ac:dyDescent="0.25">
      <c r="D2929" s="149"/>
      <c r="J2929" s="149"/>
    </row>
    <row r="2930" spans="4:10" x14ac:dyDescent="0.25">
      <c r="D2930" s="149"/>
      <c r="J2930" s="149"/>
    </row>
    <row r="2931" spans="4:10" x14ac:dyDescent="0.25">
      <c r="D2931" s="149"/>
      <c r="J2931" s="149"/>
    </row>
    <row r="2932" spans="4:10" x14ac:dyDescent="0.25">
      <c r="D2932" s="149"/>
      <c r="J2932" s="149"/>
    </row>
    <row r="2933" spans="4:10" x14ac:dyDescent="0.25">
      <c r="D2933" s="149"/>
      <c r="J2933" s="149"/>
    </row>
    <row r="2934" spans="4:10" x14ac:dyDescent="0.25">
      <c r="D2934" s="149"/>
      <c r="J2934" s="149"/>
    </row>
    <row r="2935" spans="4:10" x14ac:dyDescent="0.25">
      <c r="D2935" s="149"/>
      <c r="J2935" s="149"/>
    </row>
    <row r="2936" spans="4:10" x14ac:dyDescent="0.25">
      <c r="D2936" s="149"/>
      <c r="J2936" s="149"/>
    </row>
    <row r="2937" spans="4:10" x14ac:dyDescent="0.25">
      <c r="D2937" s="149"/>
      <c r="J2937" s="149"/>
    </row>
    <row r="2938" spans="4:10" x14ac:dyDescent="0.25">
      <c r="D2938" s="149"/>
      <c r="J2938" s="149"/>
    </row>
    <row r="2939" spans="4:10" x14ac:dyDescent="0.25">
      <c r="D2939" s="149"/>
      <c r="J2939" s="149"/>
    </row>
    <row r="2940" spans="4:10" x14ac:dyDescent="0.25">
      <c r="D2940" s="149"/>
      <c r="J2940" s="149"/>
    </row>
    <row r="2941" spans="4:10" x14ac:dyDescent="0.25">
      <c r="D2941" s="149"/>
      <c r="J2941" s="149"/>
    </row>
    <row r="2942" spans="4:10" x14ac:dyDescent="0.25">
      <c r="D2942" s="149"/>
      <c r="J2942" s="149"/>
    </row>
    <row r="2943" spans="4:10" x14ac:dyDescent="0.25">
      <c r="D2943" s="149"/>
      <c r="J2943" s="149"/>
    </row>
    <row r="2944" spans="4:10" x14ac:dyDescent="0.25">
      <c r="D2944" s="149"/>
      <c r="J2944" s="149"/>
    </row>
    <row r="2945" spans="4:10" x14ac:dyDescent="0.25">
      <c r="D2945" s="149"/>
      <c r="J2945" s="149"/>
    </row>
    <row r="2946" spans="4:10" x14ac:dyDescent="0.25">
      <c r="D2946" s="149"/>
      <c r="J2946" s="149"/>
    </row>
    <row r="2947" spans="4:10" x14ac:dyDescent="0.25">
      <c r="D2947" s="149"/>
      <c r="J2947" s="149"/>
    </row>
    <row r="2948" spans="4:10" x14ac:dyDescent="0.25">
      <c r="D2948" s="149"/>
      <c r="J2948" s="149"/>
    </row>
    <row r="2949" spans="4:10" x14ac:dyDescent="0.25">
      <c r="D2949" s="149"/>
      <c r="J2949" s="149"/>
    </row>
    <row r="2950" spans="4:10" x14ac:dyDescent="0.25">
      <c r="D2950" s="149"/>
      <c r="J2950" s="149"/>
    </row>
    <row r="2951" spans="4:10" x14ac:dyDescent="0.25">
      <c r="D2951" s="149"/>
      <c r="J2951" s="149"/>
    </row>
    <row r="2952" spans="4:10" x14ac:dyDescent="0.25">
      <c r="D2952" s="149"/>
      <c r="J2952" s="149"/>
    </row>
    <row r="2953" spans="4:10" x14ac:dyDescent="0.25">
      <c r="D2953" s="149"/>
      <c r="J2953" s="149"/>
    </row>
    <row r="2954" spans="4:10" x14ac:dyDescent="0.25">
      <c r="D2954" s="149"/>
      <c r="J2954" s="149"/>
    </row>
    <row r="2955" spans="4:10" x14ac:dyDescent="0.25">
      <c r="D2955" s="149"/>
      <c r="J2955" s="149"/>
    </row>
    <row r="2956" spans="4:10" x14ac:dyDescent="0.25">
      <c r="D2956" s="149"/>
      <c r="J2956" s="149"/>
    </row>
    <row r="2957" spans="4:10" x14ac:dyDescent="0.25">
      <c r="D2957" s="149"/>
      <c r="J2957" s="149"/>
    </row>
    <row r="2958" spans="4:10" x14ac:dyDescent="0.25">
      <c r="D2958" s="149"/>
      <c r="J2958" s="149"/>
    </row>
    <row r="2959" spans="4:10" x14ac:dyDescent="0.25">
      <c r="D2959" s="149"/>
      <c r="J2959" s="149"/>
    </row>
    <row r="2960" spans="4:10" x14ac:dyDescent="0.25">
      <c r="D2960" s="149"/>
      <c r="J2960" s="149"/>
    </row>
    <row r="2961" spans="4:10" x14ac:dyDescent="0.25">
      <c r="D2961" s="149"/>
      <c r="J2961" s="149"/>
    </row>
    <row r="2962" spans="4:10" x14ac:dyDescent="0.25">
      <c r="D2962" s="149"/>
      <c r="J2962" s="149"/>
    </row>
    <row r="2963" spans="4:10" x14ac:dyDescent="0.25">
      <c r="D2963" s="149"/>
      <c r="J2963" s="149"/>
    </row>
    <row r="2964" spans="4:10" x14ac:dyDescent="0.25">
      <c r="D2964" s="149"/>
      <c r="J2964" s="149"/>
    </row>
    <row r="2965" spans="4:10" x14ac:dyDescent="0.25">
      <c r="D2965" s="149"/>
      <c r="J2965" s="149"/>
    </row>
    <row r="2966" spans="4:10" x14ac:dyDescent="0.25">
      <c r="D2966" s="149"/>
      <c r="J2966" s="149"/>
    </row>
    <row r="2967" spans="4:10" x14ac:dyDescent="0.25">
      <c r="D2967" s="149"/>
      <c r="J2967" s="149"/>
    </row>
    <row r="2968" spans="4:10" x14ac:dyDescent="0.25">
      <c r="D2968" s="149"/>
      <c r="J2968" s="149"/>
    </row>
    <row r="2969" spans="4:10" x14ac:dyDescent="0.25">
      <c r="D2969" s="149"/>
      <c r="J2969" s="149"/>
    </row>
    <row r="2970" spans="4:10" x14ac:dyDescent="0.25">
      <c r="D2970" s="149"/>
      <c r="J2970" s="149"/>
    </row>
    <row r="2971" spans="4:10" x14ac:dyDescent="0.25">
      <c r="D2971" s="149"/>
      <c r="J2971" s="149"/>
    </row>
    <row r="2972" spans="4:10" x14ac:dyDescent="0.25">
      <c r="D2972" s="149"/>
      <c r="J2972" s="149"/>
    </row>
    <row r="2973" spans="4:10" x14ac:dyDescent="0.25">
      <c r="D2973" s="149"/>
      <c r="J2973" s="149"/>
    </row>
    <row r="2974" spans="4:10" x14ac:dyDescent="0.25">
      <c r="D2974" s="149"/>
      <c r="J2974" s="149"/>
    </row>
    <row r="2975" spans="4:10" x14ac:dyDescent="0.25">
      <c r="D2975" s="149"/>
      <c r="J2975" s="149"/>
    </row>
    <row r="2976" spans="4:10" x14ac:dyDescent="0.25">
      <c r="D2976" s="149"/>
      <c r="J2976" s="149"/>
    </row>
    <row r="2977" spans="4:10" x14ac:dyDescent="0.25">
      <c r="D2977" s="149"/>
      <c r="J2977" s="149"/>
    </row>
    <row r="2978" spans="4:10" x14ac:dyDescent="0.25">
      <c r="D2978" s="149"/>
      <c r="J2978" s="149"/>
    </row>
    <row r="2979" spans="4:10" x14ac:dyDescent="0.25">
      <c r="D2979" s="149"/>
      <c r="J2979" s="149"/>
    </row>
    <row r="2980" spans="4:10" x14ac:dyDescent="0.25">
      <c r="D2980" s="149"/>
      <c r="J2980" s="149"/>
    </row>
    <row r="2981" spans="4:10" x14ac:dyDescent="0.25">
      <c r="D2981" s="149"/>
      <c r="J2981" s="149"/>
    </row>
    <row r="2982" spans="4:10" x14ac:dyDescent="0.25">
      <c r="D2982" s="149"/>
      <c r="J2982" s="149"/>
    </row>
    <row r="2983" spans="4:10" x14ac:dyDescent="0.25">
      <c r="D2983" s="149"/>
      <c r="J2983" s="149"/>
    </row>
    <row r="2984" spans="4:10" x14ac:dyDescent="0.25">
      <c r="D2984" s="149"/>
      <c r="J2984" s="149"/>
    </row>
    <row r="2985" spans="4:10" x14ac:dyDescent="0.25">
      <c r="D2985" s="149"/>
      <c r="J2985" s="149"/>
    </row>
    <row r="2986" spans="4:10" x14ac:dyDescent="0.25">
      <c r="D2986" s="149"/>
      <c r="J2986" s="149"/>
    </row>
    <row r="2987" spans="4:10" x14ac:dyDescent="0.25">
      <c r="D2987" s="149"/>
      <c r="J2987" s="149"/>
    </row>
    <row r="2988" spans="4:10" x14ac:dyDescent="0.25">
      <c r="D2988" s="149"/>
      <c r="J2988" s="149"/>
    </row>
    <row r="2989" spans="4:10" x14ac:dyDescent="0.25">
      <c r="D2989" s="149"/>
      <c r="J2989" s="149"/>
    </row>
    <row r="2990" spans="4:10" x14ac:dyDescent="0.25">
      <c r="D2990" s="149"/>
      <c r="J2990" s="149"/>
    </row>
    <row r="2991" spans="4:10" x14ac:dyDescent="0.25">
      <c r="D2991" s="149"/>
      <c r="J2991" s="149"/>
    </row>
    <row r="2992" spans="4:10" x14ac:dyDescent="0.25">
      <c r="D2992" s="149"/>
      <c r="J2992" s="149"/>
    </row>
    <row r="2993" spans="4:10" x14ac:dyDescent="0.25">
      <c r="D2993" s="149"/>
      <c r="J2993" s="149"/>
    </row>
    <row r="2994" spans="4:10" x14ac:dyDescent="0.25">
      <c r="D2994" s="149"/>
      <c r="J2994" s="149"/>
    </row>
    <row r="2995" spans="4:10" x14ac:dyDescent="0.25">
      <c r="D2995" s="149"/>
      <c r="J2995" s="149"/>
    </row>
    <row r="2996" spans="4:10" x14ac:dyDescent="0.25">
      <c r="D2996" s="149"/>
      <c r="J2996" s="149"/>
    </row>
    <row r="2997" spans="4:10" x14ac:dyDescent="0.25">
      <c r="D2997" s="149"/>
      <c r="J2997" s="149"/>
    </row>
    <row r="2998" spans="4:10" x14ac:dyDescent="0.25">
      <c r="D2998" s="149"/>
      <c r="J2998" s="149"/>
    </row>
    <row r="2999" spans="4:10" x14ac:dyDescent="0.25">
      <c r="D2999" s="149"/>
      <c r="J2999" s="149"/>
    </row>
    <row r="3000" spans="4:10" x14ac:dyDescent="0.25">
      <c r="D3000" s="149"/>
      <c r="J3000" s="149"/>
    </row>
    <row r="3001" spans="4:10" x14ac:dyDescent="0.25">
      <c r="D3001" s="149"/>
      <c r="J3001" s="149"/>
    </row>
    <row r="3002" spans="4:10" x14ac:dyDescent="0.25">
      <c r="D3002" s="149"/>
      <c r="J3002" s="149"/>
    </row>
    <row r="3003" spans="4:10" x14ac:dyDescent="0.25">
      <c r="D3003" s="149"/>
      <c r="J3003" s="149"/>
    </row>
    <row r="3004" spans="4:10" x14ac:dyDescent="0.25">
      <c r="D3004" s="149"/>
      <c r="J3004" s="149"/>
    </row>
    <row r="3005" spans="4:10" x14ac:dyDescent="0.25">
      <c r="D3005" s="149"/>
      <c r="J3005" s="149"/>
    </row>
    <row r="3006" spans="4:10" x14ac:dyDescent="0.25">
      <c r="D3006" s="149"/>
      <c r="J3006" s="149"/>
    </row>
    <row r="3007" spans="4:10" x14ac:dyDescent="0.25">
      <c r="D3007" s="149"/>
      <c r="J3007" s="149"/>
    </row>
    <row r="3008" spans="4:10" x14ac:dyDescent="0.25">
      <c r="D3008" s="149"/>
      <c r="J3008" s="149"/>
    </row>
    <row r="3009" spans="4:10" x14ac:dyDescent="0.25">
      <c r="D3009" s="149"/>
      <c r="J3009" s="149"/>
    </row>
    <row r="3010" spans="4:10" x14ac:dyDescent="0.25">
      <c r="D3010" s="149"/>
      <c r="J3010" s="149"/>
    </row>
    <row r="3011" spans="4:10" x14ac:dyDescent="0.25">
      <c r="D3011" s="149"/>
      <c r="J3011" s="149"/>
    </row>
    <row r="3012" spans="4:10" x14ac:dyDescent="0.25">
      <c r="D3012" s="149"/>
      <c r="J3012" s="149"/>
    </row>
    <row r="3013" spans="4:10" x14ac:dyDescent="0.25">
      <c r="D3013" s="149"/>
      <c r="J3013" s="149"/>
    </row>
    <row r="3014" spans="4:10" x14ac:dyDescent="0.25">
      <c r="D3014" s="149"/>
      <c r="J3014" s="149"/>
    </row>
    <row r="3015" spans="4:10" x14ac:dyDescent="0.25">
      <c r="D3015" s="149"/>
      <c r="J3015" s="149"/>
    </row>
    <row r="3016" spans="4:10" x14ac:dyDescent="0.25">
      <c r="D3016" s="149"/>
      <c r="J3016" s="149"/>
    </row>
    <row r="3017" spans="4:10" x14ac:dyDescent="0.25">
      <c r="D3017" s="149"/>
      <c r="J3017" s="149"/>
    </row>
    <row r="3018" spans="4:10" x14ac:dyDescent="0.25">
      <c r="D3018" s="149"/>
      <c r="J3018" s="149"/>
    </row>
    <row r="3019" spans="4:10" x14ac:dyDescent="0.25">
      <c r="D3019" s="149"/>
      <c r="J3019" s="149"/>
    </row>
    <row r="3020" spans="4:10" x14ac:dyDescent="0.25">
      <c r="D3020" s="149"/>
      <c r="J3020" s="149"/>
    </row>
    <row r="3021" spans="4:10" x14ac:dyDescent="0.25">
      <c r="D3021" s="149"/>
      <c r="J3021" s="149"/>
    </row>
    <row r="3022" spans="4:10" x14ac:dyDescent="0.25">
      <c r="D3022" s="149"/>
      <c r="J3022" s="149"/>
    </row>
    <row r="3023" spans="4:10" x14ac:dyDescent="0.25">
      <c r="D3023" s="149"/>
      <c r="J3023" s="149"/>
    </row>
    <row r="3024" spans="4:10" x14ac:dyDescent="0.25">
      <c r="D3024" s="149"/>
      <c r="J3024" s="149"/>
    </row>
    <row r="3025" spans="4:10" x14ac:dyDescent="0.25">
      <c r="D3025" s="149"/>
      <c r="J3025" s="149"/>
    </row>
    <row r="3026" spans="4:10" x14ac:dyDescent="0.25">
      <c r="D3026" s="149"/>
      <c r="J3026" s="149"/>
    </row>
    <row r="3027" spans="4:10" x14ac:dyDescent="0.25">
      <c r="D3027" s="149"/>
      <c r="J3027" s="149"/>
    </row>
    <row r="3028" spans="4:10" x14ac:dyDescent="0.25">
      <c r="D3028" s="149"/>
      <c r="J3028" s="149"/>
    </row>
    <row r="3029" spans="4:10" x14ac:dyDescent="0.25">
      <c r="D3029" s="149"/>
      <c r="J3029" s="149"/>
    </row>
    <row r="3030" spans="4:10" x14ac:dyDescent="0.25">
      <c r="D3030" s="149"/>
      <c r="J3030" s="149"/>
    </row>
    <row r="3031" spans="4:10" x14ac:dyDescent="0.25">
      <c r="D3031" s="149"/>
      <c r="J3031" s="149"/>
    </row>
    <row r="3032" spans="4:10" x14ac:dyDescent="0.25">
      <c r="D3032" s="149"/>
      <c r="J3032" s="149"/>
    </row>
    <row r="3033" spans="4:10" x14ac:dyDescent="0.25">
      <c r="D3033" s="149"/>
      <c r="J3033" s="149"/>
    </row>
    <row r="3034" spans="4:10" x14ac:dyDescent="0.25">
      <c r="D3034" s="149"/>
      <c r="J3034" s="149"/>
    </row>
    <row r="3035" spans="4:10" x14ac:dyDescent="0.25">
      <c r="D3035" s="149"/>
      <c r="J3035" s="149"/>
    </row>
    <row r="3036" spans="4:10" x14ac:dyDescent="0.25">
      <c r="D3036" s="149"/>
      <c r="J3036" s="149"/>
    </row>
    <row r="3037" spans="4:10" x14ac:dyDescent="0.25">
      <c r="D3037" s="149"/>
      <c r="J3037" s="149"/>
    </row>
    <row r="3038" spans="4:10" x14ac:dyDescent="0.25">
      <c r="D3038" s="149"/>
      <c r="J3038" s="149"/>
    </row>
    <row r="3039" spans="4:10" x14ac:dyDescent="0.25">
      <c r="D3039" s="149"/>
      <c r="J3039" s="149"/>
    </row>
    <row r="3040" spans="4:10" x14ac:dyDescent="0.25">
      <c r="D3040" s="149"/>
      <c r="J3040" s="149"/>
    </row>
    <row r="3041" spans="4:10" x14ac:dyDescent="0.25">
      <c r="D3041" s="149"/>
      <c r="J3041" s="149"/>
    </row>
    <row r="3042" spans="4:10" x14ac:dyDescent="0.25">
      <c r="D3042" s="149"/>
      <c r="J3042" s="149"/>
    </row>
    <row r="3043" spans="4:10" x14ac:dyDescent="0.25">
      <c r="D3043" s="149"/>
      <c r="J3043" s="149"/>
    </row>
    <row r="3044" spans="4:10" x14ac:dyDescent="0.25">
      <c r="D3044" s="149"/>
      <c r="J3044" s="149"/>
    </row>
    <row r="3045" spans="4:10" x14ac:dyDescent="0.25">
      <c r="D3045" s="149"/>
      <c r="J3045" s="149"/>
    </row>
    <row r="3046" spans="4:10" x14ac:dyDescent="0.25">
      <c r="D3046" s="149"/>
      <c r="J3046" s="149"/>
    </row>
    <row r="3047" spans="4:10" x14ac:dyDescent="0.25">
      <c r="D3047" s="149"/>
      <c r="J3047" s="149"/>
    </row>
    <row r="3048" spans="4:10" x14ac:dyDescent="0.25">
      <c r="D3048" s="149"/>
      <c r="J3048" s="149"/>
    </row>
    <row r="3049" spans="4:10" x14ac:dyDescent="0.25">
      <c r="D3049" s="149"/>
      <c r="J3049" s="149"/>
    </row>
    <row r="3050" spans="4:10" x14ac:dyDescent="0.25">
      <c r="D3050" s="149"/>
      <c r="J3050" s="149"/>
    </row>
    <row r="3051" spans="4:10" x14ac:dyDescent="0.25">
      <c r="D3051" s="149"/>
      <c r="J3051" s="149"/>
    </row>
    <row r="3052" spans="4:10" x14ac:dyDescent="0.25">
      <c r="D3052" s="149"/>
      <c r="J3052" s="149"/>
    </row>
    <row r="3053" spans="4:10" x14ac:dyDescent="0.25">
      <c r="D3053" s="149"/>
      <c r="J3053" s="149"/>
    </row>
    <row r="3054" spans="4:10" x14ac:dyDescent="0.25">
      <c r="D3054" s="149"/>
      <c r="J3054" s="149"/>
    </row>
    <row r="3055" spans="4:10" x14ac:dyDescent="0.25">
      <c r="D3055" s="149"/>
      <c r="J3055" s="149"/>
    </row>
    <row r="3056" spans="4:10" x14ac:dyDescent="0.25">
      <c r="D3056" s="149"/>
      <c r="J3056" s="149"/>
    </row>
    <row r="3057" spans="4:10" x14ac:dyDescent="0.25">
      <c r="D3057" s="149"/>
      <c r="J3057" s="149"/>
    </row>
    <row r="3058" spans="4:10" x14ac:dyDescent="0.25">
      <c r="D3058" s="149"/>
      <c r="J3058" s="149"/>
    </row>
    <row r="3059" spans="4:10" x14ac:dyDescent="0.25">
      <c r="D3059" s="149"/>
      <c r="J3059" s="149"/>
    </row>
    <row r="3060" spans="4:10" x14ac:dyDescent="0.25">
      <c r="D3060" s="149"/>
      <c r="J3060" s="149"/>
    </row>
    <row r="3061" spans="4:10" x14ac:dyDescent="0.25">
      <c r="D3061" s="149"/>
      <c r="J3061" s="149"/>
    </row>
    <row r="3062" spans="4:10" x14ac:dyDescent="0.25">
      <c r="D3062" s="149"/>
      <c r="J3062" s="149"/>
    </row>
    <row r="3063" spans="4:10" x14ac:dyDescent="0.25">
      <c r="D3063" s="149"/>
      <c r="J3063" s="149"/>
    </row>
    <row r="3064" spans="4:10" x14ac:dyDescent="0.25">
      <c r="D3064" s="149"/>
      <c r="J3064" s="149"/>
    </row>
    <row r="3065" spans="4:10" x14ac:dyDescent="0.25">
      <c r="D3065" s="149"/>
      <c r="J3065" s="149"/>
    </row>
    <row r="3066" spans="4:10" x14ac:dyDescent="0.25">
      <c r="D3066" s="149"/>
      <c r="J3066" s="149"/>
    </row>
    <row r="3067" spans="4:10" x14ac:dyDescent="0.25">
      <c r="D3067" s="149"/>
      <c r="J3067" s="149"/>
    </row>
    <row r="3068" spans="4:10" x14ac:dyDescent="0.25">
      <c r="D3068" s="149"/>
      <c r="J3068" s="149"/>
    </row>
    <row r="3069" spans="4:10" x14ac:dyDescent="0.25">
      <c r="D3069" s="149"/>
      <c r="J3069" s="149"/>
    </row>
    <row r="3070" spans="4:10" x14ac:dyDescent="0.25">
      <c r="D3070" s="149"/>
      <c r="J3070" s="149"/>
    </row>
    <row r="3071" spans="4:10" x14ac:dyDescent="0.25">
      <c r="D3071" s="149"/>
      <c r="J3071" s="149"/>
    </row>
    <row r="3072" spans="4:10" x14ac:dyDescent="0.25">
      <c r="D3072" s="149"/>
      <c r="J3072" s="149"/>
    </row>
    <row r="3073" spans="4:10" x14ac:dyDescent="0.25">
      <c r="D3073" s="149"/>
      <c r="J3073" s="149"/>
    </row>
    <row r="3074" spans="4:10" x14ac:dyDescent="0.25">
      <c r="D3074" s="149"/>
      <c r="J3074" s="149"/>
    </row>
    <row r="3075" spans="4:10" x14ac:dyDescent="0.25">
      <c r="D3075" s="149"/>
      <c r="J3075" s="149"/>
    </row>
    <row r="3076" spans="4:10" x14ac:dyDescent="0.25">
      <c r="D3076" s="149"/>
      <c r="J3076" s="149"/>
    </row>
    <row r="3077" spans="4:10" x14ac:dyDescent="0.25">
      <c r="D3077" s="149"/>
      <c r="J3077" s="149"/>
    </row>
    <row r="3078" spans="4:10" x14ac:dyDescent="0.25">
      <c r="D3078" s="149"/>
      <c r="J3078" s="149"/>
    </row>
    <row r="3079" spans="4:10" x14ac:dyDescent="0.25">
      <c r="D3079" s="149"/>
      <c r="J3079" s="149"/>
    </row>
    <row r="3080" spans="4:10" x14ac:dyDescent="0.25">
      <c r="D3080" s="149"/>
      <c r="J3080" s="149"/>
    </row>
    <row r="3081" spans="4:10" x14ac:dyDescent="0.25">
      <c r="D3081" s="149"/>
      <c r="J3081" s="149"/>
    </row>
    <row r="3082" spans="4:10" x14ac:dyDescent="0.25">
      <c r="D3082" s="149"/>
      <c r="J3082" s="149"/>
    </row>
    <row r="3083" spans="4:10" x14ac:dyDescent="0.25">
      <c r="D3083" s="149"/>
      <c r="J3083" s="149"/>
    </row>
    <row r="3084" spans="4:10" x14ac:dyDescent="0.25">
      <c r="D3084" s="149"/>
      <c r="J3084" s="149"/>
    </row>
    <row r="3085" spans="4:10" x14ac:dyDescent="0.25">
      <c r="D3085" s="149"/>
      <c r="J3085" s="149"/>
    </row>
    <row r="3086" spans="4:10" x14ac:dyDescent="0.25">
      <c r="D3086" s="149"/>
      <c r="J3086" s="149"/>
    </row>
    <row r="3087" spans="4:10" x14ac:dyDescent="0.25">
      <c r="D3087" s="149"/>
      <c r="J3087" s="149"/>
    </row>
    <row r="3088" spans="4:10" x14ac:dyDescent="0.25">
      <c r="D3088" s="149"/>
      <c r="J3088" s="149"/>
    </row>
    <row r="3089" spans="4:10" x14ac:dyDescent="0.25">
      <c r="D3089" s="149"/>
      <c r="J3089" s="149"/>
    </row>
    <row r="3090" spans="4:10" x14ac:dyDescent="0.25">
      <c r="D3090" s="149"/>
      <c r="J3090" s="149"/>
    </row>
    <row r="3091" spans="4:10" x14ac:dyDescent="0.25">
      <c r="D3091" s="149"/>
      <c r="J3091" s="149"/>
    </row>
    <row r="3092" spans="4:10" x14ac:dyDescent="0.25">
      <c r="D3092" s="149"/>
      <c r="J3092" s="149"/>
    </row>
    <row r="3093" spans="4:10" x14ac:dyDescent="0.25">
      <c r="D3093" s="149"/>
      <c r="J3093" s="149"/>
    </row>
    <row r="3094" spans="4:10" x14ac:dyDescent="0.25">
      <c r="D3094" s="149"/>
      <c r="J3094" s="149"/>
    </row>
    <row r="3095" spans="4:10" x14ac:dyDescent="0.25">
      <c r="D3095" s="149"/>
      <c r="J3095" s="149"/>
    </row>
    <row r="3096" spans="4:10" x14ac:dyDescent="0.25">
      <c r="D3096" s="149"/>
      <c r="J3096" s="149"/>
    </row>
    <row r="3097" spans="4:10" x14ac:dyDescent="0.25">
      <c r="D3097" s="149"/>
      <c r="J3097" s="149"/>
    </row>
    <row r="3098" spans="4:10" x14ac:dyDescent="0.25">
      <c r="D3098" s="149"/>
      <c r="J3098" s="149"/>
    </row>
    <row r="3099" spans="4:10" x14ac:dyDescent="0.25">
      <c r="D3099" s="149"/>
      <c r="J3099" s="149"/>
    </row>
    <row r="3100" spans="4:10" x14ac:dyDescent="0.25">
      <c r="D3100" s="149"/>
      <c r="J3100" s="149"/>
    </row>
    <row r="3101" spans="4:10" x14ac:dyDescent="0.25">
      <c r="D3101" s="149"/>
      <c r="J3101" s="149"/>
    </row>
    <row r="3102" spans="4:10" x14ac:dyDescent="0.25">
      <c r="D3102" s="149"/>
      <c r="J3102" s="149"/>
    </row>
    <row r="3103" spans="4:10" x14ac:dyDescent="0.25">
      <c r="D3103" s="149"/>
      <c r="J3103" s="149"/>
    </row>
    <row r="3104" spans="4:10" x14ac:dyDescent="0.25">
      <c r="D3104" s="149"/>
      <c r="J3104" s="149"/>
    </row>
    <row r="3105" spans="4:10" x14ac:dyDescent="0.25">
      <c r="D3105" s="149"/>
      <c r="J3105" s="149"/>
    </row>
    <row r="3106" spans="4:10" x14ac:dyDescent="0.25">
      <c r="D3106" s="149"/>
      <c r="J3106" s="149"/>
    </row>
    <row r="3107" spans="4:10" x14ac:dyDescent="0.25">
      <c r="D3107" s="149"/>
      <c r="J3107" s="149"/>
    </row>
    <row r="3108" spans="4:10" x14ac:dyDescent="0.25">
      <c r="D3108" s="149"/>
      <c r="J3108" s="149"/>
    </row>
    <row r="3109" spans="4:10" x14ac:dyDescent="0.25">
      <c r="D3109" s="149"/>
      <c r="J3109" s="149"/>
    </row>
    <row r="3110" spans="4:10" x14ac:dyDescent="0.25">
      <c r="D3110" s="149"/>
      <c r="J3110" s="149"/>
    </row>
    <row r="3111" spans="4:10" x14ac:dyDescent="0.25">
      <c r="D3111" s="149"/>
      <c r="J3111" s="149"/>
    </row>
    <row r="3112" spans="4:10" x14ac:dyDescent="0.25">
      <c r="D3112" s="149"/>
      <c r="J3112" s="149"/>
    </row>
    <row r="3113" spans="4:10" x14ac:dyDescent="0.25">
      <c r="D3113" s="149"/>
      <c r="J3113" s="149"/>
    </row>
    <row r="3114" spans="4:10" x14ac:dyDescent="0.25">
      <c r="D3114" s="149"/>
      <c r="J3114" s="149"/>
    </row>
    <row r="3115" spans="4:10" x14ac:dyDescent="0.25">
      <c r="D3115" s="149"/>
      <c r="J3115" s="149"/>
    </row>
    <row r="3116" spans="4:10" x14ac:dyDescent="0.25">
      <c r="D3116" s="149"/>
      <c r="J3116" s="149"/>
    </row>
    <row r="3117" spans="4:10" x14ac:dyDescent="0.25">
      <c r="D3117" s="149"/>
      <c r="J3117" s="149"/>
    </row>
    <row r="3118" spans="4:10" x14ac:dyDescent="0.25">
      <c r="D3118" s="149"/>
      <c r="J3118" s="149"/>
    </row>
    <row r="3119" spans="4:10" x14ac:dyDescent="0.25">
      <c r="D3119" s="149"/>
      <c r="J3119" s="149"/>
    </row>
    <row r="3120" spans="4:10" x14ac:dyDescent="0.25">
      <c r="D3120" s="149"/>
      <c r="J3120" s="149"/>
    </row>
    <row r="3121" spans="4:10" x14ac:dyDescent="0.25">
      <c r="D3121" s="149"/>
      <c r="J3121" s="149"/>
    </row>
    <row r="3122" spans="4:10" x14ac:dyDescent="0.25">
      <c r="D3122" s="149"/>
      <c r="J3122" s="149"/>
    </row>
    <row r="3123" spans="4:10" x14ac:dyDescent="0.25">
      <c r="D3123" s="149"/>
      <c r="J3123" s="149"/>
    </row>
    <row r="3124" spans="4:10" x14ac:dyDescent="0.25">
      <c r="D3124" s="149"/>
      <c r="J3124" s="149"/>
    </row>
    <row r="3125" spans="4:10" x14ac:dyDescent="0.25">
      <c r="D3125" s="149"/>
      <c r="J3125" s="149"/>
    </row>
    <row r="3126" spans="4:10" x14ac:dyDescent="0.25">
      <c r="D3126" s="149"/>
      <c r="J3126" s="149"/>
    </row>
    <row r="3127" spans="4:10" x14ac:dyDescent="0.25">
      <c r="D3127" s="149"/>
      <c r="J3127" s="149"/>
    </row>
    <row r="3128" spans="4:10" x14ac:dyDescent="0.25">
      <c r="D3128" s="149"/>
      <c r="J3128" s="149"/>
    </row>
    <row r="3129" spans="4:10" x14ac:dyDescent="0.25">
      <c r="D3129" s="149"/>
      <c r="J3129" s="149"/>
    </row>
    <row r="3130" spans="4:10" x14ac:dyDescent="0.25">
      <c r="D3130" s="149"/>
      <c r="J3130" s="149"/>
    </row>
    <row r="3131" spans="4:10" x14ac:dyDescent="0.25">
      <c r="D3131" s="149"/>
      <c r="J3131" s="149"/>
    </row>
    <row r="3132" spans="4:10" x14ac:dyDescent="0.25">
      <c r="D3132" s="149"/>
      <c r="J3132" s="149"/>
    </row>
    <row r="3133" spans="4:10" x14ac:dyDescent="0.25">
      <c r="D3133" s="149"/>
      <c r="J3133" s="149"/>
    </row>
    <row r="3134" spans="4:10" x14ac:dyDescent="0.25">
      <c r="D3134" s="149"/>
      <c r="J3134" s="149"/>
    </row>
    <row r="3135" spans="4:10" x14ac:dyDescent="0.25">
      <c r="D3135" s="149"/>
      <c r="J3135" s="149"/>
    </row>
    <row r="3136" spans="4:10" x14ac:dyDescent="0.25">
      <c r="D3136" s="149"/>
      <c r="J3136" s="149"/>
    </row>
    <row r="3137" spans="4:10" x14ac:dyDescent="0.25">
      <c r="D3137" s="149"/>
      <c r="J3137" s="149"/>
    </row>
    <row r="3138" spans="4:10" x14ac:dyDescent="0.25">
      <c r="D3138" s="149"/>
      <c r="J3138" s="149"/>
    </row>
    <row r="3139" spans="4:10" x14ac:dyDescent="0.25">
      <c r="D3139" s="149"/>
      <c r="J3139" s="149"/>
    </row>
    <row r="3140" spans="4:10" x14ac:dyDescent="0.25">
      <c r="D3140" s="149"/>
      <c r="J3140" s="149"/>
    </row>
    <row r="3141" spans="4:10" x14ac:dyDescent="0.25">
      <c r="D3141" s="149"/>
      <c r="J3141" s="149"/>
    </row>
    <row r="3142" spans="4:10" x14ac:dyDescent="0.25">
      <c r="D3142" s="149"/>
      <c r="J3142" s="149"/>
    </row>
    <row r="3143" spans="4:10" x14ac:dyDescent="0.25">
      <c r="D3143" s="149"/>
      <c r="J3143" s="149"/>
    </row>
    <row r="3144" spans="4:10" x14ac:dyDescent="0.25">
      <c r="D3144" s="149"/>
      <c r="J3144" s="149"/>
    </row>
    <row r="3145" spans="4:10" x14ac:dyDescent="0.25">
      <c r="D3145" s="149"/>
      <c r="J3145" s="149"/>
    </row>
    <row r="3146" spans="4:10" x14ac:dyDescent="0.25">
      <c r="D3146" s="149"/>
      <c r="J3146" s="149"/>
    </row>
    <row r="3147" spans="4:10" x14ac:dyDescent="0.25">
      <c r="D3147" s="149"/>
      <c r="J3147" s="149"/>
    </row>
    <row r="3148" spans="4:10" x14ac:dyDescent="0.25">
      <c r="D3148" s="149"/>
      <c r="J3148" s="149"/>
    </row>
    <row r="3149" spans="4:10" x14ac:dyDescent="0.25">
      <c r="D3149" s="149"/>
      <c r="J3149" s="149"/>
    </row>
    <row r="3150" spans="4:10" x14ac:dyDescent="0.25">
      <c r="D3150" s="149"/>
      <c r="J3150" s="149"/>
    </row>
    <row r="3151" spans="4:10" x14ac:dyDescent="0.25">
      <c r="D3151" s="149"/>
      <c r="J3151" s="149"/>
    </row>
    <row r="3152" spans="4:10" x14ac:dyDescent="0.25">
      <c r="D3152" s="149"/>
      <c r="J3152" s="149"/>
    </row>
    <row r="3153" spans="4:10" x14ac:dyDescent="0.25">
      <c r="D3153" s="149"/>
      <c r="J3153" s="149"/>
    </row>
    <row r="3154" spans="4:10" x14ac:dyDescent="0.25">
      <c r="D3154" s="149"/>
      <c r="J3154" s="149"/>
    </row>
    <row r="3155" spans="4:10" x14ac:dyDescent="0.25">
      <c r="D3155" s="149"/>
      <c r="J3155" s="149"/>
    </row>
    <row r="3156" spans="4:10" x14ac:dyDescent="0.25">
      <c r="D3156" s="149"/>
      <c r="J3156" s="149"/>
    </row>
    <row r="3157" spans="4:10" x14ac:dyDescent="0.25">
      <c r="D3157" s="149"/>
      <c r="J3157" s="149"/>
    </row>
    <row r="3158" spans="4:10" x14ac:dyDescent="0.25">
      <c r="D3158" s="149"/>
      <c r="J3158" s="149"/>
    </row>
    <row r="3159" spans="4:10" x14ac:dyDescent="0.25">
      <c r="D3159" s="149"/>
      <c r="J3159" s="149"/>
    </row>
    <row r="3160" spans="4:10" x14ac:dyDescent="0.25">
      <c r="D3160" s="149"/>
      <c r="J3160" s="149"/>
    </row>
    <row r="3161" spans="4:10" x14ac:dyDescent="0.25">
      <c r="D3161" s="149"/>
      <c r="J3161" s="149"/>
    </row>
    <row r="3162" spans="4:10" x14ac:dyDescent="0.25">
      <c r="D3162" s="149"/>
      <c r="J3162" s="149"/>
    </row>
    <row r="3163" spans="4:10" x14ac:dyDescent="0.25">
      <c r="D3163" s="149"/>
      <c r="J3163" s="149"/>
    </row>
    <row r="3164" spans="4:10" x14ac:dyDescent="0.25">
      <c r="D3164" s="149"/>
      <c r="J3164" s="149"/>
    </row>
    <row r="3165" spans="4:10" x14ac:dyDescent="0.25">
      <c r="D3165" s="149"/>
      <c r="J3165" s="149"/>
    </row>
    <row r="3166" spans="4:10" x14ac:dyDescent="0.25">
      <c r="D3166" s="149"/>
      <c r="J3166" s="149"/>
    </row>
    <row r="3167" spans="4:10" x14ac:dyDescent="0.25">
      <c r="D3167" s="149"/>
      <c r="J3167" s="149"/>
    </row>
    <row r="3168" spans="4:10" x14ac:dyDescent="0.25">
      <c r="D3168" s="149"/>
      <c r="J3168" s="149"/>
    </row>
    <row r="3169" spans="4:10" x14ac:dyDescent="0.25">
      <c r="D3169" s="149"/>
      <c r="J3169" s="149"/>
    </row>
    <row r="3170" spans="4:10" x14ac:dyDescent="0.25">
      <c r="D3170" s="149"/>
      <c r="J3170" s="149"/>
    </row>
    <row r="3171" spans="4:10" x14ac:dyDescent="0.25">
      <c r="D3171" s="149"/>
      <c r="J3171" s="149"/>
    </row>
    <row r="3172" spans="4:10" x14ac:dyDescent="0.25">
      <c r="D3172" s="149"/>
      <c r="J3172" s="149"/>
    </row>
    <row r="3173" spans="4:10" x14ac:dyDescent="0.25">
      <c r="D3173" s="149"/>
      <c r="J3173" s="149"/>
    </row>
    <row r="3174" spans="4:10" x14ac:dyDescent="0.25">
      <c r="D3174" s="149"/>
      <c r="J3174" s="149"/>
    </row>
    <row r="3175" spans="4:10" x14ac:dyDescent="0.25">
      <c r="D3175" s="149"/>
      <c r="J3175" s="149"/>
    </row>
    <row r="3176" spans="4:10" x14ac:dyDescent="0.25">
      <c r="D3176" s="149"/>
      <c r="J3176" s="149"/>
    </row>
    <row r="3177" spans="4:10" x14ac:dyDescent="0.25">
      <c r="D3177" s="149"/>
      <c r="J3177" s="149"/>
    </row>
    <row r="3178" spans="4:10" x14ac:dyDescent="0.25">
      <c r="D3178" s="149"/>
      <c r="J3178" s="149"/>
    </row>
    <row r="3179" spans="4:10" x14ac:dyDescent="0.25">
      <c r="D3179" s="149"/>
      <c r="J3179" s="149"/>
    </row>
    <row r="3180" spans="4:10" x14ac:dyDescent="0.25">
      <c r="D3180" s="149"/>
      <c r="J3180" s="149"/>
    </row>
    <row r="3181" spans="4:10" x14ac:dyDescent="0.25">
      <c r="D3181" s="149"/>
      <c r="J3181" s="149"/>
    </row>
    <row r="3182" spans="4:10" x14ac:dyDescent="0.25">
      <c r="D3182" s="149"/>
      <c r="J3182" s="149"/>
    </row>
    <row r="3183" spans="4:10" x14ac:dyDescent="0.25">
      <c r="D3183" s="149"/>
      <c r="J3183" s="149"/>
    </row>
    <row r="3184" spans="4:10" x14ac:dyDescent="0.25">
      <c r="D3184" s="149"/>
      <c r="J3184" s="149"/>
    </row>
    <row r="3185" spans="4:10" x14ac:dyDescent="0.25">
      <c r="D3185" s="149"/>
      <c r="J3185" s="149"/>
    </row>
    <row r="3186" spans="4:10" x14ac:dyDescent="0.25">
      <c r="D3186" s="149"/>
      <c r="J3186" s="149"/>
    </row>
    <row r="3187" spans="4:10" x14ac:dyDescent="0.25">
      <c r="D3187" s="149"/>
      <c r="J3187" s="149"/>
    </row>
    <row r="3188" spans="4:10" x14ac:dyDescent="0.25">
      <c r="D3188" s="149"/>
      <c r="J3188" s="149"/>
    </row>
    <row r="3189" spans="4:10" x14ac:dyDescent="0.25">
      <c r="D3189" s="149"/>
      <c r="J3189" s="149"/>
    </row>
    <row r="3190" spans="4:10" x14ac:dyDescent="0.25">
      <c r="D3190" s="149"/>
      <c r="J3190" s="149"/>
    </row>
    <row r="3191" spans="4:10" x14ac:dyDescent="0.25">
      <c r="D3191" s="149"/>
      <c r="J3191" s="149"/>
    </row>
    <row r="3192" spans="4:10" x14ac:dyDescent="0.25">
      <c r="D3192" s="149"/>
      <c r="J3192" s="149"/>
    </row>
    <row r="3193" spans="4:10" x14ac:dyDescent="0.25">
      <c r="D3193" s="149"/>
      <c r="J3193" s="149"/>
    </row>
    <row r="3194" spans="4:10" x14ac:dyDescent="0.25">
      <c r="D3194" s="149"/>
      <c r="J3194" s="149"/>
    </row>
    <row r="3195" spans="4:10" x14ac:dyDescent="0.25">
      <c r="D3195" s="149"/>
      <c r="J3195" s="149"/>
    </row>
    <row r="3196" spans="4:10" x14ac:dyDescent="0.25">
      <c r="D3196" s="149"/>
      <c r="J3196" s="149"/>
    </row>
    <row r="3197" spans="4:10" x14ac:dyDescent="0.25">
      <c r="D3197" s="149"/>
      <c r="J3197" s="149"/>
    </row>
    <row r="3198" spans="4:10" x14ac:dyDescent="0.25">
      <c r="D3198" s="149"/>
      <c r="J3198" s="149"/>
    </row>
    <row r="3199" spans="4:10" x14ac:dyDescent="0.25">
      <c r="D3199" s="149"/>
      <c r="J3199" s="149"/>
    </row>
    <row r="3200" spans="4:10" x14ac:dyDescent="0.25">
      <c r="D3200" s="149"/>
      <c r="J3200" s="149"/>
    </row>
    <row r="3201" spans="4:10" x14ac:dyDescent="0.25">
      <c r="D3201" s="149"/>
      <c r="J3201" s="149"/>
    </row>
    <row r="3202" spans="4:10" x14ac:dyDescent="0.25">
      <c r="D3202" s="149"/>
      <c r="J3202" s="149"/>
    </row>
    <row r="3203" spans="4:10" x14ac:dyDescent="0.25">
      <c r="D3203" s="149"/>
      <c r="J3203" s="149"/>
    </row>
    <row r="3204" spans="4:10" x14ac:dyDescent="0.25">
      <c r="D3204" s="149"/>
      <c r="J3204" s="149"/>
    </row>
    <row r="3205" spans="4:10" x14ac:dyDescent="0.25">
      <c r="D3205" s="149"/>
      <c r="J3205" s="149"/>
    </row>
    <row r="3206" spans="4:10" x14ac:dyDescent="0.25">
      <c r="D3206" s="149"/>
      <c r="J3206" s="149"/>
    </row>
    <row r="3207" spans="4:10" x14ac:dyDescent="0.25">
      <c r="D3207" s="149"/>
      <c r="J3207" s="149"/>
    </row>
    <row r="3208" spans="4:10" x14ac:dyDescent="0.25">
      <c r="D3208" s="149"/>
      <c r="J3208" s="149"/>
    </row>
    <row r="3209" spans="4:10" x14ac:dyDescent="0.25">
      <c r="D3209" s="149"/>
      <c r="J3209" s="149"/>
    </row>
    <row r="3210" spans="4:10" x14ac:dyDescent="0.25">
      <c r="D3210" s="149"/>
      <c r="J3210" s="149"/>
    </row>
    <row r="3211" spans="4:10" x14ac:dyDescent="0.25">
      <c r="D3211" s="149"/>
      <c r="J3211" s="149"/>
    </row>
    <row r="3212" spans="4:10" x14ac:dyDescent="0.25">
      <c r="D3212" s="149"/>
      <c r="J3212" s="149"/>
    </row>
    <row r="3213" spans="4:10" x14ac:dyDescent="0.25">
      <c r="D3213" s="149"/>
      <c r="J3213" s="149"/>
    </row>
    <row r="3214" spans="4:10" x14ac:dyDescent="0.25">
      <c r="D3214" s="149"/>
      <c r="J3214" s="149"/>
    </row>
    <row r="3215" spans="4:10" x14ac:dyDescent="0.25">
      <c r="D3215" s="149"/>
      <c r="J3215" s="149"/>
    </row>
    <row r="3216" spans="4:10" x14ac:dyDescent="0.25">
      <c r="D3216" s="149"/>
      <c r="J3216" s="149"/>
    </row>
    <row r="3217" spans="4:10" x14ac:dyDescent="0.25">
      <c r="D3217" s="149"/>
      <c r="J3217" s="149"/>
    </row>
    <row r="3218" spans="4:10" x14ac:dyDescent="0.25">
      <c r="D3218" s="149"/>
      <c r="J3218" s="149"/>
    </row>
    <row r="3219" spans="4:10" x14ac:dyDescent="0.25">
      <c r="D3219" s="149"/>
      <c r="J3219" s="149"/>
    </row>
    <row r="3220" spans="4:10" x14ac:dyDescent="0.25">
      <c r="D3220" s="149"/>
      <c r="J3220" s="149"/>
    </row>
    <row r="3221" spans="4:10" x14ac:dyDescent="0.25">
      <c r="D3221" s="149"/>
      <c r="J3221" s="149"/>
    </row>
    <row r="3222" spans="4:10" x14ac:dyDescent="0.25">
      <c r="D3222" s="149"/>
      <c r="J3222" s="149"/>
    </row>
    <row r="3223" spans="4:10" x14ac:dyDescent="0.25">
      <c r="D3223" s="149"/>
      <c r="J3223" s="149"/>
    </row>
    <row r="3224" spans="4:10" x14ac:dyDescent="0.25">
      <c r="D3224" s="149"/>
      <c r="J3224" s="149"/>
    </row>
    <row r="3225" spans="4:10" x14ac:dyDescent="0.25">
      <c r="D3225" s="149"/>
      <c r="J3225" s="149"/>
    </row>
    <row r="3226" spans="4:10" x14ac:dyDescent="0.25">
      <c r="D3226" s="149"/>
      <c r="J3226" s="149"/>
    </row>
    <row r="3227" spans="4:10" x14ac:dyDescent="0.25">
      <c r="D3227" s="149"/>
      <c r="J3227" s="149"/>
    </row>
    <row r="3228" spans="4:10" x14ac:dyDescent="0.25">
      <c r="D3228" s="149"/>
      <c r="J3228" s="149"/>
    </row>
    <row r="3229" spans="4:10" x14ac:dyDescent="0.25">
      <c r="D3229" s="149"/>
      <c r="J3229" s="149"/>
    </row>
    <row r="3230" spans="4:10" x14ac:dyDescent="0.25">
      <c r="D3230" s="149"/>
      <c r="J3230" s="149"/>
    </row>
    <row r="3231" spans="4:10" x14ac:dyDescent="0.25">
      <c r="D3231" s="149"/>
      <c r="J3231" s="149"/>
    </row>
    <row r="3232" spans="4:10" x14ac:dyDescent="0.25">
      <c r="D3232" s="149"/>
      <c r="J3232" s="149"/>
    </row>
    <row r="3233" spans="4:10" x14ac:dyDescent="0.25">
      <c r="D3233" s="149"/>
      <c r="J3233" s="149"/>
    </row>
    <row r="3234" spans="4:10" x14ac:dyDescent="0.25">
      <c r="D3234" s="149"/>
      <c r="J3234" s="149"/>
    </row>
    <row r="3235" spans="4:10" x14ac:dyDescent="0.25">
      <c r="D3235" s="149"/>
      <c r="J3235" s="149"/>
    </row>
    <row r="3236" spans="4:10" x14ac:dyDescent="0.25">
      <c r="D3236" s="149"/>
      <c r="J3236" s="149"/>
    </row>
    <row r="3237" spans="4:10" x14ac:dyDescent="0.25">
      <c r="D3237" s="149"/>
      <c r="J3237" s="149"/>
    </row>
    <row r="3238" spans="4:10" x14ac:dyDescent="0.25">
      <c r="D3238" s="149"/>
      <c r="J3238" s="149"/>
    </row>
    <row r="3239" spans="4:10" x14ac:dyDescent="0.25">
      <c r="D3239" s="149"/>
      <c r="J3239" s="149"/>
    </row>
    <row r="3240" spans="4:10" x14ac:dyDescent="0.25">
      <c r="D3240" s="149"/>
      <c r="J3240" s="149"/>
    </row>
    <row r="3241" spans="4:10" x14ac:dyDescent="0.25">
      <c r="D3241" s="149"/>
      <c r="J3241" s="149"/>
    </row>
    <row r="3242" spans="4:10" x14ac:dyDescent="0.25">
      <c r="D3242" s="149"/>
      <c r="J3242" s="149"/>
    </row>
    <row r="3243" spans="4:10" x14ac:dyDescent="0.25">
      <c r="D3243" s="149"/>
      <c r="J3243" s="149"/>
    </row>
    <row r="3244" spans="4:10" x14ac:dyDescent="0.25">
      <c r="D3244" s="149"/>
      <c r="J3244" s="149"/>
    </row>
    <row r="3245" spans="4:10" x14ac:dyDescent="0.25">
      <c r="D3245" s="149"/>
      <c r="J3245" s="149"/>
    </row>
    <row r="3246" spans="4:10" x14ac:dyDescent="0.25">
      <c r="D3246" s="149"/>
      <c r="J3246" s="149"/>
    </row>
    <row r="3247" spans="4:10" x14ac:dyDescent="0.25">
      <c r="D3247" s="149"/>
      <c r="J3247" s="149"/>
    </row>
    <row r="3248" spans="4:10" x14ac:dyDescent="0.25">
      <c r="D3248" s="149"/>
      <c r="J3248" s="149"/>
    </row>
    <row r="3249" spans="4:10" x14ac:dyDescent="0.25">
      <c r="D3249" s="149"/>
      <c r="J3249" s="149"/>
    </row>
    <row r="3250" spans="4:10" x14ac:dyDescent="0.25">
      <c r="D3250" s="149"/>
      <c r="J3250" s="149"/>
    </row>
    <row r="3251" spans="4:10" x14ac:dyDescent="0.25">
      <c r="D3251" s="149"/>
      <c r="J3251" s="149"/>
    </row>
    <row r="3252" spans="4:10" x14ac:dyDescent="0.25">
      <c r="D3252" s="149"/>
      <c r="J3252" s="149"/>
    </row>
    <row r="3253" spans="4:10" x14ac:dyDescent="0.25">
      <c r="D3253" s="149"/>
      <c r="J3253" s="149"/>
    </row>
    <row r="3254" spans="4:10" x14ac:dyDescent="0.25">
      <c r="D3254" s="149"/>
      <c r="J3254" s="149"/>
    </row>
    <row r="3255" spans="4:10" x14ac:dyDescent="0.25">
      <c r="D3255" s="149"/>
      <c r="J3255" s="149"/>
    </row>
    <row r="3256" spans="4:10" x14ac:dyDescent="0.25">
      <c r="D3256" s="149"/>
      <c r="J3256" s="149"/>
    </row>
    <row r="3257" spans="4:10" x14ac:dyDescent="0.25">
      <c r="D3257" s="149"/>
      <c r="J3257" s="149"/>
    </row>
    <row r="3258" spans="4:10" x14ac:dyDescent="0.25">
      <c r="D3258" s="149"/>
      <c r="J3258" s="149"/>
    </row>
    <row r="3259" spans="4:10" x14ac:dyDescent="0.25">
      <c r="D3259" s="149"/>
      <c r="J3259" s="149"/>
    </row>
    <row r="3260" spans="4:10" x14ac:dyDescent="0.25">
      <c r="D3260" s="149"/>
      <c r="J3260" s="149"/>
    </row>
    <row r="3261" spans="4:10" x14ac:dyDescent="0.25">
      <c r="D3261" s="149"/>
      <c r="J3261" s="149"/>
    </row>
    <row r="3262" spans="4:10" x14ac:dyDescent="0.25">
      <c r="D3262" s="149"/>
      <c r="J3262" s="149"/>
    </row>
    <row r="3263" spans="4:10" x14ac:dyDescent="0.25">
      <c r="D3263" s="149"/>
      <c r="J3263" s="149"/>
    </row>
    <row r="3264" spans="4:10" x14ac:dyDescent="0.25">
      <c r="D3264" s="149"/>
      <c r="J3264" s="149"/>
    </row>
    <row r="3265" spans="4:10" x14ac:dyDescent="0.25">
      <c r="D3265" s="149"/>
      <c r="J3265" s="149"/>
    </row>
    <row r="3266" spans="4:10" x14ac:dyDescent="0.25">
      <c r="D3266" s="149"/>
      <c r="J3266" s="149"/>
    </row>
    <row r="3267" spans="4:10" x14ac:dyDescent="0.25">
      <c r="D3267" s="149"/>
      <c r="J3267" s="149"/>
    </row>
    <row r="3268" spans="4:10" x14ac:dyDescent="0.25">
      <c r="D3268" s="149"/>
      <c r="J3268" s="149"/>
    </row>
    <row r="3269" spans="4:10" x14ac:dyDescent="0.25">
      <c r="D3269" s="149"/>
      <c r="J3269" s="149"/>
    </row>
    <row r="3270" spans="4:10" x14ac:dyDescent="0.25">
      <c r="D3270" s="149"/>
      <c r="J3270" s="149"/>
    </row>
    <row r="3271" spans="4:10" x14ac:dyDescent="0.25">
      <c r="D3271" s="149"/>
      <c r="J3271" s="149"/>
    </row>
    <row r="3272" spans="4:10" x14ac:dyDescent="0.25">
      <c r="D3272" s="149"/>
      <c r="J3272" s="149"/>
    </row>
    <row r="3273" spans="4:10" x14ac:dyDescent="0.25">
      <c r="D3273" s="149"/>
      <c r="J3273" s="149"/>
    </row>
    <row r="3274" spans="4:10" x14ac:dyDescent="0.25">
      <c r="D3274" s="149"/>
      <c r="J3274" s="149"/>
    </row>
    <row r="3275" spans="4:10" x14ac:dyDescent="0.25">
      <c r="D3275" s="149"/>
      <c r="J3275" s="149"/>
    </row>
    <row r="3276" spans="4:10" x14ac:dyDescent="0.25">
      <c r="D3276" s="149"/>
      <c r="J3276" s="149"/>
    </row>
    <row r="3277" spans="4:10" x14ac:dyDescent="0.25">
      <c r="D3277" s="149"/>
      <c r="J3277" s="149"/>
    </row>
    <row r="3278" spans="4:10" x14ac:dyDescent="0.25">
      <c r="D3278" s="149"/>
      <c r="J3278" s="149"/>
    </row>
    <row r="3279" spans="4:10" x14ac:dyDescent="0.25">
      <c r="D3279" s="149"/>
      <c r="J3279" s="149"/>
    </row>
    <row r="3280" spans="4:10" x14ac:dyDescent="0.25">
      <c r="D3280" s="149"/>
      <c r="J3280" s="149"/>
    </row>
    <row r="3281" spans="4:10" x14ac:dyDescent="0.25">
      <c r="D3281" s="149"/>
      <c r="J3281" s="149"/>
    </row>
    <row r="3282" spans="4:10" x14ac:dyDescent="0.25">
      <c r="D3282" s="149"/>
      <c r="J3282" s="149"/>
    </row>
    <row r="3283" spans="4:10" x14ac:dyDescent="0.25">
      <c r="D3283" s="149"/>
      <c r="J3283" s="149"/>
    </row>
    <row r="3284" spans="4:10" x14ac:dyDescent="0.25">
      <c r="D3284" s="149"/>
      <c r="J3284" s="149"/>
    </row>
    <row r="3285" spans="4:10" x14ac:dyDescent="0.25">
      <c r="D3285" s="149"/>
      <c r="J3285" s="149"/>
    </row>
    <row r="3286" spans="4:10" x14ac:dyDescent="0.25">
      <c r="D3286" s="149"/>
      <c r="J3286" s="149"/>
    </row>
    <row r="3287" spans="4:10" x14ac:dyDescent="0.25">
      <c r="D3287" s="149"/>
      <c r="J3287" s="149"/>
    </row>
    <row r="3288" spans="4:10" x14ac:dyDescent="0.25">
      <c r="D3288" s="149"/>
      <c r="J3288" s="149"/>
    </row>
    <row r="3289" spans="4:10" x14ac:dyDescent="0.25">
      <c r="D3289" s="149"/>
      <c r="J3289" s="149"/>
    </row>
    <row r="3290" spans="4:10" x14ac:dyDescent="0.25">
      <c r="D3290" s="149"/>
      <c r="J3290" s="149"/>
    </row>
    <row r="3291" spans="4:10" x14ac:dyDescent="0.25">
      <c r="D3291" s="149"/>
      <c r="J3291" s="149"/>
    </row>
    <row r="3292" spans="4:10" x14ac:dyDescent="0.25">
      <c r="D3292" s="149"/>
      <c r="J3292" s="149"/>
    </row>
    <row r="3293" spans="4:10" x14ac:dyDescent="0.25">
      <c r="D3293" s="149"/>
      <c r="J3293" s="149"/>
    </row>
    <row r="3294" spans="4:10" x14ac:dyDescent="0.25">
      <c r="D3294" s="149"/>
      <c r="J3294" s="149"/>
    </row>
    <row r="3295" spans="4:10" x14ac:dyDescent="0.25">
      <c r="D3295" s="149"/>
      <c r="J3295" s="149"/>
    </row>
    <row r="3296" spans="4:10" x14ac:dyDescent="0.25">
      <c r="D3296" s="149"/>
      <c r="J3296" s="149"/>
    </row>
    <row r="3297" spans="4:10" x14ac:dyDescent="0.25">
      <c r="D3297" s="149"/>
      <c r="J3297" s="149"/>
    </row>
    <row r="3298" spans="4:10" x14ac:dyDescent="0.25">
      <c r="D3298" s="149"/>
      <c r="J3298" s="149"/>
    </row>
    <row r="3299" spans="4:10" x14ac:dyDescent="0.25">
      <c r="D3299" s="149"/>
      <c r="J3299" s="149"/>
    </row>
    <row r="3300" spans="4:10" x14ac:dyDescent="0.25">
      <c r="D3300" s="149"/>
      <c r="J3300" s="149"/>
    </row>
    <row r="3301" spans="4:10" x14ac:dyDescent="0.25">
      <c r="D3301" s="149"/>
      <c r="J3301" s="149"/>
    </row>
    <row r="3302" spans="4:10" x14ac:dyDescent="0.25">
      <c r="D3302" s="149"/>
      <c r="J3302" s="149"/>
    </row>
    <row r="3303" spans="4:10" x14ac:dyDescent="0.25">
      <c r="D3303" s="149"/>
      <c r="J3303" s="149"/>
    </row>
    <row r="3304" spans="4:10" x14ac:dyDescent="0.25">
      <c r="D3304" s="149"/>
      <c r="J3304" s="149"/>
    </row>
    <row r="3305" spans="4:10" x14ac:dyDescent="0.25">
      <c r="D3305" s="149"/>
      <c r="J3305" s="149"/>
    </row>
    <row r="3306" spans="4:10" x14ac:dyDescent="0.25">
      <c r="D3306" s="149"/>
      <c r="J3306" s="149"/>
    </row>
    <row r="3307" spans="4:10" x14ac:dyDescent="0.25">
      <c r="D3307" s="149"/>
      <c r="J3307" s="149"/>
    </row>
    <row r="3308" spans="4:10" x14ac:dyDescent="0.25">
      <c r="D3308" s="149"/>
      <c r="J3308" s="149"/>
    </row>
    <row r="3309" spans="4:10" x14ac:dyDescent="0.25">
      <c r="D3309" s="149"/>
      <c r="J3309" s="149"/>
    </row>
    <row r="3310" spans="4:10" x14ac:dyDescent="0.25">
      <c r="D3310" s="149"/>
      <c r="J3310" s="149"/>
    </row>
    <row r="3311" spans="4:10" x14ac:dyDescent="0.25">
      <c r="D3311" s="149"/>
      <c r="J3311" s="149"/>
    </row>
    <row r="3312" spans="4:10" x14ac:dyDescent="0.25">
      <c r="D3312" s="149"/>
      <c r="J3312" s="149"/>
    </row>
    <row r="3313" spans="4:10" x14ac:dyDescent="0.25">
      <c r="D3313" s="149"/>
      <c r="J3313" s="149"/>
    </row>
    <row r="3314" spans="4:10" x14ac:dyDescent="0.25">
      <c r="D3314" s="149"/>
      <c r="J3314" s="149"/>
    </row>
    <row r="3315" spans="4:10" x14ac:dyDescent="0.25">
      <c r="D3315" s="149"/>
      <c r="J3315" s="149"/>
    </row>
    <row r="3316" spans="4:10" x14ac:dyDescent="0.25">
      <c r="D3316" s="149"/>
      <c r="J3316" s="149"/>
    </row>
    <row r="3317" spans="4:10" x14ac:dyDescent="0.25">
      <c r="D3317" s="149"/>
      <c r="J3317" s="149"/>
    </row>
    <row r="3318" spans="4:10" x14ac:dyDescent="0.25">
      <c r="D3318" s="149"/>
      <c r="J3318" s="149"/>
    </row>
    <row r="3319" spans="4:10" x14ac:dyDescent="0.25">
      <c r="D3319" s="149"/>
      <c r="J3319" s="149"/>
    </row>
    <row r="3320" spans="4:10" x14ac:dyDescent="0.25">
      <c r="D3320" s="149"/>
      <c r="J3320" s="149"/>
    </row>
    <row r="3321" spans="4:10" x14ac:dyDescent="0.25">
      <c r="D3321" s="149"/>
      <c r="J3321" s="149"/>
    </row>
    <row r="3322" spans="4:10" x14ac:dyDescent="0.25">
      <c r="D3322" s="149"/>
      <c r="J3322" s="149"/>
    </row>
    <row r="3323" spans="4:10" x14ac:dyDescent="0.25">
      <c r="D3323" s="149"/>
      <c r="J3323" s="149"/>
    </row>
    <row r="3324" spans="4:10" x14ac:dyDescent="0.25">
      <c r="D3324" s="149"/>
      <c r="J3324" s="149"/>
    </row>
    <row r="3325" spans="4:10" x14ac:dyDescent="0.25">
      <c r="D3325" s="149"/>
      <c r="J3325" s="149"/>
    </row>
    <row r="3326" spans="4:10" x14ac:dyDescent="0.25">
      <c r="D3326" s="149"/>
      <c r="J3326" s="149"/>
    </row>
    <row r="3327" spans="4:10" x14ac:dyDescent="0.25">
      <c r="D3327" s="149"/>
      <c r="J3327" s="149"/>
    </row>
    <row r="3328" spans="4:10" x14ac:dyDescent="0.25">
      <c r="D3328" s="149"/>
      <c r="J3328" s="149"/>
    </row>
    <row r="3329" spans="4:10" x14ac:dyDescent="0.25">
      <c r="D3329" s="149"/>
      <c r="J3329" s="149"/>
    </row>
    <row r="3330" spans="4:10" x14ac:dyDescent="0.25">
      <c r="D3330" s="149"/>
      <c r="J3330" s="149"/>
    </row>
    <row r="3331" spans="4:10" x14ac:dyDescent="0.25">
      <c r="D3331" s="149"/>
      <c r="J3331" s="149"/>
    </row>
    <row r="3332" spans="4:10" x14ac:dyDescent="0.25">
      <c r="D3332" s="149"/>
      <c r="J3332" s="149"/>
    </row>
    <row r="3333" spans="4:10" x14ac:dyDescent="0.25">
      <c r="D3333" s="149"/>
      <c r="J3333" s="149"/>
    </row>
    <row r="3334" spans="4:10" x14ac:dyDescent="0.25">
      <c r="D3334" s="149"/>
      <c r="J3334" s="149"/>
    </row>
    <row r="3335" spans="4:10" x14ac:dyDescent="0.25">
      <c r="D3335" s="149"/>
      <c r="J3335" s="149"/>
    </row>
    <row r="3336" spans="4:10" x14ac:dyDescent="0.25">
      <c r="D3336" s="149"/>
      <c r="J3336" s="149"/>
    </row>
    <row r="3337" spans="4:10" x14ac:dyDescent="0.25">
      <c r="D3337" s="149"/>
      <c r="J3337" s="149"/>
    </row>
    <row r="3338" spans="4:10" x14ac:dyDescent="0.25">
      <c r="D3338" s="149"/>
      <c r="J3338" s="149"/>
    </row>
    <row r="3339" spans="4:10" x14ac:dyDescent="0.25">
      <c r="D3339" s="149"/>
      <c r="J3339" s="149"/>
    </row>
    <row r="3340" spans="4:10" x14ac:dyDescent="0.25">
      <c r="D3340" s="149"/>
      <c r="J3340" s="149"/>
    </row>
    <row r="3341" spans="4:10" x14ac:dyDescent="0.25">
      <c r="D3341" s="149"/>
      <c r="J3341" s="149"/>
    </row>
    <row r="3342" spans="4:10" x14ac:dyDescent="0.25">
      <c r="D3342" s="149"/>
      <c r="J3342" s="149"/>
    </row>
    <row r="3343" spans="4:10" x14ac:dyDescent="0.25">
      <c r="D3343" s="149"/>
      <c r="J3343" s="149"/>
    </row>
    <row r="3344" spans="4:10" x14ac:dyDescent="0.25">
      <c r="D3344" s="149"/>
      <c r="J3344" s="149"/>
    </row>
    <row r="3345" spans="4:10" x14ac:dyDescent="0.25">
      <c r="D3345" s="149"/>
      <c r="J3345" s="149"/>
    </row>
    <row r="3346" spans="4:10" x14ac:dyDescent="0.25">
      <c r="D3346" s="149"/>
      <c r="J3346" s="149"/>
    </row>
    <row r="3347" spans="4:10" x14ac:dyDescent="0.25">
      <c r="D3347" s="149"/>
      <c r="J3347" s="149"/>
    </row>
    <row r="3348" spans="4:10" x14ac:dyDescent="0.25">
      <c r="D3348" s="149"/>
      <c r="J3348" s="149"/>
    </row>
    <row r="3349" spans="4:10" x14ac:dyDescent="0.25">
      <c r="D3349" s="149"/>
      <c r="J3349" s="149"/>
    </row>
    <row r="3350" spans="4:10" x14ac:dyDescent="0.25">
      <c r="D3350" s="149"/>
      <c r="J3350" s="149"/>
    </row>
    <row r="3351" spans="4:10" x14ac:dyDescent="0.25">
      <c r="D3351" s="149"/>
      <c r="J3351" s="149"/>
    </row>
    <row r="3352" spans="4:10" x14ac:dyDescent="0.25">
      <c r="D3352" s="149"/>
      <c r="J3352" s="149"/>
    </row>
    <row r="3353" spans="4:10" x14ac:dyDescent="0.25">
      <c r="D3353" s="149"/>
      <c r="J3353" s="149"/>
    </row>
    <row r="3354" spans="4:10" x14ac:dyDescent="0.25">
      <c r="D3354" s="149"/>
      <c r="J3354" s="149"/>
    </row>
    <row r="3355" spans="4:10" x14ac:dyDescent="0.25">
      <c r="D3355" s="149"/>
      <c r="J3355" s="149"/>
    </row>
    <row r="3356" spans="4:10" x14ac:dyDescent="0.25">
      <c r="D3356" s="149"/>
      <c r="J3356" s="149"/>
    </row>
    <row r="3357" spans="4:10" x14ac:dyDescent="0.25">
      <c r="D3357" s="149"/>
      <c r="J3357" s="149"/>
    </row>
    <row r="3358" spans="4:10" x14ac:dyDescent="0.25">
      <c r="D3358" s="149"/>
      <c r="J3358" s="149"/>
    </row>
    <row r="3359" spans="4:10" x14ac:dyDescent="0.25">
      <c r="D3359" s="149"/>
      <c r="J3359" s="149"/>
    </row>
    <row r="3360" spans="4:10" x14ac:dyDescent="0.25">
      <c r="D3360" s="149"/>
      <c r="J3360" s="149"/>
    </row>
    <row r="3361" spans="4:10" x14ac:dyDescent="0.25">
      <c r="D3361" s="149"/>
      <c r="J3361" s="149"/>
    </row>
    <row r="3362" spans="4:10" x14ac:dyDescent="0.25">
      <c r="D3362" s="149"/>
      <c r="J3362" s="149"/>
    </row>
    <row r="3363" spans="4:10" x14ac:dyDescent="0.25">
      <c r="D3363" s="149"/>
      <c r="J3363" s="149"/>
    </row>
    <row r="3364" spans="4:10" x14ac:dyDescent="0.25">
      <c r="D3364" s="149"/>
      <c r="J3364" s="149"/>
    </row>
    <row r="3365" spans="4:10" x14ac:dyDescent="0.25">
      <c r="D3365" s="149"/>
      <c r="J3365" s="149"/>
    </row>
    <row r="3366" spans="4:10" x14ac:dyDescent="0.25">
      <c r="D3366" s="149"/>
      <c r="J3366" s="149"/>
    </row>
    <row r="3367" spans="4:10" x14ac:dyDescent="0.25">
      <c r="D3367" s="149"/>
      <c r="J3367" s="149"/>
    </row>
    <row r="3368" spans="4:10" x14ac:dyDescent="0.25">
      <c r="D3368" s="149"/>
      <c r="J3368" s="149"/>
    </row>
    <row r="3369" spans="4:10" x14ac:dyDescent="0.25">
      <c r="D3369" s="149"/>
      <c r="J3369" s="149"/>
    </row>
    <row r="3370" spans="4:10" x14ac:dyDescent="0.25">
      <c r="D3370" s="149"/>
      <c r="J3370" s="149"/>
    </row>
    <row r="3371" spans="4:10" x14ac:dyDescent="0.25">
      <c r="D3371" s="149"/>
      <c r="J3371" s="149"/>
    </row>
    <row r="3372" spans="4:10" x14ac:dyDescent="0.25">
      <c r="D3372" s="149"/>
      <c r="J3372" s="149"/>
    </row>
    <row r="3373" spans="4:10" x14ac:dyDescent="0.25">
      <c r="D3373" s="149"/>
      <c r="J3373" s="149"/>
    </row>
    <row r="3374" spans="4:10" x14ac:dyDescent="0.25">
      <c r="D3374" s="149"/>
      <c r="J3374" s="149"/>
    </row>
    <row r="3375" spans="4:10" x14ac:dyDescent="0.25">
      <c r="D3375" s="149"/>
      <c r="J3375" s="149"/>
    </row>
    <row r="3376" spans="4:10" x14ac:dyDescent="0.25">
      <c r="D3376" s="149"/>
      <c r="J3376" s="149"/>
    </row>
    <row r="3377" spans="4:10" x14ac:dyDescent="0.25">
      <c r="D3377" s="149"/>
      <c r="J3377" s="149"/>
    </row>
    <row r="3378" spans="4:10" x14ac:dyDescent="0.25">
      <c r="D3378" s="149"/>
      <c r="J3378" s="149"/>
    </row>
    <row r="3379" spans="4:10" x14ac:dyDescent="0.25">
      <c r="D3379" s="149"/>
      <c r="J3379" s="149"/>
    </row>
    <row r="3380" spans="4:10" x14ac:dyDescent="0.25">
      <c r="D3380" s="149"/>
      <c r="J3380" s="149"/>
    </row>
    <row r="3381" spans="4:10" x14ac:dyDescent="0.25">
      <c r="D3381" s="149"/>
      <c r="J3381" s="149"/>
    </row>
    <row r="3382" spans="4:10" x14ac:dyDescent="0.25">
      <c r="D3382" s="149"/>
      <c r="J3382" s="149"/>
    </row>
    <row r="3383" spans="4:10" x14ac:dyDescent="0.25">
      <c r="D3383" s="149"/>
      <c r="J3383" s="149"/>
    </row>
    <row r="3384" spans="4:10" x14ac:dyDescent="0.25">
      <c r="D3384" s="149"/>
      <c r="J3384" s="149"/>
    </row>
    <row r="3385" spans="4:10" x14ac:dyDescent="0.25">
      <c r="D3385" s="149"/>
      <c r="J3385" s="149"/>
    </row>
    <row r="3386" spans="4:10" x14ac:dyDescent="0.25">
      <c r="D3386" s="149"/>
      <c r="J3386" s="149"/>
    </row>
    <row r="3387" spans="4:10" x14ac:dyDescent="0.25">
      <c r="D3387" s="149"/>
      <c r="J3387" s="149"/>
    </row>
    <row r="3388" spans="4:10" x14ac:dyDescent="0.25">
      <c r="D3388" s="149"/>
      <c r="J3388" s="149"/>
    </row>
    <row r="3389" spans="4:10" x14ac:dyDescent="0.25">
      <c r="D3389" s="149"/>
      <c r="J3389" s="149"/>
    </row>
    <row r="3390" spans="4:10" x14ac:dyDescent="0.25">
      <c r="D3390" s="149"/>
      <c r="J3390" s="149"/>
    </row>
    <row r="3391" spans="4:10" x14ac:dyDescent="0.25">
      <c r="D3391" s="149"/>
      <c r="J3391" s="149"/>
    </row>
    <row r="3392" spans="4:10" x14ac:dyDescent="0.25">
      <c r="D3392" s="149"/>
      <c r="J3392" s="149"/>
    </row>
    <row r="3393" spans="4:10" x14ac:dyDescent="0.25">
      <c r="D3393" s="149"/>
      <c r="J3393" s="149"/>
    </row>
    <row r="3394" spans="4:10" x14ac:dyDescent="0.25">
      <c r="D3394" s="149"/>
      <c r="J3394" s="149"/>
    </row>
    <row r="3395" spans="4:10" x14ac:dyDescent="0.25">
      <c r="D3395" s="149"/>
      <c r="J3395" s="149"/>
    </row>
    <row r="3396" spans="4:10" x14ac:dyDescent="0.25">
      <c r="D3396" s="149"/>
      <c r="J3396" s="149"/>
    </row>
    <row r="3397" spans="4:10" x14ac:dyDescent="0.25">
      <c r="D3397" s="149"/>
      <c r="J3397" s="149"/>
    </row>
    <row r="3398" spans="4:10" x14ac:dyDescent="0.25">
      <c r="D3398" s="149"/>
      <c r="J3398" s="149"/>
    </row>
    <row r="3399" spans="4:10" x14ac:dyDescent="0.25">
      <c r="D3399" s="149"/>
      <c r="J3399" s="149"/>
    </row>
    <row r="3400" spans="4:10" x14ac:dyDescent="0.25">
      <c r="D3400" s="149"/>
      <c r="J3400" s="149"/>
    </row>
    <row r="3401" spans="4:10" x14ac:dyDescent="0.25">
      <c r="D3401" s="149"/>
      <c r="J3401" s="149"/>
    </row>
    <row r="3402" spans="4:10" x14ac:dyDescent="0.25">
      <c r="D3402" s="149"/>
      <c r="J3402" s="149"/>
    </row>
    <row r="3403" spans="4:10" x14ac:dyDescent="0.25">
      <c r="D3403" s="149"/>
      <c r="J3403" s="149"/>
    </row>
    <row r="3404" spans="4:10" x14ac:dyDescent="0.25">
      <c r="D3404" s="149"/>
      <c r="J3404" s="149"/>
    </row>
    <row r="3405" spans="4:10" x14ac:dyDescent="0.25">
      <c r="D3405" s="149"/>
      <c r="J3405" s="149"/>
    </row>
    <row r="3406" spans="4:10" x14ac:dyDescent="0.25">
      <c r="D3406" s="149"/>
      <c r="J3406" s="149"/>
    </row>
    <row r="3407" spans="4:10" x14ac:dyDescent="0.25">
      <c r="D3407" s="149"/>
      <c r="J3407" s="149"/>
    </row>
    <row r="3408" spans="4:10" x14ac:dyDescent="0.25">
      <c r="D3408" s="149"/>
      <c r="J3408" s="149"/>
    </row>
    <row r="3409" spans="4:10" x14ac:dyDescent="0.25">
      <c r="D3409" s="149"/>
      <c r="J3409" s="149"/>
    </row>
    <row r="3410" spans="4:10" x14ac:dyDescent="0.25">
      <c r="D3410" s="149"/>
      <c r="J3410" s="149"/>
    </row>
    <row r="3411" spans="4:10" x14ac:dyDescent="0.25">
      <c r="D3411" s="149"/>
      <c r="J3411" s="149"/>
    </row>
    <row r="3412" spans="4:10" x14ac:dyDescent="0.25">
      <c r="D3412" s="149"/>
      <c r="J3412" s="149"/>
    </row>
    <row r="3413" spans="4:10" x14ac:dyDescent="0.25">
      <c r="D3413" s="149"/>
      <c r="J3413" s="149"/>
    </row>
    <row r="3414" spans="4:10" x14ac:dyDescent="0.25">
      <c r="D3414" s="149"/>
      <c r="J3414" s="149"/>
    </row>
    <row r="3415" spans="4:10" x14ac:dyDescent="0.25">
      <c r="D3415" s="149"/>
      <c r="J3415" s="149"/>
    </row>
    <row r="3416" spans="4:10" x14ac:dyDescent="0.25">
      <c r="D3416" s="149"/>
      <c r="J3416" s="149"/>
    </row>
    <row r="3417" spans="4:10" x14ac:dyDescent="0.25">
      <c r="D3417" s="149"/>
      <c r="J3417" s="149"/>
    </row>
    <row r="3418" spans="4:10" x14ac:dyDescent="0.25">
      <c r="D3418" s="149"/>
      <c r="J3418" s="149"/>
    </row>
    <row r="3419" spans="4:10" x14ac:dyDescent="0.25">
      <c r="D3419" s="149"/>
      <c r="J3419" s="149"/>
    </row>
    <row r="3420" spans="4:10" x14ac:dyDescent="0.25">
      <c r="D3420" s="149"/>
      <c r="J3420" s="149"/>
    </row>
    <row r="3421" spans="4:10" x14ac:dyDescent="0.25">
      <c r="D3421" s="149"/>
      <c r="J3421" s="149"/>
    </row>
    <row r="3422" spans="4:10" x14ac:dyDescent="0.25">
      <c r="D3422" s="149"/>
      <c r="J3422" s="149"/>
    </row>
    <row r="3423" spans="4:10" x14ac:dyDescent="0.25">
      <c r="D3423" s="149"/>
      <c r="J3423" s="149"/>
    </row>
    <row r="3424" spans="4:10" x14ac:dyDescent="0.25">
      <c r="D3424" s="149"/>
      <c r="J3424" s="149"/>
    </row>
    <row r="3425" spans="4:10" x14ac:dyDescent="0.25">
      <c r="D3425" s="149"/>
      <c r="J3425" s="149"/>
    </row>
    <row r="3426" spans="4:10" x14ac:dyDescent="0.25">
      <c r="D3426" s="149"/>
      <c r="J3426" s="149"/>
    </row>
    <row r="3427" spans="4:10" x14ac:dyDescent="0.25">
      <c r="D3427" s="149"/>
      <c r="J3427" s="149"/>
    </row>
    <row r="3428" spans="4:10" x14ac:dyDescent="0.25">
      <c r="D3428" s="149"/>
      <c r="J3428" s="149"/>
    </row>
    <row r="3429" spans="4:10" x14ac:dyDescent="0.25">
      <c r="D3429" s="149"/>
      <c r="J3429" s="149"/>
    </row>
    <row r="3430" spans="4:10" x14ac:dyDescent="0.25">
      <c r="D3430" s="149"/>
      <c r="J3430" s="149"/>
    </row>
    <row r="3431" spans="4:10" x14ac:dyDescent="0.25">
      <c r="D3431" s="149"/>
      <c r="J3431" s="149"/>
    </row>
    <row r="3432" spans="4:10" x14ac:dyDescent="0.25">
      <c r="D3432" s="149"/>
      <c r="J3432" s="149"/>
    </row>
    <row r="3433" spans="4:10" x14ac:dyDescent="0.25">
      <c r="D3433" s="149"/>
      <c r="J3433" s="149"/>
    </row>
    <row r="3434" spans="4:10" x14ac:dyDescent="0.25">
      <c r="D3434" s="149"/>
      <c r="J3434" s="149"/>
    </row>
    <row r="3435" spans="4:10" x14ac:dyDescent="0.25">
      <c r="D3435" s="149"/>
      <c r="J3435" s="149"/>
    </row>
    <row r="3436" spans="4:10" x14ac:dyDescent="0.25">
      <c r="D3436" s="149"/>
      <c r="J3436" s="149"/>
    </row>
    <row r="3437" spans="4:10" x14ac:dyDescent="0.25">
      <c r="D3437" s="149"/>
      <c r="J3437" s="149"/>
    </row>
    <row r="3438" spans="4:10" x14ac:dyDescent="0.25">
      <c r="D3438" s="149"/>
      <c r="J3438" s="149"/>
    </row>
    <row r="3439" spans="4:10" x14ac:dyDescent="0.25">
      <c r="D3439" s="149"/>
      <c r="J3439" s="149"/>
    </row>
    <row r="3440" spans="4:10" x14ac:dyDescent="0.25">
      <c r="D3440" s="149"/>
      <c r="J3440" s="149"/>
    </row>
    <row r="3441" spans="4:10" x14ac:dyDescent="0.25">
      <c r="D3441" s="149"/>
      <c r="J3441" s="149"/>
    </row>
    <row r="3442" spans="4:10" x14ac:dyDescent="0.25">
      <c r="D3442" s="149"/>
      <c r="J3442" s="149"/>
    </row>
    <row r="3443" spans="4:10" x14ac:dyDescent="0.25">
      <c r="D3443" s="149"/>
      <c r="J3443" s="149"/>
    </row>
    <row r="3444" spans="4:10" x14ac:dyDescent="0.25">
      <c r="D3444" s="149"/>
      <c r="J3444" s="149"/>
    </row>
    <row r="3445" spans="4:10" x14ac:dyDescent="0.25">
      <c r="D3445" s="149"/>
      <c r="J3445" s="149"/>
    </row>
    <row r="3446" spans="4:10" x14ac:dyDescent="0.25">
      <c r="D3446" s="149"/>
      <c r="J3446" s="149"/>
    </row>
    <row r="3447" spans="4:10" x14ac:dyDescent="0.25">
      <c r="D3447" s="149"/>
      <c r="J3447" s="149"/>
    </row>
    <row r="3448" spans="4:10" x14ac:dyDescent="0.25">
      <c r="D3448" s="149"/>
      <c r="J3448" s="149"/>
    </row>
    <row r="3449" spans="4:10" x14ac:dyDescent="0.25">
      <c r="D3449" s="149"/>
      <c r="J3449" s="149"/>
    </row>
    <row r="3450" spans="4:10" x14ac:dyDescent="0.25">
      <c r="D3450" s="149"/>
      <c r="J3450" s="149"/>
    </row>
    <row r="3451" spans="4:10" x14ac:dyDescent="0.25">
      <c r="D3451" s="149"/>
      <c r="J3451" s="149"/>
    </row>
    <row r="3452" spans="4:10" x14ac:dyDescent="0.25">
      <c r="D3452" s="149"/>
      <c r="J3452" s="149"/>
    </row>
    <row r="3453" spans="4:10" x14ac:dyDescent="0.25">
      <c r="D3453" s="149"/>
      <c r="J3453" s="149"/>
    </row>
    <row r="3454" spans="4:10" x14ac:dyDescent="0.25">
      <c r="D3454" s="149"/>
      <c r="J3454" s="149"/>
    </row>
    <row r="3455" spans="4:10" x14ac:dyDescent="0.25">
      <c r="D3455" s="149"/>
      <c r="J3455" s="149"/>
    </row>
    <row r="3456" spans="4:10" x14ac:dyDescent="0.25">
      <c r="D3456" s="149"/>
      <c r="J3456" s="149"/>
    </row>
    <row r="3457" spans="4:10" x14ac:dyDescent="0.25">
      <c r="D3457" s="149"/>
      <c r="J3457" s="149"/>
    </row>
    <row r="3458" spans="4:10" x14ac:dyDescent="0.25">
      <c r="D3458" s="149"/>
      <c r="J3458" s="149"/>
    </row>
    <row r="3459" spans="4:10" x14ac:dyDescent="0.25">
      <c r="D3459" s="149"/>
      <c r="J3459" s="149"/>
    </row>
    <row r="3460" spans="4:10" x14ac:dyDescent="0.25">
      <c r="D3460" s="149"/>
      <c r="J3460" s="149"/>
    </row>
    <row r="3461" spans="4:10" x14ac:dyDescent="0.25">
      <c r="D3461" s="149"/>
      <c r="J3461" s="149"/>
    </row>
    <row r="3462" spans="4:10" x14ac:dyDescent="0.25">
      <c r="D3462" s="149"/>
      <c r="J3462" s="149"/>
    </row>
    <row r="3463" spans="4:10" x14ac:dyDescent="0.25">
      <c r="D3463" s="149"/>
      <c r="J3463" s="149"/>
    </row>
    <row r="3464" spans="4:10" x14ac:dyDescent="0.25">
      <c r="D3464" s="149"/>
      <c r="J3464" s="149"/>
    </row>
    <row r="3465" spans="4:10" x14ac:dyDescent="0.25">
      <c r="D3465" s="149"/>
      <c r="J3465" s="149"/>
    </row>
    <row r="3466" spans="4:10" x14ac:dyDescent="0.25">
      <c r="D3466" s="149"/>
      <c r="J3466" s="149"/>
    </row>
    <row r="3467" spans="4:10" x14ac:dyDescent="0.25">
      <c r="D3467" s="149"/>
      <c r="J3467" s="149"/>
    </row>
    <row r="3468" spans="4:10" x14ac:dyDescent="0.25">
      <c r="D3468" s="149"/>
      <c r="J3468" s="149"/>
    </row>
    <row r="3469" spans="4:10" x14ac:dyDescent="0.25">
      <c r="D3469" s="149"/>
      <c r="J3469" s="149"/>
    </row>
    <row r="3470" spans="4:10" x14ac:dyDescent="0.25">
      <c r="D3470" s="149"/>
      <c r="J3470" s="149"/>
    </row>
    <row r="3471" spans="4:10" x14ac:dyDescent="0.25">
      <c r="D3471" s="149"/>
      <c r="J3471" s="149"/>
    </row>
    <row r="3472" spans="4:10" x14ac:dyDescent="0.25">
      <c r="D3472" s="149"/>
      <c r="J3472" s="149"/>
    </row>
    <row r="3473" spans="4:10" x14ac:dyDescent="0.25">
      <c r="D3473" s="149"/>
      <c r="J3473" s="149"/>
    </row>
    <row r="3474" spans="4:10" x14ac:dyDescent="0.25">
      <c r="D3474" s="149"/>
      <c r="J3474" s="149"/>
    </row>
    <row r="3475" spans="4:10" x14ac:dyDescent="0.25">
      <c r="D3475" s="149"/>
      <c r="J3475" s="149"/>
    </row>
    <row r="3476" spans="4:10" x14ac:dyDescent="0.25">
      <c r="D3476" s="149"/>
      <c r="J3476" s="149"/>
    </row>
    <row r="3477" spans="4:10" x14ac:dyDescent="0.25">
      <c r="D3477" s="149"/>
      <c r="J3477" s="149"/>
    </row>
    <row r="3478" spans="4:10" x14ac:dyDescent="0.25">
      <c r="D3478" s="149"/>
      <c r="J3478" s="149"/>
    </row>
    <row r="3479" spans="4:10" x14ac:dyDescent="0.25">
      <c r="D3479" s="149"/>
      <c r="J3479" s="149"/>
    </row>
    <row r="3480" spans="4:10" x14ac:dyDescent="0.25">
      <c r="D3480" s="149"/>
      <c r="J3480" s="149"/>
    </row>
    <row r="3481" spans="4:10" x14ac:dyDescent="0.25">
      <c r="D3481" s="149"/>
      <c r="J3481" s="149"/>
    </row>
    <row r="3482" spans="4:10" x14ac:dyDescent="0.25">
      <c r="D3482" s="149"/>
      <c r="J3482" s="149"/>
    </row>
    <row r="3483" spans="4:10" x14ac:dyDescent="0.25">
      <c r="D3483" s="149"/>
      <c r="J3483" s="149"/>
    </row>
    <row r="3484" spans="4:10" x14ac:dyDescent="0.25">
      <c r="D3484" s="149"/>
      <c r="J3484" s="149"/>
    </row>
    <row r="3485" spans="4:10" x14ac:dyDescent="0.25">
      <c r="D3485" s="149"/>
      <c r="J3485" s="149"/>
    </row>
    <row r="3486" spans="4:10" x14ac:dyDescent="0.25">
      <c r="D3486" s="149"/>
      <c r="J3486" s="149"/>
    </row>
    <row r="3487" spans="4:10" x14ac:dyDescent="0.25">
      <c r="D3487" s="149"/>
      <c r="J3487" s="149"/>
    </row>
    <row r="3488" spans="4:10" x14ac:dyDescent="0.25">
      <c r="D3488" s="149"/>
      <c r="J3488" s="149"/>
    </row>
    <row r="3489" spans="4:10" x14ac:dyDescent="0.25">
      <c r="D3489" s="149"/>
      <c r="J3489" s="149"/>
    </row>
    <row r="3490" spans="4:10" x14ac:dyDescent="0.25">
      <c r="D3490" s="149"/>
      <c r="J3490" s="149"/>
    </row>
    <row r="3491" spans="4:10" x14ac:dyDescent="0.25">
      <c r="D3491" s="149"/>
      <c r="J3491" s="149"/>
    </row>
    <row r="3492" spans="4:10" x14ac:dyDescent="0.25">
      <c r="D3492" s="149"/>
      <c r="J3492" s="149"/>
    </row>
    <row r="3493" spans="4:10" x14ac:dyDescent="0.25">
      <c r="D3493" s="149"/>
      <c r="J3493" s="149"/>
    </row>
    <row r="3494" spans="4:10" x14ac:dyDescent="0.25">
      <c r="D3494" s="149"/>
      <c r="J3494" s="149"/>
    </row>
    <row r="3495" spans="4:10" x14ac:dyDescent="0.25">
      <c r="D3495" s="149"/>
      <c r="J3495" s="149"/>
    </row>
    <row r="3496" spans="4:10" x14ac:dyDescent="0.25">
      <c r="D3496" s="149"/>
      <c r="J3496" s="149"/>
    </row>
    <row r="3497" spans="4:10" x14ac:dyDescent="0.25">
      <c r="D3497" s="149"/>
      <c r="J3497" s="149"/>
    </row>
    <row r="3498" spans="4:10" x14ac:dyDescent="0.25">
      <c r="D3498" s="149"/>
      <c r="J3498" s="149"/>
    </row>
    <row r="3499" spans="4:10" x14ac:dyDescent="0.25">
      <c r="D3499" s="149"/>
      <c r="J3499" s="149"/>
    </row>
    <row r="3500" spans="4:10" x14ac:dyDescent="0.25">
      <c r="D3500" s="149"/>
      <c r="J3500" s="149"/>
    </row>
    <row r="3501" spans="4:10" x14ac:dyDescent="0.25">
      <c r="D3501" s="149"/>
      <c r="J3501" s="149"/>
    </row>
    <row r="3502" spans="4:10" x14ac:dyDescent="0.25">
      <c r="D3502" s="149"/>
      <c r="J3502" s="149"/>
    </row>
    <row r="3503" spans="4:10" x14ac:dyDescent="0.25">
      <c r="D3503" s="149"/>
      <c r="J3503" s="149"/>
    </row>
    <row r="3504" spans="4:10" x14ac:dyDescent="0.25">
      <c r="D3504" s="149"/>
      <c r="J3504" s="149"/>
    </row>
    <row r="3505" spans="4:10" x14ac:dyDescent="0.25">
      <c r="D3505" s="149"/>
      <c r="J3505" s="149"/>
    </row>
    <row r="3506" spans="4:10" x14ac:dyDescent="0.25">
      <c r="D3506" s="149"/>
      <c r="J3506" s="149"/>
    </row>
    <row r="3507" spans="4:10" x14ac:dyDescent="0.25">
      <c r="D3507" s="149"/>
      <c r="J3507" s="149"/>
    </row>
    <row r="3508" spans="4:10" x14ac:dyDescent="0.25">
      <c r="D3508" s="149"/>
      <c r="J3508" s="149"/>
    </row>
    <row r="3509" spans="4:10" x14ac:dyDescent="0.25">
      <c r="D3509" s="149"/>
      <c r="J3509" s="149"/>
    </row>
    <row r="3510" spans="4:10" x14ac:dyDescent="0.25">
      <c r="D3510" s="149"/>
      <c r="J3510" s="149"/>
    </row>
    <row r="3511" spans="4:10" x14ac:dyDescent="0.25">
      <c r="D3511" s="149"/>
      <c r="J3511" s="149"/>
    </row>
    <row r="3512" spans="4:10" x14ac:dyDescent="0.25">
      <c r="D3512" s="149"/>
      <c r="J3512" s="149"/>
    </row>
    <row r="3513" spans="4:10" x14ac:dyDescent="0.25">
      <c r="D3513" s="149"/>
      <c r="J3513" s="149"/>
    </row>
    <row r="3514" spans="4:10" x14ac:dyDescent="0.25">
      <c r="D3514" s="149"/>
      <c r="J3514" s="149"/>
    </row>
    <row r="3515" spans="4:10" x14ac:dyDescent="0.25">
      <c r="D3515" s="149"/>
      <c r="J3515" s="149"/>
    </row>
    <row r="3516" spans="4:10" x14ac:dyDescent="0.25">
      <c r="D3516" s="149"/>
      <c r="J3516" s="149"/>
    </row>
    <row r="3517" spans="4:10" x14ac:dyDescent="0.25">
      <c r="D3517" s="149"/>
      <c r="J3517" s="149"/>
    </row>
    <row r="3518" spans="4:10" x14ac:dyDescent="0.25">
      <c r="D3518" s="149"/>
      <c r="J3518" s="149"/>
    </row>
    <row r="3519" spans="4:10" x14ac:dyDescent="0.25">
      <c r="D3519" s="149"/>
      <c r="J3519" s="149"/>
    </row>
    <row r="3520" spans="4:10" x14ac:dyDescent="0.25">
      <c r="D3520" s="149"/>
      <c r="J3520" s="149"/>
    </row>
    <row r="3521" spans="4:10" x14ac:dyDescent="0.25">
      <c r="D3521" s="149"/>
      <c r="J3521" s="149"/>
    </row>
    <row r="3522" spans="4:10" x14ac:dyDescent="0.25">
      <c r="D3522" s="149"/>
      <c r="J3522" s="149"/>
    </row>
    <row r="3523" spans="4:10" x14ac:dyDescent="0.25">
      <c r="D3523" s="149"/>
      <c r="J3523" s="149"/>
    </row>
    <row r="3524" spans="4:10" x14ac:dyDescent="0.25">
      <c r="D3524" s="149"/>
      <c r="J3524" s="149"/>
    </row>
    <row r="3525" spans="4:10" x14ac:dyDescent="0.25">
      <c r="D3525" s="149"/>
      <c r="J3525" s="149"/>
    </row>
    <row r="3526" spans="4:10" x14ac:dyDescent="0.25">
      <c r="D3526" s="149"/>
      <c r="J3526" s="149"/>
    </row>
    <row r="3527" spans="4:10" x14ac:dyDescent="0.25">
      <c r="D3527" s="149"/>
      <c r="J3527" s="149"/>
    </row>
    <row r="3528" spans="4:10" x14ac:dyDescent="0.25">
      <c r="D3528" s="149"/>
      <c r="J3528" s="149"/>
    </row>
    <row r="3529" spans="4:10" x14ac:dyDescent="0.25">
      <c r="D3529" s="149"/>
      <c r="J3529" s="149"/>
    </row>
    <row r="3530" spans="4:10" x14ac:dyDescent="0.25">
      <c r="D3530" s="149"/>
      <c r="J3530" s="149"/>
    </row>
    <row r="3531" spans="4:10" x14ac:dyDescent="0.25">
      <c r="D3531" s="149"/>
      <c r="J3531" s="149"/>
    </row>
    <row r="3532" spans="4:10" x14ac:dyDescent="0.25">
      <c r="D3532" s="149"/>
      <c r="J3532" s="149"/>
    </row>
    <row r="3533" spans="4:10" x14ac:dyDescent="0.25">
      <c r="D3533" s="149"/>
      <c r="J3533" s="149"/>
    </row>
    <row r="3534" spans="4:10" x14ac:dyDescent="0.25">
      <c r="D3534" s="149"/>
      <c r="J3534" s="149"/>
    </row>
    <row r="3535" spans="4:10" x14ac:dyDescent="0.25">
      <c r="D3535" s="149"/>
      <c r="J3535" s="149"/>
    </row>
    <row r="3536" spans="4:10" x14ac:dyDescent="0.25">
      <c r="D3536" s="149"/>
      <c r="J3536" s="149"/>
    </row>
    <row r="3537" spans="4:10" x14ac:dyDescent="0.25">
      <c r="D3537" s="149"/>
      <c r="J3537" s="149"/>
    </row>
    <row r="3538" spans="4:10" x14ac:dyDescent="0.25">
      <c r="D3538" s="149"/>
      <c r="J3538" s="149"/>
    </row>
    <row r="3539" spans="4:10" x14ac:dyDescent="0.25">
      <c r="D3539" s="149"/>
      <c r="J3539" s="149"/>
    </row>
    <row r="3540" spans="4:10" x14ac:dyDescent="0.25">
      <c r="D3540" s="149"/>
      <c r="J3540" s="149"/>
    </row>
    <row r="3541" spans="4:10" x14ac:dyDescent="0.25">
      <c r="D3541" s="149"/>
      <c r="J3541" s="149"/>
    </row>
    <row r="3542" spans="4:10" x14ac:dyDescent="0.25">
      <c r="D3542" s="149"/>
      <c r="J3542" s="149"/>
    </row>
    <row r="3543" spans="4:10" x14ac:dyDescent="0.25">
      <c r="D3543" s="149"/>
      <c r="J3543" s="149"/>
    </row>
    <row r="3544" spans="4:10" x14ac:dyDescent="0.25">
      <c r="D3544" s="149"/>
      <c r="J3544" s="149"/>
    </row>
    <row r="3545" spans="4:10" x14ac:dyDescent="0.25">
      <c r="D3545" s="149"/>
      <c r="J3545" s="149"/>
    </row>
    <row r="3546" spans="4:10" x14ac:dyDescent="0.25">
      <c r="D3546" s="149"/>
      <c r="J3546" s="149"/>
    </row>
    <row r="3547" spans="4:10" x14ac:dyDescent="0.25">
      <c r="D3547" s="149"/>
      <c r="J3547" s="149"/>
    </row>
    <row r="3548" spans="4:10" x14ac:dyDescent="0.25">
      <c r="D3548" s="149"/>
      <c r="J3548" s="149"/>
    </row>
    <row r="3549" spans="4:10" x14ac:dyDescent="0.25">
      <c r="D3549" s="149"/>
      <c r="J3549" s="149"/>
    </row>
    <row r="3550" spans="4:10" x14ac:dyDescent="0.25">
      <c r="D3550" s="149"/>
      <c r="J3550" s="149"/>
    </row>
    <row r="3551" spans="4:10" x14ac:dyDescent="0.25">
      <c r="D3551" s="149"/>
      <c r="J3551" s="149"/>
    </row>
    <row r="3552" spans="4:10" x14ac:dyDescent="0.25">
      <c r="D3552" s="149"/>
      <c r="J3552" s="149"/>
    </row>
    <row r="3553" spans="4:10" x14ac:dyDescent="0.25">
      <c r="D3553" s="149"/>
      <c r="J3553" s="149"/>
    </row>
    <row r="3554" spans="4:10" x14ac:dyDescent="0.25">
      <c r="D3554" s="149"/>
      <c r="J3554" s="149"/>
    </row>
    <row r="3555" spans="4:10" x14ac:dyDescent="0.25">
      <c r="D3555" s="149"/>
      <c r="J3555" s="149"/>
    </row>
    <row r="3556" spans="4:10" x14ac:dyDescent="0.25">
      <c r="D3556" s="149"/>
      <c r="J3556" s="149"/>
    </row>
    <row r="3557" spans="4:10" x14ac:dyDescent="0.25">
      <c r="D3557" s="149"/>
      <c r="J3557" s="149"/>
    </row>
    <row r="3558" spans="4:10" x14ac:dyDescent="0.25">
      <c r="D3558" s="149"/>
      <c r="J3558" s="149"/>
    </row>
    <row r="3559" spans="4:10" x14ac:dyDescent="0.25">
      <c r="D3559" s="149"/>
      <c r="J3559" s="149"/>
    </row>
    <row r="3560" spans="4:10" x14ac:dyDescent="0.25">
      <c r="D3560" s="149"/>
      <c r="J3560" s="149"/>
    </row>
    <row r="3561" spans="4:10" x14ac:dyDescent="0.25">
      <c r="D3561" s="149"/>
      <c r="J3561" s="149"/>
    </row>
    <row r="3562" spans="4:10" x14ac:dyDescent="0.25">
      <c r="D3562" s="149"/>
      <c r="J3562" s="149"/>
    </row>
    <row r="3563" spans="4:10" x14ac:dyDescent="0.25">
      <c r="D3563" s="149"/>
      <c r="J3563" s="149"/>
    </row>
    <row r="3564" spans="4:10" x14ac:dyDescent="0.25">
      <c r="D3564" s="149"/>
      <c r="J3564" s="149"/>
    </row>
    <row r="3565" spans="4:10" x14ac:dyDescent="0.25">
      <c r="D3565" s="149"/>
      <c r="J3565" s="149"/>
    </row>
    <row r="3566" spans="4:10" x14ac:dyDescent="0.25">
      <c r="D3566" s="149"/>
      <c r="J3566" s="149"/>
    </row>
    <row r="3567" spans="4:10" x14ac:dyDescent="0.25">
      <c r="D3567" s="149"/>
      <c r="J3567" s="149"/>
    </row>
    <row r="3568" spans="4:10" x14ac:dyDescent="0.25">
      <c r="D3568" s="149"/>
      <c r="J3568" s="149"/>
    </row>
    <row r="3569" spans="4:10" x14ac:dyDescent="0.25">
      <c r="D3569" s="149"/>
      <c r="J3569" s="149"/>
    </row>
    <row r="3570" spans="4:10" x14ac:dyDescent="0.25">
      <c r="D3570" s="149"/>
      <c r="J3570" s="149"/>
    </row>
    <row r="3571" spans="4:10" x14ac:dyDescent="0.25">
      <c r="D3571" s="149"/>
      <c r="J3571" s="149"/>
    </row>
    <row r="3572" spans="4:10" x14ac:dyDescent="0.25">
      <c r="D3572" s="149"/>
      <c r="J3572" s="149"/>
    </row>
    <row r="3573" spans="4:10" x14ac:dyDescent="0.25">
      <c r="D3573" s="149"/>
      <c r="J3573" s="149"/>
    </row>
    <row r="3574" spans="4:10" x14ac:dyDescent="0.25">
      <c r="D3574" s="149"/>
      <c r="J3574" s="149"/>
    </row>
    <row r="3575" spans="4:10" x14ac:dyDescent="0.25">
      <c r="D3575" s="149"/>
      <c r="J3575" s="149"/>
    </row>
    <row r="3576" spans="4:10" x14ac:dyDescent="0.25">
      <c r="D3576" s="149"/>
      <c r="J3576" s="149"/>
    </row>
    <row r="3577" spans="4:10" x14ac:dyDescent="0.25">
      <c r="D3577" s="149"/>
      <c r="J3577" s="149"/>
    </row>
    <row r="3578" spans="4:10" x14ac:dyDescent="0.25">
      <c r="D3578" s="149"/>
      <c r="J3578" s="149"/>
    </row>
    <row r="3579" spans="4:10" x14ac:dyDescent="0.25">
      <c r="D3579" s="149"/>
      <c r="J3579" s="149"/>
    </row>
    <row r="3580" spans="4:10" x14ac:dyDescent="0.25">
      <c r="D3580" s="149"/>
      <c r="J3580" s="149"/>
    </row>
    <row r="3581" spans="4:10" x14ac:dyDescent="0.25">
      <c r="D3581" s="149"/>
      <c r="J3581" s="149"/>
    </row>
    <row r="3582" spans="4:10" x14ac:dyDescent="0.25">
      <c r="D3582" s="149"/>
      <c r="J3582" s="149"/>
    </row>
    <row r="3583" spans="4:10" x14ac:dyDescent="0.25">
      <c r="D3583" s="149"/>
      <c r="J3583" s="149"/>
    </row>
    <row r="3584" spans="4:10" x14ac:dyDescent="0.25">
      <c r="D3584" s="149"/>
      <c r="J3584" s="149"/>
    </row>
    <row r="3585" spans="4:10" x14ac:dyDescent="0.25">
      <c r="D3585" s="149"/>
      <c r="J3585" s="149"/>
    </row>
    <row r="3586" spans="4:10" x14ac:dyDescent="0.25">
      <c r="D3586" s="149"/>
      <c r="J3586" s="149"/>
    </row>
    <row r="3587" spans="4:10" x14ac:dyDescent="0.25">
      <c r="D3587" s="149"/>
      <c r="J3587" s="149"/>
    </row>
    <row r="3588" spans="4:10" x14ac:dyDescent="0.25">
      <c r="D3588" s="149"/>
      <c r="J3588" s="149"/>
    </row>
    <row r="3589" spans="4:10" x14ac:dyDescent="0.25">
      <c r="D3589" s="149"/>
      <c r="J3589" s="149"/>
    </row>
    <row r="3590" spans="4:10" x14ac:dyDescent="0.25">
      <c r="D3590" s="149"/>
      <c r="J3590" s="149"/>
    </row>
    <row r="3591" spans="4:10" x14ac:dyDescent="0.25">
      <c r="D3591" s="149"/>
      <c r="J3591" s="149"/>
    </row>
    <row r="3592" spans="4:10" x14ac:dyDescent="0.25">
      <c r="D3592" s="149"/>
      <c r="J3592" s="149"/>
    </row>
    <row r="3593" spans="4:10" x14ac:dyDescent="0.25">
      <c r="D3593" s="149"/>
      <c r="J3593" s="149"/>
    </row>
    <row r="3594" spans="4:10" x14ac:dyDescent="0.25">
      <c r="D3594" s="149"/>
      <c r="J3594" s="149"/>
    </row>
    <row r="3595" spans="4:10" x14ac:dyDescent="0.25">
      <c r="D3595" s="149"/>
      <c r="J3595" s="149"/>
    </row>
    <row r="3596" spans="4:10" x14ac:dyDescent="0.25">
      <c r="D3596" s="149"/>
      <c r="J3596" s="149"/>
    </row>
    <row r="3597" spans="4:10" x14ac:dyDescent="0.25">
      <c r="D3597" s="149"/>
      <c r="J3597" s="149"/>
    </row>
    <row r="3598" spans="4:10" x14ac:dyDescent="0.25">
      <c r="D3598" s="149"/>
      <c r="J3598" s="149"/>
    </row>
    <row r="3599" spans="4:10" x14ac:dyDescent="0.25">
      <c r="D3599" s="149"/>
      <c r="J3599" s="149"/>
    </row>
    <row r="3600" spans="4:10" x14ac:dyDescent="0.25">
      <c r="D3600" s="149"/>
      <c r="J3600" s="149"/>
    </row>
    <row r="3601" spans="4:10" x14ac:dyDescent="0.25">
      <c r="D3601" s="149"/>
      <c r="J3601" s="149"/>
    </row>
    <row r="3602" spans="4:10" x14ac:dyDescent="0.25">
      <c r="D3602" s="149"/>
      <c r="J3602" s="149"/>
    </row>
    <row r="3603" spans="4:10" x14ac:dyDescent="0.25">
      <c r="D3603" s="149"/>
      <c r="J3603" s="149"/>
    </row>
    <row r="3604" spans="4:10" x14ac:dyDescent="0.25">
      <c r="D3604" s="149"/>
      <c r="J3604" s="149"/>
    </row>
    <row r="3605" spans="4:10" x14ac:dyDescent="0.25">
      <c r="D3605" s="149"/>
      <c r="J3605" s="149"/>
    </row>
    <row r="3606" spans="4:10" x14ac:dyDescent="0.25">
      <c r="D3606" s="149"/>
      <c r="J3606" s="149"/>
    </row>
    <row r="3607" spans="4:10" x14ac:dyDescent="0.25">
      <c r="D3607" s="149"/>
      <c r="J3607" s="149"/>
    </row>
    <row r="3608" spans="4:10" x14ac:dyDescent="0.25">
      <c r="D3608" s="149"/>
      <c r="J3608" s="149"/>
    </row>
    <row r="3609" spans="4:10" x14ac:dyDescent="0.25">
      <c r="D3609" s="149"/>
      <c r="J3609" s="149"/>
    </row>
    <row r="3610" spans="4:10" x14ac:dyDescent="0.25">
      <c r="D3610" s="149"/>
      <c r="J3610" s="149"/>
    </row>
    <row r="3611" spans="4:10" x14ac:dyDescent="0.25">
      <c r="D3611" s="149"/>
      <c r="J3611" s="149"/>
    </row>
    <row r="3612" spans="4:10" x14ac:dyDescent="0.25">
      <c r="D3612" s="149"/>
      <c r="J3612" s="149"/>
    </row>
    <row r="3613" spans="4:10" x14ac:dyDescent="0.25">
      <c r="D3613" s="149"/>
      <c r="J3613" s="149"/>
    </row>
    <row r="3614" spans="4:10" x14ac:dyDescent="0.25">
      <c r="D3614" s="149"/>
      <c r="J3614" s="149"/>
    </row>
    <row r="3615" spans="4:10" x14ac:dyDescent="0.25">
      <c r="D3615" s="149"/>
      <c r="J3615" s="149"/>
    </row>
    <row r="3616" spans="4:10" x14ac:dyDescent="0.25">
      <c r="D3616" s="149"/>
      <c r="J3616" s="149"/>
    </row>
    <row r="3617" spans="4:10" x14ac:dyDescent="0.25">
      <c r="D3617" s="149"/>
      <c r="J3617" s="149"/>
    </row>
    <row r="3618" spans="4:10" x14ac:dyDescent="0.25">
      <c r="D3618" s="149"/>
      <c r="J3618" s="149"/>
    </row>
    <row r="3619" spans="4:10" x14ac:dyDescent="0.25">
      <c r="D3619" s="149"/>
      <c r="J3619" s="149"/>
    </row>
    <row r="3620" spans="4:10" x14ac:dyDescent="0.25">
      <c r="D3620" s="149"/>
      <c r="J3620" s="149"/>
    </row>
    <row r="3621" spans="4:10" x14ac:dyDescent="0.25">
      <c r="D3621" s="149"/>
      <c r="J3621" s="149"/>
    </row>
    <row r="3622" spans="4:10" x14ac:dyDescent="0.25">
      <c r="D3622" s="149"/>
      <c r="J3622" s="149"/>
    </row>
    <row r="3623" spans="4:10" x14ac:dyDescent="0.25">
      <c r="D3623" s="149"/>
      <c r="J3623" s="149"/>
    </row>
    <row r="3624" spans="4:10" x14ac:dyDescent="0.25">
      <c r="D3624" s="149"/>
      <c r="J3624" s="149"/>
    </row>
    <row r="3625" spans="4:10" x14ac:dyDescent="0.25">
      <c r="D3625" s="149"/>
      <c r="J3625" s="149"/>
    </row>
    <row r="3626" spans="4:10" x14ac:dyDescent="0.25">
      <c r="D3626" s="149"/>
      <c r="J3626" s="149"/>
    </row>
    <row r="3627" spans="4:10" x14ac:dyDescent="0.25">
      <c r="D3627" s="149"/>
      <c r="J3627" s="149"/>
    </row>
    <row r="3628" spans="4:10" x14ac:dyDescent="0.25">
      <c r="D3628" s="149"/>
      <c r="J3628" s="149"/>
    </row>
    <row r="3629" spans="4:10" x14ac:dyDescent="0.25">
      <c r="D3629" s="149"/>
      <c r="J3629" s="149"/>
    </row>
    <row r="3630" spans="4:10" x14ac:dyDescent="0.25">
      <c r="D3630" s="149"/>
      <c r="J3630" s="149"/>
    </row>
    <row r="3631" spans="4:10" x14ac:dyDescent="0.25">
      <c r="D3631" s="149"/>
      <c r="J3631" s="149"/>
    </row>
    <row r="3632" spans="4:10" x14ac:dyDescent="0.25">
      <c r="D3632" s="149"/>
      <c r="J3632" s="149"/>
    </row>
    <row r="3633" spans="4:10" x14ac:dyDescent="0.25">
      <c r="D3633" s="149"/>
      <c r="J3633" s="149"/>
    </row>
    <row r="3634" spans="4:10" x14ac:dyDescent="0.25">
      <c r="D3634" s="149"/>
      <c r="J3634" s="149"/>
    </row>
    <row r="3635" spans="4:10" x14ac:dyDescent="0.25">
      <c r="D3635" s="149"/>
      <c r="J3635" s="149"/>
    </row>
    <row r="3636" spans="4:10" x14ac:dyDescent="0.25">
      <c r="D3636" s="149"/>
      <c r="J3636" s="149"/>
    </row>
    <row r="3637" spans="4:10" x14ac:dyDescent="0.25">
      <c r="D3637" s="149"/>
      <c r="J3637" s="149"/>
    </row>
    <row r="3638" spans="4:10" x14ac:dyDescent="0.25">
      <c r="D3638" s="149"/>
      <c r="J3638" s="149"/>
    </row>
    <row r="3639" spans="4:10" x14ac:dyDescent="0.25">
      <c r="D3639" s="149"/>
      <c r="J3639" s="149"/>
    </row>
    <row r="3640" spans="4:10" x14ac:dyDescent="0.25">
      <c r="D3640" s="149"/>
      <c r="J3640" s="149"/>
    </row>
    <row r="3641" spans="4:10" x14ac:dyDescent="0.25">
      <c r="D3641" s="149"/>
      <c r="J3641" s="149"/>
    </row>
    <row r="3642" spans="4:10" x14ac:dyDescent="0.25">
      <c r="D3642" s="149"/>
      <c r="J3642" s="149"/>
    </row>
    <row r="3643" spans="4:10" x14ac:dyDescent="0.25">
      <c r="D3643" s="149"/>
      <c r="J3643" s="149"/>
    </row>
    <row r="3644" spans="4:10" x14ac:dyDescent="0.25">
      <c r="D3644" s="149"/>
      <c r="J3644" s="149"/>
    </row>
    <row r="3645" spans="4:10" x14ac:dyDescent="0.25">
      <c r="D3645" s="149"/>
      <c r="J3645" s="149"/>
    </row>
    <row r="3646" spans="4:10" x14ac:dyDescent="0.25">
      <c r="D3646" s="149"/>
      <c r="J3646" s="149"/>
    </row>
    <row r="3647" spans="4:10" x14ac:dyDescent="0.25">
      <c r="D3647" s="149"/>
      <c r="J3647" s="149"/>
    </row>
    <row r="3648" spans="4:10" x14ac:dyDescent="0.25">
      <c r="D3648" s="149"/>
      <c r="J3648" s="149"/>
    </row>
    <row r="3649" spans="4:10" x14ac:dyDescent="0.25">
      <c r="D3649" s="149"/>
      <c r="J3649" s="149"/>
    </row>
    <row r="3650" spans="4:10" x14ac:dyDescent="0.25">
      <c r="D3650" s="149"/>
      <c r="J3650" s="149"/>
    </row>
    <row r="3651" spans="4:10" x14ac:dyDescent="0.25">
      <c r="D3651" s="149"/>
      <c r="J3651" s="149"/>
    </row>
    <row r="3652" spans="4:10" x14ac:dyDescent="0.25">
      <c r="D3652" s="149"/>
      <c r="J3652" s="149"/>
    </row>
    <row r="3653" spans="4:10" x14ac:dyDescent="0.25">
      <c r="D3653" s="149"/>
      <c r="J3653" s="149"/>
    </row>
    <row r="3654" spans="4:10" x14ac:dyDescent="0.25">
      <c r="D3654" s="149"/>
      <c r="J3654" s="149"/>
    </row>
    <row r="3655" spans="4:10" x14ac:dyDescent="0.25">
      <c r="D3655" s="149"/>
      <c r="J3655" s="149"/>
    </row>
    <row r="3656" spans="4:10" x14ac:dyDescent="0.25">
      <c r="D3656" s="149"/>
      <c r="J3656" s="149"/>
    </row>
    <row r="3657" spans="4:10" x14ac:dyDescent="0.25">
      <c r="D3657" s="149"/>
      <c r="J3657" s="149"/>
    </row>
    <row r="3658" spans="4:10" x14ac:dyDescent="0.25">
      <c r="D3658" s="149"/>
      <c r="J3658" s="149"/>
    </row>
    <row r="3659" spans="4:10" x14ac:dyDescent="0.25">
      <c r="D3659" s="149"/>
      <c r="J3659" s="149"/>
    </row>
    <row r="3660" spans="4:10" x14ac:dyDescent="0.25">
      <c r="D3660" s="149"/>
      <c r="J3660" s="149"/>
    </row>
    <row r="3661" spans="4:10" x14ac:dyDescent="0.25">
      <c r="D3661" s="149"/>
      <c r="J3661" s="149"/>
    </row>
    <row r="3662" spans="4:10" x14ac:dyDescent="0.25">
      <c r="D3662" s="149"/>
      <c r="J3662" s="149"/>
    </row>
    <row r="3663" spans="4:10" x14ac:dyDescent="0.25">
      <c r="D3663" s="149"/>
      <c r="J3663" s="149"/>
    </row>
    <row r="3664" spans="4:10" x14ac:dyDescent="0.25">
      <c r="D3664" s="149"/>
      <c r="J3664" s="149"/>
    </row>
    <row r="3665" spans="4:10" x14ac:dyDescent="0.25">
      <c r="D3665" s="149"/>
      <c r="J3665" s="149"/>
    </row>
    <row r="3666" spans="4:10" x14ac:dyDescent="0.25">
      <c r="D3666" s="149"/>
      <c r="J3666" s="149"/>
    </row>
    <row r="3667" spans="4:10" x14ac:dyDescent="0.25">
      <c r="D3667" s="149"/>
      <c r="J3667" s="149"/>
    </row>
    <row r="3668" spans="4:10" x14ac:dyDescent="0.25">
      <c r="D3668" s="149"/>
      <c r="J3668" s="149"/>
    </row>
    <row r="3669" spans="4:10" x14ac:dyDescent="0.25">
      <c r="D3669" s="149"/>
      <c r="J3669" s="149"/>
    </row>
    <row r="3670" spans="4:10" x14ac:dyDescent="0.25">
      <c r="D3670" s="149"/>
      <c r="J3670" s="149"/>
    </row>
    <row r="3671" spans="4:10" x14ac:dyDescent="0.25">
      <c r="D3671" s="149"/>
      <c r="J3671" s="149"/>
    </row>
    <row r="3672" spans="4:10" x14ac:dyDescent="0.25">
      <c r="D3672" s="149"/>
      <c r="J3672" s="149"/>
    </row>
    <row r="3673" spans="4:10" x14ac:dyDescent="0.25">
      <c r="D3673" s="149"/>
      <c r="J3673" s="149"/>
    </row>
    <row r="3674" spans="4:10" x14ac:dyDescent="0.25">
      <c r="D3674" s="149"/>
      <c r="J3674" s="149"/>
    </row>
    <row r="3675" spans="4:10" x14ac:dyDescent="0.25">
      <c r="D3675" s="149"/>
      <c r="J3675" s="149"/>
    </row>
    <row r="3676" spans="4:10" x14ac:dyDescent="0.25">
      <c r="D3676" s="149"/>
      <c r="J3676" s="149"/>
    </row>
    <row r="3677" spans="4:10" x14ac:dyDescent="0.25">
      <c r="D3677" s="149"/>
      <c r="J3677" s="149"/>
    </row>
    <row r="3678" spans="4:10" x14ac:dyDescent="0.25">
      <c r="D3678" s="149"/>
      <c r="J3678" s="149"/>
    </row>
    <row r="3679" spans="4:10" x14ac:dyDescent="0.25">
      <c r="D3679" s="149"/>
      <c r="J3679" s="149"/>
    </row>
    <row r="3680" spans="4:10" x14ac:dyDescent="0.25">
      <c r="D3680" s="149"/>
      <c r="J3680" s="149"/>
    </row>
    <row r="3681" spans="4:10" x14ac:dyDescent="0.25">
      <c r="D3681" s="149"/>
      <c r="J3681" s="149"/>
    </row>
    <row r="3682" spans="4:10" x14ac:dyDescent="0.25">
      <c r="D3682" s="149"/>
      <c r="J3682" s="149"/>
    </row>
    <row r="3683" spans="4:10" x14ac:dyDescent="0.25">
      <c r="D3683" s="149"/>
      <c r="J3683" s="149"/>
    </row>
    <row r="3684" spans="4:10" x14ac:dyDescent="0.25">
      <c r="D3684" s="149"/>
      <c r="J3684" s="149"/>
    </row>
    <row r="3685" spans="4:10" x14ac:dyDescent="0.25">
      <c r="D3685" s="149"/>
      <c r="J3685" s="149"/>
    </row>
    <row r="3686" spans="4:10" x14ac:dyDescent="0.25">
      <c r="D3686" s="149"/>
      <c r="J3686" s="149"/>
    </row>
    <row r="3687" spans="4:10" x14ac:dyDescent="0.25">
      <c r="D3687" s="149"/>
      <c r="J3687" s="149"/>
    </row>
    <row r="3688" spans="4:10" x14ac:dyDescent="0.25">
      <c r="D3688" s="149"/>
      <c r="J3688" s="149"/>
    </row>
    <row r="3689" spans="4:10" x14ac:dyDescent="0.25">
      <c r="D3689" s="149"/>
      <c r="J3689" s="149"/>
    </row>
    <row r="3690" spans="4:10" x14ac:dyDescent="0.25">
      <c r="D3690" s="149"/>
      <c r="J3690" s="149"/>
    </row>
    <row r="3691" spans="4:10" x14ac:dyDescent="0.25">
      <c r="D3691" s="149"/>
      <c r="J3691" s="149"/>
    </row>
    <row r="3692" spans="4:10" x14ac:dyDescent="0.25">
      <c r="D3692" s="149"/>
      <c r="J3692" s="149"/>
    </row>
    <row r="3693" spans="4:10" x14ac:dyDescent="0.25">
      <c r="D3693" s="149"/>
      <c r="J3693" s="149"/>
    </row>
    <row r="3694" spans="4:10" x14ac:dyDescent="0.25">
      <c r="D3694" s="149"/>
      <c r="J3694" s="149"/>
    </row>
    <row r="3695" spans="4:10" x14ac:dyDescent="0.25">
      <c r="D3695" s="149"/>
      <c r="J3695" s="149"/>
    </row>
    <row r="3696" spans="4:10" x14ac:dyDescent="0.25">
      <c r="D3696" s="149"/>
      <c r="J3696" s="149"/>
    </row>
    <row r="3697" spans="4:10" x14ac:dyDescent="0.25">
      <c r="D3697" s="149"/>
      <c r="J3697" s="149"/>
    </row>
    <row r="3698" spans="4:10" x14ac:dyDescent="0.25">
      <c r="D3698" s="149"/>
      <c r="J3698" s="149"/>
    </row>
    <row r="3699" spans="4:10" x14ac:dyDescent="0.25">
      <c r="D3699" s="149"/>
      <c r="J3699" s="149"/>
    </row>
    <row r="3700" spans="4:10" x14ac:dyDescent="0.25">
      <c r="D3700" s="149"/>
      <c r="J3700" s="149"/>
    </row>
    <row r="3701" spans="4:10" x14ac:dyDescent="0.25">
      <c r="D3701" s="149"/>
      <c r="J3701" s="149"/>
    </row>
    <row r="3702" spans="4:10" x14ac:dyDescent="0.25">
      <c r="D3702" s="149"/>
      <c r="J3702" s="149"/>
    </row>
    <row r="3703" spans="4:10" x14ac:dyDescent="0.25">
      <c r="D3703" s="149"/>
      <c r="J3703" s="149"/>
    </row>
    <row r="3704" spans="4:10" x14ac:dyDescent="0.25">
      <c r="D3704" s="149"/>
      <c r="J3704" s="149"/>
    </row>
    <row r="3705" spans="4:10" x14ac:dyDescent="0.25">
      <c r="D3705" s="149"/>
      <c r="J3705" s="149"/>
    </row>
    <row r="3706" spans="4:10" x14ac:dyDescent="0.25">
      <c r="D3706" s="149"/>
      <c r="J3706" s="149"/>
    </row>
    <row r="3707" spans="4:10" x14ac:dyDescent="0.25">
      <c r="D3707" s="149"/>
      <c r="J3707" s="149"/>
    </row>
    <row r="3708" spans="4:10" x14ac:dyDescent="0.25">
      <c r="D3708" s="149"/>
      <c r="J3708" s="149"/>
    </row>
    <row r="3709" spans="4:10" x14ac:dyDescent="0.25">
      <c r="D3709" s="149"/>
      <c r="J3709" s="149"/>
    </row>
    <row r="3710" spans="4:10" x14ac:dyDescent="0.25">
      <c r="D3710" s="149"/>
      <c r="J3710" s="149"/>
    </row>
    <row r="3711" spans="4:10" x14ac:dyDescent="0.25">
      <c r="D3711" s="149"/>
      <c r="J3711" s="149"/>
    </row>
    <row r="3712" spans="4:10" x14ac:dyDescent="0.25">
      <c r="D3712" s="149"/>
      <c r="J3712" s="149"/>
    </row>
    <row r="3713" spans="4:10" x14ac:dyDescent="0.25">
      <c r="D3713" s="149"/>
      <c r="J3713" s="149"/>
    </row>
    <row r="3714" spans="4:10" x14ac:dyDescent="0.25">
      <c r="D3714" s="149"/>
      <c r="J3714" s="149"/>
    </row>
    <row r="3715" spans="4:10" x14ac:dyDescent="0.25">
      <c r="D3715" s="149"/>
      <c r="J3715" s="149"/>
    </row>
    <row r="3716" spans="4:10" x14ac:dyDescent="0.25">
      <c r="D3716" s="149"/>
      <c r="J3716" s="149"/>
    </row>
    <row r="3717" spans="4:10" x14ac:dyDescent="0.25">
      <c r="D3717" s="149"/>
      <c r="J3717" s="149"/>
    </row>
    <row r="3718" spans="4:10" x14ac:dyDescent="0.25">
      <c r="D3718" s="149"/>
      <c r="J3718" s="149"/>
    </row>
    <row r="3719" spans="4:10" x14ac:dyDescent="0.25">
      <c r="D3719" s="149"/>
      <c r="J3719" s="149"/>
    </row>
    <row r="3720" spans="4:10" x14ac:dyDescent="0.25">
      <c r="D3720" s="149"/>
      <c r="J3720" s="149"/>
    </row>
    <row r="3721" spans="4:10" x14ac:dyDescent="0.25">
      <c r="D3721" s="149"/>
      <c r="J3721" s="149"/>
    </row>
    <row r="3722" spans="4:10" x14ac:dyDescent="0.25">
      <c r="D3722" s="149"/>
      <c r="J3722" s="149"/>
    </row>
    <row r="3723" spans="4:10" x14ac:dyDescent="0.25">
      <c r="D3723" s="149"/>
      <c r="J3723" s="149"/>
    </row>
    <row r="3724" spans="4:10" x14ac:dyDescent="0.25">
      <c r="D3724" s="149"/>
      <c r="J3724" s="149"/>
    </row>
    <row r="3725" spans="4:10" x14ac:dyDescent="0.25">
      <c r="D3725" s="149"/>
      <c r="J3725" s="149"/>
    </row>
    <row r="3726" spans="4:10" x14ac:dyDescent="0.25">
      <c r="D3726" s="149"/>
      <c r="J3726" s="149"/>
    </row>
    <row r="3727" spans="4:10" x14ac:dyDescent="0.25">
      <c r="D3727" s="149"/>
      <c r="J3727" s="149"/>
    </row>
    <row r="3728" spans="4:10" x14ac:dyDescent="0.25">
      <c r="D3728" s="149"/>
      <c r="J3728" s="149"/>
    </row>
    <row r="3729" spans="4:10" x14ac:dyDescent="0.25">
      <c r="D3729" s="149"/>
      <c r="J3729" s="149"/>
    </row>
    <row r="3730" spans="4:10" x14ac:dyDescent="0.25">
      <c r="D3730" s="149"/>
      <c r="J3730" s="149"/>
    </row>
    <row r="3731" spans="4:10" x14ac:dyDescent="0.25">
      <c r="D3731" s="149"/>
      <c r="J3731" s="149"/>
    </row>
    <row r="3732" spans="4:10" x14ac:dyDescent="0.25">
      <c r="D3732" s="149"/>
      <c r="J3732" s="149"/>
    </row>
    <row r="3733" spans="4:10" x14ac:dyDescent="0.25">
      <c r="D3733" s="149"/>
      <c r="J3733" s="149"/>
    </row>
    <row r="3734" spans="4:10" x14ac:dyDescent="0.25">
      <c r="D3734" s="149"/>
      <c r="J3734" s="149"/>
    </row>
    <row r="3735" spans="4:10" x14ac:dyDescent="0.25">
      <c r="D3735" s="149"/>
      <c r="J3735" s="149"/>
    </row>
    <row r="3736" spans="4:10" x14ac:dyDescent="0.25">
      <c r="D3736" s="149"/>
      <c r="J3736" s="149"/>
    </row>
    <row r="3737" spans="4:10" x14ac:dyDescent="0.25">
      <c r="D3737" s="149"/>
      <c r="J3737" s="149"/>
    </row>
    <row r="3738" spans="4:10" x14ac:dyDescent="0.25">
      <c r="D3738" s="149"/>
      <c r="J3738" s="149"/>
    </row>
    <row r="3739" spans="4:10" x14ac:dyDescent="0.25">
      <c r="D3739" s="149"/>
      <c r="J3739" s="149"/>
    </row>
    <row r="3740" spans="4:10" x14ac:dyDescent="0.25">
      <c r="D3740" s="149"/>
      <c r="J3740" s="149"/>
    </row>
    <row r="3741" spans="4:10" x14ac:dyDescent="0.25">
      <c r="D3741" s="149"/>
      <c r="J3741" s="149"/>
    </row>
    <row r="3742" spans="4:10" x14ac:dyDescent="0.25">
      <c r="D3742" s="149"/>
      <c r="J3742" s="149"/>
    </row>
    <row r="3743" spans="4:10" x14ac:dyDescent="0.25">
      <c r="D3743" s="149"/>
      <c r="J3743" s="149"/>
    </row>
    <row r="3744" spans="4:10" x14ac:dyDescent="0.25">
      <c r="D3744" s="149"/>
      <c r="J3744" s="149"/>
    </row>
    <row r="3745" spans="4:10" x14ac:dyDescent="0.25">
      <c r="D3745" s="149"/>
      <c r="J3745" s="149"/>
    </row>
    <row r="3746" spans="4:10" x14ac:dyDescent="0.25">
      <c r="D3746" s="149"/>
      <c r="J3746" s="149"/>
    </row>
    <row r="3747" spans="4:10" x14ac:dyDescent="0.25">
      <c r="D3747" s="149"/>
      <c r="J3747" s="149"/>
    </row>
    <row r="3748" spans="4:10" x14ac:dyDescent="0.25">
      <c r="D3748" s="149"/>
      <c r="J3748" s="149"/>
    </row>
    <row r="3749" spans="4:10" x14ac:dyDescent="0.25">
      <c r="D3749" s="149"/>
      <c r="J3749" s="149"/>
    </row>
    <row r="3750" spans="4:10" x14ac:dyDescent="0.25">
      <c r="D3750" s="149"/>
      <c r="J3750" s="149"/>
    </row>
    <row r="3751" spans="4:10" x14ac:dyDescent="0.25">
      <c r="D3751" s="149"/>
      <c r="J3751" s="149"/>
    </row>
    <row r="3752" spans="4:10" x14ac:dyDescent="0.25">
      <c r="D3752" s="149"/>
      <c r="J3752" s="149"/>
    </row>
    <row r="3753" spans="4:10" x14ac:dyDescent="0.25">
      <c r="D3753" s="149"/>
      <c r="J3753" s="149"/>
    </row>
    <row r="3754" spans="4:10" x14ac:dyDescent="0.25">
      <c r="D3754" s="149"/>
      <c r="J3754" s="149"/>
    </row>
    <row r="3755" spans="4:10" x14ac:dyDescent="0.25">
      <c r="D3755" s="149"/>
      <c r="J3755" s="149"/>
    </row>
    <row r="3756" spans="4:10" x14ac:dyDescent="0.25">
      <c r="D3756" s="149"/>
      <c r="J3756" s="149"/>
    </row>
    <row r="3757" spans="4:10" x14ac:dyDescent="0.25">
      <c r="D3757" s="149"/>
      <c r="J3757" s="149"/>
    </row>
    <row r="3758" spans="4:10" x14ac:dyDescent="0.25">
      <c r="D3758" s="149"/>
      <c r="J3758" s="149"/>
    </row>
    <row r="3759" spans="4:10" x14ac:dyDescent="0.25">
      <c r="D3759" s="149"/>
      <c r="J3759" s="149"/>
    </row>
    <row r="3760" spans="4:10" x14ac:dyDescent="0.25">
      <c r="D3760" s="149"/>
      <c r="J3760" s="149"/>
    </row>
    <row r="3761" spans="4:10" x14ac:dyDescent="0.25">
      <c r="D3761" s="149"/>
      <c r="J3761" s="149"/>
    </row>
    <row r="3762" spans="4:10" x14ac:dyDescent="0.25">
      <c r="D3762" s="149"/>
      <c r="J3762" s="149"/>
    </row>
    <row r="3763" spans="4:10" x14ac:dyDescent="0.25">
      <c r="D3763" s="149"/>
      <c r="J3763" s="149"/>
    </row>
    <row r="3764" spans="4:10" x14ac:dyDescent="0.25">
      <c r="D3764" s="149"/>
      <c r="J3764" s="149"/>
    </row>
    <row r="3765" spans="4:10" x14ac:dyDescent="0.25">
      <c r="D3765" s="149"/>
      <c r="J3765" s="149"/>
    </row>
    <row r="3766" spans="4:10" x14ac:dyDescent="0.25">
      <c r="D3766" s="149"/>
      <c r="J3766" s="149"/>
    </row>
    <row r="3767" spans="4:10" x14ac:dyDescent="0.25">
      <c r="D3767" s="149"/>
      <c r="J3767" s="149"/>
    </row>
    <row r="3768" spans="4:10" x14ac:dyDescent="0.25">
      <c r="D3768" s="149"/>
      <c r="J3768" s="149"/>
    </row>
    <row r="3769" spans="4:10" x14ac:dyDescent="0.25">
      <c r="D3769" s="149"/>
      <c r="J3769" s="149"/>
    </row>
    <row r="3770" spans="4:10" x14ac:dyDescent="0.25">
      <c r="D3770" s="149"/>
      <c r="J3770" s="149"/>
    </row>
    <row r="3771" spans="4:10" x14ac:dyDescent="0.25">
      <c r="D3771" s="149"/>
      <c r="J3771" s="149"/>
    </row>
    <row r="3772" spans="4:10" x14ac:dyDescent="0.25">
      <c r="D3772" s="149"/>
      <c r="J3772" s="149"/>
    </row>
    <row r="3773" spans="4:10" x14ac:dyDescent="0.25">
      <c r="D3773" s="149"/>
      <c r="J3773" s="149"/>
    </row>
    <row r="3774" spans="4:10" x14ac:dyDescent="0.25">
      <c r="D3774" s="149"/>
      <c r="J3774" s="149"/>
    </row>
    <row r="3775" spans="4:10" x14ac:dyDescent="0.25">
      <c r="D3775" s="149"/>
      <c r="J3775" s="149"/>
    </row>
    <row r="3776" spans="4:10" x14ac:dyDescent="0.25">
      <c r="D3776" s="149"/>
      <c r="J3776" s="149"/>
    </row>
    <row r="3777" spans="4:10" x14ac:dyDescent="0.25">
      <c r="D3777" s="149"/>
      <c r="J3777" s="149"/>
    </row>
    <row r="3778" spans="4:10" x14ac:dyDescent="0.25">
      <c r="D3778" s="149"/>
      <c r="J3778" s="149"/>
    </row>
    <row r="3779" spans="4:10" x14ac:dyDescent="0.25">
      <c r="D3779" s="149"/>
      <c r="J3779" s="149"/>
    </row>
    <row r="3780" spans="4:10" x14ac:dyDescent="0.25">
      <c r="D3780" s="149"/>
      <c r="J3780" s="149"/>
    </row>
    <row r="3781" spans="4:10" x14ac:dyDescent="0.25">
      <c r="D3781" s="149"/>
      <c r="J3781" s="149"/>
    </row>
    <row r="3782" spans="4:10" x14ac:dyDescent="0.25">
      <c r="D3782" s="149"/>
      <c r="J3782" s="149"/>
    </row>
    <row r="3783" spans="4:10" x14ac:dyDescent="0.25">
      <c r="D3783" s="149"/>
      <c r="J3783" s="149"/>
    </row>
    <row r="3784" spans="4:10" x14ac:dyDescent="0.25">
      <c r="D3784" s="149"/>
      <c r="J3784" s="149"/>
    </row>
    <row r="3785" spans="4:10" x14ac:dyDescent="0.25">
      <c r="D3785" s="149"/>
      <c r="J3785" s="149"/>
    </row>
    <row r="3786" spans="4:10" x14ac:dyDescent="0.25">
      <c r="D3786" s="149"/>
      <c r="J3786" s="149"/>
    </row>
    <row r="3787" spans="4:10" x14ac:dyDescent="0.25">
      <c r="D3787" s="149"/>
      <c r="J3787" s="149"/>
    </row>
    <row r="3788" spans="4:10" x14ac:dyDescent="0.25">
      <c r="D3788" s="149"/>
      <c r="J3788" s="149"/>
    </row>
    <row r="3789" spans="4:10" x14ac:dyDescent="0.25">
      <c r="D3789" s="149"/>
      <c r="J3789" s="149"/>
    </row>
    <row r="3790" spans="4:10" x14ac:dyDescent="0.25">
      <c r="D3790" s="149"/>
      <c r="J3790" s="149"/>
    </row>
    <row r="3791" spans="4:10" x14ac:dyDescent="0.25">
      <c r="D3791" s="149"/>
      <c r="J3791" s="149"/>
    </row>
    <row r="3792" spans="4:10" x14ac:dyDescent="0.25">
      <c r="D3792" s="149"/>
      <c r="J3792" s="149"/>
    </row>
    <row r="3793" spans="4:10" x14ac:dyDescent="0.25">
      <c r="D3793" s="149"/>
      <c r="J3793" s="149"/>
    </row>
    <row r="3794" spans="4:10" x14ac:dyDescent="0.25">
      <c r="D3794" s="149"/>
      <c r="J3794" s="149"/>
    </row>
    <row r="3795" spans="4:10" x14ac:dyDescent="0.25">
      <c r="D3795" s="149"/>
      <c r="J3795" s="149"/>
    </row>
    <row r="3796" spans="4:10" x14ac:dyDescent="0.25">
      <c r="D3796" s="149"/>
      <c r="J3796" s="149"/>
    </row>
    <row r="3797" spans="4:10" x14ac:dyDescent="0.25">
      <c r="D3797" s="149"/>
      <c r="J3797" s="149"/>
    </row>
    <row r="3798" spans="4:10" x14ac:dyDescent="0.25">
      <c r="D3798" s="149"/>
      <c r="J3798" s="149"/>
    </row>
    <row r="3799" spans="4:10" x14ac:dyDescent="0.25">
      <c r="D3799" s="149"/>
      <c r="J3799" s="149"/>
    </row>
    <row r="3800" spans="4:10" x14ac:dyDescent="0.25">
      <c r="D3800" s="149"/>
      <c r="J3800" s="149"/>
    </row>
    <row r="3801" spans="4:10" x14ac:dyDescent="0.25">
      <c r="D3801" s="149"/>
      <c r="J3801" s="149"/>
    </row>
    <row r="3802" spans="4:10" x14ac:dyDescent="0.25">
      <c r="D3802" s="149"/>
      <c r="J3802" s="149"/>
    </row>
    <row r="3803" spans="4:10" x14ac:dyDescent="0.25">
      <c r="D3803" s="149"/>
      <c r="J3803" s="149"/>
    </row>
    <row r="3804" spans="4:10" x14ac:dyDescent="0.25">
      <c r="D3804" s="149"/>
      <c r="J3804" s="149"/>
    </row>
    <row r="3805" spans="4:10" x14ac:dyDescent="0.25">
      <c r="D3805" s="149"/>
      <c r="J3805" s="149"/>
    </row>
    <row r="3806" spans="4:10" x14ac:dyDescent="0.25">
      <c r="D3806" s="149"/>
      <c r="J3806" s="149"/>
    </row>
    <row r="3807" spans="4:10" x14ac:dyDescent="0.25">
      <c r="D3807" s="149"/>
      <c r="J3807" s="149"/>
    </row>
    <row r="3808" spans="4:10" x14ac:dyDescent="0.25">
      <c r="D3808" s="149"/>
      <c r="J3808" s="149"/>
    </row>
    <row r="3809" spans="4:10" x14ac:dyDescent="0.25">
      <c r="D3809" s="149"/>
      <c r="J3809" s="149"/>
    </row>
    <row r="3810" spans="4:10" x14ac:dyDescent="0.25">
      <c r="D3810" s="149"/>
      <c r="J3810" s="149"/>
    </row>
    <row r="3811" spans="4:10" x14ac:dyDescent="0.25">
      <c r="D3811" s="149"/>
      <c r="J3811" s="149"/>
    </row>
    <row r="3812" spans="4:10" x14ac:dyDescent="0.25">
      <c r="D3812" s="149"/>
      <c r="J3812" s="149"/>
    </row>
    <row r="3813" spans="4:10" x14ac:dyDescent="0.25">
      <c r="D3813" s="149"/>
      <c r="J3813" s="149"/>
    </row>
    <row r="3814" spans="4:10" x14ac:dyDescent="0.25">
      <c r="D3814" s="149"/>
      <c r="J3814" s="149"/>
    </row>
    <row r="3815" spans="4:10" x14ac:dyDescent="0.25">
      <c r="D3815" s="149"/>
      <c r="J3815" s="149"/>
    </row>
    <row r="3816" spans="4:10" x14ac:dyDescent="0.25">
      <c r="D3816" s="149"/>
      <c r="J3816" s="149"/>
    </row>
    <row r="3817" spans="4:10" x14ac:dyDescent="0.25">
      <c r="D3817" s="149"/>
      <c r="J3817" s="149"/>
    </row>
    <row r="3818" spans="4:10" x14ac:dyDescent="0.25">
      <c r="D3818" s="149"/>
      <c r="J3818" s="149"/>
    </row>
    <row r="3819" spans="4:10" x14ac:dyDescent="0.25">
      <c r="D3819" s="149"/>
      <c r="J3819" s="149"/>
    </row>
    <row r="3820" spans="4:10" x14ac:dyDescent="0.25">
      <c r="D3820" s="149"/>
      <c r="J3820" s="149"/>
    </row>
    <row r="3821" spans="4:10" x14ac:dyDescent="0.25">
      <c r="D3821" s="149"/>
      <c r="J3821" s="149"/>
    </row>
    <row r="3822" spans="4:10" x14ac:dyDescent="0.25">
      <c r="D3822" s="149"/>
      <c r="J3822" s="149"/>
    </row>
    <row r="3823" spans="4:10" x14ac:dyDescent="0.25">
      <c r="D3823" s="149"/>
      <c r="J3823" s="149"/>
    </row>
    <row r="3824" spans="4:10" x14ac:dyDescent="0.25">
      <c r="D3824" s="149"/>
      <c r="J3824" s="149"/>
    </row>
    <row r="3825" spans="4:10" x14ac:dyDescent="0.25">
      <c r="D3825" s="149"/>
      <c r="J3825" s="149"/>
    </row>
    <row r="3826" spans="4:10" x14ac:dyDescent="0.25">
      <c r="D3826" s="149"/>
      <c r="J3826" s="149"/>
    </row>
    <row r="3827" spans="4:10" x14ac:dyDescent="0.25">
      <c r="D3827" s="149"/>
      <c r="J3827" s="149"/>
    </row>
    <row r="3828" spans="4:10" x14ac:dyDescent="0.25">
      <c r="D3828" s="149"/>
      <c r="J3828" s="149"/>
    </row>
    <row r="3829" spans="4:10" x14ac:dyDescent="0.25">
      <c r="D3829" s="149"/>
      <c r="J3829" s="149"/>
    </row>
    <row r="3830" spans="4:10" x14ac:dyDescent="0.25">
      <c r="D3830" s="149"/>
      <c r="J3830" s="149"/>
    </row>
    <row r="3831" spans="4:10" x14ac:dyDescent="0.25">
      <c r="D3831" s="149"/>
      <c r="J3831" s="149"/>
    </row>
    <row r="3832" spans="4:10" x14ac:dyDescent="0.25">
      <c r="D3832" s="149"/>
      <c r="J3832" s="149"/>
    </row>
    <row r="3833" spans="4:10" x14ac:dyDescent="0.25">
      <c r="D3833" s="149"/>
      <c r="J3833" s="149"/>
    </row>
    <row r="3834" spans="4:10" x14ac:dyDescent="0.25">
      <c r="D3834" s="149"/>
      <c r="J3834" s="149"/>
    </row>
    <row r="3835" spans="4:10" x14ac:dyDescent="0.25">
      <c r="D3835" s="149"/>
      <c r="J3835" s="149"/>
    </row>
    <row r="3836" spans="4:10" x14ac:dyDescent="0.25">
      <c r="D3836" s="149"/>
      <c r="J3836" s="149"/>
    </row>
    <row r="3837" spans="4:10" x14ac:dyDescent="0.25">
      <c r="D3837" s="149"/>
      <c r="J3837" s="149"/>
    </row>
    <row r="3838" spans="4:10" x14ac:dyDescent="0.25">
      <c r="D3838" s="149"/>
      <c r="J3838" s="149"/>
    </row>
    <row r="3839" spans="4:10" x14ac:dyDescent="0.25">
      <c r="D3839" s="149"/>
      <c r="J3839" s="149"/>
    </row>
    <row r="3840" spans="4:10" x14ac:dyDescent="0.25">
      <c r="D3840" s="149"/>
      <c r="J3840" s="149"/>
    </row>
    <row r="3841" spans="4:10" x14ac:dyDescent="0.25">
      <c r="D3841" s="149"/>
      <c r="J3841" s="149"/>
    </row>
    <row r="3842" spans="4:10" x14ac:dyDescent="0.25">
      <c r="D3842" s="149"/>
      <c r="J3842" s="149"/>
    </row>
    <row r="3843" spans="4:10" x14ac:dyDescent="0.25">
      <c r="D3843" s="149"/>
      <c r="J3843" s="149"/>
    </row>
    <row r="3844" spans="4:10" x14ac:dyDescent="0.25">
      <c r="D3844" s="149"/>
      <c r="J3844" s="149"/>
    </row>
    <row r="3845" spans="4:10" x14ac:dyDescent="0.25">
      <c r="D3845" s="149"/>
      <c r="J3845" s="149"/>
    </row>
    <row r="3846" spans="4:10" x14ac:dyDescent="0.25">
      <c r="D3846" s="149"/>
      <c r="J3846" s="149"/>
    </row>
    <row r="3847" spans="4:10" x14ac:dyDescent="0.25">
      <c r="D3847" s="149"/>
      <c r="J3847" s="149"/>
    </row>
    <row r="3848" spans="4:10" x14ac:dyDescent="0.25">
      <c r="D3848" s="149"/>
      <c r="J3848" s="149"/>
    </row>
    <row r="3849" spans="4:10" x14ac:dyDescent="0.25">
      <c r="D3849" s="149"/>
      <c r="J3849" s="149"/>
    </row>
    <row r="3850" spans="4:10" x14ac:dyDescent="0.25">
      <c r="D3850" s="149"/>
      <c r="J3850" s="149"/>
    </row>
    <row r="3851" spans="4:10" x14ac:dyDescent="0.25">
      <c r="D3851" s="149"/>
      <c r="J3851" s="149"/>
    </row>
    <row r="3852" spans="4:10" x14ac:dyDescent="0.25">
      <c r="D3852" s="149"/>
      <c r="J3852" s="149"/>
    </row>
    <row r="3853" spans="4:10" x14ac:dyDescent="0.25">
      <c r="D3853" s="149"/>
      <c r="J3853" s="149"/>
    </row>
    <row r="3854" spans="4:10" x14ac:dyDescent="0.25">
      <c r="D3854" s="149"/>
      <c r="J3854" s="149"/>
    </row>
    <row r="3855" spans="4:10" x14ac:dyDescent="0.25">
      <c r="D3855" s="149"/>
      <c r="J3855" s="149"/>
    </row>
    <row r="3856" spans="4:10" x14ac:dyDescent="0.25">
      <c r="D3856" s="149"/>
      <c r="J3856" s="149"/>
    </row>
    <row r="3857" spans="4:10" x14ac:dyDescent="0.25">
      <c r="D3857" s="149"/>
      <c r="J3857" s="149"/>
    </row>
    <row r="3858" spans="4:10" x14ac:dyDescent="0.25">
      <c r="D3858" s="149"/>
      <c r="J3858" s="149"/>
    </row>
    <row r="3859" spans="4:10" x14ac:dyDescent="0.25">
      <c r="D3859" s="149"/>
      <c r="J3859" s="149"/>
    </row>
    <row r="3860" spans="4:10" x14ac:dyDescent="0.25">
      <c r="D3860" s="149"/>
      <c r="J3860" s="149"/>
    </row>
    <row r="3861" spans="4:10" x14ac:dyDescent="0.25">
      <c r="D3861" s="149"/>
      <c r="J3861" s="149"/>
    </row>
    <row r="3862" spans="4:10" x14ac:dyDescent="0.25">
      <c r="D3862" s="149"/>
      <c r="J3862" s="149"/>
    </row>
    <row r="3863" spans="4:10" x14ac:dyDescent="0.25">
      <c r="D3863" s="149"/>
      <c r="J3863" s="149"/>
    </row>
    <row r="3864" spans="4:10" x14ac:dyDescent="0.25">
      <c r="D3864" s="149"/>
      <c r="J3864" s="149"/>
    </row>
    <row r="3865" spans="4:10" x14ac:dyDescent="0.25">
      <c r="D3865" s="149"/>
      <c r="J3865" s="149"/>
    </row>
    <row r="3866" spans="4:10" x14ac:dyDescent="0.25">
      <c r="D3866" s="149"/>
      <c r="J3866" s="149"/>
    </row>
    <row r="3867" spans="4:10" x14ac:dyDescent="0.25">
      <c r="D3867" s="149"/>
      <c r="J3867" s="149"/>
    </row>
    <row r="3868" spans="4:10" x14ac:dyDescent="0.25">
      <c r="D3868" s="149"/>
      <c r="J3868" s="149"/>
    </row>
    <row r="3869" spans="4:10" x14ac:dyDescent="0.25">
      <c r="D3869" s="149"/>
      <c r="J3869" s="149"/>
    </row>
    <row r="3870" spans="4:10" x14ac:dyDescent="0.25">
      <c r="D3870" s="149"/>
      <c r="J3870" s="149"/>
    </row>
    <row r="3871" spans="4:10" x14ac:dyDescent="0.25">
      <c r="D3871" s="149"/>
      <c r="J3871" s="149"/>
    </row>
    <row r="3872" spans="4:10" x14ac:dyDescent="0.25">
      <c r="D3872" s="149"/>
      <c r="J3872" s="149"/>
    </row>
    <row r="3873" spans="4:10" x14ac:dyDescent="0.25">
      <c r="D3873" s="149"/>
      <c r="J3873" s="149"/>
    </row>
    <row r="3874" spans="4:10" x14ac:dyDescent="0.25">
      <c r="D3874" s="149"/>
      <c r="J3874" s="149"/>
    </row>
    <row r="3875" spans="4:10" x14ac:dyDescent="0.25">
      <c r="D3875" s="149"/>
      <c r="J3875" s="149"/>
    </row>
    <row r="3876" spans="4:10" x14ac:dyDescent="0.25">
      <c r="D3876" s="149"/>
      <c r="J3876" s="149"/>
    </row>
    <row r="3877" spans="4:10" x14ac:dyDescent="0.25">
      <c r="D3877" s="149"/>
      <c r="J3877" s="149"/>
    </row>
    <row r="3878" spans="4:10" x14ac:dyDescent="0.25">
      <c r="D3878" s="149"/>
      <c r="J3878" s="149"/>
    </row>
    <row r="3879" spans="4:10" x14ac:dyDescent="0.25">
      <c r="D3879" s="149"/>
      <c r="J3879" s="149"/>
    </row>
    <row r="3880" spans="4:10" x14ac:dyDescent="0.25">
      <c r="D3880" s="149"/>
      <c r="J3880" s="149"/>
    </row>
    <row r="3881" spans="4:10" x14ac:dyDescent="0.25">
      <c r="D3881" s="149"/>
      <c r="J3881" s="149"/>
    </row>
    <row r="3882" spans="4:10" x14ac:dyDescent="0.25">
      <c r="D3882" s="149"/>
      <c r="J3882" s="149"/>
    </row>
    <row r="3883" spans="4:10" x14ac:dyDescent="0.25">
      <c r="D3883" s="149"/>
      <c r="J3883" s="149"/>
    </row>
    <row r="3884" spans="4:10" x14ac:dyDescent="0.25">
      <c r="D3884" s="149"/>
      <c r="J3884" s="149"/>
    </row>
    <row r="3885" spans="4:10" x14ac:dyDescent="0.25">
      <c r="D3885" s="149"/>
      <c r="J3885" s="149"/>
    </row>
    <row r="3886" spans="4:10" x14ac:dyDescent="0.25">
      <c r="D3886" s="149"/>
      <c r="J3886" s="149"/>
    </row>
    <row r="3887" spans="4:10" x14ac:dyDescent="0.25">
      <c r="D3887" s="149"/>
      <c r="J3887" s="149"/>
    </row>
    <row r="3888" spans="4:10" x14ac:dyDescent="0.25">
      <c r="D3888" s="149"/>
      <c r="J3888" s="149"/>
    </row>
    <row r="3889" spans="4:10" x14ac:dyDescent="0.25">
      <c r="D3889" s="149"/>
      <c r="J3889" s="149"/>
    </row>
    <row r="3890" spans="4:10" x14ac:dyDescent="0.25">
      <c r="D3890" s="149"/>
      <c r="J3890" s="149"/>
    </row>
    <row r="3891" spans="4:10" x14ac:dyDescent="0.25">
      <c r="D3891" s="149"/>
      <c r="J3891" s="149"/>
    </row>
    <row r="3892" spans="4:10" x14ac:dyDescent="0.25">
      <c r="D3892" s="149"/>
      <c r="J3892" s="149"/>
    </row>
    <row r="3893" spans="4:10" x14ac:dyDescent="0.25">
      <c r="D3893" s="149"/>
      <c r="J3893" s="149"/>
    </row>
    <row r="3894" spans="4:10" x14ac:dyDescent="0.25">
      <c r="D3894" s="149"/>
      <c r="J3894" s="149"/>
    </row>
    <row r="3895" spans="4:10" x14ac:dyDescent="0.25">
      <c r="D3895" s="149"/>
      <c r="J3895" s="149"/>
    </row>
    <row r="3896" spans="4:10" x14ac:dyDescent="0.25">
      <c r="D3896" s="149"/>
      <c r="J3896" s="149"/>
    </row>
    <row r="3897" spans="4:10" x14ac:dyDescent="0.25">
      <c r="D3897" s="149"/>
      <c r="J3897" s="149"/>
    </row>
    <row r="3898" spans="4:10" x14ac:dyDescent="0.25">
      <c r="D3898" s="149"/>
      <c r="J3898" s="149"/>
    </row>
    <row r="3899" spans="4:10" x14ac:dyDescent="0.25">
      <c r="D3899" s="149"/>
      <c r="J3899" s="149"/>
    </row>
    <row r="3900" spans="4:10" x14ac:dyDescent="0.25">
      <c r="D3900" s="149"/>
      <c r="J3900" s="149"/>
    </row>
    <row r="3901" spans="4:10" x14ac:dyDescent="0.25">
      <c r="D3901" s="149"/>
      <c r="J3901" s="149"/>
    </row>
    <row r="3902" spans="4:10" x14ac:dyDescent="0.25">
      <c r="D3902" s="149"/>
      <c r="J3902" s="149"/>
    </row>
    <row r="3903" spans="4:10" x14ac:dyDescent="0.25">
      <c r="D3903" s="149"/>
      <c r="J3903" s="149"/>
    </row>
    <row r="3904" spans="4:10" x14ac:dyDescent="0.25">
      <c r="D3904" s="149"/>
      <c r="J3904" s="149"/>
    </row>
    <row r="3905" spans="4:10" x14ac:dyDescent="0.25">
      <c r="D3905" s="149"/>
      <c r="J3905" s="149"/>
    </row>
    <row r="3906" spans="4:10" x14ac:dyDescent="0.25">
      <c r="D3906" s="149"/>
      <c r="J3906" s="149"/>
    </row>
    <row r="3907" spans="4:10" x14ac:dyDescent="0.25">
      <c r="D3907" s="149"/>
      <c r="J3907" s="149"/>
    </row>
    <row r="3908" spans="4:10" x14ac:dyDescent="0.25">
      <c r="D3908" s="149"/>
      <c r="J3908" s="149"/>
    </row>
    <row r="3909" spans="4:10" x14ac:dyDescent="0.25">
      <c r="D3909" s="149"/>
      <c r="J3909" s="149"/>
    </row>
    <row r="3910" spans="4:10" x14ac:dyDescent="0.25">
      <c r="D3910" s="149"/>
      <c r="J3910" s="149"/>
    </row>
    <row r="3911" spans="4:10" x14ac:dyDescent="0.25">
      <c r="D3911" s="149"/>
      <c r="J3911" s="149"/>
    </row>
    <row r="3912" spans="4:10" x14ac:dyDescent="0.25">
      <c r="D3912" s="149"/>
      <c r="J3912" s="149"/>
    </row>
    <row r="3913" spans="4:10" x14ac:dyDescent="0.25">
      <c r="D3913" s="149"/>
      <c r="J3913" s="149"/>
    </row>
    <row r="3914" spans="4:10" x14ac:dyDescent="0.25">
      <c r="D3914" s="149"/>
      <c r="J3914" s="149"/>
    </row>
    <row r="3915" spans="4:10" x14ac:dyDescent="0.25">
      <c r="D3915" s="149"/>
      <c r="J3915" s="149"/>
    </row>
    <row r="3916" spans="4:10" x14ac:dyDescent="0.25">
      <c r="D3916" s="149"/>
      <c r="J3916" s="149"/>
    </row>
    <row r="3917" spans="4:10" x14ac:dyDescent="0.25">
      <c r="D3917" s="149"/>
      <c r="J3917" s="149"/>
    </row>
    <row r="3918" spans="4:10" x14ac:dyDescent="0.25">
      <c r="D3918" s="149"/>
      <c r="J3918" s="149"/>
    </row>
    <row r="3919" spans="4:10" x14ac:dyDescent="0.25">
      <c r="D3919" s="149"/>
      <c r="J3919" s="149"/>
    </row>
    <row r="3920" spans="4:10" x14ac:dyDescent="0.25">
      <c r="D3920" s="149"/>
      <c r="J3920" s="149"/>
    </row>
    <row r="3921" spans="4:10" x14ac:dyDescent="0.25">
      <c r="D3921" s="149"/>
      <c r="J3921" s="149"/>
    </row>
    <row r="3922" spans="4:10" x14ac:dyDescent="0.25">
      <c r="D3922" s="149"/>
      <c r="J3922" s="149"/>
    </row>
    <row r="3923" spans="4:10" x14ac:dyDescent="0.25">
      <c r="D3923" s="149"/>
      <c r="J3923" s="149"/>
    </row>
    <row r="3924" spans="4:10" x14ac:dyDescent="0.25">
      <c r="D3924" s="149"/>
      <c r="J3924" s="149"/>
    </row>
    <row r="3925" spans="4:10" x14ac:dyDescent="0.25">
      <c r="D3925" s="149"/>
      <c r="J3925" s="149"/>
    </row>
    <row r="3926" spans="4:10" x14ac:dyDescent="0.25">
      <c r="D3926" s="149"/>
      <c r="J3926" s="149"/>
    </row>
    <row r="3927" spans="4:10" x14ac:dyDescent="0.25">
      <c r="D3927" s="149"/>
      <c r="J3927" s="149"/>
    </row>
    <row r="3928" spans="4:10" x14ac:dyDescent="0.25">
      <c r="D3928" s="149"/>
      <c r="J3928" s="149"/>
    </row>
    <row r="3929" spans="4:10" x14ac:dyDescent="0.25">
      <c r="D3929" s="149"/>
      <c r="J3929" s="149"/>
    </row>
    <row r="3930" spans="4:10" x14ac:dyDescent="0.25">
      <c r="D3930" s="149"/>
      <c r="J3930" s="149"/>
    </row>
    <row r="3931" spans="4:10" x14ac:dyDescent="0.25">
      <c r="D3931" s="149"/>
      <c r="J3931" s="149"/>
    </row>
    <row r="3932" spans="4:10" x14ac:dyDescent="0.25">
      <c r="D3932" s="149"/>
      <c r="J3932" s="149"/>
    </row>
    <row r="3933" spans="4:10" x14ac:dyDescent="0.25">
      <c r="D3933" s="149"/>
      <c r="J3933" s="149"/>
    </row>
    <row r="3934" spans="4:10" x14ac:dyDescent="0.25">
      <c r="D3934" s="149"/>
      <c r="J3934" s="149"/>
    </row>
    <row r="3935" spans="4:10" x14ac:dyDescent="0.25">
      <c r="D3935" s="149"/>
      <c r="J3935" s="149"/>
    </row>
    <row r="3936" spans="4:10" x14ac:dyDescent="0.25">
      <c r="D3936" s="149"/>
      <c r="J3936" s="149"/>
    </row>
    <row r="3937" spans="4:10" x14ac:dyDescent="0.25">
      <c r="D3937" s="149"/>
      <c r="J3937" s="149"/>
    </row>
    <row r="3938" spans="4:10" x14ac:dyDescent="0.25">
      <c r="D3938" s="149"/>
      <c r="J3938" s="149"/>
    </row>
    <row r="3939" spans="4:10" x14ac:dyDescent="0.25">
      <c r="D3939" s="149"/>
      <c r="J3939" s="149"/>
    </row>
    <row r="3940" spans="4:10" x14ac:dyDescent="0.25">
      <c r="D3940" s="149"/>
      <c r="J3940" s="149"/>
    </row>
    <row r="3941" spans="4:10" x14ac:dyDescent="0.25">
      <c r="D3941" s="149"/>
      <c r="J3941" s="149"/>
    </row>
    <row r="3942" spans="4:10" x14ac:dyDescent="0.25">
      <c r="D3942" s="149"/>
      <c r="J3942" s="149"/>
    </row>
    <row r="3943" spans="4:10" x14ac:dyDescent="0.25">
      <c r="D3943" s="149"/>
      <c r="J3943" s="149"/>
    </row>
    <row r="3944" spans="4:10" x14ac:dyDescent="0.25">
      <c r="D3944" s="149"/>
      <c r="J3944" s="149"/>
    </row>
    <row r="3945" spans="4:10" x14ac:dyDescent="0.25">
      <c r="D3945" s="149"/>
      <c r="J3945" s="149"/>
    </row>
    <row r="3946" spans="4:10" x14ac:dyDescent="0.25">
      <c r="D3946" s="149"/>
      <c r="J3946" s="149"/>
    </row>
    <row r="3947" spans="4:10" x14ac:dyDescent="0.25">
      <c r="D3947" s="149"/>
      <c r="J3947" s="149"/>
    </row>
    <row r="3948" spans="4:10" x14ac:dyDescent="0.25">
      <c r="D3948" s="149"/>
      <c r="J3948" s="149"/>
    </row>
    <row r="3949" spans="4:10" x14ac:dyDescent="0.25">
      <c r="D3949" s="149"/>
      <c r="J3949" s="149"/>
    </row>
    <row r="3950" spans="4:10" x14ac:dyDescent="0.25">
      <c r="D3950" s="149"/>
      <c r="J3950" s="149"/>
    </row>
    <row r="3951" spans="4:10" x14ac:dyDescent="0.25">
      <c r="D3951" s="149"/>
      <c r="J3951" s="149"/>
    </row>
    <row r="3952" spans="4:10" x14ac:dyDescent="0.25">
      <c r="D3952" s="149"/>
      <c r="J3952" s="149"/>
    </row>
    <row r="3953" spans="4:10" x14ac:dyDescent="0.25">
      <c r="D3953" s="149"/>
      <c r="J3953" s="149"/>
    </row>
    <row r="3954" spans="4:10" x14ac:dyDescent="0.25">
      <c r="D3954" s="149"/>
      <c r="J3954" s="149"/>
    </row>
    <row r="3955" spans="4:10" x14ac:dyDescent="0.25">
      <c r="D3955" s="149"/>
      <c r="J3955" s="149"/>
    </row>
    <row r="3956" spans="4:10" x14ac:dyDescent="0.25">
      <c r="D3956" s="149"/>
      <c r="J3956" s="149"/>
    </row>
    <row r="3957" spans="4:10" x14ac:dyDescent="0.25">
      <c r="D3957" s="149"/>
      <c r="J3957" s="149"/>
    </row>
    <row r="3958" spans="4:10" x14ac:dyDescent="0.25">
      <c r="D3958" s="149"/>
      <c r="J3958" s="149"/>
    </row>
    <row r="3959" spans="4:10" x14ac:dyDescent="0.25">
      <c r="D3959" s="149"/>
      <c r="J3959" s="149"/>
    </row>
    <row r="3960" spans="4:10" x14ac:dyDescent="0.25">
      <c r="D3960" s="149"/>
      <c r="J3960" s="149"/>
    </row>
    <row r="3961" spans="4:10" x14ac:dyDescent="0.25">
      <c r="D3961" s="149"/>
      <c r="J3961" s="149"/>
    </row>
    <row r="3962" spans="4:10" x14ac:dyDescent="0.25">
      <c r="D3962" s="149"/>
      <c r="J3962" s="149"/>
    </row>
    <row r="3963" spans="4:10" x14ac:dyDescent="0.25">
      <c r="D3963" s="149"/>
      <c r="J3963" s="149"/>
    </row>
    <row r="3964" spans="4:10" x14ac:dyDescent="0.25">
      <c r="D3964" s="149"/>
      <c r="J3964" s="149"/>
    </row>
    <row r="3965" spans="4:10" x14ac:dyDescent="0.25">
      <c r="D3965" s="149"/>
      <c r="J3965" s="149"/>
    </row>
    <row r="3966" spans="4:10" x14ac:dyDescent="0.25">
      <c r="D3966" s="149"/>
      <c r="J3966" s="149"/>
    </row>
    <row r="3967" spans="4:10" x14ac:dyDescent="0.25">
      <c r="D3967" s="149"/>
      <c r="J3967" s="149"/>
    </row>
    <row r="3968" spans="4:10" x14ac:dyDescent="0.25">
      <c r="D3968" s="149"/>
      <c r="J3968" s="149"/>
    </row>
    <row r="3969" spans="4:10" x14ac:dyDescent="0.25">
      <c r="D3969" s="149"/>
      <c r="J3969" s="149"/>
    </row>
    <row r="3970" spans="4:10" x14ac:dyDescent="0.25">
      <c r="D3970" s="149"/>
      <c r="J3970" s="149"/>
    </row>
    <row r="3971" spans="4:10" x14ac:dyDescent="0.25">
      <c r="D3971" s="149"/>
      <c r="J3971" s="149"/>
    </row>
    <row r="3972" spans="4:10" x14ac:dyDescent="0.25">
      <c r="D3972" s="149"/>
      <c r="J3972" s="149"/>
    </row>
    <row r="3973" spans="4:10" x14ac:dyDescent="0.25">
      <c r="D3973" s="149"/>
      <c r="J3973" s="149"/>
    </row>
    <row r="3974" spans="4:10" x14ac:dyDescent="0.25">
      <c r="D3974" s="149"/>
      <c r="J3974" s="149"/>
    </row>
    <row r="3975" spans="4:10" x14ac:dyDescent="0.25">
      <c r="D3975" s="149"/>
      <c r="J3975" s="149"/>
    </row>
    <row r="3976" spans="4:10" x14ac:dyDescent="0.25">
      <c r="D3976" s="149"/>
      <c r="J3976" s="149"/>
    </row>
    <row r="3977" spans="4:10" x14ac:dyDescent="0.25">
      <c r="D3977" s="149"/>
      <c r="J3977" s="149"/>
    </row>
    <row r="3978" spans="4:10" x14ac:dyDescent="0.25">
      <c r="D3978" s="149"/>
      <c r="J3978" s="149"/>
    </row>
    <row r="3979" spans="4:10" x14ac:dyDescent="0.25">
      <c r="D3979" s="149"/>
      <c r="J3979" s="149"/>
    </row>
    <row r="3980" spans="4:10" x14ac:dyDescent="0.25">
      <c r="D3980" s="149"/>
      <c r="J3980" s="149"/>
    </row>
    <row r="3981" spans="4:10" x14ac:dyDescent="0.25">
      <c r="D3981" s="149"/>
      <c r="J3981" s="149"/>
    </row>
    <row r="3982" spans="4:10" x14ac:dyDescent="0.25">
      <c r="D3982" s="149"/>
      <c r="J3982" s="149"/>
    </row>
    <row r="3983" spans="4:10" x14ac:dyDescent="0.25">
      <c r="D3983" s="149"/>
      <c r="J3983" s="149"/>
    </row>
    <row r="3984" spans="4:10" x14ac:dyDescent="0.25">
      <c r="D3984" s="149"/>
      <c r="J3984" s="149"/>
    </row>
    <row r="3985" spans="4:10" x14ac:dyDescent="0.25">
      <c r="D3985" s="149"/>
      <c r="J3985" s="149"/>
    </row>
    <row r="3986" spans="4:10" x14ac:dyDescent="0.25">
      <c r="D3986" s="149"/>
      <c r="J3986" s="149"/>
    </row>
    <row r="3987" spans="4:10" x14ac:dyDescent="0.25">
      <c r="D3987" s="149"/>
      <c r="J3987" s="149"/>
    </row>
    <row r="3988" spans="4:10" x14ac:dyDescent="0.25">
      <c r="D3988" s="149"/>
      <c r="J3988" s="149"/>
    </row>
    <row r="3989" spans="4:10" x14ac:dyDescent="0.25">
      <c r="D3989" s="149"/>
      <c r="J3989" s="149"/>
    </row>
    <row r="3990" spans="4:10" x14ac:dyDescent="0.25">
      <c r="D3990" s="149"/>
      <c r="J3990" s="149"/>
    </row>
    <row r="3991" spans="4:10" x14ac:dyDescent="0.25">
      <c r="D3991" s="149"/>
      <c r="J3991" s="149"/>
    </row>
    <row r="3992" spans="4:10" x14ac:dyDescent="0.25">
      <c r="D3992" s="149"/>
      <c r="J3992" s="149"/>
    </row>
    <row r="3993" spans="4:10" x14ac:dyDescent="0.25">
      <c r="D3993" s="149"/>
      <c r="J3993" s="149"/>
    </row>
    <row r="3994" spans="4:10" x14ac:dyDescent="0.25">
      <c r="D3994" s="149"/>
      <c r="J3994" s="149"/>
    </row>
    <row r="3995" spans="4:10" x14ac:dyDescent="0.25">
      <c r="D3995" s="149"/>
      <c r="J3995" s="149"/>
    </row>
    <row r="3996" spans="4:10" x14ac:dyDescent="0.25">
      <c r="D3996" s="149"/>
      <c r="J3996" s="149"/>
    </row>
    <row r="3997" spans="4:10" x14ac:dyDescent="0.25">
      <c r="D3997" s="149"/>
      <c r="J3997" s="149"/>
    </row>
    <row r="3998" spans="4:10" x14ac:dyDescent="0.25">
      <c r="D3998" s="149"/>
      <c r="J3998" s="149"/>
    </row>
    <row r="3999" spans="4:10" x14ac:dyDescent="0.25">
      <c r="D3999" s="149"/>
      <c r="J3999" s="149"/>
    </row>
    <row r="4000" spans="4:10" x14ac:dyDescent="0.25">
      <c r="D4000" s="149"/>
      <c r="J4000" s="149"/>
    </row>
    <row r="4001" spans="4:10" x14ac:dyDescent="0.25">
      <c r="D4001" s="149"/>
      <c r="J4001" s="149"/>
    </row>
    <row r="4002" spans="4:10" x14ac:dyDescent="0.25">
      <c r="D4002" s="149"/>
      <c r="J4002" s="149"/>
    </row>
    <row r="4003" spans="4:10" x14ac:dyDescent="0.25">
      <c r="D4003" s="149"/>
      <c r="J4003" s="149"/>
    </row>
    <row r="4004" spans="4:10" x14ac:dyDescent="0.25">
      <c r="D4004" s="149"/>
      <c r="J4004" s="149"/>
    </row>
    <row r="4005" spans="4:10" x14ac:dyDescent="0.25">
      <c r="D4005" s="149"/>
      <c r="J4005" s="149"/>
    </row>
    <row r="4006" spans="4:10" x14ac:dyDescent="0.25">
      <c r="D4006" s="149"/>
      <c r="J4006" s="149"/>
    </row>
    <row r="4007" spans="4:10" x14ac:dyDescent="0.25">
      <c r="D4007" s="149"/>
      <c r="J4007" s="149"/>
    </row>
    <row r="4008" spans="4:10" x14ac:dyDescent="0.25">
      <c r="D4008" s="149"/>
      <c r="J4008" s="149"/>
    </row>
    <row r="4009" spans="4:10" x14ac:dyDescent="0.25">
      <c r="D4009" s="149"/>
      <c r="J4009" s="149"/>
    </row>
    <row r="4010" spans="4:10" x14ac:dyDescent="0.25">
      <c r="D4010" s="149"/>
      <c r="J4010" s="149"/>
    </row>
    <row r="4011" spans="4:10" x14ac:dyDescent="0.25">
      <c r="D4011" s="149"/>
      <c r="J4011" s="149"/>
    </row>
    <row r="4012" spans="4:10" x14ac:dyDescent="0.25">
      <c r="D4012" s="149"/>
      <c r="J4012" s="149"/>
    </row>
    <row r="4013" spans="4:10" x14ac:dyDescent="0.25">
      <c r="D4013" s="149"/>
      <c r="J4013" s="149"/>
    </row>
    <row r="4014" spans="4:10" x14ac:dyDescent="0.25">
      <c r="D4014" s="149"/>
      <c r="J4014" s="149"/>
    </row>
    <row r="4015" spans="4:10" x14ac:dyDescent="0.25">
      <c r="D4015" s="149"/>
      <c r="J4015" s="149"/>
    </row>
    <row r="4016" spans="4:10" x14ac:dyDescent="0.25">
      <c r="D4016" s="149"/>
      <c r="J4016" s="149"/>
    </row>
    <row r="4017" spans="4:10" x14ac:dyDescent="0.25">
      <c r="D4017" s="149"/>
      <c r="J4017" s="149"/>
    </row>
    <row r="4018" spans="4:10" x14ac:dyDescent="0.25">
      <c r="D4018" s="149"/>
      <c r="J4018" s="149"/>
    </row>
    <row r="4019" spans="4:10" x14ac:dyDescent="0.25">
      <c r="D4019" s="149"/>
      <c r="J4019" s="149"/>
    </row>
    <row r="4020" spans="4:10" x14ac:dyDescent="0.25">
      <c r="D4020" s="149"/>
      <c r="J4020" s="149"/>
    </row>
    <row r="4021" spans="4:10" x14ac:dyDescent="0.25">
      <c r="D4021" s="149"/>
      <c r="J4021" s="149"/>
    </row>
    <row r="4022" spans="4:10" x14ac:dyDescent="0.25">
      <c r="D4022" s="149"/>
      <c r="J4022" s="149"/>
    </row>
    <row r="4023" spans="4:10" x14ac:dyDescent="0.25">
      <c r="D4023" s="149"/>
      <c r="J4023" s="149"/>
    </row>
    <row r="4024" spans="4:10" x14ac:dyDescent="0.25">
      <c r="D4024" s="149"/>
      <c r="J4024" s="149"/>
    </row>
    <row r="4025" spans="4:10" x14ac:dyDescent="0.25">
      <c r="D4025" s="149"/>
      <c r="J4025" s="149"/>
    </row>
    <row r="4026" spans="4:10" x14ac:dyDescent="0.25">
      <c r="D4026" s="149"/>
      <c r="J4026" s="149"/>
    </row>
    <row r="4027" spans="4:10" x14ac:dyDescent="0.25">
      <c r="D4027" s="149"/>
      <c r="J4027" s="149"/>
    </row>
    <row r="4028" spans="4:10" x14ac:dyDescent="0.25">
      <c r="D4028" s="149"/>
      <c r="J4028" s="149"/>
    </row>
    <row r="4029" spans="4:10" x14ac:dyDescent="0.25">
      <c r="D4029" s="149"/>
      <c r="J4029" s="149"/>
    </row>
    <row r="4030" spans="4:10" x14ac:dyDescent="0.25">
      <c r="D4030" s="149"/>
      <c r="J4030" s="149"/>
    </row>
    <row r="4031" spans="4:10" x14ac:dyDescent="0.25">
      <c r="D4031" s="149"/>
      <c r="J4031" s="149"/>
    </row>
    <row r="4032" spans="4:10" x14ac:dyDescent="0.25">
      <c r="D4032" s="149"/>
      <c r="J4032" s="149"/>
    </row>
    <row r="4033" spans="4:10" x14ac:dyDescent="0.25">
      <c r="D4033" s="149"/>
      <c r="J4033" s="149"/>
    </row>
    <row r="4034" spans="4:10" x14ac:dyDescent="0.25">
      <c r="D4034" s="149"/>
      <c r="J4034" s="149"/>
    </row>
    <row r="4035" spans="4:10" x14ac:dyDescent="0.25">
      <c r="D4035" s="149"/>
      <c r="J4035" s="149"/>
    </row>
    <row r="4036" spans="4:10" x14ac:dyDescent="0.25">
      <c r="D4036" s="149"/>
      <c r="J4036" s="149"/>
    </row>
    <row r="4037" spans="4:10" x14ac:dyDescent="0.25">
      <c r="D4037" s="149"/>
      <c r="J4037" s="149"/>
    </row>
    <row r="4038" spans="4:10" x14ac:dyDescent="0.25">
      <c r="D4038" s="149"/>
      <c r="J4038" s="149"/>
    </row>
    <row r="4039" spans="4:10" x14ac:dyDescent="0.25">
      <c r="D4039" s="149"/>
      <c r="J4039" s="149"/>
    </row>
    <row r="4040" spans="4:10" x14ac:dyDescent="0.25">
      <c r="D4040" s="149"/>
      <c r="J4040" s="149"/>
    </row>
    <row r="4041" spans="4:10" x14ac:dyDescent="0.25">
      <c r="D4041" s="149"/>
      <c r="J4041" s="149"/>
    </row>
    <row r="4042" spans="4:10" x14ac:dyDescent="0.25">
      <c r="D4042" s="149"/>
      <c r="J4042" s="149"/>
    </row>
    <row r="4043" spans="4:10" x14ac:dyDescent="0.25">
      <c r="D4043" s="149"/>
      <c r="J4043" s="149"/>
    </row>
    <row r="4044" spans="4:10" x14ac:dyDescent="0.25">
      <c r="D4044" s="149"/>
      <c r="J4044" s="149"/>
    </row>
    <row r="4045" spans="4:10" x14ac:dyDescent="0.25">
      <c r="D4045" s="149"/>
      <c r="J4045" s="149"/>
    </row>
    <row r="4046" spans="4:10" x14ac:dyDescent="0.25">
      <c r="D4046" s="149"/>
      <c r="J4046" s="149"/>
    </row>
    <row r="4047" spans="4:10" x14ac:dyDescent="0.25">
      <c r="D4047" s="149"/>
      <c r="J4047" s="149"/>
    </row>
    <row r="4048" spans="4:10" x14ac:dyDescent="0.25">
      <c r="D4048" s="149"/>
      <c r="J4048" s="149"/>
    </row>
    <row r="4049" spans="4:10" x14ac:dyDescent="0.25">
      <c r="D4049" s="149"/>
      <c r="J4049" s="149"/>
    </row>
    <row r="4050" spans="4:10" x14ac:dyDescent="0.25">
      <c r="D4050" s="149"/>
      <c r="J4050" s="149"/>
    </row>
    <row r="4051" spans="4:10" x14ac:dyDescent="0.25">
      <c r="D4051" s="149"/>
      <c r="J4051" s="149"/>
    </row>
    <row r="4052" spans="4:10" x14ac:dyDescent="0.25">
      <c r="D4052" s="149"/>
      <c r="J4052" s="149"/>
    </row>
    <row r="4053" spans="4:10" x14ac:dyDescent="0.25">
      <c r="D4053" s="149"/>
      <c r="J4053" s="149"/>
    </row>
    <row r="4054" spans="4:10" x14ac:dyDescent="0.25">
      <c r="D4054" s="149"/>
      <c r="J4054" s="149"/>
    </row>
    <row r="4055" spans="4:10" x14ac:dyDescent="0.25">
      <c r="D4055" s="149"/>
      <c r="J4055" s="149"/>
    </row>
    <row r="4056" spans="4:10" x14ac:dyDescent="0.25">
      <c r="D4056" s="149"/>
      <c r="J4056" s="149"/>
    </row>
    <row r="4057" spans="4:10" x14ac:dyDescent="0.25">
      <c r="D4057" s="149"/>
      <c r="J4057" s="149"/>
    </row>
    <row r="4058" spans="4:10" x14ac:dyDescent="0.25">
      <c r="D4058" s="149"/>
      <c r="J4058" s="149"/>
    </row>
    <row r="4059" spans="4:10" x14ac:dyDescent="0.25">
      <c r="D4059" s="149"/>
      <c r="J4059" s="149"/>
    </row>
    <row r="4060" spans="4:10" x14ac:dyDescent="0.25">
      <c r="D4060" s="149"/>
      <c r="J4060" s="149"/>
    </row>
    <row r="4061" spans="4:10" x14ac:dyDescent="0.25">
      <c r="D4061" s="149"/>
      <c r="J4061" s="149"/>
    </row>
    <row r="4062" spans="4:10" x14ac:dyDescent="0.25">
      <c r="D4062" s="149"/>
      <c r="J4062" s="149"/>
    </row>
    <row r="4063" spans="4:10" x14ac:dyDescent="0.25">
      <c r="D4063" s="149"/>
      <c r="J4063" s="149"/>
    </row>
    <row r="4064" spans="4:10" x14ac:dyDescent="0.25">
      <c r="D4064" s="149"/>
      <c r="J4064" s="149"/>
    </row>
    <row r="4065" spans="4:10" x14ac:dyDescent="0.25">
      <c r="D4065" s="149"/>
      <c r="J4065" s="149"/>
    </row>
    <row r="4066" spans="4:10" x14ac:dyDescent="0.25">
      <c r="D4066" s="149"/>
      <c r="J4066" s="149"/>
    </row>
    <row r="4067" spans="4:10" x14ac:dyDescent="0.25">
      <c r="D4067" s="149"/>
      <c r="J4067" s="149"/>
    </row>
    <row r="4068" spans="4:10" x14ac:dyDescent="0.25">
      <c r="D4068" s="149"/>
      <c r="J4068" s="149"/>
    </row>
    <row r="4069" spans="4:10" x14ac:dyDescent="0.25">
      <c r="D4069" s="149"/>
      <c r="J4069" s="149"/>
    </row>
    <row r="4070" spans="4:10" x14ac:dyDescent="0.25">
      <c r="D4070" s="149"/>
      <c r="J4070" s="149"/>
    </row>
    <row r="4071" spans="4:10" x14ac:dyDescent="0.25">
      <c r="D4071" s="149"/>
      <c r="J4071" s="149"/>
    </row>
    <row r="4072" spans="4:10" x14ac:dyDescent="0.25">
      <c r="D4072" s="149"/>
      <c r="J4072" s="149"/>
    </row>
    <row r="4073" spans="4:10" x14ac:dyDescent="0.25">
      <c r="D4073" s="149"/>
      <c r="J4073" s="149"/>
    </row>
    <row r="4074" spans="4:10" x14ac:dyDescent="0.25">
      <c r="D4074" s="149"/>
      <c r="J4074" s="149"/>
    </row>
    <row r="4075" spans="4:10" x14ac:dyDescent="0.25">
      <c r="D4075" s="149"/>
      <c r="J4075" s="149"/>
    </row>
    <row r="4076" spans="4:10" x14ac:dyDescent="0.25">
      <c r="D4076" s="149"/>
      <c r="J4076" s="149"/>
    </row>
    <row r="4077" spans="4:10" x14ac:dyDescent="0.25">
      <c r="D4077" s="149"/>
      <c r="J4077" s="149"/>
    </row>
    <row r="4078" spans="4:10" x14ac:dyDescent="0.25">
      <c r="D4078" s="149"/>
      <c r="J4078" s="149"/>
    </row>
    <row r="4079" spans="4:10" x14ac:dyDescent="0.25">
      <c r="D4079" s="149"/>
      <c r="J4079" s="149"/>
    </row>
    <row r="4080" spans="4:10" x14ac:dyDescent="0.25">
      <c r="D4080" s="149"/>
      <c r="J4080" s="149"/>
    </row>
    <row r="4081" spans="4:10" x14ac:dyDescent="0.25">
      <c r="D4081" s="149"/>
      <c r="J4081" s="149"/>
    </row>
    <row r="4082" spans="4:10" x14ac:dyDescent="0.25">
      <c r="D4082" s="149"/>
      <c r="J4082" s="149"/>
    </row>
    <row r="4083" spans="4:10" x14ac:dyDescent="0.25">
      <c r="D4083" s="149"/>
      <c r="J4083" s="149"/>
    </row>
    <row r="4084" spans="4:10" x14ac:dyDescent="0.25">
      <c r="D4084" s="149"/>
      <c r="J4084" s="149"/>
    </row>
    <row r="4085" spans="4:10" x14ac:dyDescent="0.25">
      <c r="D4085" s="149"/>
      <c r="J4085" s="149"/>
    </row>
    <row r="4086" spans="4:10" x14ac:dyDescent="0.25">
      <c r="D4086" s="149"/>
      <c r="J4086" s="149"/>
    </row>
    <row r="4087" spans="4:10" x14ac:dyDescent="0.25">
      <c r="D4087" s="149"/>
      <c r="J4087" s="149"/>
    </row>
    <row r="4088" spans="4:10" x14ac:dyDescent="0.25">
      <c r="D4088" s="149"/>
      <c r="J4088" s="149"/>
    </row>
    <row r="4089" spans="4:10" x14ac:dyDescent="0.25">
      <c r="D4089" s="149"/>
      <c r="J4089" s="149"/>
    </row>
    <row r="4090" spans="4:10" x14ac:dyDescent="0.25">
      <c r="D4090" s="149"/>
      <c r="J4090" s="149"/>
    </row>
    <row r="4091" spans="4:10" x14ac:dyDescent="0.25">
      <c r="D4091" s="149"/>
      <c r="J4091" s="149"/>
    </row>
    <row r="4092" spans="4:10" x14ac:dyDescent="0.25">
      <c r="D4092" s="149"/>
      <c r="J4092" s="149"/>
    </row>
    <row r="4093" spans="4:10" x14ac:dyDescent="0.25">
      <c r="D4093" s="149"/>
      <c r="J4093" s="149"/>
    </row>
    <row r="4094" spans="4:10" x14ac:dyDescent="0.25">
      <c r="D4094" s="149"/>
      <c r="J4094" s="149"/>
    </row>
    <row r="4095" spans="4:10" x14ac:dyDescent="0.25">
      <c r="D4095" s="149"/>
      <c r="J4095" s="149"/>
    </row>
    <row r="4096" spans="4:10" x14ac:dyDescent="0.25">
      <c r="D4096" s="149"/>
      <c r="J4096" s="149"/>
    </row>
    <row r="4097" spans="4:10" x14ac:dyDescent="0.25">
      <c r="D4097" s="149"/>
      <c r="J4097" s="149"/>
    </row>
    <row r="4098" spans="4:10" x14ac:dyDescent="0.25">
      <c r="D4098" s="149"/>
      <c r="J4098" s="149"/>
    </row>
    <row r="4099" spans="4:10" x14ac:dyDescent="0.25">
      <c r="D4099" s="149"/>
      <c r="J4099" s="149"/>
    </row>
    <row r="4100" spans="4:10" x14ac:dyDescent="0.25">
      <c r="D4100" s="149"/>
      <c r="J4100" s="149"/>
    </row>
    <row r="4101" spans="4:10" x14ac:dyDescent="0.25">
      <c r="D4101" s="149"/>
      <c r="J4101" s="149"/>
    </row>
    <row r="4102" spans="4:10" x14ac:dyDescent="0.25">
      <c r="D4102" s="149"/>
      <c r="J4102" s="149"/>
    </row>
    <row r="4103" spans="4:10" x14ac:dyDescent="0.25">
      <c r="D4103" s="149"/>
      <c r="J4103" s="149"/>
    </row>
    <row r="4104" spans="4:10" x14ac:dyDescent="0.25">
      <c r="D4104" s="149"/>
      <c r="J4104" s="149"/>
    </row>
    <row r="4105" spans="4:10" x14ac:dyDescent="0.25">
      <c r="D4105" s="149"/>
      <c r="J4105" s="149"/>
    </row>
    <row r="4106" spans="4:10" x14ac:dyDescent="0.25">
      <c r="D4106" s="149"/>
      <c r="J4106" s="149"/>
    </row>
    <row r="4107" spans="4:10" x14ac:dyDescent="0.25">
      <c r="D4107" s="149"/>
      <c r="J4107" s="149"/>
    </row>
    <row r="4108" spans="4:10" x14ac:dyDescent="0.25">
      <c r="D4108" s="149"/>
      <c r="J4108" s="149"/>
    </row>
    <row r="4109" spans="4:10" x14ac:dyDescent="0.25">
      <c r="D4109" s="149"/>
      <c r="J4109" s="149"/>
    </row>
    <row r="4110" spans="4:10" x14ac:dyDescent="0.25">
      <c r="D4110" s="149"/>
      <c r="J4110" s="149"/>
    </row>
    <row r="4111" spans="4:10" x14ac:dyDescent="0.25">
      <c r="D4111" s="149"/>
      <c r="J4111" s="149"/>
    </row>
    <row r="4112" spans="4:10" x14ac:dyDescent="0.25">
      <c r="D4112" s="149"/>
      <c r="J4112" s="149"/>
    </row>
    <row r="4113" spans="4:10" x14ac:dyDescent="0.25">
      <c r="D4113" s="149"/>
      <c r="J4113" s="149"/>
    </row>
    <row r="4114" spans="4:10" x14ac:dyDescent="0.25">
      <c r="D4114" s="149"/>
      <c r="J4114" s="149"/>
    </row>
    <row r="4115" spans="4:10" x14ac:dyDescent="0.25">
      <c r="D4115" s="149"/>
      <c r="J4115" s="149"/>
    </row>
    <row r="4116" spans="4:10" x14ac:dyDescent="0.25">
      <c r="D4116" s="149"/>
      <c r="J4116" s="149"/>
    </row>
    <row r="4117" spans="4:10" x14ac:dyDescent="0.25">
      <c r="D4117" s="149"/>
      <c r="J4117" s="149"/>
    </row>
    <row r="4118" spans="4:10" x14ac:dyDescent="0.25">
      <c r="D4118" s="149"/>
      <c r="J4118" s="149"/>
    </row>
    <row r="4119" spans="4:10" x14ac:dyDescent="0.25">
      <c r="D4119" s="149"/>
      <c r="J4119" s="149"/>
    </row>
    <row r="4120" spans="4:10" x14ac:dyDescent="0.25">
      <c r="D4120" s="149"/>
      <c r="J4120" s="149"/>
    </row>
    <row r="4121" spans="4:10" x14ac:dyDescent="0.25">
      <c r="D4121" s="149"/>
      <c r="J4121" s="149"/>
    </row>
    <row r="4122" spans="4:10" x14ac:dyDescent="0.25">
      <c r="D4122" s="149"/>
      <c r="J4122" s="149"/>
    </row>
    <row r="4123" spans="4:10" x14ac:dyDescent="0.25">
      <c r="D4123" s="149"/>
      <c r="J4123" s="149"/>
    </row>
    <row r="4124" spans="4:10" x14ac:dyDescent="0.25">
      <c r="D4124" s="149"/>
      <c r="J4124" s="149"/>
    </row>
    <row r="4125" spans="4:10" x14ac:dyDescent="0.25">
      <c r="D4125" s="149"/>
      <c r="J4125" s="149"/>
    </row>
    <row r="4126" spans="4:10" x14ac:dyDescent="0.25">
      <c r="D4126" s="149"/>
      <c r="J4126" s="149"/>
    </row>
    <row r="4127" spans="4:10" x14ac:dyDescent="0.25">
      <c r="D4127" s="149"/>
      <c r="J4127" s="149"/>
    </row>
    <row r="4128" spans="4:10" x14ac:dyDescent="0.25">
      <c r="D4128" s="149"/>
      <c r="J4128" s="149"/>
    </row>
    <row r="4129" spans="4:10" x14ac:dyDescent="0.25">
      <c r="D4129" s="149"/>
      <c r="J4129" s="149"/>
    </row>
    <row r="4130" spans="4:10" x14ac:dyDescent="0.25">
      <c r="D4130" s="149"/>
      <c r="J4130" s="149"/>
    </row>
    <row r="4131" spans="4:10" x14ac:dyDescent="0.25">
      <c r="D4131" s="149"/>
      <c r="J4131" s="149"/>
    </row>
    <row r="4132" spans="4:10" x14ac:dyDescent="0.25">
      <c r="D4132" s="149"/>
      <c r="J4132" s="149"/>
    </row>
    <row r="4133" spans="4:10" x14ac:dyDescent="0.25">
      <c r="D4133" s="149"/>
      <c r="J4133" s="149"/>
    </row>
    <row r="4134" spans="4:10" x14ac:dyDescent="0.25">
      <c r="D4134" s="149"/>
      <c r="J4134" s="149"/>
    </row>
    <row r="4135" spans="4:10" x14ac:dyDescent="0.25">
      <c r="D4135" s="149"/>
      <c r="J4135" s="149"/>
    </row>
    <row r="4136" spans="4:10" x14ac:dyDescent="0.25">
      <c r="D4136" s="149"/>
      <c r="J4136" s="149"/>
    </row>
    <row r="4137" spans="4:10" x14ac:dyDescent="0.25">
      <c r="D4137" s="149"/>
      <c r="J4137" s="149"/>
    </row>
    <row r="4138" spans="4:10" x14ac:dyDescent="0.25">
      <c r="D4138" s="149"/>
      <c r="J4138" s="149"/>
    </row>
    <row r="4139" spans="4:10" x14ac:dyDescent="0.25">
      <c r="D4139" s="149"/>
      <c r="J4139" s="149"/>
    </row>
    <row r="4140" spans="4:10" x14ac:dyDescent="0.25">
      <c r="D4140" s="149"/>
      <c r="J4140" s="149"/>
    </row>
    <row r="4141" spans="4:10" x14ac:dyDescent="0.25">
      <c r="D4141" s="149"/>
      <c r="J4141" s="149"/>
    </row>
    <row r="4142" spans="4:10" x14ac:dyDescent="0.25">
      <c r="D4142" s="149"/>
      <c r="J4142" s="149"/>
    </row>
    <row r="4143" spans="4:10" x14ac:dyDescent="0.25">
      <c r="D4143" s="149"/>
      <c r="J4143" s="149"/>
    </row>
    <row r="4144" spans="4:10" x14ac:dyDescent="0.25">
      <c r="D4144" s="149"/>
      <c r="J4144" s="149"/>
    </row>
    <row r="4145" spans="4:10" x14ac:dyDescent="0.25">
      <c r="D4145" s="149"/>
      <c r="J4145" s="149"/>
    </row>
    <row r="4146" spans="4:10" x14ac:dyDescent="0.25">
      <c r="D4146" s="149"/>
      <c r="J4146" s="149"/>
    </row>
    <row r="4147" spans="4:10" x14ac:dyDescent="0.25">
      <c r="D4147" s="149"/>
      <c r="J4147" s="149"/>
    </row>
    <row r="4148" spans="4:10" x14ac:dyDescent="0.25">
      <c r="D4148" s="149"/>
      <c r="J4148" s="149"/>
    </row>
    <row r="4149" spans="4:10" x14ac:dyDescent="0.25">
      <c r="D4149" s="149"/>
      <c r="J4149" s="149"/>
    </row>
    <row r="4150" spans="4:10" x14ac:dyDescent="0.25">
      <c r="D4150" s="149"/>
      <c r="J4150" s="149"/>
    </row>
    <row r="4151" spans="4:10" x14ac:dyDescent="0.25">
      <c r="D4151" s="149"/>
      <c r="J4151" s="149"/>
    </row>
    <row r="4152" spans="4:10" x14ac:dyDescent="0.25">
      <c r="D4152" s="149"/>
      <c r="J4152" s="149"/>
    </row>
    <row r="4153" spans="4:10" x14ac:dyDescent="0.25">
      <c r="D4153" s="149"/>
      <c r="J4153" s="149"/>
    </row>
    <row r="4154" spans="4:10" x14ac:dyDescent="0.25">
      <c r="D4154" s="149"/>
      <c r="J4154" s="149"/>
    </row>
    <row r="4155" spans="4:10" x14ac:dyDescent="0.25">
      <c r="D4155" s="149"/>
      <c r="J4155" s="149"/>
    </row>
    <row r="4156" spans="4:10" x14ac:dyDescent="0.25">
      <c r="D4156" s="149"/>
      <c r="J4156" s="149"/>
    </row>
    <row r="4157" spans="4:10" x14ac:dyDescent="0.25">
      <c r="D4157" s="149"/>
      <c r="J4157" s="149"/>
    </row>
    <row r="4158" spans="4:10" x14ac:dyDescent="0.25">
      <c r="D4158" s="149"/>
      <c r="J4158" s="149"/>
    </row>
    <row r="4159" spans="4:10" x14ac:dyDescent="0.25">
      <c r="D4159" s="149"/>
      <c r="J4159" s="149"/>
    </row>
    <row r="4160" spans="4:10" x14ac:dyDescent="0.25">
      <c r="D4160" s="149"/>
      <c r="J4160" s="149"/>
    </row>
    <row r="4161" spans="4:10" x14ac:dyDescent="0.25">
      <c r="D4161" s="149"/>
      <c r="J4161" s="149"/>
    </row>
    <row r="4162" spans="4:10" x14ac:dyDescent="0.25">
      <c r="D4162" s="149"/>
      <c r="J4162" s="149"/>
    </row>
    <row r="4163" spans="4:10" x14ac:dyDescent="0.25">
      <c r="D4163" s="149"/>
      <c r="J4163" s="149"/>
    </row>
    <row r="4164" spans="4:10" x14ac:dyDescent="0.25">
      <c r="D4164" s="149"/>
      <c r="J4164" s="149"/>
    </row>
    <row r="4165" spans="4:10" x14ac:dyDescent="0.25">
      <c r="D4165" s="149"/>
      <c r="J4165" s="149"/>
    </row>
    <row r="4166" spans="4:10" x14ac:dyDescent="0.25">
      <c r="D4166" s="149"/>
      <c r="J4166" s="149"/>
    </row>
    <row r="4167" spans="4:10" x14ac:dyDescent="0.25">
      <c r="D4167" s="149"/>
      <c r="J4167" s="149"/>
    </row>
    <row r="4168" spans="4:10" x14ac:dyDescent="0.25">
      <c r="D4168" s="149"/>
      <c r="J4168" s="149"/>
    </row>
    <row r="4169" spans="4:10" x14ac:dyDescent="0.25">
      <c r="D4169" s="149"/>
      <c r="J4169" s="149"/>
    </row>
    <row r="4170" spans="4:10" x14ac:dyDescent="0.25">
      <c r="D4170" s="149"/>
      <c r="J4170" s="149"/>
    </row>
    <row r="4171" spans="4:10" x14ac:dyDescent="0.25">
      <c r="D4171" s="149"/>
      <c r="J4171" s="149"/>
    </row>
    <row r="4172" spans="4:10" x14ac:dyDescent="0.25">
      <c r="D4172" s="149"/>
      <c r="J4172" s="149"/>
    </row>
    <row r="4173" spans="4:10" x14ac:dyDescent="0.25">
      <c r="D4173" s="149"/>
      <c r="J4173" s="149"/>
    </row>
    <row r="4174" spans="4:10" x14ac:dyDescent="0.25">
      <c r="D4174" s="149"/>
      <c r="J4174" s="149"/>
    </row>
    <row r="4175" spans="4:10" x14ac:dyDescent="0.25">
      <c r="D4175" s="149"/>
      <c r="J4175" s="149"/>
    </row>
    <row r="4176" spans="4:10" x14ac:dyDescent="0.25">
      <c r="D4176" s="149"/>
      <c r="J4176" s="149"/>
    </row>
    <row r="4177" spans="4:10" x14ac:dyDescent="0.25">
      <c r="D4177" s="149"/>
      <c r="J4177" s="149"/>
    </row>
    <row r="4178" spans="4:10" x14ac:dyDescent="0.25">
      <c r="D4178" s="149"/>
      <c r="J4178" s="149"/>
    </row>
    <row r="4179" spans="4:10" x14ac:dyDescent="0.25">
      <c r="D4179" s="149"/>
      <c r="J4179" s="149"/>
    </row>
    <row r="4180" spans="4:10" x14ac:dyDescent="0.25">
      <c r="D4180" s="149"/>
      <c r="J4180" s="149"/>
    </row>
    <row r="4181" spans="4:10" x14ac:dyDescent="0.25">
      <c r="D4181" s="149"/>
      <c r="J4181" s="149"/>
    </row>
    <row r="4182" spans="4:10" x14ac:dyDescent="0.25">
      <c r="D4182" s="149"/>
      <c r="J4182" s="149"/>
    </row>
    <row r="4183" spans="4:10" x14ac:dyDescent="0.25">
      <c r="D4183" s="149"/>
      <c r="J4183" s="149"/>
    </row>
    <row r="4184" spans="4:10" x14ac:dyDescent="0.25">
      <c r="D4184" s="149"/>
      <c r="J4184" s="149"/>
    </row>
    <row r="4185" spans="4:10" x14ac:dyDescent="0.25">
      <c r="D4185" s="149"/>
      <c r="J4185" s="149"/>
    </row>
    <row r="4186" spans="4:10" x14ac:dyDescent="0.25">
      <c r="D4186" s="149"/>
      <c r="J4186" s="149"/>
    </row>
    <row r="4187" spans="4:10" x14ac:dyDescent="0.25">
      <c r="D4187" s="149"/>
      <c r="J4187" s="149"/>
    </row>
    <row r="4188" spans="4:10" x14ac:dyDescent="0.25">
      <c r="D4188" s="149"/>
      <c r="J4188" s="149"/>
    </row>
    <row r="4189" spans="4:10" x14ac:dyDescent="0.25">
      <c r="D4189" s="149"/>
      <c r="J4189" s="149"/>
    </row>
    <row r="4190" spans="4:10" x14ac:dyDescent="0.25">
      <c r="D4190" s="149"/>
      <c r="J4190" s="149"/>
    </row>
    <row r="4191" spans="4:10" x14ac:dyDescent="0.25">
      <c r="D4191" s="149"/>
      <c r="J4191" s="149"/>
    </row>
    <row r="4192" spans="4:10" x14ac:dyDescent="0.25">
      <c r="D4192" s="149"/>
      <c r="J4192" s="149"/>
    </row>
    <row r="4193" spans="4:10" x14ac:dyDescent="0.25">
      <c r="D4193" s="149"/>
      <c r="J4193" s="149"/>
    </row>
    <row r="4194" spans="4:10" x14ac:dyDescent="0.25">
      <c r="D4194" s="149"/>
      <c r="J4194" s="149"/>
    </row>
    <row r="4195" spans="4:10" x14ac:dyDescent="0.25">
      <c r="D4195" s="149"/>
      <c r="J4195" s="149"/>
    </row>
    <row r="4196" spans="4:10" x14ac:dyDescent="0.25">
      <c r="D4196" s="149"/>
      <c r="J4196" s="149"/>
    </row>
    <row r="4197" spans="4:10" x14ac:dyDescent="0.25">
      <c r="D4197" s="149"/>
      <c r="J4197" s="149"/>
    </row>
    <row r="4198" spans="4:10" x14ac:dyDescent="0.25">
      <c r="D4198" s="149"/>
      <c r="J4198" s="149"/>
    </row>
    <row r="4199" spans="4:10" x14ac:dyDescent="0.25">
      <c r="D4199" s="149"/>
      <c r="J4199" s="149"/>
    </row>
    <row r="4200" spans="4:10" x14ac:dyDescent="0.25">
      <c r="D4200" s="149"/>
      <c r="J4200" s="149"/>
    </row>
    <row r="4201" spans="4:10" x14ac:dyDescent="0.25">
      <c r="D4201" s="149"/>
      <c r="J4201" s="149"/>
    </row>
    <row r="4202" spans="4:10" x14ac:dyDescent="0.25">
      <c r="D4202" s="149"/>
      <c r="J4202" s="149"/>
    </row>
    <row r="4203" spans="4:10" x14ac:dyDescent="0.25">
      <c r="D4203" s="149"/>
      <c r="J4203" s="149"/>
    </row>
    <row r="4204" spans="4:10" x14ac:dyDescent="0.25">
      <c r="D4204" s="149"/>
      <c r="J4204" s="149"/>
    </row>
    <row r="4205" spans="4:10" x14ac:dyDescent="0.25">
      <c r="D4205" s="149"/>
      <c r="J4205" s="149"/>
    </row>
    <row r="4206" spans="4:10" x14ac:dyDescent="0.25">
      <c r="D4206" s="149"/>
      <c r="J4206" s="149"/>
    </row>
    <row r="4207" spans="4:10" x14ac:dyDescent="0.25">
      <c r="D4207" s="149"/>
      <c r="J4207" s="149"/>
    </row>
    <row r="4208" spans="4:10" x14ac:dyDescent="0.25">
      <c r="D4208" s="149"/>
      <c r="J4208" s="149"/>
    </row>
    <row r="4209" spans="4:10" x14ac:dyDescent="0.25">
      <c r="D4209" s="149"/>
      <c r="J4209" s="149"/>
    </row>
    <row r="4210" spans="4:10" x14ac:dyDescent="0.25">
      <c r="D4210" s="149"/>
      <c r="J4210" s="149"/>
    </row>
    <row r="4211" spans="4:10" x14ac:dyDescent="0.25">
      <c r="D4211" s="149"/>
      <c r="J4211" s="149"/>
    </row>
    <row r="4212" spans="4:10" x14ac:dyDescent="0.25">
      <c r="D4212" s="149"/>
      <c r="J4212" s="149"/>
    </row>
    <row r="4213" spans="4:10" x14ac:dyDescent="0.25">
      <c r="D4213" s="149"/>
      <c r="J4213" s="149"/>
    </row>
    <row r="4214" spans="4:10" x14ac:dyDescent="0.25">
      <c r="D4214" s="149"/>
      <c r="J4214" s="149"/>
    </row>
    <row r="4215" spans="4:10" x14ac:dyDescent="0.25">
      <c r="D4215" s="149"/>
      <c r="J4215" s="149"/>
    </row>
    <row r="4216" spans="4:10" x14ac:dyDescent="0.25">
      <c r="D4216" s="149"/>
      <c r="J4216" s="149"/>
    </row>
    <row r="4217" spans="4:10" x14ac:dyDescent="0.25">
      <c r="D4217" s="149"/>
      <c r="J4217" s="149"/>
    </row>
    <row r="4218" spans="4:10" x14ac:dyDescent="0.25">
      <c r="D4218" s="149"/>
      <c r="J4218" s="149"/>
    </row>
    <row r="4219" spans="4:10" x14ac:dyDescent="0.25">
      <c r="D4219" s="149"/>
      <c r="J4219" s="149"/>
    </row>
    <row r="4220" spans="4:10" x14ac:dyDescent="0.25">
      <c r="D4220" s="149"/>
      <c r="J4220" s="149"/>
    </row>
    <row r="4221" spans="4:10" x14ac:dyDescent="0.25">
      <c r="D4221" s="149"/>
      <c r="J4221" s="149"/>
    </row>
    <row r="4222" spans="4:10" x14ac:dyDescent="0.25">
      <c r="D4222" s="149"/>
      <c r="J4222" s="149"/>
    </row>
    <row r="4223" spans="4:10" x14ac:dyDescent="0.25">
      <c r="D4223" s="149"/>
      <c r="J4223" s="149"/>
    </row>
    <row r="4224" spans="4:10" x14ac:dyDescent="0.25">
      <c r="D4224" s="149"/>
      <c r="J4224" s="149"/>
    </row>
    <row r="4225" spans="4:10" x14ac:dyDescent="0.25">
      <c r="D4225" s="149"/>
      <c r="J4225" s="149"/>
    </row>
    <row r="4226" spans="4:10" x14ac:dyDescent="0.25">
      <c r="D4226" s="149"/>
      <c r="J4226" s="149"/>
    </row>
    <row r="4227" spans="4:10" x14ac:dyDescent="0.25">
      <c r="D4227" s="149"/>
      <c r="J4227" s="149"/>
    </row>
    <row r="4228" spans="4:10" x14ac:dyDescent="0.25">
      <c r="D4228" s="149"/>
      <c r="J4228" s="149"/>
    </row>
    <row r="4229" spans="4:10" x14ac:dyDescent="0.25">
      <c r="D4229" s="149"/>
      <c r="J4229" s="149"/>
    </row>
    <row r="4230" spans="4:10" x14ac:dyDescent="0.25">
      <c r="D4230" s="149"/>
      <c r="J4230" s="149"/>
    </row>
    <row r="4231" spans="4:10" x14ac:dyDescent="0.25">
      <c r="D4231" s="149"/>
      <c r="J4231" s="149"/>
    </row>
    <row r="4232" spans="4:10" x14ac:dyDescent="0.25">
      <c r="D4232" s="149"/>
      <c r="J4232" s="149"/>
    </row>
    <row r="4233" spans="4:10" x14ac:dyDescent="0.25">
      <c r="D4233" s="149"/>
      <c r="J4233" s="149"/>
    </row>
    <row r="4234" spans="4:10" x14ac:dyDescent="0.25">
      <c r="D4234" s="149"/>
      <c r="J4234" s="149"/>
    </row>
    <row r="4235" spans="4:10" x14ac:dyDescent="0.25">
      <c r="D4235" s="149"/>
      <c r="J4235" s="149"/>
    </row>
    <row r="4236" spans="4:10" x14ac:dyDescent="0.25">
      <c r="D4236" s="149"/>
      <c r="J4236" s="149"/>
    </row>
    <row r="4237" spans="4:10" x14ac:dyDescent="0.25">
      <c r="D4237" s="149"/>
      <c r="J4237" s="149"/>
    </row>
    <row r="4238" spans="4:10" x14ac:dyDescent="0.25">
      <c r="D4238" s="149"/>
      <c r="J4238" s="149"/>
    </row>
    <row r="4239" spans="4:10" x14ac:dyDescent="0.25">
      <c r="D4239" s="149"/>
      <c r="J4239" s="149"/>
    </row>
    <row r="4240" spans="4:10" x14ac:dyDescent="0.25">
      <c r="D4240" s="149"/>
      <c r="J4240" s="149"/>
    </row>
    <row r="4241" spans="4:10" x14ac:dyDescent="0.25">
      <c r="D4241" s="149"/>
      <c r="J4241" s="149"/>
    </row>
    <row r="4242" spans="4:10" x14ac:dyDescent="0.25">
      <c r="D4242" s="149"/>
      <c r="J4242" s="149"/>
    </row>
    <row r="4243" spans="4:10" x14ac:dyDescent="0.25">
      <c r="D4243" s="149"/>
      <c r="J4243" s="149"/>
    </row>
    <row r="4244" spans="4:10" x14ac:dyDescent="0.25">
      <c r="D4244" s="149"/>
      <c r="J4244" s="149"/>
    </row>
    <row r="4245" spans="4:10" x14ac:dyDescent="0.25">
      <c r="D4245" s="149"/>
      <c r="J4245" s="149"/>
    </row>
    <row r="4246" spans="4:10" x14ac:dyDescent="0.25">
      <c r="D4246" s="149"/>
      <c r="J4246" s="149"/>
    </row>
    <row r="4247" spans="4:10" x14ac:dyDescent="0.25">
      <c r="D4247" s="149"/>
      <c r="J4247" s="149"/>
    </row>
    <row r="4248" spans="4:10" x14ac:dyDescent="0.25">
      <c r="D4248" s="149"/>
      <c r="J4248" s="149"/>
    </row>
    <row r="4249" spans="4:10" x14ac:dyDescent="0.25">
      <c r="D4249" s="149"/>
      <c r="J4249" s="149"/>
    </row>
    <row r="4250" spans="4:10" x14ac:dyDescent="0.25">
      <c r="D4250" s="149"/>
      <c r="J4250" s="149"/>
    </row>
    <row r="4251" spans="4:10" x14ac:dyDescent="0.25">
      <c r="D4251" s="149"/>
      <c r="J4251" s="149"/>
    </row>
    <row r="4252" spans="4:10" x14ac:dyDescent="0.25">
      <c r="D4252" s="149"/>
      <c r="J4252" s="149"/>
    </row>
    <row r="4253" spans="4:10" x14ac:dyDescent="0.25">
      <c r="D4253" s="149"/>
      <c r="J4253" s="149"/>
    </row>
    <row r="4254" spans="4:10" x14ac:dyDescent="0.25">
      <c r="D4254" s="149"/>
      <c r="J4254" s="149"/>
    </row>
    <row r="4255" spans="4:10" x14ac:dyDescent="0.25">
      <c r="D4255" s="149"/>
      <c r="J4255" s="149"/>
    </row>
    <row r="4256" spans="4:10" x14ac:dyDescent="0.25">
      <c r="D4256" s="149"/>
      <c r="J4256" s="149"/>
    </row>
    <row r="4257" spans="4:10" x14ac:dyDescent="0.25">
      <c r="D4257" s="149"/>
      <c r="J4257" s="149"/>
    </row>
    <row r="4258" spans="4:10" x14ac:dyDescent="0.25">
      <c r="D4258" s="149"/>
      <c r="J4258" s="149"/>
    </row>
    <row r="4259" spans="4:10" x14ac:dyDescent="0.25">
      <c r="D4259" s="149"/>
      <c r="J4259" s="149"/>
    </row>
    <row r="4260" spans="4:10" x14ac:dyDescent="0.25">
      <c r="D4260" s="149"/>
      <c r="J4260" s="149"/>
    </row>
    <row r="4261" spans="4:10" x14ac:dyDescent="0.25">
      <c r="D4261" s="149"/>
      <c r="J4261" s="149"/>
    </row>
    <row r="4262" spans="4:10" x14ac:dyDescent="0.25">
      <c r="D4262" s="149"/>
      <c r="J4262" s="149"/>
    </row>
    <row r="4263" spans="4:10" x14ac:dyDescent="0.25">
      <c r="D4263" s="149"/>
      <c r="J4263" s="149"/>
    </row>
    <row r="4264" spans="4:10" x14ac:dyDescent="0.25">
      <c r="D4264" s="149"/>
      <c r="J4264" s="149"/>
    </row>
    <row r="4265" spans="4:10" x14ac:dyDescent="0.25">
      <c r="D4265" s="149"/>
      <c r="J4265" s="149"/>
    </row>
    <row r="4266" spans="4:10" x14ac:dyDescent="0.25">
      <c r="D4266" s="149"/>
      <c r="J4266" s="149"/>
    </row>
    <row r="4267" spans="4:10" x14ac:dyDescent="0.25">
      <c r="D4267" s="149"/>
      <c r="J4267" s="149"/>
    </row>
    <row r="4268" spans="4:10" x14ac:dyDescent="0.25">
      <c r="D4268" s="149"/>
      <c r="J4268" s="149"/>
    </row>
    <row r="4269" spans="4:10" x14ac:dyDescent="0.25">
      <c r="D4269" s="149"/>
      <c r="J4269" s="149"/>
    </row>
    <row r="4270" spans="4:10" x14ac:dyDescent="0.25">
      <c r="D4270" s="149"/>
      <c r="J4270" s="149"/>
    </row>
    <row r="4271" spans="4:10" x14ac:dyDescent="0.25">
      <c r="D4271" s="149"/>
      <c r="J4271" s="149"/>
    </row>
    <row r="4272" spans="4:10" x14ac:dyDescent="0.25">
      <c r="D4272" s="149"/>
      <c r="J4272" s="149"/>
    </row>
    <row r="4273" spans="4:10" x14ac:dyDescent="0.25">
      <c r="D4273" s="149"/>
      <c r="J4273" s="149"/>
    </row>
    <row r="4274" spans="4:10" x14ac:dyDescent="0.25">
      <c r="D4274" s="149"/>
      <c r="J4274" s="149"/>
    </row>
    <row r="4275" spans="4:10" x14ac:dyDescent="0.25">
      <c r="D4275" s="149"/>
      <c r="J4275" s="149"/>
    </row>
    <row r="4276" spans="4:10" x14ac:dyDescent="0.25">
      <c r="D4276" s="149"/>
      <c r="J4276" s="149"/>
    </row>
    <row r="4277" spans="4:10" x14ac:dyDescent="0.25">
      <c r="D4277" s="149"/>
      <c r="J4277" s="149"/>
    </row>
    <row r="4278" spans="4:10" x14ac:dyDescent="0.25">
      <c r="D4278" s="149"/>
      <c r="J4278" s="149"/>
    </row>
    <row r="4279" spans="4:10" x14ac:dyDescent="0.25">
      <c r="D4279" s="149"/>
      <c r="J4279" s="149"/>
    </row>
    <row r="4280" spans="4:10" x14ac:dyDescent="0.25">
      <c r="D4280" s="149"/>
      <c r="J4280" s="149"/>
    </row>
    <row r="4281" spans="4:10" x14ac:dyDescent="0.25">
      <c r="D4281" s="149"/>
      <c r="J4281" s="149"/>
    </row>
    <row r="4282" spans="4:10" x14ac:dyDescent="0.25">
      <c r="D4282" s="149"/>
      <c r="J4282" s="149"/>
    </row>
    <row r="4283" spans="4:10" x14ac:dyDescent="0.25">
      <c r="D4283" s="149"/>
      <c r="J4283" s="149"/>
    </row>
    <row r="4284" spans="4:10" x14ac:dyDescent="0.25">
      <c r="D4284" s="149"/>
      <c r="J4284" s="149"/>
    </row>
    <row r="4285" spans="4:10" x14ac:dyDescent="0.25">
      <c r="D4285" s="149"/>
      <c r="J4285" s="149"/>
    </row>
    <row r="4286" spans="4:10" x14ac:dyDescent="0.25">
      <c r="D4286" s="149"/>
      <c r="J4286" s="149"/>
    </row>
    <row r="4287" spans="4:10" x14ac:dyDescent="0.25">
      <c r="D4287" s="149"/>
      <c r="J4287" s="149"/>
    </row>
    <row r="4288" spans="4:10" x14ac:dyDescent="0.25">
      <c r="D4288" s="149"/>
      <c r="J4288" s="149"/>
    </row>
    <row r="4289" spans="4:10" x14ac:dyDescent="0.25">
      <c r="D4289" s="149"/>
      <c r="J4289" s="149"/>
    </row>
    <row r="4290" spans="4:10" x14ac:dyDescent="0.25">
      <c r="D4290" s="149"/>
      <c r="J4290" s="149"/>
    </row>
    <row r="4291" spans="4:10" x14ac:dyDescent="0.25">
      <c r="D4291" s="149"/>
      <c r="J4291" s="149"/>
    </row>
    <row r="4292" spans="4:10" x14ac:dyDescent="0.25">
      <c r="D4292" s="149"/>
      <c r="J4292" s="149"/>
    </row>
    <row r="4293" spans="4:10" x14ac:dyDescent="0.25">
      <c r="D4293" s="149"/>
      <c r="J4293" s="149"/>
    </row>
    <row r="4294" spans="4:10" x14ac:dyDescent="0.25">
      <c r="D4294" s="149"/>
      <c r="J4294" s="149"/>
    </row>
    <row r="4295" spans="4:10" x14ac:dyDescent="0.25">
      <c r="D4295" s="149"/>
      <c r="J4295" s="149"/>
    </row>
    <row r="4296" spans="4:10" x14ac:dyDescent="0.25">
      <c r="D4296" s="149"/>
      <c r="J4296" s="149"/>
    </row>
    <row r="4297" spans="4:10" x14ac:dyDescent="0.25">
      <c r="D4297" s="149"/>
      <c r="J4297" s="149"/>
    </row>
    <row r="4298" spans="4:10" x14ac:dyDescent="0.25">
      <c r="D4298" s="149"/>
      <c r="J4298" s="149"/>
    </row>
    <row r="4299" spans="4:10" x14ac:dyDescent="0.25">
      <c r="D4299" s="149"/>
      <c r="J4299" s="149"/>
    </row>
    <row r="4300" spans="4:10" x14ac:dyDescent="0.25">
      <c r="D4300" s="149"/>
      <c r="J4300" s="149"/>
    </row>
    <row r="4301" spans="4:10" x14ac:dyDescent="0.25">
      <c r="D4301" s="149"/>
      <c r="J4301" s="149"/>
    </row>
    <row r="4302" spans="4:10" x14ac:dyDescent="0.25">
      <c r="D4302" s="149"/>
      <c r="J4302" s="149"/>
    </row>
    <row r="4303" spans="4:10" x14ac:dyDescent="0.25">
      <c r="D4303" s="149"/>
      <c r="J4303" s="149"/>
    </row>
    <row r="4304" spans="4:10" x14ac:dyDescent="0.25">
      <c r="D4304" s="149"/>
      <c r="J4304" s="149"/>
    </row>
    <row r="4305" spans="4:10" x14ac:dyDescent="0.25">
      <c r="D4305" s="149"/>
      <c r="J4305" s="149"/>
    </row>
    <row r="4306" spans="4:10" x14ac:dyDescent="0.25">
      <c r="D4306" s="149"/>
      <c r="J4306" s="149"/>
    </row>
    <row r="4307" spans="4:10" x14ac:dyDescent="0.25">
      <c r="D4307" s="149"/>
      <c r="J4307" s="149"/>
    </row>
    <row r="4308" spans="4:10" x14ac:dyDescent="0.25">
      <c r="D4308" s="149"/>
      <c r="J4308" s="149"/>
    </row>
    <row r="4309" spans="4:10" x14ac:dyDescent="0.25">
      <c r="D4309" s="149"/>
      <c r="J4309" s="149"/>
    </row>
    <row r="4310" spans="4:10" x14ac:dyDescent="0.25">
      <c r="D4310" s="149"/>
      <c r="J4310" s="149"/>
    </row>
    <row r="4311" spans="4:10" x14ac:dyDescent="0.25">
      <c r="D4311" s="149"/>
      <c r="J4311" s="149"/>
    </row>
    <row r="4312" spans="4:10" x14ac:dyDescent="0.25">
      <c r="D4312" s="149"/>
      <c r="J4312" s="149"/>
    </row>
    <row r="4313" spans="4:10" x14ac:dyDescent="0.25">
      <c r="D4313" s="149"/>
      <c r="J4313" s="149"/>
    </row>
    <row r="4314" spans="4:10" x14ac:dyDescent="0.25">
      <c r="D4314" s="149"/>
      <c r="J4314" s="149"/>
    </row>
    <row r="4315" spans="4:10" x14ac:dyDescent="0.25">
      <c r="D4315" s="149"/>
      <c r="J4315" s="149"/>
    </row>
    <row r="4316" spans="4:10" x14ac:dyDescent="0.25">
      <c r="D4316" s="149"/>
      <c r="J4316" s="149"/>
    </row>
    <row r="4317" spans="4:10" x14ac:dyDescent="0.25">
      <c r="D4317" s="149"/>
      <c r="J4317" s="149"/>
    </row>
    <row r="4318" spans="4:10" x14ac:dyDescent="0.25">
      <c r="D4318" s="149"/>
      <c r="J4318" s="149"/>
    </row>
    <row r="4319" spans="4:10" x14ac:dyDescent="0.25">
      <c r="D4319" s="149"/>
      <c r="J4319" s="149"/>
    </row>
    <row r="4320" spans="4:10" x14ac:dyDescent="0.25">
      <c r="D4320" s="149"/>
      <c r="J4320" s="149"/>
    </row>
    <row r="4321" spans="4:10" x14ac:dyDescent="0.25">
      <c r="D4321" s="149"/>
      <c r="J4321" s="149"/>
    </row>
    <row r="4322" spans="4:10" x14ac:dyDescent="0.25">
      <c r="D4322" s="149"/>
      <c r="J4322" s="149"/>
    </row>
    <row r="4323" spans="4:10" x14ac:dyDescent="0.25">
      <c r="D4323" s="149"/>
      <c r="J4323" s="149"/>
    </row>
    <row r="4324" spans="4:10" x14ac:dyDescent="0.25">
      <c r="D4324" s="149"/>
      <c r="J4324" s="149"/>
    </row>
    <row r="4325" spans="4:10" x14ac:dyDescent="0.25">
      <c r="D4325" s="149"/>
      <c r="J4325" s="149"/>
    </row>
    <row r="4326" spans="4:10" x14ac:dyDescent="0.25">
      <c r="D4326" s="149"/>
      <c r="J4326" s="149"/>
    </row>
    <row r="4327" spans="4:10" x14ac:dyDescent="0.25">
      <c r="D4327" s="149"/>
      <c r="J4327" s="149"/>
    </row>
    <row r="4328" spans="4:10" x14ac:dyDescent="0.25">
      <c r="D4328" s="149"/>
      <c r="J4328" s="149"/>
    </row>
    <row r="4329" spans="4:10" x14ac:dyDescent="0.25">
      <c r="D4329" s="149"/>
      <c r="J4329" s="149"/>
    </row>
    <row r="4330" spans="4:10" x14ac:dyDescent="0.25">
      <c r="D4330" s="149"/>
      <c r="J4330" s="149"/>
    </row>
    <row r="4331" spans="4:10" x14ac:dyDescent="0.25">
      <c r="D4331" s="149"/>
      <c r="J4331" s="149"/>
    </row>
    <row r="4332" spans="4:10" x14ac:dyDescent="0.25">
      <c r="D4332" s="149"/>
      <c r="J4332" s="149"/>
    </row>
    <row r="4333" spans="4:10" x14ac:dyDescent="0.25">
      <c r="D4333" s="149"/>
      <c r="J4333" s="149"/>
    </row>
    <row r="4334" spans="4:10" x14ac:dyDescent="0.25">
      <c r="D4334" s="149"/>
      <c r="J4334" s="149"/>
    </row>
    <row r="4335" spans="4:10" x14ac:dyDescent="0.25">
      <c r="D4335" s="149"/>
      <c r="J4335" s="149"/>
    </row>
    <row r="4336" spans="4:10" x14ac:dyDescent="0.25">
      <c r="D4336" s="149"/>
      <c r="J4336" s="149"/>
    </row>
    <row r="4337" spans="4:10" x14ac:dyDescent="0.25">
      <c r="D4337" s="149"/>
      <c r="J4337" s="149"/>
    </row>
    <row r="4338" spans="4:10" x14ac:dyDescent="0.25">
      <c r="D4338" s="149"/>
      <c r="J4338" s="149"/>
    </row>
    <row r="4339" spans="4:10" x14ac:dyDescent="0.25">
      <c r="D4339" s="149"/>
      <c r="J4339" s="149"/>
    </row>
    <row r="4340" spans="4:10" x14ac:dyDescent="0.25">
      <c r="D4340" s="149"/>
      <c r="J4340" s="149"/>
    </row>
    <row r="4341" spans="4:10" x14ac:dyDescent="0.25">
      <c r="D4341" s="149"/>
      <c r="J4341" s="149"/>
    </row>
    <row r="4342" spans="4:10" x14ac:dyDescent="0.25">
      <c r="D4342" s="149"/>
      <c r="J4342" s="149"/>
    </row>
    <row r="4343" spans="4:10" x14ac:dyDescent="0.25">
      <c r="D4343" s="149"/>
      <c r="J4343" s="149"/>
    </row>
    <row r="4344" spans="4:10" x14ac:dyDescent="0.25">
      <c r="D4344" s="149"/>
      <c r="J4344" s="149"/>
    </row>
    <row r="4345" spans="4:10" x14ac:dyDescent="0.25">
      <c r="D4345" s="149"/>
      <c r="J4345" s="149"/>
    </row>
    <row r="4346" spans="4:10" x14ac:dyDescent="0.25">
      <c r="D4346" s="149"/>
      <c r="J4346" s="149"/>
    </row>
    <row r="4347" spans="4:10" x14ac:dyDescent="0.25">
      <c r="D4347" s="149"/>
      <c r="J4347" s="149"/>
    </row>
    <row r="4348" spans="4:10" x14ac:dyDescent="0.25">
      <c r="D4348" s="149"/>
      <c r="J4348" s="149"/>
    </row>
    <row r="4349" spans="4:10" x14ac:dyDescent="0.25">
      <c r="D4349" s="149"/>
      <c r="J4349" s="149"/>
    </row>
    <row r="4350" spans="4:10" x14ac:dyDescent="0.25">
      <c r="D4350" s="149"/>
      <c r="J4350" s="149"/>
    </row>
    <row r="4351" spans="4:10" x14ac:dyDescent="0.25">
      <c r="D4351" s="149"/>
      <c r="J4351" s="149"/>
    </row>
    <row r="4352" spans="4:10" x14ac:dyDescent="0.25">
      <c r="D4352" s="149"/>
      <c r="J4352" s="149"/>
    </row>
    <row r="4353" spans="4:10" x14ac:dyDescent="0.25">
      <c r="D4353" s="149"/>
      <c r="J4353" s="149"/>
    </row>
    <row r="4354" spans="4:10" x14ac:dyDescent="0.25">
      <c r="D4354" s="149"/>
      <c r="J4354" s="149"/>
    </row>
    <row r="4355" spans="4:10" x14ac:dyDescent="0.25">
      <c r="D4355" s="149"/>
      <c r="J4355" s="149"/>
    </row>
    <row r="4356" spans="4:10" x14ac:dyDescent="0.25">
      <c r="D4356" s="149"/>
      <c r="J4356" s="149"/>
    </row>
    <row r="4357" spans="4:10" x14ac:dyDescent="0.25">
      <c r="D4357" s="149"/>
      <c r="J4357" s="149"/>
    </row>
    <row r="4358" spans="4:10" x14ac:dyDescent="0.25">
      <c r="D4358" s="149"/>
      <c r="J4358" s="149"/>
    </row>
    <row r="4359" spans="4:10" x14ac:dyDescent="0.25">
      <c r="D4359" s="149"/>
      <c r="J4359" s="149"/>
    </row>
    <row r="4360" spans="4:10" x14ac:dyDescent="0.25">
      <c r="D4360" s="149"/>
      <c r="J4360" s="149"/>
    </row>
    <row r="4361" spans="4:10" x14ac:dyDescent="0.25">
      <c r="D4361" s="149"/>
      <c r="J4361" s="149"/>
    </row>
    <row r="4362" spans="4:10" x14ac:dyDescent="0.25">
      <c r="D4362" s="149"/>
      <c r="J4362" s="149"/>
    </row>
    <row r="4363" spans="4:10" x14ac:dyDescent="0.25">
      <c r="D4363" s="149"/>
      <c r="J4363" s="149"/>
    </row>
    <row r="4364" spans="4:10" x14ac:dyDescent="0.25">
      <c r="D4364" s="149"/>
      <c r="J4364" s="149"/>
    </row>
    <row r="4365" spans="4:10" x14ac:dyDescent="0.25">
      <c r="D4365" s="149"/>
      <c r="J4365" s="149"/>
    </row>
    <row r="4366" spans="4:10" x14ac:dyDescent="0.25">
      <c r="D4366" s="149"/>
      <c r="J4366" s="149"/>
    </row>
    <row r="4367" spans="4:10" x14ac:dyDescent="0.25">
      <c r="D4367" s="149"/>
      <c r="J4367" s="149"/>
    </row>
    <row r="4368" spans="4:10" x14ac:dyDescent="0.25">
      <c r="D4368" s="149"/>
      <c r="J4368" s="149"/>
    </row>
    <row r="4369" spans="4:10" x14ac:dyDescent="0.25">
      <c r="D4369" s="149"/>
      <c r="J4369" s="149"/>
    </row>
    <row r="4370" spans="4:10" x14ac:dyDescent="0.25">
      <c r="D4370" s="149"/>
      <c r="J4370" s="149"/>
    </row>
    <row r="4371" spans="4:10" x14ac:dyDescent="0.25">
      <c r="D4371" s="149"/>
      <c r="J4371" s="149"/>
    </row>
    <row r="4372" spans="4:10" x14ac:dyDescent="0.25">
      <c r="D4372" s="149"/>
      <c r="J4372" s="149"/>
    </row>
    <row r="4373" spans="4:10" x14ac:dyDescent="0.25">
      <c r="D4373" s="149"/>
      <c r="J4373" s="149"/>
    </row>
    <row r="4374" spans="4:10" x14ac:dyDescent="0.25">
      <c r="D4374" s="149"/>
      <c r="J4374" s="149"/>
    </row>
    <row r="4375" spans="4:10" x14ac:dyDescent="0.25">
      <c r="D4375" s="149"/>
      <c r="J4375" s="149"/>
    </row>
    <row r="4376" spans="4:10" x14ac:dyDescent="0.25">
      <c r="D4376" s="149"/>
      <c r="J4376" s="149"/>
    </row>
    <row r="4377" spans="4:10" x14ac:dyDescent="0.25">
      <c r="D4377" s="149"/>
      <c r="J4377" s="149"/>
    </row>
    <row r="4378" spans="4:10" x14ac:dyDescent="0.25">
      <c r="D4378" s="149"/>
      <c r="J4378" s="149"/>
    </row>
    <row r="4379" spans="4:10" x14ac:dyDescent="0.25">
      <c r="D4379" s="149"/>
      <c r="J4379" s="149"/>
    </row>
    <row r="4380" spans="4:10" x14ac:dyDescent="0.25">
      <c r="D4380" s="149"/>
      <c r="J4380" s="149"/>
    </row>
    <row r="4381" spans="4:10" x14ac:dyDescent="0.25">
      <c r="D4381" s="149"/>
      <c r="J4381" s="149"/>
    </row>
    <row r="4382" spans="4:10" x14ac:dyDescent="0.25">
      <c r="D4382" s="149"/>
      <c r="J4382" s="149"/>
    </row>
    <row r="4383" spans="4:10" x14ac:dyDescent="0.25">
      <c r="D4383" s="149"/>
      <c r="J4383" s="149"/>
    </row>
    <row r="4384" spans="4:10" x14ac:dyDescent="0.25">
      <c r="D4384" s="149"/>
      <c r="J4384" s="149"/>
    </row>
    <row r="4385" spans="4:10" x14ac:dyDescent="0.25">
      <c r="D4385" s="149"/>
      <c r="J4385" s="149"/>
    </row>
    <row r="4386" spans="4:10" x14ac:dyDescent="0.25">
      <c r="D4386" s="149"/>
      <c r="J4386" s="149"/>
    </row>
    <row r="4387" spans="4:10" x14ac:dyDescent="0.25">
      <c r="D4387" s="149"/>
      <c r="J4387" s="149"/>
    </row>
    <row r="4388" spans="4:10" x14ac:dyDescent="0.25">
      <c r="D4388" s="149"/>
      <c r="J4388" s="149"/>
    </row>
    <row r="4389" spans="4:10" x14ac:dyDescent="0.25">
      <c r="D4389" s="149"/>
      <c r="J4389" s="149"/>
    </row>
    <row r="4390" spans="4:10" x14ac:dyDescent="0.25">
      <c r="D4390" s="149"/>
      <c r="J4390" s="149"/>
    </row>
    <row r="4391" spans="4:10" x14ac:dyDescent="0.25">
      <c r="D4391" s="149"/>
      <c r="J4391" s="149"/>
    </row>
    <row r="4392" spans="4:10" x14ac:dyDescent="0.25">
      <c r="D4392" s="149"/>
      <c r="J4392" s="149"/>
    </row>
    <row r="4393" spans="4:10" x14ac:dyDescent="0.25">
      <c r="D4393" s="149"/>
      <c r="J4393" s="149"/>
    </row>
    <row r="4394" spans="4:10" x14ac:dyDescent="0.25">
      <c r="D4394" s="149"/>
      <c r="J4394" s="149"/>
    </row>
    <row r="4395" spans="4:10" x14ac:dyDescent="0.25">
      <c r="D4395" s="149"/>
      <c r="J4395" s="149"/>
    </row>
    <row r="4396" spans="4:10" x14ac:dyDescent="0.25">
      <c r="D4396" s="149"/>
      <c r="J4396" s="149"/>
    </row>
    <row r="4397" spans="4:10" x14ac:dyDescent="0.25">
      <c r="D4397" s="149"/>
      <c r="J4397" s="149"/>
    </row>
    <row r="4398" spans="4:10" x14ac:dyDescent="0.25">
      <c r="D4398" s="149"/>
      <c r="J4398" s="149"/>
    </row>
    <row r="4399" spans="4:10" x14ac:dyDescent="0.25">
      <c r="D4399" s="149"/>
      <c r="J4399" s="149"/>
    </row>
    <row r="4400" spans="4:10" x14ac:dyDescent="0.25">
      <c r="D4400" s="149"/>
      <c r="J4400" s="149"/>
    </row>
    <row r="4401" spans="4:10" x14ac:dyDescent="0.25">
      <c r="D4401" s="149"/>
      <c r="J4401" s="149"/>
    </row>
    <row r="4402" spans="4:10" x14ac:dyDescent="0.25">
      <c r="D4402" s="149"/>
      <c r="J4402" s="149"/>
    </row>
    <row r="4403" spans="4:10" x14ac:dyDescent="0.25">
      <c r="D4403" s="149"/>
      <c r="J4403" s="149"/>
    </row>
    <row r="4404" spans="4:10" x14ac:dyDescent="0.25">
      <c r="D4404" s="149"/>
      <c r="J4404" s="149"/>
    </row>
    <row r="4405" spans="4:10" x14ac:dyDescent="0.25">
      <c r="D4405" s="149"/>
      <c r="J4405" s="149"/>
    </row>
    <row r="4406" spans="4:10" x14ac:dyDescent="0.25">
      <c r="D4406" s="149"/>
      <c r="J4406" s="149"/>
    </row>
    <row r="4407" spans="4:10" x14ac:dyDescent="0.25">
      <c r="D4407" s="149"/>
      <c r="J4407" s="149"/>
    </row>
    <row r="4408" spans="4:10" x14ac:dyDescent="0.25">
      <c r="D4408" s="149"/>
      <c r="J4408" s="149"/>
    </row>
    <row r="4409" spans="4:10" x14ac:dyDescent="0.25">
      <c r="D4409" s="149"/>
      <c r="J4409" s="149"/>
    </row>
    <row r="4410" spans="4:10" x14ac:dyDescent="0.25">
      <c r="D4410" s="149"/>
      <c r="J4410" s="149"/>
    </row>
    <row r="4411" spans="4:10" x14ac:dyDescent="0.25">
      <c r="D4411" s="149"/>
      <c r="J4411" s="149"/>
    </row>
    <row r="4412" spans="4:10" x14ac:dyDescent="0.25">
      <c r="D4412" s="149"/>
      <c r="J4412" s="149"/>
    </row>
    <row r="4413" spans="4:10" x14ac:dyDescent="0.25">
      <c r="D4413" s="149"/>
      <c r="J4413" s="149"/>
    </row>
    <row r="4414" spans="4:10" x14ac:dyDescent="0.25">
      <c r="D4414" s="149"/>
      <c r="J4414" s="149"/>
    </row>
    <row r="4415" spans="4:10" x14ac:dyDescent="0.25">
      <c r="D4415" s="149"/>
      <c r="J4415" s="149"/>
    </row>
    <row r="4416" spans="4:10" x14ac:dyDescent="0.25">
      <c r="D4416" s="149"/>
      <c r="J4416" s="149"/>
    </row>
    <row r="4417" spans="4:10" x14ac:dyDescent="0.25">
      <c r="D4417" s="149"/>
      <c r="J4417" s="149"/>
    </row>
    <row r="4418" spans="4:10" x14ac:dyDescent="0.25">
      <c r="D4418" s="149"/>
      <c r="J4418" s="149"/>
    </row>
    <row r="4419" spans="4:10" x14ac:dyDescent="0.25">
      <c r="D4419" s="149"/>
      <c r="J4419" s="149"/>
    </row>
    <row r="4420" spans="4:10" x14ac:dyDescent="0.25">
      <c r="D4420" s="149"/>
      <c r="J4420" s="149"/>
    </row>
    <row r="4421" spans="4:10" x14ac:dyDescent="0.25">
      <c r="D4421" s="149"/>
      <c r="J4421" s="149"/>
    </row>
    <row r="4422" spans="4:10" x14ac:dyDescent="0.25">
      <c r="D4422" s="149"/>
      <c r="J4422" s="149"/>
    </row>
    <row r="4423" spans="4:10" x14ac:dyDescent="0.25">
      <c r="D4423" s="149"/>
      <c r="J4423" s="149"/>
    </row>
    <row r="4424" spans="4:10" x14ac:dyDescent="0.25">
      <c r="D4424" s="149"/>
      <c r="J4424" s="149"/>
    </row>
    <row r="4425" spans="4:10" x14ac:dyDescent="0.25">
      <c r="D4425" s="149"/>
      <c r="J4425" s="149"/>
    </row>
    <row r="4426" spans="4:10" x14ac:dyDescent="0.25">
      <c r="D4426" s="149"/>
      <c r="J4426" s="149"/>
    </row>
    <row r="4427" spans="4:10" x14ac:dyDescent="0.25">
      <c r="D4427" s="149"/>
      <c r="J4427" s="149"/>
    </row>
    <row r="4428" spans="4:10" x14ac:dyDescent="0.25">
      <c r="D4428" s="149"/>
      <c r="J4428" s="149"/>
    </row>
    <row r="4429" spans="4:10" x14ac:dyDescent="0.25">
      <c r="D4429" s="149"/>
      <c r="J4429" s="149"/>
    </row>
    <row r="4430" spans="4:10" x14ac:dyDescent="0.25">
      <c r="D4430" s="149"/>
      <c r="J4430" s="149"/>
    </row>
    <row r="4431" spans="4:10" x14ac:dyDescent="0.25">
      <c r="D4431" s="149"/>
      <c r="J4431" s="149"/>
    </row>
    <row r="4432" spans="4:10" x14ac:dyDescent="0.25">
      <c r="D4432" s="149"/>
      <c r="J4432" s="149"/>
    </row>
    <row r="4433" spans="4:10" x14ac:dyDescent="0.25">
      <c r="D4433" s="149"/>
      <c r="J4433" s="149"/>
    </row>
    <row r="4434" spans="4:10" x14ac:dyDescent="0.25">
      <c r="D4434" s="149"/>
      <c r="J4434" s="149"/>
    </row>
    <row r="4435" spans="4:10" x14ac:dyDescent="0.25">
      <c r="D4435" s="149"/>
      <c r="J4435" s="149"/>
    </row>
    <row r="4436" spans="4:10" x14ac:dyDescent="0.25">
      <c r="D4436" s="149"/>
      <c r="J4436" s="149"/>
    </row>
    <row r="4437" spans="4:10" x14ac:dyDescent="0.25">
      <c r="D4437" s="149"/>
      <c r="J4437" s="149"/>
    </row>
    <row r="4438" spans="4:10" x14ac:dyDescent="0.25">
      <c r="D4438" s="149"/>
      <c r="J4438" s="149"/>
    </row>
    <row r="4439" spans="4:10" x14ac:dyDescent="0.25">
      <c r="D4439" s="149"/>
      <c r="J4439" s="149"/>
    </row>
    <row r="4440" spans="4:10" x14ac:dyDescent="0.25">
      <c r="D4440" s="149"/>
      <c r="J4440" s="149"/>
    </row>
    <row r="4441" spans="4:10" x14ac:dyDescent="0.25">
      <c r="D4441" s="149"/>
      <c r="J4441" s="149"/>
    </row>
    <row r="4442" spans="4:10" x14ac:dyDescent="0.25">
      <c r="D4442" s="149"/>
      <c r="J4442" s="149"/>
    </row>
    <row r="4443" spans="4:10" x14ac:dyDescent="0.25">
      <c r="D4443" s="149"/>
      <c r="J4443" s="149"/>
    </row>
    <row r="4444" spans="4:10" x14ac:dyDescent="0.25">
      <c r="D4444" s="149"/>
      <c r="J4444" s="149"/>
    </row>
    <row r="4445" spans="4:10" x14ac:dyDescent="0.25">
      <c r="D4445" s="149"/>
      <c r="J4445" s="149"/>
    </row>
    <row r="4446" spans="4:10" x14ac:dyDescent="0.25">
      <c r="D4446" s="149"/>
      <c r="J4446" s="149"/>
    </row>
    <row r="4447" spans="4:10" x14ac:dyDescent="0.25">
      <c r="D4447" s="149"/>
      <c r="J4447" s="149"/>
    </row>
    <row r="4448" spans="4:10" x14ac:dyDescent="0.25">
      <c r="D4448" s="149"/>
      <c r="J4448" s="149"/>
    </row>
    <row r="4449" spans="4:10" x14ac:dyDescent="0.25">
      <c r="D4449" s="149"/>
      <c r="J4449" s="149"/>
    </row>
    <row r="4450" spans="4:10" x14ac:dyDescent="0.25">
      <c r="D4450" s="149"/>
      <c r="J4450" s="149"/>
    </row>
    <row r="4451" spans="4:10" x14ac:dyDescent="0.25">
      <c r="D4451" s="149"/>
      <c r="J4451" s="149"/>
    </row>
    <row r="4452" spans="4:10" x14ac:dyDescent="0.25">
      <c r="D4452" s="149"/>
      <c r="J4452" s="149"/>
    </row>
    <row r="4453" spans="4:10" x14ac:dyDescent="0.25">
      <c r="D4453" s="149"/>
      <c r="J4453" s="149"/>
    </row>
    <row r="4454" spans="4:10" x14ac:dyDescent="0.25">
      <c r="D4454" s="149"/>
      <c r="J4454" s="149"/>
    </row>
    <row r="4455" spans="4:10" x14ac:dyDescent="0.25">
      <c r="D4455" s="149"/>
      <c r="J4455" s="149"/>
    </row>
    <row r="4456" spans="4:10" x14ac:dyDescent="0.25">
      <c r="D4456" s="149"/>
      <c r="J4456" s="149"/>
    </row>
    <row r="4457" spans="4:10" x14ac:dyDescent="0.25">
      <c r="D4457" s="149"/>
      <c r="J4457" s="149"/>
    </row>
    <row r="4458" spans="4:10" x14ac:dyDescent="0.25">
      <c r="D4458" s="149"/>
      <c r="J4458" s="149"/>
    </row>
    <row r="4459" spans="4:10" x14ac:dyDescent="0.25">
      <c r="D4459" s="149"/>
      <c r="J4459" s="149"/>
    </row>
    <row r="4460" spans="4:10" x14ac:dyDescent="0.25">
      <c r="D4460" s="149"/>
      <c r="J4460" s="149"/>
    </row>
    <row r="4461" spans="4:10" x14ac:dyDescent="0.25">
      <c r="D4461" s="149"/>
      <c r="J4461" s="149"/>
    </row>
    <row r="4462" spans="4:10" x14ac:dyDescent="0.25">
      <c r="D4462" s="149"/>
      <c r="J4462" s="149"/>
    </row>
    <row r="4463" spans="4:10" x14ac:dyDescent="0.25">
      <c r="D4463" s="149"/>
      <c r="J4463" s="149"/>
    </row>
    <row r="4464" spans="4:10" x14ac:dyDescent="0.25">
      <c r="D4464" s="149"/>
      <c r="J4464" s="149"/>
    </row>
    <row r="4465" spans="4:10" x14ac:dyDescent="0.25">
      <c r="D4465" s="149"/>
      <c r="J4465" s="149"/>
    </row>
    <row r="4466" spans="4:10" x14ac:dyDescent="0.25">
      <c r="D4466" s="149"/>
      <c r="J4466" s="149"/>
    </row>
    <row r="4467" spans="4:10" x14ac:dyDescent="0.25">
      <c r="D4467" s="149"/>
      <c r="J4467" s="149"/>
    </row>
    <row r="4468" spans="4:10" x14ac:dyDescent="0.25">
      <c r="D4468" s="149"/>
      <c r="J4468" s="149"/>
    </row>
    <row r="4469" spans="4:10" x14ac:dyDescent="0.25">
      <c r="D4469" s="149"/>
      <c r="J4469" s="149"/>
    </row>
    <row r="4470" spans="4:10" x14ac:dyDescent="0.25">
      <c r="D4470" s="149"/>
      <c r="J4470" s="149"/>
    </row>
    <row r="4471" spans="4:10" x14ac:dyDescent="0.25">
      <c r="D4471" s="149"/>
      <c r="J4471" s="149"/>
    </row>
    <row r="4472" spans="4:10" x14ac:dyDescent="0.25">
      <c r="D4472" s="149"/>
      <c r="J4472" s="149"/>
    </row>
    <row r="4473" spans="4:10" x14ac:dyDescent="0.25">
      <c r="D4473" s="149"/>
      <c r="J4473" s="149"/>
    </row>
    <row r="4474" spans="4:10" x14ac:dyDescent="0.25">
      <c r="D4474" s="149"/>
      <c r="J4474" s="149"/>
    </row>
    <row r="4475" spans="4:10" x14ac:dyDescent="0.25">
      <c r="D4475" s="149"/>
      <c r="J4475" s="149"/>
    </row>
    <row r="4476" spans="4:10" x14ac:dyDescent="0.25">
      <c r="D4476" s="149"/>
      <c r="J4476" s="149"/>
    </row>
    <row r="4477" spans="4:10" x14ac:dyDescent="0.25">
      <c r="D4477" s="149"/>
      <c r="J4477" s="149"/>
    </row>
    <row r="4478" spans="4:10" x14ac:dyDescent="0.25">
      <c r="D4478" s="149"/>
      <c r="J4478" s="149"/>
    </row>
    <row r="4479" spans="4:10" x14ac:dyDescent="0.25">
      <c r="D4479" s="149"/>
      <c r="J4479" s="149"/>
    </row>
    <row r="4480" spans="4:10" x14ac:dyDescent="0.25">
      <c r="D4480" s="149"/>
      <c r="J4480" s="149"/>
    </row>
    <row r="4481" spans="4:10" x14ac:dyDescent="0.25">
      <c r="D4481" s="149"/>
      <c r="J4481" s="149"/>
    </row>
    <row r="4482" spans="4:10" x14ac:dyDescent="0.25">
      <c r="D4482" s="149"/>
      <c r="J4482" s="149"/>
    </row>
    <row r="4483" spans="4:10" x14ac:dyDescent="0.25">
      <c r="D4483" s="149"/>
      <c r="J4483" s="149"/>
    </row>
    <row r="4484" spans="4:10" x14ac:dyDescent="0.25">
      <c r="D4484" s="149"/>
      <c r="J4484" s="149"/>
    </row>
    <row r="4485" spans="4:10" x14ac:dyDescent="0.25">
      <c r="D4485" s="149"/>
      <c r="J4485" s="149"/>
    </row>
    <row r="4486" spans="4:10" x14ac:dyDescent="0.25">
      <c r="D4486" s="149"/>
      <c r="J4486" s="149"/>
    </row>
    <row r="4487" spans="4:10" x14ac:dyDescent="0.25">
      <c r="D4487" s="149"/>
      <c r="J4487" s="149"/>
    </row>
    <row r="4488" spans="4:10" x14ac:dyDescent="0.25">
      <c r="D4488" s="149"/>
      <c r="J4488" s="149"/>
    </row>
    <row r="4489" spans="4:10" x14ac:dyDescent="0.25">
      <c r="D4489" s="149"/>
      <c r="J4489" s="149"/>
    </row>
    <row r="4490" spans="4:10" x14ac:dyDescent="0.25">
      <c r="D4490" s="149"/>
      <c r="J4490" s="149"/>
    </row>
    <row r="4491" spans="4:10" x14ac:dyDescent="0.25">
      <c r="D4491" s="149"/>
      <c r="J4491" s="149"/>
    </row>
    <row r="4492" spans="4:10" x14ac:dyDescent="0.25">
      <c r="D4492" s="149"/>
      <c r="J4492" s="149"/>
    </row>
    <row r="4493" spans="4:10" x14ac:dyDescent="0.25">
      <c r="D4493" s="149"/>
      <c r="J4493" s="149"/>
    </row>
    <row r="4494" spans="4:10" x14ac:dyDescent="0.25">
      <c r="D4494" s="149"/>
      <c r="J4494" s="149"/>
    </row>
    <row r="4495" spans="4:10" x14ac:dyDescent="0.25">
      <c r="D4495" s="149"/>
      <c r="J4495" s="149"/>
    </row>
    <row r="4496" spans="4:10" x14ac:dyDescent="0.25">
      <c r="D4496" s="149"/>
      <c r="J4496" s="149"/>
    </row>
    <row r="4497" spans="4:10" x14ac:dyDescent="0.25">
      <c r="D4497" s="149"/>
      <c r="J4497" s="149"/>
    </row>
    <row r="4498" spans="4:10" x14ac:dyDescent="0.25">
      <c r="D4498" s="149"/>
      <c r="J4498" s="149"/>
    </row>
    <row r="4499" spans="4:10" x14ac:dyDescent="0.25">
      <c r="D4499" s="149"/>
      <c r="J4499" s="149"/>
    </row>
    <row r="4500" spans="4:10" x14ac:dyDescent="0.25">
      <c r="D4500" s="149"/>
      <c r="J4500" s="149"/>
    </row>
    <row r="4501" spans="4:10" x14ac:dyDescent="0.25">
      <c r="D4501" s="149"/>
      <c r="J4501" s="149"/>
    </row>
    <row r="4502" spans="4:10" x14ac:dyDescent="0.25">
      <c r="D4502" s="149"/>
      <c r="J4502" s="149"/>
    </row>
    <row r="4503" spans="4:10" x14ac:dyDescent="0.25">
      <c r="D4503" s="149"/>
      <c r="J4503" s="149"/>
    </row>
    <row r="4504" spans="4:10" x14ac:dyDescent="0.25">
      <c r="D4504" s="149"/>
      <c r="J4504" s="149"/>
    </row>
    <row r="4505" spans="4:10" x14ac:dyDescent="0.25">
      <c r="D4505" s="149"/>
      <c r="J4505" s="149"/>
    </row>
    <row r="4506" spans="4:10" x14ac:dyDescent="0.25">
      <c r="D4506" s="149"/>
      <c r="J4506" s="149"/>
    </row>
    <row r="4507" spans="4:10" x14ac:dyDescent="0.25">
      <c r="D4507" s="149"/>
      <c r="J4507" s="149"/>
    </row>
    <row r="4508" spans="4:10" x14ac:dyDescent="0.25">
      <c r="D4508" s="149"/>
      <c r="J4508" s="149"/>
    </row>
    <row r="4509" spans="4:10" x14ac:dyDescent="0.25">
      <c r="D4509" s="149"/>
      <c r="J4509" s="149"/>
    </row>
    <row r="4510" spans="4:10" x14ac:dyDescent="0.25">
      <c r="D4510" s="149"/>
      <c r="J4510" s="149"/>
    </row>
    <row r="4511" spans="4:10" x14ac:dyDescent="0.25">
      <c r="D4511" s="149"/>
      <c r="J4511" s="149"/>
    </row>
    <row r="4512" spans="4:10" x14ac:dyDescent="0.25">
      <c r="D4512" s="149"/>
      <c r="J4512" s="149"/>
    </row>
    <row r="4513" spans="4:10" x14ac:dyDescent="0.25">
      <c r="D4513" s="149"/>
      <c r="J4513" s="149"/>
    </row>
    <row r="4514" spans="4:10" x14ac:dyDescent="0.25">
      <c r="D4514" s="149"/>
      <c r="J4514" s="149"/>
    </row>
    <row r="4515" spans="4:10" x14ac:dyDescent="0.25">
      <c r="D4515" s="149"/>
      <c r="J4515" s="149"/>
    </row>
    <row r="4516" spans="4:10" x14ac:dyDescent="0.25">
      <c r="D4516" s="149"/>
      <c r="J4516" s="149"/>
    </row>
    <row r="4517" spans="4:10" x14ac:dyDescent="0.25">
      <c r="D4517" s="149"/>
      <c r="J4517" s="149"/>
    </row>
    <row r="4518" spans="4:10" x14ac:dyDescent="0.25">
      <c r="D4518" s="149"/>
      <c r="J4518" s="149"/>
    </row>
    <row r="4519" spans="4:10" x14ac:dyDescent="0.25">
      <c r="D4519" s="149"/>
      <c r="J4519" s="149"/>
    </row>
    <row r="4520" spans="4:10" x14ac:dyDescent="0.25">
      <c r="D4520" s="149"/>
      <c r="J4520" s="149"/>
    </row>
    <row r="4521" spans="4:10" x14ac:dyDescent="0.25">
      <c r="D4521" s="149"/>
      <c r="J4521" s="149"/>
    </row>
    <row r="4522" spans="4:10" x14ac:dyDescent="0.25">
      <c r="D4522" s="149"/>
      <c r="J4522" s="149"/>
    </row>
    <row r="4523" spans="4:10" x14ac:dyDescent="0.25">
      <c r="D4523" s="149"/>
      <c r="J4523" s="149"/>
    </row>
    <row r="4524" spans="4:10" x14ac:dyDescent="0.25">
      <c r="D4524" s="149"/>
      <c r="J4524" s="149"/>
    </row>
    <row r="4525" spans="4:10" x14ac:dyDescent="0.25">
      <c r="D4525" s="149"/>
      <c r="J4525" s="149"/>
    </row>
    <row r="4526" spans="4:10" x14ac:dyDescent="0.25">
      <c r="D4526" s="149"/>
      <c r="J4526" s="149"/>
    </row>
    <row r="4527" spans="4:10" x14ac:dyDescent="0.25">
      <c r="D4527" s="149"/>
      <c r="J4527" s="149"/>
    </row>
    <row r="4528" spans="4:10" x14ac:dyDescent="0.25">
      <c r="D4528" s="149"/>
      <c r="J4528" s="149"/>
    </row>
    <row r="4529" spans="4:10" x14ac:dyDescent="0.25">
      <c r="D4529" s="149"/>
      <c r="J4529" s="149"/>
    </row>
    <row r="4530" spans="4:10" x14ac:dyDescent="0.25">
      <c r="D4530" s="149"/>
      <c r="J4530" s="149"/>
    </row>
    <row r="4531" spans="4:10" x14ac:dyDescent="0.25">
      <c r="D4531" s="149"/>
      <c r="J4531" s="149"/>
    </row>
    <row r="4532" spans="4:10" x14ac:dyDescent="0.25">
      <c r="D4532" s="149"/>
      <c r="J4532" s="149"/>
    </row>
    <row r="4533" spans="4:10" x14ac:dyDescent="0.25">
      <c r="D4533" s="149"/>
      <c r="J4533" s="149"/>
    </row>
    <row r="4534" spans="4:10" x14ac:dyDescent="0.25">
      <c r="D4534" s="149"/>
      <c r="J4534" s="149"/>
    </row>
    <row r="4535" spans="4:10" x14ac:dyDescent="0.25">
      <c r="D4535" s="149"/>
      <c r="J4535" s="149"/>
    </row>
    <row r="4536" spans="4:10" x14ac:dyDescent="0.25">
      <c r="D4536" s="149"/>
      <c r="J4536" s="149"/>
    </row>
    <row r="4537" spans="4:10" x14ac:dyDescent="0.25">
      <c r="D4537" s="149"/>
      <c r="J4537" s="149"/>
    </row>
    <row r="4538" spans="4:10" x14ac:dyDescent="0.25">
      <c r="D4538" s="149"/>
      <c r="J4538" s="149"/>
    </row>
    <row r="4539" spans="4:10" x14ac:dyDescent="0.25">
      <c r="D4539" s="149"/>
      <c r="J4539" s="149"/>
    </row>
    <row r="4540" spans="4:10" x14ac:dyDescent="0.25">
      <c r="D4540" s="149"/>
      <c r="J4540" s="149"/>
    </row>
    <row r="4541" spans="4:10" x14ac:dyDescent="0.25">
      <c r="D4541" s="149"/>
      <c r="J4541" s="149"/>
    </row>
    <row r="4542" spans="4:10" x14ac:dyDescent="0.25">
      <c r="D4542" s="149"/>
      <c r="J4542" s="149"/>
    </row>
    <row r="4543" spans="4:10" x14ac:dyDescent="0.25">
      <c r="D4543" s="149"/>
      <c r="J4543" s="149"/>
    </row>
    <row r="4544" spans="4:10" x14ac:dyDescent="0.25">
      <c r="D4544" s="149"/>
      <c r="J4544" s="149"/>
    </row>
    <row r="4545" spans="4:10" x14ac:dyDescent="0.25">
      <c r="D4545" s="149"/>
      <c r="J4545" s="149"/>
    </row>
    <row r="4546" spans="4:10" x14ac:dyDescent="0.25">
      <c r="D4546" s="149"/>
      <c r="J4546" s="149"/>
    </row>
    <row r="4547" spans="4:10" x14ac:dyDescent="0.25">
      <c r="D4547" s="149"/>
      <c r="J4547" s="149"/>
    </row>
    <row r="4548" spans="4:10" x14ac:dyDescent="0.25">
      <c r="D4548" s="149"/>
      <c r="J4548" s="149"/>
    </row>
    <row r="4549" spans="4:10" x14ac:dyDescent="0.25">
      <c r="D4549" s="149"/>
      <c r="J4549" s="149"/>
    </row>
    <row r="4550" spans="4:10" x14ac:dyDescent="0.25">
      <c r="D4550" s="149"/>
      <c r="J4550" s="149"/>
    </row>
    <row r="4551" spans="4:10" x14ac:dyDescent="0.25">
      <c r="D4551" s="149"/>
      <c r="J4551" s="149"/>
    </row>
    <row r="4552" spans="4:10" x14ac:dyDescent="0.25">
      <c r="D4552" s="149"/>
      <c r="J4552" s="149"/>
    </row>
    <row r="4553" spans="4:10" x14ac:dyDescent="0.25">
      <c r="D4553" s="149"/>
      <c r="J4553" s="149"/>
    </row>
    <row r="4554" spans="4:10" x14ac:dyDescent="0.25">
      <c r="D4554" s="149"/>
      <c r="J4554" s="149"/>
    </row>
    <row r="4555" spans="4:10" x14ac:dyDescent="0.25">
      <c r="D4555" s="149"/>
      <c r="J4555" s="149"/>
    </row>
    <row r="4556" spans="4:10" x14ac:dyDescent="0.25">
      <c r="D4556" s="149"/>
      <c r="J4556" s="149"/>
    </row>
    <row r="4557" spans="4:10" x14ac:dyDescent="0.25">
      <c r="D4557" s="149"/>
      <c r="J4557" s="149"/>
    </row>
    <row r="4558" spans="4:10" x14ac:dyDescent="0.25">
      <c r="D4558" s="149"/>
      <c r="J4558" s="149"/>
    </row>
    <row r="4559" spans="4:10" x14ac:dyDescent="0.25">
      <c r="D4559" s="149"/>
      <c r="J4559" s="149"/>
    </row>
    <row r="4560" spans="4:10" x14ac:dyDescent="0.25">
      <c r="D4560" s="149"/>
      <c r="J4560" s="149"/>
    </row>
    <row r="4561" spans="4:10" x14ac:dyDescent="0.25">
      <c r="D4561" s="149"/>
      <c r="J4561" s="149"/>
    </row>
    <row r="4562" spans="4:10" x14ac:dyDescent="0.25">
      <c r="D4562" s="149"/>
      <c r="J4562" s="149"/>
    </row>
    <row r="4563" spans="4:10" x14ac:dyDescent="0.25">
      <c r="D4563" s="149"/>
      <c r="J4563" s="149"/>
    </row>
    <row r="4564" spans="4:10" x14ac:dyDescent="0.25">
      <c r="D4564" s="149"/>
      <c r="J4564" s="149"/>
    </row>
    <row r="4565" spans="4:10" x14ac:dyDescent="0.25">
      <c r="D4565" s="149"/>
      <c r="J4565" s="149"/>
    </row>
    <row r="4566" spans="4:10" x14ac:dyDescent="0.25">
      <c r="D4566" s="149"/>
      <c r="J4566" s="149"/>
    </row>
    <row r="4567" spans="4:10" x14ac:dyDescent="0.25">
      <c r="D4567" s="149"/>
      <c r="J4567" s="149"/>
    </row>
    <row r="4568" spans="4:10" x14ac:dyDescent="0.25">
      <c r="D4568" s="149"/>
      <c r="J4568" s="149"/>
    </row>
    <row r="4569" spans="4:10" x14ac:dyDescent="0.25">
      <c r="D4569" s="149"/>
      <c r="J4569" s="149"/>
    </row>
    <row r="4570" spans="4:10" x14ac:dyDescent="0.25">
      <c r="D4570" s="149"/>
      <c r="J4570" s="149"/>
    </row>
    <row r="4571" spans="4:10" x14ac:dyDescent="0.25">
      <c r="D4571" s="149"/>
      <c r="J4571" s="149"/>
    </row>
    <row r="4572" spans="4:10" x14ac:dyDescent="0.25">
      <c r="D4572" s="149"/>
      <c r="J4572" s="149"/>
    </row>
    <row r="4573" spans="4:10" x14ac:dyDescent="0.25">
      <c r="D4573" s="149"/>
      <c r="J4573" s="149"/>
    </row>
    <row r="4574" spans="4:10" x14ac:dyDescent="0.25">
      <c r="D4574" s="149"/>
      <c r="J4574" s="149"/>
    </row>
    <row r="4575" spans="4:10" x14ac:dyDescent="0.25">
      <c r="D4575" s="149"/>
      <c r="J4575" s="149"/>
    </row>
    <row r="4576" spans="4:10" x14ac:dyDescent="0.25">
      <c r="D4576" s="149"/>
      <c r="J4576" s="149"/>
    </row>
    <row r="4577" spans="4:10" x14ac:dyDescent="0.25">
      <c r="D4577" s="149"/>
      <c r="J4577" s="149"/>
    </row>
    <row r="4578" spans="4:10" x14ac:dyDescent="0.25">
      <c r="D4578" s="149"/>
      <c r="J4578" s="149"/>
    </row>
    <row r="4579" spans="4:10" x14ac:dyDescent="0.25">
      <c r="D4579" s="149"/>
      <c r="J4579" s="149"/>
    </row>
    <row r="4580" spans="4:10" x14ac:dyDescent="0.25">
      <c r="D4580" s="149"/>
      <c r="J4580" s="149"/>
    </row>
    <row r="4581" spans="4:10" x14ac:dyDescent="0.25">
      <c r="D4581" s="149"/>
      <c r="J4581" s="149"/>
    </row>
    <row r="4582" spans="4:10" x14ac:dyDescent="0.25">
      <c r="D4582" s="149"/>
      <c r="J4582" s="149"/>
    </row>
    <row r="4583" spans="4:10" x14ac:dyDescent="0.25">
      <c r="D4583" s="149"/>
      <c r="J4583" s="149"/>
    </row>
    <row r="4584" spans="4:10" x14ac:dyDescent="0.25">
      <c r="D4584" s="149"/>
      <c r="J4584" s="149"/>
    </row>
    <row r="4585" spans="4:10" x14ac:dyDescent="0.25">
      <c r="D4585" s="149"/>
      <c r="J4585" s="149"/>
    </row>
    <row r="4586" spans="4:10" x14ac:dyDescent="0.25">
      <c r="D4586" s="149"/>
      <c r="J4586" s="149"/>
    </row>
    <row r="4587" spans="4:10" x14ac:dyDescent="0.25">
      <c r="D4587" s="149"/>
      <c r="J4587" s="149"/>
    </row>
    <row r="4588" spans="4:10" x14ac:dyDescent="0.25">
      <c r="D4588" s="149"/>
      <c r="J4588" s="149"/>
    </row>
    <row r="4589" spans="4:10" x14ac:dyDescent="0.25">
      <c r="D4589" s="149"/>
      <c r="J4589" s="149"/>
    </row>
    <row r="4590" spans="4:10" x14ac:dyDescent="0.25">
      <c r="D4590" s="149"/>
      <c r="J4590" s="149"/>
    </row>
    <row r="4591" spans="4:10" x14ac:dyDescent="0.25">
      <c r="D4591" s="149"/>
      <c r="J4591" s="149"/>
    </row>
    <row r="4592" spans="4:10" x14ac:dyDescent="0.25">
      <c r="D4592" s="149"/>
      <c r="J4592" s="149"/>
    </row>
    <row r="4593" spans="4:10" x14ac:dyDescent="0.25">
      <c r="D4593" s="149"/>
      <c r="J4593" s="149"/>
    </row>
    <row r="4594" spans="4:10" x14ac:dyDescent="0.25">
      <c r="D4594" s="149"/>
      <c r="J4594" s="149"/>
    </row>
    <row r="4595" spans="4:10" x14ac:dyDescent="0.25">
      <c r="D4595" s="149"/>
      <c r="J4595" s="149"/>
    </row>
    <row r="4596" spans="4:10" x14ac:dyDescent="0.25">
      <c r="D4596" s="149"/>
      <c r="J4596" s="149"/>
    </row>
    <row r="4597" spans="4:10" x14ac:dyDescent="0.25">
      <c r="D4597" s="149"/>
      <c r="J4597" s="149"/>
    </row>
    <row r="4598" spans="4:10" x14ac:dyDescent="0.25">
      <c r="D4598" s="149"/>
      <c r="J4598" s="149"/>
    </row>
    <row r="4599" spans="4:10" x14ac:dyDescent="0.25">
      <c r="D4599" s="149"/>
      <c r="J4599" s="149"/>
    </row>
    <row r="4600" spans="4:10" x14ac:dyDescent="0.25">
      <c r="D4600" s="149"/>
      <c r="J4600" s="149"/>
    </row>
    <row r="4601" spans="4:10" x14ac:dyDescent="0.25">
      <c r="D4601" s="149"/>
      <c r="J4601" s="149"/>
    </row>
    <row r="4602" spans="4:10" x14ac:dyDescent="0.25">
      <c r="D4602" s="149"/>
      <c r="J4602" s="149"/>
    </row>
    <row r="4603" spans="4:10" x14ac:dyDescent="0.25">
      <c r="D4603" s="149"/>
      <c r="J4603" s="149"/>
    </row>
    <row r="4604" spans="4:10" x14ac:dyDescent="0.25">
      <c r="D4604" s="149"/>
      <c r="J4604" s="149"/>
    </row>
    <row r="4605" spans="4:10" x14ac:dyDescent="0.25">
      <c r="D4605" s="149"/>
      <c r="J4605" s="149"/>
    </row>
    <row r="4606" spans="4:10" x14ac:dyDescent="0.25">
      <c r="D4606" s="149"/>
      <c r="J4606" s="149"/>
    </row>
    <row r="4607" spans="4:10" x14ac:dyDescent="0.25">
      <c r="D4607" s="149"/>
      <c r="J4607" s="149"/>
    </row>
    <row r="4608" spans="4:10" x14ac:dyDescent="0.25">
      <c r="D4608" s="149"/>
      <c r="J4608" s="149"/>
    </row>
    <row r="4609" spans="4:10" x14ac:dyDescent="0.25">
      <c r="D4609" s="149"/>
      <c r="J4609" s="149"/>
    </row>
    <row r="4610" spans="4:10" x14ac:dyDescent="0.25">
      <c r="D4610" s="149"/>
      <c r="J4610" s="149"/>
    </row>
    <row r="4611" spans="4:10" x14ac:dyDescent="0.25">
      <c r="D4611" s="149"/>
      <c r="J4611" s="149"/>
    </row>
    <row r="4612" spans="4:10" x14ac:dyDescent="0.25">
      <c r="D4612" s="149"/>
      <c r="J4612" s="149"/>
    </row>
    <row r="4613" spans="4:10" x14ac:dyDescent="0.25">
      <c r="D4613" s="149"/>
      <c r="J4613" s="149"/>
    </row>
    <row r="4614" spans="4:10" x14ac:dyDescent="0.25">
      <c r="D4614" s="149"/>
      <c r="J4614" s="149"/>
    </row>
    <row r="4615" spans="4:10" x14ac:dyDescent="0.25">
      <c r="D4615" s="149"/>
      <c r="J4615" s="149"/>
    </row>
    <row r="4616" spans="4:10" x14ac:dyDescent="0.25">
      <c r="D4616" s="149"/>
      <c r="J4616" s="149"/>
    </row>
    <row r="4617" spans="4:10" x14ac:dyDescent="0.25">
      <c r="D4617" s="149"/>
      <c r="J4617" s="149"/>
    </row>
    <row r="4618" spans="4:10" x14ac:dyDescent="0.25">
      <c r="D4618" s="149"/>
      <c r="J4618" s="149"/>
    </row>
    <row r="4619" spans="4:10" x14ac:dyDescent="0.25">
      <c r="D4619" s="149"/>
      <c r="J4619" s="149"/>
    </row>
    <row r="4620" spans="4:10" x14ac:dyDescent="0.25">
      <c r="D4620" s="149"/>
      <c r="J4620" s="149"/>
    </row>
    <row r="4621" spans="4:10" x14ac:dyDescent="0.25">
      <c r="D4621" s="149"/>
      <c r="J4621" s="149"/>
    </row>
    <row r="4622" spans="4:10" x14ac:dyDescent="0.25">
      <c r="D4622" s="149"/>
      <c r="J4622" s="149"/>
    </row>
    <row r="4623" spans="4:10" x14ac:dyDescent="0.25">
      <c r="D4623" s="149"/>
      <c r="J4623" s="149"/>
    </row>
    <row r="4624" spans="4:10" x14ac:dyDescent="0.25">
      <c r="D4624" s="149"/>
      <c r="J4624" s="149"/>
    </row>
    <row r="4625" spans="4:10" x14ac:dyDescent="0.25">
      <c r="D4625" s="149"/>
      <c r="J4625" s="149"/>
    </row>
    <row r="4626" spans="4:10" x14ac:dyDescent="0.25">
      <c r="D4626" s="149"/>
      <c r="J4626" s="149"/>
    </row>
    <row r="4627" spans="4:10" x14ac:dyDescent="0.25">
      <c r="D4627" s="149"/>
      <c r="J4627" s="149"/>
    </row>
    <row r="4628" spans="4:10" x14ac:dyDescent="0.25">
      <c r="D4628" s="149"/>
      <c r="J4628" s="149"/>
    </row>
    <row r="4629" spans="4:10" x14ac:dyDescent="0.25">
      <c r="D4629" s="149"/>
      <c r="J4629" s="149"/>
    </row>
    <row r="4630" spans="4:10" x14ac:dyDescent="0.25">
      <c r="D4630" s="149"/>
      <c r="J4630" s="149"/>
    </row>
    <row r="4631" spans="4:10" x14ac:dyDescent="0.25">
      <c r="D4631" s="149"/>
      <c r="J4631" s="149"/>
    </row>
    <row r="4632" spans="4:10" x14ac:dyDescent="0.25">
      <c r="D4632" s="149"/>
      <c r="J4632" s="149"/>
    </row>
    <row r="4633" spans="4:10" x14ac:dyDescent="0.25">
      <c r="D4633" s="149"/>
      <c r="J4633" s="149"/>
    </row>
    <row r="4634" spans="4:10" x14ac:dyDescent="0.25">
      <c r="D4634" s="149"/>
      <c r="J4634" s="149"/>
    </row>
    <row r="4635" spans="4:10" x14ac:dyDescent="0.25">
      <c r="D4635" s="149"/>
      <c r="J4635" s="149"/>
    </row>
    <row r="4636" spans="4:10" x14ac:dyDescent="0.25">
      <c r="D4636" s="149"/>
      <c r="J4636" s="149"/>
    </row>
    <row r="4637" spans="4:10" x14ac:dyDescent="0.25">
      <c r="D4637" s="149"/>
      <c r="J4637" s="149"/>
    </row>
    <row r="4638" spans="4:10" x14ac:dyDescent="0.25">
      <c r="D4638" s="149"/>
      <c r="J4638" s="149"/>
    </row>
    <row r="4639" spans="4:10" x14ac:dyDescent="0.25">
      <c r="D4639" s="149"/>
      <c r="J4639" s="149"/>
    </row>
    <row r="4640" spans="4:10" x14ac:dyDescent="0.25">
      <c r="D4640" s="149"/>
      <c r="J4640" s="149"/>
    </row>
    <row r="4641" spans="4:10" x14ac:dyDescent="0.25">
      <c r="D4641" s="149"/>
      <c r="J4641" s="149"/>
    </row>
    <row r="4642" spans="4:10" x14ac:dyDescent="0.25">
      <c r="D4642" s="149"/>
      <c r="J4642" s="149"/>
    </row>
    <row r="4643" spans="4:10" x14ac:dyDescent="0.25">
      <c r="D4643" s="149"/>
      <c r="J4643" s="149"/>
    </row>
    <row r="4644" spans="4:10" x14ac:dyDescent="0.25">
      <c r="D4644" s="149"/>
      <c r="J4644" s="149"/>
    </row>
    <row r="4645" spans="4:10" x14ac:dyDescent="0.25">
      <c r="D4645" s="149"/>
      <c r="J4645" s="149"/>
    </row>
    <row r="4646" spans="4:10" x14ac:dyDescent="0.25">
      <c r="D4646" s="149"/>
      <c r="J4646" s="149"/>
    </row>
    <row r="4647" spans="4:10" x14ac:dyDescent="0.25">
      <c r="D4647" s="149"/>
      <c r="J4647" s="149"/>
    </row>
    <row r="4648" spans="4:10" x14ac:dyDescent="0.25">
      <c r="D4648" s="149"/>
      <c r="J4648" s="149"/>
    </row>
    <row r="4649" spans="4:10" x14ac:dyDescent="0.25">
      <c r="D4649" s="149"/>
      <c r="J4649" s="149"/>
    </row>
    <row r="4650" spans="4:10" x14ac:dyDescent="0.25">
      <c r="D4650" s="149"/>
      <c r="J4650" s="149"/>
    </row>
    <row r="4651" spans="4:10" x14ac:dyDescent="0.25">
      <c r="D4651" s="149"/>
      <c r="J4651" s="149"/>
    </row>
    <row r="4652" spans="4:10" x14ac:dyDescent="0.25">
      <c r="D4652" s="149"/>
      <c r="J4652" s="149"/>
    </row>
    <row r="4653" spans="4:10" x14ac:dyDescent="0.25">
      <c r="D4653" s="149"/>
      <c r="J4653" s="149"/>
    </row>
    <row r="4654" spans="4:10" x14ac:dyDescent="0.25">
      <c r="D4654" s="149"/>
      <c r="J4654" s="149"/>
    </row>
    <row r="4655" spans="4:10" x14ac:dyDescent="0.25">
      <c r="D4655" s="149"/>
      <c r="J4655" s="149"/>
    </row>
    <row r="4656" spans="4:10" x14ac:dyDescent="0.25">
      <c r="D4656" s="149"/>
      <c r="J4656" s="149"/>
    </row>
    <row r="4657" spans="4:10" x14ac:dyDescent="0.25">
      <c r="D4657" s="149"/>
      <c r="J4657" s="149"/>
    </row>
    <row r="4658" spans="4:10" x14ac:dyDescent="0.25">
      <c r="D4658" s="149"/>
      <c r="J4658" s="149"/>
    </row>
    <row r="4659" spans="4:10" x14ac:dyDescent="0.25">
      <c r="D4659" s="149"/>
      <c r="J4659" s="149"/>
    </row>
    <row r="4660" spans="4:10" x14ac:dyDescent="0.25">
      <c r="D4660" s="149"/>
      <c r="J4660" s="149"/>
    </row>
    <row r="4661" spans="4:10" x14ac:dyDescent="0.25">
      <c r="D4661" s="149"/>
      <c r="J4661" s="149"/>
    </row>
    <row r="4662" spans="4:10" x14ac:dyDescent="0.25">
      <c r="D4662" s="149"/>
      <c r="J4662" s="149"/>
    </row>
    <row r="4663" spans="4:10" x14ac:dyDescent="0.25">
      <c r="D4663" s="149"/>
      <c r="J4663" s="149"/>
    </row>
    <row r="4664" spans="4:10" x14ac:dyDescent="0.25">
      <c r="D4664" s="149"/>
      <c r="J4664" s="149"/>
    </row>
    <row r="4665" spans="4:10" x14ac:dyDescent="0.25">
      <c r="D4665" s="149"/>
      <c r="J4665" s="149"/>
    </row>
    <row r="4666" spans="4:10" x14ac:dyDescent="0.25">
      <c r="D4666" s="149"/>
      <c r="J4666" s="149"/>
    </row>
    <row r="4667" spans="4:10" x14ac:dyDescent="0.25">
      <c r="D4667" s="149"/>
      <c r="J4667" s="149"/>
    </row>
    <row r="4668" spans="4:10" x14ac:dyDescent="0.25">
      <c r="D4668" s="149"/>
      <c r="J4668" s="149"/>
    </row>
    <row r="4669" spans="4:10" x14ac:dyDescent="0.25">
      <c r="D4669" s="149"/>
      <c r="J4669" s="149"/>
    </row>
    <row r="4670" spans="4:10" x14ac:dyDescent="0.25">
      <c r="D4670" s="149"/>
      <c r="J4670" s="149"/>
    </row>
    <row r="4671" spans="4:10" x14ac:dyDescent="0.25">
      <c r="D4671" s="149"/>
      <c r="J4671" s="149"/>
    </row>
    <row r="4672" spans="4:10" x14ac:dyDescent="0.25">
      <c r="D4672" s="149"/>
      <c r="J4672" s="149"/>
    </row>
    <row r="4673" spans="1:10" x14ac:dyDescent="0.25">
      <c r="D4673" s="149"/>
      <c r="J4673" s="149"/>
    </row>
    <row r="4674" spans="1:10" x14ac:dyDescent="0.25">
      <c r="D4674" s="149"/>
      <c r="J4674" s="149"/>
    </row>
    <row r="4675" spans="1:10" x14ac:dyDescent="0.25">
      <c r="D4675" s="149"/>
      <c r="J4675" s="149"/>
    </row>
    <row r="4676" spans="1:10" x14ac:dyDescent="0.25">
      <c r="D4676" s="149"/>
      <c r="J4676" s="149"/>
    </row>
    <row r="4677" spans="1:10" x14ac:dyDescent="0.25">
      <c r="D4677" s="149"/>
      <c r="J4677" s="149"/>
    </row>
    <row r="4678" spans="1:10" x14ac:dyDescent="0.25">
      <c r="D4678" s="149"/>
      <c r="J4678" s="149"/>
    </row>
    <row r="4679" spans="1:10" x14ac:dyDescent="0.25">
      <c r="D4679" s="149"/>
      <c r="J4679" s="149"/>
    </row>
    <row r="4680" spans="1:10" x14ac:dyDescent="0.25">
      <c r="D4680" s="149"/>
      <c r="J4680" s="149"/>
    </row>
    <row r="4681" spans="1:10" x14ac:dyDescent="0.25">
      <c r="D4681" s="149"/>
      <c r="J4681" s="149"/>
    </row>
    <row r="4682" spans="1:10" x14ac:dyDescent="0.25">
      <c r="D4682" s="149"/>
      <c r="J4682" s="149"/>
    </row>
    <row r="4683" spans="1:10" x14ac:dyDescent="0.25">
      <c r="D4683" s="149"/>
      <c r="J4683" s="149"/>
    </row>
    <row r="4684" spans="1:10" x14ac:dyDescent="0.25">
      <c r="A4684" s="7" t="s">
        <v>1129</v>
      </c>
      <c r="D4684" s="149"/>
      <c r="J4684" s="149"/>
    </row>
    <row r="4685" spans="1:10" x14ac:dyDescent="0.25">
      <c r="A4685" s="7" t="s">
        <v>1129</v>
      </c>
      <c r="D4685" s="149"/>
      <c r="J4685" s="149"/>
    </row>
    <row r="4686" spans="1:10" x14ac:dyDescent="0.25">
      <c r="A4686" s="7" t="s">
        <v>1129</v>
      </c>
      <c r="D4686" s="149"/>
      <c r="J4686" s="149"/>
    </row>
  </sheetData>
  <phoneticPr fontId="62" type="noConversion"/>
  <pageMargins left="0.7" right="0.7" top="0.75" bottom="0.75" header="0.3" footer="0.3"/>
  <pageSetup orientation="portrait"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filterMode="1">
    <pageSetUpPr fitToPage="1"/>
  </sheetPr>
  <dimension ref="A1:U506"/>
  <sheetViews>
    <sheetView showGridLines="0" zoomScale="90" zoomScaleNormal="90" zoomScalePageLayoutView="90" workbookViewId="0">
      <pane xSplit="5" ySplit="10" topLeftCell="F136" activePane="bottomRight" state="frozen"/>
      <selection activeCell="G502" sqref="G502"/>
      <selection pane="topRight" activeCell="G502" sqref="G502"/>
      <selection pane="bottomLeft" activeCell="G502" sqref="G502"/>
      <selection pane="bottomRight" activeCell="K502" sqref="K502"/>
    </sheetView>
  </sheetViews>
  <sheetFormatPr defaultColWidth="9.140625" defaultRowHeight="16.5" x14ac:dyDescent="0.3"/>
  <cols>
    <col min="1" max="1" width="6.28515625" style="532" hidden="1" customWidth="1"/>
    <col min="2" max="2" width="6.85546875" style="125" customWidth="1"/>
    <col min="3" max="3" width="11.42578125" style="21" customWidth="1"/>
    <col min="4" max="4" width="63.140625" style="21" customWidth="1"/>
    <col min="5" max="5" width="15.42578125" style="15" customWidth="1"/>
    <col min="6" max="6" width="13.5703125" style="15" customWidth="1"/>
    <col min="7" max="7" width="13.7109375" style="15" customWidth="1"/>
    <col min="8" max="8" width="11.7109375" style="15" customWidth="1"/>
    <col min="9" max="9" width="9.140625" style="15" customWidth="1"/>
    <col min="10" max="17" width="9.140625" style="15"/>
    <col min="18" max="18" width="9.140625" style="394"/>
    <col min="19" max="19" width="9.140625" style="228" hidden="1" customWidth="1"/>
    <col min="20" max="20" width="7.5703125" style="228" hidden="1" customWidth="1"/>
    <col min="21" max="21" width="9.140625" style="379"/>
    <col min="22" max="16384" width="9.140625" style="8"/>
  </cols>
  <sheetData>
    <row r="1" spans="1:21" x14ac:dyDescent="0.3">
      <c r="B1" s="552" t="s">
        <v>753</v>
      </c>
      <c r="C1" s="552"/>
      <c r="D1" s="54" t="s">
        <v>1576</v>
      </c>
      <c r="E1" s="13"/>
      <c r="F1" s="156"/>
      <c r="G1" s="156"/>
      <c r="H1" s="29"/>
      <c r="I1" s="167">
        <v>1</v>
      </c>
      <c r="J1" s="167">
        <v>2</v>
      </c>
      <c r="K1" s="167">
        <v>3</v>
      </c>
      <c r="L1" s="167">
        <v>4</v>
      </c>
      <c r="M1" s="167">
        <v>5</v>
      </c>
      <c r="N1" s="167">
        <v>6</v>
      </c>
      <c r="O1" s="167">
        <v>7</v>
      </c>
      <c r="P1" s="167">
        <v>8</v>
      </c>
      <c r="Q1" s="167">
        <v>9</v>
      </c>
      <c r="R1" s="167">
        <v>10</v>
      </c>
    </row>
    <row r="2" spans="1:21" x14ac:dyDescent="0.3">
      <c r="B2" s="552" t="s">
        <v>910</v>
      </c>
      <c r="C2" s="554"/>
      <c r="D2" s="155">
        <v>8736063</v>
      </c>
      <c r="E2" s="13"/>
      <c r="F2" s="156"/>
      <c r="G2" s="156"/>
      <c r="H2" s="29"/>
      <c r="I2" s="157"/>
      <c r="J2" s="29"/>
      <c r="K2" s="29"/>
      <c r="L2" s="158"/>
      <c r="M2" s="159"/>
      <c r="N2" s="159"/>
      <c r="O2" s="159"/>
      <c r="P2" s="159"/>
      <c r="Q2" s="159"/>
      <c r="R2" s="170"/>
    </row>
    <row r="3" spans="1:21" ht="16.5" customHeight="1" x14ac:dyDescent="0.3">
      <c r="B3" s="119"/>
      <c r="C3" s="25" t="s">
        <v>751</v>
      </c>
      <c r="D3" s="164">
        <v>13</v>
      </c>
      <c r="E3" s="13"/>
      <c r="F3" s="156"/>
      <c r="G3" s="156"/>
      <c r="H3" s="94"/>
      <c r="I3" s="32"/>
      <c r="J3" s="32"/>
      <c r="K3" s="32"/>
      <c r="L3" s="32"/>
      <c r="M3" s="32"/>
      <c r="N3" s="32"/>
      <c r="O3" s="32"/>
      <c r="P3" s="32"/>
      <c r="Q3" s="32"/>
      <c r="R3" s="382"/>
    </row>
    <row r="4" spans="1:21" x14ac:dyDescent="0.3">
      <c r="B4" s="119"/>
      <c r="C4" s="25" t="s">
        <v>749</v>
      </c>
      <c r="D4" s="53" t="str">
        <f>IFERROR(VLOOKUP(VALUE(D3),utility!A2:B68, 2, FALSE),"")</f>
        <v>South</v>
      </c>
      <c r="E4" s="13"/>
      <c r="F4" s="156"/>
      <c r="G4" s="156"/>
      <c r="H4" s="29"/>
      <c r="I4" s="160"/>
      <c r="J4" s="27"/>
      <c r="K4" s="29"/>
      <c r="L4" s="161"/>
      <c r="M4" s="80"/>
      <c r="N4" s="80"/>
      <c r="O4" s="80"/>
      <c r="P4" s="80"/>
      <c r="Q4" s="80"/>
      <c r="R4" s="383"/>
    </row>
    <row r="5" spans="1:21" x14ac:dyDescent="0.3">
      <c r="B5" s="552" t="s">
        <v>741</v>
      </c>
      <c r="C5" s="554"/>
      <c r="D5" s="54" t="s">
        <v>1577</v>
      </c>
      <c r="E5" s="14"/>
      <c r="F5" s="29"/>
      <c r="G5" s="29"/>
      <c r="H5" s="29"/>
      <c r="I5" s="162"/>
      <c r="J5" s="27"/>
      <c r="K5" s="80"/>
      <c r="L5" s="27"/>
      <c r="M5" s="80"/>
      <c r="N5" s="80"/>
      <c r="O5" s="80"/>
      <c r="P5" s="80"/>
      <c r="Q5" s="80"/>
      <c r="R5" s="383"/>
    </row>
    <row r="6" spans="1:21" x14ac:dyDescent="0.3">
      <c r="B6" s="552" t="s">
        <v>743</v>
      </c>
      <c r="C6" s="554"/>
      <c r="D6" s="95" t="s">
        <v>1578</v>
      </c>
      <c r="E6" s="14"/>
      <c r="F6" s="29"/>
      <c r="G6" s="29"/>
      <c r="H6" s="163"/>
      <c r="I6" s="80"/>
      <c r="J6" s="80"/>
      <c r="K6" s="80"/>
      <c r="L6" s="80"/>
      <c r="M6" s="80"/>
      <c r="N6" s="80"/>
      <c r="O6" s="80"/>
      <c r="P6" s="80"/>
      <c r="Q6" s="80"/>
      <c r="R6" s="383"/>
    </row>
    <row r="7" spans="1:21" x14ac:dyDescent="0.3">
      <c r="B7" s="552" t="s">
        <v>898</v>
      </c>
      <c r="C7" s="554"/>
      <c r="D7" s="52" t="s">
        <v>1579</v>
      </c>
      <c r="E7" s="14"/>
      <c r="F7" s="29"/>
      <c r="G7" s="29"/>
      <c r="H7" s="32"/>
      <c r="I7" s="32"/>
      <c r="J7" s="32"/>
      <c r="K7" s="32"/>
      <c r="L7" s="32"/>
      <c r="M7" s="80"/>
      <c r="N7" s="80"/>
      <c r="O7" s="80"/>
      <c r="P7" s="80"/>
      <c r="Q7" s="80"/>
      <c r="R7" s="383"/>
    </row>
    <row r="8" spans="1:21" ht="17.25" thickBot="1" x14ac:dyDescent="0.35">
      <c r="B8" s="165"/>
      <c r="C8" s="169" t="s">
        <v>1129</v>
      </c>
      <c r="D8" s="305"/>
      <c r="E8" s="14"/>
      <c r="F8" s="29"/>
      <c r="G8" s="29"/>
      <c r="H8" s="32"/>
      <c r="I8" s="167"/>
      <c r="J8" s="167"/>
      <c r="K8" s="167"/>
      <c r="L8" s="167"/>
      <c r="M8" s="167"/>
      <c r="N8" s="167"/>
      <c r="O8" s="167"/>
      <c r="P8" s="167"/>
      <c r="Q8" s="167"/>
      <c r="R8" s="382"/>
    </row>
    <row r="9" spans="1:21" ht="17.25" hidden="1" thickBot="1" x14ac:dyDescent="0.35">
      <c r="B9" s="120"/>
      <c r="C9" s="11"/>
      <c r="D9" s="6"/>
      <c r="E9" s="13"/>
      <c r="F9" s="156"/>
      <c r="G9" s="156"/>
      <c r="H9" s="80"/>
      <c r="I9" s="229" t="b">
        <f t="shared" ref="I9:R9" si="0">IF(SUM(I12:I500)&lt;&gt;0,TRUE,FALSE)</f>
        <v>1</v>
      </c>
      <c r="J9" s="229" t="b">
        <f t="shared" si="0"/>
        <v>1</v>
      </c>
      <c r="K9" s="229" t="b">
        <f t="shared" si="0"/>
        <v>1</v>
      </c>
      <c r="L9" s="229" t="b">
        <f t="shared" si="0"/>
        <v>0</v>
      </c>
      <c r="M9" s="229" t="b">
        <f t="shared" si="0"/>
        <v>0</v>
      </c>
      <c r="N9" s="229" t="b">
        <f t="shared" si="0"/>
        <v>0</v>
      </c>
      <c r="O9" s="229" t="b">
        <f t="shared" si="0"/>
        <v>0</v>
      </c>
      <c r="P9" s="229" t="b">
        <f t="shared" si="0"/>
        <v>0</v>
      </c>
      <c r="Q9" s="229" t="b">
        <f t="shared" si="0"/>
        <v>0</v>
      </c>
      <c r="R9" s="383" t="b">
        <f t="shared" si="0"/>
        <v>0</v>
      </c>
    </row>
    <row r="10" spans="1:21" s="10" customFormat="1" ht="51.75" customHeight="1" thickBot="1" x14ac:dyDescent="0.35">
      <c r="A10" s="533" t="s">
        <v>1560</v>
      </c>
      <c r="B10" s="254" t="s">
        <v>529</v>
      </c>
      <c r="C10" s="555" t="s">
        <v>530</v>
      </c>
      <c r="D10" s="556"/>
      <c r="E10" s="261" t="s">
        <v>750</v>
      </c>
      <c r="F10" s="257" t="s">
        <v>1202</v>
      </c>
      <c r="G10" s="257" t="s">
        <v>1203</v>
      </c>
      <c r="H10" s="257" t="s">
        <v>1157</v>
      </c>
      <c r="I10" s="262" t="s">
        <v>1199</v>
      </c>
      <c r="J10" s="262" t="s">
        <v>1158</v>
      </c>
      <c r="K10" s="262" t="s">
        <v>1159</v>
      </c>
      <c r="L10" s="262" t="s">
        <v>1200</v>
      </c>
      <c r="M10" s="262" t="s">
        <v>1160</v>
      </c>
      <c r="N10" s="262" t="s">
        <v>1161</v>
      </c>
      <c r="O10" s="262" t="s">
        <v>1162</v>
      </c>
      <c r="P10" s="262" t="s">
        <v>1163</v>
      </c>
      <c r="Q10" s="262" t="s">
        <v>1164</v>
      </c>
      <c r="R10" s="384" t="s">
        <v>1510</v>
      </c>
      <c r="S10" s="529" t="b">
        <v>1</v>
      </c>
      <c r="T10" s="530"/>
      <c r="U10" s="380"/>
    </row>
    <row r="11" spans="1:21" ht="18.75" hidden="1" customHeight="1" x14ac:dyDescent="0.3">
      <c r="A11" s="532">
        <v>1</v>
      </c>
      <c r="B11" s="192" t="s">
        <v>1</v>
      </c>
      <c r="C11" s="548" t="s">
        <v>1195</v>
      </c>
      <c r="D11" s="549"/>
      <c r="E11" s="193"/>
      <c r="F11" s="194"/>
      <c r="G11" s="194"/>
      <c r="H11" s="195"/>
      <c r="I11" s="196"/>
      <c r="J11" s="196"/>
      <c r="K11" s="196"/>
      <c r="L11" s="196"/>
      <c r="M11" s="196"/>
      <c r="N11" s="196"/>
      <c r="O11" s="196"/>
      <c r="P11" s="196"/>
      <c r="Q11" s="196"/>
      <c r="R11" s="385"/>
      <c r="S11" s="228" t="b">
        <f>IF(H11&gt;0,TRUE,FALSE)</f>
        <v>0</v>
      </c>
      <c r="T11" s="531"/>
    </row>
    <row r="12" spans="1:21" ht="18.75" hidden="1" customHeight="1" x14ac:dyDescent="0.3">
      <c r="A12" s="532">
        <v>2</v>
      </c>
      <c r="B12" s="121" t="s">
        <v>112</v>
      </c>
      <c r="C12" s="542" t="s">
        <v>15</v>
      </c>
      <c r="D12" s="543"/>
      <c r="E12" s="2" t="s">
        <v>39</v>
      </c>
      <c r="F12" s="34">
        <f>IFERROR(INDEX(Rates[[433]:[13731]],
MATCH('SOW Units'!$B12,Rates[Pay Item],0),
MATCH(TEXT('Invoice Rate Sheet'!$F$2,"0"),Rates[[#Headers],[433]:[13731]],0)),0)</f>
        <v>633.92999999999995</v>
      </c>
      <c r="G12" s="166">
        <f t="shared" ref="G12:G83" si="1">F12</f>
        <v>633.92999999999995</v>
      </c>
      <c r="H12" s="1">
        <f t="shared" ref="H12:H83" si="2">SUM(I12:R12)</f>
        <v>0</v>
      </c>
      <c r="I12" s="89"/>
      <c r="J12" s="89"/>
      <c r="K12" s="89"/>
      <c r="L12" s="89"/>
      <c r="M12" s="89"/>
      <c r="N12" s="89"/>
      <c r="O12" s="89"/>
      <c r="P12" s="89"/>
      <c r="Q12" s="89"/>
      <c r="R12" s="386"/>
      <c r="S12" s="228" t="b">
        <f t="shared" ref="S12:S75" si="3">IF(H12&gt;0,TRUE,FALSE)</f>
        <v>0</v>
      </c>
      <c r="T12" s="531" t="str">
        <f t="shared" ref="T12:T75" si="4">B12</f>
        <v>1-1.</v>
      </c>
    </row>
    <row r="13" spans="1:21" ht="18.75" hidden="1" customHeight="1" x14ac:dyDescent="0.3">
      <c r="A13" s="532">
        <v>3</v>
      </c>
      <c r="B13" s="121" t="s">
        <v>113</v>
      </c>
      <c r="C13" s="542" t="s">
        <v>16</v>
      </c>
      <c r="D13" s="543"/>
      <c r="E13" s="2" t="s">
        <v>40</v>
      </c>
      <c r="F13" s="34">
        <f>IFERROR(INDEX(Rates[[433]:[13731]],
MATCH('SOW Units'!$B13,Rates[Pay Item],0),
MATCH(TEXT('Invoice Rate Sheet'!$F$2,"0"),Rates[[#Headers],[433]:[13731]],0)),0)</f>
        <v>376.21</v>
      </c>
      <c r="G13" s="166">
        <f t="shared" si="1"/>
        <v>376.21</v>
      </c>
      <c r="H13" s="1">
        <f t="shared" si="2"/>
        <v>0</v>
      </c>
      <c r="I13" s="89"/>
      <c r="J13" s="89"/>
      <c r="K13" s="89"/>
      <c r="L13" s="89"/>
      <c r="M13" s="89"/>
      <c r="N13" s="89"/>
      <c r="O13" s="89"/>
      <c r="P13" s="89"/>
      <c r="Q13" s="89"/>
      <c r="R13" s="386"/>
      <c r="S13" s="228" t="b">
        <f t="shared" si="3"/>
        <v>0</v>
      </c>
      <c r="T13" s="531" t="str">
        <f t="shared" si="4"/>
        <v>1-2.</v>
      </c>
    </row>
    <row r="14" spans="1:21" ht="18.75" customHeight="1" x14ac:dyDescent="0.3">
      <c r="A14" s="532">
        <v>4</v>
      </c>
      <c r="B14" s="121" t="s">
        <v>1222</v>
      </c>
      <c r="C14" s="542" t="s">
        <v>1431</v>
      </c>
      <c r="D14" s="543"/>
      <c r="E14" s="2" t="s">
        <v>40</v>
      </c>
      <c r="F14" s="34">
        <f>IFERROR(INDEX(Rates[[433]:[13731]],
MATCH('SOW Units'!$B14,Rates[Pay Item],0),
MATCH(TEXT('Invoice Rate Sheet'!$F$2,"0"),Rates[[#Headers],[433]:[13731]],0)),0)</f>
        <v>0</v>
      </c>
      <c r="G14" s="166">
        <f>F14</f>
        <v>0</v>
      </c>
      <c r="H14" s="1">
        <f t="shared" si="2"/>
        <v>1</v>
      </c>
      <c r="I14" s="89">
        <v>1</v>
      </c>
      <c r="J14" s="89"/>
      <c r="K14" s="89"/>
      <c r="L14" s="89"/>
      <c r="M14" s="89"/>
      <c r="N14" s="89"/>
      <c r="O14" s="89"/>
      <c r="P14" s="89"/>
      <c r="Q14" s="89"/>
      <c r="R14" s="386"/>
      <c r="S14" s="228" t="b">
        <f t="shared" si="3"/>
        <v>1</v>
      </c>
      <c r="T14" s="531" t="str">
        <f t="shared" si="4"/>
        <v>1-2.a.</v>
      </c>
    </row>
    <row r="15" spans="1:21" ht="18.75" customHeight="1" x14ac:dyDescent="0.3">
      <c r="A15" s="532">
        <v>5</v>
      </c>
      <c r="B15" s="121" t="s">
        <v>114</v>
      </c>
      <c r="C15" s="542" t="s">
        <v>17</v>
      </c>
      <c r="D15" s="543"/>
      <c r="E15" s="2" t="s">
        <v>41</v>
      </c>
      <c r="F15" s="34">
        <f>IFERROR(INDEX(Rates[[433]:[13731]],
MATCH('SOW Units'!$B15,Rates[Pay Item],0),
MATCH(TEXT('Invoice Rate Sheet'!$F$2,"0"),Rates[[#Headers],[433]:[13731]],0)),0)</f>
        <v>303.87</v>
      </c>
      <c r="G15" s="166">
        <f t="shared" si="1"/>
        <v>303.87</v>
      </c>
      <c r="H15" s="1">
        <f t="shared" si="2"/>
        <v>1</v>
      </c>
      <c r="I15" s="89"/>
      <c r="J15" s="89"/>
      <c r="K15" s="89">
        <v>1</v>
      </c>
      <c r="L15" s="89"/>
      <c r="M15" s="89"/>
      <c r="N15" s="89"/>
      <c r="O15" s="89"/>
      <c r="P15" s="89"/>
      <c r="Q15" s="89"/>
      <c r="R15" s="386"/>
      <c r="S15" s="228" t="b">
        <f t="shared" si="3"/>
        <v>1</v>
      </c>
      <c r="T15" s="531" t="str">
        <f t="shared" si="4"/>
        <v>1-3.</v>
      </c>
    </row>
    <row r="16" spans="1:21" ht="18.75" customHeight="1" x14ac:dyDescent="0.3">
      <c r="A16" s="532">
        <v>6</v>
      </c>
      <c r="B16" s="121" t="s">
        <v>115</v>
      </c>
      <c r="C16" s="542" t="s">
        <v>1432</v>
      </c>
      <c r="D16" s="543"/>
      <c r="E16" s="77" t="s">
        <v>896</v>
      </c>
      <c r="F16" s="79">
        <v>1</v>
      </c>
      <c r="G16" s="188">
        <f t="shared" si="1"/>
        <v>1</v>
      </c>
      <c r="H16" s="77">
        <f t="shared" si="2"/>
        <v>500</v>
      </c>
      <c r="I16" s="90"/>
      <c r="J16" s="90">
        <v>500</v>
      </c>
      <c r="K16" s="90"/>
      <c r="L16" s="90"/>
      <c r="M16" s="90"/>
      <c r="N16" s="90"/>
      <c r="O16" s="90"/>
      <c r="P16" s="90"/>
      <c r="Q16" s="90"/>
      <c r="R16" s="387"/>
      <c r="S16" s="228" t="b">
        <f t="shared" si="3"/>
        <v>1</v>
      </c>
      <c r="T16" s="531" t="str">
        <f t="shared" si="4"/>
        <v>1-4.</v>
      </c>
    </row>
    <row r="17" spans="1:21" ht="18.75" customHeight="1" x14ac:dyDescent="0.3">
      <c r="A17" s="532">
        <v>7</v>
      </c>
      <c r="B17" s="121" t="s">
        <v>116</v>
      </c>
      <c r="C17" s="542" t="s">
        <v>111</v>
      </c>
      <c r="D17" s="543"/>
      <c r="E17" s="2" t="s">
        <v>108</v>
      </c>
      <c r="F17" s="34">
        <f>IFERROR(INDEX(Rates[[433]:[13731]],
MATCH('SOW Units'!$B17,Rates[Pay Item],0),
MATCH(TEXT('Invoice Rate Sheet'!$F$2,"0"),Rates[[#Headers],[433]:[13731]],0)),0)</f>
        <v>303.87</v>
      </c>
      <c r="G17" s="166">
        <f t="shared" si="1"/>
        <v>303.87</v>
      </c>
      <c r="H17" s="1">
        <f t="shared" si="2"/>
        <v>1</v>
      </c>
      <c r="I17" s="89">
        <v>1</v>
      </c>
      <c r="J17" s="89"/>
      <c r="K17" s="89"/>
      <c r="L17" s="89"/>
      <c r="M17" s="89"/>
      <c r="N17" s="89"/>
      <c r="O17" s="89"/>
      <c r="P17" s="89"/>
      <c r="Q17" s="89"/>
      <c r="R17" s="386"/>
      <c r="S17" s="228" t="b">
        <f t="shared" si="3"/>
        <v>1</v>
      </c>
      <c r="T17" s="531" t="str">
        <f t="shared" si="4"/>
        <v>1-5.</v>
      </c>
    </row>
    <row r="18" spans="1:21" ht="18.75" hidden="1" customHeight="1" x14ac:dyDescent="0.3">
      <c r="A18" s="532">
        <v>8</v>
      </c>
      <c r="B18" s="121" t="s">
        <v>1223</v>
      </c>
      <c r="C18" s="542" t="s">
        <v>1433</v>
      </c>
      <c r="D18" s="543"/>
      <c r="E18" s="2" t="s">
        <v>108</v>
      </c>
      <c r="F18" s="34">
        <f>IFERROR(INDEX(Rates[[433]:[13731]],
MATCH('SOW Units'!$B18,Rates[Pay Item],0),
MATCH(TEXT('Invoice Rate Sheet'!$F$2,"0"),Rates[[#Headers],[433]:[13731]],0)),0)</f>
        <v>0</v>
      </c>
      <c r="G18" s="166">
        <f t="shared" ref="G18" si="5">F18</f>
        <v>0</v>
      </c>
      <c r="H18" s="1">
        <f>SUM(I18:R18)</f>
        <v>0</v>
      </c>
      <c r="I18" s="89"/>
      <c r="J18" s="89"/>
      <c r="K18" s="89"/>
      <c r="L18" s="89"/>
      <c r="M18" s="89"/>
      <c r="N18" s="89"/>
      <c r="O18" s="89"/>
      <c r="P18" s="89"/>
      <c r="Q18" s="89"/>
      <c r="R18" s="386"/>
      <c r="S18" s="228" t="b">
        <f t="shared" si="3"/>
        <v>0</v>
      </c>
      <c r="T18" s="531" t="str">
        <f t="shared" si="4"/>
        <v>1-5.a.</v>
      </c>
    </row>
    <row r="19" spans="1:21" ht="18.75" hidden="1" customHeight="1" x14ac:dyDescent="0.3">
      <c r="A19" s="532">
        <v>9</v>
      </c>
      <c r="B19" s="121" t="s">
        <v>714</v>
      </c>
      <c r="C19" s="542" t="s">
        <v>1448</v>
      </c>
      <c r="D19" s="543"/>
      <c r="E19" s="77" t="s">
        <v>896</v>
      </c>
      <c r="F19" s="79">
        <v>1</v>
      </c>
      <c r="G19" s="188">
        <f t="shared" si="1"/>
        <v>1</v>
      </c>
      <c r="H19" s="77">
        <f t="shared" si="2"/>
        <v>0</v>
      </c>
      <c r="I19" s="90"/>
      <c r="J19" s="90"/>
      <c r="K19" s="90"/>
      <c r="L19" s="90"/>
      <c r="M19" s="90"/>
      <c r="N19" s="90"/>
      <c r="O19" s="90"/>
      <c r="P19" s="90"/>
      <c r="Q19" s="90"/>
      <c r="R19" s="387"/>
      <c r="S19" s="228" t="b">
        <f t="shared" si="3"/>
        <v>0</v>
      </c>
      <c r="T19" s="531" t="str">
        <f t="shared" si="4"/>
        <v>1-6.</v>
      </c>
    </row>
    <row r="20" spans="1:21" ht="18.75" customHeight="1" x14ac:dyDescent="0.3">
      <c r="A20" s="532">
        <v>10</v>
      </c>
      <c r="B20" s="121" t="s">
        <v>1224</v>
      </c>
      <c r="C20" s="542" t="s">
        <v>1225</v>
      </c>
      <c r="D20" s="543"/>
      <c r="E20" s="2" t="s">
        <v>1226</v>
      </c>
      <c r="F20" s="248">
        <f>IFERROR(INDEX(Rates[[433]:[13731]],
MATCH('SOW Units'!$B20,Rates[Pay Item],0),
MATCH(TEXT('Invoice Rate Sheet'!$F$2,"0"),Rates[[#Headers],[433]:[13731]],0)),0)</f>
        <v>0.06</v>
      </c>
      <c r="G20" s="249">
        <f t="shared" ref="G20" si="6">F20</f>
        <v>0.06</v>
      </c>
      <c r="H20" s="2">
        <f t="shared" ref="H20" si="7">SUM(I20:R20)</f>
        <v>500</v>
      </c>
      <c r="I20" s="265">
        <f>SUMIF($E$11:$E$500,"Reimbursable*",I11:I500)</f>
        <v>0</v>
      </c>
      <c r="J20" s="265">
        <f t="shared" ref="J20:R20" si="8">SUMIF($E$11:$E$500,"Reimbursable*",J11:J500)</f>
        <v>500</v>
      </c>
      <c r="K20" s="265">
        <f t="shared" si="8"/>
        <v>0</v>
      </c>
      <c r="L20" s="265">
        <f t="shared" si="8"/>
        <v>0</v>
      </c>
      <c r="M20" s="265">
        <f t="shared" si="8"/>
        <v>0</v>
      </c>
      <c r="N20" s="265">
        <f t="shared" si="8"/>
        <v>0</v>
      </c>
      <c r="O20" s="265">
        <f t="shared" si="8"/>
        <v>0</v>
      </c>
      <c r="P20" s="265">
        <f t="shared" si="8"/>
        <v>0</v>
      </c>
      <c r="Q20" s="265">
        <f t="shared" si="8"/>
        <v>0</v>
      </c>
      <c r="R20" s="388">
        <f t="shared" si="8"/>
        <v>0</v>
      </c>
      <c r="S20" s="228" t="b">
        <f t="shared" si="3"/>
        <v>1</v>
      </c>
      <c r="T20" s="531" t="str">
        <f t="shared" si="4"/>
        <v>1-7.</v>
      </c>
    </row>
    <row r="21" spans="1:21" s="9" customFormat="1" ht="18" hidden="1" customHeight="1" x14ac:dyDescent="0.3">
      <c r="A21" s="532">
        <v>11</v>
      </c>
      <c r="B21" s="197" t="s">
        <v>2</v>
      </c>
      <c r="C21" s="544" t="s">
        <v>19</v>
      </c>
      <c r="D21" s="545"/>
      <c r="E21" s="201"/>
      <c r="F21" s="201"/>
      <c r="G21" s="199"/>
      <c r="H21" s="202"/>
      <c r="I21" s="203"/>
      <c r="J21" s="203"/>
      <c r="K21" s="203"/>
      <c r="L21" s="203"/>
      <c r="M21" s="203"/>
      <c r="N21" s="203"/>
      <c r="O21" s="203"/>
      <c r="P21" s="203"/>
      <c r="Q21" s="203"/>
      <c r="R21" s="389"/>
      <c r="S21" s="228" t="b">
        <f t="shared" si="3"/>
        <v>0</v>
      </c>
      <c r="T21" s="531"/>
      <c r="U21" s="381"/>
    </row>
    <row r="22" spans="1:21" ht="18.75" hidden="1" customHeight="1" x14ac:dyDescent="0.3">
      <c r="A22" s="532">
        <v>12</v>
      </c>
      <c r="B22" s="121" t="s">
        <v>117</v>
      </c>
      <c r="C22" s="542" t="s">
        <v>193</v>
      </c>
      <c r="D22" s="543"/>
      <c r="E22" s="2" t="s">
        <v>42</v>
      </c>
      <c r="F22" s="34">
        <f>IFERROR(INDEX(Rates[[433]:[13731]],
MATCH('SOW Units'!$B22,Rates[Pay Item],0),
MATCH(TEXT('Invoice Rate Sheet'!$F$2,"0"),Rates[[#Headers],[433]:[13731]],0)),0)</f>
        <v>607.75</v>
      </c>
      <c r="G22" s="166">
        <f t="shared" si="1"/>
        <v>607.75</v>
      </c>
      <c r="H22" s="1">
        <f t="shared" si="2"/>
        <v>0</v>
      </c>
      <c r="I22" s="89"/>
      <c r="J22" s="89"/>
      <c r="K22" s="89"/>
      <c r="L22" s="89"/>
      <c r="M22" s="89"/>
      <c r="N22" s="89"/>
      <c r="O22" s="89"/>
      <c r="P22" s="89"/>
      <c r="Q22" s="89"/>
      <c r="R22" s="386"/>
      <c r="S22" s="228" t="b">
        <f t="shared" si="3"/>
        <v>0</v>
      </c>
      <c r="T22" s="531" t="str">
        <f t="shared" si="4"/>
        <v>2-1.</v>
      </c>
    </row>
    <row r="23" spans="1:21" ht="18.75" hidden="1" customHeight="1" x14ac:dyDescent="0.3">
      <c r="A23" s="532">
        <v>13</v>
      </c>
      <c r="B23" s="121" t="s">
        <v>328</v>
      </c>
      <c r="C23" s="542" t="s">
        <v>1434</v>
      </c>
      <c r="D23" s="543"/>
      <c r="E23" s="2" t="s">
        <v>43</v>
      </c>
      <c r="F23" s="34">
        <f>IFERROR(INDEX(Rates[[433]:[13731]],
MATCH('SOW Units'!$B23,Rates[Pay Item],0),
MATCH(TEXT('Invoice Rate Sheet'!$F$2,"0"),Rates[[#Headers],[433]:[13731]],0)),0)</f>
        <v>780</v>
      </c>
      <c r="G23" s="166">
        <f t="shared" si="1"/>
        <v>780</v>
      </c>
      <c r="H23" s="1">
        <f t="shared" si="2"/>
        <v>0</v>
      </c>
      <c r="I23" s="89"/>
      <c r="J23" s="89"/>
      <c r="K23" s="89"/>
      <c r="L23" s="89"/>
      <c r="M23" s="89"/>
      <c r="N23" s="89"/>
      <c r="O23" s="89"/>
      <c r="P23" s="89"/>
      <c r="Q23" s="89"/>
      <c r="R23" s="386"/>
      <c r="S23" s="228" t="b">
        <f t="shared" si="3"/>
        <v>0</v>
      </c>
      <c r="T23" s="531" t="str">
        <f t="shared" si="4"/>
        <v>2-2.</v>
      </c>
    </row>
    <row r="24" spans="1:21" ht="33.75" hidden="1" customHeight="1" x14ac:dyDescent="0.3">
      <c r="A24" s="532">
        <v>14</v>
      </c>
      <c r="B24" s="123" t="s">
        <v>329</v>
      </c>
      <c r="C24" s="542" t="s">
        <v>1215</v>
      </c>
      <c r="D24" s="550"/>
      <c r="E24" s="77" t="s">
        <v>896</v>
      </c>
      <c r="F24" s="79">
        <v>1</v>
      </c>
      <c r="G24" s="188">
        <f t="shared" si="1"/>
        <v>1</v>
      </c>
      <c r="H24" s="77">
        <f t="shared" si="2"/>
        <v>0</v>
      </c>
      <c r="I24" s="90"/>
      <c r="J24" s="90"/>
      <c r="K24" s="90"/>
      <c r="L24" s="90"/>
      <c r="M24" s="90"/>
      <c r="N24" s="90"/>
      <c r="O24" s="90"/>
      <c r="P24" s="90"/>
      <c r="Q24" s="90"/>
      <c r="R24" s="387"/>
      <c r="S24" s="228" t="b">
        <f t="shared" si="3"/>
        <v>0</v>
      </c>
      <c r="T24" s="531" t="str">
        <f t="shared" si="4"/>
        <v>2-3.</v>
      </c>
    </row>
    <row r="25" spans="1:21" ht="18.75" hidden="1" customHeight="1" x14ac:dyDescent="0.3">
      <c r="A25" s="532">
        <v>15</v>
      </c>
      <c r="B25" s="121" t="s">
        <v>330</v>
      </c>
      <c r="C25" s="542" t="s">
        <v>312</v>
      </c>
      <c r="D25" s="543"/>
      <c r="E25" s="2" t="s">
        <v>44</v>
      </c>
      <c r="F25" s="34">
        <f>IFERROR(INDEX(Rates[[433]:[13731]],
MATCH('SOW Units'!$B25,Rates[Pay Item],0),
MATCH(TEXT('Invoice Rate Sheet'!$F$2,"0"),Rates[[#Headers],[433]:[13731]],0)),0)</f>
        <v>1050</v>
      </c>
      <c r="G25" s="166">
        <f t="shared" si="1"/>
        <v>1050</v>
      </c>
      <c r="H25" s="1">
        <f t="shared" si="2"/>
        <v>0</v>
      </c>
      <c r="I25" s="89"/>
      <c r="J25" s="89"/>
      <c r="K25" s="89"/>
      <c r="L25" s="89"/>
      <c r="M25" s="89"/>
      <c r="N25" s="89"/>
      <c r="O25" s="89"/>
      <c r="P25" s="89"/>
      <c r="Q25" s="89"/>
      <c r="R25" s="386"/>
      <c r="S25" s="228" t="b">
        <f t="shared" si="3"/>
        <v>0</v>
      </c>
      <c r="T25" s="531" t="str">
        <f t="shared" si="4"/>
        <v>2-4.</v>
      </c>
    </row>
    <row r="26" spans="1:21" s="9" customFormat="1" ht="18" hidden="1" customHeight="1" x14ac:dyDescent="0.3">
      <c r="A26" s="532">
        <v>16</v>
      </c>
      <c r="B26" s="197" t="s">
        <v>331</v>
      </c>
      <c r="C26" s="544" t="s">
        <v>109</v>
      </c>
      <c r="D26" s="545"/>
      <c r="E26" s="201"/>
      <c r="F26" s="201"/>
      <c r="G26" s="199"/>
      <c r="H26" s="202"/>
      <c r="I26" s="203"/>
      <c r="J26" s="203"/>
      <c r="K26" s="203"/>
      <c r="L26" s="203"/>
      <c r="M26" s="203"/>
      <c r="N26" s="203"/>
      <c r="O26" s="203"/>
      <c r="P26" s="203"/>
      <c r="Q26" s="203"/>
      <c r="R26" s="389"/>
      <c r="S26" s="228" t="b">
        <f t="shared" si="3"/>
        <v>0</v>
      </c>
      <c r="T26" s="531"/>
      <c r="U26" s="381"/>
    </row>
    <row r="27" spans="1:21" ht="18.75" customHeight="1" x14ac:dyDescent="0.3">
      <c r="A27" s="532">
        <v>17</v>
      </c>
      <c r="B27" s="121" t="s">
        <v>332</v>
      </c>
      <c r="C27" s="542" t="s">
        <v>315</v>
      </c>
      <c r="D27" s="543"/>
      <c r="E27" s="2" t="s">
        <v>96</v>
      </c>
      <c r="F27" s="34">
        <f>IFERROR(INDEX(Rates[[433]:[13731]],
MATCH('SOW Units'!$B27,Rates[Pay Item],0),
MATCH(TEXT('Invoice Rate Sheet'!$F$2,"0"),Rates[[#Headers],[433]:[13731]],0)),0)</f>
        <v>425.41</v>
      </c>
      <c r="G27" s="166">
        <f t="shared" si="1"/>
        <v>425.41</v>
      </c>
      <c r="H27" s="1">
        <f t="shared" si="2"/>
        <v>4</v>
      </c>
      <c r="I27" s="89"/>
      <c r="J27" s="89">
        <v>3</v>
      </c>
      <c r="K27" s="89">
        <v>1</v>
      </c>
      <c r="L27" s="89"/>
      <c r="M27" s="89"/>
      <c r="N27" s="89"/>
      <c r="O27" s="89"/>
      <c r="P27" s="89"/>
      <c r="Q27" s="89"/>
      <c r="R27" s="386"/>
      <c r="S27" s="228" t="b">
        <f t="shared" si="3"/>
        <v>1</v>
      </c>
      <c r="T27" s="531" t="str">
        <f t="shared" si="4"/>
        <v>3-1.</v>
      </c>
    </row>
    <row r="28" spans="1:21" ht="18.75" customHeight="1" x14ac:dyDescent="0.3">
      <c r="A28" s="532">
        <v>18</v>
      </c>
      <c r="B28" s="121" t="s">
        <v>333</v>
      </c>
      <c r="C28" s="542" t="s">
        <v>316</v>
      </c>
      <c r="D28" s="543"/>
      <c r="E28" s="2" t="s">
        <v>96</v>
      </c>
      <c r="F28" s="34">
        <f>IFERROR(INDEX(Rates[[433]:[13731]],
MATCH('SOW Units'!$B28,Rates[Pay Item],0),
MATCH(TEXT('Invoice Rate Sheet'!$F$2,"0"),Rates[[#Headers],[433]:[13731]],0)),0)</f>
        <v>607.75</v>
      </c>
      <c r="G28" s="166">
        <f t="shared" si="1"/>
        <v>607.75</v>
      </c>
      <c r="H28" s="1">
        <f t="shared" si="2"/>
        <v>1</v>
      </c>
      <c r="I28" s="89"/>
      <c r="J28" s="89">
        <v>1</v>
      </c>
      <c r="K28" s="89"/>
      <c r="L28" s="89"/>
      <c r="M28" s="89"/>
      <c r="N28" s="89"/>
      <c r="O28" s="89"/>
      <c r="P28" s="89"/>
      <c r="Q28" s="89"/>
      <c r="R28" s="386"/>
      <c r="S28" s="228" t="b">
        <f t="shared" si="3"/>
        <v>1</v>
      </c>
      <c r="T28" s="531" t="str">
        <f t="shared" si="4"/>
        <v>3-2.</v>
      </c>
    </row>
    <row r="29" spans="1:21" ht="18.75" hidden="1" customHeight="1" x14ac:dyDescent="0.3">
      <c r="A29" s="532">
        <v>19</v>
      </c>
      <c r="B29" s="121" t="s">
        <v>334</v>
      </c>
      <c r="C29" s="542" t="s">
        <v>317</v>
      </c>
      <c r="D29" s="543"/>
      <c r="E29" s="2" t="s">
        <v>96</v>
      </c>
      <c r="F29" s="34">
        <f>IFERROR(INDEX(Rates[[433]:[13731]],
MATCH('SOW Units'!$B29,Rates[Pay Item],0),
MATCH(TEXT('Invoice Rate Sheet'!$F$2,"0"),Rates[[#Headers],[433]:[13731]],0)),0)</f>
        <v>486.2</v>
      </c>
      <c r="G29" s="166">
        <f t="shared" si="1"/>
        <v>486.2</v>
      </c>
      <c r="H29" s="1">
        <f t="shared" si="2"/>
        <v>0</v>
      </c>
      <c r="I29" s="89"/>
      <c r="J29" s="89"/>
      <c r="K29" s="89"/>
      <c r="L29" s="89"/>
      <c r="M29" s="89"/>
      <c r="N29" s="89"/>
      <c r="O29" s="89"/>
      <c r="P29" s="89"/>
      <c r="Q29" s="89"/>
      <c r="R29" s="386"/>
      <c r="S29" s="228" t="b">
        <f t="shared" si="3"/>
        <v>0</v>
      </c>
      <c r="T29" s="531" t="str">
        <f t="shared" si="4"/>
        <v>3-3.</v>
      </c>
    </row>
    <row r="30" spans="1:21" ht="18.75" hidden="1" customHeight="1" x14ac:dyDescent="0.3">
      <c r="A30" s="532">
        <v>20</v>
      </c>
      <c r="B30" s="121" t="s">
        <v>335</v>
      </c>
      <c r="C30" s="542" t="s">
        <v>318</v>
      </c>
      <c r="D30" s="543"/>
      <c r="E30" s="2" t="s">
        <v>96</v>
      </c>
      <c r="F30" s="34">
        <f>IFERROR(INDEX(Rates[[433]:[13731]],
MATCH('SOW Units'!$B30,Rates[Pay Item],0),
MATCH(TEXT('Invoice Rate Sheet'!$F$2,"0"),Rates[[#Headers],[433]:[13731]],0)),0)</f>
        <v>850.84</v>
      </c>
      <c r="G30" s="166">
        <f t="shared" si="1"/>
        <v>850.84</v>
      </c>
      <c r="H30" s="1">
        <f t="shared" si="2"/>
        <v>0</v>
      </c>
      <c r="I30" s="89"/>
      <c r="J30" s="89"/>
      <c r="K30" s="89"/>
      <c r="L30" s="89"/>
      <c r="M30" s="89"/>
      <c r="N30" s="89"/>
      <c r="O30" s="89"/>
      <c r="P30" s="89"/>
      <c r="Q30" s="89"/>
      <c r="R30" s="386"/>
      <c r="S30" s="228" t="b">
        <f t="shared" si="3"/>
        <v>0</v>
      </c>
      <c r="T30" s="531" t="str">
        <f t="shared" si="4"/>
        <v>3-4.</v>
      </c>
    </row>
    <row r="31" spans="1:21" ht="18.75" hidden="1" customHeight="1" x14ac:dyDescent="0.3">
      <c r="A31" s="532">
        <v>21</v>
      </c>
      <c r="B31" s="121" t="s">
        <v>336</v>
      </c>
      <c r="C31" s="542" t="s">
        <v>118</v>
      </c>
      <c r="D31" s="543"/>
      <c r="E31" s="2" t="s">
        <v>96</v>
      </c>
      <c r="F31" s="34">
        <f>IFERROR(INDEX(Rates[[433]:[13731]],
MATCH('SOW Units'!$B31,Rates[Pay Item],0),
MATCH(TEXT('Invoice Rate Sheet'!$F$2,"0"),Rates[[#Headers],[433]:[13731]],0)),0)</f>
        <v>231.52</v>
      </c>
      <c r="G31" s="166">
        <f t="shared" si="1"/>
        <v>231.52</v>
      </c>
      <c r="H31" s="1">
        <f t="shared" si="2"/>
        <v>0</v>
      </c>
      <c r="I31" s="89"/>
      <c r="J31" s="89"/>
      <c r="K31" s="89"/>
      <c r="L31" s="89"/>
      <c r="M31" s="89"/>
      <c r="N31" s="89"/>
      <c r="O31" s="89"/>
      <c r="P31" s="89"/>
      <c r="Q31" s="89"/>
      <c r="R31" s="386"/>
      <c r="S31" s="228" t="b">
        <f t="shared" si="3"/>
        <v>0</v>
      </c>
      <c r="T31" s="531" t="str">
        <f t="shared" si="4"/>
        <v>3-5.</v>
      </c>
    </row>
    <row r="32" spans="1:21" ht="18.75" hidden="1" customHeight="1" x14ac:dyDescent="0.3">
      <c r="A32" s="532">
        <v>22</v>
      </c>
      <c r="B32" s="121" t="s">
        <v>337</v>
      </c>
      <c r="C32" s="542" t="s">
        <v>119</v>
      </c>
      <c r="D32" s="543"/>
      <c r="E32" s="2" t="s">
        <v>96</v>
      </c>
      <c r="F32" s="34">
        <f>IFERROR(INDEX(Rates[[433]:[13731]],
MATCH('SOW Units'!$B32,Rates[Pay Item],0),
MATCH(TEXT('Invoice Rate Sheet'!$F$2,"0"),Rates[[#Headers],[433]:[13731]],0)),0)</f>
        <v>347.28</v>
      </c>
      <c r="G32" s="166">
        <f t="shared" si="1"/>
        <v>347.28</v>
      </c>
      <c r="H32" s="1">
        <f t="shared" si="2"/>
        <v>0</v>
      </c>
      <c r="I32" s="89"/>
      <c r="J32" s="89"/>
      <c r="K32" s="89"/>
      <c r="L32" s="89"/>
      <c r="M32" s="89"/>
      <c r="N32" s="89"/>
      <c r="O32" s="89"/>
      <c r="P32" s="89"/>
      <c r="Q32" s="89"/>
      <c r="R32" s="386"/>
      <c r="S32" s="228" t="b">
        <f t="shared" si="3"/>
        <v>0</v>
      </c>
      <c r="T32" s="531" t="str">
        <f t="shared" si="4"/>
        <v>3-6.</v>
      </c>
    </row>
    <row r="33" spans="1:21" ht="18.75" hidden="1" customHeight="1" x14ac:dyDescent="0.3">
      <c r="A33" s="532">
        <v>24</v>
      </c>
      <c r="B33" s="121" t="s">
        <v>1227</v>
      </c>
      <c r="C33" s="542" t="s">
        <v>1228</v>
      </c>
      <c r="D33" s="543"/>
      <c r="E33" s="2" t="s">
        <v>96</v>
      </c>
      <c r="F33" s="34">
        <f>IFERROR(INDEX(Rates[[433]:[13731]],
MATCH('SOW Units'!$B33,Rates[Pay Item],0),
MATCH(TEXT('Invoice Rate Sheet'!$F$2,"0"),Rates[[#Headers],[433]:[13731]],0)),0)</f>
        <v>727.65</v>
      </c>
      <c r="G33" s="166">
        <f t="shared" ref="G33" si="9">F33</f>
        <v>727.65</v>
      </c>
      <c r="H33" s="1">
        <f t="shared" si="2"/>
        <v>0</v>
      </c>
      <c r="I33" s="89"/>
      <c r="J33" s="89"/>
      <c r="K33" s="89"/>
      <c r="L33" s="89"/>
      <c r="M33" s="89"/>
      <c r="N33" s="89"/>
      <c r="O33" s="89"/>
      <c r="P33" s="89"/>
      <c r="Q33" s="89"/>
      <c r="R33" s="386"/>
      <c r="S33" s="228" t="b">
        <f t="shared" si="3"/>
        <v>0</v>
      </c>
      <c r="T33" s="531" t="str">
        <f t="shared" si="4"/>
        <v>3-7.a.</v>
      </c>
    </row>
    <row r="34" spans="1:21" ht="18.75" hidden="1" customHeight="1" x14ac:dyDescent="0.3">
      <c r="A34" s="532">
        <v>26</v>
      </c>
      <c r="B34" s="121" t="s">
        <v>1229</v>
      </c>
      <c r="C34" s="542" t="s">
        <v>1230</v>
      </c>
      <c r="D34" s="543"/>
      <c r="E34" s="2" t="s">
        <v>96</v>
      </c>
      <c r="F34" s="34">
        <f>IFERROR(INDEX(Rates[[433]:[13731]],
MATCH('SOW Units'!$B34,Rates[Pay Item],0),
MATCH(TEXT('Invoice Rate Sheet'!$F$2,"0"),Rates[[#Headers],[433]:[13731]],0)),0)</f>
        <v>1002.78</v>
      </c>
      <c r="G34" s="166">
        <f t="shared" ref="G34" si="10">F34</f>
        <v>1002.78</v>
      </c>
      <c r="H34" s="1">
        <f t="shared" ref="H34" si="11">SUM(I34:R34)</f>
        <v>0</v>
      </c>
      <c r="I34" s="89"/>
      <c r="J34" s="89"/>
      <c r="K34" s="89"/>
      <c r="L34" s="89"/>
      <c r="M34" s="89"/>
      <c r="N34" s="89"/>
      <c r="O34" s="89"/>
      <c r="P34" s="89"/>
      <c r="Q34" s="89"/>
      <c r="R34" s="386"/>
      <c r="S34" s="228" t="b">
        <f t="shared" si="3"/>
        <v>0</v>
      </c>
      <c r="T34" s="531" t="str">
        <f t="shared" si="4"/>
        <v>3-8.a.</v>
      </c>
    </row>
    <row r="35" spans="1:21" ht="33.75" hidden="1" customHeight="1" x14ac:dyDescent="0.3">
      <c r="A35" s="532">
        <v>28</v>
      </c>
      <c r="B35" s="123" t="s">
        <v>1231</v>
      </c>
      <c r="C35" s="542" t="s">
        <v>1232</v>
      </c>
      <c r="D35" s="550"/>
      <c r="E35" s="3" t="s">
        <v>96</v>
      </c>
      <c r="F35" s="34">
        <f>IFERROR(INDEX(Rates[[433]:[13731]],
MATCH('SOW Units'!$B35,Rates[Pay Item],0),
MATCH(TEXT('Invoice Rate Sheet'!$F$2,"0"),Rates[[#Headers],[433]:[13731]],0)),0)</f>
        <v>1018.71</v>
      </c>
      <c r="G35" s="166">
        <f t="shared" ref="G35" si="12">F35</f>
        <v>1018.71</v>
      </c>
      <c r="H35" s="1">
        <f t="shared" ref="H35" si="13">SUM(I35:R35)</f>
        <v>0</v>
      </c>
      <c r="I35" s="89"/>
      <c r="J35" s="133"/>
      <c r="K35" s="133"/>
      <c r="L35" s="133"/>
      <c r="M35" s="133"/>
      <c r="N35" s="133"/>
      <c r="O35" s="133"/>
      <c r="P35" s="133"/>
      <c r="Q35" s="133"/>
      <c r="R35" s="390"/>
      <c r="S35" s="228" t="b">
        <f t="shared" si="3"/>
        <v>0</v>
      </c>
      <c r="T35" s="531" t="str">
        <f t="shared" si="4"/>
        <v>3-9.a.</v>
      </c>
    </row>
    <row r="36" spans="1:21" ht="33.75" customHeight="1" x14ac:dyDescent="0.3">
      <c r="A36" s="532">
        <v>30</v>
      </c>
      <c r="B36" s="123" t="s">
        <v>1233</v>
      </c>
      <c r="C36" s="542" t="s">
        <v>1234</v>
      </c>
      <c r="D36" s="550"/>
      <c r="E36" s="3" t="s">
        <v>96</v>
      </c>
      <c r="F36" s="34">
        <f>IFERROR(INDEX(Rates[[433]:[13731]],
MATCH('SOW Units'!$B36,Rates[Pay Item],0),
MATCH(TEXT('Invoice Rate Sheet'!$F$2,"0"),Rates[[#Headers],[433]:[13731]],0)),0)</f>
        <v>1528.06</v>
      </c>
      <c r="G36" s="166">
        <f t="shared" ref="G36" si="14">F36</f>
        <v>1528.06</v>
      </c>
      <c r="H36" s="1">
        <f t="shared" ref="H36" si="15">SUM(I36:R36)</f>
        <v>1</v>
      </c>
      <c r="I36" s="89"/>
      <c r="J36" s="133">
        <v>1</v>
      </c>
      <c r="K36" s="133"/>
      <c r="L36" s="133"/>
      <c r="M36" s="133"/>
      <c r="N36" s="133"/>
      <c r="O36" s="133"/>
      <c r="P36" s="133"/>
      <c r="Q36" s="133"/>
      <c r="R36" s="390"/>
      <c r="S36" s="228" t="b">
        <f t="shared" si="3"/>
        <v>1</v>
      </c>
      <c r="T36" s="531" t="str">
        <f t="shared" si="4"/>
        <v>3-10.a.</v>
      </c>
    </row>
    <row r="37" spans="1:21" ht="18.75" hidden="1" customHeight="1" x14ac:dyDescent="0.3">
      <c r="A37" s="532">
        <v>31</v>
      </c>
      <c r="B37" s="121" t="s">
        <v>338</v>
      </c>
      <c r="C37" s="542" t="s">
        <v>106</v>
      </c>
      <c r="D37" s="543"/>
      <c r="E37" s="2" t="s">
        <v>96</v>
      </c>
      <c r="F37" s="34">
        <f>IFERROR(INDEX(Rates[[433]:[13731]],
MATCH('SOW Units'!$B37,Rates[Pay Item],0),
MATCH(TEXT('Invoice Rate Sheet'!$F$2,"0"),Rates[[#Headers],[433]:[13731]],0)),0)</f>
        <v>633.92999999999995</v>
      </c>
      <c r="G37" s="166">
        <f t="shared" si="1"/>
        <v>633.92999999999995</v>
      </c>
      <c r="H37" s="1">
        <f t="shared" si="2"/>
        <v>0</v>
      </c>
      <c r="I37" s="89"/>
      <c r="J37" s="89"/>
      <c r="K37" s="89"/>
      <c r="L37" s="89"/>
      <c r="M37" s="89"/>
      <c r="N37" s="89"/>
      <c r="O37" s="89"/>
      <c r="P37" s="89"/>
      <c r="Q37" s="89"/>
      <c r="R37" s="386"/>
      <c r="S37" s="228" t="b">
        <f t="shared" si="3"/>
        <v>0</v>
      </c>
      <c r="T37" s="531" t="str">
        <f t="shared" si="4"/>
        <v>3-11.</v>
      </c>
    </row>
    <row r="38" spans="1:21" ht="18.75" hidden="1" customHeight="1" x14ac:dyDescent="0.3">
      <c r="A38" s="532">
        <v>32</v>
      </c>
      <c r="B38" s="121" t="s">
        <v>339</v>
      </c>
      <c r="C38" s="542" t="s">
        <v>107</v>
      </c>
      <c r="D38" s="543"/>
      <c r="E38" s="2" t="s">
        <v>96</v>
      </c>
      <c r="F38" s="34">
        <f>IFERROR(INDEX(Rates[[433]:[13731]],
MATCH('SOW Units'!$B38,Rates[Pay Item],0),
MATCH(TEXT('Invoice Rate Sheet'!$F$2,"0"),Rates[[#Headers],[433]:[13731]],0)),0)</f>
        <v>992.25</v>
      </c>
      <c r="G38" s="166">
        <f t="shared" si="1"/>
        <v>992.25</v>
      </c>
      <c r="H38" s="1">
        <f t="shared" si="2"/>
        <v>0</v>
      </c>
      <c r="I38" s="89"/>
      <c r="J38" s="89"/>
      <c r="K38" s="89"/>
      <c r="L38" s="89"/>
      <c r="M38" s="89"/>
      <c r="N38" s="89"/>
      <c r="O38" s="89"/>
      <c r="P38" s="89"/>
      <c r="Q38" s="89"/>
      <c r="R38" s="386"/>
      <c r="S38" s="228" t="b">
        <f t="shared" si="3"/>
        <v>0</v>
      </c>
      <c r="T38" s="531" t="str">
        <f t="shared" si="4"/>
        <v>3-12.</v>
      </c>
    </row>
    <row r="39" spans="1:21" ht="18.75" hidden="1" customHeight="1" x14ac:dyDescent="0.3">
      <c r="A39" s="532">
        <v>34</v>
      </c>
      <c r="B39" s="121" t="s">
        <v>1235</v>
      </c>
      <c r="C39" s="542" t="s">
        <v>1236</v>
      </c>
      <c r="D39" s="543"/>
      <c r="E39" s="2" t="s">
        <v>96</v>
      </c>
      <c r="F39" s="34">
        <f>IFERROR(INDEX(Rates[[433]:[13731]],
MATCH('SOW Units'!$B39,Rates[Pay Item],0),
MATCH(TEXT('Invoice Rate Sheet'!$F$2,"0"),Rates[[#Headers],[433]:[13731]],0)),0)</f>
        <v>5448.5</v>
      </c>
      <c r="G39" s="166">
        <f t="shared" ref="G39" si="16">F39</f>
        <v>5448.5</v>
      </c>
      <c r="H39" s="1">
        <f t="shared" ref="H39" si="17">SUM(I39:R39)</f>
        <v>0</v>
      </c>
      <c r="I39" s="89"/>
      <c r="J39" s="89"/>
      <c r="K39" s="89"/>
      <c r="L39" s="89"/>
      <c r="M39" s="89"/>
      <c r="N39" s="89"/>
      <c r="O39" s="89"/>
      <c r="P39" s="89"/>
      <c r="Q39" s="89"/>
      <c r="R39" s="386"/>
      <c r="S39" s="228" t="b">
        <f t="shared" si="3"/>
        <v>0</v>
      </c>
      <c r="T39" s="531" t="str">
        <f t="shared" si="4"/>
        <v>3-13.a.</v>
      </c>
    </row>
    <row r="40" spans="1:21" ht="18.75" hidden="1" customHeight="1" x14ac:dyDescent="0.3">
      <c r="A40" s="532">
        <v>36</v>
      </c>
      <c r="B40" s="121" t="s">
        <v>1237</v>
      </c>
      <c r="C40" s="542" t="s">
        <v>1238</v>
      </c>
      <c r="D40" s="543"/>
      <c r="E40" s="2" t="s">
        <v>96</v>
      </c>
      <c r="F40" s="34">
        <f>IFERROR(INDEX(Rates[[433]:[13731]],
MATCH('SOW Units'!$B40,Rates[Pay Item],0),
MATCH(TEXT('Invoice Rate Sheet'!$F$2,"0"),Rates[[#Headers],[433]:[13731]],0)),0)</f>
        <v>8891.41</v>
      </c>
      <c r="G40" s="166">
        <f t="shared" ref="G40" si="18">F40</f>
        <v>8891.41</v>
      </c>
      <c r="H40" s="1">
        <f t="shared" ref="H40" si="19">SUM(I40:R40)</f>
        <v>0</v>
      </c>
      <c r="I40" s="89"/>
      <c r="J40" s="89"/>
      <c r="K40" s="89"/>
      <c r="L40" s="89"/>
      <c r="M40" s="89"/>
      <c r="N40" s="89"/>
      <c r="O40" s="89"/>
      <c r="P40" s="89"/>
      <c r="Q40" s="89"/>
      <c r="R40" s="386"/>
      <c r="S40" s="228" t="b">
        <f t="shared" si="3"/>
        <v>0</v>
      </c>
      <c r="T40" s="531" t="str">
        <f t="shared" si="4"/>
        <v>3-14.a.</v>
      </c>
    </row>
    <row r="41" spans="1:21" ht="18.75" hidden="1" customHeight="1" x14ac:dyDescent="0.3">
      <c r="A41" s="532">
        <v>37</v>
      </c>
      <c r="B41" s="121" t="s">
        <v>340</v>
      </c>
      <c r="C41" s="542" t="s">
        <v>191</v>
      </c>
      <c r="D41" s="543"/>
      <c r="E41" s="2" t="s">
        <v>96</v>
      </c>
      <c r="F41" s="34">
        <f>IFERROR(INDEX(Rates[[433]:[13731]],
MATCH('SOW Units'!$B41,Rates[Pay Item],0),
MATCH(TEXT('Invoice Rate Sheet'!$F$2,"0"),Rates[[#Headers],[433]:[13731]],0)),0)</f>
        <v>425.41</v>
      </c>
      <c r="G41" s="166">
        <f t="shared" si="1"/>
        <v>425.41</v>
      </c>
      <c r="H41" s="1">
        <f t="shared" si="2"/>
        <v>0</v>
      </c>
      <c r="I41" s="89"/>
      <c r="J41" s="89"/>
      <c r="K41" s="89"/>
      <c r="L41" s="89"/>
      <c r="M41" s="89"/>
      <c r="N41" s="89"/>
      <c r="O41" s="89"/>
      <c r="P41" s="89"/>
      <c r="Q41" s="89"/>
      <c r="R41" s="386"/>
      <c r="S41" s="228" t="b">
        <f t="shared" si="3"/>
        <v>0</v>
      </c>
      <c r="T41" s="531" t="str">
        <f t="shared" si="4"/>
        <v>3-15.</v>
      </c>
    </row>
    <row r="42" spans="1:21" ht="18.75" hidden="1" customHeight="1" x14ac:dyDescent="0.3">
      <c r="A42" s="532">
        <v>38</v>
      </c>
      <c r="B42" s="121" t="s">
        <v>341</v>
      </c>
      <c r="C42" s="542" t="s">
        <v>192</v>
      </c>
      <c r="D42" s="543"/>
      <c r="E42" s="2" t="s">
        <v>96</v>
      </c>
      <c r="F42" s="34">
        <f>IFERROR(INDEX(Rates[[433]:[13731]],
MATCH('SOW Units'!$B42,Rates[Pay Item],0),
MATCH(TEXT('Invoice Rate Sheet'!$F$2,"0"),Rates[[#Headers],[433]:[13731]],0)),0)</f>
        <v>607.75</v>
      </c>
      <c r="G42" s="166">
        <f t="shared" si="1"/>
        <v>607.75</v>
      </c>
      <c r="H42" s="1">
        <f t="shared" si="2"/>
        <v>0</v>
      </c>
      <c r="I42" s="89"/>
      <c r="J42" s="89"/>
      <c r="K42" s="89"/>
      <c r="L42" s="89"/>
      <c r="M42" s="89"/>
      <c r="N42" s="89"/>
      <c r="O42" s="89"/>
      <c r="P42" s="89"/>
      <c r="Q42" s="89"/>
      <c r="R42" s="386"/>
      <c r="S42" s="228" t="b">
        <f t="shared" si="3"/>
        <v>0</v>
      </c>
      <c r="T42" s="531" t="str">
        <f t="shared" si="4"/>
        <v>3-16.</v>
      </c>
    </row>
    <row r="43" spans="1:21" ht="18.75" hidden="1" customHeight="1" x14ac:dyDescent="0.3">
      <c r="A43" s="532">
        <v>39</v>
      </c>
      <c r="B43" s="121" t="s">
        <v>342</v>
      </c>
      <c r="C43" s="542" t="s">
        <v>526</v>
      </c>
      <c r="D43" s="543"/>
      <c r="E43" s="2" t="s">
        <v>96</v>
      </c>
      <c r="F43" s="34">
        <f>IFERROR(INDEX(Rates[[433]:[13731]],
MATCH('SOW Units'!$B43,Rates[Pay Item],0),
MATCH(TEXT('Invoice Rate Sheet'!$F$2,"0"),Rates[[#Headers],[433]:[13731]],0)),0)</f>
        <v>303.87</v>
      </c>
      <c r="G43" s="166">
        <f t="shared" si="1"/>
        <v>303.87</v>
      </c>
      <c r="H43" s="1">
        <f t="shared" si="2"/>
        <v>0</v>
      </c>
      <c r="I43" s="89"/>
      <c r="J43" s="89"/>
      <c r="K43" s="89"/>
      <c r="L43" s="89"/>
      <c r="M43" s="89"/>
      <c r="N43" s="89"/>
      <c r="O43" s="89"/>
      <c r="P43" s="89"/>
      <c r="Q43" s="89"/>
      <c r="R43" s="386"/>
      <c r="S43" s="228" t="b">
        <f t="shared" si="3"/>
        <v>0</v>
      </c>
      <c r="T43" s="531" t="str">
        <f t="shared" si="4"/>
        <v>3-17.</v>
      </c>
    </row>
    <row r="44" spans="1:21" ht="18.75" hidden="1" customHeight="1" x14ac:dyDescent="0.3">
      <c r="A44" s="532">
        <v>40</v>
      </c>
      <c r="B44" s="121" t="s">
        <v>343</v>
      </c>
      <c r="C44" s="542" t="s">
        <v>527</v>
      </c>
      <c r="D44" s="543"/>
      <c r="E44" s="2" t="s">
        <v>96</v>
      </c>
      <c r="F44" s="34">
        <f>IFERROR(INDEX(Rates[[433]:[13731]],
MATCH('SOW Units'!$B44,Rates[Pay Item],0),
MATCH(TEXT('Invoice Rate Sheet'!$F$2,"0"),Rates[[#Headers],[433]:[13731]],0)),0)</f>
        <v>486.2</v>
      </c>
      <c r="G44" s="166">
        <f t="shared" si="1"/>
        <v>486.2</v>
      </c>
      <c r="H44" s="1">
        <f t="shared" si="2"/>
        <v>0</v>
      </c>
      <c r="I44" s="89"/>
      <c r="J44" s="89"/>
      <c r="K44" s="89"/>
      <c r="L44" s="89"/>
      <c r="M44" s="89"/>
      <c r="N44" s="89"/>
      <c r="O44" s="89"/>
      <c r="P44" s="89"/>
      <c r="Q44" s="89"/>
      <c r="R44" s="386"/>
      <c r="S44" s="228" t="b">
        <f t="shared" si="3"/>
        <v>0</v>
      </c>
      <c r="T44" s="531" t="str">
        <f t="shared" si="4"/>
        <v>3-18.</v>
      </c>
    </row>
    <row r="45" spans="1:21" ht="18.75" hidden="1" customHeight="1" x14ac:dyDescent="0.3">
      <c r="A45" s="532">
        <v>41</v>
      </c>
      <c r="B45" s="121" t="s">
        <v>1239</v>
      </c>
      <c r="C45" s="542" t="s">
        <v>1240</v>
      </c>
      <c r="D45" s="543"/>
      <c r="E45" s="2" t="s">
        <v>96</v>
      </c>
      <c r="F45" s="34">
        <f>IFERROR(INDEX(Rates[[433]:[13731]],
MATCH('SOW Units'!$B45,Rates[Pay Item],0),
MATCH(TEXT('Invoice Rate Sheet'!$F$2,"0"),Rates[[#Headers],[433]:[13731]],0)),0)</f>
        <v>333.51</v>
      </c>
      <c r="G45" s="166">
        <f t="shared" ref="G45:G46" si="20">F45</f>
        <v>333.51</v>
      </c>
      <c r="H45" s="1">
        <f t="shared" ref="H45:H46" si="21">SUM(I45:R45)</f>
        <v>0</v>
      </c>
      <c r="I45" s="89"/>
      <c r="J45" s="89"/>
      <c r="K45" s="89"/>
      <c r="L45" s="89"/>
      <c r="M45" s="89"/>
      <c r="N45" s="89"/>
      <c r="O45" s="89"/>
      <c r="P45" s="89"/>
      <c r="Q45" s="89"/>
      <c r="R45" s="386"/>
      <c r="S45" s="228" t="b">
        <f t="shared" si="3"/>
        <v>0</v>
      </c>
      <c r="T45" s="531" t="str">
        <f t="shared" si="4"/>
        <v>3-19.</v>
      </c>
    </row>
    <row r="46" spans="1:21" ht="18.75" hidden="1" customHeight="1" x14ac:dyDescent="0.3">
      <c r="A46" s="532">
        <v>42</v>
      </c>
      <c r="B46" s="121" t="s">
        <v>1241</v>
      </c>
      <c r="C46" s="542" t="s">
        <v>1242</v>
      </c>
      <c r="D46" s="543"/>
      <c r="E46" s="2" t="s">
        <v>96</v>
      </c>
      <c r="F46" s="34">
        <f>IFERROR(INDEX(Rates[[433]:[13731]],
MATCH('SOW Units'!$B46,Rates[Pay Item],0),
MATCH(TEXT('Invoice Rate Sheet'!$F$2,"0"),Rates[[#Headers],[433]:[13731]],0)),0)</f>
        <v>545.73</v>
      </c>
      <c r="G46" s="166">
        <f t="shared" si="20"/>
        <v>545.73</v>
      </c>
      <c r="H46" s="1">
        <f t="shared" si="21"/>
        <v>0</v>
      </c>
      <c r="I46" s="89"/>
      <c r="J46" s="89"/>
      <c r="K46" s="89"/>
      <c r="L46" s="89"/>
      <c r="M46" s="89"/>
      <c r="N46" s="89"/>
      <c r="O46" s="89"/>
      <c r="P46" s="89"/>
      <c r="Q46" s="89"/>
      <c r="R46" s="386"/>
      <c r="S46" s="228" t="b">
        <f t="shared" si="3"/>
        <v>0</v>
      </c>
      <c r="T46" s="531" t="str">
        <f t="shared" si="4"/>
        <v>3-20.</v>
      </c>
    </row>
    <row r="47" spans="1:21" ht="18.75" hidden="1" customHeight="1" x14ac:dyDescent="0.3">
      <c r="A47" s="532">
        <v>43</v>
      </c>
      <c r="B47" s="197" t="s">
        <v>3</v>
      </c>
      <c r="C47" s="544" t="s">
        <v>110</v>
      </c>
      <c r="D47" s="545"/>
      <c r="E47" s="201"/>
      <c r="F47" s="201"/>
      <c r="G47" s="199"/>
      <c r="H47" s="202"/>
      <c r="I47" s="203"/>
      <c r="J47" s="203"/>
      <c r="K47" s="203"/>
      <c r="L47" s="203"/>
      <c r="M47" s="203"/>
      <c r="N47" s="203"/>
      <c r="O47" s="203"/>
      <c r="P47" s="203"/>
      <c r="Q47" s="203"/>
      <c r="R47" s="389"/>
      <c r="S47" s="228" t="b">
        <f>IF(H47&gt;0,TRUE,FALSE)</f>
        <v>0</v>
      </c>
      <c r="T47" s="531"/>
    </row>
    <row r="48" spans="1:21" s="9" customFormat="1" ht="33" customHeight="1" x14ac:dyDescent="0.3">
      <c r="A48" s="532">
        <v>44</v>
      </c>
      <c r="B48" s="123" t="s">
        <v>899</v>
      </c>
      <c r="C48" s="542" t="s">
        <v>1435</v>
      </c>
      <c r="D48" s="550"/>
      <c r="E48" s="3" t="s">
        <v>123</v>
      </c>
      <c r="F48" s="34">
        <f>IFERROR(INDEX(Rates[[433]:[13731]],
MATCH('SOW Units'!$B48,Rates[Pay Item],0),
MATCH(TEXT('Invoice Rate Sheet'!$F$2,"0"),Rates[[#Headers],[433]:[13731]],0)),0)</f>
        <v>80</v>
      </c>
      <c r="G48" s="166">
        <f t="shared" si="1"/>
        <v>80</v>
      </c>
      <c r="H48" s="1">
        <f t="shared" si="2"/>
        <v>3</v>
      </c>
      <c r="I48" s="89"/>
      <c r="J48" s="133">
        <v>3</v>
      </c>
      <c r="K48" s="133"/>
      <c r="L48" s="133"/>
      <c r="M48" s="133"/>
      <c r="N48" s="133"/>
      <c r="O48" s="133"/>
      <c r="P48" s="133"/>
      <c r="Q48" s="133"/>
      <c r="R48" s="390"/>
      <c r="S48" s="228" t="b">
        <f t="shared" si="3"/>
        <v>1</v>
      </c>
      <c r="T48" s="531" t="str">
        <f t="shared" si="4"/>
        <v>4-1.a.</v>
      </c>
      <c r="U48" s="381"/>
    </row>
    <row r="49" spans="1:21" ht="33.75" hidden="1" customHeight="1" x14ac:dyDescent="0.3">
      <c r="A49" s="532">
        <v>45</v>
      </c>
      <c r="B49" s="123" t="s">
        <v>900</v>
      </c>
      <c r="C49" s="542" t="s">
        <v>1436</v>
      </c>
      <c r="D49" s="550"/>
      <c r="E49" s="118" t="s">
        <v>896</v>
      </c>
      <c r="F49" s="79">
        <v>1</v>
      </c>
      <c r="G49" s="188">
        <f t="shared" si="1"/>
        <v>1</v>
      </c>
      <c r="H49" s="77">
        <f t="shared" si="2"/>
        <v>0</v>
      </c>
      <c r="I49" s="90"/>
      <c r="J49" s="90"/>
      <c r="K49" s="90"/>
      <c r="L49" s="90"/>
      <c r="M49" s="90"/>
      <c r="N49" s="90"/>
      <c r="O49" s="90"/>
      <c r="P49" s="90"/>
      <c r="Q49" s="90"/>
      <c r="R49" s="387"/>
      <c r="S49" s="228" t="b">
        <f t="shared" si="3"/>
        <v>0</v>
      </c>
      <c r="T49" s="531" t="str">
        <f t="shared" si="4"/>
        <v>4-1.b.</v>
      </c>
    </row>
    <row r="50" spans="1:21" ht="18.75" hidden="1" customHeight="1" x14ac:dyDescent="0.3">
      <c r="A50" s="532">
        <v>46</v>
      </c>
      <c r="B50" s="197" t="s">
        <v>4</v>
      </c>
      <c r="C50" s="544" t="s">
        <v>143</v>
      </c>
      <c r="D50" s="545"/>
      <c r="E50" s="201"/>
      <c r="F50" s="201"/>
      <c r="G50" s="199"/>
      <c r="H50" s="202"/>
      <c r="I50" s="203"/>
      <c r="J50" s="203"/>
      <c r="K50" s="203"/>
      <c r="L50" s="203"/>
      <c r="M50" s="203"/>
      <c r="N50" s="203"/>
      <c r="O50" s="203"/>
      <c r="P50" s="203"/>
      <c r="Q50" s="203"/>
      <c r="R50" s="389"/>
      <c r="S50" s="228" t="b">
        <f t="shared" si="3"/>
        <v>0</v>
      </c>
      <c r="T50" s="531"/>
    </row>
    <row r="51" spans="1:21" s="9" customFormat="1" ht="18" hidden="1" customHeight="1" x14ac:dyDescent="0.3">
      <c r="A51" s="532">
        <v>48</v>
      </c>
      <c r="B51" s="121" t="s">
        <v>1243</v>
      </c>
      <c r="C51" s="542" t="s">
        <v>1244</v>
      </c>
      <c r="D51" s="543"/>
      <c r="E51" s="2" t="s">
        <v>715</v>
      </c>
      <c r="F51" s="34">
        <f>IFERROR(INDEX(Rates[[433]:[13731]],
MATCH('SOW Units'!$B51,Rates[Pay Item],0),
MATCH(TEXT('Invoice Rate Sheet'!$F$2,"0"),Rates[[#Headers],[433]:[13731]],0)),0)</f>
        <v>37.74</v>
      </c>
      <c r="G51" s="166">
        <f t="shared" ref="G51:G53" si="22">F51</f>
        <v>37.74</v>
      </c>
      <c r="H51" s="1">
        <f t="shared" ref="H51:H53" si="23">SUM(I51:R51)</f>
        <v>0</v>
      </c>
      <c r="I51" s="89"/>
      <c r="J51" s="89"/>
      <c r="K51" s="89"/>
      <c r="L51" s="89"/>
      <c r="M51" s="89"/>
      <c r="N51" s="89"/>
      <c r="O51" s="89"/>
      <c r="P51" s="89"/>
      <c r="Q51" s="89"/>
      <c r="R51" s="386"/>
      <c r="S51" s="228" t="b">
        <f t="shared" si="3"/>
        <v>0</v>
      </c>
      <c r="T51" s="531" t="str">
        <f t="shared" si="4"/>
        <v>5-1.a.1.</v>
      </c>
      <c r="U51" s="381"/>
    </row>
    <row r="52" spans="1:21" ht="18.75" hidden="1" customHeight="1" x14ac:dyDescent="0.3">
      <c r="A52" s="532">
        <v>49</v>
      </c>
      <c r="B52" s="121" t="s">
        <v>1245</v>
      </c>
      <c r="C52" s="542" t="s">
        <v>1246</v>
      </c>
      <c r="D52" s="543"/>
      <c r="E52" s="2" t="s">
        <v>715</v>
      </c>
      <c r="F52" s="34">
        <f>IFERROR(INDEX(Rates[[433]:[13731]],
MATCH('SOW Units'!$B52,Rates[Pay Item],0),
MATCH(TEXT('Invoice Rate Sheet'!$F$2,"0"),Rates[[#Headers],[433]:[13731]],0)),0)</f>
        <v>43.54</v>
      </c>
      <c r="G52" s="166">
        <f t="shared" si="22"/>
        <v>43.54</v>
      </c>
      <c r="H52" s="1">
        <f t="shared" si="23"/>
        <v>0</v>
      </c>
      <c r="I52" s="89"/>
      <c r="J52" s="89"/>
      <c r="K52" s="89"/>
      <c r="L52" s="89"/>
      <c r="M52" s="89"/>
      <c r="N52" s="89"/>
      <c r="O52" s="89"/>
      <c r="P52" s="89"/>
      <c r="Q52" s="89"/>
      <c r="R52" s="386"/>
      <c r="S52" s="228" t="b">
        <f t="shared" si="3"/>
        <v>0</v>
      </c>
      <c r="T52" s="531" t="str">
        <f t="shared" si="4"/>
        <v>5-1.a.2.</v>
      </c>
    </row>
    <row r="53" spans="1:21" ht="18.75" hidden="1" customHeight="1" x14ac:dyDescent="0.3">
      <c r="A53" s="532">
        <v>50</v>
      </c>
      <c r="B53" s="121" t="s">
        <v>1247</v>
      </c>
      <c r="C53" s="542" t="s">
        <v>1248</v>
      </c>
      <c r="D53" s="543"/>
      <c r="E53" s="2" t="s">
        <v>715</v>
      </c>
      <c r="F53" s="34">
        <f>IFERROR(INDEX(Rates[[433]:[13731]],
MATCH('SOW Units'!$B53,Rates[Pay Item],0),
MATCH(TEXT('Invoice Rate Sheet'!$F$2,"0"),Rates[[#Headers],[433]:[13731]],0)),0)</f>
        <v>45.15</v>
      </c>
      <c r="G53" s="166">
        <f t="shared" si="22"/>
        <v>45.15</v>
      </c>
      <c r="H53" s="1">
        <f t="shared" si="23"/>
        <v>0</v>
      </c>
      <c r="I53" s="89"/>
      <c r="J53" s="89"/>
      <c r="K53" s="89"/>
      <c r="L53" s="89"/>
      <c r="M53" s="89"/>
      <c r="N53" s="89"/>
      <c r="O53" s="89"/>
      <c r="P53" s="89"/>
      <c r="Q53" s="89"/>
      <c r="R53" s="386"/>
      <c r="S53" s="228" t="b">
        <f t="shared" si="3"/>
        <v>0</v>
      </c>
      <c r="T53" s="531" t="str">
        <f t="shared" si="4"/>
        <v>5-1.a.3.</v>
      </c>
    </row>
    <row r="54" spans="1:21" ht="18.75" hidden="1" customHeight="1" x14ac:dyDescent="0.3">
      <c r="A54" s="532">
        <v>51</v>
      </c>
      <c r="B54" s="121" t="s">
        <v>716</v>
      </c>
      <c r="C54" s="542" t="s">
        <v>717</v>
      </c>
      <c r="D54" s="543"/>
      <c r="E54" s="2" t="s">
        <v>718</v>
      </c>
      <c r="F54" s="34">
        <f>IFERROR(INDEX(Rates[[433]:[13731]],
MATCH('SOW Units'!$B54,Rates[Pay Item],0),
MATCH(TEXT('Invoice Rate Sheet'!$F$2,"0"),Rates[[#Headers],[433]:[13731]],0)),0)</f>
        <v>109.38</v>
      </c>
      <c r="G54" s="166">
        <f t="shared" si="1"/>
        <v>109.38</v>
      </c>
      <c r="H54" s="1">
        <f t="shared" si="2"/>
        <v>0</v>
      </c>
      <c r="I54" s="89"/>
      <c r="J54" s="89"/>
      <c r="K54" s="89"/>
      <c r="L54" s="89"/>
      <c r="M54" s="89"/>
      <c r="N54" s="89"/>
      <c r="O54" s="89"/>
      <c r="P54" s="89"/>
      <c r="Q54" s="89"/>
      <c r="R54" s="386"/>
      <c r="S54" s="228" t="b">
        <f t="shared" si="3"/>
        <v>0</v>
      </c>
      <c r="T54" s="531" t="str">
        <f t="shared" si="4"/>
        <v>5-1.b.</v>
      </c>
    </row>
    <row r="55" spans="1:21" ht="18.75" customHeight="1" x14ac:dyDescent="0.3">
      <c r="A55" s="532">
        <v>53</v>
      </c>
      <c r="B55" s="121" t="s">
        <v>344</v>
      </c>
      <c r="C55" s="542" t="s">
        <v>35</v>
      </c>
      <c r="D55" s="543"/>
      <c r="E55" s="2" t="s">
        <v>45</v>
      </c>
      <c r="F55" s="34">
        <f>IFERROR(INDEX(Rates[[433]:[13731]],
MATCH('SOW Units'!$B55,Rates[Pay Item],0),
MATCH(TEXT('Invoice Rate Sheet'!$F$2,"0"),Rates[[#Headers],[433]:[13731]],0)),0)</f>
        <v>230</v>
      </c>
      <c r="G55" s="166">
        <f t="shared" si="1"/>
        <v>230</v>
      </c>
      <c r="H55" s="1">
        <f t="shared" si="2"/>
        <v>4</v>
      </c>
      <c r="I55" s="89"/>
      <c r="J55" s="89">
        <v>4</v>
      </c>
      <c r="K55" s="89"/>
      <c r="L55" s="89"/>
      <c r="M55" s="89"/>
      <c r="N55" s="89"/>
      <c r="O55" s="89"/>
      <c r="P55" s="89"/>
      <c r="Q55" s="89"/>
      <c r="R55" s="386"/>
      <c r="S55" s="228" t="b">
        <f t="shared" si="3"/>
        <v>1</v>
      </c>
      <c r="T55" s="531" t="str">
        <f t="shared" si="4"/>
        <v>5-2.</v>
      </c>
    </row>
    <row r="56" spans="1:21" ht="18.75" hidden="1" customHeight="1" x14ac:dyDescent="0.3">
      <c r="A56" s="532">
        <v>55</v>
      </c>
      <c r="B56" s="121" t="s">
        <v>1249</v>
      </c>
      <c r="C56" s="542" t="s">
        <v>1250</v>
      </c>
      <c r="D56" s="543"/>
      <c r="E56" s="2" t="s">
        <v>1251</v>
      </c>
      <c r="F56" s="34">
        <f>IFERROR(INDEX(Rates[[433]:[13731]],
MATCH('SOW Units'!$B56,Rates[Pay Item],0),
MATCH(TEXT('Invoice Rate Sheet'!$F$2,"0"),Rates[[#Headers],[433]:[13731]],0)),0)</f>
        <v>3087</v>
      </c>
      <c r="G56" s="166">
        <f t="shared" ref="G56" si="24">F56</f>
        <v>3087</v>
      </c>
      <c r="H56" s="1">
        <f t="shared" ref="H56" si="25">SUM(I56:R56)</f>
        <v>0</v>
      </c>
      <c r="I56" s="89"/>
      <c r="J56" s="89"/>
      <c r="K56" s="89"/>
      <c r="L56" s="89"/>
      <c r="M56" s="89"/>
      <c r="N56" s="89"/>
      <c r="O56" s="89"/>
      <c r="P56" s="89"/>
      <c r="Q56" s="89"/>
      <c r="R56" s="386"/>
      <c r="S56" s="228" t="b">
        <f t="shared" si="3"/>
        <v>0</v>
      </c>
      <c r="T56" s="531" t="str">
        <f t="shared" si="4"/>
        <v>5-3.a.</v>
      </c>
    </row>
    <row r="57" spans="1:21" ht="38.25" hidden="1" customHeight="1" x14ac:dyDescent="0.3">
      <c r="A57" s="532">
        <v>58</v>
      </c>
      <c r="B57" s="123" t="s">
        <v>1252</v>
      </c>
      <c r="C57" s="542" t="s">
        <v>1437</v>
      </c>
      <c r="D57" s="550"/>
      <c r="E57" s="3" t="s">
        <v>1251</v>
      </c>
      <c r="F57" s="34">
        <f>IFERROR(INDEX(Rates[[433]:[13731]],
MATCH('SOW Units'!$B57,Rates[Pay Item],0),
MATCH(TEXT('Invoice Rate Sheet'!$F$2,"0"),Rates[[#Headers],[433]:[13731]],0)),0)</f>
        <v>3780</v>
      </c>
      <c r="G57" s="166">
        <f t="shared" ref="G57" si="26">F57</f>
        <v>3780</v>
      </c>
      <c r="H57" s="1">
        <f t="shared" ref="H57" si="27">SUM(I57:R57)</f>
        <v>0</v>
      </c>
      <c r="I57" s="89"/>
      <c r="J57" s="133"/>
      <c r="K57" s="133"/>
      <c r="L57" s="133"/>
      <c r="M57" s="133"/>
      <c r="N57" s="133"/>
      <c r="O57" s="133"/>
      <c r="P57" s="133"/>
      <c r="Q57" s="133"/>
      <c r="R57" s="390"/>
      <c r="S57" s="228" t="b">
        <f t="shared" si="3"/>
        <v>0</v>
      </c>
      <c r="T57" s="531" t="str">
        <f t="shared" si="4"/>
        <v>5-5.a.</v>
      </c>
    </row>
    <row r="58" spans="1:21" ht="18.75" hidden="1" customHeight="1" x14ac:dyDescent="0.3">
      <c r="A58" s="532">
        <v>59</v>
      </c>
      <c r="B58" s="121" t="s">
        <v>345</v>
      </c>
      <c r="C58" s="542" t="s">
        <v>531</v>
      </c>
      <c r="D58" s="543"/>
      <c r="E58" s="2" t="s">
        <v>47</v>
      </c>
      <c r="F58" s="34">
        <f>IFERROR(INDEX(Rates[[433]:[13731]],
MATCH('SOW Units'!$B58,Rates[Pay Item],0),
MATCH(TEXT('Invoice Rate Sheet'!$F$2,"0"),Rates[[#Headers],[433]:[13731]],0)),0)</f>
        <v>22.47</v>
      </c>
      <c r="G58" s="166">
        <f t="shared" si="1"/>
        <v>22.47</v>
      </c>
      <c r="H58" s="1">
        <f t="shared" si="2"/>
        <v>0</v>
      </c>
      <c r="I58" s="89"/>
      <c r="J58" s="89"/>
      <c r="K58" s="89"/>
      <c r="L58" s="89"/>
      <c r="M58" s="89"/>
      <c r="N58" s="89"/>
      <c r="O58" s="89"/>
      <c r="P58" s="89"/>
      <c r="Q58" s="89"/>
      <c r="R58" s="386"/>
      <c r="S58" s="228" t="b">
        <f t="shared" si="3"/>
        <v>0</v>
      </c>
      <c r="T58" s="531" t="str">
        <f t="shared" si="4"/>
        <v>5-6.</v>
      </c>
    </row>
    <row r="59" spans="1:21" ht="18.75" hidden="1" customHeight="1" x14ac:dyDescent="0.3">
      <c r="A59" s="532">
        <v>60</v>
      </c>
      <c r="B59" s="121" t="s">
        <v>346</v>
      </c>
      <c r="C59" s="542" t="s">
        <v>532</v>
      </c>
      <c r="D59" s="543"/>
      <c r="E59" s="2" t="s">
        <v>47</v>
      </c>
      <c r="F59" s="34">
        <f>IFERROR(INDEX(Rates[[433]:[13731]],
MATCH('SOW Units'!$B59,Rates[Pay Item],0),
MATCH(TEXT('Invoice Rate Sheet'!$F$2,"0"),Rates[[#Headers],[433]:[13731]],0)),0)</f>
        <v>37.799999999999997</v>
      </c>
      <c r="G59" s="166">
        <f t="shared" si="1"/>
        <v>37.799999999999997</v>
      </c>
      <c r="H59" s="1">
        <f t="shared" si="2"/>
        <v>0</v>
      </c>
      <c r="I59" s="89"/>
      <c r="J59" s="89"/>
      <c r="K59" s="89"/>
      <c r="L59" s="89"/>
      <c r="M59" s="89"/>
      <c r="N59" s="89"/>
      <c r="O59" s="89"/>
      <c r="P59" s="89"/>
      <c r="Q59" s="89"/>
      <c r="R59" s="386"/>
      <c r="S59" s="228" t="b">
        <f t="shared" si="3"/>
        <v>0</v>
      </c>
      <c r="T59" s="531" t="str">
        <f t="shared" si="4"/>
        <v>5-7.</v>
      </c>
    </row>
    <row r="60" spans="1:21" ht="18.75" hidden="1" customHeight="1" x14ac:dyDescent="0.3">
      <c r="A60" s="532">
        <v>61</v>
      </c>
      <c r="B60" s="121" t="s">
        <v>347</v>
      </c>
      <c r="C60" s="542" t="s">
        <v>533</v>
      </c>
      <c r="D60" s="543"/>
      <c r="E60" s="2" t="s">
        <v>47</v>
      </c>
      <c r="F60" s="34">
        <f>IFERROR(INDEX(Rates[[433]:[13731]],
MATCH('SOW Units'!$B60,Rates[Pay Item],0),
MATCH(TEXT('Invoice Rate Sheet'!$F$2,"0"),Rates[[#Headers],[433]:[13731]],0)),0)</f>
        <v>40</v>
      </c>
      <c r="G60" s="166">
        <f t="shared" si="1"/>
        <v>40</v>
      </c>
      <c r="H60" s="1">
        <f t="shared" si="2"/>
        <v>0</v>
      </c>
      <c r="I60" s="89"/>
      <c r="J60" s="89"/>
      <c r="K60" s="89"/>
      <c r="L60" s="89"/>
      <c r="M60" s="89"/>
      <c r="N60" s="89"/>
      <c r="O60" s="89"/>
      <c r="P60" s="89"/>
      <c r="Q60" s="89"/>
      <c r="R60" s="386"/>
      <c r="S60" s="228" t="b">
        <f t="shared" si="3"/>
        <v>0</v>
      </c>
      <c r="T60" s="531" t="str">
        <f t="shared" si="4"/>
        <v>5-8.</v>
      </c>
    </row>
    <row r="61" spans="1:21" ht="18.75" customHeight="1" x14ac:dyDescent="0.3">
      <c r="A61" s="532">
        <v>62</v>
      </c>
      <c r="B61" s="121" t="s">
        <v>348</v>
      </c>
      <c r="C61" s="542" t="s">
        <v>534</v>
      </c>
      <c r="D61" s="543"/>
      <c r="E61" s="2" t="s">
        <v>47</v>
      </c>
      <c r="F61" s="34">
        <f>IFERROR(INDEX(Rates[[433]:[13731]],
MATCH('SOW Units'!$B61,Rates[Pay Item],0),
MATCH(TEXT('Invoice Rate Sheet'!$F$2,"0"),Rates[[#Headers],[433]:[13731]],0)),0)</f>
        <v>26.11</v>
      </c>
      <c r="G61" s="166">
        <f t="shared" si="1"/>
        <v>26.11</v>
      </c>
      <c r="H61" s="1">
        <f t="shared" si="2"/>
        <v>22</v>
      </c>
      <c r="I61" s="89"/>
      <c r="J61" s="89">
        <v>22</v>
      </c>
      <c r="K61" s="89"/>
      <c r="L61" s="89"/>
      <c r="M61" s="89"/>
      <c r="N61" s="89"/>
      <c r="O61" s="89"/>
      <c r="P61" s="89"/>
      <c r="Q61" s="89"/>
      <c r="R61" s="386"/>
      <c r="S61" s="228" t="b">
        <f t="shared" si="3"/>
        <v>1</v>
      </c>
      <c r="T61" s="531" t="str">
        <f t="shared" si="4"/>
        <v>5-9.</v>
      </c>
    </row>
    <row r="62" spans="1:21" ht="18.75" hidden="1" customHeight="1" x14ac:dyDescent="0.3">
      <c r="A62" s="532">
        <v>63</v>
      </c>
      <c r="B62" s="121" t="s">
        <v>349</v>
      </c>
      <c r="C62" s="542" t="s">
        <v>535</v>
      </c>
      <c r="D62" s="543"/>
      <c r="E62" s="2" t="s">
        <v>47</v>
      </c>
      <c r="F62" s="34">
        <f>IFERROR(INDEX(Rates[[433]:[13731]],
MATCH('SOW Units'!$B62,Rates[Pay Item],0),
MATCH(TEXT('Invoice Rate Sheet'!$F$2,"0"),Rates[[#Headers],[433]:[13731]],0)),0)</f>
        <v>28.66</v>
      </c>
      <c r="G62" s="166">
        <f t="shared" si="1"/>
        <v>28.66</v>
      </c>
      <c r="H62" s="1">
        <f t="shared" si="2"/>
        <v>0</v>
      </c>
      <c r="I62" s="89"/>
      <c r="J62" s="89"/>
      <c r="K62" s="89"/>
      <c r="L62" s="89"/>
      <c r="M62" s="89"/>
      <c r="N62" s="89"/>
      <c r="O62" s="89"/>
      <c r="P62" s="89"/>
      <c r="Q62" s="89"/>
      <c r="R62" s="386"/>
      <c r="S62" s="228" t="b">
        <f t="shared" si="3"/>
        <v>0</v>
      </c>
      <c r="T62" s="531" t="str">
        <f t="shared" si="4"/>
        <v>5-10.</v>
      </c>
    </row>
    <row r="63" spans="1:21" ht="18.75" hidden="1" customHeight="1" x14ac:dyDescent="0.3">
      <c r="A63" s="532">
        <v>64</v>
      </c>
      <c r="B63" s="121" t="s">
        <v>362</v>
      </c>
      <c r="C63" s="542" t="s">
        <v>536</v>
      </c>
      <c r="D63" s="543"/>
      <c r="E63" s="2" t="s">
        <v>47</v>
      </c>
      <c r="F63" s="34">
        <f>IFERROR(INDEX(Rates[[433]:[13731]],
MATCH('SOW Units'!$B63,Rates[Pay Item],0),
MATCH(TEXT('Invoice Rate Sheet'!$F$2,"0"),Rates[[#Headers],[433]:[13731]],0)),0)</f>
        <v>28.35</v>
      </c>
      <c r="G63" s="166">
        <f t="shared" si="1"/>
        <v>28.35</v>
      </c>
      <c r="H63" s="1">
        <f t="shared" si="2"/>
        <v>0</v>
      </c>
      <c r="I63" s="89"/>
      <c r="J63" s="89"/>
      <c r="K63" s="89"/>
      <c r="L63" s="89"/>
      <c r="M63" s="89"/>
      <c r="N63" s="89"/>
      <c r="O63" s="89"/>
      <c r="P63" s="89"/>
      <c r="Q63" s="89"/>
      <c r="R63" s="386"/>
      <c r="S63" s="228" t="b">
        <f t="shared" si="3"/>
        <v>0</v>
      </c>
      <c r="T63" s="531" t="str">
        <f t="shared" si="4"/>
        <v>5-11.</v>
      </c>
    </row>
    <row r="64" spans="1:21" ht="18.75" hidden="1" customHeight="1" x14ac:dyDescent="0.3">
      <c r="A64" s="532">
        <v>65</v>
      </c>
      <c r="B64" s="121" t="s">
        <v>361</v>
      </c>
      <c r="C64" s="542" t="s">
        <v>537</v>
      </c>
      <c r="D64" s="543"/>
      <c r="E64" s="2" t="s">
        <v>47</v>
      </c>
      <c r="F64" s="34">
        <f>IFERROR(INDEX(Rates[[433]:[13731]],
MATCH('SOW Units'!$B64,Rates[Pay Item],0),
MATCH(TEXT('Invoice Rate Sheet'!$F$2,"0"),Rates[[#Headers],[433]:[13731]],0)),0)</f>
        <v>36.450000000000003</v>
      </c>
      <c r="G64" s="166">
        <f t="shared" si="1"/>
        <v>36.450000000000003</v>
      </c>
      <c r="H64" s="1">
        <f t="shared" si="2"/>
        <v>0</v>
      </c>
      <c r="I64" s="89"/>
      <c r="J64" s="89"/>
      <c r="K64" s="89"/>
      <c r="L64" s="89"/>
      <c r="M64" s="89"/>
      <c r="N64" s="89"/>
      <c r="O64" s="89"/>
      <c r="P64" s="89"/>
      <c r="Q64" s="89"/>
      <c r="R64" s="386"/>
      <c r="S64" s="228" t="b">
        <f t="shared" si="3"/>
        <v>0</v>
      </c>
      <c r="T64" s="531" t="str">
        <f t="shared" si="4"/>
        <v>5-12.</v>
      </c>
    </row>
    <row r="65" spans="1:21" ht="18.75" hidden="1" customHeight="1" x14ac:dyDescent="0.3">
      <c r="A65" s="532">
        <v>66</v>
      </c>
      <c r="B65" s="121" t="s">
        <v>360</v>
      </c>
      <c r="C65" s="542" t="s">
        <v>538</v>
      </c>
      <c r="D65" s="543"/>
      <c r="E65" s="2" t="s">
        <v>47</v>
      </c>
      <c r="F65" s="34">
        <f>IFERROR(INDEX(Rates[[433]:[13731]],
MATCH('SOW Units'!$B65,Rates[Pay Item],0),
MATCH(TEXT('Invoice Rate Sheet'!$F$2,"0"),Rates[[#Headers],[433]:[13731]],0)),0)</f>
        <v>37.61</v>
      </c>
      <c r="G65" s="166">
        <f t="shared" si="1"/>
        <v>37.61</v>
      </c>
      <c r="H65" s="1">
        <f t="shared" si="2"/>
        <v>0</v>
      </c>
      <c r="I65" s="89"/>
      <c r="J65" s="89"/>
      <c r="K65" s="89"/>
      <c r="L65" s="89"/>
      <c r="M65" s="89"/>
      <c r="N65" s="89"/>
      <c r="O65" s="89"/>
      <c r="P65" s="89"/>
      <c r="Q65" s="89"/>
      <c r="R65" s="386"/>
      <c r="S65" s="228" t="b">
        <f t="shared" si="3"/>
        <v>0</v>
      </c>
      <c r="T65" s="531" t="str">
        <f t="shared" si="4"/>
        <v>5-13.</v>
      </c>
    </row>
    <row r="66" spans="1:21" ht="18.75" hidden="1" customHeight="1" x14ac:dyDescent="0.3">
      <c r="A66" s="532">
        <v>67</v>
      </c>
      <c r="B66" s="121" t="s">
        <v>359</v>
      </c>
      <c r="C66" s="542" t="s">
        <v>539</v>
      </c>
      <c r="D66" s="543"/>
      <c r="E66" s="2" t="s">
        <v>47</v>
      </c>
      <c r="F66" s="34">
        <f>IFERROR(INDEX(Rates[[433]:[13731]],
MATCH('SOW Units'!$B66,Rates[Pay Item],0),
MATCH(TEXT('Invoice Rate Sheet'!$F$2,"0"),Rates[[#Headers],[433]:[13731]],0)),0)</f>
        <v>36.75</v>
      </c>
      <c r="G66" s="166">
        <f t="shared" si="1"/>
        <v>36.75</v>
      </c>
      <c r="H66" s="1">
        <f t="shared" si="2"/>
        <v>0</v>
      </c>
      <c r="I66" s="89"/>
      <c r="J66" s="89"/>
      <c r="K66" s="89"/>
      <c r="L66" s="89"/>
      <c r="M66" s="89"/>
      <c r="N66" s="89"/>
      <c r="O66" s="89"/>
      <c r="P66" s="89"/>
      <c r="Q66" s="89"/>
      <c r="R66" s="386"/>
      <c r="S66" s="228" t="b">
        <f t="shared" si="3"/>
        <v>0</v>
      </c>
      <c r="T66" s="531" t="str">
        <f t="shared" si="4"/>
        <v>5-14.</v>
      </c>
    </row>
    <row r="67" spans="1:21" ht="18.75" hidden="1" customHeight="1" x14ac:dyDescent="0.3">
      <c r="A67" s="532">
        <v>68</v>
      </c>
      <c r="B67" s="121" t="s">
        <v>358</v>
      </c>
      <c r="C67" s="542" t="s">
        <v>540</v>
      </c>
      <c r="D67" s="543"/>
      <c r="E67" s="2" t="s">
        <v>47</v>
      </c>
      <c r="F67" s="34">
        <f>IFERROR(INDEX(Rates[[433]:[13731]],
MATCH('SOW Units'!$B67,Rates[Pay Item],0),
MATCH(TEXT('Invoice Rate Sheet'!$F$2,"0"),Rates[[#Headers],[433]:[13731]],0)),0)</f>
        <v>32.799999999999997</v>
      </c>
      <c r="G67" s="166">
        <f t="shared" si="1"/>
        <v>32.799999999999997</v>
      </c>
      <c r="H67" s="1">
        <f t="shared" si="2"/>
        <v>0</v>
      </c>
      <c r="I67" s="89"/>
      <c r="J67" s="89"/>
      <c r="K67" s="89"/>
      <c r="L67" s="89"/>
      <c r="M67" s="89"/>
      <c r="N67" s="89"/>
      <c r="O67" s="89"/>
      <c r="P67" s="89"/>
      <c r="Q67" s="89"/>
      <c r="R67" s="386"/>
      <c r="S67" s="228" t="b">
        <f t="shared" si="3"/>
        <v>0</v>
      </c>
      <c r="T67" s="531" t="str">
        <f t="shared" si="4"/>
        <v>5-15.</v>
      </c>
    </row>
    <row r="68" spans="1:21" ht="18.75" hidden="1" customHeight="1" x14ac:dyDescent="0.3">
      <c r="A68" s="532">
        <v>69</v>
      </c>
      <c r="B68" s="121" t="s">
        <v>357</v>
      </c>
      <c r="C68" s="542" t="s">
        <v>541</v>
      </c>
      <c r="D68" s="543"/>
      <c r="E68" s="2" t="s">
        <v>47</v>
      </c>
      <c r="F68" s="34">
        <f>IFERROR(INDEX(Rates[[433]:[13731]],
MATCH('SOW Units'!$B68,Rates[Pay Item],0),
MATCH(TEXT('Invoice Rate Sheet'!$F$2,"0"),Rates[[#Headers],[433]:[13731]],0)),0)</f>
        <v>34.03</v>
      </c>
      <c r="G68" s="166">
        <f t="shared" si="1"/>
        <v>34.03</v>
      </c>
      <c r="H68" s="1">
        <f t="shared" si="2"/>
        <v>0</v>
      </c>
      <c r="I68" s="89"/>
      <c r="J68" s="89"/>
      <c r="K68" s="89"/>
      <c r="L68" s="89"/>
      <c r="M68" s="89"/>
      <c r="N68" s="89"/>
      <c r="O68" s="89"/>
      <c r="P68" s="89"/>
      <c r="Q68" s="89"/>
      <c r="R68" s="386"/>
      <c r="S68" s="228" t="b">
        <f t="shared" si="3"/>
        <v>0</v>
      </c>
      <c r="T68" s="531" t="str">
        <f t="shared" si="4"/>
        <v>5-16.</v>
      </c>
    </row>
    <row r="69" spans="1:21" ht="18.75" hidden="1" customHeight="1" x14ac:dyDescent="0.3">
      <c r="A69" s="532">
        <v>70</v>
      </c>
      <c r="B69" s="121" t="s">
        <v>356</v>
      </c>
      <c r="C69" s="542" t="s">
        <v>542</v>
      </c>
      <c r="D69" s="543"/>
      <c r="E69" s="2" t="s">
        <v>47</v>
      </c>
      <c r="F69" s="34">
        <f>IFERROR(INDEX(Rates[[433]:[13731]],
MATCH('SOW Units'!$B69,Rates[Pay Item],0),
MATCH(TEXT('Invoice Rate Sheet'!$F$2,"0"),Rates[[#Headers],[433]:[13731]],0)),0)</f>
        <v>40.5</v>
      </c>
      <c r="G69" s="166">
        <f t="shared" si="1"/>
        <v>40.5</v>
      </c>
      <c r="H69" s="1">
        <f t="shared" si="2"/>
        <v>0</v>
      </c>
      <c r="I69" s="89"/>
      <c r="J69" s="89"/>
      <c r="K69" s="89"/>
      <c r="L69" s="89"/>
      <c r="M69" s="89"/>
      <c r="N69" s="89"/>
      <c r="O69" s="89"/>
      <c r="P69" s="89"/>
      <c r="Q69" s="89"/>
      <c r="R69" s="386"/>
      <c r="S69" s="228" t="b">
        <f t="shared" si="3"/>
        <v>0</v>
      </c>
      <c r="T69" s="531" t="str">
        <f t="shared" si="4"/>
        <v>5-17.</v>
      </c>
    </row>
    <row r="70" spans="1:21" ht="18.75" hidden="1" customHeight="1" x14ac:dyDescent="0.3">
      <c r="A70" s="532">
        <v>71</v>
      </c>
      <c r="B70" s="121" t="s">
        <v>355</v>
      </c>
      <c r="C70" s="542" t="s">
        <v>543</v>
      </c>
      <c r="D70" s="543"/>
      <c r="E70" s="2" t="s">
        <v>47</v>
      </c>
      <c r="F70" s="34">
        <f>IFERROR(INDEX(Rates[[433]:[13731]],
MATCH('SOW Units'!$B70,Rates[Pay Item],0),
MATCH(TEXT('Invoice Rate Sheet'!$F$2,"0"),Rates[[#Headers],[433]:[13731]],0)),0)</f>
        <v>42.52</v>
      </c>
      <c r="G70" s="166">
        <f t="shared" si="1"/>
        <v>42.52</v>
      </c>
      <c r="H70" s="1">
        <f t="shared" si="2"/>
        <v>0</v>
      </c>
      <c r="I70" s="89"/>
      <c r="J70" s="89"/>
      <c r="K70" s="89"/>
      <c r="L70" s="89"/>
      <c r="M70" s="89"/>
      <c r="N70" s="89"/>
      <c r="O70" s="89"/>
      <c r="P70" s="89"/>
      <c r="Q70" s="89"/>
      <c r="R70" s="386"/>
      <c r="S70" s="228" t="b">
        <f t="shared" si="3"/>
        <v>0</v>
      </c>
      <c r="T70" s="531" t="str">
        <f t="shared" si="4"/>
        <v>5-18.</v>
      </c>
    </row>
    <row r="71" spans="1:21" ht="18.75" hidden="1" customHeight="1" x14ac:dyDescent="0.3">
      <c r="A71" s="532">
        <v>72</v>
      </c>
      <c r="B71" s="121" t="s">
        <v>354</v>
      </c>
      <c r="C71" s="542" t="s">
        <v>544</v>
      </c>
      <c r="D71" s="543"/>
      <c r="E71" s="2" t="s">
        <v>47</v>
      </c>
      <c r="F71" s="34">
        <f>IFERROR(INDEX(Rates[[433]:[13731]],
MATCH('SOW Units'!$B71,Rates[Pay Item],0),
MATCH(TEXT('Invoice Rate Sheet'!$F$2,"0"),Rates[[#Headers],[433]:[13731]],0)),0)</f>
        <v>48.61</v>
      </c>
      <c r="G71" s="166">
        <f t="shared" si="1"/>
        <v>48.61</v>
      </c>
      <c r="H71" s="1">
        <f t="shared" si="2"/>
        <v>0</v>
      </c>
      <c r="I71" s="89"/>
      <c r="J71" s="89"/>
      <c r="K71" s="89"/>
      <c r="L71" s="89"/>
      <c r="M71" s="89"/>
      <c r="N71" s="89"/>
      <c r="O71" s="89"/>
      <c r="P71" s="89"/>
      <c r="Q71" s="89"/>
      <c r="R71" s="386"/>
      <c r="S71" s="228" t="b">
        <f t="shared" si="3"/>
        <v>0</v>
      </c>
      <c r="T71" s="531" t="str">
        <f t="shared" si="4"/>
        <v>5-19.</v>
      </c>
    </row>
    <row r="72" spans="1:21" ht="18.75" hidden="1" customHeight="1" x14ac:dyDescent="0.3">
      <c r="A72" s="532">
        <v>73</v>
      </c>
      <c r="B72" s="121" t="s">
        <v>353</v>
      </c>
      <c r="C72" s="542" t="s">
        <v>545</v>
      </c>
      <c r="D72" s="543"/>
      <c r="E72" s="2" t="s">
        <v>47</v>
      </c>
      <c r="F72" s="34">
        <f>IFERROR(INDEX(Rates[[433]:[13731]],
MATCH('SOW Units'!$B72,Rates[Pay Item],0),
MATCH(TEXT('Invoice Rate Sheet'!$F$2,"0"),Rates[[#Headers],[433]:[13731]],0)),0)</f>
        <v>52.09</v>
      </c>
      <c r="G72" s="166">
        <f t="shared" si="1"/>
        <v>52.09</v>
      </c>
      <c r="H72" s="1">
        <f t="shared" si="2"/>
        <v>0</v>
      </c>
      <c r="I72" s="89"/>
      <c r="J72" s="89"/>
      <c r="K72" s="89"/>
      <c r="L72" s="89"/>
      <c r="M72" s="89"/>
      <c r="N72" s="89"/>
      <c r="O72" s="89"/>
      <c r="P72" s="89"/>
      <c r="Q72" s="89"/>
      <c r="R72" s="386"/>
      <c r="S72" s="228" t="b">
        <f t="shared" si="3"/>
        <v>0</v>
      </c>
      <c r="T72" s="531" t="str">
        <f t="shared" si="4"/>
        <v>5-20.</v>
      </c>
    </row>
    <row r="73" spans="1:21" ht="18.75" hidden="1" customHeight="1" x14ac:dyDescent="0.3">
      <c r="A73" s="532">
        <v>74</v>
      </c>
      <c r="B73" s="121" t="s">
        <v>352</v>
      </c>
      <c r="C73" s="542" t="s">
        <v>546</v>
      </c>
      <c r="D73" s="543"/>
      <c r="E73" s="2" t="s">
        <v>47</v>
      </c>
      <c r="F73" s="34">
        <f>IFERROR(INDEX(Rates[[433]:[13731]],
MATCH('SOW Units'!$B73,Rates[Pay Item],0),
MATCH(TEXT('Invoice Rate Sheet'!$F$2,"0"),Rates[[#Headers],[433]:[13731]],0)),0)</f>
        <v>66.84</v>
      </c>
      <c r="G73" s="166">
        <f t="shared" si="1"/>
        <v>66.84</v>
      </c>
      <c r="H73" s="1">
        <f t="shared" si="2"/>
        <v>0</v>
      </c>
      <c r="I73" s="89"/>
      <c r="J73" s="89"/>
      <c r="K73" s="89"/>
      <c r="L73" s="89"/>
      <c r="M73" s="89"/>
      <c r="N73" s="89"/>
      <c r="O73" s="89"/>
      <c r="P73" s="89"/>
      <c r="Q73" s="89"/>
      <c r="R73" s="386"/>
      <c r="S73" s="228" t="b">
        <f t="shared" si="3"/>
        <v>0</v>
      </c>
      <c r="T73" s="531" t="str">
        <f t="shared" si="4"/>
        <v>5-21.</v>
      </c>
    </row>
    <row r="74" spans="1:21" ht="18.75" hidden="1" customHeight="1" x14ac:dyDescent="0.3">
      <c r="A74" s="532">
        <v>75</v>
      </c>
      <c r="B74" s="121" t="s">
        <v>351</v>
      </c>
      <c r="C74" s="542" t="s">
        <v>547</v>
      </c>
      <c r="D74" s="543"/>
      <c r="E74" s="2" t="s">
        <v>47</v>
      </c>
      <c r="F74" s="34">
        <f>IFERROR(INDEX(Rates[[433]:[13731]],
MATCH('SOW Units'!$B74,Rates[Pay Item],0),
MATCH(TEXT('Invoice Rate Sheet'!$F$2,"0"),Rates[[#Headers],[433]:[13731]],0)),0)</f>
        <v>75.239999999999995</v>
      </c>
      <c r="G74" s="166">
        <f t="shared" si="1"/>
        <v>75.239999999999995</v>
      </c>
      <c r="H74" s="1">
        <f t="shared" si="2"/>
        <v>0</v>
      </c>
      <c r="I74" s="89"/>
      <c r="J74" s="89"/>
      <c r="K74" s="89"/>
      <c r="L74" s="89"/>
      <c r="M74" s="89"/>
      <c r="N74" s="89"/>
      <c r="O74" s="89"/>
      <c r="P74" s="89"/>
      <c r="Q74" s="89"/>
      <c r="R74" s="386"/>
      <c r="S74" s="228" t="b">
        <f t="shared" si="3"/>
        <v>0</v>
      </c>
      <c r="T74" s="531" t="str">
        <f t="shared" si="4"/>
        <v>5-22.</v>
      </c>
    </row>
    <row r="75" spans="1:21" ht="18.75" hidden="1" customHeight="1" x14ac:dyDescent="0.3">
      <c r="A75" s="532">
        <v>76</v>
      </c>
      <c r="B75" s="121" t="s">
        <v>350</v>
      </c>
      <c r="C75" s="542" t="s">
        <v>548</v>
      </c>
      <c r="D75" s="543"/>
      <c r="E75" s="2" t="s">
        <v>47</v>
      </c>
      <c r="F75" s="34">
        <f>IFERROR(INDEX(Rates[[433]:[13731]],
MATCH('SOW Units'!$B75,Rates[Pay Item],0),
MATCH(TEXT('Invoice Rate Sheet'!$F$2,"0"),Rates[[#Headers],[433]:[13731]],0)),0)</f>
        <v>98.39</v>
      </c>
      <c r="G75" s="166">
        <f t="shared" si="1"/>
        <v>98.39</v>
      </c>
      <c r="H75" s="1">
        <f t="shared" si="2"/>
        <v>0</v>
      </c>
      <c r="I75" s="89"/>
      <c r="J75" s="89"/>
      <c r="K75" s="89"/>
      <c r="L75" s="89"/>
      <c r="M75" s="89"/>
      <c r="N75" s="89"/>
      <c r="O75" s="89"/>
      <c r="P75" s="89"/>
      <c r="Q75" s="89"/>
      <c r="R75" s="386"/>
      <c r="S75" s="228" t="b">
        <f t="shared" si="3"/>
        <v>0</v>
      </c>
      <c r="T75" s="531" t="str">
        <f t="shared" si="4"/>
        <v>5-23.</v>
      </c>
    </row>
    <row r="76" spans="1:21" ht="18.75" hidden="1" customHeight="1" x14ac:dyDescent="0.3">
      <c r="A76" s="532">
        <v>77</v>
      </c>
      <c r="B76" s="197" t="s">
        <v>5</v>
      </c>
      <c r="C76" s="544" t="s">
        <v>144</v>
      </c>
      <c r="D76" s="545"/>
      <c r="E76" s="201"/>
      <c r="F76" s="201"/>
      <c r="G76" s="199"/>
      <c r="H76" s="202"/>
      <c r="I76" s="203"/>
      <c r="J76" s="203"/>
      <c r="K76" s="203"/>
      <c r="L76" s="203"/>
      <c r="M76" s="203"/>
      <c r="N76" s="203"/>
      <c r="O76" s="203"/>
      <c r="P76" s="203"/>
      <c r="Q76" s="203"/>
      <c r="R76" s="389"/>
      <c r="S76" s="228" t="b">
        <f t="shared" ref="S76:S139" si="28">IF(H76&gt;0,TRUE,FALSE)</f>
        <v>0</v>
      </c>
      <c r="T76" s="531"/>
    </row>
    <row r="77" spans="1:21" s="9" customFormat="1" ht="18" hidden="1" customHeight="1" x14ac:dyDescent="0.3">
      <c r="A77" s="532">
        <v>78</v>
      </c>
      <c r="B77" s="121" t="s">
        <v>124</v>
      </c>
      <c r="C77" s="542" t="s">
        <v>9</v>
      </c>
      <c r="D77" s="543"/>
      <c r="E77" s="2" t="s">
        <v>47</v>
      </c>
      <c r="F77" s="34">
        <f>IFERROR(INDEX(Rates[[433]:[13731]],
MATCH('SOW Units'!$B77,Rates[Pay Item],0),
MATCH(TEXT('Invoice Rate Sheet'!$F$2,"0"),Rates[[#Headers],[433]:[13731]],0)),0)</f>
        <v>25.51</v>
      </c>
      <c r="G77" s="166">
        <f t="shared" si="1"/>
        <v>25.51</v>
      </c>
      <c r="H77" s="1">
        <f t="shared" si="2"/>
        <v>0</v>
      </c>
      <c r="I77" s="89"/>
      <c r="J77" s="89"/>
      <c r="K77" s="89"/>
      <c r="L77" s="89"/>
      <c r="M77" s="89"/>
      <c r="N77" s="89"/>
      <c r="O77" s="89"/>
      <c r="P77" s="89"/>
      <c r="Q77" s="89"/>
      <c r="R77" s="386"/>
      <c r="S77" s="228" t="b">
        <f t="shared" si="28"/>
        <v>0</v>
      </c>
      <c r="T77" s="531" t="str">
        <f t="shared" ref="T77:T139" si="29">B77</f>
        <v>6-1.</v>
      </c>
      <c r="U77" s="381"/>
    </row>
    <row r="78" spans="1:21" ht="18.75" customHeight="1" x14ac:dyDescent="0.3">
      <c r="A78" s="532">
        <v>80</v>
      </c>
      <c r="B78" s="121" t="s">
        <v>1253</v>
      </c>
      <c r="C78" s="542" t="s">
        <v>1439</v>
      </c>
      <c r="D78" s="543"/>
      <c r="E78" s="2" t="s">
        <v>47</v>
      </c>
      <c r="F78" s="34">
        <f>IFERROR(INDEX(Rates[[433]:[13731]],
MATCH('SOW Units'!$B78,Rates[Pay Item],0),
MATCH(TEXT('Invoice Rate Sheet'!$F$2,"0"),Rates[[#Headers],[433]:[13731]],0)),0)</f>
        <v>38.380000000000003</v>
      </c>
      <c r="G78" s="166">
        <f t="shared" ref="G78:G79" si="30">F78</f>
        <v>38.380000000000003</v>
      </c>
      <c r="H78" s="1">
        <f t="shared" ref="H78:H79" si="31">SUM(I78:R78)</f>
        <v>22</v>
      </c>
      <c r="I78" s="89"/>
      <c r="J78" s="89">
        <v>22</v>
      </c>
      <c r="K78" s="89"/>
      <c r="L78" s="89"/>
      <c r="M78" s="89"/>
      <c r="N78" s="89"/>
      <c r="O78" s="89"/>
      <c r="P78" s="89"/>
      <c r="Q78" s="89"/>
      <c r="R78" s="386"/>
      <c r="S78" s="228" t="b">
        <f t="shared" si="28"/>
        <v>1</v>
      </c>
      <c r="T78" s="531" t="str">
        <f t="shared" si="29"/>
        <v>6-2.a.</v>
      </c>
    </row>
    <row r="79" spans="1:21" ht="18.75" hidden="1" customHeight="1" x14ac:dyDescent="0.3">
      <c r="A79" s="532">
        <v>81</v>
      </c>
      <c r="B79" s="121" t="s">
        <v>1254</v>
      </c>
      <c r="C79" s="542" t="s">
        <v>1438</v>
      </c>
      <c r="D79" s="543"/>
      <c r="E79" s="2" t="s">
        <v>47</v>
      </c>
      <c r="F79" s="34">
        <f>IFERROR(INDEX(Rates[[433]:[13731]],
MATCH('SOW Units'!$B79,Rates[Pay Item],0),
MATCH(TEXT('Invoice Rate Sheet'!$F$2,"0"),Rates[[#Headers],[433]:[13731]],0)),0)</f>
        <v>178.5</v>
      </c>
      <c r="G79" s="166">
        <f t="shared" si="30"/>
        <v>178.5</v>
      </c>
      <c r="H79" s="1">
        <f t="shared" si="31"/>
        <v>0</v>
      </c>
      <c r="I79" s="89"/>
      <c r="J79" s="89"/>
      <c r="K79" s="89"/>
      <c r="L79" s="89"/>
      <c r="M79" s="89"/>
      <c r="N79" s="89"/>
      <c r="O79" s="89"/>
      <c r="P79" s="89"/>
      <c r="Q79" s="89"/>
      <c r="R79" s="386"/>
      <c r="S79" s="228" t="b">
        <f t="shared" si="28"/>
        <v>0</v>
      </c>
      <c r="T79" s="531" t="str">
        <f t="shared" si="29"/>
        <v>6-2.b.</v>
      </c>
    </row>
    <row r="80" spans="1:21" ht="18.75" hidden="1" customHeight="1" x14ac:dyDescent="0.3">
      <c r="A80" s="532">
        <v>83</v>
      </c>
      <c r="B80" s="121" t="s">
        <v>1255</v>
      </c>
      <c r="C80" s="542" t="s">
        <v>1440</v>
      </c>
      <c r="D80" s="543"/>
      <c r="E80" s="2" t="s">
        <v>47</v>
      </c>
      <c r="F80" s="34">
        <f>IFERROR(INDEX(Rates[[433]:[13731]],
MATCH('SOW Units'!$B80,Rates[Pay Item],0),
MATCH(TEXT('Invoice Rate Sheet'!$F$2,"0"),Rates[[#Headers],[433]:[13731]],0)),0)</f>
        <v>45.9</v>
      </c>
      <c r="G80" s="166">
        <f t="shared" ref="G80:G81" si="32">F80</f>
        <v>45.9</v>
      </c>
      <c r="H80" s="1">
        <f t="shared" ref="H80:H81" si="33">SUM(I80:R80)</f>
        <v>0</v>
      </c>
      <c r="I80" s="89"/>
      <c r="J80" s="89"/>
      <c r="K80" s="89"/>
      <c r="L80" s="89"/>
      <c r="M80" s="89"/>
      <c r="N80" s="89"/>
      <c r="O80" s="89"/>
      <c r="P80" s="89"/>
      <c r="Q80" s="89"/>
      <c r="R80" s="386"/>
      <c r="S80" s="228" t="b">
        <f t="shared" si="28"/>
        <v>0</v>
      </c>
      <c r="T80" s="531" t="str">
        <f t="shared" si="29"/>
        <v>6-3.a.</v>
      </c>
    </row>
    <row r="81" spans="1:20" ht="18.75" hidden="1" customHeight="1" x14ac:dyDescent="0.3">
      <c r="A81" s="532">
        <v>84</v>
      </c>
      <c r="B81" s="121" t="s">
        <v>1256</v>
      </c>
      <c r="C81" s="542" t="s">
        <v>1441</v>
      </c>
      <c r="D81" s="543"/>
      <c r="E81" s="2" t="s">
        <v>47</v>
      </c>
      <c r="F81" s="34">
        <f>IFERROR(INDEX(Rates[[433]:[13731]],
MATCH('SOW Units'!$B81,Rates[Pay Item],0),
MATCH(TEXT('Invoice Rate Sheet'!$F$2,"0"),Rates[[#Headers],[433]:[13731]],0)),0)</f>
        <v>198.9</v>
      </c>
      <c r="G81" s="166">
        <f t="shared" si="32"/>
        <v>198.9</v>
      </c>
      <c r="H81" s="1">
        <f t="shared" si="33"/>
        <v>0</v>
      </c>
      <c r="I81" s="89"/>
      <c r="J81" s="89"/>
      <c r="K81" s="89"/>
      <c r="L81" s="89"/>
      <c r="M81" s="89"/>
      <c r="N81" s="89"/>
      <c r="O81" s="89"/>
      <c r="P81" s="89"/>
      <c r="Q81" s="89"/>
      <c r="R81" s="386"/>
      <c r="S81" s="228" t="b">
        <f t="shared" si="28"/>
        <v>0</v>
      </c>
      <c r="T81" s="531" t="str">
        <f t="shared" si="29"/>
        <v>6-3.b.</v>
      </c>
    </row>
    <row r="82" spans="1:20" ht="18.75" hidden="1" customHeight="1" x14ac:dyDescent="0.3">
      <c r="A82" s="532">
        <v>85</v>
      </c>
      <c r="B82" s="121" t="s">
        <v>125</v>
      </c>
      <c r="C82" s="542" t="s">
        <v>10</v>
      </c>
      <c r="D82" s="543"/>
      <c r="E82" s="2" t="s">
        <v>47</v>
      </c>
      <c r="F82" s="34">
        <f>IFERROR(INDEX(Rates[[433]:[13731]],
MATCH('SOW Units'!$B82,Rates[Pay Item],0),
MATCH(TEXT('Invoice Rate Sheet'!$F$2,"0"),Rates[[#Headers],[433]:[13731]],0)),0)</f>
        <v>46.3</v>
      </c>
      <c r="G82" s="166">
        <f t="shared" si="1"/>
        <v>46.3</v>
      </c>
      <c r="H82" s="1">
        <f t="shared" si="2"/>
        <v>0</v>
      </c>
      <c r="I82" s="89"/>
      <c r="J82" s="89"/>
      <c r="K82" s="89"/>
      <c r="L82" s="89"/>
      <c r="M82" s="89"/>
      <c r="N82" s="89"/>
      <c r="O82" s="89"/>
      <c r="P82" s="89"/>
      <c r="Q82" s="89"/>
      <c r="R82" s="386"/>
      <c r="S82" s="228" t="b">
        <f t="shared" si="28"/>
        <v>0</v>
      </c>
      <c r="T82" s="531" t="str">
        <f t="shared" si="29"/>
        <v>6-4.</v>
      </c>
    </row>
    <row r="83" spans="1:20" ht="18.75" hidden="1" customHeight="1" x14ac:dyDescent="0.3">
      <c r="A83" s="532">
        <v>86</v>
      </c>
      <c r="B83" s="121" t="s">
        <v>126</v>
      </c>
      <c r="C83" s="542" t="s">
        <v>610</v>
      </c>
      <c r="D83" s="543"/>
      <c r="E83" s="2" t="s">
        <v>47</v>
      </c>
      <c r="F83" s="34">
        <f>IFERROR(INDEX(Rates[[433]:[13731]],
MATCH('SOW Units'!$B83,Rates[Pay Item],0),
MATCH(TEXT('Invoice Rate Sheet'!$F$2,"0"),Rates[[#Headers],[433]:[13731]],0)),0)</f>
        <v>44.1</v>
      </c>
      <c r="G83" s="166">
        <f t="shared" si="1"/>
        <v>44.1</v>
      </c>
      <c r="H83" s="1">
        <f t="shared" si="2"/>
        <v>0</v>
      </c>
      <c r="I83" s="89"/>
      <c r="J83" s="89"/>
      <c r="K83" s="89"/>
      <c r="L83" s="89"/>
      <c r="M83" s="89"/>
      <c r="N83" s="89"/>
      <c r="O83" s="89"/>
      <c r="P83" s="89"/>
      <c r="Q83" s="89"/>
      <c r="R83" s="386"/>
      <c r="S83" s="228" t="b">
        <f t="shared" si="28"/>
        <v>0</v>
      </c>
      <c r="T83" s="531" t="str">
        <f t="shared" si="29"/>
        <v>6-5.</v>
      </c>
    </row>
    <row r="84" spans="1:20" ht="18.75" hidden="1" customHeight="1" x14ac:dyDescent="0.3">
      <c r="A84" s="532">
        <v>87</v>
      </c>
      <c r="B84" s="121" t="s">
        <v>127</v>
      </c>
      <c r="C84" s="542" t="s">
        <v>11</v>
      </c>
      <c r="D84" s="543"/>
      <c r="E84" s="2" t="s">
        <v>47</v>
      </c>
      <c r="F84" s="34">
        <f>IFERROR(INDEX(Rates[[433]:[13731]],
MATCH('SOW Units'!$B84,Rates[Pay Item],0),
MATCH(TEXT('Invoice Rate Sheet'!$F$2,"0"),Rates[[#Headers],[433]:[13731]],0)),0)</f>
        <v>44.1</v>
      </c>
      <c r="G84" s="166">
        <f t="shared" ref="G84:G157" si="34">F84</f>
        <v>44.1</v>
      </c>
      <c r="H84" s="1">
        <f t="shared" ref="H84:H157" si="35">SUM(I84:R84)</f>
        <v>0</v>
      </c>
      <c r="I84" s="89"/>
      <c r="J84" s="89"/>
      <c r="K84" s="89"/>
      <c r="L84" s="89"/>
      <c r="M84" s="89"/>
      <c r="N84" s="89"/>
      <c r="O84" s="89"/>
      <c r="P84" s="89"/>
      <c r="Q84" s="89"/>
      <c r="R84" s="386"/>
      <c r="S84" s="228" t="b">
        <f t="shared" si="28"/>
        <v>0</v>
      </c>
      <c r="T84" s="531" t="str">
        <f t="shared" si="29"/>
        <v>6-6.</v>
      </c>
    </row>
    <row r="85" spans="1:20" ht="18.75" hidden="1" customHeight="1" x14ac:dyDescent="0.3">
      <c r="A85" s="532">
        <v>88</v>
      </c>
      <c r="B85" s="121" t="s">
        <v>128</v>
      </c>
      <c r="C85" s="542" t="s">
        <v>12</v>
      </c>
      <c r="D85" s="543"/>
      <c r="E85" s="2" t="s">
        <v>47</v>
      </c>
      <c r="F85" s="34">
        <f>IFERROR(INDEX(Rates[[433]:[13731]],
MATCH('SOW Units'!$B85,Rates[Pay Item],0),
MATCH(TEXT('Invoice Rate Sheet'!$F$2,"0"),Rates[[#Headers],[433]:[13731]],0)),0)</f>
        <v>63.94</v>
      </c>
      <c r="G85" s="166">
        <f t="shared" si="34"/>
        <v>63.94</v>
      </c>
      <c r="H85" s="1">
        <f t="shared" si="35"/>
        <v>0</v>
      </c>
      <c r="I85" s="89"/>
      <c r="J85" s="89"/>
      <c r="K85" s="89"/>
      <c r="L85" s="89"/>
      <c r="M85" s="89"/>
      <c r="N85" s="89"/>
      <c r="O85" s="89"/>
      <c r="P85" s="89"/>
      <c r="Q85" s="89"/>
      <c r="R85" s="386"/>
      <c r="S85" s="228" t="b">
        <f t="shared" si="28"/>
        <v>0</v>
      </c>
      <c r="T85" s="531" t="str">
        <f t="shared" si="29"/>
        <v>6-7.</v>
      </c>
    </row>
    <row r="86" spans="1:20" ht="18.75" hidden="1" customHeight="1" x14ac:dyDescent="0.3">
      <c r="A86" s="532">
        <v>89</v>
      </c>
      <c r="B86" s="121" t="s">
        <v>129</v>
      </c>
      <c r="C86" s="542" t="s">
        <v>13</v>
      </c>
      <c r="D86" s="543"/>
      <c r="E86" s="2" t="s">
        <v>47</v>
      </c>
      <c r="F86" s="34">
        <f>IFERROR(INDEX(Rates[[433]:[13731]],
MATCH('SOW Units'!$B86,Rates[Pay Item],0),
MATCH(TEXT('Invoice Rate Sheet'!$F$2,"0"),Rates[[#Headers],[433]:[13731]],0)),0)</f>
        <v>68.349999999999994</v>
      </c>
      <c r="G86" s="166">
        <f t="shared" si="34"/>
        <v>68.349999999999994</v>
      </c>
      <c r="H86" s="1">
        <f t="shared" si="35"/>
        <v>0</v>
      </c>
      <c r="I86" s="89"/>
      <c r="J86" s="89"/>
      <c r="K86" s="89"/>
      <c r="L86" s="89"/>
      <c r="M86" s="89"/>
      <c r="N86" s="89"/>
      <c r="O86" s="89"/>
      <c r="P86" s="89"/>
      <c r="Q86" s="89"/>
      <c r="R86" s="386"/>
      <c r="S86" s="228" t="b">
        <f t="shared" si="28"/>
        <v>0</v>
      </c>
      <c r="T86" s="531" t="str">
        <f t="shared" si="29"/>
        <v>6-8.</v>
      </c>
    </row>
    <row r="87" spans="1:20" ht="18.75" hidden="1" customHeight="1" x14ac:dyDescent="0.3">
      <c r="A87" s="532">
        <v>90</v>
      </c>
      <c r="B87" s="121" t="s">
        <v>719</v>
      </c>
      <c r="C87" s="542" t="s">
        <v>720</v>
      </c>
      <c r="D87" s="543"/>
      <c r="E87" s="2" t="s">
        <v>47</v>
      </c>
      <c r="F87" s="34">
        <f>IFERROR(INDEX(Rates[[433]:[13731]],
MATCH('SOW Units'!$B87,Rates[Pay Item],0),
MATCH(TEXT('Invoice Rate Sheet'!$F$2,"0"),Rates[[#Headers],[433]:[13731]],0)),0)</f>
        <v>9.4499999999999993</v>
      </c>
      <c r="G87" s="166">
        <f t="shared" si="34"/>
        <v>9.4499999999999993</v>
      </c>
      <c r="H87" s="1">
        <f t="shared" si="35"/>
        <v>0</v>
      </c>
      <c r="I87" s="89"/>
      <c r="J87" s="89"/>
      <c r="K87" s="89"/>
      <c r="L87" s="89"/>
      <c r="M87" s="89"/>
      <c r="N87" s="89"/>
      <c r="O87" s="89"/>
      <c r="P87" s="89"/>
      <c r="Q87" s="89"/>
      <c r="R87" s="386"/>
      <c r="S87" s="228" t="b">
        <f t="shared" si="28"/>
        <v>0</v>
      </c>
      <c r="T87" s="531" t="str">
        <f t="shared" si="29"/>
        <v>6-9.a.</v>
      </c>
    </row>
    <row r="88" spans="1:20" ht="18.75" hidden="1" customHeight="1" x14ac:dyDescent="0.3">
      <c r="A88" s="532">
        <v>91</v>
      </c>
      <c r="B88" s="121" t="s">
        <v>721</v>
      </c>
      <c r="C88" s="542" t="s">
        <v>722</v>
      </c>
      <c r="D88" s="543"/>
      <c r="E88" s="2" t="s">
        <v>47</v>
      </c>
      <c r="F88" s="34">
        <f>IFERROR(INDEX(Rates[[433]:[13731]],
MATCH('SOW Units'!$B88,Rates[Pay Item],0),
MATCH(TEXT('Invoice Rate Sheet'!$F$2,"0"),Rates[[#Headers],[433]:[13731]],0)),0)</f>
        <v>11.55</v>
      </c>
      <c r="G88" s="166">
        <f t="shared" si="34"/>
        <v>11.55</v>
      </c>
      <c r="H88" s="1">
        <f t="shared" si="35"/>
        <v>0</v>
      </c>
      <c r="I88" s="89"/>
      <c r="J88" s="89"/>
      <c r="K88" s="89"/>
      <c r="L88" s="89"/>
      <c r="M88" s="89"/>
      <c r="N88" s="89"/>
      <c r="O88" s="89"/>
      <c r="P88" s="89"/>
      <c r="Q88" s="89"/>
      <c r="R88" s="386"/>
      <c r="S88" s="228" t="b">
        <f t="shared" si="28"/>
        <v>0</v>
      </c>
      <c r="T88" s="531" t="str">
        <f t="shared" si="29"/>
        <v>6-9.b.</v>
      </c>
    </row>
    <row r="89" spans="1:20" ht="18.75" hidden="1" customHeight="1" x14ac:dyDescent="0.3">
      <c r="A89" s="532">
        <v>92</v>
      </c>
      <c r="B89" s="121" t="s">
        <v>723</v>
      </c>
      <c r="C89" s="542" t="s">
        <v>724</v>
      </c>
      <c r="D89" s="543"/>
      <c r="E89" s="2" t="s">
        <v>47</v>
      </c>
      <c r="F89" s="34">
        <f>IFERROR(INDEX(Rates[[433]:[13731]],
MATCH('SOW Units'!$B89,Rates[Pay Item],0),
MATCH(TEXT('Invoice Rate Sheet'!$F$2,"0"),Rates[[#Headers],[433]:[13731]],0)),0)</f>
        <v>18.18</v>
      </c>
      <c r="G89" s="166">
        <f t="shared" si="34"/>
        <v>18.18</v>
      </c>
      <c r="H89" s="1">
        <f t="shared" si="35"/>
        <v>0</v>
      </c>
      <c r="I89" s="89"/>
      <c r="J89" s="89"/>
      <c r="K89" s="89"/>
      <c r="L89" s="89"/>
      <c r="M89" s="89"/>
      <c r="N89" s="89"/>
      <c r="O89" s="89"/>
      <c r="P89" s="89"/>
      <c r="Q89" s="89"/>
      <c r="R89" s="386"/>
      <c r="S89" s="228" t="b">
        <f t="shared" si="28"/>
        <v>0</v>
      </c>
      <c r="T89" s="531" t="str">
        <f t="shared" si="29"/>
        <v>6-9.c.</v>
      </c>
    </row>
    <row r="90" spans="1:20" ht="18.75" hidden="1" customHeight="1" x14ac:dyDescent="0.3">
      <c r="A90" s="532">
        <v>93</v>
      </c>
      <c r="B90" s="121" t="s">
        <v>725</v>
      </c>
      <c r="C90" s="542" t="s">
        <v>726</v>
      </c>
      <c r="D90" s="543"/>
      <c r="E90" s="2" t="s">
        <v>47</v>
      </c>
      <c r="F90" s="34">
        <f>IFERROR(INDEX(Rates[[433]:[13731]],
MATCH('SOW Units'!$B90,Rates[Pay Item],0),
MATCH(TEXT('Invoice Rate Sheet'!$F$2,"0"),Rates[[#Headers],[433]:[13731]],0)),0)</f>
        <v>23.1</v>
      </c>
      <c r="G90" s="166">
        <f t="shared" si="34"/>
        <v>23.1</v>
      </c>
      <c r="H90" s="1">
        <f t="shared" si="35"/>
        <v>0</v>
      </c>
      <c r="I90" s="89"/>
      <c r="J90" s="89"/>
      <c r="K90" s="89"/>
      <c r="L90" s="89"/>
      <c r="M90" s="89"/>
      <c r="N90" s="89"/>
      <c r="O90" s="89"/>
      <c r="P90" s="89"/>
      <c r="Q90" s="89"/>
      <c r="R90" s="386"/>
      <c r="S90" s="228" t="b">
        <f t="shared" si="28"/>
        <v>0</v>
      </c>
      <c r="T90" s="531" t="str">
        <f t="shared" si="29"/>
        <v>6-9.d.</v>
      </c>
    </row>
    <row r="91" spans="1:20" ht="18.75" hidden="1" customHeight="1" x14ac:dyDescent="0.3">
      <c r="A91" s="532">
        <v>94</v>
      </c>
      <c r="B91" s="121" t="s">
        <v>130</v>
      </c>
      <c r="C91" s="542" t="s">
        <v>142</v>
      </c>
      <c r="D91" s="543"/>
      <c r="E91" s="2" t="s">
        <v>46</v>
      </c>
      <c r="F91" s="34">
        <f>IFERROR(INDEX(Rates[[433]:[13731]],
MATCH('SOW Units'!$B91,Rates[Pay Item],0),
MATCH(TEXT('Invoice Rate Sheet'!$F$2,"0"),Rates[[#Headers],[433]:[13731]],0)),0)</f>
        <v>151.93</v>
      </c>
      <c r="G91" s="166">
        <f t="shared" si="34"/>
        <v>151.93</v>
      </c>
      <c r="H91" s="1">
        <f t="shared" si="35"/>
        <v>0</v>
      </c>
      <c r="I91" s="89"/>
      <c r="J91" s="89"/>
      <c r="K91" s="89"/>
      <c r="L91" s="89"/>
      <c r="M91" s="89"/>
      <c r="N91" s="89"/>
      <c r="O91" s="89"/>
      <c r="P91" s="89"/>
      <c r="Q91" s="89"/>
      <c r="R91" s="386"/>
      <c r="S91" s="228" t="b">
        <f t="shared" si="28"/>
        <v>0</v>
      </c>
      <c r="T91" s="531" t="str">
        <f t="shared" si="29"/>
        <v>6-10.</v>
      </c>
    </row>
    <row r="92" spans="1:20" ht="18.75" hidden="1" customHeight="1" x14ac:dyDescent="0.3">
      <c r="A92" s="532">
        <v>95</v>
      </c>
      <c r="B92" s="121" t="s">
        <v>131</v>
      </c>
      <c r="C92" s="542" t="s">
        <v>168</v>
      </c>
      <c r="D92" s="543"/>
      <c r="E92" s="2" t="s">
        <v>48</v>
      </c>
      <c r="F92" s="34">
        <f>IFERROR(INDEX(Rates[[433]:[13731]],
MATCH('SOW Units'!$B92,Rates[Pay Item],0),
MATCH(TEXT('Invoice Rate Sheet'!$F$2,"0"),Rates[[#Headers],[433]:[13731]],0)),0)</f>
        <v>668.51</v>
      </c>
      <c r="G92" s="166">
        <f t="shared" si="34"/>
        <v>668.51</v>
      </c>
      <c r="H92" s="1">
        <f t="shared" si="35"/>
        <v>0</v>
      </c>
      <c r="I92" s="89"/>
      <c r="J92" s="89"/>
      <c r="K92" s="89"/>
      <c r="L92" s="89"/>
      <c r="M92" s="89"/>
      <c r="N92" s="89"/>
      <c r="O92" s="89"/>
      <c r="P92" s="89"/>
      <c r="Q92" s="89"/>
      <c r="R92" s="386"/>
      <c r="S92" s="228" t="b">
        <f t="shared" si="28"/>
        <v>0</v>
      </c>
      <c r="T92" s="531" t="str">
        <f t="shared" si="29"/>
        <v>6-11.</v>
      </c>
    </row>
    <row r="93" spans="1:20" ht="18.75" hidden="1" customHeight="1" x14ac:dyDescent="0.3">
      <c r="A93" s="532">
        <v>96</v>
      </c>
      <c r="B93" s="121" t="s">
        <v>611</v>
      </c>
      <c r="C93" s="542" t="s">
        <v>169</v>
      </c>
      <c r="D93" s="543"/>
      <c r="E93" s="2" t="s">
        <v>48</v>
      </c>
      <c r="F93" s="34">
        <f>IFERROR(INDEX(Rates[[433]:[13731]],
MATCH('SOW Units'!$B93,Rates[Pay Item],0),
MATCH(TEXT('Invoice Rate Sheet'!$F$2,"0"),Rates[[#Headers],[433]:[13731]],0)),0)</f>
        <v>1215.5</v>
      </c>
      <c r="G93" s="166">
        <f t="shared" si="34"/>
        <v>1215.5</v>
      </c>
      <c r="H93" s="1">
        <f t="shared" si="35"/>
        <v>0</v>
      </c>
      <c r="I93" s="89"/>
      <c r="J93" s="89"/>
      <c r="K93" s="89"/>
      <c r="L93" s="89"/>
      <c r="M93" s="89"/>
      <c r="N93" s="89"/>
      <c r="O93" s="89"/>
      <c r="P93" s="89"/>
      <c r="Q93" s="89"/>
      <c r="R93" s="386"/>
      <c r="S93" s="228" t="b">
        <f t="shared" si="28"/>
        <v>0</v>
      </c>
      <c r="T93" s="531" t="str">
        <f t="shared" si="29"/>
        <v>6-12.</v>
      </c>
    </row>
    <row r="94" spans="1:20" ht="18.75" hidden="1" customHeight="1" x14ac:dyDescent="0.3">
      <c r="A94" s="532">
        <v>97</v>
      </c>
      <c r="B94" s="121" t="s">
        <v>1257</v>
      </c>
      <c r="C94" s="542" t="s">
        <v>1258</v>
      </c>
      <c r="D94" s="543"/>
      <c r="E94" s="2" t="s">
        <v>46</v>
      </c>
      <c r="F94" s="34">
        <f>IFERROR(INDEX(Rates[[433]:[13731]],
MATCH('SOW Units'!$B94,Rates[Pay Item],0),
MATCH(TEXT('Invoice Rate Sheet'!$F$2,"0"),Rates[[#Headers],[433]:[13731]],0)),0)</f>
        <v>197.4</v>
      </c>
      <c r="G94" s="166">
        <f t="shared" ref="G94:G96" si="36">F94</f>
        <v>197.4</v>
      </c>
      <c r="H94" s="1">
        <f t="shared" ref="H94:H96" si="37">SUM(I94:R94)</f>
        <v>0</v>
      </c>
      <c r="I94" s="89"/>
      <c r="J94" s="89"/>
      <c r="K94" s="89"/>
      <c r="L94" s="89"/>
      <c r="M94" s="89"/>
      <c r="N94" s="89"/>
      <c r="O94" s="89"/>
      <c r="P94" s="89"/>
      <c r="Q94" s="89"/>
      <c r="R94" s="386"/>
      <c r="S94" s="228" t="b">
        <f t="shared" si="28"/>
        <v>0</v>
      </c>
      <c r="T94" s="531" t="str">
        <f t="shared" si="29"/>
        <v>6-13.</v>
      </c>
    </row>
    <row r="95" spans="1:20" ht="31.5" hidden="1" customHeight="1" x14ac:dyDescent="0.3">
      <c r="A95" s="532">
        <v>98</v>
      </c>
      <c r="B95" s="123" t="s">
        <v>1259</v>
      </c>
      <c r="C95" s="542" t="s">
        <v>1442</v>
      </c>
      <c r="D95" s="550"/>
      <c r="E95" s="3" t="s">
        <v>46</v>
      </c>
      <c r="F95" s="34">
        <f>IFERROR(INDEX(Rates[[433]:[13731]],
MATCH('SOW Units'!$B95,Rates[Pay Item],0),
MATCH(TEXT('Invoice Rate Sheet'!$F$2,"0"),Rates[[#Headers],[433]:[13731]],0)),0)</f>
        <v>347.44</v>
      </c>
      <c r="G95" s="166">
        <f t="shared" si="36"/>
        <v>347.44</v>
      </c>
      <c r="H95" s="1">
        <f t="shared" si="37"/>
        <v>0</v>
      </c>
      <c r="I95" s="89"/>
      <c r="J95" s="133"/>
      <c r="K95" s="133"/>
      <c r="L95" s="133"/>
      <c r="M95" s="133"/>
      <c r="N95" s="133"/>
      <c r="O95" s="133"/>
      <c r="P95" s="133"/>
      <c r="Q95" s="133"/>
      <c r="R95" s="390"/>
      <c r="S95" s="228" t="b">
        <f t="shared" si="28"/>
        <v>0</v>
      </c>
      <c r="T95" s="531" t="str">
        <f t="shared" si="29"/>
        <v>6-14.</v>
      </c>
    </row>
    <row r="96" spans="1:20" ht="33.75" hidden="1" customHeight="1" x14ac:dyDescent="0.3">
      <c r="A96" s="532">
        <v>99</v>
      </c>
      <c r="B96" s="123" t="s">
        <v>1260</v>
      </c>
      <c r="C96" s="542" t="s">
        <v>1443</v>
      </c>
      <c r="D96" s="550"/>
      <c r="E96" s="3" t="s">
        <v>46</v>
      </c>
      <c r="F96" s="34">
        <f>IFERROR(INDEX(Rates[[433]:[13731]],
MATCH('SOW Units'!$B96,Rates[Pay Item],0),
MATCH(TEXT('Invoice Rate Sheet'!$F$2,"0"),Rates[[#Headers],[433]:[13731]],0)),0)</f>
        <v>392.7</v>
      </c>
      <c r="G96" s="166">
        <f t="shared" si="36"/>
        <v>392.7</v>
      </c>
      <c r="H96" s="1">
        <f t="shared" si="37"/>
        <v>0</v>
      </c>
      <c r="I96" s="89"/>
      <c r="J96" s="133"/>
      <c r="K96" s="133"/>
      <c r="L96" s="133"/>
      <c r="M96" s="133"/>
      <c r="N96" s="133"/>
      <c r="O96" s="133"/>
      <c r="P96" s="133"/>
      <c r="Q96" s="133"/>
      <c r="R96" s="390"/>
      <c r="S96" s="228" t="b">
        <f t="shared" si="28"/>
        <v>0</v>
      </c>
      <c r="T96" s="531" t="str">
        <f t="shared" si="29"/>
        <v>6-15.</v>
      </c>
    </row>
    <row r="97" spans="1:21" ht="33.75" hidden="1" customHeight="1" x14ac:dyDescent="0.3">
      <c r="A97" s="532">
        <v>100</v>
      </c>
      <c r="B97" s="197" t="s">
        <v>14</v>
      </c>
      <c r="C97" s="544" t="s">
        <v>145</v>
      </c>
      <c r="D97" s="545"/>
      <c r="E97" s="201"/>
      <c r="F97" s="201"/>
      <c r="G97" s="199"/>
      <c r="H97" s="202"/>
      <c r="I97" s="203"/>
      <c r="J97" s="203"/>
      <c r="K97" s="203"/>
      <c r="L97" s="203"/>
      <c r="M97" s="203"/>
      <c r="N97" s="203"/>
      <c r="O97" s="203"/>
      <c r="P97" s="203"/>
      <c r="Q97" s="203"/>
      <c r="R97" s="389"/>
      <c r="S97" s="228" t="b">
        <f t="shared" si="28"/>
        <v>0</v>
      </c>
      <c r="T97" s="531"/>
    </row>
    <row r="98" spans="1:21" s="9" customFormat="1" ht="18" hidden="1" customHeight="1" x14ac:dyDescent="0.3">
      <c r="A98" s="532">
        <v>101</v>
      </c>
      <c r="B98" s="121" t="s">
        <v>136</v>
      </c>
      <c r="C98" s="542" t="s">
        <v>146</v>
      </c>
      <c r="D98" s="543"/>
      <c r="E98" s="2" t="s">
        <v>47</v>
      </c>
      <c r="F98" s="34">
        <f>IFERROR(INDEX(Rates[[433]:[13731]],
MATCH('SOW Units'!$B98,Rates[Pay Item],0),
MATCH(TEXT('Invoice Rate Sheet'!$F$2,"0"),Rates[[#Headers],[433]:[13731]],0)),0)</f>
        <v>20.6</v>
      </c>
      <c r="G98" s="166">
        <f t="shared" si="34"/>
        <v>20.6</v>
      </c>
      <c r="H98" s="1">
        <f t="shared" si="35"/>
        <v>0</v>
      </c>
      <c r="I98" s="89"/>
      <c r="J98" s="89"/>
      <c r="K98" s="89"/>
      <c r="L98" s="89"/>
      <c r="M98" s="89"/>
      <c r="N98" s="89"/>
      <c r="O98" s="89"/>
      <c r="P98" s="89"/>
      <c r="Q98" s="89"/>
      <c r="R98" s="386"/>
      <c r="S98" s="228" t="b">
        <f t="shared" si="28"/>
        <v>0</v>
      </c>
      <c r="T98" s="531" t="str">
        <f t="shared" si="29"/>
        <v>7-1.</v>
      </c>
      <c r="U98" s="381"/>
    </row>
    <row r="99" spans="1:21" ht="18.75" hidden="1" customHeight="1" x14ac:dyDescent="0.3">
      <c r="A99" s="532">
        <v>102</v>
      </c>
      <c r="B99" s="121" t="s">
        <v>137</v>
      </c>
      <c r="C99" s="542" t="s">
        <v>147</v>
      </c>
      <c r="D99" s="543"/>
      <c r="E99" s="2" t="s">
        <v>47</v>
      </c>
      <c r="F99" s="34">
        <f>IFERROR(INDEX(Rates[[433]:[13731]],
MATCH('SOW Units'!$B99,Rates[Pay Item],0),
MATCH(TEXT('Invoice Rate Sheet'!$F$2,"0"),Rates[[#Headers],[433]:[13731]],0)),0)</f>
        <v>24</v>
      </c>
      <c r="G99" s="166">
        <f t="shared" si="34"/>
        <v>24</v>
      </c>
      <c r="H99" s="1">
        <f t="shared" si="35"/>
        <v>0</v>
      </c>
      <c r="I99" s="89"/>
      <c r="J99" s="89"/>
      <c r="K99" s="89"/>
      <c r="L99" s="89"/>
      <c r="M99" s="89"/>
      <c r="N99" s="89"/>
      <c r="O99" s="89"/>
      <c r="P99" s="89"/>
      <c r="Q99" s="89"/>
      <c r="R99" s="386"/>
      <c r="S99" s="228" t="b">
        <f t="shared" si="28"/>
        <v>0</v>
      </c>
      <c r="T99" s="531" t="str">
        <f t="shared" si="29"/>
        <v>7-2.</v>
      </c>
    </row>
    <row r="100" spans="1:21" ht="18.75" hidden="1" customHeight="1" x14ac:dyDescent="0.3">
      <c r="A100" s="532">
        <v>103</v>
      </c>
      <c r="B100" s="121" t="s">
        <v>138</v>
      </c>
      <c r="C100" s="542" t="s">
        <v>148</v>
      </c>
      <c r="D100" s="543"/>
      <c r="E100" s="2" t="s">
        <v>47</v>
      </c>
      <c r="F100" s="34">
        <f>IFERROR(INDEX(Rates[[433]:[13731]],
MATCH('SOW Units'!$B100,Rates[Pay Item],0),
MATCH(TEXT('Invoice Rate Sheet'!$F$2,"0"),Rates[[#Headers],[433]:[13731]],0)),0)</f>
        <v>27.56</v>
      </c>
      <c r="G100" s="166">
        <f t="shared" si="34"/>
        <v>27.56</v>
      </c>
      <c r="H100" s="1">
        <f t="shared" si="35"/>
        <v>0</v>
      </c>
      <c r="I100" s="89"/>
      <c r="J100" s="89"/>
      <c r="K100" s="89"/>
      <c r="L100" s="89"/>
      <c r="M100" s="89"/>
      <c r="N100" s="89"/>
      <c r="O100" s="89"/>
      <c r="P100" s="89"/>
      <c r="Q100" s="89"/>
      <c r="R100" s="386"/>
      <c r="S100" s="228" t="b">
        <f t="shared" si="28"/>
        <v>0</v>
      </c>
      <c r="T100" s="531" t="str">
        <f t="shared" si="29"/>
        <v>7-3.</v>
      </c>
    </row>
    <row r="101" spans="1:21" ht="18.75" hidden="1" customHeight="1" x14ac:dyDescent="0.3">
      <c r="A101" s="532">
        <v>104</v>
      </c>
      <c r="B101" s="121" t="s">
        <v>139</v>
      </c>
      <c r="C101" s="542" t="s">
        <v>149</v>
      </c>
      <c r="D101" s="543"/>
      <c r="E101" s="2" t="s">
        <v>47</v>
      </c>
      <c r="F101" s="34">
        <f>IFERROR(INDEX(Rates[[433]:[13731]],
MATCH('SOW Units'!$B101,Rates[Pay Item],0),
MATCH(TEXT('Invoice Rate Sheet'!$F$2,"0"),Rates[[#Headers],[433]:[13731]],0)),0)</f>
        <v>28.66</v>
      </c>
      <c r="G101" s="166">
        <f t="shared" si="34"/>
        <v>28.66</v>
      </c>
      <c r="H101" s="1">
        <f t="shared" si="35"/>
        <v>0</v>
      </c>
      <c r="I101" s="89"/>
      <c r="J101" s="89"/>
      <c r="K101" s="89"/>
      <c r="L101" s="89"/>
      <c r="M101" s="89"/>
      <c r="N101" s="89"/>
      <c r="O101" s="89"/>
      <c r="P101" s="89"/>
      <c r="Q101" s="89"/>
      <c r="R101" s="386"/>
      <c r="S101" s="228" t="b">
        <f t="shared" si="28"/>
        <v>0</v>
      </c>
      <c r="T101" s="531" t="str">
        <f t="shared" si="29"/>
        <v>7-4.</v>
      </c>
    </row>
    <row r="102" spans="1:21" ht="18.75" hidden="1" customHeight="1" x14ac:dyDescent="0.3">
      <c r="A102" s="532">
        <v>105</v>
      </c>
      <c r="B102" s="121" t="s">
        <v>140</v>
      </c>
      <c r="C102" s="542" t="s">
        <v>170</v>
      </c>
      <c r="D102" s="543"/>
      <c r="E102" s="2" t="s">
        <v>48</v>
      </c>
      <c r="F102" s="34">
        <f>IFERROR(INDEX(Rates[[433]:[13731]],
MATCH('SOW Units'!$B102,Rates[Pay Item],0),
MATCH(TEXT('Invoice Rate Sheet'!$F$2,"0"),Rates[[#Headers],[433]:[13731]],0)),0)</f>
        <v>364.64</v>
      </c>
      <c r="G102" s="166">
        <f t="shared" si="34"/>
        <v>364.64</v>
      </c>
      <c r="H102" s="1">
        <f t="shared" si="35"/>
        <v>0</v>
      </c>
      <c r="I102" s="89"/>
      <c r="J102" s="89"/>
      <c r="K102" s="89"/>
      <c r="L102" s="89"/>
      <c r="M102" s="89"/>
      <c r="N102" s="89"/>
      <c r="O102" s="89"/>
      <c r="P102" s="89"/>
      <c r="Q102" s="89"/>
      <c r="R102" s="386"/>
      <c r="S102" s="228" t="b">
        <f t="shared" si="28"/>
        <v>0</v>
      </c>
      <c r="T102" s="531" t="str">
        <f t="shared" si="29"/>
        <v>7-5.</v>
      </c>
    </row>
    <row r="103" spans="1:21" ht="18.75" hidden="1" customHeight="1" x14ac:dyDescent="0.3">
      <c r="A103" s="532">
        <v>106</v>
      </c>
      <c r="B103" s="121" t="s">
        <v>141</v>
      </c>
      <c r="C103" s="542" t="s">
        <v>171</v>
      </c>
      <c r="D103" s="543"/>
      <c r="E103" s="2" t="s">
        <v>48</v>
      </c>
      <c r="F103" s="34">
        <f>IFERROR(INDEX(Rates[[433]:[13731]],
MATCH('SOW Units'!$B103,Rates[Pay Item],0),
MATCH(TEXT('Invoice Rate Sheet'!$F$2,"0"),Rates[[#Headers],[433]:[13731]],0)),0)</f>
        <v>607.75</v>
      </c>
      <c r="G103" s="166">
        <f t="shared" si="34"/>
        <v>607.75</v>
      </c>
      <c r="H103" s="1">
        <f t="shared" si="35"/>
        <v>0</v>
      </c>
      <c r="I103" s="89"/>
      <c r="J103" s="89"/>
      <c r="K103" s="89"/>
      <c r="L103" s="89"/>
      <c r="M103" s="89"/>
      <c r="N103" s="89"/>
      <c r="O103" s="89"/>
      <c r="P103" s="89"/>
      <c r="Q103" s="89"/>
      <c r="R103" s="386"/>
      <c r="S103" s="228" t="b">
        <f t="shared" si="28"/>
        <v>0</v>
      </c>
      <c r="T103" s="531" t="str">
        <f t="shared" si="29"/>
        <v>7-6.</v>
      </c>
    </row>
    <row r="104" spans="1:21" ht="18.75" hidden="1" customHeight="1" x14ac:dyDescent="0.3">
      <c r="A104" s="532">
        <v>107</v>
      </c>
      <c r="B104" s="121" t="s">
        <v>1391</v>
      </c>
      <c r="C104" s="542" t="s">
        <v>1261</v>
      </c>
      <c r="D104" s="543"/>
      <c r="E104" s="2" t="s">
        <v>46</v>
      </c>
      <c r="F104" s="34">
        <f>IFERROR(INDEX(Rates[[433]:[13731]],
MATCH('SOW Units'!$B104,Rates[Pay Item],0),
MATCH(TEXT('Invoice Rate Sheet'!$F$2,"0"),Rates[[#Headers],[433]:[13731]],0)),0)</f>
        <v>171.99</v>
      </c>
      <c r="G104" s="166">
        <f t="shared" ref="G104" si="38">F104</f>
        <v>171.99</v>
      </c>
      <c r="H104" s="1">
        <f t="shared" ref="H104" si="39">SUM(I104:R104)</f>
        <v>0</v>
      </c>
      <c r="I104" s="89"/>
      <c r="J104" s="89"/>
      <c r="K104" s="89"/>
      <c r="L104" s="89"/>
      <c r="M104" s="89"/>
      <c r="N104" s="89"/>
      <c r="O104" s="89"/>
      <c r="P104" s="89"/>
      <c r="Q104" s="89"/>
      <c r="R104" s="386"/>
      <c r="S104" s="228" t="b">
        <f t="shared" si="28"/>
        <v>0</v>
      </c>
      <c r="T104" s="531" t="str">
        <f t="shared" si="29"/>
        <v>7-7.</v>
      </c>
    </row>
    <row r="105" spans="1:21" ht="18.75" hidden="1" customHeight="1" x14ac:dyDescent="0.3">
      <c r="A105" s="532">
        <v>108</v>
      </c>
      <c r="B105" s="197" t="s">
        <v>6</v>
      </c>
      <c r="C105" s="544" t="s">
        <v>155</v>
      </c>
      <c r="D105" s="545"/>
      <c r="E105" s="201"/>
      <c r="F105" s="201"/>
      <c r="G105" s="199"/>
      <c r="H105" s="202"/>
      <c r="I105" s="203"/>
      <c r="J105" s="203"/>
      <c r="K105" s="203"/>
      <c r="L105" s="203"/>
      <c r="M105" s="203"/>
      <c r="N105" s="203"/>
      <c r="O105" s="203"/>
      <c r="P105" s="203"/>
      <c r="Q105" s="203"/>
      <c r="R105" s="389"/>
      <c r="S105" s="228" t="b">
        <f t="shared" si="28"/>
        <v>0</v>
      </c>
      <c r="T105" s="531"/>
    </row>
    <row r="106" spans="1:21" s="9" customFormat="1" ht="18" customHeight="1" x14ac:dyDescent="0.3">
      <c r="A106" s="532">
        <v>109</v>
      </c>
      <c r="B106" s="121" t="s">
        <v>150</v>
      </c>
      <c r="C106" s="542" t="s">
        <v>33</v>
      </c>
      <c r="D106" s="543"/>
      <c r="E106" s="2" t="s">
        <v>46</v>
      </c>
      <c r="F106" s="34">
        <f>IFERROR(INDEX(Rates[[433]:[13731]],
MATCH('SOW Units'!$B106,Rates[Pay Item],0),
MATCH(TEXT('Invoice Rate Sheet'!$F$2,"0"),Rates[[#Headers],[433]:[13731]],0)),0)</f>
        <v>255</v>
      </c>
      <c r="G106" s="166">
        <f t="shared" si="34"/>
        <v>255</v>
      </c>
      <c r="H106" s="1">
        <f t="shared" si="35"/>
        <v>5</v>
      </c>
      <c r="I106" s="89"/>
      <c r="J106" s="89">
        <v>5</v>
      </c>
      <c r="K106" s="89"/>
      <c r="L106" s="89"/>
      <c r="M106" s="89"/>
      <c r="N106" s="89"/>
      <c r="O106" s="89"/>
      <c r="P106" s="89"/>
      <c r="Q106" s="89"/>
      <c r="R106" s="386"/>
      <c r="S106" s="228" t="b">
        <f t="shared" si="28"/>
        <v>1</v>
      </c>
      <c r="T106" s="531" t="str">
        <f t="shared" si="29"/>
        <v>8-1.</v>
      </c>
      <c r="U106" s="381"/>
    </row>
    <row r="107" spans="1:21" ht="18.75" hidden="1" customHeight="1" x14ac:dyDescent="0.3">
      <c r="A107" s="532">
        <v>110</v>
      </c>
      <c r="B107" s="121" t="s">
        <v>151</v>
      </c>
      <c r="C107" s="542" t="s">
        <v>34</v>
      </c>
      <c r="D107" s="543"/>
      <c r="E107" s="2" t="s">
        <v>46</v>
      </c>
      <c r="F107" s="34">
        <f>IFERROR(INDEX(Rates[[433]:[13731]],
MATCH('SOW Units'!$B107,Rates[Pay Item],0),
MATCH(TEXT('Invoice Rate Sheet'!$F$2,"0"),Rates[[#Headers],[433]:[13731]],0)),0)</f>
        <v>262.5</v>
      </c>
      <c r="G107" s="166">
        <f t="shared" si="34"/>
        <v>262.5</v>
      </c>
      <c r="H107" s="1">
        <f t="shared" si="35"/>
        <v>0</v>
      </c>
      <c r="I107" s="89"/>
      <c r="J107" s="89"/>
      <c r="K107" s="89"/>
      <c r="L107" s="89"/>
      <c r="M107" s="89"/>
      <c r="N107" s="89"/>
      <c r="O107" s="89"/>
      <c r="P107" s="89"/>
      <c r="Q107" s="89"/>
      <c r="R107" s="386"/>
      <c r="S107" s="228" t="b">
        <f t="shared" si="28"/>
        <v>0</v>
      </c>
      <c r="T107" s="531" t="str">
        <f t="shared" si="29"/>
        <v>8-2.</v>
      </c>
    </row>
    <row r="108" spans="1:21" ht="18.75" hidden="1" customHeight="1" x14ac:dyDescent="0.3">
      <c r="A108" s="532">
        <v>111</v>
      </c>
      <c r="B108" s="121" t="s">
        <v>152</v>
      </c>
      <c r="C108" s="542" t="s">
        <v>156</v>
      </c>
      <c r="D108" s="543"/>
      <c r="E108" s="2" t="s">
        <v>46</v>
      </c>
      <c r="F108" s="34">
        <f>IFERROR(INDEX(Rates[[433]:[13731]],
MATCH('SOW Units'!$B108,Rates[Pay Item],0),
MATCH(TEXT('Invoice Rate Sheet'!$F$2,"0"),Rates[[#Headers],[433]:[13731]],0)),0)</f>
        <v>110.25</v>
      </c>
      <c r="G108" s="166">
        <f t="shared" si="34"/>
        <v>110.25</v>
      </c>
      <c r="H108" s="1">
        <f t="shared" si="35"/>
        <v>0</v>
      </c>
      <c r="I108" s="89"/>
      <c r="J108" s="89"/>
      <c r="K108" s="89"/>
      <c r="L108" s="89"/>
      <c r="M108" s="89"/>
      <c r="N108" s="89"/>
      <c r="O108" s="89"/>
      <c r="P108" s="89"/>
      <c r="Q108" s="89"/>
      <c r="R108" s="386"/>
      <c r="S108" s="228" t="b">
        <f t="shared" si="28"/>
        <v>0</v>
      </c>
      <c r="T108" s="531" t="str">
        <f t="shared" si="29"/>
        <v>8-3.</v>
      </c>
    </row>
    <row r="109" spans="1:21" ht="18.75" hidden="1" customHeight="1" x14ac:dyDescent="0.3">
      <c r="A109" s="532">
        <v>112</v>
      </c>
      <c r="B109" s="121" t="s">
        <v>153</v>
      </c>
      <c r="C109" s="542" t="s">
        <v>157</v>
      </c>
      <c r="D109" s="543"/>
      <c r="E109" s="2" t="s">
        <v>49</v>
      </c>
      <c r="F109" s="34">
        <f>IFERROR(INDEX(Rates[[433]:[13731]],
MATCH('SOW Units'!$B109,Rates[Pay Item],0),
MATCH(TEXT('Invoice Rate Sheet'!$F$2,"0"),Rates[[#Headers],[433]:[13731]],0)),0)</f>
        <v>125</v>
      </c>
      <c r="G109" s="166">
        <f t="shared" si="34"/>
        <v>125</v>
      </c>
      <c r="H109" s="1">
        <f t="shared" si="35"/>
        <v>0</v>
      </c>
      <c r="I109" s="89"/>
      <c r="J109" s="89"/>
      <c r="K109" s="89"/>
      <c r="L109" s="89"/>
      <c r="M109" s="89"/>
      <c r="N109" s="89"/>
      <c r="O109" s="89"/>
      <c r="P109" s="89"/>
      <c r="Q109" s="89"/>
      <c r="R109" s="386"/>
      <c r="S109" s="228" t="b">
        <f t="shared" si="28"/>
        <v>0</v>
      </c>
      <c r="T109" s="531" t="str">
        <f t="shared" si="29"/>
        <v>8-4.</v>
      </c>
    </row>
    <row r="110" spans="1:21" ht="18.75" hidden="1" customHeight="1" x14ac:dyDescent="0.3">
      <c r="A110" s="532">
        <v>113</v>
      </c>
      <c r="B110" s="121" t="s">
        <v>154</v>
      </c>
      <c r="C110" s="542" t="s">
        <v>21</v>
      </c>
      <c r="D110" s="543"/>
      <c r="E110" s="2" t="s">
        <v>49</v>
      </c>
      <c r="F110" s="34">
        <f>IFERROR(INDEX(Rates[[433]:[13731]],
MATCH('SOW Units'!$B110,Rates[Pay Item],0),
MATCH(TEXT('Invoice Rate Sheet'!$F$2,"0"),Rates[[#Headers],[433]:[13731]],0)),0)</f>
        <v>84</v>
      </c>
      <c r="G110" s="166">
        <f t="shared" si="34"/>
        <v>84</v>
      </c>
      <c r="H110" s="1">
        <f t="shared" si="35"/>
        <v>0</v>
      </c>
      <c r="I110" s="89"/>
      <c r="J110" s="89"/>
      <c r="K110" s="89"/>
      <c r="L110" s="89"/>
      <c r="M110" s="89"/>
      <c r="N110" s="89"/>
      <c r="O110" s="89"/>
      <c r="P110" s="89"/>
      <c r="Q110" s="89"/>
      <c r="R110" s="386"/>
      <c r="S110" s="228" t="b">
        <f t="shared" si="28"/>
        <v>0</v>
      </c>
      <c r="T110" s="531" t="str">
        <f t="shared" si="29"/>
        <v>8-5.</v>
      </c>
    </row>
    <row r="111" spans="1:21" ht="18.75" customHeight="1" x14ac:dyDescent="0.3">
      <c r="A111" s="532">
        <v>114</v>
      </c>
      <c r="B111" s="121" t="s">
        <v>228</v>
      </c>
      <c r="C111" s="542" t="s">
        <v>0</v>
      </c>
      <c r="D111" s="543"/>
      <c r="E111" s="2" t="s">
        <v>49</v>
      </c>
      <c r="F111" s="34">
        <f>IFERROR(INDEX(Rates[[433]:[13731]],
MATCH('SOW Units'!$B111,Rates[Pay Item],0),
MATCH(TEXT('Invoice Rate Sheet'!$F$2,"0"),Rates[[#Headers],[433]:[13731]],0)),0)</f>
        <v>130</v>
      </c>
      <c r="G111" s="166">
        <f t="shared" si="34"/>
        <v>130</v>
      </c>
      <c r="H111" s="1">
        <f t="shared" si="35"/>
        <v>6</v>
      </c>
      <c r="I111" s="89"/>
      <c r="J111" s="89">
        <v>6</v>
      </c>
      <c r="K111" s="89"/>
      <c r="L111" s="89"/>
      <c r="M111" s="89"/>
      <c r="N111" s="89"/>
      <c r="O111" s="89"/>
      <c r="P111" s="89"/>
      <c r="Q111" s="89"/>
      <c r="R111" s="386"/>
      <c r="S111" s="228" t="b">
        <f t="shared" si="28"/>
        <v>1</v>
      </c>
      <c r="T111" s="531" t="str">
        <f t="shared" si="29"/>
        <v>8-6.</v>
      </c>
    </row>
    <row r="112" spans="1:21" ht="18.75" hidden="1" customHeight="1" x14ac:dyDescent="0.3">
      <c r="A112" s="532">
        <v>115</v>
      </c>
      <c r="B112" s="121" t="s">
        <v>363</v>
      </c>
      <c r="C112" s="542" t="s">
        <v>18</v>
      </c>
      <c r="D112" s="543"/>
      <c r="E112" s="2" t="s">
        <v>46</v>
      </c>
      <c r="F112" s="34">
        <f>IFERROR(INDEX(Rates[[433]:[13731]],
MATCH('SOW Units'!$B112,Rates[Pay Item],0),
MATCH(TEXT('Invoice Rate Sheet'!$F$2,"0"),Rates[[#Headers],[433]:[13731]],0)),0)</f>
        <v>23.15</v>
      </c>
      <c r="G112" s="166">
        <f t="shared" si="34"/>
        <v>23.15</v>
      </c>
      <c r="H112" s="1">
        <f t="shared" si="35"/>
        <v>0</v>
      </c>
      <c r="I112" s="89"/>
      <c r="J112" s="89"/>
      <c r="K112" s="89"/>
      <c r="L112" s="89"/>
      <c r="M112" s="89"/>
      <c r="N112" s="89"/>
      <c r="O112" s="89"/>
      <c r="P112" s="89"/>
      <c r="Q112" s="89"/>
      <c r="R112" s="386"/>
      <c r="S112" s="228" t="b">
        <f t="shared" si="28"/>
        <v>0</v>
      </c>
      <c r="T112" s="531" t="str">
        <f t="shared" si="29"/>
        <v>8-7.</v>
      </c>
    </row>
    <row r="113" spans="1:21" ht="18.75" hidden="1" customHeight="1" x14ac:dyDescent="0.3">
      <c r="A113" s="532">
        <v>116</v>
      </c>
      <c r="B113" s="121" t="s">
        <v>364</v>
      </c>
      <c r="C113" s="542" t="s">
        <v>20</v>
      </c>
      <c r="D113" s="543"/>
      <c r="E113" s="2" t="s">
        <v>46</v>
      </c>
      <c r="F113" s="34">
        <f>IFERROR(INDEX(Rates[[433]:[13731]],
MATCH('SOW Units'!$B113,Rates[Pay Item],0),
MATCH(TEXT('Invoice Rate Sheet'!$F$2,"0"),Rates[[#Headers],[433]:[13731]],0)),0)</f>
        <v>57.87</v>
      </c>
      <c r="G113" s="166">
        <f t="shared" si="34"/>
        <v>57.87</v>
      </c>
      <c r="H113" s="1">
        <f t="shared" si="35"/>
        <v>0</v>
      </c>
      <c r="I113" s="89"/>
      <c r="J113" s="89"/>
      <c r="K113" s="89"/>
      <c r="L113" s="89"/>
      <c r="M113" s="89"/>
      <c r="N113" s="89"/>
      <c r="O113" s="89"/>
      <c r="P113" s="89"/>
      <c r="Q113" s="89"/>
      <c r="R113" s="386"/>
      <c r="S113" s="228" t="b">
        <f t="shared" si="28"/>
        <v>0</v>
      </c>
      <c r="T113" s="531" t="str">
        <f t="shared" si="29"/>
        <v>8-8.</v>
      </c>
    </row>
    <row r="114" spans="1:21" ht="33.75" hidden="1" customHeight="1" x14ac:dyDescent="0.3">
      <c r="A114" s="532">
        <v>117</v>
      </c>
      <c r="B114" s="123" t="s">
        <v>365</v>
      </c>
      <c r="C114" s="542" t="s">
        <v>528</v>
      </c>
      <c r="D114" s="550"/>
      <c r="E114" s="3" t="s">
        <v>49</v>
      </c>
      <c r="F114" s="34">
        <f>IFERROR(INDEX(Rates[[433]:[13731]],
MATCH('SOW Units'!$B114,Rates[Pay Item],0),
MATCH(TEXT('Invoice Rate Sheet'!$F$2,"0"),Rates[[#Headers],[433]:[13731]],0)),0)</f>
        <v>80</v>
      </c>
      <c r="G114" s="166">
        <f t="shared" si="34"/>
        <v>80</v>
      </c>
      <c r="H114" s="1">
        <f t="shared" si="35"/>
        <v>0</v>
      </c>
      <c r="I114" s="89"/>
      <c r="J114" s="133"/>
      <c r="K114" s="133"/>
      <c r="L114" s="133"/>
      <c r="M114" s="133"/>
      <c r="N114" s="133"/>
      <c r="O114" s="133"/>
      <c r="P114" s="133"/>
      <c r="Q114" s="133"/>
      <c r="R114" s="390"/>
      <c r="S114" s="228" t="b">
        <f t="shared" si="28"/>
        <v>0</v>
      </c>
      <c r="T114" s="531" t="str">
        <f t="shared" si="29"/>
        <v>8-9.</v>
      </c>
    </row>
    <row r="115" spans="1:21" ht="18.75" hidden="1" customHeight="1" x14ac:dyDescent="0.3">
      <c r="A115" s="532">
        <v>118</v>
      </c>
      <c r="B115" s="123" t="s">
        <v>366</v>
      </c>
      <c r="C115" s="542" t="s">
        <v>1444</v>
      </c>
      <c r="D115" s="550"/>
      <c r="E115" s="3" t="s">
        <v>49</v>
      </c>
      <c r="F115" s="34">
        <f>IFERROR(INDEX(Rates[[433]:[13731]],
MATCH('SOW Units'!$B115,Rates[Pay Item],0),
MATCH(TEXT('Invoice Rate Sheet'!$F$2,"0"),Rates[[#Headers],[433]:[13731]],0)),0)</f>
        <v>125</v>
      </c>
      <c r="G115" s="166">
        <f t="shared" si="34"/>
        <v>125</v>
      </c>
      <c r="H115" s="1">
        <f t="shared" si="35"/>
        <v>0</v>
      </c>
      <c r="I115" s="89"/>
      <c r="J115" s="133"/>
      <c r="K115" s="133"/>
      <c r="L115" s="133"/>
      <c r="M115" s="133"/>
      <c r="N115" s="133"/>
      <c r="O115" s="133"/>
      <c r="P115" s="133"/>
      <c r="Q115" s="133"/>
      <c r="R115" s="390"/>
      <c r="S115" s="228" t="b">
        <f t="shared" si="28"/>
        <v>0</v>
      </c>
      <c r="T115" s="531" t="str">
        <f t="shared" si="29"/>
        <v>8-10.</v>
      </c>
    </row>
    <row r="116" spans="1:21" ht="33.75" customHeight="1" x14ac:dyDescent="0.3">
      <c r="A116" s="532">
        <v>119</v>
      </c>
      <c r="B116" s="123" t="s">
        <v>1262</v>
      </c>
      <c r="C116" s="542" t="s">
        <v>1263</v>
      </c>
      <c r="D116" s="550"/>
      <c r="E116" s="3" t="s">
        <v>1264</v>
      </c>
      <c r="F116" s="34">
        <f>IFERROR(INDEX(Rates[[433]:[13731]],
MATCH('SOW Units'!$B116,Rates[Pay Item],0),
MATCH(TEXT('Invoice Rate Sheet'!$F$2,"0"),Rates[[#Headers],[433]:[13731]],0)),0)</f>
        <v>65.62</v>
      </c>
      <c r="G116" s="166">
        <f t="shared" ref="G116:G119" si="40">F116</f>
        <v>65.62</v>
      </c>
      <c r="H116" s="1">
        <f t="shared" ref="H116:H119" si="41">SUM(I116:R116)</f>
        <v>2</v>
      </c>
      <c r="I116" s="89"/>
      <c r="J116" s="133">
        <v>2</v>
      </c>
      <c r="K116" s="133"/>
      <c r="L116" s="133"/>
      <c r="M116" s="133"/>
      <c r="N116" s="133"/>
      <c r="O116" s="133"/>
      <c r="P116" s="133"/>
      <c r="Q116" s="133"/>
      <c r="R116" s="390"/>
      <c r="S116" s="228" t="b">
        <f t="shared" si="28"/>
        <v>1</v>
      </c>
      <c r="T116" s="531" t="str">
        <f t="shared" si="29"/>
        <v>8-11.</v>
      </c>
    </row>
    <row r="117" spans="1:21" ht="18.75" hidden="1" customHeight="1" x14ac:dyDescent="0.3">
      <c r="A117" s="532">
        <v>120</v>
      </c>
      <c r="B117" s="121" t="s">
        <v>1265</v>
      </c>
      <c r="C117" s="542" t="s">
        <v>1266</v>
      </c>
      <c r="D117" s="543"/>
      <c r="E117" s="2" t="s">
        <v>46</v>
      </c>
      <c r="F117" s="34">
        <f>IFERROR(INDEX(Rates[[433]:[13731]],
MATCH('SOW Units'!$B117,Rates[Pay Item],0),
MATCH(TEXT('Invoice Rate Sheet'!$F$2,"0"),Rates[[#Headers],[433]:[13731]],0)),0)</f>
        <v>30.37</v>
      </c>
      <c r="G117" s="166">
        <f t="shared" si="40"/>
        <v>30.37</v>
      </c>
      <c r="H117" s="1">
        <f t="shared" si="41"/>
        <v>0</v>
      </c>
      <c r="I117" s="89"/>
      <c r="J117" s="89"/>
      <c r="K117" s="89"/>
      <c r="L117" s="89"/>
      <c r="M117" s="89"/>
      <c r="N117" s="89"/>
      <c r="O117" s="89"/>
      <c r="P117" s="89"/>
      <c r="Q117" s="89"/>
      <c r="R117" s="386"/>
      <c r="S117" s="228" t="b">
        <f t="shared" si="28"/>
        <v>0</v>
      </c>
      <c r="T117" s="531" t="str">
        <f t="shared" si="29"/>
        <v>8-12.</v>
      </c>
    </row>
    <row r="118" spans="1:21" ht="18.75" hidden="1" customHeight="1" x14ac:dyDescent="0.3">
      <c r="A118" s="532">
        <v>121</v>
      </c>
      <c r="B118" s="121" t="s">
        <v>1267</v>
      </c>
      <c r="C118" s="542" t="s">
        <v>1268</v>
      </c>
      <c r="D118" s="543"/>
      <c r="E118" s="2" t="s">
        <v>46</v>
      </c>
      <c r="F118" s="34">
        <f>IFERROR(INDEX(Rates[[433]:[13731]],
MATCH('SOW Units'!$B118,Rates[Pay Item],0),
MATCH(TEXT('Invoice Rate Sheet'!$F$2,"0"),Rates[[#Headers],[433]:[13731]],0)),0)</f>
        <v>30.37</v>
      </c>
      <c r="G118" s="166">
        <f t="shared" si="40"/>
        <v>30.37</v>
      </c>
      <c r="H118" s="1">
        <f t="shared" si="41"/>
        <v>0</v>
      </c>
      <c r="I118" s="89"/>
      <c r="J118" s="89"/>
      <c r="K118" s="89"/>
      <c r="L118" s="89"/>
      <c r="M118" s="89"/>
      <c r="N118" s="89"/>
      <c r="O118" s="89"/>
      <c r="P118" s="89"/>
      <c r="Q118" s="89"/>
      <c r="R118" s="386"/>
      <c r="S118" s="228" t="b">
        <f t="shared" si="28"/>
        <v>0</v>
      </c>
      <c r="T118" s="531" t="str">
        <f t="shared" si="29"/>
        <v>8-13.</v>
      </c>
    </row>
    <row r="119" spans="1:21" ht="48.75" hidden="1" customHeight="1" x14ac:dyDescent="0.3">
      <c r="A119" s="532">
        <v>122</v>
      </c>
      <c r="B119" s="121" t="s">
        <v>1392</v>
      </c>
      <c r="C119" s="542" t="s">
        <v>1269</v>
      </c>
      <c r="D119" s="550"/>
      <c r="E119" s="3" t="s">
        <v>49</v>
      </c>
      <c r="F119" s="34">
        <f>IFERROR(INDEX(Rates[[433]:[13731]],
MATCH('SOW Units'!$B119,Rates[Pay Item],0),
MATCH(TEXT('Invoice Rate Sheet'!$F$2,"0"),Rates[[#Headers],[433]:[13731]],0)),0)</f>
        <v>19.68</v>
      </c>
      <c r="G119" s="166">
        <f t="shared" si="40"/>
        <v>19.68</v>
      </c>
      <c r="H119" s="1">
        <f t="shared" si="41"/>
        <v>0</v>
      </c>
      <c r="I119" s="89"/>
      <c r="J119" s="89"/>
      <c r="K119" s="89"/>
      <c r="L119" s="89"/>
      <c r="M119" s="89"/>
      <c r="N119" s="89"/>
      <c r="O119" s="89"/>
      <c r="P119" s="89"/>
      <c r="Q119" s="89"/>
      <c r="R119" s="386"/>
      <c r="S119" s="228" t="b">
        <f t="shared" si="28"/>
        <v>0</v>
      </c>
      <c r="T119" s="531" t="str">
        <f t="shared" si="29"/>
        <v>8-14.</v>
      </c>
    </row>
    <row r="120" spans="1:21" s="9" customFormat="1" ht="18" hidden="1" customHeight="1" x14ac:dyDescent="0.3">
      <c r="A120" s="532">
        <v>123</v>
      </c>
      <c r="B120" s="197" t="s">
        <v>7</v>
      </c>
      <c r="C120" s="544" t="s">
        <v>461</v>
      </c>
      <c r="D120" s="545"/>
      <c r="E120" s="201"/>
      <c r="F120" s="201"/>
      <c r="G120" s="199"/>
      <c r="H120" s="202"/>
      <c r="I120" s="203"/>
      <c r="J120" s="203"/>
      <c r="K120" s="203"/>
      <c r="L120" s="203"/>
      <c r="M120" s="203"/>
      <c r="N120" s="203"/>
      <c r="O120" s="203"/>
      <c r="P120" s="203"/>
      <c r="Q120" s="203"/>
      <c r="R120" s="389"/>
      <c r="S120" s="228" t="b">
        <f t="shared" si="28"/>
        <v>0</v>
      </c>
      <c r="T120" s="531"/>
      <c r="U120" s="381"/>
    </row>
    <row r="121" spans="1:21" s="9" customFormat="1" ht="18" hidden="1" customHeight="1" x14ac:dyDescent="0.3">
      <c r="A121" s="532">
        <v>124</v>
      </c>
      <c r="B121" s="197" t="s">
        <v>462</v>
      </c>
      <c r="C121" s="544" t="s">
        <v>463</v>
      </c>
      <c r="D121" s="545"/>
      <c r="E121" s="201"/>
      <c r="F121" s="201"/>
      <c r="G121" s="199"/>
      <c r="H121" s="202"/>
      <c r="I121" s="203"/>
      <c r="J121" s="203"/>
      <c r="K121" s="203"/>
      <c r="L121" s="203"/>
      <c r="M121" s="203"/>
      <c r="N121" s="203"/>
      <c r="O121" s="203"/>
      <c r="P121" s="203"/>
      <c r="Q121" s="203"/>
      <c r="R121" s="389"/>
      <c r="S121" s="228" t="b">
        <f t="shared" si="28"/>
        <v>0</v>
      </c>
      <c r="T121" s="531"/>
      <c r="U121" s="381"/>
    </row>
    <row r="122" spans="1:21" s="9" customFormat="1" ht="34.5" hidden="1" customHeight="1" x14ac:dyDescent="0.3">
      <c r="A122" s="532">
        <v>125</v>
      </c>
      <c r="B122" s="123" t="s">
        <v>158</v>
      </c>
      <c r="C122" s="542" t="s">
        <v>1445</v>
      </c>
      <c r="D122" s="550"/>
      <c r="E122" s="3" t="s">
        <v>49</v>
      </c>
      <c r="F122" s="34">
        <f>IFERROR(INDEX(Rates[[433]:[13731]],
MATCH('SOW Units'!$B122,Rates[Pay Item],0),
MATCH(TEXT('Invoice Rate Sheet'!$F$2,"0"),Rates[[#Headers],[433]:[13731]],0)),0)</f>
        <v>434</v>
      </c>
      <c r="G122" s="166">
        <f t="shared" si="34"/>
        <v>434</v>
      </c>
      <c r="H122" s="1">
        <f t="shared" si="35"/>
        <v>0</v>
      </c>
      <c r="I122" s="89"/>
      <c r="J122" s="133"/>
      <c r="K122" s="133"/>
      <c r="L122" s="133"/>
      <c r="M122" s="133"/>
      <c r="N122" s="133"/>
      <c r="O122" s="133"/>
      <c r="P122" s="133"/>
      <c r="Q122" s="133"/>
      <c r="R122" s="390"/>
      <c r="S122" s="228" t="b">
        <f t="shared" si="28"/>
        <v>0</v>
      </c>
      <c r="T122" s="531" t="str">
        <f t="shared" si="29"/>
        <v>9-1.</v>
      </c>
      <c r="U122" s="381"/>
    </row>
    <row r="123" spans="1:21" ht="18.75" hidden="1" customHeight="1" x14ac:dyDescent="0.3">
      <c r="A123" s="532">
        <v>126</v>
      </c>
      <c r="B123" s="121" t="s">
        <v>159</v>
      </c>
      <c r="C123" s="542" t="s">
        <v>23</v>
      </c>
      <c r="D123" s="543"/>
      <c r="E123" s="2" t="s">
        <v>49</v>
      </c>
      <c r="F123" s="34">
        <f>IFERROR(INDEX(Rates[[433]:[13731]],
MATCH('SOW Units'!$B123,Rates[Pay Item],0),
MATCH(TEXT('Invoice Rate Sheet'!$F$2,"0"),Rates[[#Headers],[433]:[13731]],0)),0)</f>
        <v>46.17</v>
      </c>
      <c r="G123" s="166">
        <f t="shared" si="34"/>
        <v>46.17</v>
      </c>
      <c r="H123" s="1">
        <f t="shared" si="35"/>
        <v>0</v>
      </c>
      <c r="I123" s="89"/>
      <c r="J123" s="89"/>
      <c r="K123" s="89"/>
      <c r="L123" s="89"/>
      <c r="M123" s="89"/>
      <c r="N123" s="89"/>
      <c r="O123" s="89"/>
      <c r="P123" s="89"/>
      <c r="Q123" s="89"/>
      <c r="R123" s="386"/>
      <c r="S123" s="228" t="b">
        <f t="shared" si="28"/>
        <v>0</v>
      </c>
      <c r="T123" s="531" t="str">
        <f t="shared" si="29"/>
        <v>9-2.</v>
      </c>
    </row>
    <row r="124" spans="1:21" ht="18.75" hidden="1" customHeight="1" x14ac:dyDescent="0.3">
      <c r="A124" s="532">
        <v>127</v>
      </c>
      <c r="B124" s="121" t="s">
        <v>160</v>
      </c>
      <c r="C124" s="542" t="s">
        <v>36</v>
      </c>
      <c r="D124" s="543"/>
      <c r="E124" s="2" t="s">
        <v>49</v>
      </c>
      <c r="F124" s="34">
        <f>IFERROR(INDEX(Rates[[433]:[13731]],
MATCH('SOW Units'!$B124,Rates[Pay Item],0),
MATCH(TEXT('Invoice Rate Sheet'!$F$2,"0"),Rates[[#Headers],[433]:[13731]],0)),0)</f>
        <v>66.150000000000006</v>
      </c>
      <c r="G124" s="166">
        <f t="shared" si="34"/>
        <v>66.150000000000006</v>
      </c>
      <c r="H124" s="1">
        <f t="shared" si="35"/>
        <v>0</v>
      </c>
      <c r="I124" s="89"/>
      <c r="J124" s="89"/>
      <c r="K124" s="89"/>
      <c r="L124" s="89"/>
      <c r="M124" s="89"/>
      <c r="N124" s="89"/>
      <c r="O124" s="89"/>
      <c r="P124" s="89"/>
      <c r="Q124" s="89"/>
      <c r="R124" s="386"/>
      <c r="S124" s="228" t="b">
        <f t="shared" si="28"/>
        <v>0</v>
      </c>
      <c r="T124" s="531" t="str">
        <f t="shared" si="29"/>
        <v>9-3.</v>
      </c>
    </row>
    <row r="125" spans="1:21" ht="18.75" customHeight="1" x14ac:dyDescent="0.3">
      <c r="A125" s="532">
        <v>128</v>
      </c>
      <c r="B125" s="121" t="s">
        <v>161</v>
      </c>
      <c r="C125" s="542" t="s">
        <v>50</v>
      </c>
      <c r="D125" s="543"/>
      <c r="E125" s="2" t="s">
        <v>49</v>
      </c>
      <c r="F125" s="34">
        <f>IFERROR(INDEX(Rates[[433]:[13731]],
MATCH('SOW Units'!$B125,Rates[Pay Item],0),
MATCH(TEXT('Invoice Rate Sheet'!$F$2,"0"),Rates[[#Headers],[433]:[13731]],0)),0)</f>
        <v>83.86</v>
      </c>
      <c r="G125" s="166">
        <f t="shared" si="34"/>
        <v>83.86</v>
      </c>
      <c r="H125" s="1">
        <f t="shared" si="35"/>
        <v>1</v>
      </c>
      <c r="I125" s="89"/>
      <c r="J125" s="89">
        <v>1</v>
      </c>
      <c r="K125" s="89"/>
      <c r="L125" s="89"/>
      <c r="M125" s="89"/>
      <c r="N125" s="89"/>
      <c r="O125" s="89"/>
      <c r="P125" s="89"/>
      <c r="Q125" s="89"/>
      <c r="R125" s="386"/>
      <c r="S125" s="228" t="b">
        <f t="shared" si="28"/>
        <v>1</v>
      </c>
      <c r="T125" s="531" t="str">
        <f t="shared" si="29"/>
        <v>9-4.</v>
      </c>
    </row>
    <row r="126" spans="1:21" ht="18.75" customHeight="1" x14ac:dyDescent="0.3">
      <c r="A126" s="532">
        <v>129</v>
      </c>
      <c r="B126" s="121" t="s">
        <v>162</v>
      </c>
      <c r="C126" s="542" t="s">
        <v>22</v>
      </c>
      <c r="D126" s="543"/>
      <c r="E126" s="2" t="s">
        <v>49</v>
      </c>
      <c r="F126" s="34">
        <f>IFERROR(INDEX(Rates[[433]:[13731]],
MATCH('SOW Units'!$B126,Rates[Pay Item],0),
MATCH(TEXT('Invoice Rate Sheet'!$F$2,"0"),Rates[[#Headers],[433]:[13731]],0)),0)</f>
        <v>89.93</v>
      </c>
      <c r="G126" s="166">
        <f t="shared" si="34"/>
        <v>89.93</v>
      </c>
      <c r="H126" s="1">
        <f t="shared" si="35"/>
        <v>4</v>
      </c>
      <c r="I126" s="89"/>
      <c r="J126" s="89">
        <v>4</v>
      </c>
      <c r="K126" s="89"/>
      <c r="L126" s="89"/>
      <c r="M126" s="89"/>
      <c r="N126" s="89"/>
      <c r="O126" s="89"/>
      <c r="P126" s="89"/>
      <c r="Q126" s="89"/>
      <c r="R126" s="386"/>
      <c r="S126" s="228" t="b">
        <f t="shared" si="28"/>
        <v>1</v>
      </c>
      <c r="T126" s="531" t="str">
        <f t="shared" si="29"/>
        <v>9-5.</v>
      </c>
    </row>
    <row r="127" spans="1:21" ht="18.75" hidden="1" customHeight="1" x14ac:dyDescent="0.3">
      <c r="A127" s="532">
        <v>130</v>
      </c>
      <c r="B127" s="121" t="s">
        <v>163</v>
      </c>
      <c r="C127" s="542" t="s">
        <v>24</v>
      </c>
      <c r="D127" s="543"/>
      <c r="E127" s="2" t="s">
        <v>49</v>
      </c>
      <c r="F127" s="34">
        <f>IFERROR(INDEX(Rates[[433]:[13731]],
MATCH('SOW Units'!$B127,Rates[Pay Item],0),
MATCH(TEXT('Invoice Rate Sheet'!$F$2,"0"),Rates[[#Headers],[433]:[13731]],0)),0)</f>
        <v>85.07</v>
      </c>
      <c r="G127" s="166">
        <f t="shared" si="34"/>
        <v>85.07</v>
      </c>
      <c r="H127" s="1">
        <f t="shared" si="35"/>
        <v>0</v>
      </c>
      <c r="I127" s="89"/>
      <c r="J127" s="89"/>
      <c r="K127" s="89"/>
      <c r="L127" s="89"/>
      <c r="M127" s="89"/>
      <c r="N127" s="89"/>
      <c r="O127" s="89"/>
      <c r="P127" s="89"/>
      <c r="Q127" s="89"/>
      <c r="R127" s="386"/>
      <c r="S127" s="228" t="b">
        <f t="shared" si="28"/>
        <v>0</v>
      </c>
      <c r="T127" s="531" t="str">
        <f t="shared" si="29"/>
        <v>9-6.</v>
      </c>
    </row>
    <row r="128" spans="1:21" ht="33.75" hidden="1" customHeight="1" x14ac:dyDescent="0.3">
      <c r="A128" s="532">
        <v>131</v>
      </c>
      <c r="B128" s="123" t="s">
        <v>164</v>
      </c>
      <c r="C128" s="542" t="s">
        <v>56</v>
      </c>
      <c r="D128" s="550"/>
      <c r="E128" s="3" t="s">
        <v>49</v>
      </c>
      <c r="F128" s="34">
        <f>IFERROR(INDEX(Rates[[433]:[13731]],
MATCH('SOW Units'!$B128,Rates[Pay Item],0),
MATCH(TEXT('Invoice Rate Sheet'!$F$2,"0"),Rates[[#Headers],[433]:[13731]],0)),0)</f>
        <v>158</v>
      </c>
      <c r="G128" s="166">
        <f t="shared" si="34"/>
        <v>158</v>
      </c>
      <c r="H128" s="1">
        <f t="shared" si="35"/>
        <v>0</v>
      </c>
      <c r="I128" s="89"/>
      <c r="J128" s="133"/>
      <c r="K128" s="133"/>
      <c r="L128" s="133"/>
      <c r="M128" s="133"/>
      <c r="N128" s="133"/>
      <c r="O128" s="133"/>
      <c r="P128" s="133"/>
      <c r="Q128" s="133"/>
      <c r="R128" s="390"/>
      <c r="S128" s="228" t="b">
        <f t="shared" si="28"/>
        <v>0</v>
      </c>
      <c r="T128" s="531" t="str">
        <f t="shared" si="29"/>
        <v>9-7.</v>
      </c>
    </row>
    <row r="129" spans="1:20" ht="18.75" hidden="1" customHeight="1" x14ac:dyDescent="0.3">
      <c r="A129" s="532">
        <v>132</v>
      </c>
      <c r="B129" s="121" t="s">
        <v>165</v>
      </c>
      <c r="C129" s="542" t="s">
        <v>25</v>
      </c>
      <c r="D129" s="543"/>
      <c r="E129" s="2" t="s">
        <v>49</v>
      </c>
      <c r="F129" s="34">
        <f>IFERROR(INDEX(Rates[[433]:[13731]],
MATCH('SOW Units'!$B129,Rates[Pay Item],0),
MATCH(TEXT('Invoice Rate Sheet'!$F$2,"0"),Rates[[#Headers],[433]:[13731]],0)),0)</f>
        <v>54.69</v>
      </c>
      <c r="G129" s="166">
        <f t="shared" si="34"/>
        <v>54.69</v>
      </c>
      <c r="H129" s="1">
        <f t="shared" si="35"/>
        <v>0</v>
      </c>
      <c r="I129" s="89"/>
      <c r="J129" s="89"/>
      <c r="K129" s="89"/>
      <c r="L129" s="89"/>
      <c r="M129" s="89"/>
      <c r="N129" s="89"/>
      <c r="O129" s="89"/>
      <c r="P129" s="89"/>
      <c r="Q129" s="89"/>
      <c r="R129" s="386"/>
      <c r="S129" s="228" t="b">
        <f t="shared" si="28"/>
        <v>0</v>
      </c>
      <c r="T129" s="531" t="str">
        <f t="shared" si="29"/>
        <v>9-8.</v>
      </c>
    </row>
    <row r="130" spans="1:20" ht="18.75" hidden="1" customHeight="1" x14ac:dyDescent="0.3">
      <c r="A130" s="532">
        <v>133</v>
      </c>
      <c r="B130" s="121" t="s">
        <v>1270</v>
      </c>
      <c r="C130" s="542" t="s">
        <v>1271</v>
      </c>
      <c r="D130" s="543"/>
      <c r="E130" s="2" t="s">
        <v>49</v>
      </c>
      <c r="F130" s="34">
        <f>IFERROR(INDEX(Rates[[433]:[13731]],
MATCH('SOW Units'!$B130,Rates[Pay Item],0),
MATCH(TEXT('Invoice Rate Sheet'!$F$2,"0"),Rates[[#Headers],[433]:[13731]],0)),0)</f>
        <v>262.54000000000002</v>
      </c>
      <c r="G130" s="166">
        <f t="shared" ref="G130" si="42">F130</f>
        <v>262.54000000000002</v>
      </c>
      <c r="H130" s="1">
        <f t="shared" ref="H130" si="43">SUM(I130:R130)</f>
        <v>0</v>
      </c>
      <c r="I130" s="89"/>
      <c r="J130" s="89"/>
      <c r="K130" s="89"/>
      <c r="L130" s="89"/>
      <c r="M130" s="89"/>
      <c r="N130" s="89"/>
      <c r="O130" s="89"/>
      <c r="P130" s="89"/>
      <c r="Q130" s="89"/>
      <c r="R130" s="386"/>
      <c r="S130" s="228" t="b">
        <f t="shared" si="28"/>
        <v>0</v>
      </c>
      <c r="T130" s="531" t="str">
        <f t="shared" si="29"/>
        <v>9-8.a.</v>
      </c>
    </row>
    <row r="131" spans="1:20" ht="18.75" hidden="1" customHeight="1" x14ac:dyDescent="0.3">
      <c r="A131" s="532">
        <v>134</v>
      </c>
      <c r="B131" s="121" t="s">
        <v>166</v>
      </c>
      <c r="C131" s="542" t="s">
        <v>58</v>
      </c>
      <c r="D131" s="543"/>
      <c r="E131" s="2" t="s">
        <v>49</v>
      </c>
      <c r="F131" s="34">
        <f>IFERROR(INDEX(Rates[[433]:[13731]],
MATCH('SOW Units'!$B131,Rates[Pay Item],0),
MATCH(TEXT('Invoice Rate Sheet'!$F$2,"0"),Rates[[#Headers],[433]:[13731]],0)),0)</f>
        <v>49.61</v>
      </c>
      <c r="G131" s="166">
        <f t="shared" si="34"/>
        <v>49.61</v>
      </c>
      <c r="H131" s="1">
        <f t="shared" si="35"/>
        <v>0</v>
      </c>
      <c r="I131" s="89"/>
      <c r="J131" s="89"/>
      <c r="K131" s="89"/>
      <c r="L131" s="89"/>
      <c r="M131" s="89"/>
      <c r="N131" s="89"/>
      <c r="O131" s="89"/>
      <c r="P131" s="89"/>
      <c r="Q131" s="89"/>
      <c r="R131" s="386"/>
      <c r="S131" s="228" t="b">
        <f t="shared" si="28"/>
        <v>0</v>
      </c>
      <c r="T131" s="531" t="str">
        <f t="shared" si="29"/>
        <v>9-9.</v>
      </c>
    </row>
    <row r="132" spans="1:20" ht="33.75" hidden="1" customHeight="1" x14ac:dyDescent="0.3">
      <c r="A132" s="532">
        <v>135</v>
      </c>
      <c r="B132" s="123" t="s">
        <v>167</v>
      </c>
      <c r="C132" s="542" t="s">
        <v>1216</v>
      </c>
      <c r="D132" s="550"/>
      <c r="E132" s="3" t="s">
        <v>49</v>
      </c>
      <c r="F132" s="34">
        <f>IFERROR(INDEX(Rates[[433]:[13731]],
MATCH('SOW Units'!$B132,Rates[Pay Item],0),
MATCH(TEXT('Invoice Rate Sheet'!$F$2,"0"),Rates[[#Headers],[433]:[13731]],0)),0)</f>
        <v>76.56</v>
      </c>
      <c r="G132" s="166">
        <f t="shared" si="34"/>
        <v>76.56</v>
      </c>
      <c r="H132" s="1">
        <f t="shared" si="35"/>
        <v>0</v>
      </c>
      <c r="I132" s="89"/>
      <c r="J132" s="133"/>
      <c r="K132" s="133"/>
      <c r="L132" s="133"/>
      <c r="M132" s="133"/>
      <c r="N132" s="133"/>
      <c r="O132" s="133"/>
      <c r="P132" s="133"/>
      <c r="Q132" s="133"/>
      <c r="R132" s="390"/>
      <c r="S132" s="228" t="b">
        <f t="shared" si="28"/>
        <v>0</v>
      </c>
      <c r="T132" s="531" t="str">
        <f t="shared" si="29"/>
        <v>9-10.</v>
      </c>
    </row>
    <row r="133" spans="1:20" ht="18.75" customHeight="1" x14ac:dyDescent="0.3">
      <c r="A133" s="532">
        <v>136</v>
      </c>
      <c r="B133" s="121" t="s">
        <v>367</v>
      </c>
      <c r="C133" s="542" t="s">
        <v>26</v>
      </c>
      <c r="D133" s="543"/>
      <c r="E133" s="2" t="s">
        <v>49</v>
      </c>
      <c r="F133" s="34">
        <f>IFERROR(INDEX(Rates[[433]:[13731]],
MATCH('SOW Units'!$B133,Rates[Pay Item],0),
MATCH(TEXT('Invoice Rate Sheet'!$F$2,"0"),Rates[[#Headers],[433]:[13731]],0)),0)</f>
        <v>12.12</v>
      </c>
      <c r="G133" s="166">
        <f t="shared" si="34"/>
        <v>12.12</v>
      </c>
      <c r="H133" s="1">
        <f t="shared" si="35"/>
        <v>1</v>
      </c>
      <c r="I133" s="89"/>
      <c r="J133" s="89">
        <v>1</v>
      </c>
      <c r="K133" s="89"/>
      <c r="L133" s="89"/>
      <c r="M133" s="89"/>
      <c r="N133" s="89"/>
      <c r="O133" s="89"/>
      <c r="P133" s="89"/>
      <c r="Q133" s="89"/>
      <c r="R133" s="386"/>
      <c r="S133" s="228" t="b">
        <f t="shared" si="28"/>
        <v>1</v>
      </c>
      <c r="T133" s="531" t="str">
        <f t="shared" si="29"/>
        <v>9-11.</v>
      </c>
    </row>
    <row r="134" spans="1:20" ht="18.75" customHeight="1" x14ac:dyDescent="0.3">
      <c r="A134" s="532">
        <v>137</v>
      </c>
      <c r="B134" s="121" t="s">
        <v>368</v>
      </c>
      <c r="C134" s="542" t="s">
        <v>27</v>
      </c>
      <c r="D134" s="543"/>
      <c r="E134" s="2" t="s">
        <v>49</v>
      </c>
      <c r="F134" s="34">
        <f>IFERROR(INDEX(Rates[[433]:[13731]],
MATCH('SOW Units'!$B134,Rates[Pay Item],0),
MATCH(TEXT('Invoice Rate Sheet'!$F$2,"0"),Rates[[#Headers],[433]:[13731]],0)),0)</f>
        <v>12.12</v>
      </c>
      <c r="G134" s="166">
        <f t="shared" si="34"/>
        <v>12.12</v>
      </c>
      <c r="H134" s="1">
        <f t="shared" si="35"/>
        <v>1</v>
      </c>
      <c r="I134" s="89"/>
      <c r="J134" s="89">
        <v>1</v>
      </c>
      <c r="K134" s="89"/>
      <c r="L134" s="89"/>
      <c r="M134" s="89"/>
      <c r="N134" s="89"/>
      <c r="O134" s="89"/>
      <c r="P134" s="89"/>
      <c r="Q134" s="89"/>
      <c r="R134" s="386"/>
      <c r="S134" s="228" t="b">
        <f t="shared" si="28"/>
        <v>1</v>
      </c>
      <c r="T134" s="531" t="str">
        <f t="shared" si="29"/>
        <v>9-12.</v>
      </c>
    </row>
    <row r="135" spans="1:20" ht="18.75" customHeight="1" x14ac:dyDescent="0.3">
      <c r="A135" s="532">
        <v>138</v>
      </c>
      <c r="B135" s="121" t="s">
        <v>369</v>
      </c>
      <c r="C135" s="542" t="s">
        <v>28</v>
      </c>
      <c r="D135" s="543"/>
      <c r="E135" s="2" t="s">
        <v>49</v>
      </c>
      <c r="F135" s="34">
        <f>IFERROR(INDEX(Rates[[433]:[13731]],
MATCH('SOW Units'!$B135,Rates[Pay Item],0),
MATCH(TEXT('Invoice Rate Sheet'!$F$2,"0"),Rates[[#Headers],[433]:[13731]],0)),0)</f>
        <v>12.12</v>
      </c>
      <c r="G135" s="166">
        <f t="shared" si="34"/>
        <v>12.12</v>
      </c>
      <c r="H135" s="1">
        <f t="shared" si="35"/>
        <v>1</v>
      </c>
      <c r="I135" s="89"/>
      <c r="J135" s="89">
        <v>1</v>
      </c>
      <c r="K135" s="89"/>
      <c r="L135" s="89"/>
      <c r="M135" s="89"/>
      <c r="N135" s="89"/>
      <c r="O135" s="89"/>
      <c r="P135" s="89"/>
      <c r="Q135" s="89"/>
      <c r="R135" s="386"/>
      <c r="S135" s="228" t="b">
        <f t="shared" si="28"/>
        <v>1</v>
      </c>
      <c r="T135" s="531" t="str">
        <f t="shared" si="29"/>
        <v>9-13.</v>
      </c>
    </row>
    <row r="136" spans="1:20" ht="18.75" customHeight="1" x14ac:dyDescent="0.3">
      <c r="A136" s="532">
        <v>139</v>
      </c>
      <c r="B136" s="121" t="s">
        <v>370</v>
      </c>
      <c r="C136" s="542" t="s">
        <v>29</v>
      </c>
      <c r="D136" s="543"/>
      <c r="E136" s="2" t="s">
        <v>49</v>
      </c>
      <c r="F136" s="34">
        <f>IFERROR(INDEX(Rates[[433]:[13731]],
MATCH('SOW Units'!$B136,Rates[Pay Item],0),
MATCH(TEXT('Invoice Rate Sheet'!$F$2,"0"),Rates[[#Headers],[433]:[13731]],0)),0)</f>
        <v>12.12</v>
      </c>
      <c r="G136" s="166">
        <f t="shared" si="34"/>
        <v>12.12</v>
      </c>
      <c r="H136" s="1">
        <f t="shared" si="35"/>
        <v>4</v>
      </c>
      <c r="I136" s="89"/>
      <c r="J136" s="89">
        <v>4</v>
      </c>
      <c r="K136" s="89"/>
      <c r="L136" s="89"/>
      <c r="M136" s="89"/>
      <c r="N136" s="89"/>
      <c r="O136" s="89"/>
      <c r="P136" s="89"/>
      <c r="Q136" s="89"/>
      <c r="R136" s="386"/>
      <c r="S136" s="228" t="b">
        <f t="shared" si="28"/>
        <v>1</v>
      </c>
      <c r="T136" s="531" t="str">
        <f t="shared" si="29"/>
        <v>9-14.</v>
      </c>
    </row>
    <row r="137" spans="1:20" ht="18.75" customHeight="1" x14ac:dyDescent="0.3">
      <c r="A137" s="532">
        <v>140</v>
      </c>
      <c r="B137" s="121" t="s">
        <v>371</v>
      </c>
      <c r="C137" s="542" t="s">
        <v>32</v>
      </c>
      <c r="D137" s="543"/>
      <c r="E137" s="2" t="s">
        <v>49</v>
      </c>
      <c r="F137" s="34">
        <f>IFERROR(INDEX(Rates[[433]:[13731]],
MATCH('SOW Units'!$B137,Rates[Pay Item],0),
MATCH(TEXT('Invoice Rate Sheet'!$F$2,"0"),Rates[[#Headers],[433]:[13731]],0)),0)</f>
        <v>36.450000000000003</v>
      </c>
      <c r="G137" s="166">
        <f t="shared" si="34"/>
        <v>36.450000000000003</v>
      </c>
      <c r="H137" s="1">
        <f t="shared" si="35"/>
        <v>5</v>
      </c>
      <c r="I137" s="89"/>
      <c r="J137" s="89">
        <v>5</v>
      </c>
      <c r="K137" s="89"/>
      <c r="L137" s="89"/>
      <c r="M137" s="89"/>
      <c r="N137" s="89"/>
      <c r="O137" s="89"/>
      <c r="P137" s="89"/>
      <c r="Q137" s="89"/>
      <c r="R137" s="386"/>
      <c r="S137" s="228" t="b">
        <f t="shared" si="28"/>
        <v>1</v>
      </c>
      <c r="T137" s="531" t="str">
        <f t="shared" si="29"/>
        <v>9-15.</v>
      </c>
    </row>
    <row r="138" spans="1:20" ht="18.75" customHeight="1" x14ac:dyDescent="0.3">
      <c r="A138" s="532">
        <v>141</v>
      </c>
      <c r="B138" s="121" t="s">
        <v>372</v>
      </c>
      <c r="C138" s="542" t="s">
        <v>31</v>
      </c>
      <c r="D138" s="543"/>
      <c r="E138" s="2" t="s">
        <v>49</v>
      </c>
      <c r="F138" s="34">
        <f>IFERROR(INDEX(Rates[[433]:[13731]],
MATCH('SOW Units'!$B138,Rates[Pay Item],0),
MATCH(TEXT('Invoice Rate Sheet'!$F$2,"0"),Rates[[#Headers],[433]:[13731]],0)),0)</f>
        <v>36.450000000000003</v>
      </c>
      <c r="G138" s="166">
        <f t="shared" si="34"/>
        <v>36.450000000000003</v>
      </c>
      <c r="H138" s="1">
        <f t="shared" si="35"/>
        <v>5</v>
      </c>
      <c r="I138" s="89"/>
      <c r="J138" s="89">
        <v>5</v>
      </c>
      <c r="K138" s="89"/>
      <c r="L138" s="89"/>
      <c r="M138" s="89"/>
      <c r="N138" s="89"/>
      <c r="O138" s="89"/>
      <c r="P138" s="89"/>
      <c r="Q138" s="89"/>
      <c r="R138" s="386"/>
      <c r="S138" s="228" t="b">
        <f t="shared" si="28"/>
        <v>1</v>
      </c>
      <c r="T138" s="531" t="str">
        <f t="shared" si="29"/>
        <v>9-16.</v>
      </c>
    </row>
    <row r="139" spans="1:20" ht="18.75" hidden="1" customHeight="1" x14ac:dyDescent="0.3">
      <c r="A139" s="532">
        <v>142</v>
      </c>
      <c r="B139" s="121" t="s">
        <v>373</v>
      </c>
      <c r="C139" s="542" t="s">
        <v>30</v>
      </c>
      <c r="D139" s="543"/>
      <c r="E139" s="2" t="s">
        <v>49</v>
      </c>
      <c r="F139" s="34">
        <f>IFERROR(INDEX(Rates[[433]:[13731]],
MATCH('SOW Units'!$B139,Rates[Pay Item],0),
MATCH(TEXT('Invoice Rate Sheet'!$F$2,"0"),Rates[[#Headers],[433]:[13731]],0)),0)</f>
        <v>46.2</v>
      </c>
      <c r="G139" s="166">
        <f t="shared" si="34"/>
        <v>46.2</v>
      </c>
      <c r="H139" s="1">
        <f t="shared" si="35"/>
        <v>0</v>
      </c>
      <c r="I139" s="89"/>
      <c r="J139" s="89"/>
      <c r="K139" s="89"/>
      <c r="L139" s="89"/>
      <c r="M139" s="89"/>
      <c r="N139" s="89"/>
      <c r="O139" s="89"/>
      <c r="P139" s="89"/>
      <c r="Q139" s="89"/>
      <c r="R139" s="386"/>
      <c r="S139" s="228" t="b">
        <f t="shared" si="28"/>
        <v>0</v>
      </c>
      <c r="T139" s="531" t="str">
        <f t="shared" si="29"/>
        <v>9-17.</v>
      </c>
    </row>
    <row r="140" spans="1:20" ht="33.75" hidden="1" customHeight="1" x14ac:dyDescent="0.3">
      <c r="A140" s="532">
        <v>143</v>
      </c>
      <c r="B140" s="123" t="s">
        <v>374</v>
      </c>
      <c r="C140" s="542" t="s">
        <v>1451</v>
      </c>
      <c r="D140" s="550"/>
      <c r="E140" s="3" t="s">
        <v>49</v>
      </c>
      <c r="F140" s="34">
        <f>IFERROR(INDEX(Rates[[433]:[13731]],
MATCH('SOW Units'!$B140,Rates[Pay Item],0),
MATCH(TEXT('Invoice Rate Sheet'!$F$2,"0"),Rates[[#Headers],[433]:[13731]],0)),0)</f>
        <v>73.5</v>
      </c>
      <c r="G140" s="166">
        <f t="shared" si="34"/>
        <v>73.5</v>
      </c>
      <c r="H140" s="1">
        <f t="shared" si="35"/>
        <v>0</v>
      </c>
      <c r="I140" s="89"/>
      <c r="J140" s="133"/>
      <c r="K140" s="133"/>
      <c r="L140" s="133"/>
      <c r="M140" s="133"/>
      <c r="N140" s="133"/>
      <c r="O140" s="133"/>
      <c r="P140" s="133"/>
      <c r="Q140" s="133"/>
      <c r="R140" s="390"/>
      <c r="S140" s="228" t="b">
        <f t="shared" ref="S140:S203" si="44">IF(H140&gt;0,TRUE,FALSE)</f>
        <v>0</v>
      </c>
      <c r="T140" s="531" t="str">
        <f t="shared" ref="T140:T203" si="45">B140</f>
        <v>9-18.</v>
      </c>
    </row>
    <row r="141" spans="1:20" ht="18.75" hidden="1" customHeight="1" x14ac:dyDescent="0.3">
      <c r="A141" s="532">
        <v>144</v>
      </c>
      <c r="B141" s="121" t="s">
        <v>375</v>
      </c>
      <c r="C141" s="542" t="s">
        <v>615</v>
      </c>
      <c r="D141" s="543"/>
      <c r="E141" s="2" t="s">
        <v>49</v>
      </c>
      <c r="F141" s="34">
        <f>IFERROR(INDEX(Rates[[433]:[13731]],
MATCH('SOW Units'!$B141,Rates[Pay Item],0),
MATCH(TEXT('Invoice Rate Sheet'!$F$2,"0"),Rates[[#Headers],[433]:[13731]],0)),0)</f>
        <v>10.5</v>
      </c>
      <c r="G141" s="166">
        <f t="shared" si="34"/>
        <v>10.5</v>
      </c>
      <c r="H141" s="1">
        <f t="shared" si="35"/>
        <v>0</v>
      </c>
      <c r="I141" s="89"/>
      <c r="J141" s="89"/>
      <c r="K141" s="89"/>
      <c r="L141" s="89"/>
      <c r="M141" s="89"/>
      <c r="N141" s="89"/>
      <c r="O141" s="89"/>
      <c r="P141" s="89"/>
      <c r="Q141" s="89"/>
      <c r="R141" s="386"/>
      <c r="S141" s="228" t="b">
        <f t="shared" si="44"/>
        <v>0</v>
      </c>
      <c r="T141" s="531" t="str">
        <f t="shared" si="45"/>
        <v>9-19.</v>
      </c>
    </row>
    <row r="142" spans="1:20" ht="18.75" hidden="1" customHeight="1" x14ac:dyDescent="0.3">
      <c r="A142" s="532">
        <v>145</v>
      </c>
      <c r="B142" s="121" t="s">
        <v>376</v>
      </c>
      <c r="C142" s="542" t="s">
        <v>323</v>
      </c>
      <c r="D142" s="543"/>
      <c r="E142" s="2" t="s">
        <v>49</v>
      </c>
      <c r="F142" s="34">
        <f>IFERROR(INDEX(Rates[[433]:[13731]],
MATCH('SOW Units'!$B142,Rates[Pay Item],0),
MATCH(TEXT('Invoice Rate Sheet'!$F$2,"0"),Rates[[#Headers],[433]:[13731]],0)),0)</f>
        <v>68.25</v>
      </c>
      <c r="G142" s="166">
        <f t="shared" si="34"/>
        <v>68.25</v>
      </c>
      <c r="H142" s="1">
        <f t="shared" si="35"/>
        <v>0</v>
      </c>
      <c r="I142" s="89"/>
      <c r="J142" s="89"/>
      <c r="K142" s="89"/>
      <c r="L142" s="89"/>
      <c r="M142" s="89"/>
      <c r="N142" s="89"/>
      <c r="O142" s="89"/>
      <c r="P142" s="89"/>
      <c r="Q142" s="89"/>
      <c r="R142" s="386"/>
      <c r="S142" s="228" t="b">
        <f t="shared" si="44"/>
        <v>0</v>
      </c>
      <c r="T142" s="531" t="str">
        <f t="shared" si="45"/>
        <v>9-20.</v>
      </c>
    </row>
    <row r="143" spans="1:20" ht="33.75" hidden="1" customHeight="1" x14ac:dyDescent="0.3">
      <c r="A143" s="532">
        <v>146</v>
      </c>
      <c r="B143" s="123" t="s">
        <v>377</v>
      </c>
      <c r="C143" s="542" t="s">
        <v>521</v>
      </c>
      <c r="D143" s="550"/>
      <c r="E143" s="3" t="s">
        <v>49</v>
      </c>
      <c r="F143" s="34">
        <f>IFERROR(INDEX(Rates[[433]:[13731]],
MATCH('SOW Units'!$B143,Rates[Pay Item],0),
MATCH(TEXT('Invoice Rate Sheet'!$F$2,"0"),Rates[[#Headers],[433]:[13731]],0)),0)</f>
        <v>346.5</v>
      </c>
      <c r="G143" s="166">
        <f t="shared" si="34"/>
        <v>346.5</v>
      </c>
      <c r="H143" s="1">
        <f t="shared" si="35"/>
        <v>0</v>
      </c>
      <c r="I143" s="89"/>
      <c r="J143" s="133"/>
      <c r="K143" s="133"/>
      <c r="L143" s="133"/>
      <c r="M143" s="133"/>
      <c r="N143" s="133"/>
      <c r="O143" s="133"/>
      <c r="P143" s="133"/>
      <c r="Q143" s="133"/>
      <c r="R143" s="390"/>
      <c r="S143" s="228" t="b">
        <f t="shared" si="44"/>
        <v>0</v>
      </c>
      <c r="T143" s="531" t="str">
        <f t="shared" si="45"/>
        <v>9-21.</v>
      </c>
    </row>
    <row r="144" spans="1:20" ht="34.5" hidden="1" customHeight="1" x14ac:dyDescent="0.3">
      <c r="A144" s="532">
        <v>147</v>
      </c>
      <c r="B144" s="121" t="s">
        <v>378</v>
      </c>
      <c r="C144" s="542" t="s">
        <v>727</v>
      </c>
      <c r="D144" s="550"/>
      <c r="E144" s="4" t="s">
        <v>49</v>
      </c>
      <c r="F144" s="34">
        <f>IFERROR(INDEX(Rates[[433]:[13731]],
MATCH('SOW Units'!$B144,Rates[Pay Item],0),
MATCH(TEXT('Invoice Rate Sheet'!$F$2,"0"),Rates[[#Headers],[433]:[13731]],0)),0)</f>
        <v>346.5</v>
      </c>
      <c r="G144" s="166">
        <f t="shared" si="34"/>
        <v>346.5</v>
      </c>
      <c r="H144" s="1">
        <f t="shared" si="35"/>
        <v>0</v>
      </c>
      <c r="I144" s="89"/>
      <c r="J144" s="89"/>
      <c r="K144" s="89"/>
      <c r="L144" s="89"/>
      <c r="M144" s="89"/>
      <c r="N144" s="89"/>
      <c r="O144" s="89"/>
      <c r="P144" s="89"/>
      <c r="Q144" s="89"/>
      <c r="R144" s="386"/>
      <c r="S144" s="228" t="b">
        <f t="shared" si="44"/>
        <v>0</v>
      </c>
      <c r="T144" s="531" t="str">
        <f t="shared" si="45"/>
        <v>9-22.</v>
      </c>
    </row>
    <row r="145" spans="1:20" ht="34.5" hidden="1" customHeight="1" x14ac:dyDescent="0.3">
      <c r="A145" s="532">
        <v>148</v>
      </c>
      <c r="B145" s="121" t="s">
        <v>379</v>
      </c>
      <c r="C145" s="542" t="s">
        <v>616</v>
      </c>
      <c r="D145" s="550"/>
      <c r="E145" s="4" t="s">
        <v>49</v>
      </c>
      <c r="F145" s="34">
        <f>IFERROR(INDEX(Rates[[433]:[13731]],
MATCH('SOW Units'!$B145,Rates[Pay Item],0),
MATCH(TEXT('Invoice Rate Sheet'!$F$2,"0"),Rates[[#Headers],[433]:[13731]],0)),0)</f>
        <v>57.75</v>
      </c>
      <c r="G145" s="166">
        <f t="shared" si="34"/>
        <v>57.75</v>
      </c>
      <c r="H145" s="1">
        <f t="shared" si="35"/>
        <v>0</v>
      </c>
      <c r="I145" s="89"/>
      <c r="J145" s="89"/>
      <c r="K145" s="89"/>
      <c r="L145" s="89"/>
      <c r="M145" s="89"/>
      <c r="N145" s="89"/>
      <c r="O145" s="89"/>
      <c r="P145" s="89"/>
      <c r="Q145" s="89"/>
      <c r="R145" s="386"/>
      <c r="S145" s="228" t="b">
        <f t="shared" si="44"/>
        <v>0</v>
      </c>
      <c r="T145" s="531" t="str">
        <f t="shared" si="45"/>
        <v>9-23.</v>
      </c>
    </row>
    <row r="146" spans="1:20" ht="18.75" hidden="1" customHeight="1" x14ac:dyDescent="0.3">
      <c r="A146" s="532">
        <v>149</v>
      </c>
      <c r="B146" s="121" t="s">
        <v>380</v>
      </c>
      <c r="C146" s="542" t="s">
        <v>617</v>
      </c>
      <c r="D146" s="543"/>
      <c r="E146" s="2" t="s">
        <v>49</v>
      </c>
      <c r="F146" s="34">
        <f>IFERROR(INDEX(Rates[[433]:[13731]],
MATCH('SOW Units'!$B146,Rates[Pay Item],0),
MATCH(TEXT('Invoice Rate Sheet'!$F$2,"0"),Rates[[#Headers],[433]:[13731]],0)),0)</f>
        <v>236.25</v>
      </c>
      <c r="G146" s="166">
        <f t="shared" si="34"/>
        <v>236.25</v>
      </c>
      <c r="H146" s="1">
        <f t="shared" si="35"/>
        <v>0</v>
      </c>
      <c r="I146" s="89"/>
      <c r="J146" s="89"/>
      <c r="K146" s="89"/>
      <c r="L146" s="89"/>
      <c r="M146" s="89"/>
      <c r="N146" s="89"/>
      <c r="O146" s="89"/>
      <c r="P146" s="89"/>
      <c r="Q146" s="89"/>
      <c r="R146" s="386"/>
      <c r="S146" s="228" t="b">
        <f t="shared" si="44"/>
        <v>0</v>
      </c>
      <c r="T146" s="531" t="str">
        <f t="shared" si="45"/>
        <v>9-24.</v>
      </c>
    </row>
    <row r="147" spans="1:20" ht="18.75" hidden="1" customHeight="1" x14ac:dyDescent="0.3">
      <c r="A147" s="532">
        <v>150</v>
      </c>
      <c r="B147" s="197" t="s">
        <v>381</v>
      </c>
      <c r="C147" s="544" t="s">
        <v>464</v>
      </c>
      <c r="D147" s="545"/>
      <c r="E147" s="201"/>
      <c r="F147" s="201"/>
      <c r="G147" s="199"/>
      <c r="H147" s="202"/>
      <c r="I147" s="203"/>
      <c r="J147" s="203"/>
      <c r="K147" s="203"/>
      <c r="L147" s="203"/>
      <c r="M147" s="203"/>
      <c r="N147" s="203"/>
      <c r="O147" s="203"/>
      <c r="P147" s="203"/>
      <c r="Q147" s="203"/>
      <c r="R147" s="389"/>
      <c r="S147" s="228" t="b">
        <f t="shared" si="44"/>
        <v>0</v>
      </c>
      <c r="T147" s="531"/>
    </row>
    <row r="148" spans="1:20" ht="18.75" hidden="1" customHeight="1" x14ac:dyDescent="0.3">
      <c r="A148" s="532">
        <v>151</v>
      </c>
      <c r="B148" s="121" t="s">
        <v>382</v>
      </c>
      <c r="C148" s="542" t="s">
        <v>1446</v>
      </c>
      <c r="D148" s="543"/>
      <c r="E148" s="2" t="s">
        <v>49</v>
      </c>
      <c r="F148" s="34">
        <f>IFERROR(INDEX(Rates[[433]:[13731]],
MATCH('SOW Units'!$B148,Rates[Pay Item],0),
MATCH(TEXT('Invoice Rate Sheet'!$F$2,"0"),Rates[[#Headers],[433]:[13731]],0)),0)</f>
        <v>267.39999999999998</v>
      </c>
      <c r="G148" s="166">
        <f t="shared" si="34"/>
        <v>267.39999999999998</v>
      </c>
      <c r="H148" s="1">
        <f t="shared" si="35"/>
        <v>0</v>
      </c>
      <c r="I148" s="89"/>
      <c r="J148" s="89"/>
      <c r="K148" s="89"/>
      <c r="L148" s="89"/>
      <c r="M148" s="89"/>
      <c r="N148" s="89"/>
      <c r="O148" s="89"/>
      <c r="P148" s="89"/>
      <c r="Q148" s="89"/>
      <c r="R148" s="386"/>
      <c r="S148" s="228" t="b">
        <f t="shared" si="44"/>
        <v>0</v>
      </c>
      <c r="T148" s="531" t="str">
        <f t="shared" si="45"/>
        <v>9-25.</v>
      </c>
    </row>
    <row r="149" spans="1:20" ht="33.75" hidden="1" customHeight="1" x14ac:dyDescent="0.3">
      <c r="A149" s="532">
        <v>152</v>
      </c>
      <c r="B149" s="123" t="s">
        <v>383</v>
      </c>
      <c r="C149" s="542" t="s">
        <v>1447</v>
      </c>
      <c r="D149" s="550"/>
      <c r="E149" s="3" t="s">
        <v>49</v>
      </c>
      <c r="F149" s="34">
        <f>IFERROR(INDEX(Rates[[433]:[13731]],
MATCH('SOW Units'!$B149,Rates[Pay Item],0),
MATCH(TEXT('Invoice Rate Sheet'!$F$2,"0"),Rates[[#Headers],[433]:[13731]],0)),0)</f>
        <v>457.25</v>
      </c>
      <c r="G149" s="166">
        <f t="shared" si="34"/>
        <v>457.25</v>
      </c>
      <c r="H149" s="1">
        <f t="shared" si="35"/>
        <v>0</v>
      </c>
      <c r="I149" s="89"/>
      <c r="J149" s="133"/>
      <c r="K149" s="133"/>
      <c r="L149" s="133"/>
      <c r="M149" s="133"/>
      <c r="N149" s="133"/>
      <c r="O149" s="133"/>
      <c r="P149" s="133"/>
      <c r="Q149" s="133"/>
      <c r="R149" s="390"/>
      <c r="S149" s="228" t="b">
        <f t="shared" si="44"/>
        <v>0</v>
      </c>
      <c r="T149" s="531" t="str">
        <f t="shared" si="45"/>
        <v>9-26.</v>
      </c>
    </row>
    <row r="150" spans="1:20" ht="18.75" hidden="1" customHeight="1" x14ac:dyDescent="0.3">
      <c r="A150" s="532">
        <v>153</v>
      </c>
      <c r="B150" s="121" t="s">
        <v>384</v>
      </c>
      <c r="C150" s="542" t="s">
        <v>37</v>
      </c>
      <c r="D150" s="543"/>
      <c r="E150" s="2" t="s">
        <v>49</v>
      </c>
      <c r="F150" s="34">
        <f>IFERROR(INDEX(Rates[[433]:[13731]],
MATCH('SOW Units'!$B150,Rates[Pay Item],0),
MATCH(TEXT('Invoice Rate Sheet'!$F$2,"0"),Rates[[#Headers],[433]:[13731]],0)),0)</f>
        <v>46.17</v>
      </c>
      <c r="G150" s="166">
        <f t="shared" si="34"/>
        <v>46.17</v>
      </c>
      <c r="H150" s="1">
        <f t="shared" si="35"/>
        <v>0</v>
      </c>
      <c r="I150" s="89"/>
      <c r="J150" s="89"/>
      <c r="K150" s="89"/>
      <c r="L150" s="89"/>
      <c r="M150" s="89"/>
      <c r="N150" s="89"/>
      <c r="O150" s="89"/>
      <c r="P150" s="89"/>
      <c r="Q150" s="89"/>
      <c r="R150" s="386"/>
      <c r="S150" s="228" t="b">
        <f t="shared" si="44"/>
        <v>0</v>
      </c>
      <c r="T150" s="531" t="str">
        <f t="shared" si="45"/>
        <v>9-27.</v>
      </c>
    </row>
    <row r="151" spans="1:20" ht="18.75" hidden="1" customHeight="1" x14ac:dyDescent="0.3">
      <c r="A151" s="532">
        <v>154</v>
      </c>
      <c r="B151" s="121" t="s">
        <v>385</v>
      </c>
      <c r="C151" s="542" t="s">
        <v>38</v>
      </c>
      <c r="D151" s="543"/>
      <c r="E151" s="2" t="s">
        <v>49</v>
      </c>
      <c r="F151" s="34">
        <f>IFERROR(INDEX(Rates[[433]:[13731]],
MATCH('SOW Units'!$B151,Rates[Pay Item],0),
MATCH(TEXT('Invoice Rate Sheet'!$F$2,"0"),Rates[[#Headers],[433]:[13731]],0)),0)</f>
        <v>63</v>
      </c>
      <c r="G151" s="166">
        <f t="shared" si="34"/>
        <v>63</v>
      </c>
      <c r="H151" s="1">
        <f t="shared" si="35"/>
        <v>0</v>
      </c>
      <c r="I151" s="89"/>
      <c r="J151" s="89"/>
      <c r="K151" s="89"/>
      <c r="L151" s="89"/>
      <c r="M151" s="89"/>
      <c r="N151" s="89"/>
      <c r="O151" s="89"/>
      <c r="P151" s="89"/>
      <c r="Q151" s="89"/>
      <c r="R151" s="386"/>
      <c r="S151" s="228" t="b">
        <f t="shared" si="44"/>
        <v>0</v>
      </c>
      <c r="T151" s="531" t="str">
        <f t="shared" si="45"/>
        <v>9-28.</v>
      </c>
    </row>
    <row r="152" spans="1:20" ht="18.75" customHeight="1" x14ac:dyDescent="0.3">
      <c r="A152" s="532">
        <v>155</v>
      </c>
      <c r="B152" s="121" t="s">
        <v>386</v>
      </c>
      <c r="C152" s="542" t="s">
        <v>51</v>
      </c>
      <c r="D152" s="543"/>
      <c r="E152" s="2" t="s">
        <v>49</v>
      </c>
      <c r="F152" s="34">
        <f>IFERROR(INDEX(Rates[[433]:[13731]],
MATCH('SOW Units'!$B152,Rates[Pay Item],0),
MATCH(TEXT('Invoice Rate Sheet'!$F$2,"0"),Rates[[#Headers],[433]:[13731]],0)),0)</f>
        <v>66.150000000000006</v>
      </c>
      <c r="G152" s="166">
        <f t="shared" si="34"/>
        <v>66.150000000000006</v>
      </c>
      <c r="H152" s="1">
        <f t="shared" si="35"/>
        <v>3</v>
      </c>
      <c r="I152" s="89"/>
      <c r="J152" s="89">
        <v>3</v>
      </c>
      <c r="K152" s="89"/>
      <c r="L152" s="89"/>
      <c r="M152" s="89"/>
      <c r="N152" s="89"/>
      <c r="O152" s="89"/>
      <c r="P152" s="89"/>
      <c r="Q152" s="89"/>
      <c r="R152" s="386"/>
      <c r="S152" s="228" t="b">
        <f t="shared" si="44"/>
        <v>1</v>
      </c>
      <c r="T152" s="531" t="str">
        <f t="shared" si="45"/>
        <v>9-29.</v>
      </c>
    </row>
    <row r="153" spans="1:20" ht="34.5" customHeight="1" x14ac:dyDescent="0.3">
      <c r="A153" s="532">
        <v>156</v>
      </c>
      <c r="B153" s="121" t="s">
        <v>387</v>
      </c>
      <c r="C153" s="542" t="s">
        <v>52</v>
      </c>
      <c r="D153" s="550"/>
      <c r="E153" s="4" t="s">
        <v>49</v>
      </c>
      <c r="F153" s="34">
        <f>IFERROR(INDEX(Rates[[433]:[13731]],
MATCH('SOW Units'!$B153,Rates[Pay Item],0),
MATCH(TEXT('Invoice Rate Sheet'!$F$2,"0"),Rates[[#Headers],[433]:[13731]],0)),0)</f>
        <v>81.58</v>
      </c>
      <c r="G153" s="166">
        <f t="shared" si="34"/>
        <v>81.58</v>
      </c>
      <c r="H153" s="1">
        <f t="shared" si="35"/>
        <v>10</v>
      </c>
      <c r="I153" s="89"/>
      <c r="J153" s="89">
        <v>10</v>
      </c>
      <c r="K153" s="89"/>
      <c r="L153" s="89"/>
      <c r="M153" s="89"/>
      <c r="N153" s="89"/>
      <c r="O153" s="89"/>
      <c r="P153" s="89"/>
      <c r="Q153" s="89"/>
      <c r="R153" s="386"/>
      <c r="S153" s="228" t="b">
        <f t="shared" si="44"/>
        <v>1</v>
      </c>
      <c r="T153" s="531" t="str">
        <f t="shared" si="45"/>
        <v>9-30.</v>
      </c>
    </row>
    <row r="154" spans="1:20" ht="18.75" hidden="1" customHeight="1" x14ac:dyDescent="0.3">
      <c r="A154" s="532">
        <v>157</v>
      </c>
      <c r="B154" s="121" t="s">
        <v>388</v>
      </c>
      <c r="C154" s="542" t="s">
        <v>53</v>
      </c>
      <c r="D154" s="543"/>
      <c r="E154" s="2" t="s">
        <v>49</v>
      </c>
      <c r="F154" s="34">
        <f>IFERROR(INDEX(Rates[[433]:[13731]],
MATCH('SOW Units'!$B154,Rates[Pay Item],0),
MATCH(TEXT('Invoice Rate Sheet'!$F$2,"0"),Rates[[#Headers],[433]:[13731]],0)),0)</f>
        <v>40.950000000000003</v>
      </c>
      <c r="G154" s="166">
        <f t="shared" si="34"/>
        <v>40.950000000000003</v>
      </c>
      <c r="H154" s="1">
        <f t="shared" si="35"/>
        <v>0</v>
      </c>
      <c r="I154" s="89"/>
      <c r="J154" s="89"/>
      <c r="K154" s="89"/>
      <c r="L154" s="89"/>
      <c r="M154" s="89"/>
      <c r="N154" s="89"/>
      <c r="O154" s="89"/>
      <c r="P154" s="89"/>
      <c r="Q154" s="89"/>
      <c r="R154" s="386"/>
      <c r="S154" s="228" t="b">
        <f t="shared" si="44"/>
        <v>0</v>
      </c>
      <c r="T154" s="531" t="str">
        <f t="shared" si="45"/>
        <v>9-31.</v>
      </c>
    </row>
    <row r="155" spans="1:20" ht="18.75" hidden="1" customHeight="1" x14ac:dyDescent="0.3">
      <c r="A155" s="532">
        <v>158</v>
      </c>
      <c r="B155" s="121" t="s">
        <v>1272</v>
      </c>
      <c r="C155" s="542" t="s">
        <v>1273</v>
      </c>
      <c r="D155" s="543"/>
      <c r="E155" s="2" t="s">
        <v>49</v>
      </c>
      <c r="F155" s="34">
        <f>IFERROR(INDEX(Rates[[433]:[13731]],
MATCH('SOW Units'!$B155,Rates[Pay Item],0),
MATCH(TEXT('Invoice Rate Sheet'!$F$2,"0"),Rates[[#Headers],[433]:[13731]],0)),0)</f>
        <v>45.36</v>
      </c>
      <c r="G155" s="166">
        <f t="shared" ref="G155" si="46">F155</f>
        <v>45.36</v>
      </c>
      <c r="H155" s="1">
        <f t="shared" ref="H155" si="47">SUM(I155:R155)</f>
        <v>0</v>
      </c>
      <c r="I155" s="89"/>
      <c r="J155" s="89"/>
      <c r="K155" s="89"/>
      <c r="L155" s="89"/>
      <c r="M155" s="89"/>
      <c r="N155" s="89"/>
      <c r="O155" s="89"/>
      <c r="P155" s="89"/>
      <c r="Q155" s="89"/>
      <c r="R155" s="386"/>
      <c r="S155" s="228" t="b">
        <f t="shared" si="44"/>
        <v>0</v>
      </c>
      <c r="T155" s="531" t="str">
        <f t="shared" si="45"/>
        <v>9-31.a.</v>
      </c>
    </row>
    <row r="156" spans="1:20" ht="18.75" hidden="1" customHeight="1" x14ac:dyDescent="0.3">
      <c r="A156" s="532">
        <v>159</v>
      </c>
      <c r="B156" s="121" t="s">
        <v>389</v>
      </c>
      <c r="C156" s="542" t="s">
        <v>54</v>
      </c>
      <c r="D156" s="543"/>
      <c r="E156" s="2" t="s">
        <v>49</v>
      </c>
      <c r="F156" s="34">
        <f>IFERROR(INDEX(Rates[[433]:[13731]],
MATCH('SOW Units'!$B156,Rates[Pay Item],0),
MATCH(TEXT('Invoice Rate Sheet'!$F$2,"0"),Rates[[#Headers],[433]:[13731]],0)),0)</f>
        <v>66.150000000000006</v>
      </c>
      <c r="G156" s="166">
        <f t="shared" si="34"/>
        <v>66.150000000000006</v>
      </c>
      <c r="H156" s="1">
        <f t="shared" si="35"/>
        <v>0</v>
      </c>
      <c r="I156" s="89"/>
      <c r="J156" s="89"/>
      <c r="K156" s="89"/>
      <c r="L156" s="89"/>
      <c r="M156" s="89"/>
      <c r="N156" s="89"/>
      <c r="O156" s="89"/>
      <c r="P156" s="89"/>
      <c r="Q156" s="89"/>
      <c r="R156" s="386"/>
      <c r="S156" s="228" t="b">
        <f t="shared" si="44"/>
        <v>0</v>
      </c>
      <c r="T156" s="531" t="str">
        <f t="shared" si="45"/>
        <v>9-32.</v>
      </c>
    </row>
    <row r="157" spans="1:20" ht="18.75" hidden="1" customHeight="1" x14ac:dyDescent="0.3">
      <c r="A157" s="532">
        <v>160</v>
      </c>
      <c r="B157" s="121" t="s">
        <v>390</v>
      </c>
      <c r="C157" s="542" t="s">
        <v>55</v>
      </c>
      <c r="D157" s="543"/>
      <c r="E157" s="2" t="s">
        <v>49</v>
      </c>
      <c r="F157" s="34">
        <f>IFERROR(INDEX(Rates[[433]:[13731]],
MATCH('SOW Units'!$B157,Rates[Pay Item],0),
MATCH(TEXT('Invoice Rate Sheet'!$F$2,"0"),Rates[[#Headers],[433]:[13731]],0)),0)</f>
        <v>74.87</v>
      </c>
      <c r="G157" s="166">
        <f t="shared" si="34"/>
        <v>74.87</v>
      </c>
      <c r="H157" s="1">
        <f t="shared" si="35"/>
        <v>0</v>
      </c>
      <c r="I157" s="89"/>
      <c r="J157" s="89"/>
      <c r="K157" s="89"/>
      <c r="L157" s="89"/>
      <c r="M157" s="89"/>
      <c r="N157" s="89"/>
      <c r="O157" s="89"/>
      <c r="P157" s="89"/>
      <c r="Q157" s="89"/>
      <c r="R157" s="386"/>
      <c r="S157" s="228" t="b">
        <f t="shared" si="44"/>
        <v>0</v>
      </c>
      <c r="T157" s="531" t="str">
        <f t="shared" si="45"/>
        <v>9-33.</v>
      </c>
    </row>
    <row r="158" spans="1:20" ht="34.5" hidden="1" customHeight="1" x14ac:dyDescent="0.3">
      <c r="A158" s="532">
        <v>161</v>
      </c>
      <c r="B158" s="121" t="s">
        <v>391</v>
      </c>
      <c r="C158" s="542" t="s">
        <v>189</v>
      </c>
      <c r="D158" s="550"/>
      <c r="E158" s="4" t="s">
        <v>49</v>
      </c>
      <c r="F158" s="34">
        <f>IFERROR(INDEX(Rates[[433]:[13731]],
MATCH('SOW Units'!$B158,Rates[Pay Item],0),
MATCH(TEXT('Invoice Rate Sheet'!$F$2,"0"),Rates[[#Headers],[433]:[13731]],0)),0)</f>
        <v>141.75</v>
      </c>
      <c r="G158" s="166">
        <f t="shared" ref="G158:G204" si="48">F158</f>
        <v>141.75</v>
      </c>
      <c r="H158" s="1">
        <f t="shared" ref="H158:H227" si="49">SUM(I158:R158)</f>
        <v>0</v>
      </c>
      <c r="I158" s="89"/>
      <c r="J158" s="89"/>
      <c r="K158" s="89"/>
      <c r="L158" s="89"/>
      <c r="M158" s="89"/>
      <c r="N158" s="89"/>
      <c r="O158" s="89"/>
      <c r="P158" s="89"/>
      <c r="Q158" s="89"/>
      <c r="R158" s="386"/>
      <c r="S158" s="228" t="b">
        <f t="shared" si="44"/>
        <v>0</v>
      </c>
      <c r="T158" s="531" t="str">
        <f t="shared" si="45"/>
        <v>9-34.</v>
      </c>
    </row>
    <row r="159" spans="1:20" ht="34.5" hidden="1" customHeight="1" x14ac:dyDescent="0.3">
      <c r="A159" s="532">
        <v>162</v>
      </c>
      <c r="B159" s="121" t="s">
        <v>392</v>
      </c>
      <c r="C159" s="542" t="s">
        <v>190</v>
      </c>
      <c r="D159" s="550"/>
      <c r="E159" s="4" t="s">
        <v>49</v>
      </c>
      <c r="F159" s="34">
        <f>IFERROR(INDEX(Rates[[433]:[13731]],
MATCH('SOW Units'!$B159,Rates[Pay Item],0),
MATCH(TEXT('Invoice Rate Sheet'!$F$2,"0"),Rates[[#Headers],[433]:[13731]],0)),0)</f>
        <v>141.75</v>
      </c>
      <c r="G159" s="166">
        <f t="shared" si="48"/>
        <v>141.75</v>
      </c>
      <c r="H159" s="1">
        <f t="shared" si="49"/>
        <v>0</v>
      </c>
      <c r="I159" s="89"/>
      <c r="J159" s="89"/>
      <c r="K159" s="89"/>
      <c r="L159" s="89"/>
      <c r="M159" s="89"/>
      <c r="N159" s="89"/>
      <c r="O159" s="89"/>
      <c r="P159" s="89"/>
      <c r="Q159" s="89"/>
      <c r="R159" s="386"/>
      <c r="S159" s="228" t="b">
        <f t="shared" si="44"/>
        <v>0</v>
      </c>
      <c r="T159" s="531" t="str">
        <f t="shared" si="45"/>
        <v>9-35.</v>
      </c>
    </row>
    <row r="160" spans="1:20" ht="18.75" customHeight="1" x14ac:dyDescent="0.3">
      <c r="A160" s="532">
        <v>163</v>
      </c>
      <c r="B160" s="121" t="s">
        <v>393</v>
      </c>
      <c r="C160" s="542" t="s">
        <v>57</v>
      </c>
      <c r="D160" s="543"/>
      <c r="E160" s="2" t="s">
        <v>49</v>
      </c>
      <c r="F160" s="34">
        <f>IFERROR(INDEX(Rates[[433]:[13731]],
MATCH('SOW Units'!$B160,Rates[Pay Item],0),
MATCH(TEXT('Invoice Rate Sheet'!$F$2,"0"),Rates[[#Headers],[433]:[13731]],0)),0)</f>
        <v>54.69</v>
      </c>
      <c r="G160" s="166">
        <f t="shared" si="48"/>
        <v>54.69</v>
      </c>
      <c r="H160" s="1">
        <f t="shared" si="49"/>
        <v>4</v>
      </c>
      <c r="I160" s="89"/>
      <c r="J160" s="89">
        <v>4</v>
      </c>
      <c r="K160" s="89"/>
      <c r="L160" s="89"/>
      <c r="M160" s="89"/>
      <c r="N160" s="89"/>
      <c r="O160" s="89"/>
      <c r="P160" s="89"/>
      <c r="Q160" s="89"/>
      <c r="R160" s="386"/>
      <c r="S160" s="228" t="b">
        <f t="shared" si="44"/>
        <v>1</v>
      </c>
      <c r="T160" s="531" t="str">
        <f t="shared" si="45"/>
        <v>9-36.</v>
      </c>
    </row>
    <row r="161" spans="1:20" ht="18.75" hidden="1" customHeight="1" x14ac:dyDescent="0.3">
      <c r="A161" s="532">
        <v>164</v>
      </c>
      <c r="B161" s="121" t="s">
        <v>394</v>
      </c>
      <c r="C161" s="542" t="s">
        <v>59</v>
      </c>
      <c r="D161" s="543"/>
      <c r="E161" s="2" t="s">
        <v>49</v>
      </c>
      <c r="F161" s="34">
        <f>IFERROR(INDEX(Rates[[433]:[13731]],
MATCH('SOW Units'!$B161,Rates[Pay Item],0),
MATCH(TEXT('Invoice Rate Sheet'!$F$2,"0"),Rates[[#Headers],[433]:[13731]],0)),0)</f>
        <v>47.25</v>
      </c>
      <c r="G161" s="166">
        <f t="shared" si="48"/>
        <v>47.25</v>
      </c>
      <c r="H161" s="1">
        <f t="shared" si="49"/>
        <v>0</v>
      </c>
      <c r="I161" s="89"/>
      <c r="J161" s="89"/>
      <c r="K161" s="89"/>
      <c r="L161" s="89"/>
      <c r="M161" s="89"/>
      <c r="N161" s="89"/>
      <c r="O161" s="89"/>
      <c r="P161" s="89"/>
      <c r="Q161" s="89"/>
      <c r="R161" s="386"/>
      <c r="S161" s="228" t="b">
        <f t="shared" si="44"/>
        <v>0</v>
      </c>
      <c r="T161" s="531" t="str">
        <f t="shared" si="45"/>
        <v>9-37.</v>
      </c>
    </row>
    <row r="162" spans="1:20" ht="18.75" hidden="1" customHeight="1" x14ac:dyDescent="0.3">
      <c r="A162" s="532">
        <v>165</v>
      </c>
      <c r="B162" s="121" t="s">
        <v>395</v>
      </c>
      <c r="C162" s="542" t="s">
        <v>60</v>
      </c>
      <c r="D162" s="543"/>
      <c r="E162" s="2" t="s">
        <v>49</v>
      </c>
      <c r="F162" s="34">
        <f>IFERROR(INDEX(Rates[[433]:[13731]],
MATCH('SOW Units'!$B162,Rates[Pay Item],0),
MATCH(TEXT('Invoice Rate Sheet'!$F$2,"0"),Rates[[#Headers],[433]:[13731]],0)),0)</f>
        <v>11.57</v>
      </c>
      <c r="G162" s="166">
        <f t="shared" si="48"/>
        <v>11.57</v>
      </c>
      <c r="H162" s="1">
        <f t="shared" si="49"/>
        <v>0</v>
      </c>
      <c r="I162" s="89"/>
      <c r="J162" s="89"/>
      <c r="K162" s="89"/>
      <c r="L162" s="89"/>
      <c r="M162" s="89"/>
      <c r="N162" s="89"/>
      <c r="O162" s="89"/>
      <c r="P162" s="89"/>
      <c r="Q162" s="89"/>
      <c r="R162" s="386"/>
      <c r="S162" s="228" t="b">
        <f t="shared" si="44"/>
        <v>0</v>
      </c>
      <c r="T162" s="531" t="str">
        <f t="shared" si="45"/>
        <v>9-38.</v>
      </c>
    </row>
    <row r="163" spans="1:20" ht="18.75" hidden="1" customHeight="1" x14ac:dyDescent="0.3">
      <c r="A163" s="532">
        <v>166</v>
      </c>
      <c r="B163" s="121" t="s">
        <v>396</v>
      </c>
      <c r="C163" s="542" t="s">
        <v>61</v>
      </c>
      <c r="D163" s="543"/>
      <c r="E163" s="2" t="s">
        <v>49</v>
      </c>
      <c r="F163" s="34">
        <f>IFERROR(INDEX(Rates[[433]:[13731]],
MATCH('SOW Units'!$B163,Rates[Pay Item],0),
MATCH(TEXT('Invoice Rate Sheet'!$F$2,"0"),Rates[[#Headers],[433]:[13731]],0)),0)</f>
        <v>10.5</v>
      </c>
      <c r="G163" s="166">
        <f t="shared" si="48"/>
        <v>10.5</v>
      </c>
      <c r="H163" s="1">
        <f t="shared" si="49"/>
        <v>0</v>
      </c>
      <c r="I163" s="89"/>
      <c r="J163" s="89"/>
      <c r="K163" s="89"/>
      <c r="L163" s="89"/>
      <c r="M163" s="89"/>
      <c r="N163" s="89"/>
      <c r="O163" s="89"/>
      <c r="P163" s="89"/>
      <c r="Q163" s="89"/>
      <c r="R163" s="386"/>
      <c r="S163" s="228" t="b">
        <f t="shared" si="44"/>
        <v>0</v>
      </c>
      <c r="T163" s="531" t="str">
        <f t="shared" si="45"/>
        <v>9-39.</v>
      </c>
    </row>
    <row r="164" spans="1:20" ht="18.75" hidden="1" customHeight="1" x14ac:dyDescent="0.3">
      <c r="A164" s="532">
        <v>167</v>
      </c>
      <c r="B164" s="121" t="s">
        <v>397</v>
      </c>
      <c r="C164" s="542" t="s">
        <v>62</v>
      </c>
      <c r="D164" s="543"/>
      <c r="E164" s="2" t="s">
        <v>49</v>
      </c>
      <c r="F164" s="34">
        <f>IFERROR(INDEX(Rates[[433]:[13731]],
MATCH('SOW Units'!$B164,Rates[Pay Item],0),
MATCH(TEXT('Invoice Rate Sheet'!$F$2,"0"),Rates[[#Headers],[433]:[13731]],0)),0)</f>
        <v>10.5</v>
      </c>
      <c r="G164" s="166">
        <f t="shared" si="48"/>
        <v>10.5</v>
      </c>
      <c r="H164" s="1">
        <f t="shared" si="49"/>
        <v>0</v>
      </c>
      <c r="I164" s="89"/>
      <c r="J164" s="89"/>
      <c r="K164" s="89"/>
      <c r="L164" s="89"/>
      <c r="M164" s="89"/>
      <c r="N164" s="89"/>
      <c r="O164" s="89"/>
      <c r="P164" s="89"/>
      <c r="Q164" s="89"/>
      <c r="R164" s="386"/>
      <c r="S164" s="228" t="b">
        <f t="shared" si="44"/>
        <v>0</v>
      </c>
      <c r="T164" s="531" t="str">
        <f t="shared" si="45"/>
        <v>9-40.</v>
      </c>
    </row>
    <row r="165" spans="1:20" ht="18.75" hidden="1" customHeight="1" x14ac:dyDescent="0.3">
      <c r="A165" s="532">
        <v>168</v>
      </c>
      <c r="B165" s="121" t="s">
        <v>398</v>
      </c>
      <c r="C165" s="542" t="s">
        <v>63</v>
      </c>
      <c r="D165" s="543"/>
      <c r="E165" s="2" t="s">
        <v>49</v>
      </c>
      <c r="F165" s="34">
        <f>IFERROR(INDEX(Rates[[433]:[13731]],
MATCH('SOW Units'!$B165,Rates[Pay Item],0),
MATCH(TEXT('Invoice Rate Sheet'!$F$2,"0"),Rates[[#Headers],[433]:[13731]],0)),0)</f>
        <v>11.57</v>
      </c>
      <c r="G165" s="166">
        <f t="shared" si="48"/>
        <v>11.57</v>
      </c>
      <c r="H165" s="1">
        <f t="shared" si="49"/>
        <v>0</v>
      </c>
      <c r="I165" s="89"/>
      <c r="J165" s="89"/>
      <c r="K165" s="89"/>
      <c r="L165" s="89"/>
      <c r="M165" s="89"/>
      <c r="N165" s="89"/>
      <c r="O165" s="89"/>
      <c r="P165" s="89"/>
      <c r="Q165" s="89"/>
      <c r="R165" s="386"/>
      <c r="S165" s="228" t="b">
        <f t="shared" si="44"/>
        <v>0</v>
      </c>
      <c r="T165" s="531" t="str">
        <f t="shared" si="45"/>
        <v>9-41.</v>
      </c>
    </row>
    <row r="166" spans="1:20" ht="34.5" customHeight="1" x14ac:dyDescent="0.3">
      <c r="A166" s="532">
        <v>169</v>
      </c>
      <c r="B166" s="121" t="s">
        <v>1274</v>
      </c>
      <c r="C166" s="542" t="s">
        <v>1275</v>
      </c>
      <c r="D166" s="543"/>
      <c r="E166" s="2" t="s">
        <v>49</v>
      </c>
      <c r="F166" s="34">
        <f>IFERROR(INDEX(Rates[[433]:[13731]],
MATCH('SOW Units'!$B166,Rates[Pay Item],0),
MATCH(TEXT('Invoice Rate Sheet'!$F$2,"0"),Rates[[#Headers],[433]:[13731]],0)),0)</f>
        <v>28.93</v>
      </c>
      <c r="G166" s="166">
        <f t="shared" ref="G166" si="50">F166</f>
        <v>28.93</v>
      </c>
      <c r="H166" s="1">
        <f>SUM(I166:R166)</f>
        <v>4</v>
      </c>
      <c r="I166" s="89"/>
      <c r="J166" s="89">
        <v>4</v>
      </c>
      <c r="K166" s="89"/>
      <c r="L166" s="89"/>
      <c r="M166" s="89"/>
      <c r="N166" s="89"/>
      <c r="O166" s="89"/>
      <c r="P166" s="89"/>
      <c r="Q166" s="89"/>
      <c r="R166" s="386"/>
      <c r="S166" s="228" t="b">
        <f t="shared" si="44"/>
        <v>1</v>
      </c>
      <c r="T166" s="531" t="str">
        <f t="shared" si="45"/>
        <v>9-41.a.</v>
      </c>
    </row>
    <row r="167" spans="1:20" ht="18.75" hidden="1" customHeight="1" x14ac:dyDescent="0.3">
      <c r="A167" s="532">
        <v>170</v>
      </c>
      <c r="B167" s="121" t="s">
        <v>399</v>
      </c>
      <c r="C167" s="542" t="s">
        <v>64</v>
      </c>
      <c r="D167" s="543"/>
      <c r="E167" s="2" t="s">
        <v>49</v>
      </c>
      <c r="F167" s="34">
        <f>IFERROR(INDEX(Rates[[433]:[13731]],
MATCH('SOW Units'!$B167,Rates[Pay Item],0),
MATCH(TEXT('Invoice Rate Sheet'!$F$2,"0"),Rates[[#Headers],[433]:[13731]],0)),0)</f>
        <v>17.850000000000001</v>
      </c>
      <c r="G167" s="166">
        <f t="shared" si="48"/>
        <v>17.850000000000001</v>
      </c>
      <c r="H167" s="1">
        <f t="shared" si="49"/>
        <v>0</v>
      </c>
      <c r="I167" s="89"/>
      <c r="J167" s="89"/>
      <c r="K167" s="89"/>
      <c r="L167" s="89"/>
      <c r="M167" s="89"/>
      <c r="N167" s="89"/>
      <c r="O167" s="89"/>
      <c r="P167" s="89"/>
      <c r="Q167" s="89"/>
      <c r="R167" s="386"/>
      <c r="S167" s="228" t="b">
        <f t="shared" si="44"/>
        <v>0</v>
      </c>
      <c r="T167" s="531" t="str">
        <f t="shared" si="45"/>
        <v>9-42.</v>
      </c>
    </row>
    <row r="168" spans="1:20" ht="18.75" hidden="1" customHeight="1" x14ac:dyDescent="0.3">
      <c r="A168" s="532">
        <v>171</v>
      </c>
      <c r="B168" s="121" t="s">
        <v>400</v>
      </c>
      <c r="C168" s="542" t="s">
        <v>65</v>
      </c>
      <c r="D168" s="543"/>
      <c r="E168" s="2" t="s">
        <v>49</v>
      </c>
      <c r="F168" s="34">
        <f>IFERROR(INDEX(Rates[[433]:[13731]],
MATCH('SOW Units'!$B168,Rates[Pay Item],0),
MATCH(TEXT('Invoice Rate Sheet'!$F$2,"0"),Rates[[#Headers],[433]:[13731]],0)),0)</f>
        <v>10.5</v>
      </c>
      <c r="G168" s="166">
        <f t="shared" si="48"/>
        <v>10.5</v>
      </c>
      <c r="H168" s="1">
        <f t="shared" si="49"/>
        <v>0</v>
      </c>
      <c r="I168" s="89"/>
      <c r="J168" s="89"/>
      <c r="K168" s="89"/>
      <c r="L168" s="89"/>
      <c r="M168" s="89"/>
      <c r="N168" s="89"/>
      <c r="O168" s="89"/>
      <c r="P168" s="89"/>
      <c r="Q168" s="89"/>
      <c r="R168" s="386"/>
      <c r="S168" s="228" t="b">
        <f t="shared" si="44"/>
        <v>0</v>
      </c>
      <c r="T168" s="531" t="str">
        <f t="shared" si="45"/>
        <v>9-43.</v>
      </c>
    </row>
    <row r="169" spans="1:20" ht="18.75" hidden="1" customHeight="1" x14ac:dyDescent="0.3">
      <c r="A169" s="532">
        <v>172</v>
      </c>
      <c r="B169" s="121" t="s">
        <v>401</v>
      </c>
      <c r="C169" s="542" t="s">
        <v>66</v>
      </c>
      <c r="D169" s="543"/>
      <c r="E169" s="2" t="s">
        <v>49</v>
      </c>
      <c r="F169" s="34">
        <f>IFERROR(INDEX(Rates[[433]:[13731]],
MATCH('SOW Units'!$B169,Rates[Pay Item],0),
MATCH(TEXT('Invoice Rate Sheet'!$F$2,"0"),Rates[[#Headers],[433]:[13731]],0)),0)</f>
        <v>11.57</v>
      </c>
      <c r="G169" s="166">
        <f t="shared" si="48"/>
        <v>11.57</v>
      </c>
      <c r="H169" s="1">
        <f t="shared" si="49"/>
        <v>0</v>
      </c>
      <c r="I169" s="89"/>
      <c r="J169" s="89"/>
      <c r="K169" s="89"/>
      <c r="L169" s="89"/>
      <c r="M169" s="89"/>
      <c r="N169" s="89"/>
      <c r="O169" s="89"/>
      <c r="P169" s="89"/>
      <c r="Q169" s="89"/>
      <c r="R169" s="386"/>
      <c r="S169" s="228" t="b">
        <f t="shared" si="44"/>
        <v>0</v>
      </c>
      <c r="T169" s="531" t="str">
        <f t="shared" si="45"/>
        <v>9-44.</v>
      </c>
    </row>
    <row r="170" spans="1:20" ht="34.5" hidden="1" customHeight="1" x14ac:dyDescent="0.3">
      <c r="A170" s="532">
        <v>173</v>
      </c>
      <c r="B170" s="121" t="s">
        <v>1276</v>
      </c>
      <c r="C170" s="542" t="s">
        <v>1277</v>
      </c>
      <c r="D170" s="543"/>
      <c r="E170" s="2" t="s">
        <v>49</v>
      </c>
      <c r="F170" s="34">
        <f>IFERROR(INDEX(Rates[[433]:[13731]],
MATCH('SOW Units'!$B170,Rates[Pay Item],0),
MATCH(TEXT('Invoice Rate Sheet'!$F$2,"0"),Rates[[#Headers],[433]:[13731]],0)),0)</f>
        <v>26.25</v>
      </c>
      <c r="G170" s="166">
        <f t="shared" ref="G170" si="51">F170</f>
        <v>26.25</v>
      </c>
      <c r="H170" s="1">
        <f>SUM(I170:R170)</f>
        <v>0</v>
      </c>
      <c r="I170" s="89"/>
      <c r="J170" s="89"/>
      <c r="K170" s="89"/>
      <c r="L170" s="89"/>
      <c r="M170" s="89"/>
      <c r="N170" s="89"/>
      <c r="O170" s="89"/>
      <c r="P170" s="89"/>
      <c r="Q170" s="89"/>
      <c r="R170" s="386"/>
      <c r="S170" s="228" t="b">
        <f t="shared" si="44"/>
        <v>0</v>
      </c>
      <c r="T170" s="531" t="str">
        <f t="shared" si="45"/>
        <v>9-44.a.</v>
      </c>
    </row>
    <row r="171" spans="1:20" ht="18.75" hidden="1" customHeight="1" x14ac:dyDescent="0.3">
      <c r="A171" s="532">
        <v>174</v>
      </c>
      <c r="B171" s="121" t="s">
        <v>402</v>
      </c>
      <c r="C171" s="542" t="s">
        <v>67</v>
      </c>
      <c r="D171" s="543"/>
      <c r="E171" s="2" t="s">
        <v>49</v>
      </c>
      <c r="F171" s="34">
        <f>IFERROR(INDEX(Rates[[433]:[13731]],
MATCH('SOW Units'!$B171,Rates[Pay Item],0),
MATCH(TEXT('Invoice Rate Sheet'!$F$2,"0"),Rates[[#Headers],[433]:[13731]],0)),0)</f>
        <v>10.5</v>
      </c>
      <c r="G171" s="166">
        <f t="shared" si="48"/>
        <v>10.5</v>
      </c>
      <c r="H171" s="1">
        <f t="shared" si="49"/>
        <v>0</v>
      </c>
      <c r="I171" s="89"/>
      <c r="J171" s="89"/>
      <c r="K171" s="89"/>
      <c r="L171" s="89"/>
      <c r="M171" s="89"/>
      <c r="N171" s="89"/>
      <c r="O171" s="89"/>
      <c r="P171" s="89"/>
      <c r="Q171" s="89"/>
      <c r="R171" s="386"/>
      <c r="S171" s="228" t="b">
        <f t="shared" si="44"/>
        <v>0</v>
      </c>
      <c r="T171" s="531" t="str">
        <f t="shared" si="45"/>
        <v>9-45.</v>
      </c>
    </row>
    <row r="172" spans="1:20" ht="18.75" hidden="1" customHeight="1" x14ac:dyDescent="0.3">
      <c r="A172" s="532">
        <v>175</v>
      </c>
      <c r="B172" s="121" t="s">
        <v>403</v>
      </c>
      <c r="C172" s="542" t="s">
        <v>68</v>
      </c>
      <c r="D172" s="543"/>
      <c r="E172" s="2" t="s">
        <v>49</v>
      </c>
      <c r="F172" s="34">
        <f>IFERROR(INDEX(Rates[[433]:[13731]],
MATCH('SOW Units'!$B172,Rates[Pay Item],0),
MATCH(TEXT('Invoice Rate Sheet'!$F$2,"0"),Rates[[#Headers],[433]:[13731]],0)),0)</f>
        <v>10.5</v>
      </c>
      <c r="G172" s="166">
        <f t="shared" si="48"/>
        <v>10.5</v>
      </c>
      <c r="H172" s="1">
        <f t="shared" si="49"/>
        <v>0</v>
      </c>
      <c r="I172" s="89"/>
      <c r="J172" s="89"/>
      <c r="K172" s="89"/>
      <c r="L172" s="89"/>
      <c r="M172" s="89"/>
      <c r="N172" s="89"/>
      <c r="O172" s="89"/>
      <c r="P172" s="89"/>
      <c r="Q172" s="89"/>
      <c r="R172" s="386"/>
      <c r="S172" s="228" t="b">
        <f t="shared" si="44"/>
        <v>0</v>
      </c>
      <c r="T172" s="531" t="str">
        <f t="shared" si="45"/>
        <v>9-46.</v>
      </c>
    </row>
    <row r="173" spans="1:20" ht="18.75" hidden="1" customHeight="1" x14ac:dyDescent="0.3">
      <c r="A173" s="532">
        <v>176</v>
      </c>
      <c r="B173" s="121" t="s">
        <v>404</v>
      </c>
      <c r="C173" s="542" t="s">
        <v>69</v>
      </c>
      <c r="D173" s="543"/>
      <c r="E173" s="2" t="s">
        <v>49</v>
      </c>
      <c r="F173" s="34">
        <f>IFERROR(INDEX(Rates[[433]:[13731]],
MATCH('SOW Units'!$B173,Rates[Pay Item],0),
MATCH(TEXT('Invoice Rate Sheet'!$F$2,"0"),Rates[[#Headers],[433]:[13731]],0)),0)</f>
        <v>10.5</v>
      </c>
      <c r="G173" s="166">
        <f t="shared" si="48"/>
        <v>10.5</v>
      </c>
      <c r="H173" s="1">
        <f t="shared" si="49"/>
        <v>0</v>
      </c>
      <c r="I173" s="89"/>
      <c r="J173" s="89"/>
      <c r="K173" s="89"/>
      <c r="L173" s="89"/>
      <c r="M173" s="89"/>
      <c r="N173" s="89"/>
      <c r="O173" s="89"/>
      <c r="P173" s="89"/>
      <c r="Q173" s="89"/>
      <c r="R173" s="386"/>
      <c r="S173" s="228" t="b">
        <f t="shared" si="44"/>
        <v>0</v>
      </c>
      <c r="T173" s="531" t="str">
        <f t="shared" si="45"/>
        <v>9-47.</v>
      </c>
    </row>
    <row r="174" spans="1:20" ht="18.75" hidden="1" customHeight="1" x14ac:dyDescent="0.3">
      <c r="A174" s="532">
        <v>177</v>
      </c>
      <c r="B174" s="121" t="s">
        <v>405</v>
      </c>
      <c r="C174" s="542" t="s">
        <v>70</v>
      </c>
      <c r="D174" s="543"/>
      <c r="E174" s="2" t="s">
        <v>49</v>
      </c>
      <c r="F174" s="34">
        <f>IFERROR(INDEX(Rates[[433]:[13731]],
MATCH('SOW Units'!$B174,Rates[Pay Item],0),
MATCH(TEXT('Invoice Rate Sheet'!$F$2,"0"),Rates[[#Headers],[433]:[13731]],0)),0)</f>
        <v>10.5</v>
      </c>
      <c r="G174" s="166">
        <f t="shared" si="48"/>
        <v>10.5</v>
      </c>
      <c r="H174" s="1">
        <f t="shared" si="49"/>
        <v>0</v>
      </c>
      <c r="I174" s="89"/>
      <c r="J174" s="89"/>
      <c r="K174" s="89"/>
      <c r="L174" s="89"/>
      <c r="M174" s="89"/>
      <c r="N174" s="89"/>
      <c r="O174" s="89"/>
      <c r="P174" s="89"/>
      <c r="Q174" s="89"/>
      <c r="R174" s="386"/>
      <c r="S174" s="228" t="b">
        <f t="shared" si="44"/>
        <v>0</v>
      </c>
      <c r="T174" s="531" t="str">
        <f t="shared" si="45"/>
        <v>9-48.</v>
      </c>
    </row>
    <row r="175" spans="1:20" ht="18.75" hidden="1" customHeight="1" x14ac:dyDescent="0.3">
      <c r="A175" s="532">
        <v>178</v>
      </c>
      <c r="B175" s="121" t="s">
        <v>406</v>
      </c>
      <c r="C175" s="542" t="s">
        <v>71</v>
      </c>
      <c r="D175" s="543"/>
      <c r="E175" s="2" t="s">
        <v>49</v>
      </c>
      <c r="F175" s="34">
        <f>IFERROR(INDEX(Rates[[433]:[13731]],
MATCH('SOW Units'!$B175,Rates[Pay Item],0),
MATCH(TEXT('Invoice Rate Sheet'!$F$2,"0"),Rates[[#Headers],[433]:[13731]],0)),0)</f>
        <v>13.65</v>
      </c>
      <c r="G175" s="166">
        <f t="shared" si="48"/>
        <v>13.65</v>
      </c>
      <c r="H175" s="1">
        <f t="shared" si="49"/>
        <v>0</v>
      </c>
      <c r="I175" s="89"/>
      <c r="J175" s="89"/>
      <c r="K175" s="89"/>
      <c r="L175" s="89"/>
      <c r="M175" s="89"/>
      <c r="N175" s="89"/>
      <c r="O175" s="89"/>
      <c r="P175" s="89"/>
      <c r="Q175" s="89"/>
      <c r="R175" s="386"/>
      <c r="S175" s="228" t="b">
        <f t="shared" si="44"/>
        <v>0</v>
      </c>
      <c r="T175" s="531" t="str">
        <f t="shared" si="45"/>
        <v>9-49.</v>
      </c>
    </row>
    <row r="176" spans="1:20" ht="34.5" hidden="1" customHeight="1" x14ac:dyDescent="0.3">
      <c r="A176" s="532">
        <v>179</v>
      </c>
      <c r="B176" s="121" t="s">
        <v>407</v>
      </c>
      <c r="C176" s="542" t="s">
        <v>185</v>
      </c>
      <c r="D176" s="543"/>
      <c r="E176" s="2" t="s">
        <v>49</v>
      </c>
      <c r="F176" s="34">
        <f>IFERROR(INDEX(Rates[[433]:[13731]],
MATCH('SOW Units'!$B176,Rates[Pay Item],0),
MATCH(TEXT('Invoice Rate Sheet'!$F$2,"0"),Rates[[#Headers],[433]:[13731]],0)),0)</f>
        <v>15.43</v>
      </c>
      <c r="G176" s="166">
        <f t="shared" si="48"/>
        <v>15.43</v>
      </c>
      <c r="H176" s="1">
        <f t="shared" si="49"/>
        <v>0</v>
      </c>
      <c r="I176" s="89"/>
      <c r="J176" s="89"/>
      <c r="K176" s="89"/>
      <c r="L176" s="89"/>
      <c r="M176" s="89"/>
      <c r="N176" s="89"/>
      <c r="O176" s="89"/>
      <c r="P176" s="89"/>
      <c r="Q176" s="89"/>
      <c r="R176" s="386"/>
      <c r="S176" s="228" t="b">
        <f t="shared" si="44"/>
        <v>0</v>
      </c>
      <c r="T176" s="531" t="str">
        <f t="shared" si="45"/>
        <v>9-50.</v>
      </c>
    </row>
    <row r="177" spans="1:20" ht="34.5" hidden="1" customHeight="1" x14ac:dyDescent="0.3">
      <c r="A177" s="532">
        <v>180</v>
      </c>
      <c r="B177" s="121" t="s">
        <v>408</v>
      </c>
      <c r="C177" s="542" t="s">
        <v>72</v>
      </c>
      <c r="D177" s="550"/>
      <c r="E177" s="4" t="s">
        <v>49</v>
      </c>
      <c r="F177" s="34">
        <f>IFERROR(INDEX(Rates[[433]:[13731]],
MATCH('SOW Units'!$B177,Rates[Pay Item],0),
MATCH(TEXT('Invoice Rate Sheet'!$F$2,"0"),Rates[[#Headers],[433]:[13731]],0)),0)</f>
        <v>14.7</v>
      </c>
      <c r="G177" s="166">
        <f t="shared" si="48"/>
        <v>14.7</v>
      </c>
      <c r="H177" s="1">
        <f t="shared" si="49"/>
        <v>0</v>
      </c>
      <c r="I177" s="89"/>
      <c r="J177" s="89"/>
      <c r="K177" s="89"/>
      <c r="L177" s="89"/>
      <c r="M177" s="89"/>
      <c r="N177" s="89"/>
      <c r="O177" s="89"/>
      <c r="P177" s="89"/>
      <c r="Q177" s="89"/>
      <c r="R177" s="386"/>
      <c r="S177" s="228" t="b">
        <f t="shared" si="44"/>
        <v>0</v>
      </c>
      <c r="T177" s="531" t="str">
        <f t="shared" si="45"/>
        <v>9-51.</v>
      </c>
    </row>
    <row r="178" spans="1:20" ht="18.75" hidden="1" customHeight="1" x14ac:dyDescent="0.3">
      <c r="A178" s="532">
        <v>181</v>
      </c>
      <c r="B178" s="121" t="s">
        <v>409</v>
      </c>
      <c r="C178" s="542" t="s">
        <v>73</v>
      </c>
      <c r="D178" s="543"/>
      <c r="E178" s="2" t="s">
        <v>49</v>
      </c>
      <c r="F178" s="34">
        <f>IFERROR(INDEX(Rates[[433]:[13731]],
MATCH('SOW Units'!$B178,Rates[Pay Item],0),
MATCH(TEXT('Invoice Rate Sheet'!$F$2,"0"),Rates[[#Headers],[433]:[13731]],0)),0)</f>
        <v>14.7</v>
      </c>
      <c r="G178" s="166">
        <f t="shared" si="48"/>
        <v>14.7</v>
      </c>
      <c r="H178" s="1">
        <f t="shared" si="49"/>
        <v>0</v>
      </c>
      <c r="I178" s="89"/>
      <c r="J178" s="89"/>
      <c r="K178" s="89"/>
      <c r="L178" s="89"/>
      <c r="M178" s="89"/>
      <c r="N178" s="89"/>
      <c r="O178" s="89"/>
      <c r="P178" s="89"/>
      <c r="Q178" s="89"/>
      <c r="R178" s="386"/>
      <c r="S178" s="228" t="b">
        <f t="shared" si="44"/>
        <v>0</v>
      </c>
      <c r="T178" s="531" t="str">
        <f t="shared" si="45"/>
        <v>9-52.</v>
      </c>
    </row>
    <row r="179" spans="1:20" ht="18.75" hidden="1" customHeight="1" x14ac:dyDescent="0.3">
      <c r="A179" s="532">
        <v>182</v>
      </c>
      <c r="B179" s="121" t="s">
        <v>410</v>
      </c>
      <c r="C179" s="542" t="s">
        <v>74</v>
      </c>
      <c r="D179" s="543"/>
      <c r="E179" s="2" t="s">
        <v>49</v>
      </c>
      <c r="F179" s="34">
        <f>IFERROR(INDEX(Rates[[433]:[13731]],
MATCH('SOW Units'!$B179,Rates[Pay Item],0),
MATCH(TEXT('Invoice Rate Sheet'!$F$2,"0"),Rates[[#Headers],[433]:[13731]],0)),0)</f>
        <v>15.43</v>
      </c>
      <c r="G179" s="166">
        <f t="shared" si="48"/>
        <v>15.43</v>
      </c>
      <c r="H179" s="1">
        <f t="shared" si="49"/>
        <v>0</v>
      </c>
      <c r="I179" s="89"/>
      <c r="J179" s="89"/>
      <c r="K179" s="89"/>
      <c r="L179" s="89"/>
      <c r="M179" s="89"/>
      <c r="N179" s="89"/>
      <c r="O179" s="89"/>
      <c r="P179" s="89"/>
      <c r="Q179" s="89"/>
      <c r="R179" s="386"/>
      <c r="S179" s="228" t="b">
        <f t="shared" si="44"/>
        <v>0</v>
      </c>
      <c r="T179" s="531" t="str">
        <f t="shared" si="45"/>
        <v>9-53.</v>
      </c>
    </row>
    <row r="180" spans="1:20" ht="18.75" hidden="1" customHeight="1" x14ac:dyDescent="0.3">
      <c r="A180" s="532">
        <v>183</v>
      </c>
      <c r="B180" s="121" t="s">
        <v>411</v>
      </c>
      <c r="C180" s="542" t="s">
        <v>522</v>
      </c>
      <c r="D180" s="543"/>
      <c r="E180" s="2" t="s">
        <v>49</v>
      </c>
      <c r="F180" s="34">
        <f>IFERROR(INDEX(Rates[[433]:[13731]],
MATCH('SOW Units'!$B180,Rates[Pay Item],0),
MATCH(TEXT('Invoice Rate Sheet'!$F$2,"0"),Rates[[#Headers],[433]:[13731]],0)),0)</f>
        <v>16.2</v>
      </c>
      <c r="G180" s="166">
        <f t="shared" si="48"/>
        <v>16.2</v>
      </c>
      <c r="H180" s="1">
        <f t="shared" si="49"/>
        <v>0</v>
      </c>
      <c r="I180" s="89"/>
      <c r="J180" s="89"/>
      <c r="K180" s="89"/>
      <c r="L180" s="89"/>
      <c r="M180" s="89"/>
      <c r="N180" s="89"/>
      <c r="O180" s="89"/>
      <c r="P180" s="89"/>
      <c r="Q180" s="89"/>
      <c r="R180" s="386"/>
      <c r="S180" s="228" t="b">
        <f t="shared" si="44"/>
        <v>0</v>
      </c>
      <c r="T180" s="531" t="str">
        <f t="shared" si="45"/>
        <v>9-54.</v>
      </c>
    </row>
    <row r="181" spans="1:20" ht="18.75" hidden="1" customHeight="1" x14ac:dyDescent="0.3">
      <c r="A181" s="532">
        <v>184</v>
      </c>
      <c r="B181" s="121" t="s">
        <v>412</v>
      </c>
      <c r="C181" s="542" t="s">
        <v>75</v>
      </c>
      <c r="D181" s="543"/>
      <c r="E181" s="2" t="s">
        <v>49</v>
      </c>
      <c r="F181" s="34">
        <f>IFERROR(INDEX(Rates[[433]:[13731]],
MATCH('SOW Units'!$B181,Rates[Pay Item],0),
MATCH(TEXT('Invoice Rate Sheet'!$F$2,"0"),Rates[[#Headers],[433]:[13731]],0)),0)</f>
        <v>14.7</v>
      </c>
      <c r="G181" s="166">
        <f t="shared" si="48"/>
        <v>14.7</v>
      </c>
      <c r="H181" s="1">
        <f t="shared" si="49"/>
        <v>0</v>
      </c>
      <c r="I181" s="89"/>
      <c r="J181" s="89"/>
      <c r="K181" s="89"/>
      <c r="L181" s="89"/>
      <c r="M181" s="89"/>
      <c r="N181" s="89"/>
      <c r="O181" s="89"/>
      <c r="P181" s="89"/>
      <c r="Q181" s="89"/>
      <c r="R181" s="386"/>
      <c r="S181" s="228" t="b">
        <f t="shared" si="44"/>
        <v>0</v>
      </c>
      <c r="T181" s="531" t="str">
        <f t="shared" si="45"/>
        <v>9-55.</v>
      </c>
    </row>
    <row r="182" spans="1:20" ht="18.75" hidden="1" customHeight="1" x14ac:dyDescent="0.3">
      <c r="A182" s="532">
        <v>185</v>
      </c>
      <c r="B182" s="121" t="s">
        <v>413</v>
      </c>
      <c r="C182" s="542" t="s">
        <v>76</v>
      </c>
      <c r="D182" s="543"/>
      <c r="E182" s="2" t="s">
        <v>49</v>
      </c>
      <c r="F182" s="34">
        <f>IFERROR(INDEX(Rates[[433]:[13731]],
MATCH('SOW Units'!$B182,Rates[Pay Item],0),
MATCH(TEXT('Invoice Rate Sheet'!$F$2,"0"),Rates[[#Headers],[433]:[13731]],0)),0)</f>
        <v>22.05</v>
      </c>
      <c r="G182" s="166">
        <f t="shared" si="48"/>
        <v>22.05</v>
      </c>
      <c r="H182" s="1">
        <f t="shared" si="49"/>
        <v>0</v>
      </c>
      <c r="I182" s="89"/>
      <c r="J182" s="89"/>
      <c r="K182" s="89"/>
      <c r="L182" s="89"/>
      <c r="M182" s="89"/>
      <c r="N182" s="89"/>
      <c r="O182" s="89"/>
      <c r="P182" s="89"/>
      <c r="Q182" s="89"/>
      <c r="R182" s="386"/>
      <c r="S182" s="228" t="b">
        <f t="shared" si="44"/>
        <v>0</v>
      </c>
      <c r="T182" s="531" t="str">
        <f t="shared" si="45"/>
        <v>9-56.</v>
      </c>
    </row>
    <row r="183" spans="1:20" ht="34.5" hidden="1" customHeight="1" x14ac:dyDescent="0.3">
      <c r="A183" s="532">
        <v>186</v>
      </c>
      <c r="B183" s="121" t="s">
        <v>414</v>
      </c>
      <c r="C183" s="542" t="s">
        <v>186</v>
      </c>
      <c r="D183" s="550"/>
      <c r="E183" s="4" t="s">
        <v>49</v>
      </c>
      <c r="F183" s="34">
        <f>IFERROR(INDEX(Rates[[433]:[13731]],
MATCH('SOW Units'!$B183,Rates[Pay Item],0),
MATCH(TEXT('Invoice Rate Sheet'!$F$2,"0"),Rates[[#Headers],[433]:[13731]],0)),0)</f>
        <v>15.43</v>
      </c>
      <c r="G183" s="166">
        <f t="shared" si="48"/>
        <v>15.43</v>
      </c>
      <c r="H183" s="1">
        <f t="shared" si="49"/>
        <v>0</v>
      </c>
      <c r="I183" s="89"/>
      <c r="J183" s="89"/>
      <c r="K183" s="89"/>
      <c r="L183" s="89"/>
      <c r="M183" s="89"/>
      <c r="N183" s="89"/>
      <c r="O183" s="89"/>
      <c r="P183" s="89"/>
      <c r="Q183" s="89"/>
      <c r="R183" s="386"/>
      <c r="S183" s="228" t="b">
        <f t="shared" si="44"/>
        <v>0</v>
      </c>
      <c r="T183" s="531" t="str">
        <f t="shared" si="45"/>
        <v>9-57.</v>
      </c>
    </row>
    <row r="184" spans="1:20" ht="18.75" hidden="1" customHeight="1" x14ac:dyDescent="0.3">
      <c r="A184" s="532">
        <v>187</v>
      </c>
      <c r="B184" s="121" t="s">
        <v>415</v>
      </c>
      <c r="C184" s="542" t="s">
        <v>187</v>
      </c>
      <c r="D184" s="543"/>
      <c r="E184" s="2" t="s">
        <v>49</v>
      </c>
      <c r="F184" s="34">
        <f>IFERROR(INDEX(Rates[[433]:[13731]],
MATCH('SOW Units'!$B184,Rates[Pay Item],0),
MATCH(TEXT('Invoice Rate Sheet'!$F$2,"0"),Rates[[#Headers],[433]:[13731]],0)),0)</f>
        <v>12.6</v>
      </c>
      <c r="G184" s="166">
        <f t="shared" si="48"/>
        <v>12.6</v>
      </c>
      <c r="H184" s="1">
        <f t="shared" si="49"/>
        <v>0</v>
      </c>
      <c r="I184" s="89"/>
      <c r="J184" s="89"/>
      <c r="K184" s="89"/>
      <c r="L184" s="89"/>
      <c r="M184" s="89"/>
      <c r="N184" s="89"/>
      <c r="O184" s="89"/>
      <c r="P184" s="89"/>
      <c r="Q184" s="89"/>
      <c r="R184" s="386"/>
      <c r="S184" s="228" t="b">
        <f t="shared" si="44"/>
        <v>0</v>
      </c>
      <c r="T184" s="531" t="str">
        <f t="shared" si="45"/>
        <v>9-58.</v>
      </c>
    </row>
    <row r="185" spans="1:20" ht="18.75" hidden="1" customHeight="1" x14ac:dyDescent="0.3">
      <c r="A185" s="532">
        <v>188</v>
      </c>
      <c r="B185" s="121" t="s">
        <v>416</v>
      </c>
      <c r="C185" s="542" t="s">
        <v>77</v>
      </c>
      <c r="D185" s="543"/>
      <c r="E185" s="2" t="s">
        <v>49</v>
      </c>
      <c r="F185" s="34">
        <f>IFERROR(INDEX(Rates[[433]:[13731]],
MATCH('SOW Units'!$B185,Rates[Pay Item],0),
MATCH(TEXT('Invoice Rate Sheet'!$F$2,"0"),Rates[[#Headers],[433]:[13731]],0)),0)</f>
        <v>12.6</v>
      </c>
      <c r="G185" s="166">
        <f t="shared" si="48"/>
        <v>12.6</v>
      </c>
      <c r="H185" s="1">
        <f t="shared" si="49"/>
        <v>0</v>
      </c>
      <c r="I185" s="89"/>
      <c r="J185" s="89"/>
      <c r="K185" s="89"/>
      <c r="L185" s="89"/>
      <c r="M185" s="89"/>
      <c r="N185" s="89"/>
      <c r="O185" s="89"/>
      <c r="P185" s="89"/>
      <c r="Q185" s="89"/>
      <c r="R185" s="386"/>
      <c r="S185" s="228" t="b">
        <f t="shared" si="44"/>
        <v>0</v>
      </c>
      <c r="T185" s="531" t="str">
        <f t="shared" si="45"/>
        <v>9-59.</v>
      </c>
    </row>
    <row r="186" spans="1:20" ht="34.5" hidden="1" customHeight="1" x14ac:dyDescent="0.3">
      <c r="A186" s="532">
        <v>189</v>
      </c>
      <c r="B186" s="121" t="s">
        <v>417</v>
      </c>
      <c r="C186" s="542" t="s">
        <v>78</v>
      </c>
      <c r="D186" s="550"/>
      <c r="E186" s="4" t="s">
        <v>49</v>
      </c>
      <c r="F186" s="34">
        <f>IFERROR(INDEX(Rates[[433]:[13731]],
MATCH('SOW Units'!$B186,Rates[Pay Item],0),
MATCH(TEXT('Invoice Rate Sheet'!$F$2,"0"),Rates[[#Headers],[433]:[13731]],0)),0)</f>
        <v>14.7</v>
      </c>
      <c r="G186" s="166">
        <f t="shared" si="48"/>
        <v>14.7</v>
      </c>
      <c r="H186" s="1">
        <f t="shared" si="49"/>
        <v>0</v>
      </c>
      <c r="I186" s="89"/>
      <c r="J186" s="89"/>
      <c r="K186" s="89"/>
      <c r="L186" s="89"/>
      <c r="M186" s="89"/>
      <c r="N186" s="89"/>
      <c r="O186" s="89"/>
      <c r="P186" s="89"/>
      <c r="Q186" s="89"/>
      <c r="R186" s="386"/>
      <c r="S186" s="228" t="b">
        <f t="shared" si="44"/>
        <v>0</v>
      </c>
      <c r="T186" s="531" t="str">
        <f t="shared" si="45"/>
        <v>9-60.</v>
      </c>
    </row>
    <row r="187" spans="1:20" ht="18.75" hidden="1" customHeight="1" x14ac:dyDescent="0.3">
      <c r="A187" s="532">
        <v>190</v>
      </c>
      <c r="B187" s="121" t="s">
        <v>418</v>
      </c>
      <c r="C187" s="542" t="s">
        <v>188</v>
      </c>
      <c r="D187" s="543"/>
      <c r="E187" s="2" t="s">
        <v>49</v>
      </c>
      <c r="F187" s="34">
        <f>IFERROR(INDEX(Rates[[433]:[13731]],
MATCH('SOW Units'!$B187,Rates[Pay Item],0),
MATCH(TEXT('Invoice Rate Sheet'!$F$2,"0"),Rates[[#Headers],[433]:[13731]],0)),0)</f>
        <v>36.380000000000003</v>
      </c>
      <c r="G187" s="166">
        <f t="shared" si="48"/>
        <v>36.380000000000003</v>
      </c>
      <c r="H187" s="1">
        <f t="shared" si="49"/>
        <v>0</v>
      </c>
      <c r="I187" s="89"/>
      <c r="J187" s="89"/>
      <c r="K187" s="89"/>
      <c r="L187" s="89"/>
      <c r="M187" s="89"/>
      <c r="N187" s="89"/>
      <c r="O187" s="89"/>
      <c r="P187" s="89"/>
      <c r="Q187" s="89"/>
      <c r="R187" s="386"/>
      <c r="S187" s="228" t="b">
        <f t="shared" si="44"/>
        <v>0</v>
      </c>
      <c r="T187" s="531" t="str">
        <f t="shared" si="45"/>
        <v>9-61.</v>
      </c>
    </row>
    <row r="188" spans="1:20" ht="34.5" hidden="1" customHeight="1" x14ac:dyDescent="0.3">
      <c r="A188" s="532">
        <v>191</v>
      </c>
      <c r="B188" s="121" t="s">
        <v>419</v>
      </c>
      <c r="C188" s="542" t="s">
        <v>79</v>
      </c>
      <c r="D188" s="550"/>
      <c r="E188" s="4" t="s">
        <v>49</v>
      </c>
      <c r="F188" s="34">
        <f>IFERROR(INDEX(Rates[[433]:[13731]],
MATCH('SOW Units'!$B188,Rates[Pay Item],0),
MATCH(TEXT('Invoice Rate Sheet'!$F$2,"0"),Rates[[#Headers],[433]:[13731]],0)),0)</f>
        <v>826.87</v>
      </c>
      <c r="G188" s="166">
        <f t="shared" si="48"/>
        <v>826.87</v>
      </c>
      <c r="H188" s="1">
        <f t="shared" si="49"/>
        <v>0</v>
      </c>
      <c r="I188" s="89"/>
      <c r="J188" s="89"/>
      <c r="K188" s="89"/>
      <c r="L188" s="89"/>
      <c r="M188" s="89"/>
      <c r="N188" s="89"/>
      <c r="O188" s="89"/>
      <c r="P188" s="89"/>
      <c r="Q188" s="89"/>
      <c r="R188" s="386"/>
      <c r="S188" s="228" t="b">
        <f t="shared" si="44"/>
        <v>0</v>
      </c>
      <c r="T188" s="531" t="str">
        <f t="shared" si="45"/>
        <v>9-62.</v>
      </c>
    </row>
    <row r="189" spans="1:20" ht="50.25" hidden="1" customHeight="1" x14ac:dyDescent="0.3">
      <c r="A189" s="532">
        <v>192</v>
      </c>
      <c r="B189" s="121" t="s">
        <v>420</v>
      </c>
      <c r="C189" s="542" t="s">
        <v>80</v>
      </c>
      <c r="D189" s="550"/>
      <c r="E189" s="4" t="s">
        <v>49</v>
      </c>
      <c r="F189" s="34">
        <f>IFERROR(INDEX(Rates[[433]:[13731]],
MATCH('SOW Units'!$B189,Rates[Pay Item],0),
MATCH(TEXT('Invoice Rate Sheet'!$F$2,"0"),Rates[[#Headers],[433]:[13731]],0)),0)</f>
        <v>826.87</v>
      </c>
      <c r="G189" s="166">
        <f t="shared" si="48"/>
        <v>826.87</v>
      </c>
      <c r="H189" s="1">
        <f t="shared" si="49"/>
        <v>0</v>
      </c>
      <c r="I189" s="89"/>
      <c r="J189" s="89"/>
      <c r="K189" s="89"/>
      <c r="L189" s="89"/>
      <c r="M189" s="89"/>
      <c r="N189" s="89"/>
      <c r="O189" s="89"/>
      <c r="P189" s="89"/>
      <c r="Q189" s="89"/>
      <c r="R189" s="386"/>
      <c r="S189" s="228" t="b">
        <f t="shared" si="44"/>
        <v>0</v>
      </c>
      <c r="T189" s="531" t="str">
        <f t="shared" si="45"/>
        <v>9-63.</v>
      </c>
    </row>
    <row r="190" spans="1:20" ht="34.5" hidden="1" customHeight="1" x14ac:dyDescent="0.3">
      <c r="A190" s="532">
        <v>193</v>
      </c>
      <c r="B190" s="121" t="s">
        <v>421</v>
      </c>
      <c r="C190" s="542" t="s">
        <v>620</v>
      </c>
      <c r="D190" s="550"/>
      <c r="E190" s="4" t="s">
        <v>49</v>
      </c>
      <c r="F190" s="34">
        <f>IFERROR(INDEX(Rates[[433]:[13731]],
MATCH('SOW Units'!$B190,Rates[Pay Item],0),
MATCH(TEXT('Invoice Rate Sheet'!$F$2,"0"),Rates[[#Headers],[433]:[13731]],0)),0)</f>
        <v>315</v>
      </c>
      <c r="G190" s="166">
        <f t="shared" si="48"/>
        <v>315</v>
      </c>
      <c r="H190" s="1">
        <f t="shared" si="49"/>
        <v>0</v>
      </c>
      <c r="I190" s="89"/>
      <c r="J190" s="89"/>
      <c r="K190" s="89"/>
      <c r="L190" s="89"/>
      <c r="M190" s="89"/>
      <c r="N190" s="89"/>
      <c r="O190" s="89"/>
      <c r="P190" s="89"/>
      <c r="Q190" s="89"/>
      <c r="R190" s="386"/>
      <c r="S190" s="228" t="b">
        <f t="shared" si="44"/>
        <v>0</v>
      </c>
      <c r="T190" s="531" t="str">
        <f t="shared" si="45"/>
        <v>9-64.</v>
      </c>
    </row>
    <row r="191" spans="1:20" ht="34.5" hidden="1" customHeight="1" x14ac:dyDescent="0.3">
      <c r="A191" s="532">
        <v>194</v>
      </c>
      <c r="B191" s="121" t="s">
        <v>422</v>
      </c>
      <c r="C191" s="542" t="s">
        <v>728</v>
      </c>
      <c r="D191" s="550"/>
      <c r="E191" s="4" t="s">
        <v>49</v>
      </c>
      <c r="F191" s="34">
        <f>IFERROR(INDEX(Rates[[433]:[13731]],
MATCH('SOW Units'!$B191,Rates[Pay Item],0),
MATCH(TEXT('Invoice Rate Sheet'!$F$2,"0"),Rates[[#Headers],[433]:[13731]],0)),0)</f>
        <v>330.75</v>
      </c>
      <c r="G191" s="166">
        <f t="shared" si="48"/>
        <v>330.75</v>
      </c>
      <c r="H191" s="1">
        <f t="shared" si="49"/>
        <v>0</v>
      </c>
      <c r="I191" s="89"/>
      <c r="J191" s="89"/>
      <c r="K191" s="89"/>
      <c r="L191" s="89"/>
      <c r="M191" s="89"/>
      <c r="N191" s="89"/>
      <c r="O191" s="89"/>
      <c r="P191" s="89"/>
      <c r="Q191" s="89"/>
      <c r="R191" s="386"/>
      <c r="S191" s="228" t="b">
        <f t="shared" si="44"/>
        <v>0</v>
      </c>
      <c r="T191" s="531" t="str">
        <f t="shared" si="45"/>
        <v>9-65.</v>
      </c>
    </row>
    <row r="192" spans="1:20" ht="34.5" hidden="1" customHeight="1" x14ac:dyDescent="0.3">
      <c r="A192" s="532">
        <v>195</v>
      </c>
      <c r="B192" s="121" t="s">
        <v>423</v>
      </c>
      <c r="C192" s="542" t="s">
        <v>618</v>
      </c>
      <c r="D192" s="550"/>
      <c r="E192" s="4" t="s">
        <v>49</v>
      </c>
      <c r="F192" s="34">
        <f>IFERROR(INDEX(Rates[[433]:[13731]],
MATCH('SOW Units'!$B192,Rates[Pay Item],0),
MATCH(TEXT('Invoice Rate Sheet'!$F$2,"0"),Rates[[#Headers],[433]:[13731]],0)),0)</f>
        <v>49.61</v>
      </c>
      <c r="G192" s="166">
        <f t="shared" si="48"/>
        <v>49.61</v>
      </c>
      <c r="H192" s="1">
        <f t="shared" si="49"/>
        <v>0</v>
      </c>
      <c r="I192" s="89"/>
      <c r="J192" s="89"/>
      <c r="K192" s="89"/>
      <c r="L192" s="89"/>
      <c r="M192" s="89"/>
      <c r="N192" s="89"/>
      <c r="O192" s="89"/>
      <c r="P192" s="89"/>
      <c r="Q192" s="89"/>
      <c r="R192" s="386"/>
      <c r="S192" s="228" t="b">
        <f t="shared" si="44"/>
        <v>0</v>
      </c>
      <c r="T192" s="531" t="str">
        <f t="shared" si="45"/>
        <v>9-66.</v>
      </c>
    </row>
    <row r="193" spans="1:21" ht="18.75" hidden="1" customHeight="1" x14ac:dyDescent="0.3">
      <c r="A193" s="532">
        <v>196</v>
      </c>
      <c r="B193" s="121" t="s">
        <v>424</v>
      </c>
      <c r="C193" s="542" t="s">
        <v>619</v>
      </c>
      <c r="D193" s="550"/>
      <c r="E193" s="4" t="s">
        <v>49</v>
      </c>
      <c r="F193" s="34">
        <f>IFERROR(INDEX(Rates[[433]:[13731]],
MATCH('SOW Units'!$B193,Rates[Pay Item],0),
MATCH(TEXT('Invoice Rate Sheet'!$F$2,"0"),Rates[[#Headers],[433]:[13731]],0)),0)</f>
        <v>231.52</v>
      </c>
      <c r="G193" s="166">
        <f t="shared" si="48"/>
        <v>231.52</v>
      </c>
      <c r="H193" s="1">
        <f t="shared" si="49"/>
        <v>0</v>
      </c>
      <c r="I193" s="89"/>
      <c r="J193" s="89"/>
      <c r="K193" s="89"/>
      <c r="L193" s="89"/>
      <c r="M193" s="89"/>
      <c r="N193" s="89"/>
      <c r="O193" s="89"/>
      <c r="P193" s="89"/>
      <c r="Q193" s="89"/>
      <c r="R193" s="386"/>
      <c r="S193" s="228" t="b">
        <f t="shared" si="44"/>
        <v>0</v>
      </c>
      <c r="T193" s="531" t="str">
        <f t="shared" si="45"/>
        <v>9-67.</v>
      </c>
    </row>
    <row r="194" spans="1:21" ht="18.75" hidden="1" customHeight="1" x14ac:dyDescent="0.3">
      <c r="A194" s="532">
        <v>197</v>
      </c>
      <c r="B194" s="121" t="s">
        <v>1278</v>
      </c>
      <c r="C194" s="542" t="s">
        <v>1279</v>
      </c>
      <c r="D194" s="550"/>
      <c r="E194" s="4" t="s">
        <v>49</v>
      </c>
      <c r="F194" s="34">
        <f>IFERROR(INDEX(Rates[[433]:[13731]],
MATCH('SOW Units'!$B194,Rates[Pay Item],0),
MATCH(TEXT('Invoice Rate Sheet'!$F$2,"0"),Rates[[#Headers],[433]:[13731]],0)),0)</f>
        <v>59.53</v>
      </c>
      <c r="G194" s="166">
        <f t="shared" ref="G194:G196" si="52">F194</f>
        <v>59.53</v>
      </c>
      <c r="H194" s="1">
        <f t="shared" ref="H194:H196" si="53">SUM(I194:R194)</f>
        <v>0</v>
      </c>
      <c r="I194" s="89"/>
      <c r="J194" s="89"/>
      <c r="K194" s="89"/>
      <c r="L194" s="89"/>
      <c r="M194" s="89"/>
      <c r="N194" s="89"/>
      <c r="O194" s="89"/>
      <c r="P194" s="89"/>
      <c r="Q194" s="89"/>
      <c r="R194" s="386"/>
      <c r="S194" s="228" t="b">
        <f t="shared" si="44"/>
        <v>0</v>
      </c>
      <c r="T194" s="531" t="str">
        <f t="shared" si="45"/>
        <v>9-78.</v>
      </c>
    </row>
    <row r="195" spans="1:21" ht="18.75" hidden="1" customHeight="1" x14ac:dyDescent="0.3">
      <c r="A195" s="532">
        <v>198</v>
      </c>
      <c r="B195" s="121" t="s">
        <v>1280</v>
      </c>
      <c r="C195" s="542" t="s">
        <v>1281</v>
      </c>
      <c r="D195" s="550"/>
      <c r="E195" s="4" t="s">
        <v>49</v>
      </c>
      <c r="F195" s="34">
        <f>IFERROR(INDEX(Rates[[433]:[13731]],
MATCH('SOW Units'!$B195,Rates[Pay Item],0),
MATCH(TEXT('Invoice Rate Sheet'!$F$2,"0"),Rates[[#Headers],[433]:[13731]],0)),0)</f>
        <v>54</v>
      </c>
      <c r="G195" s="166">
        <f t="shared" si="52"/>
        <v>54</v>
      </c>
      <c r="H195" s="1">
        <f t="shared" si="53"/>
        <v>0</v>
      </c>
      <c r="I195" s="89"/>
      <c r="J195" s="89"/>
      <c r="K195" s="89"/>
      <c r="L195" s="89"/>
      <c r="M195" s="89"/>
      <c r="N195" s="89"/>
      <c r="O195" s="89"/>
      <c r="P195" s="89"/>
      <c r="Q195" s="89"/>
      <c r="R195" s="386"/>
      <c r="S195" s="228" t="b">
        <f t="shared" si="44"/>
        <v>0</v>
      </c>
      <c r="T195" s="531" t="str">
        <f t="shared" si="45"/>
        <v>9-79.</v>
      </c>
    </row>
    <row r="196" spans="1:21" ht="18.75" hidden="1" customHeight="1" x14ac:dyDescent="0.3">
      <c r="A196" s="532">
        <v>199</v>
      </c>
      <c r="B196" s="121" t="s">
        <v>1282</v>
      </c>
      <c r="C196" s="542" t="s">
        <v>1283</v>
      </c>
      <c r="D196" s="550"/>
      <c r="E196" s="4" t="s">
        <v>49</v>
      </c>
      <c r="F196" s="34">
        <f>IFERROR(INDEX(Rates[[433]:[13731]],
MATCH('SOW Units'!$B196,Rates[Pay Item],0),
MATCH(TEXT('Invoice Rate Sheet'!$F$2,"0"),Rates[[#Headers],[433]:[13731]],0)),0)</f>
        <v>59.53</v>
      </c>
      <c r="G196" s="166">
        <f t="shared" si="52"/>
        <v>59.53</v>
      </c>
      <c r="H196" s="1">
        <f t="shared" si="53"/>
        <v>0</v>
      </c>
      <c r="I196" s="89"/>
      <c r="J196" s="89"/>
      <c r="K196" s="89"/>
      <c r="L196" s="89"/>
      <c r="M196" s="89"/>
      <c r="N196" s="89"/>
      <c r="O196" s="89"/>
      <c r="P196" s="89"/>
      <c r="Q196" s="89"/>
      <c r="R196" s="386"/>
      <c r="S196" s="228" t="b">
        <f t="shared" si="44"/>
        <v>0</v>
      </c>
      <c r="T196" s="531" t="str">
        <f t="shared" si="45"/>
        <v>9-80.</v>
      </c>
    </row>
    <row r="197" spans="1:21" ht="18.75" hidden="1" customHeight="1" x14ac:dyDescent="0.3">
      <c r="A197" s="532">
        <v>200</v>
      </c>
      <c r="B197" s="197" t="s">
        <v>425</v>
      </c>
      <c r="C197" s="544" t="s">
        <v>465</v>
      </c>
      <c r="D197" s="545"/>
      <c r="E197" s="201"/>
      <c r="F197" s="201"/>
      <c r="G197" s="199"/>
      <c r="H197" s="202"/>
      <c r="I197" s="203"/>
      <c r="J197" s="203"/>
      <c r="K197" s="203"/>
      <c r="L197" s="203"/>
      <c r="M197" s="203"/>
      <c r="N197" s="203"/>
      <c r="O197" s="203"/>
      <c r="P197" s="203"/>
      <c r="Q197" s="203"/>
      <c r="R197" s="389"/>
      <c r="S197" s="228" t="b">
        <f t="shared" si="44"/>
        <v>0</v>
      </c>
      <c r="T197" s="531"/>
    </row>
    <row r="198" spans="1:21" s="9" customFormat="1" ht="18" hidden="1" customHeight="1" x14ac:dyDescent="0.3">
      <c r="A198" s="532">
        <v>201</v>
      </c>
      <c r="B198" s="121" t="s">
        <v>426</v>
      </c>
      <c r="C198" s="542" t="s">
        <v>197</v>
      </c>
      <c r="D198" s="550"/>
      <c r="E198" s="4" t="s">
        <v>49</v>
      </c>
      <c r="F198" s="34">
        <f>IFERROR(INDEX(Rates[[433]:[13731]],
MATCH('SOW Units'!$B198,Rates[Pay Item],0),
MATCH(TEXT('Invoice Rate Sheet'!$F$2,"0"),Rates[[#Headers],[433]:[13731]],0)),0)</f>
        <v>84.89</v>
      </c>
      <c r="G198" s="166">
        <f t="shared" si="48"/>
        <v>84.89</v>
      </c>
      <c r="H198" s="1">
        <f t="shared" si="49"/>
        <v>0</v>
      </c>
      <c r="I198" s="89"/>
      <c r="J198" s="89"/>
      <c r="K198" s="89"/>
      <c r="L198" s="89"/>
      <c r="M198" s="89"/>
      <c r="N198" s="89"/>
      <c r="O198" s="89"/>
      <c r="P198" s="89"/>
      <c r="Q198" s="89"/>
      <c r="R198" s="386"/>
      <c r="S198" s="228" t="b">
        <f t="shared" si="44"/>
        <v>0</v>
      </c>
      <c r="T198" s="531" t="str">
        <f t="shared" si="45"/>
        <v>9-68.</v>
      </c>
      <c r="U198" s="381"/>
    </row>
    <row r="199" spans="1:21" ht="18.75" hidden="1" customHeight="1" x14ac:dyDescent="0.3">
      <c r="A199" s="532">
        <v>202</v>
      </c>
      <c r="B199" s="121" t="s">
        <v>427</v>
      </c>
      <c r="C199" s="542" t="s">
        <v>698</v>
      </c>
      <c r="D199" s="550"/>
      <c r="E199" s="4" t="s">
        <v>49</v>
      </c>
      <c r="F199" s="34">
        <f>IFERROR(INDEX(Rates[[433]:[13731]],
MATCH('SOW Units'!$B199,Rates[Pay Item],0),
MATCH(TEXT('Invoice Rate Sheet'!$F$2,"0"),Rates[[#Headers],[433]:[13731]],0)),0)</f>
        <v>176.4</v>
      </c>
      <c r="G199" s="166">
        <f t="shared" si="48"/>
        <v>176.4</v>
      </c>
      <c r="H199" s="1">
        <f t="shared" si="49"/>
        <v>0</v>
      </c>
      <c r="I199" s="89"/>
      <c r="J199" s="89"/>
      <c r="K199" s="89"/>
      <c r="L199" s="89"/>
      <c r="M199" s="89"/>
      <c r="N199" s="89"/>
      <c r="O199" s="89"/>
      <c r="P199" s="89"/>
      <c r="Q199" s="89"/>
      <c r="R199" s="386"/>
      <c r="S199" s="228" t="b">
        <f t="shared" si="44"/>
        <v>0</v>
      </c>
      <c r="T199" s="531" t="str">
        <f t="shared" si="45"/>
        <v>9-69.</v>
      </c>
    </row>
    <row r="200" spans="1:21" ht="18.75" hidden="1" customHeight="1" x14ac:dyDescent="0.3">
      <c r="A200" s="532">
        <v>203</v>
      </c>
      <c r="B200" s="121" t="s">
        <v>428</v>
      </c>
      <c r="C200" s="542" t="s">
        <v>198</v>
      </c>
      <c r="D200" s="550"/>
      <c r="E200" s="4" t="s">
        <v>49</v>
      </c>
      <c r="F200" s="34">
        <f>IFERROR(INDEX(Rates[[433]:[13731]],
MATCH('SOW Units'!$B200,Rates[Pay Item],0),
MATCH(TEXT('Invoice Rate Sheet'!$F$2,"0"),Rates[[#Headers],[433]:[13731]],0)),0)</f>
        <v>170.88</v>
      </c>
      <c r="G200" s="166">
        <f t="shared" si="48"/>
        <v>170.88</v>
      </c>
      <c r="H200" s="1">
        <f t="shared" si="49"/>
        <v>0</v>
      </c>
      <c r="I200" s="89"/>
      <c r="J200" s="89"/>
      <c r="K200" s="89"/>
      <c r="L200" s="89"/>
      <c r="M200" s="89"/>
      <c r="N200" s="89"/>
      <c r="O200" s="89"/>
      <c r="P200" s="89"/>
      <c r="Q200" s="89"/>
      <c r="R200" s="386"/>
      <c r="S200" s="228" t="b">
        <f t="shared" si="44"/>
        <v>0</v>
      </c>
      <c r="T200" s="531" t="str">
        <f t="shared" si="45"/>
        <v>9-70.</v>
      </c>
    </row>
    <row r="201" spans="1:21" ht="18.75" hidden="1" customHeight="1" x14ac:dyDescent="0.3">
      <c r="A201" s="532">
        <v>204</v>
      </c>
      <c r="B201" s="121" t="s">
        <v>429</v>
      </c>
      <c r="C201" s="542" t="s">
        <v>729</v>
      </c>
      <c r="D201" s="550"/>
      <c r="E201" s="4" t="s">
        <v>49</v>
      </c>
      <c r="F201" s="34">
        <f>IFERROR(INDEX(Rates[[433]:[13731]],
MATCH('SOW Units'!$B201,Rates[Pay Item],0),
MATCH(TEXT('Invoice Rate Sheet'!$F$2,"0"),Rates[[#Headers],[433]:[13731]],0)),0)</f>
        <v>286.64999999999998</v>
      </c>
      <c r="G201" s="166">
        <f t="shared" si="48"/>
        <v>286.64999999999998</v>
      </c>
      <c r="H201" s="1">
        <f t="shared" si="49"/>
        <v>0</v>
      </c>
      <c r="I201" s="89"/>
      <c r="J201" s="89"/>
      <c r="K201" s="89"/>
      <c r="L201" s="89"/>
      <c r="M201" s="89"/>
      <c r="N201" s="89"/>
      <c r="O201" s="89"/>
      <c r="P201" s="89"/>
      <c r="Q201" s="89"/>
      <c r="R201" s="386"/>
      <c r="S201" s="228" t="b">
        <f t="shared" si="44"/>
        <v>0</v>
      </c>
      <c r="T201" s="531" t="str">
        <f t="shared" si="45"/>
        <v>9-71.</v>
      </c>
    </row>
    <row r="202" spans="1:21" ht="18.75" hidden="1" customHeight="1" x14ac:dyDescent="0.3">
      <c r="A202" s="532">
        <v>205</v>
      </c>
      <c r="B202" s="197" t="s">
        <v>430</v>
      </c>
      <c r="C202" s="544" t="s">
        <v>466</v>
      </c>
      <c r="D202" s="545"/>
      <c r="E202" s="201"/>
      <c r="F202" s="201"/>
      <c r="G202" s="199"/>
      <c r="H202" s="202"/>
      <c r="I202" s="203"/>
      <c r="J202" s="203"/>
      <c r="K202" s="203"/>
      <c r="L202" s="203"/>
      <c r="M202" s="203"/>
      <c r="N202" s="203"/>
      <c r="O202" s="203"/>
      <c r="P202" s="203"/>
      <c r="Q202" s="203"/>
      <c r="R202" s="389"/>
      <c r="S202" s="228" t="b">
        <f t="shared" si="44"/>
        <v>0</v>
      </c>
      <c r="T202" s="531"/>
    </row>
    <row r="203" spans="1:21" ht="34.5" hidden="1" customHeight="1" x14ac:dyDescent="0.3">
      <c r="A203" s="532">
        <v>206</v>
      </c>
      <c r="B203" s="121" t="s">
        <v>431</v>
      </c>
      <c r="C203" s="542" t="s">
        <v>621</v>
      </c>
      <c r="D203" s="550"/>
      <c r="E203" s="4" t="s">
        <v>49</v>
      </c>
      <c r="F203" s="34">
        <f>IFERROR(INDEX(Rates[[433]:[13731]],
MATCH('SOW Units'!$B203,Rates[Pay Item],0),
MATCH(TEXT('Invoice Rate Sheet'!$F$2,"0"),Rates[[#Headers],[433]:[13731]],0)),0)</f>
        <v>266.24</v>
      </c>
      <c r="G203" s="166">
        <f t="shared" si="48"/>
        <v>266.24</v>
      </c>
      <c r="H203" s="1">
        <f t="shared" si="49"/>
        <v>0</v>
      </c>
      <c r="I203" s="89"/>
      <c r="J203" s="89"/>
      <c r="K203" s="89"/>
      <c r="L203" s="89"/>
      <c r="M203" s="89"/>
      <c r="N203" s="89"/>
      <c r="O203" s="89"/>
      <c r="P203" s="89"/>
      <c r="Q203" s="89"/>
      <c r="R203" s="386"/>
      <c r="S203" s="228" t="b">
        <f t="shared" si="44"/>
        <v>0</v>
      </c>
      <c r="T203" s="531" t="str">
        <f t="shared" si="45"/>
        <v>9-72.</v>
      </c>
    </row>
    <row r="204" spans="1:21" ht="34.5" hidden="1" customHeight="1" x14ac:dyDescent="0.3">
      <c r="A204" s="532">
        <v>207</v>
      </c>
      <c r="B204" s="121" t="s">
        <v>432</v>
      </c>
      <c r="C204" s="542" t="s">
        <v>622</v>
      </c>
      <c r="D204" s="550"/>
      <c r="E204" s="4" t="s">
        <v>49</v>
      </c>
      <c r="F204" s="34">
        <f>IFERROR(INDEX(Rates[[433]:[13731]],
MATCH('SOW Units'!$B204,Rates[Pay Item],0),
MATCH(TEXT('Invoice Rate Sheet'!$F$2,"0"),Rates[[#Headers],[433]:[13731]],0)),0)</f>
        <v>363.82</v>
      </c>
      <c r="G204" s="166">
        <f t="shared" si="48"/>
        <v>363.82</v>
      </c>
      <c r="H204" s="1">
        <f t="shared" si="49"/>
        <v>0</v>
      </c>
      <c r="I204" s="89"/>
      <c r="J204" s="89"/>
      <c r="K204" s="89"/>
      <c r="L204" s="89"/>
      <c r="M204" s="89"/>
      <c r="N204" s="89"/>
      <c r="O204" s="89"/>
      <c r="P204" s="89"/>
      <c r="Q204" s="89"/>
      <c r="R204" s="386"/>
      <c r="S204" s="228" t="b">
        <f t="shared" ref="S204:S267" si="54">IF(H204&gt;0,TRUE,FALSE)</f>
        <v>0</v>
      </c>
      <c r="T204" s="531" t="str">
        <f t="shared" ref="T204:T267" si="55">B204</f>
        <v>9-73.</v>
      </c>
    </row>
    <row r="205" spans="1:21" ht="18.75" hidden="1" customHeight="1" x14ac:dyDescent="0.3">
      <c r="A205" s="532">
        <v>208</v>
      </c>
      <c r="B205" s="197" t="s">
        <v>433</v>
      </c>
      <c r="C205" s="544" t="s">
        <v>467</v>
      </c>
      <c r="D205" s="545"/>
      <c r="E205" s="201"/>
      <c r="F205" s="201"/>
      <c r="G205" s="199"/>
      <c r="H205" s="202"/>
      <c r="I205" s="203"/>
      <c r="J205" s="203"/>
      <c r="K205" s="203"/>
      <c r="L205" s="203"/>
      <c r="M205" s="203"/>
      <c r="N205" s="203"/>
      <c r="O205" s="203"/>
      <c r="P205" s="203"/>
      <c r="Q205" s="203"/>
      <c r="R205" s="389"/>
      <c r="S205" s="228" t="b">
        <f t="shared" si="54"/>
        <v>0</v>
      </c>
      <c r="T205" s="531"/>
    </row>
    <row r="206" spans="1:21" ht="99" hidden="1" customHeight="1" x14ac:dyDescent="0.3">
      <c r="A206" s="532">
        <v>210</v>
      </c>
      <c r="B206" s="122" t="s">
        <v>434</v>
      </c>
      <c r="C206" s="542" t="s">
        <v>1497</v>
      </c>
      <c r="D206" s="543"/>
      <c r="E206" s="118" t="s">
        <v>909</v>
      </c>
      <c r="F206" s="79">
        <f>IFERROR(INDEX(Rates[[433]:[13731]],
MATCH('SOW Units'!$B206,Rates[Pay Item],0),
MATCH(TEXT('Invoice Rate Sheet'!$F$2,"0"),Rates[[#Headers],[433]:[13731]],0)),0)</f>
        <v>0</v>
      </c>
      <c r="G206" s="188">
        <f>F206</f>
        <v>0</v>
      </c>
      <c r="H206" s="190">
        <f>SUM(I206:R206)</f>
        <v>0</v>
      </c>
      <c r="I206" s="191"/>
      <c r="J206" s="191"/>
      <c r="K206" s="191"/>
      <c r="L206" s="191"/>
      <c r="M206" s="191"/>
      <c r="N206" s="191"/>
      <c r="O206" s="191"/>
      <c r="P206" s="191"/>
      <c r="Q206" s="191"/>
      <c r="R206" s="391"/>
      <c r="S206" s="228" t="b">
        <f t="shared" si="54"/>
        <v>0</v>
      </c>
      <c r="T206" s="531" t="str">
        <f t="shared" si="55"/>
        <v>9-75.</v>
      </c>
    </row>
    <row r="207" spans="1:21" ht="99" hidden="1" customHeight="1" x14ac:dyDescent="0.3">
      <c r="A207" s="532">
        <v>211</v>
      </c>
      <c r="B207" s="122" t="s">
        <v>435</v>
      </c>
      <c r="C207" s="542" t="s">
        <v>1498</v>
      </c>
      <c r="D207" s="543"/>
      <c r="E207" s="118" t="s">
        <v>909</v>
      </c>
      <c r="F207" s="79">
        <f>IFERROR(INDEX(Rates[[433]:[13731]],
MATCH('SOW Units'!$B207,Rates[Pay Item],0),
MATCH(TEXT('Invoice Rate Sheet'!$F$2,"0"),Rates[[#Headers],[433]:[13731]],0)),0)</f>
        <v>0.5</v>
      </c>
      <c r="G207" s="188">
        <f t="shared" ref="G207:G208" si="56">F207</f>
        <v>0.5</v>
      </c>
      <c r="H207" s="190">
        <f>SUM(I207:R207)</f>
        <v>0</v>
      </c>
      <c r="I207" s="191"/>
      <c r="J207" s="191"/>
      <c r="K207" s="191"/>
      <c r="L207" s="191"/>
      <c r="M207" s="191"/>
      <c r="N207" s="191"/>
      <c r="O207" s="191"/>
      <c r="P207" s="191"/>
      <c r="Q207" s="191"/>
      <c r="R207" s="391"/>
      <c r="S207" s="228" t="b">
        <f t="shared" si="54"/>
        <v>0</v>
      </c>
      <c r="T207" s="531" t="str">
        <f t="shared" si="55"/>
        <v>9-76.</v>
      </c>
    </row>
    <row r="208" spans="1:21" ht="99" hidden="1" customHeight="1" x14ac:dyDescent="0.3">
      <c r="A208" s="532">
        <v>212</v>
      </c>
      <c r="B208" s="122" t="s">
        <v>436</v>
      </c>
      <c r="C208" s="542" t="s">
        <v>1499</v>
      </c>
      <c r="D208" s="543"/>
      <c r="E208" s="118" t="s">
        <v>909</v>
      </c>
      <c r="F208" s="79">
        <f>IFERROR(INDEX(Rates[[433]:[13731]],
MATCH('SOW Units'!$B208,Rates[Pay Item],0),
MATCH(TEXT('Invoice Rate Sheet'!$F$2,"0"),Rates[[#Headers],[433]:[13731]],0)),0)</f>
        <v>1</v>
      </c>
      <c r="G208" s="188">
        <f t="shared" si="56"/>
        <v>1</v>
      </c>
      <c r="H208" s="190">
        <f>SUM(I208:R208)</f>
        <v>0</v>
      </c>
      <c r="I208" s="191"/>
      <c r="J208" s="191"/>
      <c r="K208" s="191"/>
      <c r="L208" s="191"/>
      <c r="M208" s="191"/>
      <c r="N208" s="191"/>
      <c r="O208" s="191"/>
      <c r="P208" s="191"/>
      <c r="Q208" s="191"/>
      <c r="R208" s="391"/>
      <c r="S208" s="228" t="b">
        <f t="shared" si="54"/>
        <v>0</v>
      </c>
      <c r="T208" s="531" t="str">
        <f t="shared" si="55"/>
        <v>9-77.</v>
      </c>
    </row>
    <row r="209" spans="1:21" ht="18.75" hidden="1" customHeight="1" x14ac:dyDescent="0.3">
      <c r="A209" s="532">
        <v>213</v>
      </c>
      <c r="B209" s="197" t="s">
        <v>437</v>
      </c>
      <c r="C209" s="544" t="s">
        <v>319</v>
      </c>
      <c r="D209" s="545"/>
      <c r="E209" s="201"/>
      <c r="F209" s="201"/>
      <c r="G209" s="199"/>
      <c r="H209" s="202"/>
      <c r="I209" s="203"/>
      <c r="J209" s="203"/>
      <c r="K209" s="203"/>
      <c r="L209" s="203"/>
      <c r="M209" s="203"/>
      <c r="N209" s="203"/>
      <c r="O209" s="203"/>
      <c r="P209" s="203"/>
      <c r="Q209" s="203"/>
      <c r="R209" s="389"/>
      <c r="S209" s="228" t="b">
        <f t="shared" si="54"/>
        <v>0</v>
      </c>
      <c r="T209" s="531"/>
    </row>
    <row r="210" spans="1:21" s="9" customFormat="1" ht="18" hidden="1" customHeight="1" x14ac:dyDescent="0.3">
      <c r="A210" s="532">
        <v>215</v>
      </c>
      <c r="B210" s="121" t="s">
        <v>1419</v>
      </c>
      <c r="C210" s="542" t="s">
        <v>1284</v>
      </c>
      <c r="D210" s="550"/>
      <c r="E210" s="4" t="s">
        <v>1285</v>
      </c>
      <c r="F210" s="34">
        <f>IFERROR(INDEX(Rates[[433]:[13731]],
MATCH('SOW Units'!$B210,Rates[Pay Item],0),
MATCH(TEXT('Invoice Rate Sheet'!$F$2,"0"),Rates[[#Headers],[433]:[13731]],0)),0)</f>
        <v>35</v>
      </c>
      <c r="G210" s="166">
        <f t="shared" ref="G210:G213" si="57">F210</f>
        <v>35</v>
      </c>
      <c r="H210" s="1">
        <f t="shared" ref="H210:H213" si="58">SUM(I210:R210)</f>
        <v>0</v>
      </c>
      <c r="I210" s="89"/>
      <c r="J210" s="89"/>
      <c r="K210" s="89"/>
      <c r="L210" s="89"/>
      <c r="M210" s="89"/>
      <c r="N210" s="89"/>
      <c r="O210" s="89"/>
      <c r="P210" s="89"/>
      <c r="Q210" s="89"/>
      <c r="R210" s="386"/>
      <c r="S210" s="228" t="b">
        <f t="shared" si="54"/>
        <v>0</v>
      </c>
      <c r="T210" s="531" t="str">
        <f t="shared" si="55"/>
        <v>10-1.a.</v>
      </c>
      <c r="U210" s="381"/>
    </row>
    <row r="211" spans="1:21" s="9" customFormat="1" ht="18" hidden="1" customHeight="1" x14ac:dyDescent="0.3">
      <c r="A211" s="532">
        <v>216</v>
      </c>
      <c r="B211" s="121" t="s">
        <v>1421</v>
      </c>
      <c r="C211" s="542" t="s">
        <v>1286</v>
      </c>
      <c r="D211" s="543"/>
      <c r="E211" s="4" t="s">
        <v>730</v>
      </c>
      <c r="F211" s="34">
        <f>IFERROR(INDEX(Rates[[433]:[13731]],
MATCH('SOW Units'!$B211,Rates[Pay Item],0),
MATCH(TEXT('Invoice Rate Sheet'!$F$2,"0"),Rates[[#Headers],[433]:[13731]],0)),0)</f>
        <v>6</v>
      </c>
      <c r="G211" s="166">
        <f t="shared" si="57"/>
        <v>6</v>
      </c>
      <c r="H211" s="1">
        <f t="shared" si="58"/>
        <v>0</v>
      </c>
      <c r="I211" s="89"/>
      <c r="J211" s="89"/>
      <c r="K211" s="89"/>
      <c r="L211" s="89"/>
      <c r="M211" s="89"/>
      <c r="N211" s="89"/>
      <c r="O211" s="89"/>
      <c r="P211" s="89"/>
      <c r="Q211" s="89"/>
      <c r="R211" s="386"/>
      <c r="S211" s="228" t="b">
        <f t="shared" si="54"/>
        <v>0</v>
      </c>
      <c r="T211" s="531" t="str">
        <f t="shared" si="55"/>
        <v>10-1.b.</v>
      </c>
      <c r="U211" s="381"/>
    </row>
    <row r="212" spans="1:21" ht="18.75" hidden="1" customHeight="1" x14ac:dyDescent="0.3">
      <c r="A212" s="532">
        <v>217</v>
      </c>
      <c r="B212" s="121" t="s">
        <v>1422</v>
      </c>
      <c r="C212" s="542" t="s">
        <v>1286</v>
      </c>
      <c r="D212" s="543"/>
      <c r="E212" s="137" t="s">
        <v>731</v>
      </c>
      <c r="F212" s="34">
        <f>IFERROR(INDEX(Rates[[433]:[13731]],
MATCH('SOW Units'!$B212,Rates[Pay Item],0),
MATCH(TEXT('Invoice Rate Sheet'!$F$2,"0"),Rates[[#Headers],[433]:[13731]],0)),0)</f>
        <v>10.5</v>
      </c>
      <c r="G212" s="166">
        <f t="shared" si="57"/>
        <v>10.5</v>
      </c>
      <c r="H212" s="1">
        <f t="shared" si="58"/>
        <v>0</v>
      </c>
      <c r="I212" s="89"/>
      <c r="J212" s="89"/>
      <c r="K212" s="89"/>
      <c r="L212" s="89"/>
      <c r="M212" s="89"/>
      <c r="N212" s="89"/>
      <c r="O212" s="89"/>
      <c r="P212" s="89"/>
      <c r="Q212" s="89"/>
      <c r="R212" s="386"/>
      <c r="S212" s="228" t="b">
        <f t="shared" si="54"/>
        <v>0</v>
      </c>
      <c r="T212" s="531" t="str">
        <f t="shared" si="55"/>
        <v>10-1.c.</v>
      </c>
    </row>
    <row r="213" spans="1:21" ht="18.75" hidden="1" customHeight="1" x14ac:dyDescent="0.3">
      <c r="A213" s="532">
        <v>218</v>
      </c>
      <c r="B213" s="121" t="s">
        <v>1423</v>
      </c>
      <c r="C213" s="542" t="s">
        <v>1286</v>
      </c>
      <c r="D213" s="543"/>
      <c r="E213" s="137" t="s">
        <v>732</v>
      </c>
      <c r="F213" s="34">
        <f>IFERROR(INDEX(Rates[[433]:[13731]],
MATCH('SOW Units'!$B213,Rates[Pay Item],0),
MATCH(TEXT('Invoice Rate Sheet'!$F$2,"0"),Rates[[#Headers],[433]:[13731]],0)),0)</f>
        <v>15.43</v>
      </c>
      <c r="G213" s="166">
        <f t="shared" si="57"/>
        <v>15.43</v>
      </c>
      <c r="H213" s="1">
        <f t="shared" si="58"/>
        <v>0</v>
      </c>
      <c r="I213" s="89"/>
      <c r="J213" s="89"/>
      <c r="K213" s="89"/>
      <c r="L213" s="89"/>
      <c r="M213" s="89"/>
      <c r="N213" s="89"/>
      <c r="O213" s="89"/>
      <c r="P213" s="89"/>
      <c r="Q213" s="89"/>
      <c r="R213" s="386"/>
      <c r="S213" s="228" t="b">
        <f t="shared" si="54"/>
        <v>0</v>
      </c>
      <c r="T213" s="531" t="str">
        <f t="shared" si="55"/>
        <v>10-1.d.</v>
      </c>
    </row>
    <row r="214" spans="1:21" ht="18.75" hidden="1" customHeight="1" x14ac:dyDescent="0.3">
      <c r="A214" s="532">
        <v>220</v>
      </c>
      <c r="B214" s="121" t="s">
        <v>1420</v>
      </c>
      <c r="C214" s="542" t="s">
        <v>1287</v>
      </c>
      <c r="D214" s="550"/>
      <c r="E214" s="4" t="s">
        <v>1285</v>
      </c>
      <c r="F214" s="34">
        <f>IFERROR(INDEX(Rates[[433]:[13731]],
MATCH('SOW Units'!$B214,Rates[Pay Item],0),
MATCH(TEXT('Invoice Rate Sheet'!$F$2,"0"),Rates[[#Headers],[433]:[13731]],0)),0)</f>
        <v>40.79</v>
      </c>
      <c r="G214" s="166">
        <f t="shared" ref="G214:G217" si="59">F214</f>
        <v>40.79</v>
      </c>
      <c r="H214" s="1">
        <f t="shared" ref="H214:H217" si="60">SUM(I214:R214)</f>
        <v>0</v>
      </c>
      <c r="I214" s="89"/>
      <c r="J214" s="89"/>
      <c r="K214" s="89"/>
      <c r="L214" s="89"/>
      <c r="M214" s="89"/>
      <c r="N214" s="89"/>
      <c r="O214" s="89"/>
      <c r="P214" s="89"/>
      <c r="Q214" s="89"/>
      <c r="R214" s="386"/>
      <c r="S214" s="228" t="b">
        <f t="shared" si="54"/>
        <v>0</v>
      </c>
      <c r="T214" s="531" t="str">
        <f t="shared" si="55"/>
        <v>10-2.a.</v>
      </c>
    </row>
    <row r="215" spans="1:21" ht="18.75" hidden="1" customHeight="1" x14ac:dyDescent="0.3">
      <c r="A215" s="532">
        <v>221</v>
      </c>
      <c r="B215" s="121" t="s">
        <v>1424</v>
      </c>
      <c r="C215" s="542" t="s">
        <v>1288</v>
      </c>
      <c r="D215" s="550"/>
      <c r="E215" s="4" t="s">
        <v>730</v>
      </c>
      <c r="F215" s="34">
        <f>IFERROR(INDEX(Rates[[433]:[13731]],
MATCH('SOW Units'!$B215,Rates[Pay Item],0),
MATCH(TEXT('Invoice Rate Sheet'!$F$2,"0"),Rates[[#Headers],[433]:[13731]],0)),0)</f>
        <v>7</v>
      </c>
      <c r="G215" s="166">
        <f t="shared" si="59"/>
        <v>7</v>
      </c>
      <c r="H215" s="1">
        <f t="shared" si="60"/>
        <v>0</v>
      </c>
      <c r="I215" s="89"/>
      <c r="J215" s="89"/>
      <c r="K215" s="89"/>
      <c r="L215" s="89"/>
      <c r="M215" s="89"/>
      <c r="N215" s="89"/>
      <c r="O215" s="89"/>
      <c r="P215" s="89"/>
      <c r="Q215" s="89"/>
      <c r="R215" s="386"/>
      <c r="S215" s="228" t="b">
        <f t="shared" si="54"/>
        <v>0</v>
      </c>
      <c r="T215" s="531" t="str">
        <f t="shared" si="55"/>
        <v>10-2.b.</v>
      </c>
    </row>
    <row r="216" spans="1:21" ht="18.75" hidden="1" customHeight="1" x14ac:dyDescent="0.3">
      <c r="A216" s="532">
        <v>222</v>
      </c>
      <c r="B216" s="121" t="s">
        <v>1425</v>
      </c>
      <c r="C216" s="542" t="s">
        <v>1288</v>
      </c>
      <c r="D216" s="550"/>
      <c r="E216" s="137" t="s">
        <v>731</v>
      </c>
      <c r="F216" s="34">
        <f>IFERROR(INDEX(Rates[[433]:[13731]],
MATCH('SOW Units'!$B216,Rates[Pay Item],0),
MATCH(TEXT('Invoice Rate Sheet'!$F$2,"0"),Rates[[#Headers],[433]:[13731]],0)),0)</f>
        <v>11.02</v>
      </c>
      <c r="G216" s="166">
        <f t="shared" si="59"/>
        <v>11.02</v>
      </c>
      <c r="H216" s="1">
        <f t="shared" si="60"/>
        <v>0</v>
      </c>
      <c r="I216" s="89"/>
      <c r="J216" s="89"/>
      <c r="K216" s="89"/>
      <c r="L216" s="89"/>
      <c r="M216" s="89"/>
      <c r="N216" s="89"/>
      <c r="O216" s="89"/>
      <c r="P216" s="89"/>
      <c r="Q216" s="89"/>
      <c r="R216" s="386"/>
      <c r="S216" s="228" t="b">
        <f t="shared" si="54"/>
        <v>0</v>
      </c>
      <c r="T216" s="531" t="str">
        <f t="shared" si="55"/>
        <v>10-2.c.</v>
      </c>
    </row>
    <row r="217" spans="1:21" ht="18.75" hidden="1" customHeight="1" x14ac:dyDescent="0.3">
      <c r="A217" s="532">
        <v>223</v>
      </c>
      <c r="B217" s="121" t="s">
        <v>1426</v>
      </c>
      <c r="C217" s="542" t="s">
        <v>1288</v>
      </c>
      <c r="D217" s="550"/>
      <c r="E217" s="137" t="s">
        <v>732</v>
      </c>
      <c r="F217" s="34">
        <f>IFERROR(INDEX(Rates[[433]:[13731]],
MATCH('SOW Units'!$B217,Rates[Pay Item],0),
MATCH(TEXT('Invoice Rate Sheet'!$F$2,"0"),Rates[[#Headers],[433]:[13731]],0)),0)</f>
        <v>11.57</v>
      </c>
      <c r="G217" s="166">
        <f t="shared" si="59"/>
        <v>11.57</v>
      </c>
      <c r="H217" s="1">
        <f t="shared" si="60"/>
        <v>0</v>
      </c>
      <c r="I217" s="89"/>
      <c r="J217" s="89"/>
      <c r="K217" s="89"/>
      <c r="L217" s="89"/>
      <c r="M217" s="89"/>
      <c r="N217" s="89"/>
      <c r="O217" s="89"/>
      <c r="P217" s="89"/>
      <c r="Q217" s="89"/>
      <c r="R217" s="386"/>
      <c r="S217" s="228" t="b">
        <f t="shared" si="54"/>
        <v>0</v>
      </c>
      <c r="T217" s="531" t="str">
        <f t="shared" si="55"/>
        <v>10-2.d.</v>
      </c>
    </row>
    <row r="218" spans="1:21" ht="18.75" hidden="1" customHeight="1" x14ac:dyDescent="0.3">
      <c r="A218" s="532">
        <v>228</v>
      </c>
      <c r="B218" s="121" t="s">
        <v>172</v>
      </c>
      <c r="C218" s="542" t="s">
        <v>211</v>
      </c>
      <c r="D218" s="550"/>
      <c r="E218" s="4" t="s">
        <v>83</v>
      </c>
      <c r="F218" s="34">
        <f>IFERROR(INDEX(Rates[[433]:[13731]],
MATCH('SOW Units'!$B218,Rates[Pay Item],0),
MATCH(TEXT('Invoice Rate Sheet'!$F$2,"0"),Rates[[#Headers],[433]:[13731]],0)),0)</f>
        <v>45</v>
      </c>
      <c r="G218" s="166">
        <f t="shared" ref="G218:G284" si="61">F218</f>
        <v>45</v>
      </c>
      <c r="H218" s="1">
        <f t="shared" si="49"/>
        <v>0</v>
      </c>
      <c r="I218" s="89"/>
      <c r="J218" s="89"/>
      <c r="K218" s="89"/>
      <c r="L218" s="89"/>
      <c r="M218" s="89"/>
      <c r="N218" s="89"/>
      <c r="O218" s="89"/>
      <c r="P218" s="89"/>
      <c r="Q218" s="89"/>
      <c r="R218" s="386"/>
      <c r="S218" s="228" t="b">
        <f t="shared" si="54"/>
        <v>0</v>
      </c>
      <c r="T218" s="531" t="str">
        <f t="shared" si="55"/>
        <v>10-7.</v>
      </c>
    </row>
    <row r="219" spans="1:21" ht="18.75" hidden="1" customHeight="1" x14ac:dyDescent="0.3">
      <c r="A219" s="532">
        <v>229</v>
      </c>
      <c r="B219" s="121" t="s">
        <v>173</v>
      </c>
      <c r="C219" s="542" t="s">
        <v>212</v>
      </c>
      <c r="D219" s="550"/>
      <c r="E219" s="4" t="s">
        <v>83</v>
      </c>
      <c r="F219" s="34">
        <f>IFERROR(INDEX(Rates[[433]:[13731]],
MATCH('SOW Units'!$B219,Rates[Pay Item],0),
MATCH(TEXT('Invoice Rate Sheet'!$F$2,"0"),Rates[[#Headers],[433]:[13731]],0)),0)</f>
        <v>40</v>
      </c>
      <c r="G219" s="166">
        <f t="shared" si="61"/>
        <v>40</v>
      </c>
      <c r="H219" s="1">
        <f t="shared" si="49"/>
        <v>0</v>
      </c>
      <c r="I219" s="89"/>
      <c r="J219" s="89"/>
      <c r="K219" s="89"/>
      <c r="L219" s="89"/>
      <c r="M219" s="89"/>
      <c r="N219" s="89"/>
      <c r="O219" s="89"/>
      <c r="P219" s="89"/>
      <c r="Q219" s="89"/>
      <c r="R219" s="386"/>
      <c r="S219" s="228" t="b">
        <f t="shared" si="54"/>
        <v>0</v>
      </c>
      <c r="T219" s="531" t="str">
        <f t="shared" si="55"/>
        <v>10-8.</v>
      </c>
    </row>
    <row r="220" spans="1:21" ht="18.75" hidden="1" customHeight="1" x14ac:dyDescent="0.3">
      <c r="A220" s="532">
        <v>230</v>
      </c>
      <c r="B220" s="121" t="s">
        <v>174</v>
      </c>
      <c r="C220" s="542" t="s">
        <v>213</v>
      </c>
      <c r="D220" s="550"/>
      <c r="E220" s="4" t="s">
        <v>83</v>
      </c>
      <c r="F220" s="34">
        <f>IFERROR(INDEX(Rates[[433]:[13731]],
MATCH('SOW Units'!$B220,Rates[Pay Item],0),
MATCH(TEXT('Invoice Rate Sheet'!$F$2,"0"),Rates[[#Headers],[433]:[13731]],0)),0)</f>
        <v>106.96</v>
      </c>
      <c r="G220" s="166">
        <f t="shared" si="61"/>
        <v>106.96</v>
      </c>
      <c r="H220" s="1">
        <f t="shared" si="49"/>
        <v>0</v>
      </c>
      <c r="I220" s="89"/>
      <c r="J220" s="89"/>
      <c r="K220" s="89"/>
      <c r="L220" s="89"/>
      <c r="M220" s="89"/>
      <c r="N220" s="89"/>
      <c r="O220" s="89"/>
      <c r="P220" s="89"/>
      <c r="Q220" s="89"/>
      <c r="R220" s="386"/>
      <c r="S220" s="228" t="b">
        <f t="shared" si="54"/>
        <v>0</v>
      </c>
      <c r="T220" s="531" t="str">
        <f t="shared" si="55"/>
        <v>10-9.</v>
      </c>
    </row>
    <row r="221" spans="1:21" ht="18.75" hidden="1" customHeight="1" x14ac:dyDescent="0.3">
      <c r="A221" s="532">
        <v>231</v>
      </c>
      <c r="B221" s="121" t="s">
        <v>175</v>
      </c>
      <c r="C221" s="542" t="s">
        <v>214</v>
      </c>
      <c r="D221" s="550"/>
      <c r="E221" s="4" t="s">
        <v>83</v>
      </c>
      <c r="F221" s="34">
        <f>IFERROR(INDEX(Rates[[433]:[13731]],
MATCH('SOW Units'!$B221,Rates[Pay Item],0),
MATCH(TEXT('Invoice Rate Sheet'!$F$2,"0"),Rates[[#Headers],[433]:[13731]],0)),0)</f>
        <v>100.87</v>
      </c>
      <c r="G221" s="166">
        <f t="shared" si="61"/>
        <v>100.87</v>
      </c>
      <c r="H221" s="1">
        <f t="shared" si="49"/>
        <v>0</v>
      </c>
      <c r="I221" s="89"/>
      <c r="J221" s="89"/>
      <c r="K221" s="89"/>
      <c r="L221" s="89"/>
      <c r="M221" s="89"/>
      <c r="N221" s="89"/>
      <c r="O221" s="89"/>
      <c r="P221" s="89"/>
      <c r="Q221" s="89"/>
      <c r="R221" s="386"/>
      <c r="S221" s="228" t="b">
        <f t="shared" si="54"/>
        <v>0</v>
      </c>
      <c r="T221" s="531" t="str">
        <f t="shared" si="55"/>
        <v>10-10.</v>
      </c>
    </row>
    <row r="222" spans="1:21" ht="18.75" hidden="1" customHeight="1" x14ac:dyDescent="0.3">
      <c r="A222" s="532">
        <v>232</v>
      </c>
      <c r="B222" s="121" t="s">
        <v>733</v>
      </c>
      <c r="C222" s="542" t="s">
        <v>734</v>
      </c>
      <c r="D222" s="550"/>
      <c r="E222" s="4" t="s">
        <v>83</v>
      </c>
      <c r="F222" s="34">
        <f>IFERROR(INDEX(Rates[[433]:[13731]],
MATCH('SOW Units'!$B222,Rates[Pay Item],0),
MATCH(TEXT('Invoice Rate Sheet'!$F$2,"0"),Rates[[#Headers],[433]:[13731]],0)),0)</f>
        <v>145.85</v>
      </c>
      <c r="G222" s="166">
        <f t="shared" si="61"/>
        <v>145.85</v>
      </c>
      <c r="H222" s="1">
        <f t="shared" si="49"/>
        <v>0</v>
      </c>
      <c r="I222" s="89"/>
      <c r="J222" s="89"/>
      <c r="K222" s="89"/>
      <c r="L222" s="89"/>
      <c r="M222" s="89"/>
      <c r="N222" s="89"/>
      <c r="O222" s="89"/>
      <c r="P222" s="89"/>
      <c r="Q222" s="89"/>
      <c r="R222" s="386"/>
      <c r="S222" s="228" t="b">
        <f t="shared" si="54"/>
        <v>0</v>
      </c>
      <c r="T222" s="531" t="str">
        <f t="shared" si="55"/>
        <v>10-11.a.</v>
      </c>
    </row>
    <row r="223" spans="1:21" ht="18.75" hidden="1" customHeight="1" x14ac:dyDescent="0.3">
      <c r="A223" s="532">
        <v>233</v>
      </c>
      <c r="B223" s="121" t="s">
        <v>735</v>
      </c>
      <c r="C223" s="542" t="s">
        <v>736</v>
      </c>
      <c r="D223" s="550"/>
      <c r="E223" s="4" t="s">
        <v>83</v>
      </c>
      <c r="F223" s="34">
        <f>IFERROR(INDEX(Rates[[433]:[13731]],
MATCH('SOW Units'!$B223,Rates[Pay Item],0),
MATCH(TEXT('Invoice Rate Sheet'!$F$2,"0"),Rates[[#Headers],[433]:[13731]],0)),0)</f>
        <v>224.85</v>
      </c>
      <c r="G223" s="166">
        <f t="shared" si="61"/>
        <v>224.85</v>
      </c>
      <c r="H223" s="1">
        <f t="shared" si="49"/>
        <v>0</v>
      </c>
      <c r="I223" s="89"/>
      <c r="J223" s="89"/>
      <c r="K223" s="89"/>
      <c r="L223" s="89"/>
      <c r="M223" s="89"/>
      <c r="N223" s="89"/>
      <c r="O223" s="89"/>
      <c r="P223" s="89"/>
      <c r="Q223" s="89"/>
      <c r="R223" s="386"/>
      <c r="S223" s="228" t="b">
        <f t="shared" si="54"/>
        <v>0</v>
      </c>
      <c r="T223" s="531" t="str">
        <f t="shared" si="55"/>
        <v>10-11.b.</v>
      </c>
    </row>
    <row r="224" spans="1:21" ht="18.75" hidden="1" customHeight="1" x14ac:dyDescent="0.3">
      <c r="A224" s="532">
        <v>234</v>
      </c>
      <c r="B224" s="121" t="s">
        <v>737</v>
      </c>
      <c r="C224" s="542" t="s">
        <v>738</v>
      </c>
      <c r="D224" s="550"/>
      <c r="E224" s="4" t="s">
        <v>83</v>
      </c>
      <c r="F224" s="34">
        <f>IFERROR(INDEX(Rates[[433]:[13731]],
MATCH('SOW Units'!$B224,Rates[Pay Item],0),
MATCH(TEXT('Invoice Rate Sheet'!$F$2,"0"),Rates[[#Headers],[433]:[13731]],0)),0)</f>
        <v>145.85</v>
      </c>
      <c r="G224" s="166">
        <f t="shared" si="61"/>
        <v>145.85</v>
      </c>
      <c r="H224" s="1">
        <f t="shared" si="49"/>
        <v>0</v>
      </c>
      <c r="I224" s="89"/>
      <c r="J224" s="89"/>
      <c r="K224" s="89"/>
      <c r="L224" s="89"/>
      <c r="M224" s="89"/>
      <c r="N224" s="89"/>
      <c r="O224" s="89"/>
      <c r="P224" s="89"/>
      <c r="Q224" s="89"/>
      <c r="R224" s="386"/>
      <c r="S224" s="228" t="b">
        <f t="shared" si="54"/>
        <v>0</v>
      </c>
      <c r="T224" s="531" t="str">
        <f t="shared" si="55"/>
        <v>10-12.a.</v>
      </c>
    </row>
    <row r="225" spans="1:20" ht="18.75" hidden="1" customHeight="1" x14ac:dyDescent="0.3">
      <c r="A225" s="532">
        <v>235</v>
      </c>
      <c r="B225" s="121" t="s">
        <v>739</v>
      </c>
      <c r="C225" s="542" t="s">
        <v>740</v>
      </c>
      <c r="D225" s="550"/>
      <c r="E225" s="4" t="s">
        <v>83</v>
      </c>
      <c r="F225" s="34">
        <f>IFERROR(INDEX(Rates[[433]:[13731]],
MATCH('SOW Units'!$B225,Rates[Pay Item],0),
MATCH(TEXT('Invoice Rate Sheet'!$F$2,"0"),Rates[[#Headers],[433]:[13731]],0)),0)</f>
        <v>200.55</v>
      </c>
      <c r="G225" s="166">
        <f t="shared" si="61"/>
        <v>200.55</v>
      </c>
      <c r="H225" s="1">
        <f t="shared" si="49"/>
        <v>0</v>
      </c>
      <c r="I225" s="89"/>
      <c r="J225" s="89"/>
      <c r="K225" s="89"/>
      <c r="L225" s="89"/>
      <c r="M225" s="89"/>
      <c r="N225" s="89"/>
      <c r="O225" s="89"/>
      <c r="P225" s="89"/>
      <c r="Q225" s="89"/>
      <c r="R225" s="386"/>
      <c r="S225" s="228" t="b">
        <f t="shared" si="54"/>
        <v>0</v>
      </c>
      <c r="T225" s="531" t="str">
        <f t="shared" si="55"/>
        <v>10-12.b.</v>
      </c>
    </row>
    <row r="226" spans="1:20" ht="18.75" hidden="1" customHeight="1" x14ac:dyDescent="0.3">
      <c r="A226" s="532">
        <v>236</v>
      </c>
      <c r="B226" s="121" t="s">
        <v>176</v>
      </c>
      <c r="C226" s="542" t="s">
        <v>215</v>
      </c>
      <c r="D226" s="550"/>
      <c r="E226" s="4" t="s">
        <v>83</v>
      </c>
      <c r="F226" s="34">
        <f>IFERROR(INDEX(Rates[[433]:[13731]],
MATCH('SOW Units'!$B226,Rates[Pay Item],0),
MATCH(TEXT('Invoice Rate Sheet'!$F$2,"0"),Rates[[#Headers],[433]:[13731]],0)),0)</f>
        <v>115.45</v>
      </c>
      <c r="G226" s="166">
        <f t="shared" si="61"/>
        <v>115.45</v>
      </c>
      <c r="H226" s="1">
        <f t="shared" si="49"/>
        <v>0</v>
      </c>
      <c r="I226" s="89"/>
      <c r="J226" s="89"/>
      <c r="K226" s="89"/>
      <c r="L226" s="89"/>
      <c r="M226" s="89"/>
      <c r="N226" s="89"/>
      <c r="O226" s="89"/>
      <c r="P226" s="89"/>
      <c r="Q226" s="89"/>
      <c r="R226" s="386"/>
      <c r="S226" s="228" t="b">
        <f t="shared" si="54"/>
        <v>0</v>
      </c>
      <c r="T226" s="531" t="str">
        <f t="shared" si="55"/>
        <v>10-13.</v>
      </c>
    </row>
    <row r="227" spans="1:20" ht="18.75" hidden="1" customHeight="1" x14ac:dyDescent="0.3">
      <c r="A227" s="532">
        <v>237</v>
      </c>
      <c r="B227" s="121" t="s">
        <v>177</v>
      </c>
      <c r="C227" s="542" t="s">
        <v>247</v>
      </c>
      <c r="D227" s="550"/>
      <c r="E227" s="4" t="s">
        <v>83</v>
      </c>
      <c r="F227" s="34">
        <f>IFERROR(INDEX(Rates[[433]:[13731]],
MATCH('SOW Units'!$B227,Rates[Pay Item],0),
MATCH(TEXT('Invoice Rate Sheet'!$F$2,"0"),Rates[[#Headers],[433]:[13731]],0)),0)</f>
        <v>30.37</v>
      </c>
      <c r="G227" s="166">
        <f t="shared" si="61"/>
        <v>30.37</v>
      </c>
      <c r="H227" s="1">
        <f t="shared" si="49"/>
        <v>0</v>
      </c>
      <c r="I227" s="89"/>
      <c r="J227" s="89"/>
      <c r="K227" s="89"/>
      <c r="L227" s="89"/>
      <c r="M227" s="89"/>
      <c r="N227" s="89"/>
      <c r="O227" s="89"/>
      <c r="P227" s="89"/>
      <c r="Q227" s="89"/>
      <c r="R227" s="386"/>
      <c r="S227" s="228" t="b">
        <f t="shared" si="54"/>
        <v>0</v>
      </c>
      <c r="T227" s="531" t="str">
        <f t="shared" si="55"/>
        <v>10-14.</v>
      </c>
    </row>
    <row r="228" spans="1:20" ht="18.75" hidden="1" customHeight="1" x14ac:dyDescent="0.3">
      <c r="A228" s="532">
        <v>238</v>
      </c>
      <c r="B228" s="121" t="s">
        <v>178</v>
      </c>
      <c r="C228" s="542" t="s">
        <v>248</v>
      </c>
      <c r="D228" s="550"/>
      <c r="E228" s="4" t="s">
        <v>83</v>
      </c>
      <c r="F228" s="34">
        <f>IFERROR(INDEX(Rates[[433]:[13731]],
MATCH('SOW Units'!$B228,Rates[Pay Item],0),
MATCH(TEXT('Invoice Rate Sheet'!$F$2,"0"),Rates[[#Headers],[433]:[13731]],0)),0)</f>
        <v>32.799999999999997</v>
      </c>
      <c r="G228" s="166">
        <f t="shared" si="61"/>
        <v>32.799999999999997</v>
      </c>
      <c r="H228" s="1">
        <f t="shared" ref="H228:H308" si="62">SUM(I228:R228)</f>
        <v>0</v>
      </c>
      <c r="I228" s="89"/>
      <c r="J228" s="89"/>
      <c r="K228" s="89"/>
      <c r="L228" s="89"/>
      <c r="M228" s="89"/>
      <c r="N228" s="89"/>
      <c r="O228" s="89"/>
      <c r="P228" s="89"/>
      <c r="Q228" s="89"/>
      <c r="R228" s="386"/>
      <c r="S228" s="228" t="b">
        <f t="shared" si="54"/>
        <v>0</v>
      </c>
      <c r="T228" s="531" t="str">
        <f t="shared" si="55"/>
        <v>10-15.</v>
      </c>
    </row>
    <row r="229" spans="1:20" ht="18.75" hidden="1" customHeight="1" x14ac:dyDescent="0.3">
      <c r="A229" s="532">
        <v>239</v>
      </c>
      <c r="B229" s="121" t="s">
        <v>1289</v>
      </c>
      <c r="C229" s="542" t="s">
        <v>1290</v>
      </c>
      <c r="D229" s="550"/>
      <c r="E229" s="4" t="s">
        <v>83</v>
      </c>
      <c r="F229" s="34">
        <f>IFERROR(INDEX(Rates[[433]:[13731]],
MATCH('SOW Units'!$B229,Rates[Pay Item],0),
MATCH(TEXT('Invoice Rate Sheet'!$F$2,"0"),Rates[[#Headers],[433]:[13731]],0)),0)</f>
        <v>14.58</v>
      </c>
      <c r="G229" s="166">
        <f t="shared" ref="G229:G230" si="63">F229</f>
        <v>14.58</v>
      </c>
      <c r="H229" s="1">
        <f t="shared" ref="H229:H230" si="64">SUM(I229:R229)</f>
        <v>0</v>
      </c>
      <c r="I229" s="89"/>
      <c r="J229" s="89"/>
      <c r="K229" s="89"/>
      <c r="L229" s="89"/>
      <c r="M229" s="89"/>
      <c r="N229" s="89"/>
      <c r="O229" s="89"/>
      <c r="P229" s="89"/>
      <c r="Q229" s="89"/>
      <c r="R229" s="386"/>
      <c r="S229" s="228" t="b">
        <f t="shared" si="54"/>
        <v>0</v>
      </c>
      <c r="T229" s="531" t="str">
        <f t="shared" si="55"/>
        <v>10-15.a.</v>
      </c>
    </row>
    <row r="230" spans="1:20" ht="18.75" hidden="1" customHeight="1" x14ac:dyDescent="0.3">
      <c r="A230" s="532">
        <v>240</v>
      </c>
      <c r="B230" s="121" t="s">
        <v>1291</v>
      </c>
      <c r="C230" s="542" t="s">
        <v>1292</v>
      </c>
      <c r="D230" s="550"/>
      <c r="E230" s="4" t="s">
        <v>83</v>
      </c>
      <c r="F230" s="34">
        <f>IFERROR(INDEX(Rates[[433]:[13731]],
MATCH('SOW Units'!$B230,Rates[Pay Item],0),
MATCH(TEXT('Invoice Rate Sheet'!$F$2,"0"),Rates[[#Headers],[433]:[13731]],0)),0)</f>
        <v>14.58</v>
      </c>
      <c r="G230" s="166">
        <f t="shared" si="63"/>
        <v>14.58</v>
      </c>
      <c r="H230" s="1">
        <f t="shared" si="64"/>
        <v>0</v>
      </c>
      <c r="I230" s="89"/>
      <c r="J230" s="89"/>
      <c r="K230" s="89"/>
      <c r="L230" s="89"/>
      <c r="M230" s="89"/>
      <c r="N230" s="89"/>
      <c r="O230" s="89"/>
      <c r="P230" s="89"/>
      <c r="Q230" s="89"/>
      <c r="R230" s="386"/>
      <c r="S230" s="228" t="b">
        <f t="shared" si="54"/>
        <v>0</v>
      </c>
      <c r="T230" s="531" t="str">
        <f t="shared" si="55"/>
        <v>10-15.b.</v>
      </c>
    </row>
    <row r="231" spans="1:20" ht="18.75" hidden="1" customHeight="1" x14ac:dyDescent="0.3">
      <c r="A231" s="532">
        <v>241</v>
      </c>
      <c r="B231" s="121" t="s">
        <v>179</v>
      </c>
      <c r="C231" s="542" t="s">
        <v>313</v>
      </c>
      <c r="D231" s="550"/>
      <c r="E231" s="4" t="s">
        <v>82</v>
      </c>
      <c r="F231" s="34">
        <f>IFERROR(INDEX(Rates[[433]:[13731]],
MATCH('SOW Units'!$B231,Rates[Pay Item],0),
MATCH(TEXT('Invoice Rate Sheet'!$F$2,"0"),Rates[[#Headers],[433]:[13731]],0)),0)</f>
        <v>69.3</v>
      </c>
      <c r="G231" s="166">
        <f t="shared" si="61"/>
        <v>69.3</v>
      </c>
      <c r="H231" s="1">
        <f t="shared" si="62"/>
        <v>0</v>
      </c>
      <c r="I231" s="89"/>
      <c r="J231" s="89"/>
      <c r="K231" s="89"/>
      <c r="L231" s="89"/>
      <c r="M231" s="89"/>
      <c r="N231" s="89"/>
      <c r="O231" s="89"/>
      <c r="P231" s="89"/>
      <c r="Q231" s="89"/>
      <c r="R231" s="386"/>
      <c r="S231" s="228" t="b">
        <f t="shared" si="54"/>
        <v>0</v>
      </c>
      <c r="T231" s="531" t="str">
        <f t="shared" si="55"/>
        <v>10-16.</v>
      </c>
    </row>
    <row r="232" spans="1:20" ht="18.75" hidden="1" customHeight="1" x14ac:dyDescent="0.3">
      <c r="A232" s="532">
        <v>242</v>
      </c>
      <c r="B232" s="121" t="s">
        <v>180</v>
      </c>
      <c r="C232" s="542" t="s">
        <v>314</v>
      </c>
      <c r="D232" s="550"/>
      <c r="E232" s="4" t="s">
        <v>82</v>
      </c>
      <c r="F232" s="34">
        <f>IFERROR(INDEX(Rates[[433]:[13731]],
MATCH('SOW Units'!$B232,Rates[Pay Item],0),
MATCH(TEXT('Invoice Rate Sheet'!$F$2,"0"),Rates[[#Headers],[433]:[13731]],0)),0)</f>
        <v>57.75</v>
      </c>
      <c r="G232" s="166">
        <f t="shared" si="61"/>
        <v>57.75</v>
      </c>
      <c r="H232" s="1">
        <f t="shared" si="62"/>
        <v>0</v>
      </c>
      <c r="I232" s="89"/>
      <c r="J232" s="89"/>
      <c r="K232" s="89"/>
      <c r="L232" s="89"/>
      <c r="M232" s="89"/>
      <c r="N232" s="89"/>
      <c r="O232" s="89"/>
      <c r="P232" s="89"/>
      <c r="Q232" s="89"/>
      <c r="R232" s="386"/>
      <c r="S232" s="228" t="b">
        <f t="shared" si="54"/>
        <v>0</v>
      </c>
      <c r="T232" s="531" t="str">
        <f t="shared" si="55"/>
        <v>10-17.</v>
      </c>
    </row>
    <row r="233" spans="1:20" ht="18.75" hidden="1" customHeight="1" x14ac:dyDescent="0.3">
      <c r="A233" s="532">
        <v>243</v>
      </c>
      <c r="B233" s="121" t="s">
        <v>181</v>
      </c>
      <c r="C233" s="542" t="s">
        <v>199</v>
      </c>
      <c r="D233" s="550"/>
      <c r="E233" s="4" t="s">
        <v>44</v>
      </c>
      <c r="F233" s="34">
        <f>IFERROR(INDEX(Rates[[433]:[13731]],
MATCH('SOW Units'!$B233,Rates[Pay Item],0),
MATCH(TEXT('Invoice Rate Sheet'!$F$2,"0"),Rates[[#Headers],[433]:[13731]],0)),0)</f>
        <v>4630.5</v>
      </c>
      <c r="G233" s="166">
        <f t="shared" si="61"/>
        <v>4630.5</v>
      </c>
      <c r="H233" s="1">
        <f t="shared" si="62"/>
        <v>0</v>
      </c>
      <c r="I233" s="89"/>
      <c r="J233" s="89"/>
      <c r="K233" s="89"/>
      <c r="L233" s="89"/>
      <c r="M233" s="89"/>
      <c r="N233" s="89"/>
      <c r="O233" s="89"/>
      <c r="P233" s="89"/>
      <c r="Q233" s="89"/>
      <c r="R233" s="386"/>
      <c r="S233" s="228" t="b">
        <f t="shared" si="54"/>
        <v>0</v>
      </c>
      <c r="T233" s="531" t="str">
        <f t="shared" si="55"/>
        <v>10-18.</v>
      </c>
    </row>
    <row r="234" spans="1:20" ht="18.75" hidden="1" customHeight="1" x14ac:dyDescent="0.3">
      <c r="A234" s="532">
        <v>244</v>
      </c>
      <c r="B234" s="121" t="s">
        <v>182</v>
      </c>
      <c r="C234" s="542" t="s">
        <v>200</v>
      </c>
      <c r="D234" s="550"/>
      <c r="E234" s="4" t="s">
        <v>44</v>
      </c>
      <c r="F234" s="34">
        <f>IFERROR(INDEX(Rates[[433]:[13731]],
MATCH('SOW Units'!$B234,Rates[Pay Item],0),
MATCH(TEXT('Invoice Rate Sheet'!$F$2,"0"),Rates[[#Headers],[433]:[13731]],0)),0)</f>
        <v>346.5</v>
      </c>
      <c r="G234" s="166">
        <f t="shared" si="61"/>
        <v>346.5</v>
      </c>
      <c r="H234" s="1">
        <f t="shared" si="62"/>
        <v>0</v>
      </c>
      <c r="I234" s="89"/>
      <c r="J234" s="89"/>
      <c r="K234" s="89"/>
      <c r="L234" s="89"/>
      <c r="M234" s="89"/>
      <c r="N234" s="89"/>
      <c r="O234" s="89"/>
      <c r="P234" s="89"/>
      <c r="Q234" s="89"/>
      <c r="R234" s="386"/>
      <c r="S234" s="228" t="b">
        <f t="shared" si="54"/>
        <v>0</v>
      </c>
      <c r="T234" s="531" t="str">
        <f t="shared" si="55"/>
        <v>10-19.</v>
      </c>
    </row>
    <row r="235" spans="1:20" ht="18.75" hidden="1" customHeight="1" x14ac:dyDescent="0.3">
      <c r="A235" s="532">
        <v>245</v>
      </c>
      <c r="B235" s="121" t="s">
        <v>183</v>
      </c>
      <c r="C235" s="542" t="s">
        <v>199</v>
      </c>
      <c r="D235" s="550"/>
      <c r="E235" s="4" t="s">
        <v>100</v>
      </c>
      <c r="F235" s="34">
        <f>IFERROR(INDEX(Rates[[433]:[13731]],
MATCH('SOW Units'!$B235,Rates[Pay Item],0),
MATCH(TEXT('Invoice Rate Sheet'!$F$2,"0"),Rates[[#Headers],[433]:[13731]],0)),0)</f>
        <v>7640.32</v>
      </c>
      <c r="G235" s="166">
        <f t="shared" si="61"/>
        <v>7640.32</v>
      </c>
      <c r="H235" s="1">
        <f t="shared" si="62"/>
        <v>0</v>
      </c>
      <c r="I235" s="89"/>
      <c r="J235" s="89"/>
      <c r="K235" s="89"/>
      <c r="L235" s="89"/>
      <c r="M235" s="89"/>
      <c r="N235" s="89"/>
      <c r="O235" s="89"/>
      <c r="P235" s="89"/>
      <c r="Q235" s="89"/>
      <c r="R235" s="386"/>
      <c r="S235" s="228" t="b">
        <f t="shared" si="54"/>
        <v>0</v>
      </c>
      <c r="T235" s="531" t="str">
        <f t="shared" si="55"/>
        <v>10-20.</v>
      </c>
    </row>
    <row r="236" spans="1:20" ht="18.75" hidden="1" customHeight="1" x14ac:dyDescent="0.3">
      <c r="A236" s="532">
        <v>246</v>
      </c>
      <c r="B236" s="121" t="s">
        <v>184</v>
      </c>
      <c r="C236" s="542" t="s">
        <v>200</v>
      </c>
      <c r="D236" s="550"/>
      <c r="E236" s="4" t="s">
        <v>100</v>
      </c>
      <c r="F236" s="34">
        <f>IFERROR(INDEX(Rates[[433]:[13731]],
MATCH('SOW Units'!$B236,Rates[Pay Item],0),
MATCH(TEXT('Invoice Rate Sheet'!$F$2,"0"),Rates[[#Headers],[433]:[13731]],0)),0)</f>
        <v>382.01</v>
      </c>
      <c r="G236" s="166">
        <f t="shared" si="61"/>
        <v>382.01</v>
      </c>
      <c r="H236" s="1">
        <f t="shared" si="62"/>
        <v>0</v>
      </c>
      <c r="I236" s="89"/>
      <c r="J236" s="89"/>
      <c r="K236" s="89"/>
      <c r="L236" s="89"/>
      <c r="M236" s="89"/>
      <c r="N236" s="89"/>
      <c r="O236" s="89"/>
      <c r="P236" s="89"/>
      <c r="Q236" s="89"/>
      <c r="R236" s="386"/>
      <c r="S236" s="228" t="b">
        <f t="shared" si="54"/>
        <v>0</v>
      </c>
      <c r="T236" s="531" t="str">
        <f t="shared" si="55"/>
        <v>10-21.</v>
      </c>
    </row>
    <row r="237" spans="1:20" ht="18.75" hidden="1" customHeight="1" x14ac:dyDescent="0.3">
      <c r="A237" s="532">
        <v>247</v>
      </c>
      <c r="B237" s="121" t="s">
        <v>566</v>
      </c>
      <c r="C237" s="542" t="s">
        <v>199</v>
      </c>
      <c r="D237" s="550"/>
      <c r="E237" s="4" t="s">
        <v>98</v>
      </c>
      <c r="F237" s="34">
        <f>IFERROR(INDEX(Rates[[433]:[13731]],
MATCH('SOW Units'!$B237,Rates[Pay Item],0),
MATCH(TEXT('Invoice Rate Sheet'!$F$2,"0"),Rates[[#Headers],[433]:[13731]],0)),0)</f>
        <v>9029.4699999999993</v>
      </c>
      <c r="G237" s="166">
        <f t="shared" si="61"/>
        <v>9029.4699999999993</v>
      </c>
      <c r="H237" s="1">
        <f t="shared" si="62"/>
        <v>0</v>
      </c>
      <c r="I237" s="89"/>
      <c r="J237" s="89"/>
      <c r="K237" s="89"/>
      <c r="L237" s="89"/>
      <c r="M237" s="89"/>
      <c r="N237" s="89"/>
      <c r="O237" s="89"/>
      <c r="P237" s="89"/>
      <c r="Q237" s="89"/>
      <c r="R237" s="386"/>
      <c r="S237" s="228" t="b">
        <f t="shared" si="54"/>
        <v>0</v>
      </c>
      <c r="T237" s="531" t="str">
        <f t="shared" si="55"/>
        <v>10-22.</v>
      </c>
    </row>
    <row r="238" spans="1:20" ht="18.75" hidden="1" customHeight="1" x14ac:dyDescent="0.3">
      <c r="A238" s="532">
        <v>248</v>
      </c>
      <c r="B238" s="121" t="s">
        <v>567</v>
      </c>
      <c r="C238" s="542" t="s">
        <v>200</v>
      </c>
      <c r="D238" s="550"/>
      <c r="E238" s="4" t="s">
        <v>98</v>
      </c>
      <c r="F238" s="34">
        <f>IFERROR(INDEX(Rates[[433]:[13731]],
MATCH('SOW Units'!$B238,Rates[Pay Item],0),
MATCH(TEXT('Invoice Rate Sheet'!$F$2,"0"),Rates[[#Headers],[433]:[13731]],0)),0)</f>
        <v>382.01</v>
      </c>
      <c r="G238" s="166">
        <f t="shared" si="61"/>
        <v>382.01</v>
      </c>
      <c r="H238" s="1">
        <f t="shared" si="62"/>
        <v>0</v>
      </c>
      <c r="I238" s="89"/>
      <c r="J238" s="89"/>
      <c r="K238" s="89"/>
      <c r="L238" s="89"/>
      <c r="M238" s="89"/>
      <c r="N238" s="89"/>
      <c r="O238" s="89"/>
      <c r="P238" s="89"/>
      <c r="Q238" s="89"/>
      <c r="R238" s="386"/>
      <c r="S238" s="228" t="b">
        <f t="shared" si="54"/>
        <v>0</v>
      </c>
      <c r="T238" s="531" t="str">
        <f t="shared" si="55"/>
        <v>10-23.</v>
      </c>
    </row>
    <row r="239" spans="1:20" ht="18.75" hidden="1" customHeight="1" x14ac:dyDescent="0.3">
      <c r="A239" s="532">
        <v>249</v>
      </c>
      <c r="B239" s="197" t="s">
        <v>8</v>
      </c>
      <c r="C239" s="544" t="s">
        <v>224</v>
      </c>
      <c r="D239" s="545"/>
      <c r="E239" s="201"/>
      <c r="F239" s="201"/>
      <c r="G239" s="199"/>
      <c r="H239" s="202"/>
      <c r="I239" s="203"/>
      <c r="J239" s="203"/>
      <c r="K239" s="203"/>
      <c r="L239" s="203"/>
      <c r="M239" s="203"/>
      <c r="N239" s="203"/>
      <c r="O239" s="203"/>
      <c r="P239" s="203"/>
      <c r="Q239" s="203"/>
      <c r="R239" s="389"/>
      <c r="S239" s="228" t="b">
        <f t="shared" si="54"/>
        <v>0</v>
      </c>
      <c r="T239" s="531"/>
    </row>
    <row r="240" spans="1:20" ht="18.75" hidden="1" customHeight="1" x14ac:dyDescent="0.3">
      <c r="A240" s="532">
        <v>250</v>
      </c>
      <c r="B240" s="121" t="s">
        <v>194</v>
      </c>
      <c r="C240" s="542" t="s">
        <v>225</v>
      </c>
      <c r="D240" s="550"/>
      <c r="E240" s="4" t="s">
        <v>85</v>
      </c>
      <c r="F240" s="34">
        <f>IFERROR(INDEX(Rates[[433]:[13731]],
MATCH('SOW Units'!$B240,Rates[Pay Item],0),
MATCH(TEXT('Invoice Rate Sheet'!$F$2,"0"),Rates[[#Headers],[433]:[13731]],0)),0)</f>
        <v>1157.6199999999999</v>
      </c>
      <c r="G240" s="166">
        <f t="shared" si="61"/>
        <v>1157.6199999999999</v>
      </c>
      <c r="H240" s="1">
        <f t="shared" si="62"/>
        <v>0</v>
      </c>
      <c r="I240" s="89"/>
      <c r="J240" s="89"/>
      <c r="K240" s="89"/>
      <c r="L240" s="89"/>
      <c r="M240" s="89"/>
      <c r="N240" s="89"/>
      <c r="O240" s="89"/>
      <c r="P240" s="89"/>
      <c r="Q240" s="89"/>
      <c r="R240" s="386"/>
      <c r="S240" s="228" t="b">
        <f t="shared" si="54"/>
        <v>0</v>
      </c>
      <c r="T240" s="531" t="str">
        <f t="shared" si="55"/>
        <v>11-1.</v>
      </c>
    </row>
    <row r="241" spans="1:21" s="9" customFormat="1" ht="18" hidden="1" customHeight="1" x14ac:dyDescent="0.3">
      <c r="A241" s="532">
        <v>251</v>
      </c>
      <c r="B241" s="121" t="s">
        <v>195</v>
      </c>
      <c r="C241" s="542" t="s">
        <v>226</v>
      </c>
      <c r="D241" s="550"/>
      <c r="E241" s="4" t="s">
        <v>85</v>
      </c>
      <c r="F241" s="34">
        <f>IFERROR(INDEX(Rates[[433]:[13731]],
MATCH('SOW Units'!$B241,Rates[Pay Item],0),
MATCH(TEXT('Invoice Rate Sheet'!$F$2,"0"),Rates[[#Headers],[433]:[13731]],0)),0)</f>
        <v>1852.2</v>
      </c>
      <c r="G241" s="166">
        <f t="shared" si="61"/>
        <v>1852.2</v>
      </c>
      <c r="H241" s="1">
        <f t="shared" si="62"/>
        <v>0</v>
      </c>
      <c r="I241" s="89"/>
      <c r="J241" s="89"/>
      <c r="K241" s="89"/>
      <c r="L241" s="89"/>
      <c r="M241" s="89"/>
      <c r="N241" s="89"/>
      <c r="O241" s="89"/>
      <c r="P241" s="89"/>
      <c r="Q241" s="89"/>
      <c r="R241" s="386"/>
      <c r="S241" s="228" t="b">
        <f t="shared" si="54"/>
        <v>0</v>
      </c>
      <c r="T241" s="531" t="str">
        <f t="shared" si="55"/>
        <v>11-2.</v>
      </c>
      <c r="U241" s="381"/>
    </row>
    <row r="242" spans="1:21" ht="18.75" hidden="1" customHeight="1" x14ac:dyDescent="0.3">
      <c r="A242" s="532">
        <v>252</v>
      </c>
      <c r="B242" s="121" t="s">
        <v>1141</v>
      </c>
      <c r="C242" s="542" t="s">
        <v>520</v>
      </c>
      <c r="D242" s="550"/>
      <c r="E242" s="4" t="s">
        <v>85</v>
      </c>
      <c r="F242" s="34">
        <f>IFERROR(INDEX(Rates[[433]:[13731]],
MATCH('SOW Units'!$B242,Rates[Pay Item],0),
MATCH(TEXT('Invoice Rate Sheet'!$F$2,"0"),Rates[[#Headers],[433]:[13731]],0)),0)</f>
        <v>2431.0100000000002</v>
      </c>
      <c r="G242" s="166">
        <f t="shared" si="61"/>
        <v>2431.0100000000002</v>
      </c>
      <c r="H242" s="1">
        <f t="shared" si="62"/>
        <v>0</v>
      </c>
      <c r="I242" s="89"/>
      <c r="J242" s="89"/>
      <c r="K242" s="89"/>
      <c r="L242" s="89"/>
      <c r="M242" s="89"/>
      <c r="N242" s="89"/>
      <c r="O242" s="89"/>
      <c r="P242" s="89"/>
      <c r="Q242" s="89"/>
      <c r="R242" s="386"/>
      <c r="S242" s="228" t="b">
        <f t="shared" si="54"/>
        <v>0</v>
      </c>
      <c r="T242" s="531" t="str">
        <f t="shared" si="55"/>
        <v>11-3.</v>
      </c>
    </row>
    <row r="243" spans="1:21" ht="18.75" hidden="1" customHeight="1" x14ac:dyDescent="0.3">
      <c r="A243" s="532">
        <v>253</v>
      </c>
      <c r="B243" s="121" t="s">
        <v>196</v>
      </c>
      <c r="C243" s="542" t="s">
        <v>227</v>
      </c>
      <c r="D243" s="550"/>
      <c r="E243" s="4" t="s">
        <v>85</v>
      </c>
      <c r="F243" s="34">
        <f>IFERROR(INDEX(Rates[[433]:[13731]],
MATCH('SOW Units'!$B243,Rates[Pay Item],0),
MATCH(TEXT('Invoice Rate Sheet'!$F$2,"0"),Rates[[#Headers],[433]:[13731]],0)),0)</f>
        <v>4283.21</v>
      </c>
      <c r="G243" s="166">
        <f t="shared" si="61"/>
        <v>4283.21</v>
      </c>
      <c r="H243" s="1">
        <f t="shared" si="62"/>
        <v>0</v>
      </c>
      <c r="I243" s="89"/>
      <c r="J243" s="89"/>
      <c r="K243" s="89"/>
      <c r="L243" s="89"/>
      <c r="M243" s="89"/>
      <c r="N243" s="89"/>
      <c r="O243" s="89"/>
      <c r="P243" s="89"/>
      <c r="Q243" s="89"/>
      <c r="R243" s="386"/>
      <c r="S243" s="228" t="b">
        <f t="shared" si="54"/>
        <v>0</v>
      </c>
      <c r="T243" s="531" t="str">
        <f t="shared" si="55"/>
        <v>11-4.</v>
      </c>
    </row>
    <row r="244" spans="1:21" ht="18.75" hidden="1" customHeight="1" x14ac:dyDescent="0.3">
      <c r="A244" s="532">
        <v>254</v>
      </c>
      <c r="B244" s="197" t="s">
        <v>120</v>
      </c>
      <c r="C244" s="544" t="s">
        <v>209</v>
      </c>
      <c r="D244" s="545"/>
      <c r="E244" s="201"/>
      <c r="F244" s="199"/>
      <c r="G244" s="199"/>
      <c r="H244" s="202"/>
      <c r="I244" s="203"/>
      <c r="J244" s="203"/>
      <c r="K244" s="203"/>
      <c r="L244" s="203"/>
      <c r="M244" s="203"/>
      <c r="N244" s="203"/>
      <c r="O244" s="203"/>
      <c r="P244" s="203"/>
      <c r="Q244" s="203"/>
      <c r="R244" s="389"/>
      <c r="S244" s="228" t="b">
        <f t="shared" si="54"/>
        <v>0</v>
      </c>
      <c r="T244" s="531"/>
    </row>
    <row r="245" spans="1:21" ht="18.75" hidden="1" customHeight="1" x14ac:dyDescent="0.3">
      <c r="A245" s="532">
        <v>255</v>
      </c>
      <c r="B245" s="121" t="s">
        <v>201</v>
      </c>
      <c r="C245" s="542" t="s">
        <v>320</v>
      </c>
      <c r="D245" s="550"/>
      <c r="E245" s="4" t="s">
        <v>81</v>
      </c>
      <c r="F245" s="34">
        <f>IFERROR(INDEX(Rates[[433]:[13731]],
MATCH('SOW Units'!$B245,Rates[Pay Item],0),
MATCH(TEXT('Invoice Rate Sheet'!$F$2,"0"),Rates[[#Headers],[433]:[13731]],0)),0)</f>
        <v>3.32</v>
      </c>
      <c r="G245" s="166">
        <f t="shared" si="61"/>
        <v>3.32</v>
      </c>
      <c r="H245" s="1">
        <f t="shared" si="62"/>
        <v>0</v>
      </c>
      <c r="I245" s="89"/>
      <c r="J245" s="89"/>
      <c r="K245" s="89"/>
      <c r="L245" s="89"/>
      <c r="M245" s="89"/>
      <c r="N245" s="89"/>
      <c r="O245" s="89"/>
      <c r="P245" s="89"/>
      <c r="Q245" s="89"/>
      <c r="R245" s="386"/>
      <c r="S245" s="228" t="b">
        <f t="shared" si="54"/>
        <v>0</v>
      </c>
      <c r="T245" s="531" t="str">
        <f t="shared" si="55"/>
        <v>12-1.</v>
      </c>
    </row>
    <row r="246" spans="1:21" s="9" customFormat="1" ht="18" hidden="1" customHeight="1" x14ac:dyDescent="0.3">
      <c r="A246" s="532">
        <v>256</v>
      </c>
      <c r="B246" s="121" t="s">
        <v>202</v>
      </c>
      <c r="C246" s="542" t="s">
        <v>321</v>
      </c>
      <c r="D246" s="550"/>
      <c r="E246" s="4" t="s">
        <v>81</v>
      </c>
      <c r="F246" s="34">
        <f>IFERROR(INDEX(Rates[[433]:[13731]],
MATCH('SOW Units'!$B246,Rates[Pay Item],0),
MATCH(TEXT('Invoice Rate Sheet'!$F$2,"0"),Rates[[#Headers],[433]:[13731]],0)),0)</f>
        <v>4</v>
      </c>
      <c r="G246" s="166">
        <f t="shared" si="61"/>
        <v>4</v>
      </c>
      <c r="H246" s="1">
        <f t="shared" si="62"/>
        <v>0</v>
      </c>
      <c r="I246" s="89"/>
      <c r="J246" s="89"/>
      <c r="K246" s="89"/>
      <c r="L246" s="89"/>
      <c r="M246" s="89"/>
      <c r="N246" s="89"/>
      <c r="O246" s="89"/>
      <c r="P246" s="89"/>
      <c r="Q246" s="89"/>
      <c r="R246" s="386"/>
      <c r="S246" s="228" t="b">
        <f t="shared" si="54"/>
        <v>0</v>
      </c>
      <c r="T246" s="531" t="str">
        <f t="shared" si="55"/>
        <v>12-2.</v>
      </c>
      <c r="U246" s="381"/>
    </row>
    <row r="247" spans="1:21" ht="18.75" hidden="1" customHeight="1" x14ac:dyDescent="0.3">
      <c r="A247" s="532">
        <v>257</v>
      </c>
      <c r="B247" s="121" t="s">
        <v>438</v>
      </c>
      <c r="C247" s="542" t="s">
        <v>699</v>
      </c>
      <c r="D247" s="550"/>
      <c r="E247" s="4" t="s">
        <v>82</v>
      </c>
      <c r="F247" s="34">
        <f>IFERROR(INDEX(Rates[[433]:[13731]],
MATCH('SOW Units'!$B247,Rates[Pay Item],0),
MATCH(TEXT('Invoice Rate Sheet'!$F$2,"0"),Rates[[#Headers],[433]:[13731]],0)),0)</f>
        <v>55</v>
      </c>
      <c r="G247" s="166">
        <f t="shared" si="61"/>
        <v>55</v>
      </c>
      <c r="H247" s="1">
        <f t="shared" si="62"/>
        <v>0</v>
      </c>
      <c r="I247" s="89"/>
      <c r="J247" s="89"/>
      <c r="K247" s="89"/>
      <c r="L247" s="89"/>
      <c r="M247" s="89"/>
      <c r="N247" s="89"/>
      <c r="O247" s="89"/>
      <c r="P247" s="89"/>
      <c r="Q247" s="89"/>
      <c r="R247" s="386"/>
      <c r="S247" s="228" t="b">
        <f t="shared" si="54"/>
        <v>0</v>
      </c>
      <c r="T247" s="531" t="str">
        <f t="shared" si="55"/>
        <v>12-3.</v>
      </c>
    </row>
    <row r="248" spans="1:21" ht="18.75" hidden="1" customHeight="1" x14ac:dyDescent="0.3">
      <c r="A248" s="532">
        <v>258</v>
      </c>
      <c r="B248" s="121" t="s">
        <v>203</v>
      </c>
      <c r="C248" s="542" t="s">
        <v>322</v>
      </c>
      <c r="D248" s="550"/>
      <c r="E248" s="4" t="s">
        <v>82</v>
      </c>
      <c r="F248" s="34">
        <f>IFERROR(INDEX(Rates[[433]:[13731]],
MATCH('SOW Units'!$B248,Rates[Pay Item],0),
MATCH(TEXT('Invoice Rate Sheet'!$F$2,"0"),Rates[[#Headers],[433]:[13731]],0)),0)</f>
        <v>44</v>
      </c>
      <c r="G248" s="166">
        <f t="shared" si="61"/>
        <v>44</v>
      </c>
      <c r="H248" s="1">
        <f t="shared" si="62"/>
        <v>0</v>
      </c>
      <c r="I248" s="89"/>
      <c r="J248" s="89"/>
      <c r="K248" s="89"/>
      <c r="L248" s="89"/>
      <c r="M248" s="89"/>
      <c r="N248" s="89"/>
      <c r="O248" s="89"/>
      <c r="P248" s="89"/>
      <c r="Q248" s="89"/>
      <c r="R248" s="386"/>
      <c r="S248" s="228" t="b">
        <f t="shared" si="54"/>
        <v>0</v>
      </c>
      <c r="T248" s="531" t="str">
        <f t="shared" si="55"/>
        <v>12-4.</v>
      </c>
    </row>
    <row r="249" spans="1:21" ht="18.75" hidden="1" customHeight="1" x14ac:dyDescent="0.3">
      <c r="A249" s="532">
        <v>259</v>
      </c>
      <c r="B249" s="121" t="s">
        <v>439</v>
      </c>
      <c r="C249" s="542" t="s">
        <v>210</v>
      </c>
      <c r="D249" s="550"/>
      <c r="E249" s="4" t="s">
        <v>82</v>
      </c>
      <c r="F249" s="34">
        <f>IFERROR(INDEX(Rates[[433]:[13731]],
MATCH('SOW Units'!$B249,Rates[Pay Item],0),
MATCH(TEXT('Invoice Rate Sheet'!$F$2,"0"),Rates[[#Headers],[433]:[13731]],0)),0)</f>
        <v>55.12</v>
      </c>
      <c r="G249" s="166">
        <f t="shared" si="61"/>
        <v>55.12</v>
      </c>
      <c r="H249" s="1">
        <f t="shared" si="62"/>
        <v>0</v>
      </c>
      <c r="I249" s="89"/>
      <c r="J249" s="89"/>
      <c r="K249" s="89"/>
      <c r="L249" s="89"/>
      <c r="M249" s="89"/>
      <c r="N249" s="89"/>
      <c r="O249" s="89"/>
      <c r="P249" s="89"/>
      <c r="Q249" s="89"/>
      <c r="R249" s="386"/>
      <c r="S249" s="228" t="b">
        <f t="shared" si="54"/>
        <v>0</v>
      </c>
      <c r="T249" s="531" t="str">
        <f t="shared" si="55"/>
        <v>12-5.</v>
      </c>
    </row>
    <row r="250" spans="1:21" ht="18.75" customHeight="1" x14ac:dyDescent="0.3">
      <c r="A250" s="532">
        <v>260</v>
      </c>
      <c r="B250" s="121" t="s">
        <v>440</v>
      </c>
      <c r="C250" s="542" t="s">
        <v>205</v>
      </c>
      <c r="D250" s="550"/>
      <c r="E250" s="4" t="s">
        <v>204</v>
      </c>
      <c r="F250" s="34">
        <f>IFERROR(INDEX(Rates[[433]:[13731]],
MATCH('SOW Units'!$B250,Rates[Pay Item],0),
MATCH(TEXT('Invoice Rate Sheet'!$F$2,"0"),Rates[[#Headers],[433]:[13731]],0)),0)</f>
        <v>191</v>
      </c>
      <c r="G250" s="166">
        <f t="shared" si="61"/>
        <v>191</v>
      </c>
      <c r="H250" s="1">
        <f t="shared" si="62"/>
        <v>2</v>
      </c>
      <c r="I250" s="89"/>
      <c r="J250" s="89"/>
      <c r="K250" s="89">
        <v>2</v>
      </c>
      <c r="L250" s="89"/>
      <c r="M250" s="89"/>
      <c r="N250" s="89"/>
      <c r="O250" s="89"/>
      <c r="P250" s="89"/>
      <c r="Q250" s="89"/>
      <c r="R250" s="386"/>
      <c r="S250" s="228" t="b">
        <f t="shared" si="54"/>
        <v>1</v>
      </c>
      <c r="T250" s="531" t="str">
        <f t="shared" si="55"/>
        <v>12-6.</v>
      </c>
    </row>
    <row r="251" spans="1:21" ht="18.75" hidden="1" customHeight="1" x14ac:dyDescent="0.3">
      <c r="A251" s="532">
        <v>261</v>
      </c>
      <c r="B251" s="121" t="s">
        <v>441</v>
      </c>
      <c r="C251" s="542" t="s">
        <v>229</v>
      </c>
      <c r="D251" s="550"/>
      <c r="E251" s="4" t="s">
        <v>82</v>
      </c>
      <c r="F251" s="34">
        <f>IFERROR(INDEX(Rates[[433]:[13731]],
MATCH('SOW Units'!$B251,Rates[Pay Item],0),
MATCH(TEXT('Invoice Rate Sheet'!$F$2,"0"),Rates[[#Headers],[433]:[13731]],0)),0)</f>
        <v>28</v>
      </c>
      <c r="G251" s="166">
        <f t="shared" si="61"/>
        <v>28</v>
      </c>
      <c r="H251" s="1">
        <f t="shared" si="62"/>
        <v>0</v>
      </c>
      <c r="I251" s="89"/>
      <c r="J251" s="89"/>
      <c r="K251" s="89"/>
      <c r="L251" s="89"/>
      <c r="M251" s="89"/>
      <c r="N251" s="89"/>
      <c r="O251" s="89"/>
      <c r="P251" s="89"/>
      <c r="Q251" s="89"/>
      <c r="R251" s="386"/>
      <c r="S251" s="228" t="b">
        <f t="shared" si="54"/>
        <v>0</v>
      </c>
      <c r="T251" s="531" t="str">
        <f t="shared" si="55"/>
        <v>12-7.</v>
      </c>
    </row>
    <row r="252" spans="1:21" ht="18.75" hidden="1" customHeight="1" x14ac:dyDescent="0.3">
      <c r="A252" s="532">
        <v>262</v>
      </c>
      <c r="B252" s="121" t="s">
        <v>442</v>
      </c>
      <c r="C252" s="542" t="s">
        <v>230</v>
      </c>
      <c r="D252" s="550"/>
      <c r="E252" s="4" t="s">
        <v>82</v>
      </c>
      <c r="F252" s="34">
        <f>IFERROR(INDEX(Rates[[433]:[13731]],
MATCH('SOW Units'!$B252,Rates[Pay Item],0),
MATCH(TEXT('Invoice Rate Sheet'!$F$2,"0"),Rates[[#Headers],[433]:[13731]],0)),0)</f>
        <v>40.950000000000003</v>
      </c>
      <c r="G252" s="166">
        <f t="shared" si="61"/>
        <v>40.950000000000003</v>
      </c>
      <c r="H252" s="1">
        <f t="shared" si="62"/>
        <v>0</v>
      </c>
      <c r="I252" s="89"/>
      <c r="J252" s="89"/>
      <c r="K252" s="89"/>
      <c r="L252" s="89"/>
      <c r="M252" s="89"/>
      <c r="N252" s="89"/>
      <c r="O252" s="89"/>
      <c r="P252" s="89"/>
      <c r="Q252" s="89"/>
      <c r="R252" s="386"/>
      <c r="S252" s="228" t="b">
        <f t="shared" si="54"/>
        <v>0</v>
      </c>
      <c r="T252" s="531" t="str">
        <f t="shared" si="55"/>
        <v>12-8.</v>
      </c>
    </row>
    <row r="253" spans="1:21" ht="18.75" hidden="1" customHeight="1" x14ac:dyDescent="0.3">
      <c r="A253" s="532">
        <v>263</v>
      </c>
      <c r="B253" s="121" t="s">
        <v>443</v>
      </c>
      <c r="C253" s="542" t="s">
        <v>231</v>
      </c>
      <c r="D253" s="550"/>
      <c r="E253" s="4" t="s">
        <v>82</v>
      </c>
      <c r="F253" s="34">
        <f>IFERROR(INDEX(Rates[[433]:[13731]],
MATCH('SOW Units'!$B253,Rates[Pay Item],0),
MATCH(TEXT('Invoice Rate Sheet'!$F$2,"0"),Rates[[#Headers],[433]:[13731]],0)),0)</f>
        <v>32.409999999999997</v>
      </c>
      <c r="G253" s="166">
        <f t="shared" si="61"/>
        <v>32.409999999999997</v>
      </c>
      <c r="H253" s="1">
        <f t="shared" si="62"/>
        <v>0</v>
      </c>
      <c r="I253" s="89"/>
      <c r="J253" s="89"/>
      <c r="K253" s="89"/>
      <c r="L253" s="89"/>
      <c r="M253" s="89"/>
      <c r="N253" s="89"/>
      <c r="O253" s="89"/>
      <c r="P253" s="89"/>
      <c r="Q253" s="89"/>
      <c r="R253" s="386"/>
      <c r="S253" s="228" t="b">
        <f t="shared" si="54"/>
        <v>0</v>
      </c>
      <c r="T253" s="531" t="str">
        <f t="shared" si="55"/>
        <v>12-9.</v>
      </c>
    </row>
    <row r="254" spans="1:21" ht="18.75" hidden="1" customHeight="1" x14ac:dyDescent="0.3">
      <c r="A254" s="532">
        <v>264</v>
      </c>
      <c r="B254" s="121" t="s">
        <v>444</v>
      </c>
      <c r="C254" s="542" t="s">
        <v>232</v>
      </c>
      <c r="D254" s="550"/>
      <c r="E254" s="4" t="s">
        <v>82</v>
      </c>
      <c r="F254" s="34">
        <f>IFERROR(INDEX(Rates[[433]:[13731]],
MATCH('SOW Units'!$B254,Rates[Pay Item],0),
MATCH(TEXT('Invoice Rate Sheet'!$F$2,"0"),Rates[[#Headers],[433]:[13731]],0)),0)</f>
        <v>32.409999999999997</v>
      </c>
      <c r="G254" s="166">
        <f t="shared" si="61"/>
        <v>32.409999999999997</v>
      </c>
      <c r="H254" s="1">
        <f t="shared" si="62"/>
        <v>0</v>
      </c>
      <c r="I254" s="89"/>
      <c r="J254" s="89"/>
      <c r="K254" s="89"/>
      <c r="L254" s="89"/>
      <c r="M254" s="89"/>
      <c r="N254" s="89"/>
      <c r="O254" s="89"/>
      <c r="P254" s="89"/>
      <c r="Q254" s="89"/>
      <c r="R254" s="386"/>
      <c r="S254" s="228" t="b">
        <f t="shared" si="54"/>
        <v>0</v>
      </c>
      <c r="T254" s="531" t="str">
        <f t="shared" si="55"/>
        <v>12-10.</v>
      </c>
    </row>
    <row r="255" spans="1:21" ht="18.75" hidden="1" customHeight="1" x14ac:dyDescent="0.3">
      <c r="A255" s="532">
        <v>265</v>
      </c>
      <c r="B255" s="121" t="s">
        <v>445</v>
      </c>
      <c r="C255" s="542" t="s">
        <v>233</v>
      </c>
      <c r="D255" s="550"/>
      <c r="E255" s="4" t="s">
        <v>82</v>
      </c>
      <c r="F255" s="34">
        <f>IFERROR(INDEX(Rates[[433]:[13731]],
MATCH('SOW Units'!$B255,Rates[Pay Item],0),
MATCH(TEXT('Invoice Rate Sheet'!$F$2,"0"),Rates[[#Headers],[433]:[13731]],0)),0)</f>
        <v>35</v>
      </c>
      <c r="G255" s="166">
        <f t="shared" si="61"/>
        <v>35</v>
      </c>
      <c r="H255" s="1">
        <f t="shared" si="62"/>
        <v>0</v>
      </c>
      <c r="I255" s="89"/>
      <c r="J255" s="89"/>
      <c r="K255" s="89"/>
      <c r="L255" s="89"/>
      <c r="M255" s="89"/>
      <c r="N255" s="89"/>
      <c r="O255" s="89"/>
      <c r="P255" s="89"/>
      <c r="Q255" s="89"/>
      <c r="R255" s="386"/>
      <c r="S255" s="228" t="b">
        <f t="shared" si="54"/>
        <v>0</v>
      </c>
      <c r="T255" s="531" t="str">
        <f t="shared" si="55"/>
        <v>12-11.</v>
      </c>
    </row>
    <row r="256" spans="1:21" ht="18.75" hidden="1" customHeight="1" x14ac:dyDescent="0.3">
      <c r="A256" s="532">
        <v>266</v>
      </c>
      <c r="B256" s="121" t="s">
        <v>446</v>
      </c>
      <c r="C256" s="542" t="s">
        <v>234</v>
      </c>
      <c r="D256" s="550"/>
      <c r="E256" s="4" t="s">
        <v>82</v>
      </c>
      <c r="F256" s="34">
        <f>IFERROR(INDEX(Rates[[433]:[13731]],
MATCH('SOW Units'!$B256,Rates[Pay Item],0),
MATCH(TEXT('Invoice Rate Sheet'!$F$2,"0"),Rates[[#Headers],[433]:[13731]],0)),0)</f>
        <v>35</v>
      </c>
      <c r="G256" s="166">
        <f t="shared" si="61"/>
        <v>35</v>
      </c>
      <c r="H256" s="1">
        <f t="shared" si="62"/>
        <v>0</v>
      </c>
      <c r="I256" s="89"/>
      <c r="J256" s="89"/>
      <c r="K256" s="89"/>
      <c r="L256" s="89"/>
      <c r="M256" s="89"/>
      <c r="N256" s="89"/>
      <c r="O256" s="89"/>
      <c r="P256" s="89"/>
      <c r="Q256" s="89"/>
      <c r="R256" s="386"/>
      <c r="S256" s="228" t="b">
        <f t="shared" si="54"/>
        <v>0</v>
      </c>
      <c r="T256" s="531" t="str">
        <f t="shared" si="55"/>
        <v>12-12.</v>
      </c>
    </row>
    <row r="257" spans="1:21" ht="18.75" customHeight="1" x14ac:dyDescent="0.3">
      <c r="A257" s="532">
        <v>267</v>
      </c>
      <c r="B257" s="121" t="s">
        <v>447</v>
      </c>
      <c r="C257" s="542" t="s">
        <v>206</v>
      </c>
      <c r="D257" s="550"/>
      <c r="E257" s="4" t="s">
        <v>204</v>
      </c>
      <c r="F257" s="34">
        <f>IFERROR(INDEX(Rates[[433]:[13731]],
MATCH('SOW Units'!$B257,Rates[Pay Item],0),
MATCH(TEXT('Invoice Rate Sheet'!$F$2,"0"),Rates[[#Headers],[433]:[13731]],0)),0)</f>
        <v>210</v>
      </c>
      <c r="G257" s="166">
        <f t="shared" si="61"/>
        <v>210</v>
      </c>
      <c r="H257" s="1">
        <f t="shared" si="62"/>
        <v>2</v>
      </c>
      <c r="I257" s="89"/>
      <c r="J257" s="89"/>
      <c r="K257" s="89">
        <v>2</v>
      </c>
      <c r="L257" s="89"/>
      <c r="M257" s="89"/>
      <c r="N257" s="89"/>
      <c r="O257" s="89"/>
      <c r="P257" s="89"/>
      <c r="Q257" s="89"/>
      <c r="R257" s="386"/>
      <c r="S257" s="228" t="b">
        <f t="shared" si="54"/>
        <v>1</v>
      </c>
      <c r="T257" s="531" t="str">
        <f t="shared" si="55"/>
        <v>12-13.</v>
      </c>
    </row>
    <row r="258" spans="1:21" ht="18.75" hidden="1" customHeight="1" x14ac:dyDescent="0.3">
      <c r="A258" s="532">
        <v>268</v>
      </c>
      <c r="B258" s="121" t="s">
        <v>448</v>
      </c>
      <c r="C258" s="542" t="s">
        <v>235</v>
      </c>
      <c r="D258" s="550"/>
      <c r="E258" s="4" t="s">
        <v>84</v>
      </c>
      <c r="F258" s="34">
        <f>IFERROR(INDEX(Rates[[433]:[13731]],
MATCH('SOW Units'!$B258,Rates[Pay Item],0),
MATCH(TEXT('Invoice Rate Sheet'!$F$2,"0"),Rates[[#Headers],[433]:[13731]],0)),0)</f>
        <v>1.4</v>
      </c>
      <c r="G258" s="166">
        <f t="shared" si="61"/>
        <v>1.4</v>
      </c>
      <c r="H258" s="1">
        <f t="shared" si="62"/>
        <v>0</v>
      </c>
      <c r="I258" s="89"/>
      <c r="J258" s="89"/>
      <c r="K258" s="89"/>
      <c r="L258" s="89"/>
      <c r="M258" s="89"/>
      <c r="N258" s="89"/>
      <c r="O258" s="89"/>
      <c r="P258" s="89"/>
      <c r="Q258" s="89"/>
      <c r="R258" s="386"/>
      <c r="S258" s="228" t="b">
        <f t="shared" si="54"/>
        <v>0</v>
      </c>
      <c r="T258" s="531" t="str">
        <f t="shared" si="55"/>
        <v>12-14.</v>
      </c>
    </row>
    <row r="259" spans="1:21" ht="18.75" hidden="1" customHeight="1" x14ac:dyDescent="0.3">
      <c r="A259" s="532">
        <v>269</v>
      </c>
      <c r="B259" s="121" t="s">
        <v>449</v>
      </c>
      <c r="C259" s="542" t="s">
        <v>207</v>
      </c>
      <c r="D259" s="550"/>
      <c r="E259" s="4" t="s">
        <v>204</v>
      </c>
      <c r="F259" s="34">
        <f>IFERROR(INDEX(Rates[[433]:[13731]],
MATCH('SOW Units'!$B259,Rates[Pay Item],0),
MATCH(TEXT('Invoice Rate Sheet'!$F$2,"0"),Rates[[#Headers],[433]:[13731]],0)),0)</f>
        <v>231</v>
      </c>
      <c r="G259" s="166">
        <f t="shared" si="61"/>
        <v>231</v>
      </c>
      <c r="H259" s="1">
        <f t="shared" si="62"/>
        <v>0</v>
      </c>
      <c r="I259" s="89"/>
      <c r="J259" s="89"/>
      <c r="K259" s="89"/>
      <c r="L259" s="89"/>
      <c r="M259" s="89"/>
      <c r="N259" s="89"/>
      <c r="O259" s="89"/>
      <c r="P259" s="89"/>
      <c r="Q259" s="89"/>
      <c r="R259" s="386"/>
      <c r="S259" s="228" t="b">
        <f t="shared" si="54"/>
        <v>0</v>
      </c>
      <c r="T259" s="531" t="str">
        <f t="shared" si="55"/>
        <v>12-15.</v>
      </c>
    </row>
    <row r="260" spans="1:21" ht="18.75" hidden="1" customHeight="1" x14ac:dyDescent="0.3">
      <c r="A260" s="532">
        <v>270</v>
      </c>
      <c r="B260" s="121" t="s">
        <v>450</v>
      </c>
      <c r="C260" s="542" t="s">
        <v>236</v>
      </c>
      <c r="D260" s="550"/>
      <c r="E260" s="4" t="s">
        <v>84</v>
      </c>
      <c r="F260" s="34">
        <f>IFERROR(INDEX(Rates[[433]:[13731]],
MATCH('SOW Units'!$B260,Rates[Pay Item],0),
MATCH(TEXT('Invoice Rate Sheet'!$F$2,"0"),Rates[[#Headers],[433]:[13731]],0)),0)</f>
        <v>1.55</v>
      </c>
      <c r="G260" s="166">
        <f t="shared" si="61"/>
        <v>1.55</v>
      </c>
      <c r="H260" s="1">
        <f t="shared" si="62"/>
        <v>0</v>
      </c>
      <c r="I260" s="89"/>
      <c r="J260" s="89"/>
      <c r="K260" s="89"/>
      <c r="L260" s="89"/>
      <c r="M260" s="89"/>
      <c r="N260" s="89"/>
      <c r="O260" s="89"/>
      <c r="P260" s="89"/>
      <c r="Q260" s="89"/>
      <c r="R260" s="386"/>
      <c r="S260" s="228" t="b">
        <f t="shared" si="54"/>
        <v>0</v>
      </c>
      <c r="T260" s="531" t="str">
        <f t="shared" si="55"/>
        <v>12-16.</v>
      </c>
    </row>
    <row r="261" spans="1:21" ht="18.75" hidden="1" customHeight="1" x14ac:dyDescent="0.3">
      <c r="A261" s="532">
        <v>271</v>
      </c>
      <c r="B261" s="121" t="s">
        <v>1293</v>
      </c>
      <c r="C261" s="542" t="s">
        <v>1294</v>
      </c>
      <c r="D261" s="550"/>
      <c r="E261" s="4" t="s">
        <v>100</v>
      </c>
      <c r="F261" s="34">
        <f>IFERROR(INDEX(Rates[[433]:[13731]],
MATCH('SOW Units'!$B261,Rates[Pay Item],0),
MATCH(TEXT('Invoice Rate Sheet'!$F$2,"0"),Rates[[#Headers],[433]:[13731]],0)),0)</f>
        <v>937.65</v>
      </c>
      <c r="G261" s="166">
        <f t="shared" ref="G261:G262" si="65">F261</f>
        <v>937.65</v>
      </c>
      <c r="H261" s="1">
        <f t="shared" ref="H261:H262" si="66">SUM(I261:R261)</f>
        <v>0</v>
      </c>
      <c r="I261" s="89"/>
      <c r="J261" s="89"/>
      <c r="K261" s="89"/>
      <c r="L261" s="89"/>
      <c r="M261" s="89"/>
      <c r="N261" s="89"/>
      <c r="O261" s="89"/>
      <c r="P261" s="89"/>
      <c r="Q261" s="89"/>
      <c r="R261" s="386"/>
      <c r="S261" s="228" t="b">
        <f t="shared" si="54"/>
        <v>0</v>
      </c>
      <c r="T261" s="531" t="str">
        <f t="shared" si="55"/>
        <v>12-17.</v>
      </c>
    </row>
    <row r="262" spans="1:21" ht="18.75" hidden="1" customHeight="1" x14ac:dyDescent="0.3">
      <c r="A262" s="532">
        <v>272</v>
      </c>
      <c r="B262" s="121" t="s">
        <v>1295</v>
      </c>
      <c r="C262" s="542" t="s">
        <v>1296</v>
      </c>
      <c r="D262" s="550"/>
      <c r="E262" s="4" t="s">
        <v>100</v>
      </c>
      <c r="F262" s="34">
        <f>IFERROR(INDEX(Rates[[433]:[13731]],
MATCH('SOW Units'!$B262,Rates[Pay Item],0),
MATCH(TEXT('Invoice Rate Sheet'!$F$2,"0"),Rates[[#Headers],[433]:[13731]],0)),0)</f>
        <v>393.75</v>
      </c>
      <c r="G262" s="166">
        <f t="shared" si="65"/>
        <v>393.75</v>
      </c>
      <c r="H262" s="1">
        <f t="shared" si="66"/>
        <v>0</v>
      </c>
      <c r="I262" s="89"/>
      <c r="J262" s="89"/>
      <c r="K262" s="89"/>
      <c r="L262" s="89"/>
      <c r="M262" s="89"/>
      <c r="N262" s="89"/>
      <c r="O262" s="89"/>
      <c r="P262" s="89"/>
      <c r="Q262" s="89"/>
      <c r="R262" s="386"/>
      <c r="S262" s="228" t="b">
        <f t="shared" si="54"/>
        <v>0</v>
      </c>
      <c r="T262" s="531" t="str">
        <f t="shared" si="55"/>
        <v>12-18.</v>
      </c>
    </row>
    <row r="263" spans="1:21" ht="18.75" hidden="1" customHeight="1" x14ac:dyDescent="0.3">
      <c r="A263" s="532">
        <v>273</v>
      </c>
      <c r="B263" s="197" t="s">
        <v>121</v>
      </c>
      <c r="C263" s="544" t="s">
        <v>208</v>
      </c>
      <c r="D263" s="545"/>
      <c r="E263" s="201"/>
      <c r="F263" s="199"/>
      <c r="G263" s="199"/>
      <c r="H263" s="202"/>
      <c r="I263" s="203"/>
      <c r="J263" s="203"/>
      <c r="K263" s="203"/>
      <c r="L263" s="203"/>
      <c r="M263" s="203"/>
      <c r="N263" s="203"/>
      <c r="O263" s="203"/>
      <c r="P263" s="203"/>
      <c r="Q263" s="203"/>
      <c r="R263" s="389"/>
      <c r="S263" s="228" t="b">
        <f t="shared" si="54"/>
        <v>0</v>
      </c>
      <c r="T263" s="531"/>
    </row>
    <row r="264" spans="1:21" ht="18.75" hidden="1" customHeight="1" x14ac:dyDescent="0.3">
      <c r="A264" s="532">
        <v>274</v>
      </c>
      <c r="B264" s="121" t="s">
        <v>217</v>
      </c>
      <c r="C264" s="542" t="s">
        <v>237</v>
      </c>
      <c r="D264" s="550"/>
      <c r="E264" s="4" t="s">
        <v>81</v>
      </c>
      <c r="F264" s="34">
        <f>IFERROR(INDEX(Rates[[433]:[13731]],
MATCH('SOW Units'!$B264,Rates[Pay Item],0),
MATCH(TEXT('Invoice Rate Sheet'!$F$2,"0"),Rates[[#Headers],[433]:[13731]],0)),0)</f>
        <v>7.88</v>
      </c>
      <c r="G264" s="166">
        <f t="shared" si="61"/>
        <v>7.88</v>
      </c>
      <c r="H264" s="1">
        <f t="shared" si="62"/>
        <v>0</v>
      </c>
      <c r="I264" s="89"/>
      <c r="J264" s="89"/>
      <c r="K264" s="89"/>
      <c r="L264" s="89"/>
      <c r="M264" s="89"/>
      <c r="N264" s="89"/>
      <c r="O264" s="89"/>
      <c r="P264" s="89"/>
      <c r="Q264" s="89"/>
      <c r="R264" s="386"/>
      <c r="S264" s="228" t="b">
        <f t="shared" si="54"/>
        <v>0</v>
      </c>
      <c r="T264" s="531" t="str">
        <f t="shared" si="55"/>
        <v>13-1.</v>
      </c>
    </row>
    <row r="265" spans="1:21" s="9" customFormat="1" ht="18" hidden="1" customHeight="1" x14ac:dyDescent="0.3">
      <c r="A265" s="532">
        <v>275</v>
      </c>
      <c r="B265" s="121" t="s">
        <v>218</v>
      </c>
      <c r="C265" s="542" t="s">
        <v>238</v>
      </c>
      <c r="D265" s="550"/>
      <c r="E265" s="4" t="s">
        <v>81</v>
      </c>
      <c r="F265" s="34">
        <f>IFERROR(INDEX(Rates[[433]:[13731]],
MATCH('SOW Units'!$B265,Rates[Pay Item],0),
MATCH(TEXT('Invoice Rate Sheet'!$F$2,"0"),Rates[[#Headers],[433]:[13731]],0)),0)</f>
        <v>3.1</v>
      </c>
      <c r="G265" s="166">
        <f t="shared" si="61"/>
        <v>3.1</v>
      </c>
      <c r="H265" s="1">
        <f t="shared" si="62"/>
        <v>0</v>
      </c>
      <c r="I265" s="89"/>
      <c r="J265" s="89"/>
      <c r="K265" s="89"/>
      <c r="L265" s="89"/>
      <c r="M265" s="89"/>
      <c r="N265" s="89"/>
      <c r="O265" s="89"/>
      <c r="P265" s="89"/>
      <c r="Q265" s="89"/>
      <c r="R265" s="386"/>
      <c r="S265" s="228" t="b">
        <f t="shared" si="54"/>
        <v>0</v>
      </c>
      <c r="T265" s="531" t="str">
        <f t="shared" si="55"/>
        <v>13-2.</v>
      </c>
      <c r="U265" s="381"/>
    </row>
    <row r="266" spans="1:21" ht="18.75" hidden="1" customHeight="1" x14ac:dyDescent="0.3">
      <c r="A266" s="532">
        <v>276</v>
      </c>
      <c r="B266" s="121" t="s">
        <v>219</v>
      </c>
      <c r="C266" s="542" t="s">
        <v>239</v>
      </c>
      <c r="D266" s="550"/>
      <c r="E266" s="4" t="s">
        <v>81</v>
      </c>
      <c r="F266" s="34">
        <f>IFERROR(INDEX(Rates[[433]:[13731]],
MATCH('SOW Units'!$B266,Rates[Pay Item],0),
MATCH(TEXT('Invoice Rate Sheet'!$F$2,"0"),Rates[[#Headers],[433]:[13731]],0)),0)</f>
        <v>9.9</v>
      </c>
      <c r="G266" s="166">
        <f t="shared" si="61"/>
        <v>9.9</v>
      </c>
      <c r="H266" s="1">
        <f t="shared" si="62"/>
        <v>0</v>
      </c>
      <c r="I266" s="89"/>
      <c r="J266" s="89"/>
      <c r="K266" s="89"/>
      <c r="L266" s="89"/>
      <c r="M266" s="89"/>
      <c r="N266" s="89"/>
      <c r="O266" s="89"/>
      <c r="P266" s="89"/>
      <c r="Q266" s="89"/>
      <c r="R266" s="386"/>
      <c r="S266" s="228" t="b">
        <f t="shared" si="54"/>
        <v>0</v>
      </c>
      <c r="T266" s="531" t="str">
        <f t="shared" si="55"/>
        <v>13-3.</v>
      </c>
    </row>
    <row r="267" spans="1:21" ht="18.75" hidden="1" customHeight="1" x14ac:dyDescent="0.3">
      <c r="A267" s="532">
        <v>277</v>
      </c>
      <c r="B267" s="121" t="s">
        <v>220</v>
      </c>
      <c r="C267" s="542" t="s">
        <v>240</v>
      </c>
      <c r="D267" s="550"/>
      <c r="E267" s="4" t="s">
        <v>81</v>
      </c>
      <c r="F267" s="34">
        <f>IFERROR(INDEX(Rates[[433]:[13731]],
MATCH('SOW Units'!$B267,Rates[Pay Item],0),
MATCH(TEXT('Invoice Rate Sheet'!$F$2,"0"),Rates[[#Headers],[433]:[13731]],0)),0)</f>
        <v>2.52</v>
      </c>
      <c r="G267" s="166">
        <f t="shared" si="61"/>
        <v>2.52</v>
      </c>
      <c r="H267" s="1">
        <f t="shared" si="62"/>
        <v>0</v>
      </c>
      <c r="I267" s="89"/>
      <c r="J267" s="89"/>
      <c r="K267" s="89"/>
      <c r="L267" s="89"/>
      <c r="M267" s="89"/>
      <c r="N267" s="89"/>
      <c r="O267" s="89"/>
      <c r="P267" s="89"/>
      <c r="Q267" s="89"/>
      <c r="R267" s="386"/>
      <c r="S267" s="228" t="b">
        <f t="shared" si="54"/>
        <v>0</v>
      </c>
      <c r="T267" s="531" t="str">
        <f t="shared" si="55"/>
        <v>13-4.</v>
      </c>
    </row>
    <row r="268" spans="1:21" ht="18.75" hidden="1" customHeight="1" x14ac:dyDescent="0.3">
      <c r="A268" s="532">
        <v>278</v>
      </c>
      <c r="B268" s="121" t="s">
        <v>221</v>
      </c>
      <c r="C268" s="542" t="s">
        <v>241</v>
      </c>
      <c r="D268" s="550"/>
      <c r="E268" s="4" t="s">
        <v>81</v>
      </c>
      <c r="F268" s="34">
        <f>IFERROR(INDEX(Rates[[433]:[13731]],
MATCH('SOW Units'!$B268,Rates[Pay Item],0),
MATCH(TEXT('Invoice Rate Sheet'!$F$2,"0"),Rates[[#Headers],[433]:[13731]],0)),0)</f>
        <v>3.3</v>
      </c>
      <c r="G268" s="166">
        <f t="shared" si="61"/>
        <v>3.3</v>
      </c>
      <c r="H268" s="1">
        <f t="shared" si="62"/>
        <v>0</v>
      </c>
      <c r="I268" s="89"/>
      <c r="J268" s="89"/>
      <c r="K268" s="89"/>
      <c r="L268" s="89"/>
      <c r="M268" s="89"/>
      <c r="N268" s="89"/>
      <c r="O268" s="89"/>
      <c r="P268" s="89"/>
      <c r="Q268" s="89"/>
      <c r="R268" s="386"/>
      <c r="S268" s="228" t="b">
        <f t="shared" ref="S268:S331" si="67">IF(H268&gt;0,TRUE,FALSE)</f>
        <v>0</v>
      </c>
      <c r="T268" s="531" t="str">
        <f t="shared" ref="T268:T331" si="68">B268</f>
        <v>13-5.</v>
      </c>
    </row>
    <row r="269" spans="1:21" ht="18.75" hidden="1" customHeight="1" x14ac:dyDescent="0.3">
      <c r="A269" s="532">
        <v>279</v>
      </c>
      <c r="B269" s="121" t="s">
        <v>222</v>
      </c>
      <c r="C269" s="542" t="s">
        <v>623</v>
      </c>
      <c r="D269" s="550"/>
      <c r="E269" s="4" t="s">
        <v>81</v>
      </c>
      <c r="F269" s="34">
        <f>IFERROR(INDEX(Rates[[433]:[13731]],
MATCH('SOW Units'!$B269,Rates[Pay Item],0),
MATCH(TEXT('Invoice Rate Sheet'!$F$2,"0"),Rates[[#Headers],[433]:[13731]],0)),0)</f>
        <v>1.72</v>
      </c>
      <c r="G269" s="166">
        <f t="shared" si="61"/>
        <v>1.72</v>
      </c>
      <c r="H269" s="1">
        <f t="shared" si="62"/>
        <v>0</v>
      </c>
      <c r="I269" s="89"/>
      <c r="J269" s="89"/>
      <c r="K269" s="89"/>
      <c r="L269" s="89"/>
      <c r="M269" s="89"/>
      <c r="N269" s="89"/>
      <c r="O269" s="89"/>
      <c r="P269" s="89"/>
      <c r="Q269" s="89"/>
      <c r="R269" s="386"/>
      <c r="S269" s="228" t="b">
        <f t="shared" si="67"/>
        <v>0</v>
      </c>
      <c r="T269" s="531" t="str">
        <f t="shared" si="68"/>
        <v>13-6.</v>
      </c>
    </row>
    <row r="270" spans="1:21" ht="18.75" hidden="1" customHeight="1" x14ac:dyDescent="0.3">
      <c r="A270" s="532">
        <v>280</v>
      </c>
      <c r="B270" s="121" t="s">
        <v>223</v>
      </c>
      <c r="C270" s="542" t="s">
        <v>624</v>
      </c>
      <c r="D270" s="550"/>
      <c r="E270" s="4" t="s">
        <v>81</v>
      </c>
      <c r="F270" s="34">
        <f>IFERROR(INDEX(Rates[[433]:[13731]],
MATCH('SOW Units'!$B270,Rates[Pay Item],0),
MATCH(TEXT('Invoice Rate Sheet'!$F$2,"0"),Rates[[#Headers],[433]:[13731]],0)),0)</f>
        <v>0.8</v>
      </c>
      <c r="G270" s="166">
        <f t="shared" si="61"/>
        <v>0.8</v>
      </c>
      <c r="H270" s="1">
        <f t="shared" si="62"/>
        <v>0</v>
      </c>
      <c r="I270" s="89"/>
      <c r="J270" s="89"/>
      <c r="K270" s="89"/>
      <c r="L270" s="89"/>
      <c r="M270" s="89"/>
      <c r="N270" s="89"/>
      <c r="O270" s="89"/>
      <c r="P270" s="89"/>
      <c r="Q270" s="89"/>
      <c r="R270" s="386"/>
      <c r="S270" s="228" t="b">
        <f t="shared" si="67"/>
        <v>0</v>
      </c>
      <c r="T270" s="531" t="str">
        <f t="shared" si="68"/>
        <v>13-7.</v>
      </c>
    </row>
    <row r="271" spans="1:21" ht="18.75" hidden="1" customHeight="1" x14ac:dyDescent="0.3">
      <c r="A271" s="532">
        <v>281</v>
      </c>
      <c r="B271" s="197" t="s">
        <v>122</v>
      </c>
      <c r="C271" s="544" t="s">
        <v>132</v>
      </c>
      <c r="D271" s="545"/>
      <c r="E271" s="201"/>
      <c r="F271" s="199"/>
      <c r="G271" s="199"/>
      <c r="H271" s="202"/>
      <c r="I271" s="203"/>
      <c r="J271" s="203"/>
      <c r="K271" s="203"/>
      <c r="L271" s="203"/>
      <c r="M271" s="203"/>
      <c r="N271" s="203"/>
      <c r="O271" s="203"/>
      <c r="P271" s="203"/>
      <c r="Q271" s="203"/>
      <c r="R271" s="389"/>
      <c r="S271" s="228" t="b">
        <f t="shared" si="67"/>
        <v>0</v>
      </c>
      <c r="T271" s="531"/>
    </row>
    <row r="272" spans="1:21" ht="18.75" hidden="1" customHeight="1" x14ac:dyDescent="0.3">
      <c r="A272" s="532">
        <v>283</v>
      </c>
      <c r="B272" s="513" t="s">
        <v>1555</v>
      </c>
      <c r="C272" s="542" t="s">
        <v>298</v>
      </c>
      <c r="D272" s="551"/>
      <c r="E272" s="250" t="s">
        <v>44</v>
      </c>
      <c r="F272" s="248">
        <f>IFERROR(INDEX(Rates[[433]:[13731]],
MATCH('SOW Units'!$B272,Rates[Pay Item],0),
MATCH(TEXT('Invoice Rate Sheet'!$F$2,"0"),Rates[[#Headers],[433]:[13731]],0)),0)</f>
        <v>5145</v>
      </c>
      <c r="G272" s="249">
        <f t="shared" si="61"/>
        <v>5145</v>
      </c>
      <c r="H272" s="2">
        <f t="shared" si="62"/>
        <v>0</v>
      </c>
      <c r="I272" s="133"/>
      <c r="J272" s="133"/>
      <c r="K272" s="133"/>
      <c r="L272" s="133"/>
      <c r="M272" s="133"/>
      <c r="N272" s="133"/>
      <c r="O272" s="133"/>
      <c r="P272" s="133"/>
      <c r="Q272" s="133"/>
      <c r="R272" s="390"/>
      <c r="S272" s="228" t="b">
        <f t="shared" si="67"/>
        <v>0</v>
      </c>
      <c r="T272" s="531" t="str">
        <f t="shared" si="68"/>
        <v>14-1.a.</v>
      </c>
    </row>
    <row r="273" spans="1:21" s="9" customFormat="1" ht="18" hidden="1" customHeight="1" x14ac:dyDescent="0.3">
      <c r="A273" s="532">
        <v>285</v>
      </c>
      <c r="B273" s="513" t="s">
        <v>1556</v>
      </c>
      <c r="C273" s="542" t="s">
        <v>549</v>
      </c>
      <c r="D273" s="551"/>
      <c r="E273" s="250" t="s">
        <v>44</v>
      </c>
      <c r="F273" s="248">
        <f>IFERROR(INDEX(Rates[[433]:[13731]],
MATCH('SOW Units'!$B273,Rates[Pay Item],0),
MATCH(TEXT('Invoice Rate Sheet'!$F$2,"0"),Rates[[#Headers],[433]:[13731]],0)),0)</f>
        <v>4079.25</v>
      </c>
      <c r="G273" s="249">
        <f t="shared" si="61"/>
        <v>4079.25</v>
      </c>
      <c r="H273" s="2">
        <f t="shared" si="62"/>
        <v>0</v>
      </c>
      <c r="I273" s="133"/>
      <c r="J273" s="133"/>
      <c r="K273" s="133"/>
      <c r="L273" s="133"/>
      <c r="M273" s="133"/>
      <c r="N273" s="133"/>
      <c r="O273" s="133"/>
      <c r="P273" s="133"/>
      <c r="Q273" s="133"/>
      <c r="R273" s="390"/>
      <c r="S273" s="228" t="b">
        <f t="shared" si="67"/>
        <v>0</v>
      </c>
      <c r="T273" s="531" t="str">
        <f t="shared" si="68"/>
        <v>14-2.a.</v>
      </c>
      <c r="U273" s="381"/>
    </row>
    <row r="274" spans="1:21" ht="18.75" hidden="1" customHeight="1" x14ac:dyDescent="0.3">
      <c r="A274" s="532">
        <v>286</v>
      </c>
      <c r="B274" s="121" t="s">
        <v>908</v>
      </c>
      <c r="C274" s="542" t="s">
        <v>299</v>
      </c>
      <c r="D274" s="550"/>
      <c r="E274" s="78" t="s">
        <v>896</v>
      </c>
      <c r="F274" s="79">
        <v>1</v>
      </c>
      <c r="G274" s="188">
        <f t="shared" si="61"/>
        <v>1</v>
      </c>
      <c r="H274" s="77">
        <f t="shared" si="62"/>
        <v>0</v>
      </c>
      <c r="I274" s="90"/>
      <c r="J274" s="90"/>
      <c r="K274" s="90"/>
      <c r="L274" s="90"/>
      <c r="M274" s="90"/>
      <c r="N274" s="90"/>
      <c r="O274" s="90"/>
      <c r="P274" s="90"/>
      <c r="Q274" s="90"/>
      <c r="R274" s="387"/>
      <c r="S274" s="228" t="b">
        <f t="shared" si="67"/>
        <v>0</v>
      </c>
      <c r="T274" s="531" t="str">
        <f t="shared" si="68"/>
        <v>14-3.</v>
      </c>
    </row>
    <row r="275" spans="1:21" ht="18.75" hidden="1" customHeight="1" x14ac:dyDescent="0.3">
      <c r="A275" s="532">
        <v>287</v>
      </c>
      <c r="B275" s="121" t="s">
        <v>1297</v>
      </c>
      <c r="C275" s="542" t="s">
        <v>1298</v>
      </c>
      <c r="D275" s="550"/>
      <c r="E275" s="250" t="s">
        <v>100</v>
      </c>
      <c r="F275" s="248">
        <f>IFERROR(INDEX(Rates[[433]:[13731]],
MATCH('SOW Units'!$B275,Rates[Pay Item],0),
MATCH(TEXT('Invoice Rate Sheet'!$F$2,"0"),Rates[[#Headers],[433]:[13731]],0)),0)</f>
        <v>5565</v>
      </c>
      <c r="G275" s="249">
        <f t="shared" ref="G275:G276" si="69">F275</f>
        <v>5565</v>
      </c>
      <c r="H275" s="2">
        <f t="shared" ref="H275:H276" si="70">SUM(I275:R275)</f>
        <v>0</v>
      </c>
      <c r="I275" s="133"/>
      <c r="J275" s="133"/>
      <c r="K275" s="133"/>
      <c r="L275" s="133"/>
      <c r="M275" s="133"/>
      <c r="N275" s="133"/>
      <c r="O275" s="133"/>
      <c r="P275" s="133"/>
      <c r="Q275" s="133"/>
      <c r="R275" s="390"/>
      <c r="S275" s="228" t="b">
        <f t="shared" si="67"/>
        <v>0</v>
      </c>
      <c r="T275" s="531" t="str">
        <f t="shared" si="68"/>
        <v>14-4.</v>
      </c>
    </row>
    <row r="276" spans="1:21" ht="18.75" hidden="1" customHeight="1" x14ac:dyDescent="0.3">
      <c r="A276" s="532">
        <v>288</v>
      </c>
      <c r="B276" s="121" t="s">
        <v>1299</v>
      </c>
      <c r="C276" s="542" t="s">
        <v>1298</v>
      </c>
      <c r="D276" s="550"/>
      <c r="E276" s="250" t="s">
        <v>98</v>
      </c>
      <c r="F276" s="248">
        <f>IFERROR(INDEX(Rates[[433]:[13731]],
MATCH('SOW Units'!$B276,Rates[Pay Item],0),
MATCH(TEXT('Invoice Rate Sheet'!$F$2,"0"),Rates[[#Headers],[433]:[13731]],0)),0)</f>
        <v>9030</v>
      </c>
      <c r="G276" s="249">
        <f t="shared" si="69"/>
        <v>9030</v>
      </c>
      <c r="H276" s="2">
        <f t="shared" si="70"/>
        <v>0</v>
      </c>
      <c r="I276" s="133"/>
      <c r="J276" s="133"/>
      <c r="K276" s="133"/>
      <c r="L276" s="133"/>
      <c r="M276" s="133"/>
      <c r="N276" s="133"/>
      <c r="O276" s="133"/>
      <c r="P276" s="133"/>
      <c r="Q276" s="133"/>
      <c r="R276" s="390"/>
      <c r="S276" s="228" t="b">
        <f t="shared" si="67"/>
        <v>0</v>
      </c>
      <c r="T276" s="531" t="str">
        <f t="shared" si="68"/>
        <v>14-5.</v>
      </c>
    </row>
    <row r="277" spans="1:21" ht="18.75" hidden="1" customHeight="1" x14ac:dyDescent="0.3">
      <c r="A277" s="532">
        <v>289</v>
      </c>
      <c r="B277" s="197" t="s">
        <v>133</v>
      </c>
      <c r="C277" s="544" t="s">
        <v>216</v>
      </c>
      <c r="D277" s="545"/>
      <c r="E277" s="201"/>
      <c r="F277" s="199"/>
      <c r="G277" s="199"/>
      <c r="H277" s="202"/>
      <c r="I277" s="203"/>
      <c r="J277" s="203"/>
      <c r="K277" s="203"/>
      <c r="L277" s="203"/>
      <c r="M277" s="203"/>
      <c r="N277" s="203"/>
      <c r="O277" s="203"/>
      <c r="P277" s="203"/>
      <c r="Q277" s="203"/>
      <c r="R277" s="389"/>
      <c r="S277" s="228" t="b">
        <f t="shared" si="67"/>
        <v>0</v>
      </c>
      <c r="T277" s="531"/>
    </row>
    <row r="278" spans="1:21" ht="18.75" hidden="1" customHeight="1" x14ac:dyDescent="0.3">
      <c r="A278" s="532">
        <v>290</v>
      </c>
      <c r="B278" s="197" t="s">
        <v>451</v>
      </c>
      <c r="C278" s="544" t="s">
        <v>303</v>
      </c>
      <c r="D278" s="545"/>
      <c r="E278" s="201"/>
      <c r="F278" s="199"/>
      <c r="G278" s="199"/>
      <c r="H278" s="202"/>
      <c r="I278" s="203"/>
      <c r="J278" s="203"/>
      <c r="K278" s="203"/>
      <c r="L278" s="203"/>
      <c r="M278" s="203"/>
      <c r="N278" s="203"/>
      <c r="O278" s="203"/>
      <c r="P278" s="203"/>
      <c r="Q278" s="203"/>
      <c r="R278" s="389"/>
      <c r="S278" s="228" t="b">
        <f t="shared" si="67"/>
        <v>0</v>
      </c>
      <c r="T278" s="531"/>
    </row>
    <row r="279" spans="1:21" ht="34.5" hidden="1" customHeight="1" x14ac:dyDescent="0.3">
      <c r="A279" s="532">
        <v>292</v>
      </c>
      <c r="B279" s="121" t="s">
        <v>1300</v>
      </c>
      <c r="C279" s="542" t="s">
        <v>1301</v>
      </c>
      <c r="D279" s="550"/>
      <c r="E279" s="251" t="s">
        <v>1302</v>
      </c>
      <c r="F279" s="248">
        <f>IFERROR(INDEX(Rates[[433]:[13731]],
MATCH('SOW Units'!$B279,Rates[Pay Item],0),
MATCH(TEXT('Invoice Rate Sheet'!$F$2,"0"),Rates[[#Headers],[433]:[13731]],0)),0)</f>
        <v>48.61</v>
      </c>
      <c r="G279" s="249">
        <f t="shared" ref="G279:G282" si="71">F279</f>
        <v>48.61</v>
      </c>
      <c r="H279" s="2">
        <f t="shared" ref="H279:H282" si="72">SUM(I279:R279)</f>
        <v>0</v>
      </c>
      <c r="I279" s="133"/>
      <c r="J279" s="133"/>
      <c r="K279" s="133"/>
      <c r="L279" s="133"/>
      <c r="M279" s="133"/>
      <c r="N279" s="133"/>
      <c r="O279" s="133"/>
      <c r="P279" s="133"/>
      <c r="Q279" s="133"/>
      <c r="R279" s="390"/>
      <c r="S279" s="228" t="b">
        <f t="shared" si="67"/>
        <v>0</v>
      </c>
      <c r="T279" s="531" t="str">
        <f t="shared" si="68"/>
        <v>15-1.a.</v>
      </c>
    </row>
    <row r="280" spans="1:21" ht="34.5" hidden="1" customHeight="1" x14ac:dyDescent="0.3">
      <c r="A280" s="532">
        <v>293</v>
      </c>
      <c r="B280" s="121" t="s">
        <v>1303</v>
      </c>
      <c r="C280" s="542" t="s">
        <v>1304</v>
      </c>
      <c r="D280" s="550"/>
      <c r="E280" s="251" t="s">
        <v>1302</v>
      </c>
      <c r="F280" s="248">
        <f>IFERROR(INDEX(Rates[[433]:[13731]],
MATCH('SOW Units'!$B280,Rates[Pay Item],0),
MATCH(TEXT('Invoice Rate Sheet'!$F$2,"0"),Rates[[#Headers],[433]:[13731]],0)),0)</f>
        <v>60.76</v>
      </c>
      <c r="G280" s="249">
        <f t="shared" si="71"/>
        <v>60.76</v>
      </c>
      <c r="H280" s="2">
        <f t="shared" si="72"/>
        <v>0</v>
      </c>
      <c r="I280" s="133"/>
      <c r="J280" s="133"/>
      <c r="K280" s="133"/>
      <c r="L280" s="133"/>
      <c r="M280" s="133"/>
      <c r="N280" s="133"/>
      <c r="O280" s="133"/>
      <c r="P280" s="133"/>
      <c r="Q280" s="133"/>
      <c r="R280" s="390"/>
      <c r="S280" s="228" t="b">
        <f t="shared" si="67"/>
        <v>0</v>
      </c>
      <c r="T280" s="531" t="str">
        <f t="shared" si="68"/>
        <v>15-1.b.</v>
      </c>
    </row>
    <row r="281" spans="1:21" ht="34.5" hidden="1" customHeight="1" x14ac:dyDescent="0.3">
      <c r="A281" s="532">
        <v>294</v>
      </c>
      <c r="B281" s="121" t="s">
        <v>1305</v>
      </c>
      <c r="C281" s="542" t="s">
        <v>1306</v>
      </c>
      <c r="D281" s="550"/>
      <c r="E281" s="251" t="s">
        <v>1302</v>
      </c>
      <c r="F281" s="248">
        <f>IFERROR(INDEX(Rates[[433]:[13731]],
MATCH('SOW Units'!$B281,Rates[Pay Item],0),
MATCH(TEXT('Invoice Rate Sheet'!$F$2,"0"),Rates[[#Headers],[433]:[13731]],0)),0)</f>
        <v>72.92</v>
      </c>
      <c r="G281" s="249">
        <f t="shared" si="71"/>
        <v>72.92</v>
      </c>
      <c r="H281" s="2">
        <f t="shared" si="72"/>
        <v>0</v>
      </c>
      <c r="I281" s="133"/>
      <c r="J281" s="133"/>
      <c r="K281" s="133"/>
      <c r="L281" s="133"/>
      <c r="M281" s="133"/>
      <c r="N281" s="133"/>
      <c r="O281" s="133"/>
      <c r="P281" s="133"/>
      <c r="Q281" s="133"/>
      <c r="R281" s="390"/>
      <c r="S281" s="228" t="b">
        <f t="shared" si="67"/>
        <v>0</v>
      </c>
      <c r="T281" s="531" t="str">
        <f t="shared" si="68"/>
        <v>15-1.c.</v>
      </c>
    </row>
    <row r="282" spans="1:21" ht="34.5" hidden="1" customHeight="1" x14ac:dyDescent="0.3">
      <c r="A282" s="532">
        <v>295</v>
      </c>
      <c r="B282" s="121" t="s">
        <v>1307</v>
      </c>
      <c r="C282" s="542" t="s">
        <v>1308</v>
      </c>
      <c r="D282" s="550"/>
      <c r="E282" s="251" t="s">
        <v>1302</v>
      </c>
      <c r="F282" s="248">
        <f>IFERROR(INDEX(Rates[[433]:[13731]],
MATCH('SOW Units'!$B282,Rates[Pay Item],0),
MATCH(TEXT('Invoice Rate Sheet'!$F$2,"0"),Rates[[#Headers],[433]:[13731]],0)),0)</f>
        <v>30.37</v>
      </c>
      <c r="G282" s="249">
        <f t="shared" si="71"/>
        <v>30.37</v>
      </c>
      <c r="H282" s="2">
        <f t="shared" si="72"/>
        <v>0</v>
      </c>
      <c r="I282" s="133"/>
      <c r="J282" s="133"/>
      <c r="K282" s="133"/>
      <c r="L282" s="133"/>
      <c r="M282" s="133"/>
      <c r="N282" s="133"/>
      <c r="O282" s="133"/>
      <c r="P282" s="133"/>
      <c r="Q282" s="133"/>
      <c r="R282" s="390"/>
      <c r="S282" s="228" t="b">
        <f t="shared" si="67"/>
        <v>0</v>
      </c>
      <c r="T282" s="531" t="str">
        <f t="shared" si="68"/>
        <v>15-1.d.</v>
      </c>
    </row>
    <row r="283" spans="1:21" ht="34.5" hidden="1" customHeight="1" x14ac:dyDescent="0.3">
      <c r="A283" s="532">
        <v>297</v>
      </c>
      <c r="B283" s="121" t="s">
        <v>1309</v>
      </c>
      <c r="C283" s="542" t="s">
        <v>1310</v>
      </c>
      <c r="D283" s="550"/>
      <c r="E283" s="250" t="s">
        <v>47</v>
      </c>
      <c r="F283" s="248">
        <f>IFERROR(INDEX(Rates[[433]:[13731]],
MATCH('SOW Units'!$B283,Rates[Pay Item],0),
MATCH(TEXT('Invoice Rate Sheet'!$F$2,"0"),Rates[[#Headers],[433]:[13731]],0)),0)</f>
        <v>17.350000000000001</v>
      </c>
      <c r="G283" s="249">
        <f t="shared" ref="G283" si="73">F283</f>
        <v>17.350000000000001</v>
      </c>
      <c r="H283" s="2">
        <f t="shared" ref="H283" si="74">SUM(I283:R283)</f>
        <v>0</v>
      </c>
      <c r="I283" s="133"/>
      <c r="J283" s="133"/>
      <c r="K283" s="133"/>
      <c r="L283" s="133"/>
      <c r="M283" s="133"/>
      <c r="N283" s="133"/>
      <c r="O283" s="133"/>
      <c r="P283" s="133"/>
      <c r="Q283" s="133"/>
      <c r="R283" s="390"/>
      <c r="S283" s="228" t="b">
        <f t="shared" si="67"/>
        <v>0</v>
      </c>
      <c r="T283" s="531" t="str">
        <f t="shared" si="68"/>
        <v>15-2.a.</v>
      </c>
    </row>
    <row r="284" spans="1:21" ht="34.5" hidden="1" customHeight="1" x14ac:dyDescent="0.3">
      <c r="A284" s="532">
        <v>298</v>
      </c>
      <c r="B284" s="121" t="s">
        <v>452</v>
      </c>
      <c r="C284" s="542" t="s">
        <v>1204</v>
      </c>
      <c r="D284" s="550"/>
      <c r="E284" s="78" t="s">
        <v>896</v>
      </c>
      <c r="F284" s="79">
        <v>1</v>
      </c>
      <c r="G284" s="188">
        <f t="shared" si="61"/>
        <v>1</v>
      </c>
      <c r="H284" s="77">
        <f t="shared" si="62"/>
        <v>0</v>
      </c>
      <c r="I284" s="90"/>
      <c r="J284" s="90"/>
      <c r="K284" s="90"/>
      <c r="L284" s="90"/>
      <c r="M284" s="90"/>
      <c r="N284" s="90"/>
      <c r="O284" s="90"/>
      <c r="P284" s="90"/>
      <c r="Q284" s="90"/>
      <c r="R284" s="387"/>
      <c r="S284" s="228" t="b">
        <f t="shared" si="67"/>
        <v>0</v>
      </c>
      <c r="T284" s="531" t="str">
        <f t="shared" si="68"/>
        <v>15-3.</v>
      </c>
    </row>
    <row r="285" spans="1:21" ht="18.75" hidden="1" customHeight="1" x14ac:dyDescent="0.3">
      <c r="A285" s="532">
        <v>299</v>
      </c>
      <c r="B285" s="121" t="s">
        <v>1311</v>
      </c>
      <c r="C285" s="542" t="s">
        <v>1312</v>
      </c>
      <c r="D285" s="550"/>
      <c r="E285" s="78" t="s">
        <v>896</v>
      </c>
      <c r="F285" s="79">
        <v>1</v>
      </c>
      <c r="G285" s="188">
        <f t="shared" ref="G285:G286" si="75">F285</f>
        <v>1</v>
      </c>
      <c r="H285" s="77">
        <f t="shared" ref="H285:H286" si="76">SUM(I285:R285)</f>
        <v>0</v>
      </c>
      <c r="I285" s="90"/>
      <c r="J285" s="90"/>
      <c r="K285" s="90"/>
      <c r="L285" s="90"/>
      <c r="M285" s="90"/>
      <c r="N285" s="90"/>
      <c r="O285" s="90"/>
      <c r="P285" s="90"/>
      <c r="Q285" s="90"/>
      <c r="R285" s="387"/>
      <c r="S285" s="228" t="b">
        <f t="shared" si="67"/>
        <v>0</v>
      </c>
      <c r="T285" s="531" t="str">
        <f t="shared" si="68"/>
        <v>15-3.a.</v>
      </c>
    </row>
    <row r="286" spans="1:21" ht="18.75" hidden="1" customHeight="1" x14ac:dyDescent="0.3">
      <c r="A286" s="532">
        <v>300</v>
      </c>
      <c r="B286" s="121" t="s">
        <v>1313</v>
      </c>
      <c r="C286" s="542" t="s">
        <v>1314</v>
      </c>
      <c r="D286" s="550"/>
      <c r="E286" s="78" t="s">
        <v>896</v>
      </c>
      <c r="F286" s="79">
        <v>1</v>
      </c>
      <c r="G286" s="188">
        <f t="shared" si="75"/>
        <v>1</v>
      </c>
      <c r="H286" s="77">
        <f t="shared" si="76"/>
        <v>0</v>
      </c>
      <c r="I286" s="90"/>
      <c r="J286" s="90"/>
      <c r="K286" s="90"/>
      <c r="L286" s="90"/>
      <c r="M286" s="90"/>
      <c r="N286" s="90"/>
      <c r="O286" s="90"/>
      <c r="P286" s="90"/>
      <c r="Q286" s="90"/>
      <c r="R286" s="387"/>
      <c r="S286" s="228" t="b">
        <f t="shared" si="67"/>
        <v>0</v>
      </c>
      <c r="T286" s="531" t="str">
        <f t="shared" si="68"/>
        <v>15-3.b.</v>
      </c>
    </row>
    <row r="287" spans="1:21" ht="18.75" hidden="1" customHeight="1" x14ac:dyDescent="0.3">
      <c r="A287" s="532">
        <v>301</v>
      </c>
      <c r="B287" s="197" t="s">
        <v>453</v>
      </c>
      <c r="C287" s="544" t="s">
        <v>305</v>
      </c>
      <c r="D287" s="545"/>
      <c r="E287" s="201"/>
      <c r="F287" s="199"/>
      <c r="G287" s="199"/>
      <c r="H287" s="202"/>
      <c r="I287" s="203"/>
      <c r="J287" s="203"/>
      <c r="K287" s="203"/>
      <c r="L287" s="203"/>
      <c r="M287" s="203"/>
      <c r="N287" s="203"/>
      <c r="O287" s="203"/>
      <c r="P287" s="203"/>
      <c r="Q287" s="203"/>
      <c r="R287" s="389"/>
      <c r="S287" s="228" t="b">
        <f t="shared" si="67"/>
        <v>0</v>
      </c>
      <c r="T287" s="531"/>
    </row>
    <row r="288" spans="1:21" ht="34.5" hidden="1" customHeight="1" x14ac:dyDescent="0.3">
      <c r="A288" s="532">
        <v>303</v>
      </c>
      <c r="B288" s="121" t="s">
        <v>1427</v>
      </c>
      <c r="C288" s="542" t="s">
        <v>1323</v>
      </c>
      <c r="D288" s="550"/>
      <c r="E288" s="250" t="s">
        <v>1315</v>
      </c>
      <c r="F288" s="248">
        <f>IFERROR(INDEX(Rates[[433]:[13731]],
MATCH('SOW Units'!$B288,Rates[Pay Item],0),
MATCH(TEXT('Invoice Rate Sheet'!$F$2,"0"),Rates[[#Headers],[433]:[13731]],0)),0)</f>
        <v>19000</v>
      </c>
      <c r="G288" s="249">
        <f t="shared" ref="G288:G291" si="77">F288</f>
        <v>19000</v>
      </c>
      <c r="H288" s="2">
        <f t="shared" ref="H288:H291" si="78">SUM(I288:R288)</f>
        <v>0</v>
      </c>
      <c r="I288" s="133"/>
      <c r="J288" s="133"/>
      <c r="K288" s="133"/>
      <c r="L288" s="133"/>
      <c r="M288" s="133"/>
      <c r="N288" s="133"/>
      <c r="O288" s="133"/>
      <c r="P288" s="133"/>
      <c r="Q288" s="133"/>
      <c r="R288" s="390"/>
      <c r="S288" s="228" t="b">
        <f t="shared" si="67"/>
        <v>0</v>
      </c>
      <c r="T288" s="531" t="str">
        <f t="shared" si="68"/>
        <v>15-4.a.</v>
      </c>
    </row>
    <row r="289" spans="1:21" ht="34.5" hidden="1" customHeight="1" x14ac:dyDescent="0.3">
      <c r="A289" s="532">
        <v>304</v>
      </c>
      <c r="B289" s="121" t="s">
        <v>1428</v>
      </c>
      <c r="C289" s="542" t="s">
        <v>1324</v>
      </c>
      <c r="D289" s="550"/>
      <c r="E289" s="250" t="s">
        <v>1315</v>
      </c>
      <c r="F289" s="248">
        <f>IFERROR(INDEX(Rates[[433]:[13731]],
MATCH('SOW Units'!$B289,Rates[Pay Item],0),
MATCH(TEXT('Invoice Rate Sheet'!$F$2,"0"),Rates[[#Headers],[433]:[13731]],0)),0)</f>
        <v>24700</v>
      </c>
      <c r="G289" s="249">
        <f t="shared" si="77"/>
        <v>24700</v>
      </c>
      <c r="H289" s="2">
        <f t="shared" si="78"/>
        <v>0</v>
      </c>
      <c r="I289" s="133"/>
      <c r="J289" s="133"/>
      <c r="K289" s="133"/>
      <c r="L289" s="133"/>
      <c r="M289" s="133"/>
      <c r="N289" s="133"/>
      <c r="O289" s="133"/>
      <c r="P289" s="133"/>
      <c r="Q289" s="133"/>
      <c r="R289" s="390"/>
      <c r="S289" s="228" t="b">
        <f t="shared" si="67"/>
        <v>0</v>
      </c>
      <c r="T289" s="531" t="str">
        <f t="shared" si="68"/>
        <v>15-4.b.</v>
      </c>
    </row>
    <row r="290" spans="1:21" ht="34.5" hidden="1" customHeight="1" x14ac:dyDescent="0.3">
      <c r="A290" s="532">
        <v>305</v>
      </c>
      <c r="B290" s="123" t="s">
        <v>1429</v>
      </c>
      <c r="C290" s="542" t="s">
        <v>1325</v>
      </c>
      <c r="D290" s="557"/>
      <c r="E290" s="251" t="s">
        <v>1315</v>
      </c>
      <c r="F290" s="248">
        <f>IFERROR(INDEX(Rates[[433]:[13731]],
MATCH('SOW Units'!$B290,Rates[Pay Item],0),
MATCH(TEXT('Invoice Rate Sheet'!$F$2,"0"),Rates[[#Headers],[433]:[13731]],0)),0)</f>
        <v>29500</v>
      </c>
      <c r="G290" s="249">
        <f t="shared" si="77"/>
        <v>29500</v>
      </c>
      <c r="H290" s="2">
        <f t="shared" si="78"/>
        <v>0</v>
      </c>
      <c r="I290" s="133"/>
      <c r="J290" s="133"/>
      <c r="K290" s="133"/>
      <c r="L290" s="133"/>
      <c r="M290" s="133"/>
      <c r="N290" s="133"/>
      <c r="O290" s="133"/>
      <c r="P290" s="133"/>
      <c r="Q290" s="133"/>
      <c r="R290" s="390"/>
      <c r="S290" s="228" t="b">
        <f t="shared" si="67"/>
        <v>0</v>
      </c>
      <c r="T290" s="531" t="str">
        <f t="shared" si="68"/>
        <v>15-4.c.</v>
      </c>
    </row>
    <row r="291" spans="1:21" ht="50.25" hidden="1" customHeight="1" x14ac:dyDescent="0.3">
      <c r="A291" s="532">
        <v>306</v>
      </c>
      <c r="B291" s="121" t="s">
        <v>1430</v>
      </c>
      <c r="C291" s="542" t="s">
        <v>1326</v>
      </c>
      <c r="D291" s="550"/>
      <c r="E291" s="4" t="s">
        <v>1315</v>
      </c>
      <c r="F291" s="34">
        <f>IFERROR(INDEX(Rates[[433]:[13731]],
MATCH('SOW Units'!$B291,Rates[Pay Item],0),
MATCH(TEXT('Invoice Rate Sheet'!$F$2,"0"),Rates[[#Headers],[433]:[13731]],0)),0)</f>
        <v>3638.25</v>
      </c>
      <c r="G291" s="166">
        <f t="shared" si="77"/>
        <v>3638.25</v>
      </c>
      <c r="H291" s="1">
        <f t="shared" si="78"/>
        <v>0</v>
      </c>
      <c r="I291" s="89"/>
      <c r="J291" s="89"/>
      <c r="K291" s="89"/>
      <c r="L291" s="89"/>
      <c r="M291" s="89"/>
      <c r="N291" s="89"/>
      <c r="O291" s="89"/>
      <c r="P291" s="89"/>
      <c r="Q291" s="89"/>
      <c r="R291" s="386"/>
      <c r="S291" s="228" t="b">
        <f t="shared" si="67"/>
        <v>0</v>
      </c>
      <c r="T291" s="531" t="str">
        <f t="shared" si="68"/>
        <v>15-4.d.</v>
      </c>
    </row>
    <row r="292" spans="1:21" s="9" customFormat="1" ht="18" hidden="1" customHeight="1" x14ac:dyDescent="0.3">
      <c r="A292" s="532">
        <v>307</v>
      </c>
      <c r="B292" s="121" t="s">
        <v>454</v>
      </c>
      <c r="C292" s="542" t="s">
        <v>1327</v>
      </c>
      <c r="D292" s="550"/>
      <c r="E292" s="137" t="s">
        <v>309</v>
      </c>
      <c r="F292" s="34">
        <f>IFERROR(INDEX(Rates[[433]:[13731]],
MATCH('SOW Units'!$B292,Rates[Pay Item],0),
MATCH(TEXT('Invoice Rate Sheet'!$F$2,"0"),Rates[[#Headers],[433]:[13731]],0)),0)</f>
        <v>2866.5</v>
      </c>
      <c r="G292" s="166">
        <f t="shared" ref="G292:G363" si="79">F292</f>
        <v>2866.5</v>
      </c>
      <c r="H292" s="1">
        <f t="shared" si="62"/>
        <v>0</v>
      </c>
      <c r="I292" s="89"/>
      <c r="J292" s="89"/>
      <c r="K292" s="89"/>
      <c r="L292" s="89"/>
      <c r="M292" s="89"/>
      <c r="N292" s="89"/>
      <c r="O292" s="89"/>
      <c r="P292" s="89"/>
      <c r="Q292" s="89"/>
      <c r="R292" s="386"/>
      <c r="S292" s="228" t="b">
        <f t="shared" si="67"/>
        <v>0</v>
      </c>
      <c r="T292" s="531" t="str">
        <f t="shared" si="68"/>
        <v>15-5.</v>
      </c>
      <c r="U292" s="381"/>
    </row>
    <row r="293" spans="1:21" ht="18.75" hidden="1" customHeight="1" x14ac:dyDescent="0.3">
      <c r="A293" s="532">
        <v>309</v>
      </c>
      <c r="B293" s="121" t="s">
        <v>1316</v>
      </c>
      <c r="C293" s="542" t="s">
        <v>1328</v>
      </c>
      <c r="D293" s="550"/>
      <c r="E293" s="78" t="s">
        <v>896</v>
      </c>
      <c r="F293" s="79">
        <v>1</v>
      </c>
      <c r="G293" s="188">
        <f t="shared" ref="G293:G296" si="80">F293</f>
        <v>1</v>
      </c>
      <c r="H293" s="77">
        <f t="shared" ref="H293:H296" si="81">SUM(I293:R293)</f>
        <v>0</v>
      </c>
      <c r="I293" s="90"/>
      <c r="J293" s="90"/>
      <c r="K293" s="90"/>
      <c r="L293" s="90"/>
      <c r="M293" s="90"/>
      <c r="N293" s="90"/>
      <c r="O293" s="90"/>
      <c r="P293" s="90"/>
      <c r="Q293" s="90"/>
      <c r="R293" s="387"/>
      <c r="S293" s="228" t="b">
        <f t="shared" si="67"/>
        <v>0</v>
      </c>
      <c r="T293" s="531" t="str">
        <f t="shared" si="68"/>
        <v>15-7.</v>
      </c>
    </row>
    <row r="294" spans="1:21" ht="18.75" hidden="1" customHeight="1" x14ac:dyDescent="0.3">
      <c r="A294" s="532">
        <v>310</v>
      </c>
      <c r="B294" s="121" t="s">
        <v>1317</v>
      </c>
      <c r="C294" s="542" t="s">
        <v>1318</v>
      </c>
      <c r="D294" s="550"/>
      <c r="E294" s="78" t="s">
        <v>896</v>
      </c>
      <c r="F294" s="79">
        <v>1</v>
      </c>
      <c r="G294" s="188">
        <f t="shared" si="80"/>
        <v>1</v>
      </c>
      <c r="H294" s="77">
        <f t="shared" si="81"/>
        <v>0</v>
      </c>
      <c r="I294" s="90"/>
      <c r="J294" s="90"/>
      <c r="K294" s="90"/>
      <c r="L294" s="90"/>
      <c r="M294" s="90"/>
      <c r="N294" s="90"/>
      <c r="O294" s="90"/>
      <c r="P294" s="90"/>
      <c r="Q294" s="90"/>
      <c r="R294" s="387"/>
      <c r="S294" s="228" t="b">
        <f t="shared" si="67"/>
        <v>0</v>
      </c>
      <c r="T294" s="531" t="str">
        <f t="shared" si="68"/>
        <v>15-8.</v>
      </c>
    </row>
    <row r="295" spans="1:21" ht="18.75" hidden="1" customHeight="1" x14ac:dyDescent="0.3">
      <c r="A295" s="532">
        <v>311</v>
      </c>
      <c r="B295" s="121" t="s">
        <v>1319</v>
      </c>
      <c r="C295" s="542" t="s">
        <v>1320</v>
      </c>
      <c r="D295" s="550"/>
      <c r="E295" s="78" t="s">
        <v>896</v>
      </c>
      <c r="F295" s="79">
        <v>1</v>
      </c>
      <c r="G295" s="188">
        <f t="shared" si="80"/>
        <v>1</v>
      </c>
      <c r="H295" s="77">
        <f t="shared" si="81"/>
        <v>0</v>
      </c>
      <c r="I295" s="90"/>
      <c r="J295" s="90"/>
      <c r="K295" s="90"/>
      <c r="L295" s="90"/>
      <c r="M295" s="90"/>
      <c r="N295" s="90"/>
      <c r="O295" s="90"/>
      <c r="P295" s="90"/>
      <c r="Q295" s="90"/>
      <c r="R295" s="387"/>
      <c r="S295" s="228" t="b">
        <f t="shared" si="67"/>
        <v>0</v>
      </c>
      <c r="T295" s="531" t="str">
        <f t="shared" si="68"/>
        <v>15-9.</v>
      </c>
    </row>
    <row r="296" spans="1:21" ht="18.75" hidden="1" customHeight="1" x14ac:dyDescent="0.3">
      <c r="A296" s="532">
        <v>312</v>
      </c>
      <c r="B296" s="121" t="s">
        <v>1321</v>
      </c>
      <c r="C296" s="542" t="s">
        <v>1322</v>
      </c>
      <c r="D296" s="550"/>
      <c r="E296" s="78" t="s">
        <v>896</v>
      </c>
      <c r="F296" s="79">
        <v>1</v>
      </c>
      <c r="G296" s="188">
        <f t="shared" si="80"/>
        <v>1</v>
      </c>
      <c r="H296" s="77">
        <f t="shared" si="81"/>
        <v>0</v>
      </c>
      <c r="I296" s="90"/>
      <c r="J296" s="90"/>
      <c r="K296" s="90"/>
      <c r="L296" s="90"/>
      <c r="M296" s="90"/>
      <c r="N296" s="90"/>
      <c r="O296" s="90"/>
      <c r="P296" s="90"/>
      <c r="Q296" s="90"/>
      <c r="R296" s="387"/>
      <c r="S296" s="228" t="b">
        <f t="shared" si="67"/>
        <v>0</v>
      </c>
      <c r="T296" s="531" t="str">
        <f t="shared" si="68"/>
        <v>15-10.</v>
      </c>
    </row>
    <row r="297" spans="1:21" ht="18.75" hidden="1" customHeight="1" x14ac:dyDescent="0.3">
      <c r="A297" s="532">
        <v>313</v>
      </c>
      <c r="B297" s="197" t="s">
        <v>134</v>
      </c>
      <c r="C297" s="236" t="s">
        <v>310</v>
      </c>
      <c r="D297" s="205"/>
      <c r="E297" s="201"/>
      <c r="F297" s="199"/>
      <c r="G297" s="199"/>
      <c r="H297" s="202"/>
      <c r="I297" s="203"/>
      <c r="J297" s="203"/>
      <c r="K297" s="203"/>
      <c r="L297" s="203"/>
      <c r="M297" s="203"/>
      <c r="N297" s="203"/>
      <c r="O297" s="203"/>
      <c r="P297" s="203"/>
      <c r="Q297" s="203"/>
      <c r="R297" s="389"/>
      <c r="S297" s="228" t="b">
        <f t="shared" si="67"/>
        <v>0</v>
      </c>
      <c r="T297" s="531"/>
    </row>
    <row r="298" spans="1:21" ht="18.75" hidden="1" customHeight="1" x14ac:dyDescent="0.3">
      <c r="A298" s="532">
        <v>314</v>
      </c>
      <c r="B298" s="197" t="s">
        <v>302</v>
      </c>
      <c r="C298" s="204" t="s">
        <v>626</v>
      </c>
      <c r="D298" s="205"/>
      <c r="E298" s="201"/>
      <c r="F298" s="199"/>
      <c r="G298" s="199"/>
      <c r="H298" s="202"/>
      <c r="I298" s="203"/>
      <c r="J298" s="203"/>
      <c r="K298" s="203"/>
      <c r="L298" s="203"/>
      <c r="M298" s="203"/>
      <c r="N298" s="203"/>
      <c r="O298" s="203"/>
      <c r="P298" s="203"/>
      <c r="Q298" s="203"/>
      <c r="R298" s="389"/>
      <c r="S298" s="228" t="b">
        <f t="shared" si="67"/>
        <v>0</v>
      </c>
      <c r="T298" s="531"/>
    </row>
    <row r="299" spans="1:21" s="9" customFormat="1" ht="18" hidden="1" customHeight="1" x14ac:dyDescent="0.3">
      <c r="A299" s="532">
        <v>315</v>
      </c>
      <c r="B299" s="121" t="s">
        <v>300</v>
      </c>
      <c r="C299" s="542" t="s">
        <v>293</v>
      </c>
      <c r="D299" s="550"/>
      <c r="E299" s="4" t="s">
        <v>97</v>
      </c>
      <c r="F299" s="34">
        <f>IFERROR(INDEX(Rates[[433]:[13731]],
MATCH('SOW Units'!$B299,Rates[Pay Item],0),
MATCH(TEXT('Invoice Rate Sheet'!$F$2,"0"),Rates[[#Headers],[433]:[13731]],0)),0)</f>
        <v>1984.5</v>
      </c>
      <c r="G299" s="166">
        <f t="shared" si="79"/>
        <v>1984.5</v>
      </c>
      <c r="H299" s="1">
        <f t="shared" si="62"/>
        <v>0</v>
      </c>
      <c r="I299" s="89"/>
      <c r="J299" s="89"/>
      <c r="K299" s="89"/>
      <c r="L299" s="89"/>
      <c r="M299" s="89"/>
      <c r="N299" s="89"/>
      <c r="O299" s="89"/>
      <c r="P299" s="89"/>
      <c r="Q299" s="89"/>
      <c r="R299" s="386"/>
      <c r="S299" s="228" t="b">
        <f t="shared" si="67"/>
        <v>0</v>
      </c>
      <c r="T299" s="531" t="str">
        <f t="shared" si="68"/>
        <v>16-1.</v>
      </c>
      <c r="U299" s="381"/>
    </row>
    <row r="300" spans="1:21" s="9" customFormat="1" ht="18" hidden="1" customHeight="1" x14ac:dyDescent="0.3">
      <c r="A300" s="532">
        <v>316</v>
      </c>
      <c r="B300" s="121" t="s">
        <v>301</v>
      </c>
      <c r="C300" s="542" t="s">
        <v>292</v>
      </c>
      <c r="D300" s="550"/>
      <c r="E300" s="4" t="s">
        <v>101</v>
      </c>
      <c r="F300" s="34">
        <f>IFERROR(INDEX(Rates[[433]:[13731]],
MATCH('SOW Units'!$B300,Rates[Pay Item],0),
MATCH(TEXT('Invoice Rate Sheet'!$F$2,"0"),Rates[[#Headers],[433]:[13731]],0)),0)</f>
        <v>330.75</v>
      </c>
      <c r="G300" s="166">
        <f t="shared" si="79"/>
        <v>330.75</v>
      </c>
      <c r="H300" s="1">
        <f t="shared" si="62"/>
        <v>0</v>
      </c>
      <c r="I300" s="89"/>
      <c r="J300" s="89"/>
      <c r="K300" s="89"/>
      <c r="L300" s="89"/>
      <c r="M300" s="89"/>
      <c r="N300" s="89"/>
      <c r="O300" s="89"/>
      <c r="P300" s="89"/>
      <c r="Q300" s="89"/>
      <c r="R300" s="386"/>
      <c r="S300" s="228" t="b">
        <f t="shared" si="67"/>
        <v>0</v>
      </c>
      <c r="T300" s="531" t="str">
        <f t="shared" si="68"/>
        <v>16-2.</v>
      </c>
      <c r="U300" s="381"/>
    </row>
    <row r="301" spans="1:21" ht="18.75" hidden="1" customHeight="1" x14ac:dyDescent="0.3">
      <c r="A301" s="532">
        <v>317</v>
      </c>
      <c r="B301" s="121" t="s">
        <v>614</v>
      </c>
      <c r="C301" s="542" t="s">
        <v>612</v>
      </c>
      <c r="D301" s="550"/>
      <c r="E301" s="4" t="s">
        <v>97</v>
      </c>
      <c r="F301" s="34">
        <f>IFERROR(INDEX(Rates[[433]:[13731]],
MATCH('SOW Units'!$B301,Rates[Pay Item],0),
MATCH(TEXT('Invoice Rate Sheet'!$F$2,"0"),Rates[[#Headers],[433]:[13731]],0)),0)</f>
        <v>2431.0100000000002</v>
      </c>
      <c r="G301" s="166">
        <f t="shared" si="79"/>
        <v>2431.0100000000002</v>
      </c>
      <c r="H301" s="1">
        <f t="shared" si="62"/>
        <v>0</v>
      </c>
      <c r="I301" s="89"/>
      <c r="J301" s="89"/>
      <c r="K301" s="89"/>
      <c r="L301" s="89"/>
      <c r="M301" s="89"/>
      <c r="N301" s="89"/>
      <c r="O301" s="89"/>
      <c r="P301" s="89"/>
      <c r="Q301" s="89"/>
      <c r="R301" s="386"/>
      <c r="S301" s="228" t="b">
        <f t="shared" si="67"/>
        <v>0</v>
      </c>
      <c r="T301" s="531" t="str">
        <f t="shared" si="68"/>
        <v>16-3.</v>
      </c>
    </row>
    <row r="302" spans="1:21" ht="18.75" hidden="1" customHeight="1" x14ac:dyDescent="0.3">
      <c r="A302" s="532">
        <v>318</v>
      </c>
      <c r="B302" s="121" t="s">
        <v>306</v>
      </c>
      <c r="C302" s="542" t="s">
        <v>613</v>
      </c>
      <c r="D302" s="550"/>
      <c r="E302" s="4" t="s">
        <v>101</v>
      </c>
      <c r="F302" s="34">
        <f>IFERROR(INDEX(Rates[[433]:[13731]],
MATCH('SOW Units'!$B302,Rates[Pay Item],0),
MATCH(TEXT('Invoice Rate Sheet'!$F$2,"0"),Rates[[#Headers],[433]:[13731]],0)),0)</f>
        <v>243.09</v>
      </c>
      <c r="G302" s="166">
        <f t="shared" si="79"/>
        <v>243.09</v>
      </c>
      <c r="H302" s="1">
        <f t="shared" si="62"/>
        <v>0</v>
      </c>
      <c r="I302" s="89"/>
      <c r="J302" s="89"/>
      <c r="K302" s="89"/>
      <c r="L302" s="89"/>
      <c r="M302" s="89"/>
      <c r="N302" s="89"/>
      <c r="O302" s="89"/>
      <c r="P302" s="89"/>
      <c r="Q302" s="89"/>
      <c r="R302" s="386"/>
      <c r="S302" s="228" t="b">
        <f t="shared" si="67"/>
        <v>0</v>
      </c>
      <c r="T302" s="531" t="str">
        <f t="shared" si="68"/>
        <v>16-4.</v>
      </c>
    </row>
    <row r="303" spans="1:21" ht="18.75" hidden="1" customHeight="1" x14ac:dyDescent="0.3">
      <c r="A303" s="532">
        <v>319</v>
      </c>
      <c r="B303" s="121" t="s">
        <v>307</v>
      </c>
      <c r="C303" s="542" t="s">
        <v>294</v>
      </c>
      <c r="D303" s="550"/>
      <c r="E303" s="4" t="s">
        <v>97</v>
      </c>
      <c r="F303" s="34">
        <f>IFERROR(INDEX(Rates[[433]:[13731]],
MATCH('SOW Units'!$B303,Rates[Pay Item],0),
MATCH(TEXT('Invoice Rate Sheet'!$F$2,"0"),Rates[[#Headers],[433]:[13731]],0)),0)</f>
        <v>2187.9</v>
      </c>
      <c r="G303" s="166">
        <f t="shared" si="79"/>
        <v>2187.9</v>
      </c>
      <c r="H303" s="1">
        <f t="shared" si="62"/>
        <v>0</v>
      </c>
      <c r="I303" s="89"/>
      <c r="J303" s="89"/>
      <c r="K303" s="89"/>
      <c r="L303" s="89"/>
      <c r="M303" s="89"/>
      <c r="N303" s="89"/>
      <c r="O303" s="89"/>
      <c r="P303" s="89"/>
      <c r="Q303" s="89"/>
      <c r="R303" s="386"/>
      <c r="S303" s="228" t="b">
        <f t="shared" si="67"/>
        <v>0</v>
      </c>
      <c r="T303" s="531" t="str">
        <f t="shared" si="68"/>
        <v>16-5.</v>
      </c>
    </row>
    <row r="304" spans="1:21" ht="18.75" hidden="1" customHeight="1" x14ac:dyDescent="0.3">
      <c r="A304" s="532">
        <v>320</v>
      </c>
      <c r="B304" s="121" t="s">
        <v>308</v>
      </c>
      <c r="C304" s="542" t="s">
        <v>102</v>
      </c>
      <c r="D304" s="550"/>
      <c r="E304" s="4" t="s">
        <v>101</v>
      </c>
      <c r="F304" s="34">
        <f>IFERROR(INDEX(Rates[[433]:[13731]],
MATCH('SOW Units'!$B304,Rates[Pay Item],0),
MATCH(TEXT('Invoice Rate Sheet'!$F$2,"0"),Rates[[#Headers],[433]:[13731]],0)),0)</f>
        <v>243.09</v>
      </c>
      <c r="G304" s="166">
        <f t="shared" si="79"/>
        <v>243.09</v>
      </c>
      <c r="H304" s="1">
        <f t="shared" si="62"/>
        <v>0</v>
      </c>
      <c r="I304" s="89"/>
      <c r="J304" s="89"/>
      <c r="K304" s="89"/>
      <c r="L304" s="89"/>
      <c r="M304" s="89"/>
      <c r="N304" s="89"/>
      <c r="O304" s="89"/>
      <c r="P304" s="89"/>
      <c r="Q304" s="89"/>
      <c r="R304" s="386"/>
      <c r="S304" s="228" t="b">
        <f t="shared" si="67"/>
        <v>0</v>
      </c>
      <c r="T304" s="531" t="str">
        <f t="shared" si="68"/>
        <v>16-6.</v>
      </c>
    </row>
    <row r="305" spans="1:21" ht="18.75" hidden="1" customHeight="1" x14ac:dyDescent="0.3">
      <c r="A305" s="532">
        <v>321</v>
      </c>
      <c r="B305" s="121" t="s">
        <v>455</v>
      </c>
      <c r="C305" s="542" t="s">
        <v>295</v>
      </c>
      <c r="D305" s="550"/>
      <c r="E305" s="4" t="s">
        <v>97</v>
      </c>
      <c r="F305" s="34">
        <f>IFERROR(INDEX(Rates[[433]:[13731]],
MATCH('SOW Units'!$B305,Rates[Pay Item],0),
MATCH(TEXT('Invoice Rate Sheet'!$F$2,"0"),Rates[[#Headers],[433]:[13731]],0)),0)</f>
        <v>2187.9</v>
      </c>
      <c r="G305" s="166">
        <f t="shared" si="79"/>
        <v>2187.9</v>
      </c>
      <c r="H305" s="1">
        <f t="shared" si="62"/>
        <v>0</v>
      </c>
      <c r="I305" s="89"/>
      <c r="J305" s="89"/>
      <c r="K305" s="89"/>
      <c r="L305" s="89"/>
      <c r="M305" s="89"/>
      <c r="N305" s="89"/>
      <c r="O305" s="89"/>
      <c r="P305" s="89"/>
      <c r="Q305" s="89"/>
      <c r="R305" s="386"/>
      <c r="S305" s="228" t="b">
        <f t="shared" si="67"/>
        <v>0</v>
      </c>
      <c r="T305" s="531" t="str">
        <f t="shared" si="68"/>
        <v>16-7.</v>
      </c>
    </row>
    <row r="306" spans="1:21" ht="18.75" hidden="1" customHeight="1" x14ac:dyDescent="0.3">
      <c r="A306" s="532">
        <v>322</v>
      </c>
      <c r="B306" s="121" t="s">
        <v>456</v>
      </c>
      <c r="C306" s="542" t="s">
        <v>105</v>
      </c>
      <c r="D306" s="550"/>
      <c r="E306" s="4" t="s">
        <v>101</v>
      </c>
      <c r="F306" s="34">
        <f>IFERROR(INDEX(Rates[[433]:[13731]],
MATCH('SOW Units'!$B306,Rates[Pay Item],0),
MATCH(TEXT('Invoice Rate Sheet'!$F$2,"0"),Rates[[#Headers],[433]:[13731]],0)),0)</f>
        <v>151.93</v>
      </c>
      <c r="G306" s="166">
        <f t="shared" si="79"/>
        <v>151.93</v>
      </c>
      <c r="H306" s="1">
        <f t="shared" si="62"/>
        <v>0</v>
      </c>
      <c r="I306" s="89"/>
      <c r="J306" s="89"/>
      <c r="K306" s="89"/>
      <c r="L306" s="89"/>
      <c r="M306" s="89"/>
      <c r="N306" s="89"/>
      <c r="O306" s="89"/>
      <c r="P306" s="89"/>
      <c r="Q306" s="89"/>
      <c r="R306" s="386"/>
      <c r="S306" s="228" t="b">
        <f t="shared" si="67"/>
        <v>0</v>
      </c>
      <c r="T306" s="531" t="str">
        <f t="shared" si="68"/>
        <v>16-8.</v>
      </c>
    </row>
    <row r="307" spans="1:21" ht="18.75" hidden="1" customHeight="1" x14ac:dyDescent="0.3">
      <c r="A307" s="532">
        <v>323</v>
      </c>
      <c r="B307" s="121" t="s">
        <v>457</v>
      </c>
      <c r="C307" s="542" t="s">
        <v>296</v>
      </c>
      <c r="D307" s="550"/>
      <c r="E307" s="4" t="s">
        <v>97</v>
      </c>
      <c r="F307" s="34">
        <f>IFERROR(INDEX(Rates[[433]:[13731]],
MATCH('SOW Units'!$B307,Rates[Pay Item],0),
MATCH(TEXT('Invoice Rate Sheet'!$F$2,"0"),Rates[[#Headers],[433]:[13731]],0)),0)</f>
        <v>3889.62</v>
      </c>
      <c r="G307" s="166">
        <f t="shared" si="79"/>
        <v>3889.62</v>
      </c>
      <c r="H307" s="1">
        <f t="shared" si="62"/>
        <v>0</v>
      </c>
      <c r="I307" s="89"/>
      <c r="J307" s="89"/>
      <c r="K307" s="89"/>
      <c r="L307" s="89"/>
      <c r="M307" s="89"/>
      <c r="N307" s="89"/>
      <c r="O307" s="89"/>
      <c r="P307" s="89"/>
      <c r="Q307" s="89"/>
      <c r="R307" s="386"/>
      <c r="S307" s="228" t="b">
        <f t="shared" si="67"/>
        <v>0</v>
      </c>
      <c r="T307" s="531" t="str">
        <f t="shared" si="68"/>
        <v>16-9.</v>
      </c>
    </row>
    <row r="308" spans="1:21" ht="18.75" hidden="1" customHeight="1" x14ac:dyDescent="0.3">
      <c r="A308" s="532">
        <v>324</v>
      </c>
      <c r="B308" s="121" t="s">
        <v>458</v>
      </c>
      <c r="C308" s="542" t="s">
        <v>103</v>
      </c>
      <c r="D308" s="550"/>
      <c r="E308" s="4" t="s">
        <v>101</v>
      </c>
      <c r="F308" s="34">
        <f>IFERROR(INDEX(Rates[[433]:[13731]],
MATCH('SOW Units'!$B308,Rates[Pay Item],0),
MATCH(TEXT('Invoice Rate Sheet'!$F$2,"0"),Rates[[#Headers],[433]:[13731]],0)),0)</f>
        <v>486.2</v>
      </c>
      <c r="G308" s="166">
        <f t="shared" si="79"/>
        <v>486.2</v>
      </c>
      <c r="H308" s="1">
        <f t="shared" si="62"/>
        <v>0</v>
      </c>
      <c r="I308" s="89"/>
      <c r="J308" s="89"/>
      <c r="K308" s="89"/>
      <c r="L308" s="89"/>
      <c r="M308" s="89"/>
      <c r="N308" s="89"/>
      <c r="O308" s="89"/>
      <c r="P308" s="89"/>
      <c r="Q308" s="89"/>
      <c r="R308" s="386"/>
      <c r="S308" s="228" t="b">
        <f t="shared" si="67"/>
        <v>0</v>
      </c>
      <c r="T308" s="531" t="str">
        <f t="shared" si="68"/>
        <v>16-10.</v>
      </c>
    </row>
    <row r="309" spans="1:21" ht="18.75" hidden="1" customHeight="1" x14ac:dyDescent="0.3">
      <c r="A309" s="532">
        <v>325</v>
      </c>
      <c r="B309" s="121" t="s">
        <v>459</v>
      </c>
      <c r="C309" s="542" t="s">
        <v>297</v>
      </c>
      <c r="D309" s="550"/>
      <c r="E309" s="4" t="s">
        <v>97</v>
      </c>
      <c r="F309" s="34">
        <f>IFERROR(INDEX(Rates[[433]:[13731]],
MATCH('SOW Units'!$B309,Rates[Pay Item],0),
MATCH(TEXT('Invoice Rate Sheet'!$F$2,"0"),Rates[[#Headers],[433]:[13731]],0)),0)</f>
        <v>3160.31</v>
      </c>
      <c r="G309" s="166">
        <f t="shared" si="79"/>
        <v>3160.31</v>
      </c>
      <c r="H309" s="1">
        <f t="shared" ref="H309:H378" si="82">SUM(I309:R309)</f>
        <v>0</v>
      </c>
      <c r="I309" s="89"/>
      <c r="J309" s="89"/>
      <c r="K309" s="89"/>
      <c r="L309" s="89"/>
      <c r="M309" s="89"/>
      <c r="N309" s="89"/>
      <c r="O309" s="89"/>
      <c r="P309" s="89"/>
      <c r="Q309" s="89"/>
      <c r="R309" s="386"/>
      <c r="S309" s="228" t="b">
        <f t="shared" si="67"/>
        <v>0</v>
      </c>
      <c r="T309" s="531" t="str">
        <f t="shared" si="68"/>
        <v>16-11.</v>
      </c>
    </row>
    <row r="310" spans="1:21" ht="18.75" hidden="1" customHeight="1" x14ac:dyDescent="0.3">
      <c r="A310" s="532">
        <v>326</v>
      </c>
      <c r="B310" s="121" t="s">
        <v>460</v>
      </c>
      <c r="C310" s="542" t="s">
        <v>104</v>
      </c>
      <c r="D310" s="550"/>
      <c r="E310" s="4" t="s">
        <v>101</v>
      </c>
      <c r="F310" s="34">
        <f>IFERROR(INDEX(Rates[[433]:[13731]],
MATCH('SOW Units'!$B310,Rates[Pay Item],0),
MATCH(TEXT('Invoice Rate Sheet'!$F$2,"0"),Rates[[#Headers],[433]:[13731]],0)),0)</f>
        <v>364.64</v>
      </c>
      <c r="G310" s="166">
        <f t="shared" si="79"/>
        <v>364.64</v>
      </c>
      <c r="H310" s="1">
        <f t="shared" si="82"/>
        <v>0</v>
      </c>
      <c r="I310" s="89"/>
      <c r="J310" s="89"/>
      <c r="K310" s="89"/>
      <c r="L310" s="89"/>
      <c r="M310" s="89"/>
      <c r="N310" s="89"/>
      <c r="O310" s="89"/>
      <c r="P310" s="89"/>
      <c r="Q310" s="89"/>
      <c r="R310" s="386"/>
      <c r="S310" s="228" t="b">
        <f t="shared" si="67"/>
        <v>0</v>
      </c>
      <c r="T310" s="531" t="str">
        <f t="shared" si="68"/>
        <v>16-12.</v>
      </c>
    </row>
    <row r="311" spans="1:21" ht="18.75" hidden="1" customHeight="1" x14ac:dyDescent="0.3">
      <c r="A311" s="532">
        <v>327</v>
      </c>
      <c r="B311" s="121" t="s">
        <v>1329</v>
      </c>
      <c r="C311" s="542" t="s">
        <v>1330</v>
      </c>
      <c r="D311" s="550"/>
      <c r="E311" s="4" t="s">
        <v>97</v>
      </c>
      <c r="F311" s="34">
        <f>IFERROR(INDEX(Rates[[433]:[13731]],
MATCH('SOW Units'!$B311,Rates[Pay Item],0),
MATCH(TEXT('Invoice Rate Sheet'!$F$2,"0"),Rates[[#Headers],[433]:[13731]],0)),0)</f>
        <v>4945.5</v>
      </c>
      <c r="G311" s="166">
        <f t="shared" ref="G311:G312" si="83">F311</f>
        <v>4945.5</v>
      </c>
      <c r="H311" s="1">
        <f t="shared" ref="H311:H312" si="84">SUM(I311:R311)</f>
        <v>0</v>
      </c>
      <c r="I311" s="89"/>
      <c r="J311" s="89"/>
      <c r="K311" s="89"/>
      <c r="L311" s="89"/>
      <c r="M311" s="89"/>
      <c r="N311" s="89"/>
      <c r="O311" s="89"/>
      <c r="P311" s="89"/>
      <c r="Q311" s="89"/>
      <c r="R311" s="386"/>
      <c r="S311" s="228" t="b">
        <f t="shared" si="67"/>
        <v>0</v>
      </c>
      <c r="T311" s="531" t="str">
        <f t="shared" si="68"/>
        <v>16-13.</v>
      </c>
    </row>
    <row r="312" spans="1:21" ht="18.75" hidden="1" customHeight="1" x14ac:dyDescent="0.3">
      <c r="A312" s="532">
        <v>328</v>
      </c>
      <c r="B312" s="121" t="s">
        <v>1331</v>
      </c>
      <c r="C312" s="542" t="s">
        <v>1332</v>
      </c>
      <c r="D312" s="550"/>
      <c r="E312" s="4" t="s">
        <v>1333</v>
      </c>
      <c r="F312" s="34">
        <f>IFERROR(INDEX(Rates[[433]:[13731]],
MATCH('SOW Units'!$B312,Rates[Pay Item],0),
MATCH(TEXT('Invoice Rate Sheet'!$F$2,"0"),Rates[[#Headers],[433]:[13731]],0)),0)</f>
        <v>975</v>
      </c>
      <c r="G312" s="166">
        <f t="shared" si="83"/>
        <v>975</v>
      </c>
      <c r="H312" s="1">
        <f t="shared" si="84"/>
        <v>0</v>
      </c>
      <c r="I312" s="89"/>
      <c r="J312" s="89"/>
      <c r="K312" s="89"/>
      <c r="L312" s="89"/>
      <c r="M312" s="89"/>
      <c r="N312" s="89"/>
      <c r="O312" s="89"/>
      <c r="P312" s="89"/>
      <c r="Q312" s="89"/>
      <c r="R312" s="386"/>
      <c r="S312" s="228" t="b">
        <f t="shared" si="67"/>
        <v>0</v>
      </c>
      <c r="T312" s="531" t="str">
        <f t="shared" si="68"/>
        <v>16-14.</v>
      </c>
    </row>
    <row r="313" spans="1:21" ht="18.75" hidden="1" customHeight="1" x14ac:dyDescent="0.3">
      <c r="A313" s="532">
        <v>329</v>
      </c>
      <c r="B313" s="197" t="s">
        <v>304</v>
      </c>
      <c r="C313" s="204" t="s">
        <v>625</v>
      </c>
      <c r="D313" s="205"/>
      <c r="E313" s="201"/>
      <c r="F313" s="199"/>
      <c r="G313" s="199"/>
      <c r="H313" s="202"/>
      <c r="I313" s="203"/>
      <c r="J313" s="203"/>
      <c r="K313" s="203"/>
      <c r="L313" s="203"/>
      <c r="M313" s="203"/>
      <c r="N313" s="203"/>
      <c r="O313" s="203"/>
      <c r="P313" s="203"/>
      <c r="Q313" s="203"/>
      <c r="R313" s="389"/>
      <c r="S313" s="228" t="b">
        <f t="shared" si="67"/>
        <v>0</v>
      </c>
      <c r="T313" s="531"/>
    </row>
    <row r="314" spans="1:21" ht="18.75" hidden="1" customHeight="1" x14ac:dyDescent="0.3">
      <c r="A314" s="532">
        <v>330</v>
      </c>
      <c r="B314" s="121" t="s">
        <v>468</v>
      </c>
      <c r="C314" s="542" t="s">
        <v>269</v>
      </c>
      <c r="D314" s="550"/>
      <c r="E314" s="4" t="s">
        <v>44</v>
      </c>
      <c r="F314" s="34">
        <f>IFERROR(INDEX(Rates[[433]:[13731]],
MATCH('SOW Units'!$B314,Rates[Pay Item],0),
MATCH(TEXT('Invoice Rate Sheet'!$F$2,"0"),Rates[[#Headers],[433]:[13731]],0)),0)</f>
        <v>1701.7</v>
      </c>
      <c r="G314" s="166">
        <f t="shared" si="79"/>
        <v>1701.7</v>
      </c>
      <c r="H314" s="1">
        <f t="shared" si="82"/>
        <v>0</v>
      </c>
      <c r="I314" s="89"/>
      <c r="J314" s="89"/>
      <c r="K314" s="89"/>
      <c r="L314" s="89"/>
      <c r="M314" s="89"/>
      <c r="N314" s="89"/>
      <c r="O314" s="89"/>
      <c r="P314" s="89"/>
      <c r="Q314" s="89"/>
      <c r="R314" s="386"/>
      <c r="S314" s="228" t="b">
        <f t="shared" si="67"/>
        <v>0</v>
      </c>
      <c r="T314" s="531" t="str">
        <f t="shared" si="68"/>
        <v>16-17.</v>
      </c>
    </row>
    <row r="315" spans="1:21" s="9" customFormat="1" ht="18" hidden="1" customHeight="1" x14ac:dyDescent="0.3">
      <c r="A315" s="532">
        <v>331</v>
      </c>
      <c r="B315" s="121" t="s">
        <v>469</v>
      </c>
      <c r="C315" s="542" t="s">
        <v>269</v>
      </c>
      <c r="D315" s="550"/>
      <c r="E315" s="4" t="s">
        <v>100</v>
      </c>
      <c r="F315" s="34">
        <f>IFERROR(INDEX(Rates[[433]:[13731]],
MATCH('SOW Units'!$B315,Rates[Pay Item],0),
MATCH(TEXT('Invoice Rate Sheet'!$F$2,"0"),Rates[[#Headers],[433]:[13731]],0)),0)</f>
        <v>3646.51</v>
      </c>
      <c r="G315" s="166">
        <f t="shared" si="79"/>
        <v>3646.51</v>
      </c>
      <c r="H315" s="1">
        <f t="shared" si="82"/>
        <v>0</v>
      </c>
      <c r="I315" s="89"/>
      <c r="J315" s="89"/>
      <c r="K315" s="89"/>
      <c r="L315" s="89"/>
      <c r="M315" s="89"/>
      <c r="N315" s="89"/>
      <c r="O315" s="89"/>
      <c r="P315" s="89"/>
      <c r="Q315" s="89"/>
      <c r="R315" s="386"/>
      <c r="S315" s="228" t="b">
        <f t="shared" si="67"/>
        <v>0</v>
      </c>
      <c r="T315" s="531" t="str">
        <f t="shared" si="68"/>
        <v>16-18.</v>
      </c>
      <c r="U315" s="381"/>
    </row>
    <row r="316" spans="1:21" ht="18.75" hidden="1" customHeight="1" x14ac:dyDescent="0.3">
      <c r="A316" s="532">
        <v>332</v>
      </c>
      <c r="B316" s="121" t="s">
        <v>470</v>
      </c>
      <c r="C316" s="542" t="s">
        <v>268</v>
      </c>
      <c r="D316" s="550"/>
      <c r="E316" s="4" t="s">
        <v>44</v>
      </c>
      <c r="F316" s="34">
        <f>IFERROR(INDEX(Rates[[433]:[13731]],
MATCH('SOW Units'!$B316,Rates[Pay Item],0),
MATCH(TEXT('Invoice Rate Sheet'!$F$2,"0"),Rates[[#Headers],[433]:[13731]],0)),0)</f>
        <v>1021.02</v>
      </c>
      <c r="G316" s="166">
        <f t="shared" si="79"/>
        <v>1021.02</v>
      </c>
      <c r="H316" s="1">
        <f t="shared" si="82"/>
        <v>0</v>
      </c>
      <c r="I316" s="89"/>
      <c r="J316" s="89"/>
      <c r="K316" s="89"/>
      <c r="L316" s="89"/>
      <c r="M316" s="89"/>
      <c r="N316" s="89"/>
      <c r="O316" s="89"/>
      <c r="P316" s="89"/>
      <c r="Q316" s="89"/>
      <c r="R316" s="386"/>
      <c r="S316" s="228" t="b">
        <f t="shared" si="67"/>
        <v>0</v>
      </c>
      <c r="T316" s="531" t="str">
        <f t="shared" si="68"/>
        <v>16-19.</v>
      </c>
    </row>
    <row r="317" spans="1:21" ht="18.75" hidden="1" customHeight="1" x14ac:dyDescent="0.3">
      <c r="A317" s="532">
        <v>333</v>
      </c>
      <c r="B317" s="121" t="s">
        <v>471</v>
      </c>
      <c r="C317" s="542" t="s">
        <v>268</v>
      </c>
      <c r="D317" s="550"/>
      <c r="E317" s="4" t="s">
        <v>100</v>
      </c>
      <c r="F317" s="34">
        <f>IFERROR(INDEX(Rates[[433]:[13731]],
MATCH('SOW Units'!$B317,Rates[Pay Item],0),
MATCH(TEXT('Invoice Rate Sheet'!$F$2,"0"),Rates[[#Headers],[433]:[13731]],0)),0)</f>
        <v>2066.35</v>
      </c>
      <c r="G317" s="166">
        <f t="shared" si="79"/>
        <v>2066.35</v>
      </c>
      <c r="H317" s="1">
        <f t="shared" si="82"/>
        <v>0</v>
      </c>
      <c r="I317" s="89"/>
      <c r="J317" s="89"/>
      <c r="K317" s="89"/>
      <c r="L317" s="89"/>
      <c r="M317" s="89"/>
      <c r="N317" s="89"/>
      <c r="O317" s="89"/>
      <c r="P317" s="89"/>
      <c r="Q317" s="89"/>
      <c r="R317" s="386"/>
      <c r="S317" s="228" t="b">
        <f t="shared" si="67"/>
        <v>0</v>
      </c>
      <c r="T317" s="531" t="str">
        <f t="shared" si="68"/>
        <v>16-20.</v>
      </c>
    </row>
    <row r="318" spans="1:21" ht="18.75" hidden="1" customHeight="1" x14ac:dyDescent="0.3">
      <c r="A318" s="532">
        <v>334</v>
      </c>
      <c r="B318" s="121" t="s">
        <v>472</v>
      </c>
      <c r="C318" s="542" t="s">
        <v>242</v>
      </c>
      <c r="D318" s="550"/>
      <c r="E318" s="4" t="s">
        <v>44</v>
      </c>
      <c r="F318" s="34">
        <f>IFERROR(INDEX(Rates[[433]:[13731]],
MATCH('SOW Units'!$B318,Rates[Pay Item],0),
MATCH(TEXT('Invoice Rate Sheet'!$F$2,"0"),Rates[[#Headers],[433]:[13731]],0)),0)</f>
        <v>2370.2199999999998</v>
      </c>
      <c r="G318" s="166">
        <f t="shared" si="79"/>
        <v>2370.2199999999998</v>
      </c>
      <c r="H318" s="1">
        <f t="shared" si="82"/>
        <v>0</v>
      </c>
      <c r="I318" s="89"/>
      <c r="J318" s="89"/>
      <c r="K318" s="89"/>
      <c r="L318" s="89"/>
      <c r="M318" s="89"/>
      <c r="N318" s="89"/>
      <c r="O318" s="89"/>
      <c r="P318" s="89"/>
      <c r="Q318" s="89"/>
      <c r="R318" s="386"/>
      <c r="S318" s="228" t="b">
        <f t="shared" si="67"/>
        <v>0</v>
      </c>
      <c r="T318" s="531" t="str">
        <f t="shared" si="68"/>
        <v>16-21.</v>
      </c>
    </row>
    <row r="319" spans="1:21" ht="18.75" hidden="1" customHeight="1" x14ac:dyDescent="0.3">
      <c r="A319" s="532">
        <v>335</v>
      </c>
      <c r="B319" s="121" t="s">
        <v>473</v>
      </c>
      <c r="C319" s="542" t="s">
        <v>242</v>
      </c>
      <c r="D319" s="550"/>
      <c r="E319" s="4" t="s">
        <v>100</v>
      </c>
      <c r="F319" s="34">
        <f>IFERROR(INDEX(Rates[[433]:[13731]],
MATCH('SOW Units'!$B319,Rates[Pay Item],0),
MATCH(TEXT('Invoice Rate Sheet'!$F$2,"0"),Rates[[#Headers],[433]:[13731]],0)),0)</f>
        <v>4132.71</v>
      </c>
      <c r="G319" s="166">
        <f t="shared" si="79"/>
        <v>4132.71</v>
      </c>
      <c r="H319" s="1">
        <f t="shared" si="82"/>
        <v>0</v>
      </c>
      <c r="I319" s="89"/>
      <c r="J319" s="89"/>
      <c r="K319" s="89"/>
      <c r="L319" s="89"/>
      <c r="M319" s="89"/>
      <c r="N319" s="89"/>
      <c r="O319" s="89"/>
      <c r="P319" s="89"/>
      <c r="Q319" s="89"/>
      <c r="R319" s="386"/>
      <c r="S319" s="228" t="b">
        <f t="shared" si="67"/>
        <v>0</v>
      </c>
      <c r="T319" s="531" t="str">
        <f t="shared" si="68"/>
        <v>16-22.</v>
      </c>
    </row>
    <row r="320" spans="1:21" ht="18.75" hidden="1" customHeight="1" x14ac:dyDescent="0.3">
      <c r="A320" s="532">
        <v>336</v>
      </c>
      <c r="B320" s="121" t="s">
        <v>474</v>
      </c>
      <c r="C320" s="542" t="s">
        <v>243</v>
      </c>
      <c r="D320" s="550"/>
      <c r="E320" s="4" t="s">
        <v>44</v>
      </c>
      <c r="F320" s="34">
        <f>IFERROR(INDEX(Rates[[433]:[13731]],
MATCH('SOW Units'!$B320,Rates[Pay Item],0),
MATCH(TEXT('Invoice Rate Sheet'!$F$2,"0"),Rates[[#Headers],[433]:[13731]],0)),0)</f>
        <v>1944.81</v>
      </c>
      <c r="G320" s="166">
        <f t="shared" si="79"/>
        <v>1944.81</v>
      </c>
      <c r="H320" s="1">
        <f t="shared" si="82"/>
        <v>0</v>
      </c>
      <c r="I320" s="89"/>
      <c r="J320" s="89"/>
      <c r="K320" s="89"/>
      <c r="L320" s="89"/>
      <c r="M320" s="89"/>
      <c r="N320" s="89"/>
      <c r="O320" s="89"/>
      <c r="P320" s="89"/>
      <c r="Q320" s="89"/>
      <c r="R320" s="386"/>
      <c r="S320" s="228" t="b">
        <f t="shared" si="67"/>
        <v>0</v>
      </c>
      <c r="T320" s="531" t="str">
        <f t="shared" si="68"/>
        <v>16-23.</v>
      </c>
    </row>
    <row r="321" spans="1:21" ht="18.75" hidden="1" customHeight="1" x14ac:dyDescent="0.3">
      <c r="A321" s="532">
        <v>337</v>
      </c>
      <c r="B321" s="121" t="s">
        <v>475</v>
      </c>
      <c r="C321" s="542" t="s">
        <v>244</v>
      </c>
      <c r="D321" s="550"/>
      <c r="E321" s="4" t="s">
        <v>100</v>
      </c>
      <c r="F321" s="34">
        <f>IFERROR(INDEX(Rates[[433]:[13731]],
MATCH('SOW Units'!$B321,Rates[Pay Item],0),
MATCH(TEXT('Invoice Rate Sheet'!$F$2,"0"),Rates[[#Headers],[433]:[13731]],0)),0)</f>
        <v>4254.26</v>
      </c>
      <c r="G321" s="166">
        <f t="shared" si="79"/>
        <v>4254.26</v>
      </c>
      <c r="H321" s="1">
        <f t="shared" si="82"/>
        <v>0</v>
      </c>
      <c r="I321" s="89"/>
      <c r="J321" s="89"/>
      <c r="K321" s="89"/>
      <c r="L321" s="89"/>
      <c r="M321" s="89"/>
      <c r="N321" s="89"/>
      <c r="O321" s="89"/>
      <c r="P321" s="89"/>
      <c r="Q321" s="89"/>
      <c r="R321" s="386"/>
      <c r="S321" s="228" t="b">
        <f t="shared" si="67"/>
        <v>0</v>
      </c>
      <c r="T321" s="531" t="str">
        <f t="shared" si="68"/>
        <v>16-24.</v>
      </c>
    </row>
    <row r="322" spans="1:21" ht="18.75" hidden="1" customHeight="1" x14ac:dyDescent="0.3">
      <c r="A322" s="532">
        <v>338</v>
      </c>
      <c r="B322" s="121" t="s">
        <v>1334</v>
      </c>
      <c r="C322" s="542" t="s">
        <v>1335</v>
      </c>
      <c r="D322" s="550"/>
      <c r="E322" s="4" t="s">
        <v>44</v>
      </c>
      <c r="F322" s="34">
        <f>IFERROR(INDEX(Rates[[433]:[13731]],
MATCH('SOW Units'!$B322,Rates[Pay Item],0),
MATCH(TEXT('Invoice Rate Sheet'!$F$2,"0"),Rates[[#Headers],[433]:[13731]],0)),0)</f>
        <v>6730</v>
      </c>
      <c r="G322" s="166">
        <f t="shared" ref="G322:G325" si="85">F322</f>
        <v>6730</v>
      </c>
      <c r="H322" s="1">
        <f t="shared" ref="H322:H325" si="86">SUM(I322:R322)</f>
        <v>0</v>
      </c>
      <c r="I322" s="89"/>
      <c r="J322" s="89"/>
      <c r="K322" s="89"/>
      <c r="L322" s="89"/>
      <c r="M322" s="89"/>
      <c r="N322" s="89"/>
      <c r="O322" s="89"/>
      <c r="P322" s="89"/>
      <c r="Q322" s="89"/>
      <c r="R322" s="386"/>
      <c r="S322" s="228" t="b">
        <f t="shared" si="67"/>
        <v>0</v>
      </c>
      <c r="T322" s="531" t="str">
        <f t="shared" si="68"/>
        <v>16-25.</v>
      </c>
    </row>
    <row r="323" spans="1:21" ht="18.75" hidden="1" customHeight="1" x14ac:dyDescent="0.3">
      <c r="A323" s="532">
        <v>339</v>
      </c>
      <c r="B323" s="121" t="s">
        <v>1336</v>
      </c>
      <c r="C323" s="542" t="s">
        <v>1335</v>
      </c>
      <c r="D323" s="550"/>
      <c r="E323" s="4" t="s">
        <v>100</v>
      </c>
      <c r="F323" s="34">
        <f>IFERROR(INDEX(Rates[[433]:[13731]],
MATCH('SOW Units'!$B323,Rates[Pay Item],0),
MATCH(TEXT('Invoice Rate Sheet'!$F$2,"0"),Rates[[#Headers],[433]:[13731]],0)),0)</f>
        <v>13200</v>
      </c>
      <c r="G323" s="166">
        <f t="shared" si="85"/>
        <v>13200</v>
      </c>
      <c r="H323" s="1">
        <f t="shared" si="86"/>
        <v>0</v>
      </c>
      <c r="I323" s="89"/>
      <c r="J323" s="89"/>
      <c r="K323" s="89"/>
      <c r="L323" s="89"/>
      <c r="M323" s="89"/>
      <c r="N323" s="89"/>
      <c r="O323" s="89"/>
      <c r="P323" s="89"/>
      <c r="Q323" s="89"/>
      <c r="R323" s="386"/>
      <c r="S323" s="228" t="b">
        <f t="shared" si="67"/>
        <v>0</v>
      </c>
      <c r="T323" s="531" t="str">
        <f t="shared" si="68"/>
        <v>16-26.</v>
      </c>
    </row>
    <row r="324" spans="1:21" ht="18.75" hidden="1" customHeight="1" x14ac:dyDescent="0.3">
      <c r="A324" s="532">
        <v>340</v>
      </c>
      <c r="B324" s="121" t="s">
        <v>1337</v>
      </c>
      <c r="C324" s="542" t="s">
        <v>1338</v>
      </c>
      <c r="D324" s="550"/>
      <c r="E324" s="4" t="s">
        <v>44</v>
      </c>
      <c r="F324" s="34">
        <f>IFERROR(INDEX(Rates[[433]:[13731]],
MATCH('SOW Units'!$B324,Rates[Pay Item],0),
MATCH(TEXT('Invoice Rate Sheet'!$F$2,"0"),Rates[[#Headers],[433]:[13731]],0)),0)</f>
        <v>4011</v>
      </c>
      <c r="G324" s="166">
        <f t="shared" si="85"/>
        <v>4011</v>
      </c>
      <c r="H324" s="1">
        <f t="shared" si="86"/>
        <v>0</v>
      </c>
      <c r="I324" s="89"/>
      <c r="J324" s="89"/>
      <c r="K324" s="89"/>
      <c r="L324" s="89"/>
      <c r="M324" s="89"/>
      <c r="N324" s="89"/>
      <c r="O324" s="89"/>
      <c r="P324" s="89"/>
      <c r="Q324" s="89"/>
      <c r="R324" s="386"/>
      <c r="S324" s="228" t="b">
        <f t="shared" si="67"/>
        <v>0</v>
      </c>
      <c r="T324" s="531" t="str">
        <f t="shared" si="68"/>
        <v>16-27.</v>
      </c>
    </row>
    <row r="325" spans="1:21" ht="18.75" hidden="1" customHeight="1" x14ac:dyDescent="0.3">
      <c r="A325" s="532">
        <v>341</v>
      </c>
      <c r="B325" s="121" t="s">
        <v>1339</v>
      </c>
      <c r="C325" s="542" t="s">
        <v>1338</v>
      </c>
      <c r="D325" s="550"/>
      <c r="E325" s="4" t="s">
        <v>100</v>
      </c>
      <c r="F325" s="34">
        <f>IFERROR(INDEX(Rates[[433]:[13731]],
MATCH('SOW Units'!$B325,Rates[Pay Item],0),
MATCH(TEXT('Invoice Rate Sheet'!$F$2,"0"),Rates[[#Headers],[433]:[13731]],0)),0)</f>
        <v>8977.5</v>
      </c>
      <c r="G325" s="166">
        <f t="shared" si="85"/>
        <v>8977.5</v>
      </c>
      <c r="H325" s="1">
        <f t="shared" si="86"/>
        <v>0</v>
      </c>
      <c r="I325" s="89"/>
      <c r="J325" s="89"/>
      <c r="K325" s="89"/>
      <c r="L325" s="89"/>
      <c r="M325" s="89"/>
      <c r="N325" s="89"/>
      <c r="O325" s="89"/>
      <c r="P325" s="89"/>
      <c r="Q325" s="89"/>
      <c r="R325" s="386"/>
      <c r="S325" s="228" t="b">
        <f t="shared" si="67"/>
        <v>0</v>
      </c>
      <c r="T325" s="531" t="str">
        <f t="shared" si="68"/>
        <v>16-28.</v>
      </c>
    </row>
    <row r="326" spans="1:21" ht="18.75" hidden="1" customHeight="1" x14ac:dyDescent="0.3">
      <c r="A326" s="532">
        <v>342</v>
      </c>
      <c r="B326" s="197" t="s">
        <v>135</v>
      </c>
      <c r="C326" s="204" t="s">
        <v>311</v>
      </c>
      <c r="D326" s="205"/>
      <c r="E326" s="201"/>
      <c r="F326" s="199"/>
      <c r="G326" s="199"/>
      <c r="H326" s="202"/>
      <c r="I326" s="203"/>
      <c r="J326" s="203"/>
      <c r="K326" s="203"/>
      <c r="L326" s="203"/>
      <c r="M326" s="203"/>
      <c r="N326" s="203"/>
      <c r="O326" s="203"/>
      <c r="P326" s="203"/>
      <c r="Q326" s="203"/>
      <c r="R326" s="389"/>
      <c r="S326" s="228" t="b">
        <f t="shared" si="67"/>
        <v>0</v>
      </c>
      <c r="T326" s="531"/>
    </row>
    <row r="327" spans="1:21" ht="18.75" hidden="1" customHeight="1" x14ac:dyDescent="0.3">
      <c r="A327" s="532">
        <v>343</v>
      </c>
      <c r="B327" s="121" t="s">
        <v>288</v>
      </c>
      <c r="C327" s="542" t="s">
        <v>324</v>
      </c>
      <c r="D327" s="550"/>
      <c r="E327" s="4" t="s">
        <v>98</v>
      </c>
      <c r="F327" s="34">
        <f>IFERROR(INDEX(Rates[[433]:[13731]],
MATCH('SOW Units'!$B327,Rates[Pay Item],0),
MATCH(TEXT('Invoice Rate Sheet'!$F$2,"0"),Rates[[#Headers],[433]:[13731]],0)),0)</f>
        <v>2976.75</v>
      </c>
      <c r="G327" s="166">
        <f t="shared" si="79"/>
        <v>2976.75</v>
      </c>
      <c r="H327" s="1">
        <f t="shared" si="82"/>
        <v>0</v>
      </c>
      <c r="I327" s="89"/>
      <c r="J327" s="89"/>
      <c r="K327" s="89"/>
      <c r="L327" s="89"/>
      <c r="M327" s="89"/>
      <c r="N327" s="89"/>
      <c r="O327" s="89"/>
      <c r="P327" s="89"/>
      <c r="Q327" s="89"/>
      <c r="R327" s="386"/>
      <c r="S327" s="228" t="b">
        <f t="shared" si="67"/>
        <v>0</v>
      </c>
      <c r="T327" s="531" t="str">
        <f t="shared" si="68"/>
        <v>17-1.</v>
      </c>
    </row>
    <row r="328" spans="1:21" s="9" customFormat="1" ht="18" hidden="1" customHeight="1" x14ac:dyDescent="0.3">
      <c r="A328" s="532">
        <v>344</v>
      </c>
      <c r="B328" s="121" t="s">
        <v>289</v>
      </c>
      <c r="C328" s="542" t="s">
        <v>325</v>
      </c>
      <c r="D328" s="550"/>
      <c r="E328" s="4" t="s">
        <v>98</v>
      </c>
      <c r="F328" s="34">
        <f>IFERROR(INDEX(Rates[[433]:[13731]],
MATCH('SOW Units'!$B328,Rates[Pay Item],0),
MATCH(TEXT('Invoice Rate Sheet'!$F$2,"0"),Rates[[#Headers],[433]:[13731]],0)),0)</f>
        <v>3417.75</v>
      </c>
      <c r="G328" s="166">
        <f t="shared" si="79"/>
        <v>3417.75</v>
      </c>
      <c r="H328" s="1">
        <f t="shared" si="82"/>
        <v>0</v>
      </c>
      <c r="I328" s="89"/>
      <c r="J328" s="89"/>
      <c r="K328" s="89"/>
      <c r="L328" s="89"/>
      <c r="M328" s="89"/>
      <c r="N328" s="89"/>
      <c r="O328" s="89"/>
      <c r="P328" s="89"/>
      <c r="Q328" s="89"/>
      <c r="R328" s="386"/>
      <c r="S328" s="228" t="b">
        <f t="shared" si="67"/>
        <v>0</v>
      </c>
      <c r="T328" s="531" t="str">
        <f t="shared" si="68"/>
        <v>17-2.</v>
      </c>
      <c r="U328" s="381"/>
    </row>
    <row r="329" spans="1:21" ht="18.75" hidden="1" customHeight="1" x14ac:dyDescent="0.3">
      <c r="A329" s="532">
        <v>345</v>
      </c>
      <c r="B329" s="121" t="s">
        <v>476</v>
      </c>
      <c r="C329" s="542" t="s">
        <v>326</v>
      </c>
      <c r="D329" s="550"/>
      <c r="E329" s="4" t="s">
        <v>98</v>
      </c>
      <c r="F329" s="34">
        <f>IFERROR(INDEX(Rates[[433]:[13731]],
MATCH('SOW Units'!$B329,Rates[Pay Item],0),
MATCH(TEXT('Invoice Rate Sheet'!$F$2,"0"),Rates[[#Headers],[433]:[13731]],0)),0)</f>
        <v>3858.75</v>
      </c>
      <c r="G329" s="166">
        <f t="shared" si="79"/>
        <v>3858.75</v>
      </c>
      <c r="H329" s="1">
        <f t="shared" si="82"/>
        <v>0</v>
      </c>
      <c r="I329" s="89"/>
      <c r="J329" s="89"/>
      <c r="K329" s="89"/>
      <c r="L329" s="89"/>
      <c r="M329" s="89"/>
      <c r="N329" s="89"/>
      <c r="O329" s="89"/>
      <c r="P329" s="89"/>
      <c r="Q329" s="89"/>
      <c r="R329" s="386"/>
      <c r="S329" s="228" t="b">
        <f t="shared" si="67"/>
        <v>0</v>
      </c>
      <c r="T329" s="531" t="str">
        <f t="shared" si="68"/>
        <v>17-3.</v>
      </c>
    </row>
    <row r="330" spans="1:21" ht="18.75" hidden="1" customHeight="1" x14ac:dyDescent="0.3">
      <c r="A330" s="532">
        <v>346</v>
      </c>
      <c r="B330" s="121" t="s">
        <v>290</v>
      </c>
      <c r="C330" s="542" t="s">
        <v>550</v>
      </c>
      <c r="D330" s="550"/>
      <c r="E330" s="4" t="s">
        <v>98</v>
      </c>
      <c r="F330" s="34">
        <f>IFERROR(INDEX(Rates[[433]:[13731]],
MATCH('SOW Units'!$B330,Rates[Pay Item],0),
MATCH(TEXT('Invoice Rate Sheet'!$F$2,"0"),Rates[[#Headers],[433]:[13731]],0)),0)</f>
        <v>4375.82</v>
      </c>
      <c r="G330" s="166">
        <f t="shared" si="79"/>
        <v>4375.82</v>
      </c>
      <c r="H330" s="1">
        <f t="shared" si="82"/>
        <v>0</v>
      </c>
      <c r="I330" s="89"/>
      <c r="J330" s="89"/>
      <c r="K330" s="89"/>
      <c r="L330" s="89"/>
      <c r="M330" s="89"/>
      <c r="N330" s="89"/>
      <c r="O330" s="89"/>
      <c r="P330" s="89"/>
      <c r="Q330" s="89"/>
      <c r="R330" s="386"/>
      <c r="S330" s="228" t="b">
        <f t="shared" si="67"/>
        <v>0</v>
      </c>
      <c r="T330" s="531" t="str">
        <f t="shared" si="68"/>
        <v>17-4.</v>
      </c>
    </row>
    <row r="331" spans="1:21" ht="18.75" hidden="1" customHeight="1" x14ac:dyDescent="0.3">
      <c r="A331" s="532">
        <v>347</v>
      </c>
      <c r="B331" s="121" t="s">
        <v>291</v>
      </c>
      <c r="C331" s="542" t="s">
        <v>327</v>
      </c>
      <c r="D331" s="550"/>
      <c r="E331" s="4" t="s">
        <v>98</v>
      </c>
      <c r="F331" s="34">
        <f>IFERROR(INDEX(Rates[[433]:[13731]],
MATCH('SOW Units'!$B331,Rates[Pay Item],0),
MATCH(TEXT('Invoice Rate Sheet'!$F$2,"0"),Rates[[#Headers],[433]:[13731]],0)),0)</f>
        <v>520.91999999999996</v>
      </c>
      <c r="G331" s="166">
        <f t="shared" si="79"/>
        <v>520.91999999999996</v>
      </c>
      <c r="H331" s="1">
        <f t="shared" si="82"/>
        <v>0</v>
      </c>
      <c r="I331" s="89"/>
      <c r="J331" s="89"/>
      <c r="K331" s="89"/>
      <c r="L331" s="89"/>
      <c r="M331" s="89"/>
      <c r="N331" s="89"/>
      <c r="O331" s="89"/>
      <c r="P331" s="89"/>
      <c r="Q331" s="89"/>
      <c r="R331" s="386"/>
      <c r="S331" s="228" t="b">
        <f t="shared" si="67"/>
        <v>0</v>
      </c>
      <c r="T331" s="531" t="str">
        <f t="shared" si="68"/>
        <v>17-5.</v>
      </c>
    </row>
    <row r="332" spans="1:21" ht="18.75" hidden="1" customHeight="1" x14ac:dyDescent="0.3">
      <c r="A332" s="532">
        <v>348</v>
      </c>
      <c r="B332" s="197" t="s">
        <v>477</v>
      </c>
      <c r="C332" s="204" t="s">
        <v>525</v>
      </c>
      <c r="D332" s="205"/>
      <c r="E332" s="201"/>
      <c r="F332" s="199"/>
      <c r="G332" s="199"/>
      <c r="H332" s="202"/>
      <c r="I332" s="203"/>
      <c r="J332" s="203"/>
      <c r="K332" s="203"/>
      <c r="L332" s="203"/>
      <c r="M332" s="203"/>
      <c r="N332" s="203"/>
      <c r="O332" s="203"/>
      <c r="P332" s="203"/>
      <c r="Q332" s="203"/>
      <c r="R332" s="389"/>
      <c r="S332" s="228" t="b">
        <f t="shared" ref="S332:S395" si="87">IF(H332&gt;0,TRUE,FALSE)</f>
        <v>0</v>
      </c>
      <c r="T332" s="531"/>
    </row>
    <row r="333" spans="1:21" ht="18.75" hidden="1" customHeight="1" x14ac:dyDescent="0.3">
      <c r="A333" s="532">
        <v>349</v>
      </c>
      <c r="B333" s="121" t="s">
        <v>249</v>
      </c>
      <c r="C333" s="542" t="s">
        <v>629</v>
      </c>
      <c r="D333" s="550"/>
      <c r="E333" s="4" t="s">
        <v>98</v>
      </c>
      <c r="F333" s="34">
        <f>IFERROR(INDEX(Rates[[433]:[13731]],
MATCH('SOW Units'!$B333,Rates[Pay Item],0),
MATCH(TEXT('Invoice Rate Sheet'!$F$2,"0"),Rates[[#Headers],[433]:[13731]],0)),0)</f>
        <v>334.24</v>
      </c>
      <c r="G333" s="166">
        <f t="shared" si="79"/>
        <v>334.24</v>
      </c>
      <c r="H333" s="1">
        <f t="shared" si="82"/>
        <v>0</v>
      </c>
      <c r="I333" s="89"/>
      <c r="J333" s="89"/>
      <c r="K333" s="89"/>
      <c r="L333" s="89"/>
      <c r="M333" s="89"/>
      <c r="N333" s="89"/>
      <c r="O333" s="89"/>
      <c r="P333" s="89"/>
      <c r="Q333" s="89"/>
      <c r="R333" s="386"/>
      <c r="S333" s="228" t="b">
        <f t="shared" si="87"/>
        <v>0</v>
      </c>
      <c r="T333" s="531" t="str">
        <f t="shared" ref="T333:T395" si="88">B333</f>
        <v>18-1.</v>
      </c>
    </row>
    <row r="334" spans="1:21" s="9" customFormat="1" ht="18" hidden="1" customHeight="1" x14ac:dyDescent="0.3">
      <c r="A334" s="532">
        <v>350</v>
      </c>
      <c r="B334" s="121" t="s">
        <v>250</v>
      </c>
      <c r="C334" s="542" t="s">
        <v>630</v>
      </c>
      <c r="D334" s="550"/>
      <c r="E334" s="4" t="s">
        <v>98</v>
      </c>
      <c r="F334" s="34">
        <f>IFERROR(INDEX(Rates[[433]:[13731]],
MATCH('SOW Units'!$B334,Rates[Pay Item],0),
MATCH(TEXT('Invoice Rate Sheet'!$F$2,"0"),Rates[[#Headers],[433]:[13731]],0)),0)</f>
        <v>200.55</v>
      </c>
      <c r="G334" s="166">
        <f t="shared" si="79"/>
        <v>200.55</v>
      </c>
      <c r="H334" s="1">
        <f t="shared" si="82"/>
        <v>0</v>
      </c>
      <c r="I334" s="89"/>
      <c r="J334" s="89"/>
      <c r="K334" s="89"/>
      <c r="L334" s="89"/>
      <c r="M334" s="89"/>
      <c r="N334" s="89"/>
      <c r="O334" s="89"/>
      <c r="P334" s="89"/>
      <c r="Q334" s="89"/>
      <c r="R334" s="386"/>
      <c r="S334" s="228" t="b">
        <f t="shared" si="87"/>
        <v>0</v>
      </c>
      <c r="T334" s="531" t="str">
        <f t="shared" si="88"/>
        <v>18-2.</v>
      </c>
      <c r="U334" s="381"/>
    </row>
    <row r="335" spans="1:21" ht="18.75" hidden="1" customHeight="1" x14ac:dyDescent="0.3">
      <c r="A335" s="532">
        <v>351</v>
      </c>
      <c r="B335" s="121" t="s">
        <v>251</v>
      </c>
      <c r="C335" s="542" t="s">
        <v>631</v>
      </c>
      <c r="D335" s="550"/>
      <c r="E335" s="4" t="s">
        <v>98</v>
      </c>
      <c r="F335" s="34">
        <f>IFERROR(INDEX(Rates[[433]:[13731]],
MATCH('SOW Units'!$B335,Rates[Pay Item],0),
MATCH(TEXT('Invoice Rate Sheet'!$F$2,"0"),Rates[[#Headers],[433]:[13731]],0)),0)</f>
        <v>1002.78</v>
      </c>
      <c r="G335" s="166">
        <f t="shared" si="79"/>
        <v>1002.78</v>
      </c>
      <c r="H335" s="1">
        <f t="shared" si="82"/>
        <v>0</v>
      </c>
      <c r="I335" s="89"/>
      <c r="J335" s="89"/>
      <c r="K335" s="89"/>
      <c r="L335" s="89"/>
      <c r="M335" s="89"/>
      <c r="N335" s="89"/>
      <c r="O335" s="89"/>
      <c r="P335" s="89"/>
      <c r="Q335" s="89"/>
      <c r="R335" s="386"/>
      <c r="S335" s="228" t="b">
        <f t="shared" si="87"/>
        <v>0</v>
      </c>
      <c r="T335" s="531" t="str">
        <f t="shared" si="88"/>
        <v>18-3.</v>
      </c>
    </row>
    <row r="336" spans="1:21" ht="18.75" hidden="1" customHeight="1" x14ac:dyDescent="0.3">
      <c r="A336" s="532">
        <v>352</v>
      </c>
      <c r="B336" s="121" t="s">
        <v>252</v>
      </c>
      <c r="C336" s="542" t="s">
        <v>632</v>
      </c>
      <c r="D336" s="550"/>
      <c r="E336" s="4" t="s">
        <v>98</v>
      </c>
      <c r="F336" s="34">
        <f>IFERROR(INDEX(Rates[[433]:[13731]],
MATCH('SOW Units'!$B336,Rates[Pay Item],0),
MATCH(TEXT('Invoice Rate Sheet'!$F$2,"0"),Rates[[#Headers],[433]:[13731]],0)),0)</f>
        <v>510.51</v>
      </c>
      <c r="G336" s="166">
        <f t="shared" si="79"/>
        <v>510.51</v>
      </c>
      <c r="H336" s="1">
        <f t="shared" si="82"/>
        <v>0</v>
      </c>
      <c r="I336" s="89"/>
      <c r="J336" s="89"/>
      <c r="K336" s="89"/>
      <c r="L336" s="89"/>
      <c r="M336" s="89"/>
      <c r="N336" s="89"/>
      <c r="O336" s="89"/>
      <c r="P336" s="89"/>
      <c r="Q336" s="89"/>
      <c r="R336" s="386"/>
      <c r="S336" s="228" t="b">
        <f t="shared" si="87"/>
        <v>0</v>
      </c>
      <c r="T336" s="531" t="str">
        <f t="shared" si="88"/>
        <v>18-4.</v>
      </c>
    </row>
    <row r="337" spans="1:20" ht="18.75" hidden="1" customHeight="1" x14ac:dyDescent="0.3">
      <c r="A337" s="532">
        <v>353</v>
      </c>
      <c r="B337" s="121" t="s">
        <v>253</v>
      </c>
      <c r="C337" s="542" t="s">
        <v>633</v>
      </c>
      <c r="D337" s="550"/>
      <c r="E337" s="4" t="s">
        <v>98</v>
      </c>
      <c r="F337" s="34">
        <f>IFERROR(INDEX(Rates[[433]:[13731]],
MATCH('SOW Units'!$B337,Rates[Pay Item],0),
MATCH(TEXT('Invoice Rate Sheet'!$F$2,"0"),Rates[[#Headers],[433]:[13731]],0)),0)</f>
        <v>2242.5</v>
      </c>
      <c r="G337" s="166">
        <f t="shared" si="79"/>
        <v>2242.5</v>
      </c>
      <c r="H337" s="1">
        <f t="shared" si="82"/>
        <v>0</v>
      </c>
      <c r="I337" s="89"/>
      <c r="J337" s="89"/>
      <c r="K337" s="89"/>
      <c r="L337" s="89"/>
      <c r="M337" s="89"/>
      <c r="N337" s="89"/>
      <c r="O337" s="89"/>
      <c r="P337" s="89"/>
      <c r="Q337" s="89"/>
      <c r="R337" s="386"/>
      <c r="S337" s="228" t="b">
        <f t="shared" si="87"/>
        <v>0</v>
      </c>
      <c r="T337" s="531" t="str">
        <f t="shared" si="88"/>
        <v>18-5.</v>
      </c>
    </row>
    <row r="338" spans="1:20" ht="18.75" hidden="1" customHeight="1" x14ac:dyDescent="0.3">
      <c r="A338" s="532">
        <v>354</v>
      </c>
      <c r="B338" s="121" t="s">
        <v>478</v>
      </c>
      <c r="C338" s="542" t="s">
        <v>634</v>
      </c>
      <c r="D338" s="550"/>
      <c r="E338" s="4" t="s">
        <v>98</v>
      </c>
      <c r="F338" s="34">
        <f>IFERROR(INDEX(Rates[[433]:[13731]],
MATCH('SOW Units'!$B338,Rates[Pay Item],0),
MATCH(TEXT('Invoice Rate Sheet'!$F$2,"0"),Rates[[#Headers],[433]:[13731]],0)),0)</f>
        <v>1361.36</v>
      </c>
      <c r="G338" s="166">
        <f t="shared" si="79"/>
        <v>1361.36</v>
      </c>
      <c r="H338" s="1">
        <f t="shared" si="82"/>
        <v>0</v>
      </c>
      <c r="I338" s="89"/>
      <c r="J338" s="89"/>
      <c r="K338" s="89"/>
      <c r="L338" s="89"/>
      <c r="M338" s="89"/>
      <c r="N338" s="89"/>
      <c r="O338" s="89"/>
      <c r="P338" s="89"/>
      <c r="Q338" s="89"/>
      <c r="R338" s="386"/>
      <c r="S338" s="228" t="b">
        <f t="shared" si="87"/>
        <v>0</v>
      </c>
      <c r="T338" s="531" t="str">
        <f t="shared" si="88"/>
        <v>18-6.</v>
      </c>
    </row>
    <row r="339" spans="1:20" ht="18.75" hidden="1" customHeight="1" x14ac:dyDescent="0.3">
      <c r="A339" s="532">
        <v>355</v>
      </c>
      <c r="B339" s="121" t="s">
        <v>479</v>
      </c>
      <c r="C339" s="542" t="s">
        <v>635</v>
      </c>
      <c r="D339" s="550"/>
      <c r="E339" s="4" t="s">
        <v>98</v>
      </c>
      <c r="F339" s="34">
        <f>IFERROR(INDEX(Rates[[433]:[13731]],
MATCH('SOW Units'!$B339,Rates[Pay Item],0),
MATCH(TEXT('Invoice Rate Sheet'!$F$2,"0"),Rates[[#Headers],[433]:[13731]],0)),0)</f>
        <v>2316.7399999999998</v>
      </c>
      <c r="G339" s="166">
        <f t="shared" si="79"/>
        <v>2316.7399999999998</v>
      </c>
      <c r="H339" s="1">
        <f t="shared" si="82"/>
        <v>0</v>
      </c>
      <c r="I339" s="89"/>
      <c r="J339" s="89"/>
      <c r="K339" s="89"/>
      <c r="L339" s="89"/>
      <c r="M339" s="89"/>
      <c r="N339" s="89"/>
      <c r="O339" s="89"/>
      <c r="P339" s="89"/>
      <c r="Q339" s="89"/>
      <c r="R339" s="386"/>
      <c r="S339" s="228" t="b">
        <f t="shared" si="87"/>
        <v>0</v>
      </c>
      <c r="T339" s="531" t="str">
        <f t="shared" si="88"/>
        <v>18-7.</v>
      </c>
    </row>
    <row r="340" spans="1:20" ht="18.75" hidden="1" customHeight="1" x14ac:dyDescent="0.3">
      <c r="A340" s="532">
        <v>356</v>
      </c>
      <c r="B340" s="121" t="s">
        <v>480</v>
      </c>
      <c r="C340" s="542" t="s">
        <v>636</v>
      </c>
      <c r="D340" s="550"/>
      <c r="E340" s="4" t="s">
        <v>98</v>
      </c>
      <c r="F340" s="34">
        <f>IFERROR(INDEX(Rates[[433]:[13731]],
MATCH('SOW Units'!$B340,Rates[Pay Item],0),
MATCH(TEXT('Invoice Rate Sheet'!$F$2,"0"),Rates[[#Headers],[433]:[13731]],0)),0)</f>
        <v>1540.03</v>
      </c>
      <c r="G340" s="166">
        <f t="shared" si="79"/>
        <v>1540.03</v>
      </c>
      <c r="H340" s="1">
        <f t="shared" si="82"/>
        <v>0</v>
      </c>
      <c r="I340" s="89"/>
      <c r="J340" s="89"/>
      <c r="K340" s="89"/>
      <c r="L340" s="89"/>
      <c r="M340" s="89"/>
      <c r="N340" s="89"/>
      <c r="O340" s="89"/>
      <c r="P340" s="89"/>
      <c r="Q340" s="89"/>
      <c r="R340" s="386"/>
      <c r="S340" s="228" t="b">
        <f t="shared" si="87"/>
        <v>0</v>
      </c>
      <c r="T340" s="531" t="str">
        <f t="shared" si="88"/>
        <v>18-8.</v>
      </c>
    </row>
    <row r="341" spans="1:20" ht="18.75" hidden="1" customHeight="1" x14ac:dyDescent="0.3">
      <c r="A341" s="532">
        <v>357</v>
      </c>
      <c r="B341" s="121" t="s">
        <v>481</v>
      </c>
      <c r="C341" s="542" t="s">
        <v>637</v>
      </c>
      <c r="D341" s="550"/>
      <c r="E341" s="4" t="s">
        <v>98</v>
      </c>
      <c r="F341" s="34">
        <f>IFERROR(INDEX(Rates[[433]:[13731]],
MATCH('SOW Units'!$B341,Rates[Pay Item],0),
MATCH(TEXT('Invoice Rate Sheet'!$F$2,"0"),Rates[[#Headers],[433]:[13731]],0)),0)</f>
        <v>2297.29</v>
      </c>
      <c r="G341" s="166">
        <f t="shared" si="79"/>
        <v>2297.29</v>
      </c>
      <c r="H341" s="1">
        <f t="shared" si="82"/>
        <v>0</v>
      </c>
      <c r="I341" s="89"/>
      <c r="J341" s="89"/>
      <c r="K341" s="89"/>
      <c r="L341" s="89"/>
      <c r="M341" s="89"/>
      <c r="N341" s="89"/>
      <c r="O341" s="89"/>
      <c r="P341" s="89"/>
      <c r="Q341" s="89"/>
      <c r="R341" s="386"/>
      <c r="S341" s="228" t="b">
        <f t="shared" si="87"/>
        <v>0</v>
      </c>
      <c r="T341" s="531" t="str">
        <f t="shared" si="88"/>
        <v>18-9.</v>
      </c>
    </row>
    <row r="342" spans="1:20" ht="18.75" hidden="1" customHeight="1" x14ac:dyDescent="0.3">
      <c r="A342" s="532">
        <v>358</v>
      </c>
      <c r="B342" s="121" t="s">
        <v>482</v>
      </c>
      <c r="C342" s="542" t="s">
        <v>638</v>
      </c>
      <c r="D342" s="550"/>
      <c r="E342" s="4" t="s">
        <v>98</v>
      </c>
      <c r="F342" s="34">
        <f>IFERROR(INDEX(Rates[[433]:[13731]],
MATCH('SOW Units'!$B342,Rates[Pay Item],0),
MATCH(TEXT('Invoice Rate Sheet'!$F$2,"0"),Rates[[#Headers],[433]:[13731]],0)),0)</f>
        <v>1306.6500000000001</v>
      </c>
      <c r="G342" s="166">
        <f t="shared" si="79"/>
        <v>1306.6500000000001</v>
      </c>
      <c r="H342" s="1">
        <f t="shared" si="82"/>
        <v>0</v>
      </c>
      <c r="I342" s="89"/>
      <c r="J342" s="89"/>
      <c r="K342" s="89"/>
      <c r="L342" s="89"/>
      <c r="M342" s="89"/>
      <c r="N342" s="89"/>
      <c r="O342" s="89"/>
      <c r="P342" s="89"/>
      <c r="Q342" s="89"/>
      <c r="R342" s="386"/>
      <c r="S342" s="228" t="b">
        <f t="shared" si="87"/>
        <v>0</v>
      </c>
      <c r="T342" s="531" t="str">
        <f t="shared" si="88"/>
        <v>18-10.</v>
      </c>
    </row>
    <row r="343" spans="1:20" ht="18.75" hidden="1" customHeight="1" x14ac:dyDescent="0.3">
      <c r="A343" s="532">
        <v>359</v>
      </c>
      <c r="B343" s="121" t="s">
        <v>483</v>
      </c>
      <c r="C343" s="542" t="s">
        <v>639</v>
      </c>
      <c r="D343" s="550"/>
      <c r="E343" s="4" t="s">
        <v>98</v>
      </c>
      <c r="F343" s="34">
        <f>IFERROR(INDEX(Rates[[433]:[13731]],
MATCH('SOW Units'!$B343,Rates[Pay Item],0),
MATCH(TEXT('Invoice Rate Sheet'!$F$2,"0"),Rates[[#Headers],[433]:[13731]],0)),0)</f>
        <v>2892.75</v>
      </c>
      <c r="G343" s="166">
        <f t="shared" si="79"/>
        <v>2892.75</v>
      </c>
      <c r="H343" s="1">
        <f t="shared" si="82"/>
        <v>0</v>
      </c>
      <c r="I343" s="89"/>
      <c r="J343" s="89"/>
      <c r="K343" s="89"/>
      <c r="L343" s="89"/>
      <c r="M343" s="89"/>
      <c r="N343" s="89"/>
      <c r="O343" s="89"/>
      <c r="P343" s="89"/>
      <c r="Q343" s="89"/>
      <c r="R343" s="386"/>
      <c r="S343" s="228" t="b">
        <f t="shared" si="87"/>
        <v>0</v>
      </c>
      <c r="T343" s="531" t="str">
        <f t="shared" si="88"/>
        <v>18-11.</v>
      </c>
    </row>
    <row r="344" spans="1:20" ht="18.75" hidden="1" customHeight="1" x14ac:dyDescent="0.3">
      <c r="A344" s="532">
        <v>360</v>
      </c>
      <c r="B344" s="121" t="s">
        <v>484</v>
      </c>
      <c r="C344" s="542" t="s">
        <v>640</v>
      </c>
      <c r="D344" s="550"/>
      <c r="E344" s="4" t="s">
        <v>98</v>
      </c>
      <c r="F344" s="34">
        <f>IFERROR(INDEX(Rates[[433]:[13731]],
MATCH('SOW Units'!$B344,Rates[Pay Item],0),
MATCH(TEXT('Invoice Rate Sheet'!$F$2,"0"),Rates[[#Headers],[433]:[13731]],0)),0)</f>
        <v>1932.68</v>
      </c>
      <c r="G344" s="166">
        <f t="shared" si="79"/>
        <v>1932.68</v>
      </c>
      <c r="H344" s="1">
        <f t="shared" si="82"/>
        <v>0</v>
      </c>
      <c r="I344" s="89"/>
      <c r="J344" s="89"/>
      <c r="K344" s="89"/>
      <c r="L344" s="89"/>
      <c r="M344" s="89"/>
      <c r="N344" s="89"/>
      <c r="O344" s="89"/>
      <c r="P344" s="89"/>
      <c r="Q344" s="89"/>
      <c r="R344" s="386"/>
      <c r="S344" s="228" t="b">
        <f t="shared" si="87"/>
        <v>0</v>
      </c>
      <c r="T344" s="531" t="str">
        <f t="shared" si="88"/>
        <v>18-12.</v>
      </c>
    </row>
    <row r="345" spans="1:20" ht="18.75" hidden="1" customHeight="1" x14ac:dyDescent="0.3">
      <c r="A345" s="532">
        <v>361</v>
      </c>
      <c r="B345" s="121" t="s">
        <v>485</v>
      </c>
      <c r="C345" s="542" t="s">
        <v>641</v>
      </c>
      <c r="D345" s="550"/>
      <c r="E345" s="4" t="s">
        <v>98</v>
      </c>
      <c r="F345" s="34">
        <f>IFERROR(INDEX(Rates[[433]:[13731]],
MATCH('SOW Units'!$B345,Rates[Pay Item],0),
MATCH(TEXT('Invoice Rate Sheet'!$F$2,"0"),Rates[[#Headers],[433]:[13731]],0)),0)</f>
        <v>3222.45</v>
      </c>
      <c r="G345" s="166">
        <f t="shared" si="79"/>
        <v>3222.45</v>
      </c>
      <c r="H345" s="1">
        <f t="shared" si="82"/>
        <v>0</v>
      </c>
      <c r="I345" s="89"/>
      <c r="J345" s="89"/>
      <c r="K345" s="89"/>
      <c r="L345" s="89"/>
      <c r="M345" s="89"/>
      <c r="N345" s="89"/>
      <c r="O345" s="89"/>
      <c r="P345" s="89"/>
      <c r="Q345" s="89"/>
      <c r="R345" s="386"/>
      <c r="S345" s="228" t="b">
        <f t="shared" si="87"/>
        <v>0</v>
      </c>
      <c r="T345" s="531" t="str">
        <f t="shared" si="88"/>
        <v>18-13.</v>
      </c>
    </row>
    <row r="346" spans="1:20" ht="18.75" hidden="1" customHeight="1" x14ac:dyDescent="0.3">
      <c r="A346" s="532">
        <v>362</v>
      </c>
      <c r="B346" s="121" t="s">
        <v>486</v>
      </c>
      <c r="C346" s="542" t="s">
        <v>642</v>
      </c>
      <c r="D346" s="550"/>
      <c r="E346" s="4" t="s">
        <v>98</v>
      </c>
      <c r="F346" s="34">
        <f>IFERROR(INDEX(Rates[[433]:[13731]],
MATCH('SOW Units'!$B346,Rates[Pay Item],0),
MATCH(TEXT('Invoice Rate Sheet'!$F$2,"0"),Rates[[#Headers],[433]:[13731]],0)),0)</f>
        <v>2153.1799999999998</v>
      </c>
      <c r="G346" s="166">
        <f t="shared" si="79"/>
        <v>2153.1799999999998</v>
      </c>
      <c r="H346" s="1">
        <f t="shared" si="82"/>
        <v>0</v>
      </c>
      <c r="I346" s="89"/>
      <c r="J346" s="89"/>
      <c r="K346" s="89"/>
      <c r="L346" s="89"/>
      <c r="M346" s="89"/>
      <c r="N346" s="89"/>
      <c r="O346" s="89"/>
      <c r="P346" s="89"/>
      <c r="Q346" s="89"/>
      <c r="R346" s="386"/>
      <c r="S346" s="228" t="b">
        <f t="shared" si="87"/>
        <v>0</v>
      </c>
      <c r="T346" s="531" t="str">
        <f t="shared" si="88"/>
        <v>18-14.</v>
      </c>
    </row>
    <row r="347" spans="1:20" ht="18.75" hidden="1" customHeight="1" x14ac:dyDescent="0.3">
      <c r="A347" s="532">
        <v>363</v>
      </c>
      <c r="B347" s="121" t="s">
        <v>487</v>
      </c>
      <c r="C347" s="542" t="s">
        <v>643</v>
      </c>
      <c r="D347" s="550"/>
      <c r="E347" s="4" t="s">
        <v>98</v>
      </c>
      <c r="F347" s="34">
        <f>IFERROR(INDEX(Rates[[433]:[13731]],
MATCH('SOW Units'!$B347,Rates[Pay Item],0),
MATCH(TEXT('Invoice Rate Sheet'!$F$2,"0"),Rates[[#Headers],[433]:[13731]],0)),0)</f>
        <v>4674.6000000000004</v>
      </c>
      <c r="G347" s="166">
        <f t="shared" si="79"/>
        <v>4674.6000000000004</v>
      </c>
      <c r="H347" s="1">
        <f t="shared" si="82"/>
        <v>0</v>
      </c>
      <c r="I347" s="89"/>
      <c r="J347" s="89"/>
      <c r="K347" s="89"/>
      <c r="L347" s="89"/>
      <c r="M347" s="89"/>
      <c r="N347" s="89"/>
      <c r="O347" s="89"/>
      <c r="P347" s="89"/>
      <c r="Q347" s="89"/>
      <c r="R347" s="386"/>
      <c r="S347" s="228" t="b">
        <f t="shared" si="87"/>
        <v>0</v>
      </c>
      <c r="T347" s="531" t="str">
        <f t="shared" si="88"/>
        <v>18-15.</v>
      </c>
    </row>
    <row r="348" spans="1:20" ht="18.75" hidden="1" customHeight="1" x14ac:dyDescent="0.3">
      <c r="A348" s="532">
        <v>364</v>
      </c>
      <c r="B348" s="121" t="s">
        <v>488</v>
      </c>
      <c r="C348" s="542" t="s">
        <v>644</v>
      </c>
      <c r="D348" s="550"/>
      <c r="E348" s="4" t="s">
        <v>98</v>
      </c>
      <c r="F348" s="34">
        <f>IFERROR(INDEX(Rates[[433]:[13731]],
MATCH('SOW Units'!$B348,Rates[Pay Item],0),
MATCH(TEXT('Invoice Rate Sheet'!$F$2,"0"),Rates[[#Headers],[433]:[13731]],0)),0)</f>
        <v>3123.38</v>
      </c>
      <c r="G348" s="166">
        <f t="shared" si="79"/>
        <v>3123.38</v>
      </c>
      <c r="H348" s="1">
        <f t="shared" si="82"/>
        <v>0</v>
      </c>
      <c r="I348" s="89"/>
      <c r="J348" s="89"/>
      <c r="K348" s="89"/>
      <c r="L348" s="89"/>
      <c r="M348" s="89"/>
      <c r="N348" s="89"/>
      <c r="O348" s="89"/>
      <c r="P348" s="89"/>
      <c r="Q348" s="89"/>
      <c r="R348" s="386"/>
      <c r="S348" s="228" t="b">
        <f t="shared" si="87"/>
        <v>0</v>
      </c>
      <c r="T348" s="531" t="str">
        <f t="shared" si="88"/>
        <v>18-16.</v>
      </c>
    </row>
    <row r="349" spans="1:20" ht="18.75" hidden="1" customHeight="1" x14ac:dyDescent="0.3">
      <c r="A349" s="532">
        <v>365</v>
      </c>
      <c r="B349" s="121" t="s">
        <v>489</v>
      </c>
      <c r="C349" s="542" t="s">
        <v>645</v>
      </c>
      <c r="D349" s="550"/>
      <c r="E349" s="4" t="s">
        <v>98</v>
      </c>
      <c r="F349" s="34">
        <f>IFERROR(INDEX(Rates[[433]:[13731]],
MATCH('SOW Units'!$B349,Rates[Pay Item],0),
MATCH(TEXT('Invoice Rate Sheet'!$F$2,"0"),Rates[[#Headers],[433]:[13731]],0)),0)</f>
        <v>6184</v>
      </c>
      <c r="G349" s="166">
        <f t="shared" si="79"/>
        <v>6184</v>
      </c>
      <c r="H349" s="1">
        <f t="shared" si="82"/>
        <v>0</v>
      </c>
      <c r="I349" s="89"/>
      <c r="J349" s="89"/>
      <c r="K349" s="89"/>
      <c r="L349" s="89"/>
      <c r="M349" s="89"/>
      <c r="N349" s="89"/>
      <c r="O349" s="89"/>
      <c r="P349" s="89"/>
      <c r="Q349" s="89"/>
      <c r="R349" s="386"/>
      <c r="S349" s="228" t="b">
        <f t="shared" si="87"/>
        <v>0</v>
      </c>
      <c r="T349" s="531" t="str">
        <f t="shared" si="88"/>
        <v>18-17.</v>
      </c>
    </row>
    <row r="350" spans="1:20" ht="18.75" hidden="1" customHeight="1" x14ac:dyDescent="0.3">
      <c r="A350" s="532">
        <v>366</v>
      </c>
      <c r="B350" s="121" t="s">
        <v>490</v>
      </c>
      <c r="C350" s="542" t="s">
        <v>646</v>
      </c>
      <c r="D350" s="550"/>
      <c r="E350" s="4" t="s">
        <v>98</v>
      </c>
      <c r="F350" s="34">
        <f>IFERROR(INDEX(Rates[[433]:[13731]],
MATCH('SOW Units'!$B350,Rates[Pay Item],0),
MATCH(TEXT('Invoice Rate Sheet'!$F$2,"0"),Rates[[#Headers],[433]:[13731]],0)),0)</f>
        <v>4131.75</v>
      </c>
      <c r="G350" s="166">
        <f t="shared" si="79"/>
        <v>4131.75</v>
      </c>
      <c r="H350" s="1">
        <f t="shared" si="82"/>
        <v>0</v>
      </c>
      <c r="I350" s="89"/>
      <c r="J350" s="89"/>
      <c r="K350" s="89"/>
      <c r="L350" s="89"/>
      <c r="M350" s="89"/>
      <c r="N350" s="89"/>
      <c r="O350" s="89"/>
      <c r="P350" s="89"/>
      <c r="Q350" s="89"/>
      <c r="R350" s="386"/>
      <c r="S350" s="228" t="b">
        <f t="shared" si="87"/>
        <v>0</v>
      </c>
      <c r="T350" s="531" t="str">
        <f t="shared" si="88"/>
        <v>18-18.</v>
      </c>
    </row>
    <row r="351" spans="1:20" ht="18.75" hidden="1" customHeight="1" x14ac:dyDescent="0.3">
      <c r="A351" s="532">
        <v>367</v>
      </c>
      <c r="B351" s="121" t="s">
        <v>491</v>
      </c>
      <c r="C351" s="542" t="s">
        <v>647</v>
      </c>
      <c r="D351" s="550"/>
      <c r="E351" s="4" t="s">
        <v>98</v>
      </c>
      <c r="F351" s="34">
        <f>IFERROR(INDEX(Rates[[433]:[13731]],
MATCH('SOW Units'!$B351,Rates[Pay Item],0),
MATCH(TEXT('Invoice Rate Sheet'!$F$2,"0"),Rates[[#Headers],[433]:[13731]],0)),0)</f>
        <v>7218</v>
      </c>
      <c r="G351" s="166">
        <f t="shared" si="79"/>
        <v>7218</v>
      </c>
      <c r="H351" s="1">
        <f t="shared" si="82"/>
        <v>0</v>
      </c>
      <c r="I351" s="89"/>
      <c r="J351" s="89"/>
      <c r="K351" s="89"/>
      <c r="L351" s="89"/>
      <c r="M351" s="89"/>
      <c r="N351" s="89"/>
      <c r="O351" s="89"/>
      <c r="P351" s="89"/>
      <c r="Q351" s="89"/>
      <c r="R351" s="386"/>
      <c r="S351" s="228" t="b">
        <f t="shared" si="87"/>
        <v>0</v>
      </c>
      <c r="T351" s="531" t="str">
        <f t="shared" si="88"/>
        <v>18-19.</v>
      </c>
    </row>
    <row r="352" spans="1:20" ht="18.75" hidden="1" customHeight="1" x14ac:dyDescent="0.3">
      <c r="A352" s="532">
        <v>368</v>
      </c>
      <c r="B352" s="121" t="s">
        <v>492</v>
      </c>
      <c r="C352" s="542" t="s">
        <v>648</v>
      </c>
      <c r="D352" s="550"/>
      <c r="E352" s="4" t="s">
        <v>98</v>
      </c>
      <c r="F352" s="34">
        <f>IFERROR(INDEX(Rates[[433]:[13731]],
MATCH('SOW Units'!$B352,Rates[Pay Item],0),
MATCH(TEXT('Invoice Rate Sheet'!$F$2,"0"),Rates[[#Headers],[433]:[13731]],0)),0)</f>
        <v>4822.6499999999996</v>
      </c>
      <c r="G352" s="166">
        <f t="shared" si="79"/>
        <v>4822.6499999999996</v>
      </c>
      <c r="H352" s="1">
        <f t="shared" si="82"/>
        <v>0</v>
      </c>
      <c r="I352" s="89"/>
      <c r="J352" s="89"/>
      <c r="K352" s="89"/>
      <c r="L352" s="89"/>
      <c r="M352" s="89"/>
      <c r="N352" s="89"/>
      <c r="O352" s="89"/>
      <c r="P352" s="89"/>
      <c r="Q352" s="89"/>
      <c r="R352" s="386"/>
      <c r="S352" s="228" t="b">
        <f t="shared" si="87"/>
        <v>0</v>
      </c>
      <c r="T352" s="531" t="str">
        <f t="shared" si="88"/>
        <v>18-20.</v>
      </c>
    </row>
    <row r="353" spans="1:20" ht="18.75" hidden="1" customHeight="1" x14ac:dyDescent="0.3">
      <c r="A353" s="532">
        <v>369</v>
      </c>
      <c r="B353" s="121" t="s">
        <v>493</v>
      </c>
      <c r="C353" s="542" t="s">
        <v>649</v>
      </c>
      <c r="D353" s="550"/>
      <c r="E353" s="4" t="s">
        <v>98</v>
      </c>
      <c r="F353" s="34">
        <f>IFERROR(INDEX(Rates[[433]:[13731]],
MATCH('SOW Units'!$B353,Rates[Pay Item],0),
MATCH(TEXT('Invoice Rate Sheet'!$F$2,"0"),Rates[[#Headers],[433]:[13731]],0)),0)</f>
        <v>9000</v>
      </c>
      <c r="G353" s="166">
        <f t="shared" si="79"/>
        <v>9000</v>
      </c>
      <c r="H353" s="1">
        <f t="shared" si="82"/>
        <v>0</v>
      </c>
      <c r="I353" s="89"/>
      <c r="J353" s="89"/>
      <c r="K353" s="89"/>
      <c r="L353" s="89"/>
      <c r="M353" s="89"/>
      <c r="N353" s="89"/>
      <c r="O353" s="89"/>
      <c r="P353" s="89"/>
      <c r="Q353" s="89"/>
      <c r="R353" s="386"/>
      <c r="S353" s="228" t="b">
        <f t="shared" si="87"/>
        <v>0</v>
      </c>
      <c r="T353" s="531" t="str">
        <f t="shared" si="88"/>
        <v>18-21.</v>
      </c>
    </row>
    <row r="354" spans="1:20" ht="18.75" hidden="1" customHeight="1" x14ac:dyDescent="0.3">
      <c r="A354" s="532">
        <v>370</v>
      </c>
      <c r="B354" s="121" t="s">
        <v>494</v>
      </c>
      <c r="C354" s="542" t="s">
        <v>650</v>
      </c>
      <c r="D354" s="550"/>
      <c r="E354" s="4" t="s">
        <v>98</v>
      </c>
      <c r="F354" s="34">
        <f>IFERROR(INDEX(Rates[[433]:[13731]],
MATCH('SOW Units'!$B354,Rates[Pay Item],0),
MATCH(TEXT('Invoice Rate Sheet'!$F$2,"0"),Rates[[#Headers],[433]:[13731]],0)),0)</f>
        <v>5775</v>
      </c>
      <c r="G354" s="166">
        <f t="shared" si="79"/>
        <v>5775</v>
      </c>
      <c r="H354" s="1">
        <f t="shared" si="82"/>
        <v>0</v>
      </c>
      <c r="I354" s="89"/>
      <c r="J354" s="89"/>
      <c r="K354" s="89"/>
      <c r="L354" s="89"/>
      <c r="M354" s="89"/>
      <c r="N354" s="89"/>
      <c r="O354" s="89"/>
      <c r="P354" s="89"/>
      <c r="Q354" s="89"/>
      <c r="R354" s="386"/>
      <c r="S354" s="228" t="b">
        <f t="shared" si="87"/>
        <v>0</v>
      </c>
      <c r="T354" s="531" t="str">
        <f t="shared" si="88"/>
        <v>18-22.</v>
      </c>
    </row>
    <row r="355" spans="1:20" ht="18.75" hidden="1" customHeight="1" x14ac:dyDescent="0.3">
      <c r="A355" s="532">
        <v>371</v>
      </c>
      <c r="B355" s="121" t="s">
        <v>495</v>
      </c>
      <c r="C355" s="542" t="s">
        <v>651</v>
      </c>
      <c r="D355" s="550"/>
      <c r="E355" s="4" t="s">
        <v>98</v>
      </c>
      <c r="F355" s="34">
        <f>IFERROR(INDEX(Rates[[433]:[13731]],
MATCH('SOW Units'!$B355,Rates[Pay Item],0),
MATCH(TEXT('Invoice Rate Sheet'!$F$2,"0"),Rates[[#Headers],[433]:[13731]],0)),0)</f>
        <v>4130.7</v>
      </c>
      <c r="G355" s="166">
        <f t="shared" si="79"/>
        <v>4130.7</v>
      </c>
      <c r="H355" s="1">
        <f t="shared" si="82"/>
        <v>0</v>
      </c>
      <c r="I355" s="89"/>
      <c r="J355" s="89"/>
      <c r="K355" s="89"/>
      <c r="L355" s="89"/>
      <c r="M355" s="89"/>
      <c r="N355" s="89"/>
      <c r="O355" s="89"/>
      <c r="P355" s="89"/>
      <c r="Q355" s="89"/>
      <c r="R355" s="386"/>
      <c r="S355" s="228" t="b">
        <f t="shared" si="87"/>
        <v>0</v>
      </c>
      <c r="T355" s="531" t="str">
        <f t="shared" si="88"/>
        <v>18-23.</v>
      </c>
    </row>
    <row r="356" spans="1:20" ht="18.75" hidden="1" customHeight="1" x14ac:dyDescent="0.3">
      <c r="A356" s="532">
        <v>372</v>
      </c>
      <c r="B356" s="121" t="s">
        <v>496</v>
      </c>
      <c r="C356" s="542" t="s">
        <v>652</v>
      </c>
      <c r="D356" s="550"/>
      <c r="E356" s="4" t="s">
        <v>98</v>
      </c>
      <c r="F356" s="34">
        <f>IFERROR(INDEX(Rates[[433]:[13731]],
MATCH('SOW Units'!$B356,Rates[Pay Item],0),
MATCH(TEXT('Invoice Rate Sheet'!$F$2,"0"),Rates[[#Headers],[433]:[13731]],0)),0)</f>
        <v>2759.55</v>
      </c>
      <c r="G356" s="166">
        <f t="shared" si="79"/>
        <v>2759.55</v>
      </c>
      <c r="H356" s="1">
        <f t="shared" si="82"/>
        <v>0</v>
      </c>
      <c r="I356" s="89"/>
      <c r="J356" s="89"/>
      <c r="K356" s="89"/>
      <c r="L356" s="89"/>
      <c r="M356" s="89"/>
      <c r="N356" s="89"/>
      <c r="O356" s="89"/>
      <c r="P356" s="89"/>
      <c r="Q356" s="89"/>
      <c r="R356" s="386"/>
      <c r="S356" s="228" t="b">
        <f t="shared" si="87"/>
        <v>0</v>
      </c>
      <c r="T356" s="531" t="str">
        <f t="shared" si="88"/>
        <v>18-24.</v>
      </c>
    </row>
    <row r="357" spans="1:20" ht="18.75" hidden="1" customHeight="1" x14ac:dyDescent="0.3">
      <c r="A357" s="532">
        <v>373</v>
      </c>
      <c r="B357" s="121" t="s">
        <v>497</v>
      </c>
      <c r="C357" s="542" t="s">
        <v>653</v>
      </c>
      <c r="D357" s="550"/>
      <c r="E357" s="4" t="s">
        <v>98</v>
      </c>
      <c r="F357" s="34">
        <f>IFERROR(INDEX(Rates[[433]:[13731]],
MATCH('SOW Units'!$B357,Rates[Pay Item],0),
MATCH(TEXT('Invoice Rate Sheet'!$F$2,"0"),Rates[[#Headers],[433]:[13731]],0)),0)</f>
        <v>6039.6</v>
      </c>
      <c r="G357" s="166">
        <f t="shared" si="79"/>
        <v>6039.6</v>
      </c>
      <c r="H357" s="1">
        <f t="shared" si="82"/>
        <v>0</v>
      </c>
      <c r="I357" s="89"/>
      <c r="J357" s="89"/>
      <c r="K357" s="89"/>
      <c r="L357" s="89"/>
      <c r="M357" s="89"/>
      <c r="N357" s="89"/>
      <c r="O357" s="89"/>
      <c r="P357" s="89"/>
      <c r="Q357" s="89"/>
      <c r="R357" s="386"/>
      <c r="S357" s="228" t="b">
        <f t="shared" si="87"/>
        <v>0</v>
      </c>
      <c r="T357" s="531" t="str">
        <f t="shared" si="88"/>
        <v>18-25.</v>
      </c>
    </row>
    <row r="358" spans="1:20" ht="18.75" hidden="1" customHeight="1" x14ac:dyDescent="0.3">
      <c r="A358" s="532">
        <v>374</v>
      </c>
      <c r="B358" s="121" t="s">
        <v>498</v>
      </c>
      <c r="C358" s="542" t="s">
        <v>654</v>
      </c>
      <c r="D358" s="550"/>
      <c r="E358" s="4" t="s">
        <v>98</v>
      </c>
      <c r="F358" s="34">
        <f>IFERROR(INDEX(Rates[[433]:[13731]],
MATCH('SOW Units'!$B358,Rates[Pay Item],0),
MATCH(TEXT('Invoice Rate Sheet'!$F$2,"0"),Rates[[#Headers],[433]:[13731]],0)),0)</f>
        <v>4035.15</v>
      </c>
      <c r="G358" s="166">
        <f t="shared" si="79"/>
        <v>4035.15</v>
      </c>
      <c r="H358" s="1">
        <f t="shared" si="82"/>
        <v>0</v>
      </c>
      <c r="I358" s="89"/>
      <c r="J358" s="89"/>
      <c r="K358" s="89"/>
      <c r="L358" s="89"/>
      <c r="M358" s="89"/>
      <c r="N358" s="89"/>
      <c r="O358" s="89"/>
      <c r="P358" s="89"/>
      <c r="Q358" s="89"/>
      <c r="R358" s="386"/>
      <c r="S358" s="228" t="b">
        <f t="shared" si="87"/>
        <v>0</v>
      </c>
      <c r="T358" s="531" t="str">
        <f t="shared" si="88"/>
        <v>18-26.</v>
      </c>
    </row>
    <row r="359" spans="1:20" ht="18.75" hidden="1" customHeight="1" x14ac:dyDescent="0.3">
      <c r="A359" s="532">
        <v>375</v>
      </c>
      <c r="B359" s="121" t="s">
        <v>499</v>
      </c>
      <c r="C359" s="542" t="s">
        <v>655</v>
      </c>
      <c r="D359" s="550"/>
      <c r="E359" s="4" t="s">
        <v>98</v>
      </c>
      <c r="F359" s="34">
        <f>IFERROR(INDEX(Rates[[433]:[13731]],
MATCH('SOW Units'!$B359,Rates[Pay Item],0),
MATCH(TEXT('Invoice Rate Sheet'!$F$2,"0"),Rates[[#Headers],[433]:[13731]],0)),0)</f>
        <v>6830.25</v>
      </c>
      <c r="G359" s="166">
        <f t="shared" si="79"/>
        <v>6830.25</v>
      </c>
      <c r="H359" s="1">
        <f t="shared" si="82"/>
        <v>0</v>
      </c>
      <c r="I359" s="89"/>
      <c r="J359" s="89"/>
      <c r="K359" s="89"/>
      <c r="L359" s="89"/>
      <c r="M359" s="89"/>
      <c r="N359" s="89"/>
      <c r="O359" s="89"/>
      <c r="P359" s="89"/>
      <c r="Q359" s="89"/>
      <c r="R359" s="386"/>
      <c r="S359" s="228" t="b">
        <f t="shared" si="87"/>
        <v>0</v>
      </c>
      <c r="T359" s="531" t="str">
        <f t="shared" si="88"/>
        <v>18-27.</v>
      </c>
    </row>
    <row r="360" spans="1:20" ht="18.75" hidden="1" customHeight="1" x14ac:dyDescent="0.3">
      <c r="A360" s="532">
        <v>376</v>
      </c>
      <c r="B360" s="121" t="s">
        <v>500</v>
      </c>
      <c r="C360" s="542" t="s">
        <v>656</v>
      </c>
      <c r="D360" s="550"/>
      <c r="E360" s="4" t="s">
        <v>98</v>
      </c>
      <c r="F360" s="34">
        <f>IFERROR(INDEX(Rates[[433]:[13731]],
MATCH('SOW Units'!$B360,Rates[Pay Item],0),
MATCH(TEXT('Invoice Rate Sheet'!$F$2,"0"),Rates[[#Headers],[433]:[13731]],0)),0)</f>
        <v>5181.75</v>
      </c>
      <c r="G360" s="166">
        <f t="shared" si="79"/>
        <v>5181.75</v>
      </c>
      <c r="H360" s="1">
        <f t="shared" si="82"/>
        <v>0</v>
      </c>
      <c r="I360" s="89"/>
      <c r="J360" s="89"/>
      <c r="K360" s="89"/>
      <c r="L360" s="89"/>
      <c r="M360" s="89"/>
      <c r="N360" s="89"/>
      <c r="O360" s="89"/>
      <c r="P360" s="89"/>
      <c r="Q360" s="89"/>
      <c r="R360" s="386"/>
      <c r="S360" s="228" t="b">
        <f t="shared" si="87"/>
        <v>0</v>
      </c>
      <c r="T360" s="531" t="str">
        <f t="shared" si="88"/>
        <v>18-28.</v>
      </c>
    </row>
    <row r="361" spans="1:20" ht="18.75" hidden="1" customHeight="1" x14ac:dyDescent="0.3">
      <c r="A361" s="532">
        <v>377</v>
      </c>
      <c r="B361" s="121" t="s">
        <v>501</v>
      </c>
      <c r="C361" s="542" t="s">
        <v>657</v>
      </c>
      <c r="D361" s="550"/>
      <c r="E361" s="4" t="s">
        <v>98</v>
      </c>
      <c r="F361" s="34">
        <f>IFERROR(INDEX(Rates[[433]:[13731]],
MATCH('SOW Units'!$B361,Rates[Pay Item],0),
MATCH(TEXT('Invoice Rate Sheet'!$F$2,"0"),Rates[[#Headers],[433]:[13731]],0)),0)</f>
        <v>619.32000000000005</v>
      </c>
      <c r="G361" s="166">
        <f t="shared" si="79"/>
        <v>619.32000000000005</v>
      </c>
      <c r="H361" s="1">
        <f t="shared" si="82"/>
        <v>0</v>
      </c>
      <c r="I361" s="89"/>
      <c r="J361" s="89"/>
      <c r="K361" s="89"/>
      <c r="L361" s="89"/>
      <c r="M361" s="89"/>
      <c r="N361" s="89"/>
      <c r="O361" s="89"/>
      <c r="P361" s="89"/>
      <c r="Q361" s="89"/>
      <c r="R361" s="386"/>
      <c r="S361" s="228" t="b">
        <f t="shared" si="87"/>
        <v>0</v>
      </c>
      <c r="T361" s="531" t="str">
        <f t="shared" si="88"/>
        <v>18-29.</v>
      </c>
    </row>
    <row r="362" spans="1:20" ht="18.75" hidden="1" customHeight="1" x14ac:dyDescent="0.3">
      <c r="A362" s="532">
        <v>378</v>
      </c>
      <c r="B362" s="121" t="s">
        <v>502</v>
      </c>
      <c r="C362" s="542" t="s">
        <v>658</v>
      </c>
      <c r="D362" s="550"/>
      <c r="E362" s="4" t="s">
        <v>98</v>
      </c>
      <c r="F362" s="34">
        <f>IFERROR(INDEX(Rates[[433]:[13731]],
MATCH('SOW Units'!$B362,Rates[Pay Item],0),
MATCH(TEXT('Invoice Rate Sheet'!$F$2,"0"),Rates[[#Headers],[433]:[13731]],0)),0)</f>
        <v>1007.12</v>
      </c>
      <c r="G362" s="166">
        <f t="shared" si="79"/>
        <v>1007.12</v>
      </c>
      <c r="H362" s="1">
        <f t="shared" si="82"/>
        <v>0</v>
      </c>
      <c r="I362" s="89"/>
      <c r="J362" s="89"/>
      <c r="K362" s="89"/>
      <c r="L362" s="89"/>
      <c r="M362" s="89"/>
      <c r="N362" s="89"/>
      <c r="O362" s="89"/>
      <c r="P362" s="89"/>
      <c r="Q362" s="89"/>
      <c r="R362" s="386"/>
      <c r="S362" s="228" t="b">
        <f t="shared" si="87"/>
        <v>0</v>
      </c>
      <c r="T362" s="531" t="str">
        <f t="shared" si="88"/>
        <v>18-30.</v>
      </c>
    </row>
    <row r="363" spans="1:20" ht="18.75" hidden="1" customHeight="1" x14ac:dyDescent="0.3">
      <c r="A363" s="532">
        <v>379</v>
      </c>
      <c r="B363" s="121" t="s">
        <v>503</v>
      </c>
      <c r="C363" s="542" t="s">
        <v>659</v>
      </c>
      <c r="D363" s="550"/>
      <c r="E363" s="4" t="s">
        <v>98</v>
      </c>
      <c r="F363" s="34">
        <f>IFERROR(INDEX(Rates[[433]:[13731]],
MATCH('SOW Units'!$B363,Rates[Pay Item],0),
MATCH(TEXT('Invoice Rate Sheet'!$F$2,"0"),Rates[[#Headers],[433]:[13731]],0)),0)</f>
        <v>2025.83</v>
      </c>
      <c r="G363" s="166">
        <f t="shared" si="79"/>
        <v>2025.83</v>
      </c>
      <c r="H363" s="1">
        <f t="shared" si="82"/>
        <v>0</v>
      </c>
      <c r="I363" s="89"/>
      <c r="J363" s="89"/>
      <c r="K363" s="89"/>
      <c r="L363" s="89"/>
      <c r="M363" s="89"/>
      <c r="N363" s="89"/>
      <c r="O363" s="89"/>
      <c r="P363" s="89"/>
      <c r="Q363" s="89"/>
      <c r="R363" s="386"/>
      <c r="S363" s="228" t="b">
        <f t="shared" si="87"/>
        <v>0</v>
      </c>
      <c r="T363" s="531" t="str">
        <f t="shared" si="88"/>
        <v>18-31.</v>
      </c>
    </row>
    <row r="364" spans="1:20" ht="18.75" hidden="1" customHeight="1" x14ac:dyDescent="0.3">
      <c r="A364" s="532">
        <v>380</v>
      </c>
      <c r="B364" s="121" t="s">
        <v>504</v>
      </c>
      <c r="C364" s="542" t="s">
        <v>660</v>
      </c>
      <c r="D364" s="550"/>
      <c r="E364" s="4" t="s">
        <v>98</v>
      </c>
      <c r="F364" s="34">
        <f>IFERROR(INDEX(Rates[[433]:[13731]],
MATCH('SOW Units'!$B364,Rates[Pay Item],0),
MATCH(TEXT('Invoice Rate Sheet'!$F$2,"0"),Rates[[#Headers],[433]:[13731]],0)),0)</f>
        <v>324.13</v>
      </c>
      <c r="G364" s="166">
        <f t="shared" ref="G364:G439" si="89">F364</f>
        <v>324.13</v>
      </c>
      <c r="H364" s="1">
        <f t="shared" si="82"/>
        <v>0</v>
      </c>
      <c r="I364" s="89"/>
      <c r="J364" s="89"/>
      <c r="K364" s="89"/>
      <c r="L364" s="89"/>
      <c r="M364" s="89"/>
      <c r="N364" s="89"/>
      <c r="O364" s="89"/>
      <c r="P364" s="89"/>
      <c r="Q364" s="89"/>
      <c r="R364" s="386"/>
      <c r="S364" s="228" t="b">
        <f t="shared" si="87"/>
        <v>0</v>
      </c>
      <c r="T364" s="531" t="str">
        <f t="shared" si="88"/>
        <v>18-32.</v>
      </c>
    </row>
    <row r="365" spans="1:20" ht="18.75" hidden="1" customHeight="1" x14ac:dyDescent="0.3">
      <c r="A365" s="532">
        <v>381</v>
      </c>
      <c r="B365" s="121" t="s">
        <v>505</v>
      </c>
      <c r="C365" s="542" t="s">
        <v>661</v>
      </c>
      <c r="D365" s="550"/>
      <c r="E365" s="4" t="s">
        <v>98</v>
      </c>
      <c r="F365" s="34">
        <f>IFERROR(INDEX(Rates[[433]:[13731]],
MATCH('SOW Units'!$B365,Rates[Pay Item],0),
MATCH(TEXT('Invoice Rate Sheet'!$F$2,"0"),Rates[[#Headers],[433]:[13731]],0)),0)</f>
        <v>619.32000000000005</v>
      </c>
      <c r="G365" s="166">
        <f t="shared" si="89"/>
        <v>619.32000000000005</v>
      </c>
      <c r="H365" s="1">
        <f t="shared" si="82"/>
        <v>0</v>
      </c>
      <c r="I365" s="89"/>
      <c r="J365" s="89"/>
      <c r="K365" s="89"/>
      <c r="L365" s="89"/>
      <c r="M365" s="89"/>
      <c r="N365" s="89"/>
      <c r="O365" s="89"/>
      <c r="P365" s="89"/>
      <c r="Q365" s="89"/>
      <c r="R365" s="386"/>
      <c r="S365" s="228" t="b">
        <f t="shared" si="87"/>
        <v>0</v>
      </c>
      <c r="T365" s="531" t="str">
        <f t="shared" si="88"/>
        <v>18-33.</v>
      </c>
    </row>
    <row r="366" spans="1:20" ht="18.75" hidden="1" customHeight="1" x14ac:dyDescent="0.3">
      <c r="A366" s="532">
        <v>382</v>
      </c>
      <c r="B366" s="121" t="s">
        <v>506</v>
      </c>
      <c r="C366" s="542" t="s">
        <v>662</v>
      </c>
      <c r="D366" s="550"/>
      <c r="E366" s="4" t="s">
        <v>98</v>
      </c>
      <c r="F366" s="34">
        <f>IFERROR(INDEX(Rates[[433]:[13731]],
MATCH('SOW Units'!$B366,Rates[Pay Item],0),
MATCH(TEXT('Invoice Rate Sheet'!$F$2,"0"),Rates[[#Headers],[433]:[13731]],0)),0)</f>
        <v>1238.6500000000001</v>
      </c>
      <c r="G366" s="166">
        <f t="shared" si="89"/>
        <v>1238.6500000000001</v>
      </c>
      <c r="H366" s="1">
        <f t="shared" si="82"/>
        <v>0</v>
      </c>
      <c r="I366" s="89"/>
      <c r="J366" s="89"/>
      <c r="K366" s="89"/>
      <c r="L366" s="89"/>
      <c r="M366" s="89"/>
      <c r="N366" s="89"/>
      <c r="O366" s="89"/>
      <c r="P366" s="89"/>
      <c r="Q366" s="89"/>
      <c r="R366" s="386"/>
      <c r="S366" s="228" t="b">
        <f t="shared" si="87"/>
        <v>0</v>
      </c>
      <c r="T366" s="531" t="str">
        <f t="shared" si="88"/>
        <v>18-34.</v>
      </c>
    </row>
    <row r="367" spans="1:20" ht="18.75" hidden="1" customHeight="1" x14ac:dyDescent="0.3">
      <c r="A367" s="532">
        <v>383</v>
      </c>
      <c r="B367" s="121" t="s">
        <v>1142</v>
      </c>
      <c r="C367" s="542" t="s">
        <v>663</v>
      </c>
      <c r="D367" s="550"/>
      <c r="E367" s="4" t="s">
        <v>98</v>
      </c>
      <c r="F367" s="34">
        <f>IFERROR(INDEX(Rates[[433]:[13731]],
MATCH('SOW Units'!$B367,Rates[Pay Item],0),
MATCH(TEXT('Invoice Rate Sheet'!$F$2,"0"),Rates[[#Headers],[433]:[13731]],0)),0)</f>
        <v>648.27</v>
      </c>
      <c r="G367" s="166">
        <f t="shared" si="89"/>
        <v>648.27</v>
      </c>
      <c r="H367" s="1">
        <f t="shared" si="82"/>
        <v>0</v>
      </c>
      <c r="I367" s="89"/>
      <c r="J367" s="89"/>
      <c r="K367" s="89"/>
      <c r="L367" s="89"/>
      <c r="M367" s="89"/>
      <c r="N367" s="89"/>
      <c r="O367" s="89"/>
      <c r="P367" s="89"/>
      <c r="Q367" s="89"/>
      <c r="R367" s="386"/>
      <c r="S367" s="228" t="b">
        <f t="shared" si="87"/>
        <v>0</v>
      </c>
      <c r="T367" s="531" t="str">
        <f t="shared" si="88"/>
        <v>18-35.</v>
      </c>
    </row>
    <row r="368" spans="1:20" ht="18.75" hidden="1" customHeight="1" x14ac:dyDescent="0.3">
      <c r="A368" s="532">
        <v>384</v>
      </c>
      <c r="B368" s="121" t="s">
        <v>1143</v>
      </c>
      <c r="C368" s="542" t="s">
        <v>664</v>
      </c>
      <c r="D368" s="550"/>
      <c r="E368" s="4" t="s">
        <v>98</v>
      </c>
      <c r="F368" s="34">
        <f>IFERROR(INDEX(Rates[[433]:[13731]],
MATCH('SOW Units'!$B368,Rates[Pay Item],0),
MATCH(TEXT('Invoice Rate Sheet'!$F$2,"0"),Rates[[#Headers],[433]:[13731]],0)),0)</f>
        <v>648.27</v>
      </c>
      <c r="G368" s="166">
        <f t="shared" si="89"/>
        <v>648.27</v>
      </c>
      <c r="H368" s="1">
        <f t="shared" si="82"/>
        <v>0</v>
      </c>
      <c r="I368" s="89"/>
      <c r="J368" s="89"/>
      <c r="K368" s="89"/>
      <c r="L368" s="89"/>
      <c r="M368" s="89"/>
      <c r="N368" s="89"/>
      <c r="O368" s="89"/>
      <c r="P368" s="89"/>
      <c r="Q368" s="89"/>
      <c r="R368" s="386"/>
      <c r="S368" s="228" t="b">
        <f t="shared" si="87"/>
        <v>0</v>
      </c>
      <c r="T368" s="531" t="str">
        <f t="shared" si="88"/>
        <v>18-36.</v>
      </c>
    </row>
    <row r="369" spans="1:20" ht="18.75" hidden="1" customHeight="1" x14ac:dyDescent="0.3">
      <c r="A369" s="532">
        <v>385</v>
      </c>
      <c r="B369" s="121" t="s">
        <v>1144</v>
      </c>
      <c r="C369" s="542" t="s">
        <v>1373</v>
      </c>
      <c r="D369" s="550"/>
      <c r="E369" s="4" t="s">
        <v>98</v>
      </c>
      <c r="F369" s="34">
        <f>IFERROR(INDEX(Rates[[433]:[13731]],
MATCH('SOW Units'!$B369,Rates[Pay Item],0),
MATCH(TEXT('Invoice Rate Sheet'!$F$2,"0"),Rates[[#Headers],[433]:[13731]],0)),0)</f>
        <v>1670</v>
      </c>
      <c r="G369" s="166">
        <f t="shared" si="89"/>
        <v>1670</v>
      </c>
      <c r="H369" s="1">
        <f t="shared" si="82"/>
        <v>0</v>
      </c>
      <c r="I369" s="89"/>
      <c r="J369" s="89"/>
      <c r="K369" s="89"/>
      <c r="L369" s="89"/>
      <c r="M369" s="89"/>
      <c r="N369" s="89"/>
      <c r="O369" s="89"/>
      <c r="P369" s="89"/>
      <c r="Q369" s="89"/>
      <c r="R369" s="386"/>
      <c r="S369" s="228" t="b">
        <f t="shared" si="87"/>
        <v>0</v>
      </c>
      <c r="T369" s="531" t="str">
        <f t="shared" si="88"/>
        <v>18-37.</v>
      </c>
    </row>
    <row r="370" spans="1:20" ht="18.75" hidden="1" customHeight="1" x14ac:dyDescent="0.3">
      <c r="A370" s="532">
        <v>386</v>
      </c>
      <c r="B370" s="121" t="s">
        <v>1145</v>
      </c>
      <c r="C370" s="542" t="s">
        <v>665</v>
      </c>
      <c r="D370" s="550"/>
      <c r="E370" s="4" t="s">
        <v>98</v>
      </c>
      <c r="F370" s="34">
        <f>IFERROR(INDEX(Rates[[433]:[13731]],
MATCH('SOW Units'!$B370,Rates[Pay Item],0),
MATCH(TEXT('Invoice Rate Sheet'!$F$2,"0"),Rates[[#Headers],[433]:[13731]],0)),0)</f>
        <v>315</v>
      </c>
      <c r="G370" s="166">
        <f t="shared" si="89"/>
        <v>315</v>
      </c>
      <c r="H370" s="1">
        <f t="shared" si="82"/>
        <v>0</v>
      </c>
      <c r="I370" s="89"/>
      <c r="J370" s="89"/>
      <c r="K370" s="89"/>
      <c r="L370" s="89"/>
      <c r="M370" s="89"/>
      <c r="N370" s="89"/>
      <c r="O370" s="89"/>
      <c r="P370" s="89"/>
      <c r="Q370" s="89"/>
      <c r="R370" s="386"/>
      <c r="S370" s="228" t="b">
        <f t="shared" si="87"/>
        <v>0</v>
      </c>
      <c r="T370" s="531" t="str">
        <f t="shared" si="88"/>
        <v>18-38.</v>
      </c>
    </row>
    <row r="371" spans="1:20" ht="18.75" hidden="1" customHeight="1" x14ac:dyDescent="0.3">
      <c r="A371" s="532">
        <v>387</v>
      </c>
      <c r="B371" s="121" t="s">
        <v>1146</v>
      </c>
      <c r="C371" s="542" t="s">
        <v>666</v>
      </c>
      <c r="D371" s="550"/>
      <c r="E371" s="4" t="s">
        <v>98</v>
      </c>
      <c r="F371" s="34">
        <f>IFERROR(INDEX(Rates[[433]:[13731]],
MATCH('SOW Units'!$B371,Rates[Pay Item],0),
MATCH(TEXT('Invoice Rate Sheet'!$F$2,"0"),Rates[[#Headers],[433]:[13731]],0)),0)</f>
        <v>315</v>
      </c>
      <c r="G371" s="166">
        <f t="shared" si="89"/>
        <v>315</v>
      </c>
      <c r="H371" s="1">
        <f t="shared" si="82"/>
        <v>0</v>
      </c>
      <c r="I371" s="89"/>
      <c r="J371" s="89"/>
      <c r="K371" s="89"/>
      <c r="L371" s="89"/>
      <c r="M371" s="89"/>
      <c r="N371" s="89"/>
      <c r="O371" s="89"/>
      <c r="P371" s="89"/>
      <c r="Q371" s="89"/>
      <c r="R371" s="386"/>
      <c r="S371" s="228" t="b">
        <f t="shared" si="87"/>
        <v>0</v>
      </c>
      <c r="T371" s="531" t="str">
        <f t="shared" si="88"/>
        <v>18-39.</v>
      </c>
    </row>
    <row r="372" spans="1:20" ht="18.75" hidden="1" customHeight="1" x14ac:dyDescent="0.3">
      <c r="A372" s="532">
        <v>388</v>
      </c>
      <c r="B372" s="121" t="s">
        <v>1147</v>
      </c>
      <c r="C372" s="542" t="s">
        <v>667</v>
      </c>
      <c r="D372" s="550"/>
      <c r="E372" s="4" t="s">
        <v>98</v>
      </c>
      <c r="F372" s="34">
        <f>IFERROR(INDEX(Rates[[433]:[13731]],
MATCH('SOW Units'!$B372,Rates[Pay Item],0),
MATCH(TEXT('Invoice Rate Sheet'!$F$2,"0"),Rates[[#Headers],[433]:[13731]],0)),0)</f>
        <v>420</v>
      </c>
      <c r="G372" s="166">
        <f t="shared" si="89"/>
        <v>420</v>
      </c>
      <c r="H372" s="1">
        <f t="shared" si="82"/>
        <v>0</v>
      </c>
      <c r="I372" s="89"/>
      <c r="J372" s="89"/>
      <c r="K372" s="89"/>
      <c r="L372" s="89"/>
      <c r="M372" s="89"/>
      <c r="N372" s="89"/>
      <c r="O372" s="89"/>
      <c r="P372" s="89"/>
      <c r="Q372" s="89"/>
      <c r="R372" s="386"/>
      <c r="S372" s="228" t="b">
        <f t="shared" si="87"/>
        <v>0</v>
      </c>
      <c r="T372" s="531" t="str">
        <f t="shared" si="88"/>
        <v>18-40.</v>
      </c>
    </row>
    <row r="373" spans="1:20" ht="18.75" hidden="1" customHeight="1" x14ac:dyDescent="0.3">
      <c r="A373" s="532">
        <v>389</v>
      </c>
      <c r="B373" s="121" t="s">
        <v>507</v>
      </c>
      <c r="C373" s="542" t="s">
        <v>668</v>
      </c>
      <c r="D373" s="550"/>
      <c r="E373" s="4" t="s">
        <v>98</v>
      </c>
      <c r="F373" s="34">
        <f>IFERROR(INDEX(Rates[[433]:[13731]],
MATCH('SOW Units'!$B373,Rates[Pay Item],0),
MATCH(TEXT('Invoice Rate Sheet'!$F$2,"0"),Rates[[#Headers],[433]:[13731]],0)),0)</f>
        <v>2730</v>
      </c>
      <c r="G373" s="166">
        <f t="shared" si="89"/>
        <v>2730</v>
      </c>
      <c r="H373" s="1">
        <f t="shared" si="82"/>
        <v>0</v>
      </c>
      <c r="I373" s="89"/>
      <c r="J373" s="89"/>
      <c r="K373" s="89"/>
      <c r="L373" s="89"/>
      <c r="M373" s="89"/>
      <c r="N373" s="89"/>
      <c r="O373" s="89"/>
      <c r="P373" s="89"/>
      <c r="Q373" s="89"/>
      <c r="R373" s="386"/>
      <c r="S373" s="228" t="b">
        <f t="shared" si="87"/>
        <v>0</v>
      </c>
      <c r="T373" s="531" t="str">
        <f t="shared" si="88"/>
        <v>18-41.</v>
      </c>
    </row>
    <row r="374" spans="1:20" ht="18.75" hidden="1" customHeight="1" x14ac:dyDescent="0.3">
      <c r="A374" s="532">
        <v>390</v>
      </c>
      <c r="B374" s="121" t="s">
        <v>508</v>
      </c>
      <c r="C374" s="542" t="s">
        <v>669</v>
      </c>
      <c r="D374" s="550"/>
      <c r="E374" s="4" t="s">
        <v>98</v>
      </c>
      <c r="F374" s="34">
        <f>IFERROR(INDEX(Rates[[433]:[13731]],
MATCH('SOW Units'!$B374,Rates[Pay Item],0),
MATCH(TEXT('Invoice Rate Sheet'!$F$2,"0"),Rates[[#Headers],[433]:[13731]],0)),0)</f>
        <v>2940</v>
      </c>
      <c r="G374" s="166">
        <f t="shared" si="89"/>
        <v>2940</v>
      </c>
      <c r="H374" s="1">
        <f t="shared" si="82"/>
        <v>0</v>
      </c>
      <c r="I374" s="89"/>
      <c r="J374" s="89"/>
      <c r="K374" s="89"/>
      <c r="L374" s="89"/>
      <c r="M374" s="89"/>
      <c r="N374" s="89"/>
      <c r="O374" s="89"/>
      <c r="P374" s="89"/>
      <c r="Q374" s="89"/>
      <c r="R374" s="386"/>
      <c r="S374" s="228" t="b">
        <f t="shared" si="87"/>
        <v>0</v>
      </c>
      <c r="T374" s="531" t="str">
        <f t="shared" si="88"/>
        <v>18-42.</v>
      </c>
    </row>
    <row r="375" spans="1:20" ht="18.75" hidden="1" customHeight="1" x14ac:dyDescent="0.3">
      <c r="A375" s="532">
        <v>391</v>
      </c>
      <c r="B375" s="121" t="s">
        <v>509</v>
      </c>
      <c r="C375" s="542" t="s">
        <v>670</v>
      </c>
      <c r="D375" s="550"/>
      <c r="E375" s="4" t="s">
        <v>98</v>
      </c>
      <c r="F375" s="34">
        <f>IFERROR(INDEX(Rates[[433]:[13731]],
MATCH('SOW Units'!$B375,Rates[Pay Item],0),
MATCH(TEXT('Invoice Rate Sheet'!$F$2,"0"),Rates[[#Headers],[433]:[13731]],0)),0)</f>
        <v>4200</v>
      </c>
      <c r="G375" s="166">
        <f t="shared" si="89"/>
        <v>4200</v>
      </c>
      <c r="H375" s="1">
        <f t="shared" si="82"/>
        <v>0</v>
      </c>
      <c r="I375" s="89"/>
      <c r="J375" s="89"/>
      <c r="K375" s="89"/>
      <c r="L375" s="89"/>
      <c r="M375" s="89"/>
      <c r="N375" s="89"/>
      <c r="O375" s="89"/>
      <c r="P375" s="89"/>
      <c r="Q375" s="89"/>
      <c r="R375" s="386"/>
      <c r="S375" s="228" t="b">
        <f t="shared" si="87"/>
        <v>0</v>
      </c>
      <c r="T375" s="531" t="str">
        <f t="shared" si="88"/>
        <v>18-43.</v>
      </c>
    </row>
    <row r="376" spans="1:20" ht="18.75" hidden="1" customHeight="1" x14ac:dyDescent="0.3">
      <c r="A376" s="532">
        <v>392</v>
      </c>
      <c r="B376" s="121" t="s">
        <v>510</v>
      </c>
      <c r="C376" s="542" t="s">
        <v>671</v>
      </c>
      <c r="D376" s="550"/>
      <c r="E376" s="4" t="s">
        <v>98</v>
      </c>
      <c r="F376" s="34">
        <f>IFERROR(INDEX(Rates[[433]:[13731]],
MATCH('SOW Units'!$B376,Rates[Pay Item],0),
MATCH(TEXT('Invoice Rate Sheet'!$F$2,"0"),Rates[[#Headers],[433]:[13731]],0)),0)</f>
        <v>3150</v>
      </c>
      <c r="G376" s="166">
        <f t="shared" si="89"/>
        <v>3150</v>
      </c>
      <c r="H376" s="1">
        <f t="shared" si="82"/>
        <v>0</v>
      </c>
      <c r="I376" s="89"/>
      <c r="J376" s="89"/>
      <c r="K376" s="89"/>
      <c r="L376" s="89"/>
      <c r="M376" s="89"/>
      <c r="N376" s="89"/>
      <c r="O376" s="89"/>
      <c r="P376" s="89"/>
      <c r="Q376" s="89"/>
      <c r="R376" s="386"/>
      <c r="S376" s="228" t="b">
        <f t="shared" si="87"/>
        <v>0</v>
      </c>
      <c r="T376" s="531" t="str">
        <f t="shared" si="88"/>
        <v>18-44.</v>
      </c>
    </row>
    <row r="377" spans="1:20" ht="18.75" hidden="1" customHeight="1" x14ac:dyDescent="0.3">
      <c r="A377" s="532">
        <v>393</v>
      </c>
      <c r="B377" s="121" t="s">
        <v>511</v>
      </c>
      <c r="C377" s="542" t="s">
        <v>672</v>
      </c>
      <c r="D377" s="550"/>
      <c r="E377" s="4" t="s">
        <v>98</v>
      </c>
      <c r="F377" s="34">
        <f>IFERROR(INDEX(Rates[[433]:[13731]],
MATCH('SOW Units'!$B377,Rates[Pay Item],0),
MATCH(TEXT('Invoice Rate Sheet'!$F$2,"0"),Rates[[#Headers],[433]:[13731]],0)),0)</f>
        <v>4200</v>
      </c>
      <c r="G377" s="166">
        <f t="shared" si="89"/>
        <v>4200</v>
      </c>
      <c r="H377" s="1">
        <f t="shared" si="82"/>
        <v>0</v>
      </c>
      <c r="I377" s="89"/>
      <c r="J377" s="89"/>
      <c r="K377" s="89"/>
      <c r="L377" s="89"/>
      <c r="M377" s="89"/>
      <c r="N377" s="89"/>
      <c r="O377" s="89"/>
      <c r="P377" s="89"/>
      <c r="Q377" s="89"/>
      <c r="R377" s="386"/>
      <c r="S377" s="228" t="b">
        <f t="shared" si="87"/>
        <v>0</v>
      </c>
      <c r="T377" s="531" t="str">
        <f t="shared" si="88"/>
        <v>18-45.</v>
      </c>
    </row>
    <row r="378" spans="1:20" ht="18.75" hidden="1" customHeight="1" x14ac:dyDescent="0.3">
      <c r="A378" s="532">
        <v>394</v>
      </c>
      <c r="B378" s="121" t="s">
        <v>512</v>
      </c>
      <c r="C378" s="542" t="s">
        <v>673</v>
      </c>
      <c r="D378" s="550"/>
      <c r="E378" s="4" t="s">
        <v>98</v>
      </c>
      <c r="F378" s="34">
        <f>IFERROR(INDEX(Rates[[433]:[13731]],
MATCH('SOW Units'!$B378,Rates[Pay Item],0),
MATCH(TEXT('Invoice Rate Sheet'!$F$2,"0"),Rates[[#Headers],[433]:[13731]],0)),0)</f>
        <v>4830</v>
      </c>
      <c r="G378" s="166">
        <f t="shared" si="89"/>
        <v>4830</v>
      </c>
      <c r="H378" s="1">
        <f t="shared" si="82"/>
        <v>0</v>
      </c>
      <c r="I378" s="89"/>
      <c r="J378" s="89"/>
      <c r="K378" s="89"/>
      <c r="L378" s="89"/>
      <c r="M378" s="89"/>
      <c r="N378" s="89"/>
      <c r="O378" s="89"/>
      <c r="P378" s="89"/>
      <c r="Q378" s="89"/>
      <c r="R378" s="386"/>
      <c r="S378" s="228" t="b">
        <f t="shared" si="87"/>
        <v>0</v>
      </c>
      <c r="T378" s="531" t="str">
        <f t="shared" si="88"/>
        <v>18-46.</v>
      </c>
    </row>
    <row r="379" spans="1:20" ht="18.75" hidden="1" customHeight="1" x14ac:dyDescent="0.3">
      <c r="A379" s="532">
        <v>395</v>
      </c>
      <c r="B379" s="121" t="s">
        <v>1340</v>
      </c>
      <c r="C379" s="542" t="s">
        <v>1341</v>
      </c>
      <c r="D379" s="550"/>
      <c r="E379" s="4" t="s">
        <v>98</v>
      </c>
      <c r="F379" s="34">
        <f>IFERROR(INDEX(Rates[[433]:[13731]],
MATCH('SOW Units'!$B379,Rates[Pay Item],0),
MATCH(TEXT('Invoice Rate Sheet'!$F$2,"0"),Rates[[#Headers],[433]:[13731]],0)),0)</f>
        <v>3056.13</v>
      </c>
      <c r="G379" s="166">
        <f t="shared" ref="G379:G390" si="90">F379</f>
        <v>3056.13</v>
      </c>
      <c r="H379" s="1">
        <f t="shared" ref="H379:H390" si="91">SUM(I379:R379)</f>
        <v>0</v>
      </c>
      <c r="I379" s="89"/>
      <c r="J379" s="89"/>
      <c r="K379" s="89"/>
      <c r="L379" s="89"/>
      <c r="M379" s="89"/>
      <c r="N379" s="89"/>
      <c r="O379" s="89"/>
      <c r="P379" s="89"/>
      <c r="Q379" s="89"/>
      <c r="R379" s="386"/>
      <c r="S379" s="228" t="b">
        <f t="shared" si="87"/>
        <v>0</v>
      </c>
      <c r="T379" s="531" t="str">
        <f t="shared" si="88"/>
        <v>18-47.</v>
      </c>
    </row>
    <row r="380" spans="1:20" ht="18.75" hidden="1" customHeight="1" x14ac:dyDescent="0.3">
      <c r="A380" s="532">
        <v>396</v>
      </c>
      <c r="B380" s="121" t="s">
        <v>1342</v>
      </c>
      <c r="C380" s="542" t="s">
        <v>1343</v>
      </c>
      <c r="D380" s="550"/>
      <c r="E380" s="4" t="s">
        <v>98</v>
      </c>
      <c r="F380" s="34">
        <f>IFERROR(INDEX(Rates[[433]:[13731]],
MATCH('SOW Units'!$B380,Rates[Pay Item],0),
MATCH(TEXT('Invoice Rate Sheet'!$F$2,"0"),Rates[[#Headers],[433]:[13731]],0)),0)</f>
        <v>2928.78</v>
      </c>
      <c r="G380" s="166">
        <f t="shared" si="90"/>
        <v>2928.78</v>
      </c>
      <c r="H380" s="1">
        <f t="shared" si="91"/>
        <v>0</v>
      </c>
      <c r="I380" s="89"/>
      <c r="J380" s="89"/>
      <c r="K380" s="89"/>
      <c r="L380" s="89"/>
      <c r="M380" s="89"/>
      <c r="N380" s="89"/>
      <c r="O380" s="89"/>
      <c r="P380" s="89"/>
      <c r="Q380" s="89"/>
      <c r="R380" s="386"/>
      <c r="S380" s="228" t="b">
        <f t="shared" si="87"/>
        <v>0</v>
      </c>
      <c r="T380" s="531" t="str">
        <f t="shared" si="88"/>
        <v>18.48.</v>
      </c>
    </row>
    <row r="381" spans="1:20" ht="18.75" hidden="1" customHeight="1" x14ac:dyDescent="0.3">
      <c r="A381" s="532">
        <v>397</v>
      </c>
      <c r="B381" s="121" t="s">
        <v>1344</v>
      </c>
      <c r="C381" s="542" t="s">
        <v>1345</v>
      </c>
      <c r="D381" s="550"/>
      <c r="E381" s="4" t="s">
        <v>98</v>
      </c>
      <c r="F381" s="34">
        <f>IFERROR(INDEX(Rates[[433]:[13731]],
MATCH('SOW Units'!$B381,Rates[Pay Item],0),
MATCH(TEXT('Invoice Rate Sheet'!$F$2,"0"),Rates[[#Headers],[433]:[13731]],0)),0)</f>
        <v>3565.48</v>
      </c>
      <c r="G381" s="166">
        <f t="shared" si="90"/>
        <v>3565.48</v>
      </c>
      <c r="H381" s="1">
        <f t="shared" si="91"/>
        <v>0</v>
      </c>
      <c r="I381" s="89"/>
      <c r="J381" s="89"/>
      <c r="K381" s="89"/>
      <c r="L381" s="89"/>
      <c r="M381" s="89"/>
      <c r="N381" s="89"/>
      <c r="O381" s="89"/>
      <c r="P381" s="89"/>
      <c r="Q381" s="89"/>
      <c r="R381" s="386"/>
      <c r="S381" s="228" t="b">
        <f t="shared" si="87"/>
        <v>0</v>
      </c>
      <c r="T381" s="531" t="str">
        <f t="shared" si="88"/>
        <v>18-49.</v>
      </c>
    </row>
    <row r="382" spans="1:20" ht="18.75" hidden="1" customHeight="1" x14ac:dyDescent="0.3">
      <c r="A382" s="532">
        <v>398</v>
      </c>
      <c r="B382" s="121" t="s">
        <v>1346</v>
      </c>
      <c r="C382" s="542" t="s">
        <v>1347</v>
      </c>
      <c r="D382" s="550"/>
      <c r="E382" s="4" t="s">
        <v>98</v>
      </c>
      <c r="F382" s="34">
        <f>IFERROR(INDEX(Rates[[433]:[13731]],
MATCH('SOW Units'!$B382,Rates[Pay Item],0),
MATCH(TEXT('Invoice Rate Sheet'!$F$2,"0"),Rates[[#Headers],[433]:[13731]],0)),0)</f>
        <v>3438.14</v>
      </c>
      <c r="G382" s="166">
        <f t="shared" si="90"/>
        <v>3438.14</v>
      </c>
      <c r="H382" s="1">
        <f t="shared" si="91"/>
        <v>0</v>
      </c>
      <c r="I382" s="89"/>
      <c r="J382" s="89"/>
      <c r="K382" s="89"/>
      <c r="L382" s="89"/>
      <c r="M382" s="89"/>
      <c r="N382" s="89"/>
      <c r="O382" s="89"/>
      <c r="P382" s="89"/>
      <c r="Q382" s="89"/>
      <c r="R382" s="386"/>
      <c r="S382" s="228" t="b">
        <f t="shared" si="87"/>
        <v>0</v>
      </c>
      <c r="T382" s="531" t="str">
        <f t="shared" si="88"/>
        <v>18-50.</v>
      </c>
    </row>
    <row r="383" spans="1:20" ht="18.75" hidden="1" customHeight="1" x14ac:dyDescent="0.3">
      <c r="A383" s="532">
        <v>399</v>
      </c>
      <c r="B383" s="121" t="s">
        <v>1348</v>
      </c>
      <c r="C383" s="542" t="s">
        <v>1349</v>
      </c>
      <c r="D383" s="550"/>
      <c r="E383" s="4" t="s">
        <v>98</v>
      </c>
      <c r="F383" s="34">
        <f>IFERROR(INDEX(Rates[[433]:[13731]],
MATCH('SOW Units'!$B383,Rates[Pay Item],0),
MATCH(TEXT('Invoice Rate Sheet'!$F$2,"0"),Rates[[#Headers],[433]:[13731]],0)),0)</f>
        <v>7137.9</v>
      </c>
      <c r="G383" s="166">
        <f t="shared" si="90"/>
        <v>7137.9</v>
      </c>
      <c r="H383" s="1">
        <f t="shared" si="91"/>
        <v>0</v>
      </c>
      <c r="I383" s="89"/>
      <c r="J383" s="89"/>
      <c r="K383" s="89"/>
      <c r="L383" s="89"/>
      <c r="M383" s="89"/>
      <c r="N383" s="89"/>
      <c r="O383" s="89"/>
      <c r="P383" s="89"/>
      <c r="Q383" s="89"/>
      <c r="R383" s="386"/>
      <c r="S383" s="228" t="b">
        <f t="shared" si="87"/>
        <v>0</v>
      </c>
      <c r="T383" s="531" t="str">
        <f t="shared" si="88"/>
        <v>18-51.</v>
      </c>
    </row>
    <row r="384" spans="1:20" ht="18.75" hidden="1" customHeight="1" x14ac:dyDescent="0.3">
      <c r="A384" s="532">
        <v>400</v>
      </c>
      <c r="B384" s="121" t="s">
        <v>1350</v>
      </c>
      <c r="C384" s="542" t="s">
        <v>1351</v>
      </c>
      <c r="D384" s="550"/>
      <c r="E384" s="4" t="s">
        <v>98</v>
      </c>
      <c r="F384" s="34">
        <f>IFERROR(INDEX(Rates[[433]:[13731]],
MATCH('SOW Units'!$B384,Rates[Pay Item],0),
MATCH(TEXT('Invoice Rate Sheet'!$F$2,"0"),Rates[[#Headers],[433]:[13731]],0)),0)</f>
        <v>6600</v>
      </c>
      <c r="G384" s="166">
        <f t="shared" si="90"/>
        <v>6600</v>
      </c>
      <c r="H384" s="1">
        <f t="shared" si="91"/>
        <v>0</v>
      </c>
      <c r="I384" s="89"/>
      <c r="J384" s="89"/>
      <c r="K384" s="89"/>
      <c r="L384" s="89"/>
      <c r="M384" s="89"/>
      <c r="N384" s="89"/>
      <c r="O384" s="89"/>
      <c r="P384" s="89"/>
      <c r="Q384" s="89"/>
      <c r="R384" s="386"/>
      <c r="S384" s="228" t="b">
        <f t="shared" si="87"/>
        <v>0</v>
      </c>
      <c r="T384" s="531" t="str">
        <f t="shared" si="88"/>
        <v>18-52.</v>
      </c>
    </row>
    <row r="385" spans="1:21" ht="18.75" hidden="1" customHeight="1" x14ac:dyDescent="0.3">
      <c r="A385" s="532">
        <v>401</v>
      </c>
      <c r="B385" s="121" t="s">
        <v>1352</v>
      </c>
      <c r="C385" s="542" t="s">
        <v>1353</v>
      </c>
      <c r="D385" s="550"/>
      <c r="E385" s="4" t="s">
        <v>98</v>
      </c>
      <c r="F385" s="34">
        <f>IFERROR(INDEX(Rates[[433]:[13731]],
MATCH('SOW Units'!$B385,Rates[Pay Item],0),
MATCH(TEXT('Invoice Rate Sheet'!$F$2,"0"),Rates[[#Headers],[433]:[13731]],0)),0)</f>
        <v>6006</v>
      </c>
      <c r="G385" s="166">
        <f t="shared" si="90"/>
        <v>6006</v>
      </c>
      <c r="H385" s="1">
        <f t="shared" si="91"/>
        <v>0</v>
      </c>
      <c r="I385" s="89"/>
      <c r="J385" s="89"/>
      <c r="K385" s="89"/>
      <c r="L385" s="89"/>
      <c r="M385" s="89"/>
      <c r="N385" s="89"/>
      <c r="O385" s="89"/>
      <c r="P385" s="89"/>
      <c r="Q385" s="89"/>
      <c r="R385" s="386"/>
      <c r="S385" s="228" t="b">
        <f t="shared" si="87"/>
        <v>0</v>
      </c>
      <c r="T385" s="531" t="str">
        <f t="shared" si="88"/>
        <v>18-53.</v>
      </c>
    </row>
    <row r="386" spans="1:21" ht="18.75" hidden="1" customHeight="1" x14ac:dyDescent="0.3">
      <c r="A386" s="532">
        <v>402</v>
      </c>
      <c r="B386" s="121" t="s">
        <v>1354</v>
      </c>
      <c r="C386" s="542" t="s">
        <v>1355</v>
      </c>
      <c r="D386" s="550"/>
      <c r="E386" s="4" t="s">
        <v>98</v>
      </c>
      <c r="F386" s="34">
        <f>IFERROR(INDEX(Rates[[433]:[13731]],
MATCH('SOW Units'!$B386,Rates[Pay Item],0),
MATCH(TEXT('Invoice Rate Sheet'!$F$2,"0"),Rates[[#Headers],[433]:[13731]],0)),0)</f>
        <v>5544</v>
      </c>
      <c r="G386" s="166">
        <f t="shared" si="90"/>
        <v>5544</v>
      </c>
      <c r="H386" s="1">
        <f t="shared" si="91"/>
        <v>0</v>
      </c>
      <c r="I386" s="89"/>
      <c r="J386" s="89"/>
      <c r="K386" s="89"/>
      <c r="L386" s="89"/>
      <c r="M386" s="89"/>
      <c r="N386" s="89"/>
      <c r="O386" s="89"/>
      <c r="P386" s="89"/>
      <c r="Q386" s="89"/>
      <c r="R386" s="386"/>
      <c r="S386" s="228" t="b">
        <f t="shared" si="87"/>
        <v>0</v>
      </c>
      <c r="T386" s="531" t="str">
        <f t="shared" si="88"/>
        <v>18-54.</v>
      </c>
    </row>
    <row r="387" spans="1:21" ht="18.75" hidden="1" customHeight="1" x14ac:dyDescent="0.3">
      <c r="A387" s="532">
        <v>403</v>
      </c>
      <c r="B387" s="121" t="s">
        <v>1356</v>
      </c>
      <c r="C387" s="542" t="s">
        <v>1357</v>
      </c>
      <c r="D387" s="550"/>
      <c r="E387" s="4" t="s">
        <v>98</v>
      </c>
      <c r="F387" s="34">
        <f>IFERROR(INDEX(Rates[[433]:[13731]],
MATCH('SOW Units'!$B387,Rates[Pay Item],0),
MATCH(TEXT('Invoice Rate Sheet'!$F$2,"0"),Rates[[#Headers],[433]:[13731]],0)),0)</f>
        <v>7161</v>
      </c>
      <c r="G387" s="166">
        <f t="shared" si="90"/>
        <v>7161</v>
      </c>
      <c r="H387" s="1">
        <f t="shared" si="91"/>
        <v>0</v>
      </c>
      <c r="I387" s="89"/>
      <c r="J387" s="89"/>
      <c r="K387" s="89"/>
      <c r="L387" s="89"/>
      <c r="M387" s="89"/>
      <c r="N387" s="89"/>
      <c r="O387" s="89"/>
      <c r="P387" s="89"/>
      <c r="Q387" s="89"/>
      <c r="R387" s="386"/>
      <c r="S387" s="228" t="b">
        <f t="shared" si="87"/>
        <v>0</v>
      </c>
      <c r="T387" s="531" t="str">
        <f t="shared" si="88"/>
        <v>18-55.</v>
      </c>
    </row>
    <row r="388" spans="1:21" ht="18.75" hidden="1" customHeight="1" x14ac:dyDescent="0.3">
      <c r="A388" s="532">
        <v>404</v>
      </c>
      <c r="B388" s="121" t="s">
        <v>1358</v>
      </c>
      <c r="C388" s="542" t="s">
        <v>1359</v>
      </c>
      <c r="D388" s="550"/>
      <c r="E388" s="4" t="s">
        <v>98</v>
      </c>
      <c r="F388" s="34">
        <f>IFERROR(INDEX(Rates[[433]:[13731]],
MATCH('SOW Units'!$B388,Rates[Pay Item],0),
MATCH(TEXT('Invoice Rate Sheet'!$F$2,"0"),Rates[[#Headers],[433]:[13731]],0)),0)</f>
        <v>6814.5</v>
      </c>
      <c r="G388" s="166">
        <f t="shared" si="90"/>
        <v>6814.5</v>
      </c>
      <c r="H388" s="1">
        <f t="shared" si="91"/>
        <v>0</v>
      </c>
      <c r="I388" s="89"/>
      <c r="J388" s="89"/>
      <c r="K388" s="89"/>
      <c r="L388" s="89"/>
      <c r="M388" s="89"/>
      <c r="N388" s="89"/>
      <c r="O388" s="89"/>
      <c r="P388" s="89"/>
      <c r="Q388" s="89"/>
      <c r="R388" s="386"/>
      <c r="S388" s="228" t="b">
        <f t="shared" si="87"/>
        <v>0</v>
      </c>
      <c r="T388" s="531" t="str">
        <f t="shared" si="88"/>
        <v>18-56.</v>
      </c>
    </row>
    <row r="389" spans="1:21" ht="18.75" hidden="1" customHeight="1" x14ac:dyDescent="0.3">
      <c r="A389" s="532">
        <v>405</v>
      </c>
      <c r="B389" s="121" t="s">
        <v>1360</v>
      </c>
      <c r="C389" s="542" t="s">
        <v>1361</v>
      </c>
      <c r="D389" s="550"/>
      <c r="E389" s="4" t="s">
        <v>98</v>
      </c>
      <c r="F389" s="34">
        <f>IFERROR(INDEX(Rates[[433]:[13731]],
MATCH('SOW Units'!$B389,Rates[Pay Item],0),
MATCH(TEXT('Invoice Rate Sheet'!$F$2,"0"),Rates[[#Headers],[433]:[13731]],0)),0)</f>
        <v>9586.5</v>
      </c>
      <c r="G389" s="166">
        <f t="shared" si="90"/>
        <v>9586.5</v>
      </c>
      <c r="H389" s="1">
        <f t="shared" si="91"/>
        <v>0</v>
      </c>
      <c r="I389" s="89"/>
      <c r="J389" s="89"/>
      <c r="K389" s="89"/>
      <c r="L389" s="89"/>
      <c r="M389" s="89"/>
      <c r="N389" s="89"/>
      <c r="O389" s="89"/>
      <c r="P389" s="89"/>
      <c r="Q389" s="89"/>
      <c r="R389" s="386"/>
      <c r="S389" s="228" t="b">
        <f t="shared" si="87"/>
        <v>0</v>
      </c>
      <c r="T389" s="531" t="str">
        <f t="shared" si="88"/>
        <v>18-57.</v>
      </c>
    </row>
    <row r="390" spans="1:21" ht="18.75" hidden="1" customHeight="1" x14ac:dyDescent="0.3">
      <c r="A390" s="532">
        <v>406</v>
      </c>
      <c r="B390" s="121" t="s">
        <v>1362</v>
      </c>
      <c r="C390" s="542" t="s">
        <v>1363</v>
      </c>
      <c r="D390" s="550"/>
      <c r="E390" s="4" t="s">
        <v>98</v>
      </c>
      <c r="F390" s="34">
        <f>IFERROR(INDEX(Rates[[433]:[13731]],
MATCH('SOW Units'!$B390,Rates[Pay Item],0),
MATCH(TEXT('Invoice Rate Sheet'!$F$2,"0"),Rates[[#Headers],[433]:[13731]],0)),0)</f>
        <v>9009</v>
      </c>
      <c r="G390" s="166">
        <f t="shared" si="90"/>
        <v>9009</v>
      </c>
      <c r="H390" s="1">
        <f t="shared" si="91"/>
        <v>0</v>
      </c>
      <c r="I390" s="89"/>
      <c r="J390" s="89"/>
      <c r="K390" s="89"/>
      <c r="L390" s="89"/>
      <c r="M390" s="89"/>
      <c r="N390" s="89"/>
      <c r="O390" s="89"/>
      <c r="P390" s="89"/>
      <c r="Q390" s="89"/>
      <c r="R390" s="386"/>
      <c r="S390" s="228" t="b">
        <f t="shared" si="87"/>
        <v>0</v>
      </c>
      <c r="T390" s="531" t="str">
        <f t="shared" si="88"/>
        <v>18-58.</v>
      </c>
    </row>
    <row r="391" spans="1:21" ht="18.75" hidden="1" customHeight="1" x14ac:dyDescent="0.3">
      <c r="A391" s="532">
        <v>407</v>
      </c>
      <c r="B391" s="197" t="s">
        <v>245</v>
      </c>
      <c r="C391" s="204" t="s">
        <v>627</v>
      </c>
      <c r="D391" s="205"/>
      <c r="E391" s="201"/>
      <c r="F391" s="199"/>
      <c r="G391" s="199"/>
      <c r="H391" s="202"/>
      <c r="I391" s="203"/>
      <c r="J391" s="203"/>
      <c r="K391" s="203"/>
      <c r="L391" s="203"/>
      <c r="M391" s="203"/>
      <c r="N391" s="203"/>
      <c r="O391" s="203"/>
      <c r="P391" s="203"/>
      <c r="Q391" s="203"/>
      <c r="R391" s="389"/>
      <c r="S391" s="228" t="b">
        <f t="shared" si="87"/>
        <v>0</v>
      </c>
      <c r="T391" s="531"/>
    </row>
    <row r="392" spans="1:21" ht="18.75" hidden="1" customHeight="1" x14ac:dyDescent="0.3">
      <c r="A392" s="532">
        <v>408</v>
      </c>
      <c r="B392" s="121" t="s">
        <v>270</v>
      </c>
      <c r="C392" s="542" t="s">
        <v>284</v>
      </c>
      <c r="D392" s="550"/>
      <c r="E392" s="4" t="s">
        <v>94</v>
      </c>
      <c r="F392" s="34">
        <f>IFERROR(INDEX(Rates[[433]:[13731]],
MATCH('SOW Units'!$B392,Rates[Pay Item],0),
MATCH(TEXT('Invoice Rate Sheet'!$F$2,"0"),Rates[[#Headers],[433]:[13731]],0)),0)</f>
        <v>1874.25</v>
      </c>
      <c r="G392" s="166">
        <f t="shared" si="89"/>
        <v>1874.25</v>
      </c>
      <c r="H392" s="1">
        <f t="shared" ref="H392:H451" si="92">SUM(I392:R392)</f>
        <v>0</v>
      </c>
      <c r="I392" s="89"/>
      <c r="J392" s="89"/>
      <c r="K392" s="89"/>
      <c r="L392" s="89"/>
      <c r="M392" s="89"/>
      <c r="N392" s="89"/>
      <c r="O392" s="89"/>
      <c r="P392" s="89"/>
      <c r="Q392" s="89"/>
      <c r="R392" s="386"/>
      <c r="S392" s="228" t="b">
        <f t="shared" si="87"/>
        <v>0</v>
      </c>
      <c r="T392" s="531" t="str">
        <f t="shared" si="88"/>
        <v>19-1.</v>
      </c>
    </row>
    <row r="393" spans="1:21" s="9" customFormat="1" ht="18" hidden="1" customHeight="1" x14ac:dyDescent="0.3">
      <c r="A393" s="532">
        <v>410</v>
      </c>
      <c r="B393" s="121" t="s">
        <v>271</v>
      </c>
      <c r="C393" s="542" t="s">
        <v>285</v>
      </c>
      <c r="D393" s="550"/>
      <c r="E393" s="4" t="s">
        <v>94</v>
      </c>
      <c r="F393" s="34">
        <f>IFERROR(INDEX(Rates[[433]:[13731]],
MATCH('SOW Units'!$B393,Rates[Pay Item],0),
MATCH(TEXT('Invoice Rate Sheet'!$F$2,"0"),Rates[[#Headers],[433]:[13731]],0)),0)</f>
        <v>3528</v>
      </c>
      <c r="G393" s="166">
        <f t="shared" si="89"/>
        <v>3528</v>
      </c>
      <c r="H393" s="1">
        <f t="shared" si="92"/>
        <v>0</v>
      </c>
      <c r="I393" s="89"/>
      <c r="J393" s="89"/>
      <c r="K393" s="89"/>
      <c r="L393" s="89"/>
      <c r="M393" s="89"/>
      <c r="N393" s="89"/>
      <c r="O393" s="89"/>
      <c r="P393" s="89"/>
      <c r="Q393" s="89"/>
      <c r="R393" s="386"/>
      <c r="S393" s="228" t="b">
        <f t="shared" si="87"/>
        <v>0</v>
      </c>
      <c r="T393" s="531" t="str">
        <f t="shared" si="88"/>
        <v>19-3.</v>
      </c>
      <c r="U393" s="381"/>
    </row>
    <row r="394" spans="1:21" ht="18.75" customHeight="1" x14ac:dyDescent="0.3">
      <c r="A394" s="532">
        <v>411</v>
      </c>
      <c r="B394" s="121" t="s">
        <v>272</v>
      </c>
      <c r="C394" s="542" t="s">
        <v>86</v>
      </c>
      <c r="D394" s="550"/>
      <c r="E394" s="4" t="s">
        <v>94</v>
      </c>
      <c r="F394" s="34">
        <f>IFERROR(INDEX(Rates[[433]:[13731]],
MATCH('SOW Units'!$B394,Rates[Pay Item],0),
MATCH(TEXT('Invoice Rate Sheet'!$F$2,"0"),Rates[[#Headers],[433]:[13731]],0)),0)</f>
        <v>1458.6</v>
      </c>
      <c r="G394" s="166">
        <f t="shared" si="89"/>
        <v>1458.6</v>
      </c>
      <c r="H394" s="1">
        <f t="shared" si="92"/>
        <v>1</v>
      </c>
      <c r="I394" s="89"/>
      <c r="J394" s="89"/>
      <c r="K394" s="89">
        <v>1</v>
      </c>
      <c r="L394" s="89"/>
      <c r="M394" s="89"/>
      <c r="N394" s="89"/>
      <c r="O394" s="89"/>
      <c r="P394" s="89"/>
      <c r="Q394" s="89"/>
      <c r="R394" s="386"/>
      <c r="S394" s="228" t="b">
        <f t="shared" si="87"/>
        <v>1</v>
      </c>
      <c r="T394" s="531" t="str">
        <f t="shared" si="88"/>
        <v>19-4.</v>
      </c>
    </row>
    <row r="395" spans="1:21" ht="18.75" hidden="1" customHeight="1" x14ac:dyDescent="0.3">
      <c r="A395" s="532">
        <v>412</v>
      </c>
      <c r="B395" s="121" t="s">
        <v>273</v>
      </c>
      <c r="C395" s="542" t="s">
        <v>551</v>
      </c>
      <c r="D395" s="550"/>
      <c r="E395" s="4" t="s">
        <v>94</v>
      </c>
      <c r="F395" s="34">
        <f>IFERROR(INDEX(Rates[[433]:[13731]],
MATCH('SOW Units'!$B395,Rates[Pay Item],0),
MATCH(TEXT('Invoice Rate Sheet'!$F$2,"0"),Rates[[#Headers],[433]:[13731]],0)),0)</f>
        <v>972.4</v>
      </c>
      <c r="G395" s="166">
        <f t="shared" si="89"/>
        <v>972.4</v>
      </c>
      <c r="H395" s="1">
        <f t="shared" si="92"/>
        <v>0</v>
      </c>
      <c r="I395" s="89"/>
      <c r="J395" s="89"/>
      <c r="K395" s="89"/>
      <c r="L395" s="89"/>
      <c r="M395" s="89"/>
      <c r="N395" s="89"/>
      <c r="O395" s="89"/>
      <c r="P395" s="89"/>
      <c r="Q395" s="89"/>
      <c r="R395" s="386"/>
      <c r="S395" s="228" t="b">
        <f t="shared" si="87"/>
        <v>0</v>
      </c>
      <c r="T395" s="531" t="str">
        <f t="shared" si="88"/>
        <v>19-5.</v>
      </c>
    </row>
    <row r="396" spans="1:21" ht="18.75" hidden="1" customHeight="1" x14ac:dyDescent="0.3">
      <c r="A396" s="532">
        <v>413</v>
      </c>
      <c r="B396" s="121" t="s">
        <v>274</v>
      </c>
      <c r="C396" s="542" t="s">
        <v>674</v>
      </c>
      <c r="D396" s="550"/>
      <c r="E396" s="4" t="s">
        <v>675</v>
      </c>
      <c r="F396" s="34">
        <f>IFERROR(INDEX(Rates[[433]:[13731]],
MATCH('SOW Units'!$B396,Rates[Pay Item],0),
MATCH(TEXT('Invoice Rate Sheet'!$F$2,"0"),Rates[[#Headers],[433]:[13731]],0)),0)</f>
        <v>972.4</v>
      </c>
      <c r="G396" s="166">
        <f t="shared" si="89"/>
        <v>972.4</v>
      </c>
      <c r="H396" s="1">
        <f t="shared" si="92"/>
        <v>0</v>
      </c>
      <c r="I396" s="89"/>
      <c r="J396" s="89"/>
      <c r="K396" s="89"/>
      <c r="L396" s="89"/>
      <c r="M396" s="89"/>
      <c r="N396" s="89"/>
      <c r="O396" s="89"/>
      <c r="P396" s="89"/>
      <c r="Q396" s="89"/>
      <c r="R396" s="386"/>
      <c r="S396" s="228" t="b">
        <f t="shared" ref="S396:S459" si="93">IF(H396&gt;0,TRUE,FALSE)</f>
        <v>0</v>
      </c>
      <c r="T396" s="531" t="str">
        <f t="shared" ref="T396:T459" si="94">B396</f>
        <v>19-6.</v>
      </c>
    </row>
    <row r="397" spans="1:21" ht="18.75" hidden="1" customHeight="1" x14ac:dyDescent="0.3">
      <c r="A397" s="532">
        <v>414</v>
      </c>
      <c r="B397" s="121" t="s">
        <v>275</v>
      </c>
      <c r="C397" s="542" t="s">
        <v>89</v>
      </c>
      <c r="D397" s="550"/>
      <c r="E397" s="4" t="s">
        <v>94</v>
      </c>
      <c r="F397" s="34">
        <f>IFERROR(INDEX(Rates[[433]:[13731]],
MATCH('SOW Units'!$B397,Rates[Pay Item],0),
MATCH(TEXT('Invoice Rate Sheet'!$F$2,"0"),Rates[[#Headers],[433]:[13731]],0)),0)</f>
        <v>632.04999999999995</v>
      </c>
      <c r="G397" s="166">
        <f t="shared" si="89"/>
        <v>632.04999999999995</v>
      </c>
      <c r="H397" s="1">
        <f t="shared" si="92"/>
        <v>0</v>
      </c>
      <c r="I397" s="89"/>
      <c r="J397" s="89"/>
      <c r="K397" s="89"/>
      <c r="L397" s="89"/>
      <c r="M397" s="89"/>
      <c r="N397" s="89"/>
      <c r="O397" s="89"/>
      <c r="P397" s="89"/>
      <c r="Q397" s="89"/>
      <c r="R397" s="386"/>
      <c r="S397" s="228" t="b">
        <f t="shared" si="93"/>
        <v>0</v>
      </c>
      <c r="T397" s="531" t="str">
        <f t="shared" si="94"/>
        <v>19-7.</v>
      </c>
    </row>
    <row r="398" spans="1:21" ht="18.75" hidden="1" customHeight="1" x14ac:dyDescent="0.3">
      <c r="A398" s="532">
        <v>415</v>
      </c>
      <c r="B398" s="121" t="s">
        <v>276</v>
      </c>
      <c r="C398" s="542" t="s">
        <v>90</v>
      </c>
      <c r="D398" s="550"/>
      <c r="E398" s="4" t="s">
        <v>94</v>
      </c>
      <c r="F398" s="34">
        <f>IFERROR(INDEX(Rates[[433]:[13731]],
MATCH('SOW Units'!$B398,Rates[Pay Item],0),
MATCH(TEXT('Invoice Rate Sheet'!$F$2,"0"),Rates[[#Headers],[433]:[13731]],0)),0)</f>
        <v>1458.6</v>
      </c>
      <c r="G398" s="166">
        <f t="shared" si="89"/>
        <v>1458.6</v>
      </c>
      <c r="H398" s="1">
        <f t="shared" si="92"/>
        <v>0</v>
      </c>
      <c r="I398" s="89"/>
      <c r="J398" s="89"/>
      <c r="K398" s="89"/>
      <c r="L398" s="89"/>
      <c r="M398" s="89"/>
      <c r="N398" s="89"/>
      <c r="O398" s="89"/>
      <c r="P398" s="89"/>
      <c r="Q398" s="89"/>
      <c r="R398" s="386"/>
      <c r="S398" s="228" t="b">
        <f t="shared" si="93"/>
        <v>0</v>
      </c>
      <c r="T398" s="531" t="str">
        <f t="shared" si="94"/>
        <v>19-8.</v>
      </c>
    </row>
    <row r="399" spans="1:21" ht="18.75" hidden="1" customHeight="1" x14ac:dyDescent="0.3">
      <c r="A399" s="532">
        <v>416</v>
      </c>
      <c r="B399" s="121" t="s">
        <v>277</v>
      </c>
      <c r="C399" s="542" t="s">
        <v>676</v>
      </c>
      <c r="D399" s="550"/>
      <c r="E399" s="4" t="s">
        <v>675</v>
      </c>
      <c r="F399" s="34">
        <f>IFERROR(INDEX(Rates[[433]:[13731]],
MATCH('SOW Units'!$B399,Rates[Pay Item],0),
MATCH(TEXT('Invoice Rate Sheet'!$F$2,"0"),Rates[[#Headers],[433]:[13731]],0)),0)</f>
        <v>862.99</v>
      </c>
      <c r="G399" s="166">
        <f t="shared" si="89"/>
        <v>862.99</v>
      </c>
      <c r="H399" s="1">
        <f t="shared" si="92"/>
        <v>0</v>
      </c>
      <c r="I399" s="89"/>
      <c r="J399" s="89"/>
      <c r="K399" s="89"/>
      <c r="L399" s="89"/>
      <c r="M399" s="89"/>
      <c r="N399" s="89"/>
      <c r="O399" s="89"/>
      <c r="P399" s="89"/>
      <c r="Q399" s="89"/>
      <c r="R399" s="386"/>
      <c r="S399" s="228" t="b">
        <f t="shared" si="93"/>
        <v>0</v>
      </c>
      <c r="T399" s="531" t="str">
        <f t="shared" si="94"/>
        <v>19-9.</v>
      </c>
    </row>
    <row r="400" spans="1:21" ht="18.75" hidden="1" customHeight="1" x14ac:dyDescent="0.3">
      <c r="A400" s="532">
        <v>417</v>
      </c>
      <c r="B400" s="121" t="s">
        <v>278</v>
      </c>
      <c r="C400" s="542" t="s">
        <v>677</v>
      </c>
      <c r="D400" s="550"/>
      <c r="E400" s="4" t="s">
        <v>94</v>
      </c>
      <c r="F400" s="34">
        <f>IFERROR(INDEX(Rates[[433]:[13731]],
MATCH('SOW Units'!$B400,Rates[Pay Item],0),
MATCH(TEXT('Invoice Rate Sheet'!$F$2,"0"),Rates[[#Headers],[433]:[13731]],0)),0)</f>
        <v>1519.37</v>
      </c>
      <c r="G400" s="166">
        <f t="shared" si="89"/>
        <v>1519.37</v>
      </c>
      <c r="H400" s="1">
        <f t="shared" si="92"/>
        <v>0</v>
      </c>
      <c r="I400" s="89"/>
      <c r="J400" s="89"/>
      <c r="K400" s="89"/>
      <c r="L400" s="89"/>
      <c r="M400" s="89"/>
      <c r="N400" s="89"/>
      <c r="O400" s="89"/>
      <c r="P400" s="89"/>
      <c r="Q400" s="89"/>
      <c r="R400" s="386"/>
      <c r="S400" s="228" t="b">
        <f t="shared" si="93"/>
        <v>0</v>
      </c>
      <c r="T400" s="531" t="str">
        <f t="shared" si="94"/>
        <v>19-10.</v>
      </c>
    </row>
    <row r="401" spans="1:20" ht="18.75" hidden="1" customHeight="1" x14ac:dyDescent="0.3">
      <c r="A401" s="532">
        <v>418</v>
      </c>
      <c r="B401" s="121" t="s">
        <v>279</v>
      </c>
      <c r="C401" s="542" t="s">
        <v>678</v>
      </c>
      <c r="D401" s="550"/>
      <c r="E401" s="4" t="s">
        <v>675</v>
      </c>
      <c r="F401" s="34">
        <f>IFERROR(INDEX(Rates[[433]:[13731]],
MATCH('SOW Units'!$B401,Rates[Pay Item],0),
MATCH(TEXT('Invoice Rate Sheet'!$F$2,"0"),Rates[[#Headers],[433]:[13731]],0)),0)</f>
        <v>12276.61</v>
      </c>
      <c r="G401" s="166">
        <f t="shared" si="89"/>
        <v>12276.61</v>
      </c>
      <c r="H401" s="1">
        <f t="shared" si="92"/>
        <v>0</v>
      </c>
      <c r="I401" s="89"/>
      <c r="J401" s="89"/>
      <c r="K401" s="89"/>
      <c r="L401" s="89"/>
      <c r="M401" s="89"/>
      <c r="N401" s="89"/>
      <c r="O401" s="89"/>
      <c r="P401" s="89"/>
      <c r="Q401" s="89"/>
      <c r="R401" s="386"/>
      <c r="S401" s="228" t="b">
        <f t="shared" si="93"/>
        <v>0</v>
      </c>
      <c r="T401" s="531" t="str">
        <f t="shared" si="94"/>
        <v>19-11.</v>
      </c>
    </row>
    <row r="402" spans="1:20" ht="18.75" hidden="1" customHeight="1" x14ac:dyDescent="0.3">
      <c r="A402" s="532">
        <v>419</v>
      </c>
      <c r="B402" s="121" t="s">
        <v>280</v>
      </c>
      <c r="C402" s="542" t="s">
        <v>679</v>
      </c>
      <c r="D402" s="550"/>
      <c r="E402" s="4" t="s">
        <v>675</v>
      </c>
      <c r="F402" s="34">
        <f>IFERROR(INDEX(Rates[[433]:[13731]],
MATCH('SOW Units'!$B402,Rates[Pay Item],0),
MATCH(TEXT('Invoice Rate Sheet'!$F$2,"0"),Rates[[#Headers],[433]:[13731]],0)),0)</f>
        <v>16652.43</v>
      </c>
      <c r="G402" s="166">
        <f t="shared" si="89"/>
        <v>16652.43</v>
      </c>
      <c r="H402" s="1">
        <f t="shared" si="92"/>
        <v>0</v>
      </c>
      <c r="I402" s="89"/>
      <c r="J402" s="89"/>
      <c r="K402" s="89"/>
      <c r="L402" s="89"/>
      <c r="M402" s="89"/>
      <c r="N402" s="89"/>
      <c r="O402" s="89"/>
      <c r="P402" s="89"/>
      <c r="Q402" s="89"/>
      <c r="R402" s="386"/>
      <c r="S402" s="228" t="b">
        <f t="shared" si="93"/>
        <v>0</v>
      </c>
      <c r="T402" s="531" t="str">
        <f t="shared" si="94"/>
        <v>19-12.</v>
      </c>
    </row>
    <row r="403" spans="1:20" ht="18.75" hidden="1" customHeight="1" x14ac:dyDescent="0.3">
      <c r="A403" s="532">
        <v>420</v>
      </c>
      <c r="B403" s="121" t="s">
        <v>281</v>
      </c>
      <c r="C403" s="542" t="s">
        <v>680</v>
      </c>
      <c r="D403" s="550"/>
      <c r="E403" s="4" t="s">
        <v>675</v>
      </c>
      <c r="F403" s="34">
        <f>IFERROR(INDEX(Rates[[433]:[13731]],
MATCH('SOW Units'!$B403,Rates[Pay Item],0),
MATCH(TEXT('Invoice Rate Sheet'!$F$2,"0"),Rates[[#Headers],[433]:[13731]],0)),0)</f>
        <v>1701.7</v>
      </c>
      <c r="G403" s="166">
        <f t="shared" si="89"/>
        <v>1701.7</v>
      </c>
      <c r="H403" s="1">
        <f t="shared" si="92"/>
        <v>0</v>
      </c>
      <c r="I403" s="89"/>
      <c r="J403" s="89"/>
      <c r="K403" s="89"/>
      <c r="L403" s="89"/>
      <c r="M403" s="89"/>
      <c r="N403" s="89"/>
      <c r="O403" s="89"/>
      <c r="P403" s="89"/>
      <c r="Q403" s="89"/>
      <c r="R403" s="386"/>
      <c r="S403" s="228" t="b">
        <f t="shared" si="93"/>
        <v>0</v>
      </c>
      <c r="T403" s="531" t="str">
        <f t="shared" si="94"/>
        <v>19-13.</v>
      </c>
    </row>
    <row r="404" spans="1:20" ht="18.75" hidden="1" customHeight="1" x14ac:dyDescent="0.3">
      <c r="A404" s="532">
        <v>421</v>
      </c>
      <c r="B404" s="121" t="s">
        <v>282</v>
      </c>
      <c r="C404" s="542" t="s">
        <v>681</v>
      </c>
      <c r="D404" s="550"/>
      <c r="E404" s="4" t="s">
        <v>675</v>
      </c>
      <c r="F404" s="34">
        <f>IFERROR(INDEX(Rates[[433]:[13731]],
MATCH('SOW Units'!$B404,Rates[Pay Item],0),
MATCH(TEXT('Invoice Rate Sheet'!$F$2,"0"),Rates[[#Headers],[433]:[13731]],0)),0)</f>
        <v>3038.76</v>
      </c>
      <c r="G404" s="166">
        <f t="shared" si="89"/>
        <v>3038.76</v>
      </c>
      <c r="H404" s="1">
        <f t="shared" si="92"/>
        <v>0</v>
      </c>
      <c r="I404" s="89"/>
      <c r="J404" s="89"/>
      <c r="K404" s="89"/>
      <c r="L404" s="89"/>
      <c r="M404" s="89"/>
      <c r="N404" s="89"/>
      <c r="O404" s="89"/>
      <c r="P404" s="89"/>
      <c r="Q404" s="89"/>
      <c r="R404" s="386"/>
      <c r="S404" s="228" t="b">
        <f t="shared" si="93"/>
        <v>0</v>
      </c>
      <c r="T404" s="531" t="str">
        <f t="shared" si="94"/>
        <v>19-14.</v>
      </c>
    </row>
    <row r="405" spans="1:20" ht="18.75" hidden="1" customHeight="1" x14ac:dyDescent="0.3">
      <c r="A405" s="532">
        <v>422</v>
      </c>
      <c r="B405" s="121" t="s">
        <v>283</v>
      </c>
      <c r="C405" s="542" t="s">
        <v>683</v>
      </c>
      <c r="D405" s="550"/>
      <c r="E405" s="4" t="s">
        <v>675</v>
      </c>
      <c r="F405" s="34">
        <f>IFERROR(INDEX(Rates[[433]:[13731]],
MATCH('SOW Units'!$B405,Rates[Pay Item],0),
MATCH(TEXT('Invoice Rate Sheet'!$F$2,"0"),Rates[[#Headers],[433]:[13731]],0)),0)</f>
        <v>5440.83</v>
      </c>
      <c r="G405" s="166">
        <f t="shared" si="89"/>
        <v>5440.83</v>
      </c>
      <c r="H405" s="1">
        <f t="shared" si="92"/>
        <v>0</v>
      </c>
      <c r="I405" s="89"/>
      <c r="J405" s="89"/>
      <c r="K405" s="89"/>
      <c r="L405" s="89"/>
      <c r="M405" s="89"/>
      <c r="N405" s="89"/>
      <c r="O405" s="89"/>
      <c r="P405" s="89"/>
      <c r="Q405" s="89"/>
      <c r="R405" s="386"/>
      <c r="S405" s="228" t="b">
        <f t="shared" si="93"/>
        <v>0</v>
      </c>
      <c r="T405" s="531" t="str">
        <f t="shared" si="94"/>
        <v>19-15.</v>
      </c>
    </row>
    <row r="406" spans="1:20" ht="18.75" hidden="1" customHeight="1" x14ac:dyDescent="0.3">
      <c r="A406" s="532">
        <v>423</v>
      </c>
      <c r="B406" s="121" t="s">
        <v>682</v>
      </c>
      <c r="C406" s="542" t="s">
        <v>684</v>
      </c>
      <c r="D406" s="550"/>
      <c r="E406" s="4" t="s">
        <v>675</v>
      </c>
      <c r="F406" s="34">
        <f>IFERROR(INDEX(Rates[[433]:[13731]],
MATCH('SOW Units'!$B406,Rates[Pay Item],0),
MATCH(TEXT('Invoice Rate Sheet'!$F$2,"0"),Rates[[#Headers],[433]:[13731]],0)),0)</f>
        <v>8682.18</v>
      </c>
      <c r="G406" s="166">
        <f t="shared" si="89"/>
        <v>8682.18</v>
      </c>
      <c r="H406" s="1">
        <f t="shared" si="92"/>
        <v>0</v>
      </c>
      <c r="I406" s="89"/>
      <c r="J406" s="89"/>
      <c r="K406" s="89"/>
      <c r="L406" s="89"/>
      <c r="M406" s="89"/>
      <c r="N406" s="89"/>
      <c r="O406" s="89"/>
      <c r="P406" s="89"/>
      <c r="Q406" s="89"/>
      <c r="R406" s="386"/>
      <c r="S406" s="228" t="b">
        <f t="shared" si="93"/>
        <v>0</v>
      </c>
      <c r="T406" s="531" t="str">
        <f t="shared" si="94"/>
        <v>19-16.</v>
      </c>
    </row>
    <row r="407" spans="1:20" ht="18.75" hidden="1" customHeight="1" x14ac:dyDescent="0.3">
      <c r="A407" s="532">
        <v>424</v>
      </c>
      <c r="B407" s="121" t="s">
        <v>685</v>
      </c>
      <c r="C407" s="542" t="s">
        <v>95</v>
      </c>
      <c r="D407" s="550"/>
      <c r="E407" s="4" t="s">
        <v>94</v>
      </c>
      <c r="F407" s="34">
        <f>IFERROR(INDEX(Rates[[433]:[13731]],
MATCH('SOW Units'!$B407,Rates[Pay Item],0),
MATCH(TEXT('Invoice Rate Sheet'!$F$2,"0"),Rates[[#Headers],[433]:[13731]],0)),0)</f>
        <v>3889.62</v>
      </c>
      <c r="G407" s="166">
        <f t="shared" si="89"/>
        <v>3889.62</v>
      </c>
      <c r="H407" s="1">
        <f t="shared" si="92"/>
        <v>0</v>
      </c>
      <c r="I407" s="89"/>
      <c r="J407" s="89"/>
      <c r="K407" s="89"/>
      <c r="L407" s="89"/>
      <c r="M407" s="89"/>
      <c r="N407" s="89"/>
      <c r="O407" s="89"/>
      <c r="P407" s="89"/>
      <c r="Q407" s="89"/>
      <c r="R407" s="386"/>
      <c r="S407" s="228" t="b">
        <f t="shared" si="93"/>
        <v>0</v>
      </c>
      <c r="T407" s="531" t="str">
        <f t="shared" si="94"/>
        <v>19-17.</v>
      </c>
    </row>
    <row r="408" spans="1:20" ht="18.75" hidden="1" customHeight="1" x14ac:dyDescent="0.3">
      <c r="A408" s="532">
        <v>425</v>
      </c>
      <c r="B408" s="121" t="s">
        <v>686</v>
      </c>
      <c r="C408" s="542" t="s">
        <v>687</v>
      </c>
      <c r="D408" s="550"/>
      <c r="E408" s="4" t="s">
        <v>688</v>
      </c>
      <c r="F408" s="34">
        <f>IFERROR(INDEX(Rates[[433]:[13731]],
MATCH('SOW Units'!$B408,Rates[Pay Item],0),
MATCH(TEXT('Invoice Rate Sheet'!$F$2,"0"),Rates[[#Headers],[433]:[13731]],0)),0)</f>
        <v>900</v>
      </c>
      <c r="G408" s="166">
        <f t="shared" si="89"/>
        <v>900</v>
      </c>
      <c r="H408" s="1">
        <f t="shared" si="92"/>
        <v>0</v>
      </c>
      <c r="I408" s="89"/>
      <c r="J408" s="89"/>
      <c r="K408" s="89"/>
      <c r="L408" s="89"/>
      <c r="M408" s="89"/>
      <c r="N408" s="89"/>
      <c r="O408" s="89"/>
      <c r="P408" s="89"/>
      <c r="Q408" s="89"/>
      <c r="R408" s="386"/>
      <c r="S408" s="228" t="b">
        <f t="shared" si="93"/>
        <v>0</v>
      </c>
      <c r="T408" s="531" t="str">
        <f t="shared" si="94"/>
        <v>19-18.</v>
      </c>
    </row>
    <row r="409" spans="1:20" ht="18.75" hidden="1" customHeight="1" x14ac:dyDescent="0.3">
      <c r="A409" s="532">
        <v>426</v>
      </c>
      <c r="B409" s="121" t="s">
        <v>689</v>
      </c>
      <c r="C409" s="542" t="s">
        <v>88</v>
      </c>
      <c r="D409" s="550"/>
      <c r="E409" s="4" t="s">
        <v>94</v>
      </c>
      <c r="F409" s="34">
        <f>IFERROR(INDEX(Rates[[433]:[13731]],
MATCH('SOW Units'!$B409,Rates[Pay Item],0),
MATCH(TEXT('Invoice Rate Sheet'!$F$2,"0"),Rates[[#Headers],[433]:[13731]],0)),0)</f>
        <v>2535.75</v>
      </c>
      <c r="G409" s="166">
        <f t="shared" si="89"/>
        <v>2535.75</v>
      </c>
      <c r="H409" s="1">
        <f t="shared" si="92"/>
        <v>0</v>
      </c>
      <c r="I409" s="89"/>
      <c r="J409" s="89"/>
      <c r="K409" s="89"/>
      <c r="L409" s="89"/>
      <c r="M409" s="89"/>
      <c r="N409" s="89"/>
      <c r="O409" s="89"/>
      <c r="P409" s="89"/>
      <c r="Q409" s="89"/>
      <c r="R409" s="386"/>
      <c r="S409" s="228" t="b">
        <f t="shared" si="93"/>
        <v>0</v>
      </c>
      <c r="T409" s="531" t="str">
        <f t="shared" si="94"/>
        <v>19-19.</v>
      </c>
    </row>
    <row r="410" spans="1:20" ht="18.75" hidden="1" customHeight="1" x14ac:dyDescent="0.3">
      <c r="A410" s="532">
        <v>427</v>
      </c>
      <c r="B410" s="121" t="s">
        <v>690</v>
      </c>
      <c r="C410" s="542" t="s">
        <v>87</v>
      </c>
      <c r="D410" s="550"/>
      <c r="E410" s="4" t="s">
        <v>94</v>
      </c>
      <c r="F410" s="34">
        <f>IFERROR(INDEX(Rates[[433]:[13731]],
MATCH('SOW Units'!$B410,Rates[Pay Item],0),
MATCH(TEXT('Invoice Rate Sheet'!$F$2,"0"),Rates[[#Headers],[433]:[13731]],0)),0)</f>
        <v>316.02</v>
      </c>
      <c r="G410" s="166">
        <f t="shared" si="89"/>
        <v>316.02</v>
      </c>
      <c r="H410" s="1">
        <f t="shared" si="92"/>
        <v>0</v>
      </c>
      <c r="I410" s="89"/>
      <c r="J410" s="89"/>
      <c r="K410" s="89"/>
      <c r="L410" s="89"/>
      <c r="M410" s="89"/>
      <c r="N410" s="89"/>
      <c r="O410" s="89"/>
      <c r="P410" s="89"/>
      <c r="Q410" s="89"/>
      <c r="R410" s="386"/>
      <c r="S410" s="228" t="b">
        <f t="shared" si="93"/>
        <v>0</v>
      </c>
      <c r="T410" s="531" t="str">
        <f t="shared" si="94"/>
        <v>19-20.</v>
      </c>
    </row>
    <row r="411" spans="1:20" ht="18.75" hidden="1" customHeight="1" x14ac:dyDescent="0.3">
      <c r="A411" s="532">
        <v>428</v>
      </c>
      <c r="B411" s="121" t="s">
        <v>691</v>
      </c>
      <c r="C411" s="542" t="s">
        <v>286</v>
      </c>
      <c r="D411" s="550"/>
      <c r="E411" s="4" t="s">
        <v>94</v>
      </c>
      <c r="F411" s="34">
        <f>IFERROR(INDEX(Rates[[433]:[13731]],
MATCH('SOW Units'!$B411,Rates[Pay Item],0),
MATCH(TEXT('Invoice Rate Sheet'!$F$2,"0"),Rates[[#Headers],[433]:[13731]],0)),0)</f>
        <v>1764</v>
      </c>
      <c r="G411" s="166">
        <f t="shared" si="89"/>
        <v>1764</v>
      </c>
      <c r="H411" s="1">
        <f t="shared" si="92"/>
        <v>0</v>
      </c>
      <c r="I411" s="89"/>
      <c r="J411" s="89"/>
      <c r="K411" s="89"/>
      <c r="L411" s="89"/>
      <c r="M411" s="89"/>
      <c r="N411" s="89"/>
      <c r="O411" s="89"/>
      <c r="P411" s="89"/>
      <c r="Q411" s="89"/>
      <c r="R411" s="386"/>
      <c r="S411" s="228" t="b">
        <f t="shared" si="93"/>
        <v>0</v>
      </c>
      <c r="T411" s="531" t="str">
        <f t="shared" si="94"/>
        <v>19-21.</v>
      </c>
    </row>
    <row r="412" spans="1:20" ht="18.75" hidden="1" customHeight="1" x14ac:dyDescent="0.3">
      <c r="A412" s="532">
        <v>429</v>
      </c>
      <c r="B412" s="121" t="s">
        <v>692</v>
      </c>
      <c r="C412" s="542" t="s">
        <v>693</v>
      </c>
      <c r="D412" s="550"/>
      <c r="E412" s="4" t="s">
        <v>94</v>
      </c>
      <c r="F412" s="34">
        <f>IFERROR(INDEX(Rates[[433]:[13731]],
MATCH('SOW Units'!$B412,Rates[Pay Item],0),
MATCH(TEXT('Invoice Rate Sheet'!$F$2,"0"),Rates[[#Headers],[433]:[13731]],0)),0)</f>
        <v>3307.5</v>
      </c>
      <c r="G412" s="166">
        <f t="shared" si="89"/>
        <v>3307.5</v>
      </c>
      <c r="H412" s="1">
        <f t="shared" si="92"/>
        <v>0</v>
      </c>
      <c r="I412" s="89"/>
      <c r="J412" s="89"/>
      <c r="K412" s="89"/>
      <c r="L412" s="89"/>
      <c r="M412" s="89"/>
      <c r="N412" s="89"/>
      <c r="O412" s="89"/>
      <c r="P412" s="89"/>
      <c r="Q412" s="89"/>
      <c r="R412" s="386"/>
      <c r="S412" s="228" t="b">
        <f t="shared" si="93"/>
        <v>0</v>
      </c>
      <c r="T412" s="531" t="str">
        <f t="shared" si="94"/>
        <v>19-22.</v>
      </c>
    </row>
    <row r="413" spans="1:20" ht="18.75" hidden="1" customHeight="1" x14ac:dyDescent="0.3">
      <c r="A413" s="532">
        <v>430</v>
      </c>
      <c r="B413" s="121" t="s">
        <v>694</v>
      </c>
      <c r="C413" s="542" t="s">
        <v>91</v>
      </c>
      <c r="D413" s="550"/>
      <c r="E413" s="4" t="s">
        <v>94</v>
      </c>
      <c r="F413" s="34">
        <f>IFERROR(INDEX(Rates[[433]:[13731]],
MATCH('SOW Units'!$B413,Rates[Pay Item],0),
MATCH(TEXT('Invoice Rate Sheet'!$F$2,"0"),Rates[[#Headers],[433]:[13731]],0)),0)</f>
        <v>1215.5</v>
      </c>
      <c r="G413" s="166">
        <f t="shared" si="89"/>
        <v>1215.5</v>
      </c>
      <c r="H413" s="1">
        <f t="shared" si="92"/>
        <v>0</v>
      </c>
      <c r="I413" s="89"/>
      <c r="J413" s="89"/>
      <c r="K413" s="89"/>
      <c r="L413" s="89"/>
      <c r="M413" s="89"/>
      <c r="N413" s="89"/>
      <c r="O413" s="89"/>
      <c r="P413" s="89"/>
      <c r="Q413" s="89"/>
      <c r="R413" s="386"/>
      <c r="S413" s="228" t="b">
        <f t="shared" si="93"/>
        <v>0</v>
      </c>
      <c r="T413" s="531" t="str">
        <f t="shared" si="94"/>
        <v>19-23.</v>
      </c>
    </row>
    <row r="414" spans="1:20" ht="18.75" hidden="1" customHeight="1" x14ac:dyDescent="0.3">
      <c r="A414" s="532">
        <v>431</v>
      </c>
      <c r="B414" s="121" t="s">
        <v>695</v>
      </c>
      <c r="C414" s="542" t="s">
        <v>92</v>
      </c>
      <c r="D414" s="550"/>
      <c r="E414" s="4" t="s">
        <v>94</v>
      </c>
      <c r="F414" s="34">
        <f>IFERROR(INDEX(Rates[[433]:[13731]],
MATCH('SOW Units'!$B414,Rates[Pay Item],0),
MATCH(TEXT('Invoice Rate Sheet'!$F$2,"0"),Rates[[#Headers],[433]:[13731]],0)),0)</f>
        <v>632.04999999999995</v>
      </c>
      <c r="G414" s="166">
        <f t="shared" si="89"/>
        <v>632.04999999999995</v>
      </c>
      <c r="H414" s="1">
        <f t="shared" si="92"/>
        <v>0</v>
      </c>
      <c r="I414" s="89"/>
      <c r="J414" s="89"/>
      <c r="K414" s="89"/>
      <c r="L414" s="89"/>
      <c r="M414" s="89"/>
      <c r="N414" s="89"/>
      <c r="O414" s="89"/>
      <c r="P414" s="89"/>
      <c r="Q414" s="89"/>
      <c r="R414" s="386"/>
      <c r="S414" s="228" t="b">
        <f t="shared" si="93"/>
        <v>0</v>
      </c>
      <c r="T414" s="531" t="str">
        <f t="shared" si="94"/>
        <v>19-24.</v>
      </c>
    </row>
    <row r="415" spans="1:20" ht="18.75" hidden="1" customHeight="1" x14ac:dyDescent="0.3">
      <c r="A415" s="532">
        <v>432</v>
      </c>
      <c r="B415" s="121" t="s">
        <v>696</v>
      </c>
      <c r="C415" s="542" t="s">
        <v>287</v>
      </c>
      <c r="D415" s="550"/>
      <c r="E415" s="4" t="s">
        <v>94</v>
      </c>
      <c r="F415" s="34">
        <f>IFERROR(INDEX(Rates[[433]:[13731]],
MATCH('SOW Units'!$B415,Rates[Pay Item],0),
MATCH(TEXT('Invoice Rate Sheet'!$F$2,"0"),Rates[[#Headers],[433]:[13731]],0)),0)</f>
        <v>468.56</v>
      </c>
      <c r="G415" s="166">
        <f t="shared" si="89"/>
        <v>468.56</v>
      </c>
      <c r="H415" s="1">
        <f t="shared" si="92"/>
        <v>0</v>
      </c>
      <c r="I415" s="89"/>
      <c r="J415" s="89"/>
      <c r="K415" s="89"/>
      <c r="L415" s="89"/>
      <c r="M415" s="89"/>
      <c r="N415" s="89"/>
      <c r="O415" s="89"/>
      <c r="P415" s="89"/>
      <c r="Q415" s="89"/>
      <c r="R415" s="386"/>
      <c r="S415" s="228" t="b">
        <f t="shared" si="93"/>
        <v>0</v>
      </c>
      <c r="T415" s="531" t="str">
        <f t="shared" si="94"/>
        <v>19-25.</v>
      </c>
    </row>
    <row r="416" spans="1:20" ht="18.75" hidden="1" customHeight="1" x14ac:dyDescent="0.3">
      <c r="A416" s="532">
        <v>433</v>
      </c>
      <c r="B416" s="121" t="s">
        <v>697</v>
      </c>
      <c r="C416" s="542" t="s">
        <v>93</v>
      </c>
      <c r="D416" s="550"/>
      <c r="E416" s="4" t="s">
        <v>94</v>
      </c>
      <c r="F416" s="34">
        <f>IFERROR(INDEX(Rates[[433]:[13731]],
MATCH('SOW Units'!$B416,Rates[Pay Item],0),
MATCH(TEXT('Invoice Rate Sheet'!$F$2,"0"),Rates[[#Headers],[433]:[13731]],0)),0)</f>
        <v>273.48</v>
      </c>
      <c r="G416" s="166">
        <f t="shared" si="89"/>
        <v>273.48</v>
      </c>
      <c r="H416" s="1">
        <f t="shared" si="92"/>
        <v>0</v>
      </c>
      <c r="I416" s="89"/>
      <c r="J416" s="89"/>
      <c r="K416" s="89"/>
      <c r="L416" s="89"/>
      <c r="M416" s="89"/>
      <c r="N416" s="89"/>
      <c r="O416" s="89"/>
      <c r="P416" s="89"/>
      <c r="Q416" s="89"/>
      <c r="R416" s="386"/>
      <c r="S416" s="228" t="b">
        <f t="shared" si="93"/>
        <v>0</v>
      </c>
      <c r="T416" s="531" t="str">
        <f t="shared" si="94"/>
        <v>19-26.</v>
      </c>
    </row>
    <row r="417" spans="1:21" ht="18.75" customHeight="1" x14ac:dyDescent="0.3">
      <c r="A417" s="532">
        <v>434</v>
      </c>
      <c r="B417" s="121" t="s">
        <v>1418</v>
      </c>
      <c r="C417" s="542" t="s">
        <v>1364</v>
      </c>
      <c r="D417" s="550"/>
      <c r="E417" s="4" t="s">
        <v>94</v>
      </c>
      <c r="F417" s="34">
        <f>IFERROR(INDEX(Rates[[433]:[13731]],
MATCH('SOW Units'!$B417,Rates[Pay Item],0),
MATCH(TEXT('Invoice Rate Sheet'!$F$2,"0"),Rates[[#Headers],[433]:[13731]],0)),0)</f>
        <v>632.04999999999995</v>
      </c>
      <c r="G417" s="166">
        <f t="shared" ref="G417" si="95">F417</f>
        <v>632.04999999999995</v>
      </c>
      <c r="H417" s="1">
        <f t="shared" ref="H417" si="96">SUM(I417:R417)</f>
        <v>1</v>
      </c>
      <c r="I417" s="89"/>
      <c r="J417" s="89">
        <v>1</v>
      </c>
      <c r="K417" s="89"/>
      <c r="L417" s="89"/>
      <c r="M417" s="89"/>
      <c r="N417" s="89"/>
      <c r="O417" s="89"/>
      <c r="P417" s="89"/>
      <c r="Q417" s="89"/>
      <c r="R417" s="386"/>
      <c r="S417" s="228" t="b">
        <f t="shared" si="93"/>
        <v>1</v>
      </c>
      <c r="T417" s="531" t="str">
        <f t="shared" si="94"/>
        <v>19-27.</v>
      </c>
    </row>
    <row r="418" spans="1:21" ht="18.75" hidden="1" customHeight="1" x14ac:dyDescent="0.3">
      <c r="A418" s="532">
        <v>435</v>
      </c>
      <c r="B418" s="197" t="s">
        <v>246</v>
      </c>
      <c r="C418" s="204" t="s">
        <v>628</v>
      </c>
      <c r="D418" s="205"/>
      <c r="E418" s="201"/>
      <c r="F418" s="199"/>
      <c r="G418" s="199"/>
      <c r="H418" s="202"/>
      <c r="I418" s="203"/>
      <c r="J418" s="203"/>
      <c r="K418" s="203"/>
      <c r="L418" s="203"/>
      <c r="M418" s="203"/>
      <c r="N418" s="203"/>
      <c r="O418" s="203"/>
      <c r="P418" s="203"/>
      <c r="Q418" s="203"/>
      <c r="R418" s="389"/>
      <c r="S418" s="228" t="b">
        <f t="shared" si="93"/>
        <v>0</v>
      </c>
      <c r="T418" s="531"/>
    </row>
    <row r="419" spans="1:21" ht="18.75" hidden="1" customHeight="1" x14ac:dyDescent="0.3">
      <c r="A419" s="532">
        <v>436</v>
      </c>
      <c r="B419" s="121" t="s">
        <v>254</v>
      </c>
      <c r="C419" s="542" t="s">
        <v>513</v>
      </c>
      <c r="D419" s="550"/>
      <c r="E419" s="4" t="s">
        <v>99</v>
      </c>
      <c r="F419" s="34">
        <f>IFERROR(INDEX(Rates[[433]:[13731]],
MATCH('SOW Units'!$B419,Rates[Pay Item],0),
MATCH(TEXT('Invoice Rate Sheet'!$F$2,"0"),Rates[[#Headers],[433]:[13731]],0)),0)</f>
        <v>121.27</v>
      </c>
      <c r="G419" s="166">
        <f t="shared" si="89"/>
        <v>121.27</v>
      </c>
      <c r="H419" s="1">
        <f t="shared" si="92"/>
        <v>0</v>
      </c>
      <c r="I419" s="89"/>
      <c r="J419" s="89"/>
      <c r="K419" s="89"/>
      <c r="L419" s="89"/>
      <c r="M419" s="89"/>
      <c r="N419" s="89"/>
      <c r="O419" s="89"/>
      <c r="P419" s="89"/>
      <c r="Q419" s="89"/>
      <c r="R419" s="386"/>
      <c r="S419" s="228" t="b">
        <f t="shared" si="93"/>
        <v>0</v>
      </c>
      <c r="T419" s="531" t="str">
        <f t="shared" si="94"/>
        <v>20-1.</v>
      </c>
    </row>
    <row r="420" spans="1:21" s="9" customFormat="1" ht="18" hidden="1" customHeight="1" x14ac:dyDescent="0.3">
      <c r="A420" s="532">
        <v>437</v>
      </c>
      <c r="B420" s="121" t="s">
        <v>255</v>
      </c>
      <c r="C420" s="542" t="s">
        <v>514</v>
      </c>
      <c r="D420" s="550"/>
      <c r="E420" s="4" t="s">
        <v>99</v>
      </c>
      <c r="F420" s="34">
        <f>IFERROR(INDEX(Rates[[433]:[13731]],
MATCH('SOW Units'!$B420,Rates[Pay Item],0),
MATCH(TEXT('Invoice Rate Sheet'!$F$2,"0"),Rates[[#Headers],[433]:[13731]],0)),0)</f>
        <v>110.25</v>
      </c>
      <c r="G420" s="166">
        <f t="shared" si="89"/>
        <v>110.25</v>
      </c>
      <c r="H420" s="1">
        <f t="shared" si="92"/>
        <v>0</v>
      </c>
      <c r="I420" s="89"/>
      <c r="J420" s="89"/>
      <c r="K420" s="89"/>
      <c r="L420" s="89"/>
      <c r="M420" s="89"/>
      <c r="N420" s="89"/>
      <c r="O420" s="89"/>
      <c r="P420" s="89"/>
      <c r="Q420" s="89"/>
      <c r="R420" s="386"/>
      <c r="S420" s="228" t="b">
        <f t="shared" si="93"/>
        <v>0</v>
      </c>
      <c r="T420" s="531" t="str">
        <f t="shared" si="94"/>
        <v>20-2.</v>
      </c>
      <c r="U420" s="381"/>
    </row>
    <row r="421" spans="1:21" ht="18.75" hidden="1" customHeight="1" x14ac:dyDescent="0.3">
      <c r="A421" s="532">
        <v>438</v>
      </c>
      <c r="B421" s="121" t="s">
        <v>256</v>
      </c>
      <c r="C421" s="542" t="s">
        <v>517</v>
      </c>
      <c r="D421" s="550"/>
      <c r="E421" s="4" t="s">
        <v>99</v>
      </c>
      <c r="F421" s="34">
        <f>IFERROR(INDEX(Rates[[433]:[13731]],
MATCH('SOW Units'!$B421,Rates[Pay Item],0),
MATCH(TEXT('Invoice Rate Sheet'!$F$2,"0"),Rates[[#Headers],[433]:[13731]],0)),0)</f>
        <v>115.45</v>
      </c>
      <c r="G421" s="166">
        <f t="shared" si="89"/>
        <v>115.45</v>
      </c>
      <c r="H421" s="1">
        <f t="shared" si="92"/>
        <v>0</v>
      </c>
      <c r="I421" s="89"/>
      <c r="J421" s="89"/>
      <c r="K421" s="89"/>
      <c r="L421" s="89"/>
      <c r="M421" s="89"/>
      <c r="N421" s="89"/>
      <c r="O421" s="89"/>
      <c r="P421" s="89"/>
      <c r="Q421" s="89"/>
      <c r="R421" s="386"/>
      <c r="S421" s="228" t="b">
        <f t="shared" si="93"/>
        <v>0</v>
      </c>
      <c r="T421" s="531" t="str">
        <f t="shared" si="94"/>
        <v>20-3.</v>
      </c>
    </row>
    <row r="422" spans="1:21" ht="18.75" hidden="1" customHeight="1" x14ac:dyDescent="0.3">
      <c r="A422" s="532">
        <v>439</v>
      </c>
      <c r="B422" s="121" t="s">
        <v>257</v>
      </c>
      <c r="C422" s="542" t="s">
        <v>515</v>
      </c>
      <c r="D422" s="550"/>
      <c r="E422" s="4" t="s">
        <v>99</v>
      </c>
      <c r="F422" s="34">
        <f>IFERROR(INDEX(Rates[[433]:[13731]],
MATCH('SOW Units'!$B422,Rates[Pay Item],0),
MATCH(TEXT('Invoice Rate Sheet'!$F$2,"0"),Rates[[#Headers],[433]:[13731]],0)),0)</f>
        <v>109.96</v>
      </c>
      <c r="G422" s="166">
        <f t="shared" si="89"/>
        <v>109.96</v>
      </c>
      <c r="H422" s="1">
        <f t="shared" si="92"/>
        <v>0</v>
      </c>
      <c r="I422" s="89"/>
      <c r="J422" s="89"/>
      <c r="K422" s="89"/>
      <c r="L422" s="89"/>
      <c r="M422" s="89"/>
      <c r="N422" s="89"/>
      <c r="O422" s="89"/>
      <c r="P422" s="89"/>
      <c r="Q422" s="89"/>
      <c r="R422" s="386"/>
      <c r="S422" s="228" t="b">
        <f t="shared" si="93"/>
        <v>0</v>
      </c>
      <c r="T422" s="531" t="str">
        <f t="shared" si="94"/>
        <v>20-4.</v>
      </c>
    </row>
    <row r="423" spans="1:21" ht="18.75" hidden="1" customHeight="1" x14ac:dyDescent="0.3">
      <c r="A423" s="532">
        <v>440</v>
      </c>
      <c r="B423" s="121" t="s">
        <v>258</v>
      </c>
      <c r="C423" s="542" t="s">
        <v>516</v>
      </c>
      <c r="D423" s="550"/>
      <c r="E423" s="4" t="s">
        <v>99</v>
      </c>
      <c r="F423" s="34">
        <f>IFERROR(INDEX(Rates[[433]:[13731]],
MATCH('SOW Units'!$B423,Rates[Pay Item],0),
MATCH(TEXT('Invoice Rate Sheet'!$F$2,"0"),Rates[[#Headers],[433]:[13731]],0)),0)</f>
        <v>93.71</v>
      </c>
      <c r="G423" s="166">
        <f t="shared" si="89"/>
        <v>93.71</v>
      </c>
      <c r="H423" s="1">
        <f t="shared" si="92"/>
        <v>0</v>
      </c>
      <c r="I423" s="89"/>
      <c r="J423" s="89"/>
      <c r="K423" s="89"/>
      <c r="L423" s="89"/>
      <c r="M423" s="89"/>
      <c r="N423" s="89"/>
      <c r="O423" s="89"/>
      <c r="P423" s="89"/>
      <c r="Q423" s="89"/>
      <c r="R423" s="386"/>
      <c r="S423" s="228" t="b">
        <f t="shared" si="93"/>
        <v>0</v>
      </c>
      <c r="T423" s="531" t="str">
        <f t="shared" si="94"/>
        <v>20-5.</v>
      </c>
    </row>
    <row r="424" spans="1:21" ht="18.75" customHeight="1" x14ac:dyDescent="0.3">
      <c r="A424" s="532">
        <v>441</v>
      </c>
      <c r="B424" s="121" t="s">
        <v>259</v>
      </c>
      <c r="C424" s="542" t="s">
        <v>518</v>
      </c>
      <c r="D424" s="550"/>
      <c r="E424" s="4" t="s">
        <v>99</v>
      </c>
      <c r="F424" s="34">
        <f>IFERROR(INDEX(Rates[[433]:[13731]],
MATCH('SOW Units'!$B424,Rates[Pay Item],0),
MATCH(TEXT('Invoice Rate Sheet'!$F$2,"0"),Rates[[#Headers],[433]:[13731]],0)),0)</f>
        <v>92.61</v>
      </c>
      <c r="G424" s="166">
        <f t="shared" si="89"/>
        <v>92.61</v>
      </c>
      <c r="H424" s="1">
        <f t="shared" si="92"/>
        <v>2</v>
      </c>
      <c r="I424" s="89"/>
      <c r="J424" s="89">
        <v>2</v>
      </c>
      <c r="K424" s="89"/>
      <c r="L424" s="89"/>
      <c r="M424" s="89"/>
      <c r="N424" s="89"/>
      <c r="O424" s="89"/>
      <c r="P424" s="89"/>
      <c r="Q424" s="89"/>
      <c r="R424" s="386"/>
      <c r="S424" s="228" t="b">
        <f t="shared" si="93"/>
        <v>1</v>
      </c>
      <c r="T424" s="531" t="str">
        <f t="shared" si="94"/>
        <v>20-6.</v>
      </c>
    </row>
    <row r="425" spans="1:21" ht="18.75" hidden="1" customHeight="1" x14ac:dyDescent="0.3">
      <c r="A425" s="532">
        <v>442</v>
      </c>
      <c r="B425" s="121" t="s">
        <v>260</v>
      </c>
      <c r="C425" s="542" t="s">
        <v>565</v>
      </c>
      <c r="D425" s="550"/>
      <c r="E425" s="4" t="s">
        <v>99</v>
      </c>
      <c r="F425" s="34">
        <f>IFERROR(INDEX(Rates[[433]:[13731]],
MATCH('SOW Units'!$B425,Rates[Pay Item],0),
MATCH(TEXT('Invoice Rate Sheet'!$F$2,"0"),Rates[[#Headers],[433]:[13731]],0)),0)</f>
        <v>81.900000000000006</v>
      </c>
      <c r="G425" s="166">
        <f t="shared" si="89"/>
        <v>81.900000000000006</v>
      </c>
      <c r="H425" s="1">
        <f t="shared" si="92"/>
        <v>0</v>
      </c>
      <c r="I425" s="89"/>
      <c r="J425" s="89"/>
      <c r="K425" s="89"/>
      <c r="L425" s="89"/>
      <c r="M425" s="89"/>
      <c r="N425" s="89"/>
      <c r="O425" s="89"/>
      <c r="P425" s="89"/>
      <c r="Q425" s="89"/>
      <c r="R425" s="386"/>
      <c r="S425" s="228" t="b">
        <f t="shared" si="93"/>
        <v>0</v>
      </c>
      <c r="T425" s="531" t="str">
        <f t="shared" si="94"/>
        <v>20-7.</v>
      </c>
    </row>
    <row r="426" spans="1:21" ht="18.75" hidden="1" customHeight="1" x14ac:dyDescent="0.3">
      <c r="A426" s="532">
        <v>443</v>
      </c>
      <c r="B426" s="121" t="s">
        <v>261</v>
      </c>
      <c r="C426" s="542" t="s">
        <v>519</v>
      </c>
      <c r="D426" s="550"/>
      <c r="E426" s="4" t="s">
        <v>99</v>
      </c>
      <c r="F426" s="34">
        <f>IFERROR(INDEX(Rates[[433]:[13731]],
MATCH('SOW Units'!$B426,Rates[Pay Item],0),
MATCH(TEXT('Invoice Rate Sheet'!$F$2,"0"),Rates[[#Headers],[433]:[13731]],0)),0)</f>
        <v>75</v>
      </c>
      <c r="G426" s="166">
        <f t="shared" si="89"/>
        <v>75</v>
      </c>
      <c r="H426" s="1">
        <f t="shared" si="92"/>
        <v>0</v>
      </c>
      <c r="I426" s="89"/>
      <c r="J426" s="89"/>
      <c r="K426" s="89"/>
      <c r="L426" s="89"/>
      <c r="M426" s="89"/>
      <c r="N426" s="89"/>
      <c r="O426" s="89"/>
      <c r="P426" s="89"/>
      <c r="Q426" s="89"/>
      <c r="R426" s="386"/>
      <c r="S426" s="228" t="b">
        <f t="shared" si="93"/>
        <v>0</v>
      </c>
      <c r="T426" s="531" t="str">
        <f t="shared" si="94"/>
        <v>20-8.</v>
      </c>
    </row>
    <row r="427" spans="1:21" ht="18.75" hidden="1" customHeight="1" x14ac:dyDescent="0.3">
      <c r="A427" s="532">
        <v>444</v>
      </c>
      <c r="B427" s="121" t="s">
        <v>262</v>
      </c>
      <c r="C427" s="542" t="s">
        <v>265</v>
      </c>
      <c r="D427" s="550"/>
      <c r="E427" s="4" t="s">
        <v>99</v>
      </c>
      <c r="F427" s="34">
        <f>IFERROR(INDEX(Rates[[433]:[13731]],
MATCH('SOW Units'!$B427,Rates[Pay Item],0),
MATCH(TEXT('Invoice Rate Sheet'!$F$2,"0"),Rates[[#Headers],[433]:[13731]],0)),0)</f>
        <v>66.95</v>
      </c>
      <c r="G427" s="166">
        <f t="shared" si="89"/>
        <v>66.95</v>
      </c>
      <c r="H427" s="1">
        <f t="shared" si="92"/>
        <v>0</v>
      </c>
      <c r="I427" s="89"/>
      <c r="J427" s="89"/>
      <c r="K427" s="89"/>
      <c r="L427" s="89"/>
      <c r="M427" s="89"/>
      <c r="N427" s="89"/>
      <c r="O427" s="89"/>
      <c r="P427" s="89"/>
      <c r="Q427" s="89"/>
      <c r="R427" s="386"/>
      <c r="S427" s="228" t="b">
        <f t="shared" si="93"/>
        <v>0</v>
      </c>
      <c r="T427" s="531" t="str">
        <f t="shared" si="94"/>
        <v>20-9.</v>
      </c>
    </row>
    <row r="428" spans="1:21" ht="18.75" hidden="1" customHeight="1" x14ac:dyDescent="0.3">
      <c r="A428" s="532">
        <v>445</v>
      </c>
      <c r="B428" s="121" t="s">
        <v>263</v>
      </c>
      <c r="C428" s="542" t="s">
        <v>267</v>
      </c>
      <c r="D428" s="550"/>
      <c r="E428" s="4" t="s">
        <v>99</v>
      </c>
      <c r="F428" s="34">
        <f>IFERROR(INDEX(Rates[[433]:[13731]],
MATCH('SOW Units'!$B428,Rates[Pay Item],0),
MATCH(TEXT('Invoice Rate Sheet'!$F$2,"0"),Rates[[#Headers],[433]:[13731]],0)),0)</f>
        <v>42</v>
      </c>
      <c r="G428" s="166">
        <f t="shared" si="89"/>
        <v>42</v>
      </c>
      <c r="H428" s="1">
        <f t="shared" si="92"/>
        <v>0</v>
      </c>
      <c r="I428" s="89"/>
      <c r="J428" s="89"/>
      <c r="K428" s="89"/>
      <c r="L428" s="89"/>
      <c r="M428" s="89"/>
      <c r="N428" s="89"/>
      <c r="O428" s="89"/>
      <c r="P428" s="89"/>
      <c r="Q428" s="89"/>
      <c r="R428" s="386"/>
      <c r="S428" s="228" t="b">
        <f t="shared" si="93"/>
        <v>0</v>
      </c>
      <c r="T428" s="531" t="str">
        <f t="shared" si="94"/>
        <v>20-10.</v>
      </c>
    </row>
    <row r="429" spans="1:21" ht="18.75" hidden="1" customHeight="1" x14ac:dyDescent="0.3">
      <c r="A429" s="532">
        <v>446</v>
      </c>
      <c r="B429" s="121" t="s">
        <v>264</v>
      </c>
      <c r="C429" s="542" t="s">
        <v>266</v>
      </c>
      <c r="D429" s="550"/>
      <c r="E429" s="4" t="s">
        <v>99</v>
      </c>
      <c r="F429" s="34">
        <f>IFERROR(INDEX(Rates[[433]:[13731]],
MATCH('SOW Units'!$B429,Rates[Pay Item],0),
MATCH(TEXT('Invoice Rate Sheet'!$F$2,"0"),Rates[[#Headers],[433]:[13731]],0)),0)</f>
        <v>34.72</v>
      </c>
      <c r="G429" s="166">
        <f t="shared" si="89"/>
        <v>34.72</v>
      </c>
      <c r="H429" s="1">
        <f t="shared" si="92"/>
        <v>0</v>
      </c>
      <c r="I429" s="89"/>
      <c r="J429" s="89"/>
      <c r="K429" s="89"/>
      <c r="L429" s="89"/>
      <c r="M429" s="89"/>
      <c r="N429" s="89"/>
      <c r="O429" s="89"/>
      <c r="P429" s="89"/>
      <c r="Q429" s="89"/>
      <c r="R429" s="386"/>
      <c r="S429" s="228" t="b">
        <f t="shared" si="93"/>
        <v>0</v>
      </c>
      <c r="T429" s="531" t="str">
        <f t="shared" si="94"/>
        <v>20-11.</v>
      </c>
    </row>
    <row r="430" spans="1:21" ht="18.75" hidden="1" customHeight="1" x14ac:dyDescent="0.3">
      <c r="A430" s="532">
        <v>447</v>
      </c>
      <c r="B430" s="197" t="s">
        <v>523</v>
      </c>
      <c r="C430" s="204" t="s">
        <v>710</v>
      </c>
      <c r="D430" s="205"/>
      <c r="E430" s="201"/>
      <c r="F430" s="199"/>
      <c r="G430" s="199"/>
      <c r="H430" s="202"/>
      <c r="I430" s="203"/>
      <c r="J430" s="203"/>
      <c r="K430" s="203"/>
      <c r="L430" s="203"/>
      <c r="M430" s="203"/>
      <c r="N430" s="203"/>
      <c r="O430" s="203"/>
      <c r="P430" s="203"/>
      <c r="Q430" s="203"/>
      <c r="R430" s="389"/>
      <c r="S430" s="228" t="b">
        <f t="shared" si="93"/>
        <v>0</v>
      </c>
      <c r="T430" s="531"/>
    </row>
    <row r="431" spans="1:21" ht="18.75" hidden="1" customHeight="1" x14ac:dyDescent="0.3">
      <c r="A431" s="532">
        <v>448</v>
      </c>
      <c r="B431" s="121" t="s">
        <v>524</v>
      </c>
      <c r="C431" s="542" t="s">
        <v>1218</v>
      </c>
      <c r="D431" s="550"/>
      <c r="E431" s="4" t="s">
        <v>99</v>
      </c>
      <c r="F431" s="34">
        <f>IFERROR(INDEX(Rates[[433]:[13731]],
MATCH('SOW Units'!$B431,Rates[Pay Item],0),
MATCH(TEXT('Invoice Rate Sheet'!$F$2,"0"),Rates[[#Headers],[433]:[13731]],0)),0)</f>
        <v>133.69</v>
      </c>
      <c r="G431" s="166">
        <f t="shared" si="89"/>
        <v>133.69</v>
      </c>
      <c r="H431" s="1">
        <f t="shared" si="92"/>
        <v>0</v>
      </c>
      <c r="I431" s="89"/>
      <c r="J431" s="89"/>
      <c r="K431" s="89"/>
      <c r="L431" s="89"/>
      <c r="M431" s="89"/>
      <c r="N431" s="89"/>
      <c r="O431" s="89"/>
      <c r="P431" s="89"/>
      <c r="Q431" s="89"/>
      <c r="R431" s="386"/>
      <c r="S431" s="228" t="b">
        <f t="shared" si="93"/>
        <v>0</v>
      </c>
      <c r="T431" s="531" t="str">
        <f t="shared" si="94"/>
        <v>21-1.</v>
      </c>
    </row>
    <row r="432" spans="1:21" s="9" customFormat="1" ht="18" hidden="1" customHeight="1" x14ac:dyDescent="0.3">
      <c r="A432" s="532">
        <v>449</v>
      </c>
      <c r="B432" s="121" t="s">
        <v>552</v>
      </c>
      <c r="C432" s="542" t="s">
        <v>1219</v>
      </c>
      <c r="D432" s="550"/>
      <c r="E432" s="4" t="s">
        <v>99</v>
      </c>
      <c r="F432" s="34">
        <f>IFERROR(INDEX(Rates[[433]:[13731]],
MATCH('SOW Units'!$B432,Rates[Pay Item],0),
MATCH(TEXT('Invoice Rate Sheet'!$F$2,"0"),Rates[[#Headers],[433]:[13731]],0)),0)</f>
        <v>133.69</v>
      </c>
      <c r="G432" s="166">
        <f t="shared" si="89"/>
        <v>133.69</v>
      </c>
      <c r="H432" s="1">
        <f t="shared" si="92"/>
        <v>0</v>
      </c>
      <c r="I432" s="89"/>
      <c r="J432" s="89"/>
      <c r="K432" s="89"/>
      <c r="L432" s="89"/>
      <c r="M432" s="89"/>
      <c r="N432" s="89"/>
      <c r="O432" s="89"/>
      <c r="P432" s="89"/>
      <c r="Q432" s="89"/>
      <c r="R432" s="386"/>
      <c r="S432" s="228" t="b">
        <f t="shared" si="93"/>
        <v>0</v>
      </c>
      <c r="T432" s="531" t="str">
        <f t="shared" si="94"/>
        <v>21-2.</v>
      </c>
      <c r="U432" s="381"/>
    </row>
    <row r="433" spans="1:21" ht="34.5" hidden="1" customHeight="1" x14ac:dyDescent="0.3">
      <c r="A433" s="532">
        <v>450</v>
      </c>
      <c r="B433" s="121" t="s">
        <v>553</v>
      </c>
      <c r="C433" s="542" t="s">
        <v>701</v>
      </c>
      <c r="D433" s="550"/>
      <c r="E433" s="4" t="s">
        <v>99</v>
      </c>
      <c r="F433" s="34">
        <f>IFERROR(INDEX(Rates[[433]:[13731]],
MATCH('SOW Units'!$B433,Rates[Pay Item],0),
MATCH(TEXT('Invoice Rate Sheet'!$F$2,"0"),Rates[[#Headers],[433]:[13731]],0)),0)</f>
        <v>133.69</v>
      </c>
      <c r="G433" s="166">
        <f t="shared" si="89"/>
        <v>133.69</v>
      </c>
      <c r="H433" s="1">
        <f t="shared" si="92"/>
        <v>0</v>
      </c>
      <c r="I433" s="89"/>
      <c r="J433" s="89"/>
      <c r="K433" s="89"/>
      <c r="L433" s="89"/>
      <c r="M433" s="89"/>
      <c r="N433" s="89"/>
      <c r="O433" s="89"/>
      <c r="P433" s="89"/>
      <c r="Q433" s="89"/>
      <c r="R433" s="386"/>
      <c r="S433" s="228" t="b">
        <f t="shared" si="93"/>
        <v>0</v>
      </c>
      <c r="T433" s="531" t="str">
        <f t="shared" si="94"/>
        <v>21-3.</v>
      </c>
    </row>
    <row r="434" spans="1:21" ht="18.75" hidden="1" customHeight="1" x14ac:dyDescent="0.3">
      <c r="A434" s="532">
        <v>451</v>
      </c>
      <c r="B434" s="121" t="s">
        <v>554</v>
      </c>
      <c r="C434" s="542" t="s">
        <v>702</v>
      </c>
      <c r="D434" s="550"/>
      <c r="E434" s="4" t="s">
        <v>99</v>
      </c>
      <c r="F434" s="34">
        <f>IFERROR(INDEX(Rates[[433]:[13731]],
MATCH('SOW Units'!$B434,Rates[Pay Item],0),
MATCH(TEXT('Invoice Rate Sheet'!$F$2,"0"),Rates[[#Headers],[433]:[13731]],0)),0)</f>
        <v>133.69</v>
      </c>
      <c r="G434" s="166">
        <f t="shared" si="89"/>
        <v>133.69</v>
      </c>
      <c r="H434" s="1">
        <f t="shared" si="92"/>
        <v>0</v>
      </c>
      <c r="I434" s="89"/>
      <c r="J434" s="89"/>
      <c r="K434" s="89"/>
      <c r="L434" s="89"/>
      <c r="M434" s="89"/>
      <c r="N434" s="89"/>
      <c r="O434" s="89"/>
      <c r="P434" s="89"/>
      <c r="Q434" s="89"/>
      <c r="R434" s="386"/>
      <c r="S434" s="228" t="b">
        <f t="shared" si="93"/>
        <v>0</v>
      </c>
      <c r="T434" s="531" t="str">
        <f t="shared" si="94"/>
        <v>21-4.</v>
      </c>
    </row>
    <row r="435" spans="1:21" s="9" customFormat="1" ht="18" hidden="1" customHeight="1" x14ac:dyDescent="0.3">
      <c r="A435" s="532">
        <v>452</v>
      </c>
      <c r="B435" s="121" t="s">
        <v>555</v>
      </c>
      <c r="C435" s="542" t="s">
        <v>571</v>
      </c>
      <c r="D435" s="550"/>
      <c r="E435" s="4" t="s">
        <v>97</v>
      </c>
      <c r="F435" s="34">
        <f>IFERROR(INDEX(Rates[[433]:[13731]],
MATCH('SOW Units'!$B435,Rates[Pay Item],0),
MATCH(TEXT('Invoice Rate Sheet'!$F$2,"0"),Rates[[#Headers],[433]:[13731]],0)),0)</f>
        <v>1018.71</v>
      </c>
      <c r="G435" s="166">
        <f t="shared" si="89"/>
        <v>1018.71</v>
      </c>
      <c r="H435" s="1">
        <f t="shared" si="92"/>
        <v>0</v>
      </c>
      <c r="I435" s="89"/>
      <c r="J435" s="89"/>
      <c r="K435" s="89"/>
      <c r="L435" s="89"/>
      <c r="M435" s="89"/>
      <c r="N435" s="89"/>
      <c r="O435" s="89"/>
      <c r="P435" s="89"/>
      <c r="Q435" s="89"/>
      <c r="R435" s="386"/>
      <c r="S435" s="228" t="b">
        <f t="shared" si="93"/>
        <v>0</v>
      </c>
      <c r="T435" s="531" t="str">
        <f t="shared" si="94"/>
        <v>21-5.</v>
      </c>
      <c r="U435" s="381"/>
    </row>
    <row r="436" spans="1:21" ht="18.75" hidden="1" customHeight="1" x14ac:dyDescent="0.3">
      <c r="A436" s="532">
        <v>453</v>
      </c>
      <c r="B436" s="121" t="s">
        <v>703</v>
      </c>
      <c r="C436" s="542" t="s">
        <v>902</v>
      </c>
      <c r="D436" s="550"/>
      <c r="E436" s="4" t="s">
        <v>704</v>
      </c>
      <c r="F436" s="34">
        <f>IFERROR(INDEX(Rates[[433]:[13731]],
MATCH('SOW Units'!$B436,Rates[Pay Item],0),
MATCH(TEXT('Invoice Rate Sheet'!$F$2,"0"),Rates[[#Headers],[433]:[13731]],0)),0)</f>
        <v>3100</v>
      </c>
      <c r="G436" s="166">
        <f t="shared" si="89"/>
        <v>3100</v>
      </c>
      <c r="H436" s="1">
        <f t="shared" si="92"/>
        <v>0</v>
      </c>
      <c r="I436" s="89"/>
      <c r="J436" s="89"/>
      <c r="K436" s="89"/>
      <c r="L436" s="89"/>
      <c r="M436" s="89"/>
      <c r="N436" s="89"/>
      <c r="O436" s="89"/>
      <c r="P436" s="89"/>
      <c r="Q436" s="89"/>
      <c r="R436" s="386"/>
      <c r="S436" s="228" t="b">
        <f t="shared" si="93"/>
        <v>0</v>
      </c>
      <c r="T436" s="531" t="str">
        <f t="shared" si="94"/>
        <v>21-6.a.</v>
      </c>
    </row>
    <row r="437" spans="1:21" ht="18.75" hidden="1" customHeight="1" x14ac:dyDescent="0.3">
      <c r="A437" s="532">
        <v>454</v>
      </c>
      <c r="B437" s="121" t="s">
        <v>705</v>
      </c>
      <c r="C437" s="542" t="s">
        <v>903</v>
      </c>
      <c r="D437" s="550"/>
      <c r="E437" s="4" t="s">
        <v>704</v>
      </c>
      <c r="F437" s="34">
        <f>IFERROR(INDEX(Rates[[433]:[13731]],
MATCH('SOW Units'!$B437,Rates[Pay Item],0),
MATCH(TEXT('Invoice Rate Sheet'!$F$2,"0"),Rates[[#Headers],[433]:[13731]],0)),0)</f>
        <v>3100</v>
      </c>
      <c r="G437" s="166">
        <f t="shared" si="89"/>
        <v>3100</v>
      </c>
      <c r="H437" s="1">
        <f t="shared" si="92"/>
        <v>0</v>
      </c>
      <c r="I437" s="89"/>
      <c r="J437" s="89"/>
      <c r="K437" s="89"/>
      <c r="L437" s="89"/>
      <c r="M437" s="89"/>
      <c r="N437" s="89"/>
      <c r="O437" s="89"/>
      <c r="P437" s="89"/>
      <c r="Q437" s="89"/>
      <c r="R437" s="386"/>
      <c r="S437" s="228" t="b">
        <f t="shared" si="93"/>
        <v>0</v>
      </c>
      <c r="T437" s="531" t="str">
        <f t="shared" si="94"/>
        <v>21-6.b.</v>
      </c>
    </row>
    <row r="438" spans="1:21" ht="18.75" hidden="1" customHeight="1" x14ac:dyDescent="0.3">
      <c r="A438" s="532">
        <v>455</v>
      </c>
      <c r="B438" s="121" t="s">
        <v>706</v>
      </c>
      <c r="C438" s="542" t="s">
        <v>904</v>
      </c>
      <c r="D438" s="550"/>
      <c r="E438" s="4" t="s">
        <v>704</v>
      </c>
      <c r="F438" s="34">
        <f>IFERROR(INDEX(Rates[[433]:[13731]],
MATCH('SOW Units'!$B438,Rates[Pay Item],0),
MATCH(TEXT('Invoice Rate Sheet'!$F$2,"0"),Rates[[#Headers],[433]:[13731]],0)),0)</f>
        <v>3600</v>
      </c>
      <c r="G438" s="166">
        <f t="shared" si="89"/>
        <v>3600</v>
      </c>
      <c r="H438" s="1">
        <f t="shared" si="92"/>
        <v>0</v>
      </c>
      <c r="I438" s="89"/>
      <c r="J438" s="89"/>
      <c r="K438" s="89"/>
      <c r="L438" s="89"/>
      <c r="M438" s="89"/>
      <c r="N438" s="89"/>
      <c r="O438" s="89"/>
      <c r="P438" s="89"/>
      <c r="Q438" s="89"/>
      <c r="R438" s="386"/>
      <c r="S438" s="228" t="b">
        <f t="shared" si="93"/>
        <v>0</v>
      </c>
      <c r="T438" s="531" t="str">
        <f t="shared" si="94"/>
        <v>21-6.c.</v>
      </c>
    </row>
    <row r="439" spans="1:21" ht="18.75" hidden="1" customHeight="1" x14ac:dyDescent="0.3">
      <c r="A439" s="532">
        <v>456</v>
      </c>
      <c r="B439" s="121" t="s">
        <v>707</v>
      </c>
      <c r="C439" s="542" t="s">
        <v>905</v>
      </c>
      <c r="D439" s="550"/>
      <c r="E439" s="4" t="s">
        <v>704</v>
      </c>
      <c r="F439" s="34">
        <f>IFERROR(INDEX(Rates[[433]:[13731]],
MATCH('SOW Units'!$B439,Rates[Pay Item],0),
MATCH(TEXT('Invoice Rate Sheet'!$F$2,"0"),Rates[[#Headers],[433]:[13731]],0)),0)</f>
        <v>3800</v>
      </c>
      <c r="G439" s="166">
        <f t="shared" si="89"/>
        <v>3800</v>
      </c>
      <c r="H439" s="1">
        <f t="shared" si="92"/>
        <v>0</v>
      </c>
      <c r="I439" s="89"/>
      <c r="J439" s="89"/>
      <c r="K439" s="89"/>
      <c r="L439" s="89"/>
      <c r="M439" s="89"/>
      <c r="N439" s="89"/>
      <c r="O439" s="89"/>
      <c r="P439" s="89"/>
      <c r="Q439" s="89"/>
      <c r="R439" s="386"/>
      <c r="S439" s="228" t="b">
        <f t="shared" si="93"/>
        <v>0</v>
      </c>
      <c r="T439" s="531" t="str">
        <f t="shared" si="94"/>
        <v>21-6.d.</v>
      </c>
    </row>
    <row r="440" spans="1:21" ht="18.75" hidden="1" customHeight="1" x14ac:dyDescent="0.3">
      <c r="A440" s="532">
        <v>457</v>
      </c>
      <c r="B440" s="121" t="s">
        <v>708</v>
      </c>
      <c r="C440" s="542" t="s">
        <v>906</v>
      </c>
      <c r="D440" s="550"/>
      <c r="E440" s="4" t="s">
        <v>44</v>
      </c>
      <c r="F440" s="34">
        <f>IFERROR(INDEX(Rates[[433]:[13731]],
MATCH('SOW Units'!$B440,Rates[Pay Item],0),
MATCH(TEXT('Invoice Rate Sheet'!$F$2,"0"),Rates[[#Headers],[433]:[13731]],0)),0)</f>
        <v>1100</v>
      </c>
      <c r="G440" s="166">
        <f t="shared" ref="G440:G467" si="97">F440</f>
        <v>1100</v>
      </c>
      <c r="H440" s="1">
        <f t="shared" si="92"/>
        <v>0</v>
      </c>
      <c r="I440" s="89"/>
      <c r="J440" s="89"/>
      <c r="K440" s="89"/>
      <c r="L440" s="89"/>
      <c r="M440" s="89"/>
      <c r="N440" s="89"/>
      <c r="O440" s="89"/>
      <c r="P440" s="89"/>
      <c r="Q440" s="89"/>
      <c r="R440" s="386"/>
      <c r="S440" s="228" t="b">
        <f t="shared" si="93"/>
        <v>0</v>
      </c>
      <c r="T440" s="531" t="str">
        <f t="shared" si="94"/>
        <v>21-7.a.</v>
      </c>
    </row>
    <row r="441" spans="1:21" ht="18.75" hidden="1" customHeight="1" x14ac:dyDescent="0.3">
      <c r="A441" s="532">
        <v>458</v>
      </c>
      <c r="B441" s="121" t="s">
        <v>709</v>
      </c>
      <c r="C441" s="542" t="s">
        <v>907</v>
      </c>
      <c r="D441" s="550"/>
      <c r="E441" s="4" t="s">
        <v>100</v>
      </c>
      <c r="F441" s="34">
        <f>IFERROR(INDEX(Rates[[433]:[13731]],
MATCH('SOW Units'!$B441,Rates[Pay Item],0),
MATCH(TEXT('Invoice Rate Sheet'!$F$2,"0"),Rates[[#Headers],[433]:[13731]],0)),0)</f>
        <v>3600</v>
      </c>
      <c r="G441" s="166">
        <f t="shared" si="97"/>
        <v>3600</v>
      </c>
      <c r="H441" s="1">
        <f t="shared" si="92"/>
        <v>0</v>
      </c>
      <c r="I441" s="89"/>
      <c r="J441" s="89"/>
      <c r="K441" s="89"/>
      <c r="L441" s="89"/>
      <c r="M441" s="89"/>
      <c r="N441" s="89"/>
      <c r="O441" s="89"/>
      <c r="P441" s="89"/>
      <c r="Q441" s="89"/>
      <c r="R441" s="386"/>
      <c r="S441" s="228" t="b">
        <f t="shared" si="93"/>
        <v>0</v>
      </c>
      <c r="T441" s="531" t="str">
        <f t="shared" si="94"/>
        <v>21-7.b.</v>
      </c>
    </row>
    <row r="442" spans="1:21" ht="18.75" hidden="1" customHeight="1" x14ac:dyDescent="0.3">
      <c r="A442" s="532">
        <v>459</v>
      </c>
      <c r="B442" s="121" t="s">
        <v>556</v>
      </c>
      <c r="C442" s="542" t="s">
        <v>572</v>
      </c>
      <c r="D442" s="550"/>
      <c r="E442" s="4" t="s">
        <v>98</v>
      </c>
      <c r="F442" s="34">
        <f>IFERROR(INDEX(Rates[[433]:[13731]],
MATCH('SOW Units'!$B442,Rates[Pay Item],0),
MATCH(TEXT('Invoice Rate Sheet'!$F$2,"0"),Rates[[#Headers],[433]:[13731]],0)),0)</f>
        <v>802.23</v>
      </c>
      <c r="G442" s="166">
        <f t="shared" si="97"/>
        <v>802.23</v>
      </c>
      <c r="H442" s="1">
        <f t="shared" si="92"/>
        <v>0</v>
      </c>
      <c r="I442" s="89"/>
      <c r="J442" s="89"/>
      <c r="K442" s="89"/>
      <c r="L442" s="89"/>
      <c r="M442" s="89"/>
      <c r="N442" s="89"/>
      <c r="O442" s="89"/>
      <c r="P442" s="89"/>
      <c r="Q442" s="89"/>
      <c r="R442" s="386"/>
      <c r="S442" s="228" t="b">
        <f t="shared" si="93"/>
        <v>0</v>
      </c>
      <c r="T442" s="531" t="str">
        <f t="shared" si="94"/>
        <v>21-8.</v>
      </c>
    </row>
    <row r="443" spans="1:21" ht="51.75" hidden="1" customHeight="1" x14ac:dyDescent="0.3">
      <c r="A443" s="532">
        <v>460</v>
      </c>
      <c r="B443" s="121" t="s">
        <v>557</v>
      </c>
      <c r="C443" s="542" t="s">
        <v>573</v>
      </c>
      <c r="D443" s="550"/>
      <c r="E443" s="3" t="s">
        <v>711</v>
      </c>
      <c r="F443" s="34">
        <f>IFERROR(INDEX(Rates[[433]:[13731]],
MATCH('SOW Units'!$B443,Rates[Pay Item],0),
MATCH(TEXT('Invoice Rate Sheet'!$F$2,"0"),Rates[[#Headers],[433]:[13731]],0)),0)</f>
        <v>242.55</v>
      </c>
      <c r="G443" s="166">
        <f t="shared" si="97"/>
        <v>242.55</v>
      </c>
      <c r="H443" s="1">
        <f t="shared" si="92"/>
        <v>0</v>
      </c>
      <c r="I443" s="89"/>
      <c r="J443" s="89"/>
      <c r="K443" s="89"/>
      <c r="L443" s="89"/>
      <c r="M443" s="89"/>
      <c r="N443" s="89"/>
      <c r="O443" s="89"/>
      <c r="P443" s="89"/>
      <c r="Q443" s="89"/>
      <c r="R443" s="386"/>
      <c r="S443" s="228" t="b">
        <f t="shared" si="93"/>
        <v>0</v>
      </c>
      <c r="T443" s="531" t="str">
        <f t="shared" si="94"/>
        <v>21-9.</v>
      </c>
    </row>
    <row r="444" spans="1:21" ht="51.75" hidden="1" customHeight="1" x14ac:dyDescent="0.3">
      <c r="A444" s="532">
        <v>461</v>
      </c>
      <c r="B444" s="121" t="s">
        <v>558</v>
      </c>
      <c r="C444" s="542" t="s">
        <v>700</v>
      </c>
      <c r="D444" s="550"/>
      <c r="E444" s="3" t="s">
        <v>711</v>
      </c>
      <c r="F444" s="34">
        <f>IFERROR(INDEX(Rates[[433]:[13731]],
MATCH('SOW Units'!$B444,Rates[Pay Item],0),
MATCH(TEXT('Invoice Rate Sheet'!$F$2,"0"),Rates[[#Headers],[433]:[13731]],0)),0)</f>
        <v>242.55</v>
      </c>
      <c r="G444" s="166">
        <f t="shared" si="97"/>
        <v>242.55</v>
      </c>
      <c r="H444" s="1">
        <f t="shared" si="92"/>
        <v>0</v>
      </c>
      <c r="I444" s="89"/>
      <c r="J444" s="89"/>
      <c r="K444" s="89"/>
      <c r="L444" s="89"/>
      <c r="M444" s="89"/>
      <c r="N444" s="89"/>
      <c r="O444" s="89"/>
      <c r="P444" s="89"/>
      <c r="Q444" s="89"/>
      <c r="R444" s="386"/>
      <c r="S444" s="228" t="b">
        <f t="shared" si="93"/>
        <v>0</v>
      </c>
      <c r="T444" s="531" t="str">
        <f t="shared" si="94"/>
        <v>21-10.</v>
      </c>
    </row>
    <row r="445" spans="1:21" ht="51.75" hidden="1" customHeight="1" x14ac:dyDescent="0.3">
      <c r="A445" s="532">
        <v>462</v>
      </c>
      <c r="B445" s="121" t="s">
        <v>559</v>
      </c>
      <c r="C445" s="542" t="s">
        <v>574</v>
      </c>
      <c r="D445" s="550"/>
      <c r="E445" s="3" t="s">
        <v>712</v>
      </c>
      <c r="F445" s="34">
        <f>IFERROR(INDEX(Rates[[433]:[13731]],
MATCH('SOW Units'!$B445,Rates[Pay Item],0),
MATCH(TEXT('Invoice Rate Sheet'!$F$2,"0"),Rates[[#Headers],[433]:[13731]],0)),0)</f>
        <v>242.55</v>
      </c>
      <c r="G445" s="166">
        <f t="shared" si="97"/>
        <v>242.55</v>
      </c>
      <c r="H445" s="1">
        <f t="shared" si="92"/>
        <v>0</v>
      </c>
      <c r="I445" s="89"/>
      <c r="J445" s="89"/>
      <c r="K445" s="89"/>
      <c r="L445" s="89"/>
      <c r="M445" s="89"/>
      <c r="N445" s="89"/>
      <c r="O445" s="89"/>
      <c r="P445" s="89"/>
      <c r="Q445" s="89"/>
      <c r="R445" s="386"/>
      <c r="S445" s="228" t="b">
        <f t="shared" si="93"/>
        <v>0</v>
      </c>
      <c r="T445" s="531" t="str">
        <f t="shared" si="94"/>
        <v>21-11.</v>
      </c>
    </row>
    <row r="446" spans="1:21" ht="51.75" hidden="1" customHeight="1" x14ac:dyDescent="0.3">
      <c r="A446" s="532">
        <v>463</v>
      </c>
      <c r="B446" s="121" t="s">
        <v>560</v>
      </c>
      <c r="C446" s="542" t="s">
        <v>575</v>
      </c>
      <c r="D446" s="550"/>
      <c r="E446" s="3" t="s">
        <v>712</v>
      </c>
      <c r="F446" s="34">
        <f>IFERROR(INDEX(Rates[[433]:[13731]],
MATCH('SOW Units'!$B446,Rates[Pay Item],0),
MATCH(TEXT('Invoice Rate Sheet'!$F$2,"0"),Rates[[#Headers],[433]:[13731]],0)),0)</f>
        <v>363.82</v>
      </c>
      <c r="G446" s="166">
        <f t="shared" si="97"/>
        <v>363.82</v>
      </c>
      <c r="H446" s="1">
        <f t="shared" si="92"/>
        <v>0</v>
      </c>
      <c r="I446" s="89"/>
      <c r="J446" s="89"/>
      <c r="K446" s="89"/>
      <c r="L446" s="89"/>
      <c r="M446" s="89"/>
      <c r="N446" s="89"/>
      <c r="O446" s="89"/>
      <c r="P446" s="89"/>
      <c r="Q446" s="89"/>
      <c r="R446" s="386"/>
      <c r="S446" s="228" t="b">
        <f t="shared" si="93"/>
        <v>0</v>
      </c>
      <c r="T446" s="531" t="str">
        <f t="shared" si="94"/>
        <v>21-12.</v>
      </c>
    </row>
    <row r="447" spans="1:21" ht="34.5" hidden="1" customHeight="1" x14ac:dyDescent="0.3">
      <c r="A447" s="532">
        <v>464</v>
      </c>
      <c r="B447" s="121" t="s">
        <v>561</v>
      </c>
      <c r="C447" s="542" t="s">
        <v>576</v>
      </c>
      <c r="D447" s="550"/>
      <c r="E447" s="137" t="s">
        <v>94</v>
      </c>
      <c r="F447" s="34">
        <f>IFERROR(INDEX(Rates[[433]:[13731]],
MATCH('SOW Units'!$B447,Rates[Pay Item],0),
MATCH(TEXT('Invoice Rate Sheet'!$F$2,"0"),Rates[[#Headers],[433]:[13731]],0)),0)</f>
        <v>267.39999999999998</v>
      </c>
      <c r="G447" s="166">
        <f t="shared" si="97"/>
        <v>267.39999999999998</v>
      </c>
      <c r="H447" s="1">
        <f t="shared" si="92"/>
        <v>0</v>
      </c>
      <c r="I447" s="89"/>
      <c r="J447" s="89"/>
      <c r="K447" s="89"/>
      <c r="L447" s="89"/>
      <c r="M447" s="89"/>
      <c r="N447" s="89"/>
      <c r="O447" s="89"/>
      <c r="P447" s="89"/>
      <c r="Q447" s="89"/>
      <c r="R447" s="386"/>
      <c r="S447" s="228" t="b">
        <f t="shared" si="93"/>
        <v>0</v>
      </c>
      <c r="T447" s="531" t="str">
        <f t="shared" si="94"/>
        <v>21-13.</v>
      </c>
    </row>
    <row r="448" spans="1:21" ht="18" hidden="1" customHeight="1" x14ac:dyDescent="0.3">
      <c r="A448" s="532">
        <v>466</v>
      </c>
      <c r="B448" s="121" t="s">
        <v>562</v>
      </c>
      <c r="C448" s="542" t="s">
        <v>577</v>
      </c>
      <c r="D448" s="550"/>
      <c r="E448" s="3" t="s">
        <v>94</v>
      </c>
      <c r="F448" s="34">
        <f>IFERROR(INDEX(Rates[[433]:[13731]],
MATCH('SOW Units'!$B448,Rates[Pay Item],0),
MATCH(TEXT('Invoice Rate Sheet'!$F$2,"0"),Rates[[#Headers],[433]:[13731]],0)),0)</f>
        <v>606.37</v>
      </c>
      <c r="G448" s="166">
        <f t="shared" si="97"/>
        <v>606.37</v>
      </c>
      <c r="H448" s="1">
        <f t="shared" si="92"/>
        <v>0</v>
      </c>
      <c r="I448" s="89"/>
      <c r="J448" s="89"/>
      <c r="K448" s="89"/>
      <c r="L448" s="89"/>
      <c r="M448" s="89"/>
      <c r="N448" s="89"/>
      <c r="O448" s="89"/>
      <c r="P448" s="89"/>
      <c r="Q448" s="89"/>
      <c r="R448" s="386"/>
      <c r="S448" s="228" t="b">
        <f t="shared" si="93"/>
        <v>0</v>
      </c>
      <c r="T448" s="531" t="str">
        <f t="shared" si="94"/>
        <v>21-15.</v>
      </c>
    </row>
    <row r="449" spans="1:20" ht="34.5" customHeight="1" x14ac:dyDescent="0.3">
      <c r="A449" s="532">
        <v>467</v>
      </c>
      <c r="B449" s="121" t="s">
        <v>563</v>
      </c>
      <c r="C449" s="542" t="s">
        <v>578</v>
      </c>
      <c r="D449" s="550"/>
      <c r="E449" s="137" t="s">
        <v>94</v>
      </c>
      <c r="F449" s="34">
        <f>IFERROR(INDEX(Rates[[433]:[13731]],
MATCH('SOW Units'!$B449,Rates[Pay Item],0),
MATCH(TEXT('Invoice Rate Sheet'!$F$2,"0"),Rates[[#Headers],[433]:[13731]],0)),0)</f>
        <v>267.39999999999998</v>
      </c>
      <c r="G449" s="166">
        <f t="shared" si="97"/>
        <v>267.39999999999998</v>
      </c>
      <c r="H449" s="1">
        <f t="shared" si="92"/>
        <v>1</v>
      </c>
      <c r="I449" s="89"/>
      <c r="J449" s="89"/>
      <c r="K449" s="89">
        <v>1</v>
      </c>
      <c r="L449" s="89"/>
      <c r="M449" s="89"/>
      <c r="N449" s="89"/>
      <c r="O449" s="89"/>
      <c r="P449" s="89"/>
      <c r="Q449" s="89"/>
      <c r="R449" s="386"/>
      <c r="S449" s="228" t="b">
        <f t="shared" si="93"/>
        <v>1</v>
      </c>
      <c r="T449" s="531" t="str">
        <f t="shared" si="94"/>
        <v>21-16.</v>
      </c>
    </row>
    <row r="450" spans="1:20" ht="18" hidden="1" customHeight="1" x14ac:dyDescent="0.3">
      <c r="A450" s="532">
        <v>468</v>
      </c>
      <c r="B450" s="121" t="s">
        <v>564</v>
      </c>
      <c r="C450" s="542" t="s">
        <v>579</v>
      </c>
      <c r="D450" s="550"/>
      <c r="E450" s="3" t="s">
        <v>94</v>
      </c>
      <c r="F450" s="34">
        <f>IFERROR(INDEX(Rates[[433]:[13731]],
MATCH('SOW Units'!$B450,Rates[Pay Item],0),
MATCH(TEXT('Invoice Rate Sheet'!$F$2,"0"),Rates[[#Headers],[433]:[13731]],0)),0)</f>
        <v>401.11</v>
      </c>
      <c r="G450" s="166">
        <f t="shared" si="97"/>
        <v>401.11</v>
      </c>
      <c r="H450" s="1">
        <f t="shared" si="92"/>
        <v>0</v>
      </c>
      <c r="I450" s="89"/>
      <c r="J450" s="89"/>
      <c r="K450" s="89"/>
      <c r="L450" s="89"/>
      <c r="M450" s="89"/>
      <c r="N450" s="89"/>
      <c r="O450" s="89"/>
      <c r="P450" s="89"/>
      <c r="Q450" s="89"/>
      <c r="R450" s="386"/>
      <c r="S450" s="228" t="b">
        <f t="shared" si="93"/>
        <v>0</v>
      </c>
      <c r="T450" s="531" t="str">
        <f t="shared" si="94"/>
        <v>21-17.</v>
      </c>
    </row>
    <row r="451" spans="1:20" ht="18" hidden="1" customHeight="1" x14ac:dyDescent="0.3">
      <c r="A451" s="532">
        <v>469</v>
      </c>
      <c r="B451" s="121" t="s">
        <v>568</v>
      </c>
      <c r="C451" s="542" t="s">
        <v>580</v>
      </c>
      <c r="D451" s="550"/>
      <c r="E451" s="3" t="s">
        <v>675</v>
      </c>
      <c r="F451" s="34">
        <f>IFERROR(INDEX(Rates[[433]:[13731]],
MATCH('SOW Units'!$B451,Rates[Pay Item],0),
MATCH(TEXT('Invoice Rate Sheet'!$F$2,"0"),Rates[[#Headers],[433]:[13731]],0)),0)</f>
        <v>133.69</v>
      </c>
      <c r="G451" s="166">
        <f t="shared" si="97"/>
        <v>133.69</v>
      </c>
      <c r="H451" s="1">
        <f t="shared" si="92"/>
        <v>0</v>
      </c>
      <c r="I451" s="89"/>
      <c r="J451" s="89"/>
      <c r="K451" s="89"/>
      <c r="L451" s="89"/>
      <c r="M451" s="89"/>
      <c r="N451" s="89"/>
      <c r="O451" s="89"/>
      <c r="P451" s="89"/>
      <c r="Q451" s="89"/>
      <c r="R451" s="386"/>
      <c r="S451" s="228" t="b">
        <f t="shared" si="93"/>
        <v>0</v>
      </c>
      <c r="T451" s="531" t="str">
        <f t="shared" si="94"/>
        <v>21-18.</v>
      </c>
    </row>
    <row r="452" spans="1:20" ht="51.75" hidden="1" customHeight="1" x14ac:dyDescent="0.3">
      <c r="A452" s="532">
        <v>470</v>
      </c>
      <c r="B452" s="121" t="s">
        <v>569</v>
      </c>
      <c r="C452" s="542" t="s">
        <v>581</v>
      </c>
      <c r="D452" s="550"/>
      <c r="E452" s="137" t="s">
        <v>94</v>
      </c>
      <c r="F452" s="34">
        <f>IFERROR(INDEX(Rates[[433]:[13731]],
MATCH('SOW Units'!$B452,Rates[Pay Item],0),
MATCH(TEXT('Invoice Rate Sheet'!$F$2,"0"),Rates[[#Headers],[433]:[13731]],0)),0)</f>
        <v>133.69</v>
      </c>
      <c r="G452" s="166">
        <f t="shared" si="97"/>
        <v>133.69</v>
      </c>
      <c r="H452" s="1">
        <f t="shared" ref="H452:H500" si="98">SUM(I452:R452)</f>
        <v>0</v>
      </c>
      <c r="I452" s="89"/>
      <c r="J452" s="89"/>
      <c r="K452" s="89"/>
      <c r="L452" s="89"/>
      <c r="M452" s="89"/>
      <c r="N452" s="89"/>
      <c r="O452" s="89"/>
      <c r="P452" s="89"/>
      <c r="Q452" s="89"/>
      <c r="R452" s="386"/>
      <c r="S452" s="228" t="b">
        <f t="shared" si="93"/>
        <v>0</v>
      </c>
      <c r="T452" s="531" t="str">
        <f t="shared" si="94"/>
        <v>21-19.</v>
      </c>
    </row>
    <row r="453" spans="1:20" ht="19.5" hidden="1" customHeight="1" x14ac:dyDescent="0.3">
      <c r="A453" s="532">
        <v>471</v>
      </c>
      <c r="B453" s="121" t="s">
        <v>570</v>
      </c>
      <c r="C453" s="542" t="s">
        <v>582</v>
      </c>
      <c r="D453" s="550"/>
      <c r="E453" s="3" t="s">
        <v>94</v>
      </c>
      <c r="F453" s="34">
        <f>IFERROR(INDEX(Rates[[433]:[13731]],
MATCH('SOW Units'!$B453,Rates[Pay Item],0),
MATCH(TEXT('Invoice Rate Sheet'!$F$2,"0"),Rates[[#Headers],[433]:[13731]],0)),0)</f>
        <v>133.69</v>
      </c>
      <c r="G453" s="166">
        <f t="shared" si="97"/>
        <v>133.69</v>
      </c>
      <c r="H453" s="1">
        <f t="shared" si="98"/>
        <v>0</v>
      </c>
      <c r="I453" s="89"/>
      <c r="J453" s="89"/>
      <c r="K453" s="89"/>
      <c r="L453" s="89"/>
      <c r="M453" s="89"/>
      <c r="N453" s="89"/>
      <c r="O453" s="89"/>
      <c r="P453" s="89"/>
      <c r="Q453" s="89"/>
      <c r="R453" s="386"/>
      <c r="S453" s="228" t="b">
        <f t="shared" si="93"/>
        <v>0</v>
      </c>
      <c r="T453" s="531" t="str">
        <f t="shared" si="94"/>
        <v>21-20.</v>
      </c>
    </row>
    <row r="454" spans="1:20" ht="19.5" hidden="1" customHeight="1" x14ac:dyDescent="0.3">
      <c r="A454" s="532">
        <v>472</v>
      </c>
      <c r="B454" s="121" t="s">
        <v>584</v>
      </c>
      <c r="C454" s="542" t="s">
        <v>583</v>
      </c>
      <c r="D454" s="550"/>
      <c r="E454" s="3" t="s">
        <v>675</v>
      </c>
      <c r="F454" s="34">
        <f>IFERROR(INDEX(Rates[[433]:[13731]],
MATCH('SOW Units'!$B454,Rates[Pay Item],0),
MATCH(TEXT('Invoice Rate Sheet'!$F$2,"0"),Rates[[#Headers],[433]:[13731]],0)),0)</f>
        <v>267.39999999999998</v>
      </c>
      <c r="G454" s="166">
        <f t="shared" si="97"/>
        <v>267.39999999999998</v>
      </c>
      <c r="H454" s="1">
        <f t="shared" si="98"/>
        <v>0</v>
      </c>
      <c r="I454" s="89"/>
      <c r="J454" s="89"/>
      <c r="K454" s="89"/>
      <c r="L454" s="89"/>
      <c r="M454" s="89"/>
      <c r="N454" s="89"/>
      <c r="O454" s="89"/>
      <c r="P454" s="89"/>
      <c r="Q454" s="89"/>
      <c r="R454" s="386"/>
      <c r="S454" s="228" t="b">
        <f t="shared" si="93"/>
        <v>0</v>
      </c>
      <c r="T454" s="531" t="str">
        <f t="shared" si="94"/>
        <v>21-21.</v>
      </c>
    </row>
    <row r="455" spans="1:20" ht="19.5" hidden="1" customHeight="1" x14ac:dyDescent="0.3">
      <c r="A455" s="532">
        <v>473</v>
      </c>
      <c r="B455" s="121" t="s">
        <v>586</v>
      </c>
      <c r="C455" s="542" t="s">
        <v>585</v>
      </c>
      <c r="D455" s="550"/>
      <c r="E455" s="3" t="s">
        <v>94</v>
      </c>
      <c r="F455" s="34">
        <f>IFERROR(INDEX(Rates[[433]:[13731]],
MATCH('SOW Units'!$B455,Rates[Pay Item],0),
MATCH(TEXT('Invoice Rate Sheet'!$F$2,"0"),Rates[[#Headers],[433]:[13731]],0)),0)</f>
        <v>534.80999999999995</v>
      </c>
      <c r="G455" s="166">
        <f t="shared" si="97"/>
        <v>534.80999999999995</v>
      </c>
      <c r="H455" s="1">
        <f t="shared" si="98"/>
        <v>0</v>
      </c>
      <c r="I455" s="89"/>
      <c r="J455" s="89"/>
      <c r="K455" s="89"/>
      <c r="L455" s="89"/>
      <c r="M455" s="89"/>
      <c r="N455" s="89"/>
      <c r="O455" s="89"/>
      <c r="P455" s="89"/>
      <c r="Q455" s="89"/>
      <c r="R455" s="386"/>
      <c r="S455" s="228" t="b">
        <f t="shared" si="93"/>
        <v>0</v>
      </c>
      <c r="T455" s="531" t="str">
        <f t="shared" si="94"/>
        <v>21-22.</v>
      </c>
    </row>
    <row r="456" spans="1:20" ht="18" hidden="1" customHeight="1" x14ac:dyDescent="0.3">
      <c r="A456" s="532">
        <v>474</v>
      </c>
      <c r="B456" s="121" t="s">
        <v>588</v>
      </c>
      <c r="C456" s="542" t="s">
        <v>587</v>
      </c>
      <c r="D456" s="550"/>
      <c r="E456" s="3" t="s">
        <v>675</v>
      </c>
      <c r="F456" s="34">
        <f>IFERROR(INDEX(Rates[[433]:[13731]],
MATCH('SOW Units'!$B456,Rates[Pay Item],0),
MATCH(TEXT('Invoice Rate Sheet'!$F$2,"0"),Rates[[#Headers],[433]:[13731]],0)),0)</f>
        <v>802.23</v>
      </c>
      <c r="G456" s="166">
        <f t="shared" si="97"/>
        <v>802.23</v>
      </c>
      <c r="H456" s="1">
        <f t="shared" si="98"/>
        <v>0</v>
      </c>
      <c r="I456" s="89"/>
      <c r="J456" s="89"/>
      <c r="K456" s="89"/>
      <c r="L456" s="89"/>
      <c r="M456" s="89"/>
      <c r="N456" s="89"/>
      <c r="O456" s="89"/>
      <c r="P456" s="89"/>
      <c r="Q456" s="89"/>
      <c r="R456" s="386"/>
      <c r="S456" s="228" t="b">
        <f t="shared" si="93"/>
        <v>0</v>
      </c>
      <c r="T456" s="531" t="str">
        <f t="shared" si="94"/>
        <v>21-23.</v>
      </c>
    </row>
    <row r="457" spans="1:20" ht="18" hidden="1" customHeight="1" x14ac:dyDescent="0.3">
      <c r="A457" s="532">
        <v>475</v>
      </c>
      <c r="B457" s="121" t="s">
        <v>590</v>
      </c>
      <c r="C457" s="542" t="s">
        <v>589</v>
      </c>
      <c r="D457" s="550"/>
      <c r="E457" s="3" t="s">
        <v>675</v>
      </c>
      <c r="F457" s="34">
        <f>IFERROR(INDEX(Rates[[433]:[13731]],
MATCH('SOW Units'!$B457,Rates[Pay Item],0),
MATCH(TEXT('Invoice Rate Sheet'!$F$2,"0"),Rates[[#Headers],[433]:[13731]],0)),0)</f>
        <v>1337.04</v>
      </c>
      <c r="G457" s="166">
        <f t="shared" si="97"/>
        <v>1337.04</v>
      </c>
      <c r="H457" s="1">
        <f t="shared" si="98"/>
        <v>0</v>
      </c>
      <c r="I457" s="89"/>
      <c r="J457" s="89"/>
      <c r="K457" s="89"/>
      <c r="L457" s="89"/>
      <c r="M457" s="89"/>
      <c r="N457" s="89"/>
      <c r="O457" s="89"/>
      <c r="P457" s="89"/>
      <c r="Q457" s="89"/>
      <c r="R457" s="386"/>
      <c r="S457" s="228" t="b">
        <f t="shared" si="93"/>
        <v>0</v>
      </c>
      <c r="T457" s="531" t="str">
        <f t="shared" si="94"/>
        <v>21-24.</v>
      </c>
    </row>
    <row r="458" spans="1:20" ht="34.5" hidden="1" customHeight="1" x14ac:dyDescent="0.3">
      <c r="A458" s="532">
        <v>476</v>
      </c>
      <c r="B458" s="121" t="s">
        <v>591</v>
      </c>
      <c r="C458" s="542" t="s">
        <v>595</v>
      </c>
      <c r="D458" s="550"/>
      <c r="E458" s="137" t="s">
        <v>675</v>
      </c>
      <c r="F458" s="34">
        <f>IFERROR(INDEX(Rates[[433]:[13731]],
MATCH('SOW Units'!$B458,Rates[Pay Item],0),
MATCH(TEXT('Invoice Rate Sheet'!$F$2,"0"),Rates[[#Headers],[433]:[13731]],0)),0)</f>
        <v>267.39999999999998</v>
      </c>
      <c r="G458" s="166">
        <f t="shared" si="97"/>
        <v>267.39999999999998</v>
      </c>
      <c r="H458" s="1">
        <f t="shared" si="98"/>
        <v>0</v>
      </c>
      <c r="I458" s="89"/>
      <c r="J458" s="89"/>
      <c r="K458" s="89"/>
      <c r="L458" s="89"/>
      <c r="M458" s="89"/>
      <c r="N458" s="89"/>
      <c r="O458" s="89"/>
      <c r="P458" s="89"/>
      <c r="Q458" s="89"/>
      <c r="R458" s="386"/>
      <c r="S458" s="228" t="b">
        <f t="shared" si="93"/>
        <v>0</v>
      </c>
      <c r="T458" s="531" t="str">
        <f t="shared" si="94"/>
        <v>21-25.</v>
      </c>
    </row>
    <row r="459" spans="1:20" ht="34.5" hidden="1" customHeight="1" x14ac:dyDescent="0.3">
      <c r="A459" s="532">
        <v>477</v>
      </c>
      <c r="B459" s="121" t="s">
        <v>592</v>
      </c>
      <c r="C459" s="542" t="s">
        <v>594</v>
      </c>
      <c r="D459" s="550"/>
      <c r="E459" s="137" t="s">
        <v>675</v>
      </c>
      <c r="F459" s="34">
        <f>IFERROR(INDEX(Rates[[433]:[13731]],
MATCH('SOW Units'!$B459,Rates[Pay Item],0),
MATCH(TEXT('Invoice Rate Sheet'!$F$2,"0"),Rates[[#Headers],[433]:[13731]],0)),0)</f>
        <v>267.39999999999998</v>
      </c>
      <c r="G459" s="166">
        <f t="shared" si="97"/>
        <v>267.39999999999998</v>
      </c>
      <c r="H459" s="1">
        <f t="shared" si="98"/>
        <v>0</v>
      </c>
      <c r="I459" s="89"/>
      <c r="J459" s="89"/>
      <c r="K459" s="89"/>
      <c r="L459" s="89"/>
      <c r="M459" s="89"/>
      <c r="N459" s="89"/>
      <c r="O459" s="89"/>
      <c r="P459" s="89"/>
      <c r="Q459" s="89"/>
      <c r="R459" s="386"/>
      <c r="S459" s="228" t="b">
        <f t="shared" si="93"/>
        <v>0</v>
      </c>
      <c r="T459" s="531" t="str">
        <f t="shared" si="94"/>
        <v>21-26.</v>
      </c>
    </row>
    <row r="460" spans="1:20" ht="33.75" hidden="1" customHeight="1" x14ac:dyDescent="0.3">
      <c r="A460" s="532">
        <v>478</v>
      </c>
      <c r="B460" s="121" t="s">
        <v>596</v>
      </c>
      <c r="C460" s="542" t="s">
        <v>593</v>
      </c>
      <c r="D460" s="550"/>
      <c r="E460" s="3" t="s">
        <v>675</v>
      </c>
      <c r="F460" s="34">
        <f>IFERROR(INDEX(Rates[[433]:[13731]],
MATCH('SOW Units'!$B460,Rates[Pay Item],0),
MATCH(TEXT('Invoice Rate Sheet'!$F$2,"0"),Rates[[#Headers],[433]:[13731]],0)),0)</f>
        <v>1069.6400000000001</v>
      </c>
      <c r="G460" s="166">
        <f t="shared" si="97"/>
        <v>1069.6400000000001</v>
      </c>
      <c r="H460" s="1">
        <f t="shared" si="98"/>
        <v>0</v>
      </c>
      <c r="I460" s="89"/>
      <c r="J460" s="89"/>
      <c r="K460" s="89"/>
      <c r="L460" s="89"/>
      <c r="M460" s="89"/>
      <c r="N460" s="89"/>
      <c r="O460" s="89"/>
      <c r="P460" s="89"/>
      <c r="Q460" s="89"/>
      <c r="R460" s="386"/>
      <c r="S460" s="228" t="b">
        <f t="shared" ref="S460:S502" si="99">IF(H460&gt;0,TRUE,FALSE)</f>
        <v>0</v>
      </c>
      <c r="T460" s="531" t="str">
        <f t="shared" ref="T460:T502" si="100">B460</f>
        <v>21-27.</v>
      </c>
    </row>
    <row r="461" spans="1:20" ht="33.75" hidden="1" customHeight="1" x14ac:dyDescent="0.3">
      <c r="A461" s="532">
        <v>479</v>
      </c>
      <c r="B461" s="121" t="s">
        <v>598</v>
      </c>
      <c r="C461" s="542" t="s">
        <v>597</v>
      </c>
      <c r="D461" s="550"/>
      <c r="E461" s="3" t="s">
        <v>675</v>
      </c>
      <c r="F461" s="34">
        <f>IFERROR(INDEX(Rates[[433]:[13731]],
MATCH('SOW Units'!$B461,Rates[Pay Item],0),
MATCH(TEXT('Invoice Rate Sheet'!$F$2,"0"),Rates[[#Headers],[433]:[13731]],0)),0)</f>
        <v>802.23</v>
      </c>
      <c r="G461" s="166">
        <f t="shared" si="97"/>
        <v>802.23</v>
      </c>
      <c r="H461" s="1">
        <f t="shared" si="98"/>
        <v>0</v>
      </c>
      <c r="I461" s="89"/>
      <c r="J461" s="89"/>
      <c r="K461" s="89"/>
      <c r="L461" s="89"/>
      <c r="M461" s="89"/>
      <c r="N461" s="89"/>
      <c r="O461" s="89"/>
      <c r="P461" s="89"/>
      <c r="Q461" s="89"/>
      <c r="R461" s="386"/>
      <c r="S461" s="228" t="b">
        <f t="shared" si="99"/>
        <v>0</v>
      </c>
      <c r="T461" s="531" t="str">
        <f t="shared" si="100"/>
        <v>21-28.</v>
      </c>
    </row>
    <row r="462" spans="1:20" ht="18" hidden="1" customHeight="1" x14ac:dyDescent="0.3">
      <c r="A462" s="532">
        <v>480</v>
      </c>
      <c r="B462" s="121" t="s">
        <v>600</v>
      </c>
      <c r="C462" s="542" t="s">
        <v>599</v>
      </c>
      <c r="D462" s="550"/>
      <c r="E462" s="3" t="s">
        <v>713</v>
      </c>
      <c r="F462" s="34">
        <f>IFERROR(INDEX(Rates[[433]:[13731]],
MATCH('SOW Units'!$B462,Rates[Pay Item],0),
MATCH(TEXT('Invoice Rate Sheet'!$F$2,"0"),Rates[[#Headers],[433]:[13731]],0)),0)</f>
        <v>133.69</v>
      </c>
      <c r="G462" s="166">
        <f t="shared" si="97"/>
        <v>133.69</v>
      </c>
      <c r="H462" s="1">
        <f t="shared" si="98"/>
        <v>0</v>
      </c>
      <c r="I462" s="89"/>
      <c r="J462" s="89"/>
      <c r="K462" s="89"/>
      <c r="L462" s="89"/>
      <c r="M462" s="89"/>
      <c r="N462" s="89"/>
      <c r="O462" s="89"/>
      <c r="P462" s="89"/>
      <c r="Q462" s="89"/>
      <c r="R462" s="386"/>
      <c r="S462" s="228" t="b">
        <f t="shared" si="99"/>
        <v>0</v>
      </c>
      <c r="T462" s="531" t="str">
        <f t="shared" si="100"/>
        <v>21-29.</v>
      </c>
    </row>
    <row r="463" spans="1:20" ht="33.75" hidden="1" customHeight="1" x14ac:dyDescent="0.3">
      <c r="A463" s="532">
        <v>481</v>
      </c>
      <c r="B463" s="121" t="s">
        <v>601</v>
      </c>
      <c r="C463" s="542" t="s">
        <v>604</v>
      </c>
      <c r="D463" s="550"/>
      <c r="E463" s="3" t="s">
        <v>94</v>
      </c>
      <c r="F463" s="34">
        <f>IFERROR(INDEX(Rates[[433]:[13731]],
MATCH('SOW Units'!$B463,Rates[Pay Item],0),
MATCH(TEXT('Invoice Rate Sheet'!$F$2,"0"),Rates[[#Headers],[433]:[13731]],0)),0)</f>
        <v>401.11</v>
      </c>
      <c r="G463" s="166">
        <f t="shared" si="97"/>
        <v>401.11</v>
      </c>
      <c r="H463" s="1">
        <f t="shared" si="98"/>
        <v>0</v>
      </c>
      <c r="I463" s="89"/>
      <c r="J463" s="89"/>
      <c r="K463" s="89"/>
      <c r="L463" s="89"/>
      <c r="M463" s="89"/>
      <c r="N463" s="89"/>
      <c r="O463" s="89"/>
      <c r="P463" s="89"/>
      <c r="Q463" s="89"/>
      <c r="R463" s="386"/>
      <c r="S463" s="228" t="b">
        <f t="shared" si="99"/>
        <v>0</v>
      </c>
      <c r="T463" s="531" t="str">
        <f t="shared" si="100"/>
        <v>21-30.</v>
      </c>
    </row>
    <row r="464" spans="1:20" ht="33.75" hidden="1" customHeight="1" x14ac:dyDescent="0.3">
      <c r="A464" s="532">
        <v>482</v>
      </c>
      <c r="B464" s="121" t="s">
        <v>603</v>
      </c>
      <c r="C464" s="542" t="s">
        <v>602</v>
      </c>
      <c r="D464" s="550"/>
      <c r="E464" s="3" t="s">
        <v>94</v>
      </c>
      <c r="F464" s="34">
        <f>IFERROR(INDEX(Rates[[433]:[13731]],
MATCH('SOW Units'!$B464,Rates[Pay Item],0),
MATCH(TEXT('Invoice Rate Sheet'!$F$2,"0"),Rates[[#Headers],[433]:[13731]],0)),0)</f>
        <v>267.39999999999998</v>
      </c>
      <c r="G464" s="166">
        <f t="shared" si="97"/>
        <v>267.39999999999998</v>
      </c>
      <c r="H464" s="1">
        <f t="shared" si="98"/>
        <v>0</v>
      </c>
      <c r="I464" s="89"/>
      <c r="J464" s="89"/>
      <c r="K464" s="89"/>
      <c r="L464" s="89"/>
      <c r="M464" s="89"/>
      <c r="N464" s="89"/>
      <c r="O464" s="89"/>
      <c r="P464" s="89"/>
      <c r="Q464" s="89"/>
      <c r="R464" s="386"/>
      <c r="S464" s="228" t="b">
        <f t="shared" si="99"/>
        <v>0</v>
      </c>
      <c r="T464" s="531" t="str">
        <f t="shared" si="100"/>
        <v>21-31.</v>
      </c>
    </row>
    <row r="465" spans="1:20" ht="18" hidden="1" customHeight="1" x14ac:dyDescent="0.3">
      <c r="A465" s="532">
        <v>483</v>
      </c>
      <c r="B465" s="121" t="s">
        <v>1154</v>
      </c>
      <c r="C465" s="542" t="s">
        <v>605</v>
      </c>
      <c r="D465" s="550"/>
      <c r="E465" s="3" t="s">
        <v>94</v>
      </c>
      <c r="F465" s="34">
        <f>IFERROR(INDEX(Rates[[433]:[13731]],
MATCH('SOW Units'!$B465,Rates[Pay Item],0),
MATCH(TEXT('Invoice Rate Sheet'!$F$2,"0"),Rates[[#Headers],[433]:[13731]],0)),0)</f>
        <v>534.80999999999995</v>
      </c>
      <c r="G465" s="166">
        <f t="shared" si="97"/>
        <v>534.80999999999995</v>
      </c>
      <c r="H465" s="1">
        <f t="shared" si="98"/>
        <v>0</v>
      </c>
      <c r="I465" s="89"/>
      <c r="J465" s="89"/>
      <c r="K465" s="89"/>
      <c r="L465" s="89"/>
      <c r="M465" s="89"/>
      <c r="N465" s="89"/>
      <c r="O465" s="89"/>
      <c r="P465" s="89"/>
      <c r="Q465" s="89"/>
      <c r="R465" s="386"/>
      <c r="S465" s="228" t="b">
        <f t="shared" si="99"/>
        <v>0</v>
      </c>
      <c r="T465" s="531" t="str">
        <f t="shared" si="100"/>
        <v>21-32.</v>
      </c>
    </row>
    <row r="466" spans="1:20" ht="18" hidden="1" customHeight="1" x14ac:dyDescent="0.3">
      <c r="A466" s="532">
        <v>484</v>
      </c>
      <c r="B466" s="121" t="s">
        <v>607</v>
      </c>
      <c r="C466" s="542" t="s">
        <v>606</v>
      </c>
      <c r="D466" s="550"/>
      <c r="E466" s="3" t="s">
        <v>94</v>
      </c>
      <c r="F466" s="34">
        <f>IFERROR(INDEX(Rates[[433]:[13731]],
MATCH('SOW Units'!$B466,Rates[Pay Item],0),
MATCH(TEXT('Invoice Rate Sheet'!$F$2,"0"),Rates[[#Headers],[433]:[13731]],0)),0)</f>
        <v>133.69</v>
      </c>
      <c r="G466" s="166">
        <f t="shared" si="97"/>
        <v>133.69</v>
      </c>
      <c r="H466" s="1">
        <f t="shared" si="98"/>
        <v>0</v>
      </c>
      <c r="I466" s="89"/>
      <c r="J466" s="89"/>
      <c r="K466" s="89"/>
      <c r="L466" s="89"/>
      <c r="M466" s="89"/>
      <c r="N466" s="89"/>
      <c r="O466" s="89"/>
      <c r="P466" s="89"/>
      <c r="Q466" s="89"/>
      <c r="R466" s="386"/>
      <c r="S466" s="228" t="b">
        <f t="shared" si="99"/>
        <v>0</v>
      </c>
      <c r="T466" s="531" t="str">
        <f t="shared" si="100"/>
        <v>21-33.</v>
      </c>
    </row>
    <row r="467" spans="1:20" ht="33.75" hidden="1" customHeight="1" x14ac:dyDescent="0.3">
      <c r="A467" s="532">
        <v>485</v>
      </c>
      <c r="B467" s="121" t="s">
        <v>609</v>
      </c>
      <c r="C467" s="542" t="s">
        <v>608</v>
      </c>
      <c r="D467" s="550"/>
      <c r="E467" s="3" t="s">
        <v>94</v>
      </c>
      <c r="F467" s="34">
        <f>IFERROR(INDEX(Rates[[433]:[13731]],
MATCH('SOW Units'!$B467,Rates[Pay Item],0),
MATCH(TEXT('Invoice Rate Sheet'!$F$2,"0"),Rates[[#Headers],[433]:[13731]],0)),0)</f>
        <v>133.69</v>
      </c>
      <c r="G467" s="166">
        <f t="shared" si="97"/>
        <v>133.69</v>
      </c>
      <c r="H467" s="1">
        <f t="shared" si="98"/>
        <v>0</v>
      </c>
      <c r="I467" s="89"/>
      <c r="J467" s="89"/>
      <c r="K467" s="89"/>
      <c r="L467" s="89"/>
      <c r="M467" s="89"/>
      <c r="N467" s="89"/>
      <c r="O467" s="89"/>
      <c r="P467" s="89"/>
      <c r="Q467" s="89"/>
      <c r="R467" s="386"/>
      <c r="S467" s="228" t="b">
        <f t="shared" si="99"/>
        <v>0</v>
      </c>
      <c r="T467" s="531" t="str">
        <f t="shared" si="100"/>
        <v>21-34.</v>
      </c>
    </row>
    <row r="468" spans="1:20" ht="18" hidden="1" customHeight="1" x14ac:dyDescent="0.3">
      <c r="A468" s="532">
        <v>486</v>
      </c>
      <c r="B468" s="121" t="s">
        <v>1365</v>
      </c>
      <c r="C468" s="542" t="s">
        <v>1366</v>
      </c>
      <c r="D468" s="550"/>
      <c r="E468" s="3" t="s">
        <v>713</v>
      </c>
      <c r="F468" s="34">
        <f>IFERROR(INDEX(Rates[[433]:[13731]],
MATCH('SOW Units'!$B468,Rates[Pay Item],0),
MATCH(TEXT('Invoice Rate Sheet'!$F$2,"0"),Rates[[#Headers],[433]:[13731]],0)),0)</f>
        <v>267.39999999999998</v>
      </c>
      <c r="G468" s="166">
        <f t="shared" ref="G468:G469" si="101">F468</f>
        <v>267.39999999999998</v>
      </c>
      <c r="H468" s="1">
        <f t="shared" ref="H468:H469" si="102">SUM(I468:R468)</f>
        <v>0</v>
      </c>
      <c r="I468" s="89"/>
      <c r="J468" s="89"/>
      <c r="K468" s="89"/>
      <c r="L468" s="89"/>
      <c r="M468" s="89"/>
      <c r="N468" s="89"/>
      <c r="O468" s="89"/>
      <c r="P468" s="89"/>
      <c r="Q468" s="89"/>
      <c r="R468" s="386"/>
      <c r="S468" s="228" t="b">
        <f t="shared" si="99"/>
        <v>0</v>
      </c>
      <c r="T468" s="531" t="str">
        <f t="shared" si="100"/>
        <v>21-35.</v>
      </c>
    </row>
    <row r="469" spans="1:20" ht="18" hidden="1" customHeight="1" x14ac:dyDescent="0.3">
      <c r="A469" s="532">
        <v>487</v>
      </c>
      <c r="B469" s="121" t="s">
        <v>1367</v>
      </c>
      <c r="C469" s="542" t="s">
        <v>1368</v>
      </c>
      <c r="D469" s="550"/>
      <c r="E469" s="3" t="s">
        <v>94</v>
      </c>
      <c r="F469" s="34">
        <f>IFERROR(INDEX(Rates[[433]:[13731]],
MATCH('SOW Units'!$B469,Rates[Pay Item],0),
MATCH(TEXT('Invoice Rate Sheet'!$F$2,"0"),Rates[[#Headers],[433]:[13731]],0)),0)</f>
        <v>267.39999999999998</v>
      </c>
      <c r="G469" s="166">
        <f t="shared" si="101"/>
        <v>267.39999999999998</v>
      </c>
      <c r="H469" s="1">
        <f t="shared" si="102"/>
        <v>0</v>
      </c>
      <c r="I469" s="89"/>
      <c r="J469" s="89"/>
      <c r="K469" s="89"/>
      <c r="L469" s="89"/>
      <c r="M469" s="89"/>
      <c r="N469" s="89"/>
      <c r="O469" s="89"/>
      <c r="P469" s="89"/>
      <c r="Q469" s="89"/>
      <c r="R469" s="386"/>
      <c r="S469" s="228" t="b">
        <f t="shared" si="99"/>
        <v>0</v>
      </c>
      <c r="T469" s="531" t="str">
        <f t="shared" si="100"/>
        <v>21-36.</v>
      </c>
    </row>
    <row r="470" spans="1:20" ht="33.75" hidden="1" customHeight="1" x14ac:dyDescent="0.3">
      <c r="A470" s="532">
        <v>488</v>
      </c>
      <c r="B470" s="197" t="s">
        <v>822</v>
      </c>
      <c r="C470" s="544" t="s">
        <v>1217</v>
      </c>
      <c r="D470" s="545"/>
      <c r="E470" s="198" t="s">
        <v>1156</v>
      </c>
      <c r="F470" s="222"/>
      <c r="G470" s="199"/>
      <c r="H470" s="200"/>
      <c r="I470" s="198"/>
      <c r="J470" s="198"/>
      <c r="K470" s="198"/>
      <c r="L470" s="198"/>
      <c r="M470" s="198"/>
      <c r="N470" s="198"/>
      <c r="O470" s="198"/>
      <c r="P470" s="198"/>
      <c r="Q470" s="198"/>
      <c r="R470" s="392"/>
      <c r="S470" s="228" t="b">
        <f t="shared" si="99"/>
        <v>0</v>
      </c>
      <c r="T470" s="531"/>
    </row>
    <row r="471" spans="1:20" ht="33.75" hidden="1" customHeight="1" x14ac:dyDescent="0.3">
      <c r="B471" s="320" t="s">
        <v>1165</v>
      </c>
      <c r="C471" s="546"/>
      <c r="D471" s="547"/>
      <c r="E471" s="321" t="s">
        <v>896</v>
      </c>
      <c r="F471" s="248">
        <v>1</v>
      </c>
      <c r="G471" s="248">
        <v>1</v>
      </c>
      <c r="H471" s="2">
        <f t="shared" ref="H471:H490" si="103">SUM(I471:R471)</f>
        <v>0</v>
      </c>
      <c r="I471" s="322"/>
      <c r="J471" s="322"/>
      <c r="K471" s="322"/>
      <c r="L471" s="322"/>
      <c r="M471" s="322"/>
      <c r="N471" s="322"/>
      <c r="O471" s="322"/>
      <c r="P471" s="322"/>
      <c r="Q471" s="322"/>
      <c r="R471" s="390"/>
      <c r="S471" s="228" t="b">
        <f t="shared" si="99"/>
        <v>0</v>
      </c>
      <c r="T471" s="531" t="str">
        <f t="shared" si="100"/>
        <v>22-1.</v>
      </c>
    </row>
    <row r="472" spans="1:20" ht="33.75" hidden="1" customHeight="1" x14ac:dyDescent="0.3">
      <c r="B472" s="320" t="s">
        <v>1166</v>
      </c>
      <c r="C472" s="546"/>
      <c r="D472" s="547"/>
      <c r="E472" s="321" t="s">
        <v>896</v>
      </c>
      <c r="F472" s="248">
        <v>1</v>
      </c>
      <c r="G472" s="248">
        <v>1</v>
      </c>
      <c r="H472" s="2">
        <f t="shared" si="103"/>
        <v>0</v>
      </c>
      <c r="I472" s="322"/>
      <c r="J472" s="322"/>
      <c r="K472" s="322"/>
      <c r="L472" s="322"/>
      <c r="M472" s="322"/>
      <c r="N472" s="322"/>
      <c r="O472" s="322"/>
      <c r="P472" s="322"/>
      <c r="Q472" s="322"/>
      <c r="R472" s="390"/>
      <c r="S472" s="228" t="b">
        <f t="shared" si="99"/>
        <v>0</v>
      </c>
      <c r="T472" s="531" t="str">
        <f t="shared" si="100"/>
        <v>22-2.</v>
      </c>
    </row>
    <row r="473" spans="1:20" ht="33.75" hidden="1" customHeight="1" x14ac:dyDescent="0.3">
      <c r="B473" s="320" t="s">
        <v>1167</v>
      </c>
      <c r="C473" s="546"/>
      <c r="D473" s="547"/>
      <c r="E473" s="321" t="s">
        <v>896</v>
      </c>
      <c r="F473" s="248">
        <v>1</v>
      </c>
      <c r="G473" s="248">
        <v>1</v>
      </c>
      <c r="H473" s="2">
        <f t="shared" si="103"/>
        <v>0</v>
      </c>
      <c r="I473" s="322"/>
      <c r="J473" s="322"/>
      <c r="K473" s="322"/>
      <c r="L473" s="322"/>
      <c r="M473" s="322"/>
      <c r="N473" s="322"/>
      <c r="O473" s="322"/>
      <c r="P473" s="322"/>
      <c r="Q473" s="322"/>
      <c r="R473" s="390"/>
      <c r="S473" s="228" t="b">
        <f t="shared" si="99"/>
        <v>0</v>
      </c>
      <c r="T473" s="531" t="str">
        <f t="shared" si="100"/>
        <v>22-3.</v>
      </c>
    </row>
    <row r="474" spans="1:20" ht="33.75" hidden="1" customHeight="1" x14ac:dyDescent="0.3">
      <c r="B474" s="320" t="s">
        <v>1168</v>
      </c>
      <c r="C474" s="546"/>
      <c r="D474" s="547"/>
      <c r="E474" s="321" t="s">
        <v>896</v>
      </c>
      <c r="F474" s="248">
        <v>1</v>
      </c>
      <c r="G474" s="248">
        <v>1</v>
      </c>
      <c r="H474" s="2">
        <f t="shared" si="103"/>
        <v>0</v>
      </c>
      <c r="I474" s="322"/>
      <c r="J474" s="322"/>
      <c r="K474" s="322"/>
      <c r="L474" s="322"/>
      <c r="M474" s="322"/>
      <c r="N474" s="322"/>
      <c r="O474" s="322"/>
      <c r="P474" s="322"/>
      <c r="Q474" s="322"/>
      <c r="R474" s="390"/>
      <c r="S474" s="228" t="b">
        <f t="shared" si="99"/>
        <v>0</v>
      </c>
      <c r="T474" s="531" t="str">
        <f t="shared" si="100"/>
        <v>22-4.</v>
      </c>
    </row>
    <row r="475" spans="1:20" ht="33.75" hidden="1" customHeight="1" x14ac:dyDescent="0.3">
      <c r="B475" s="320" t="s">
        <v>1169</v>
      </c>
      <c r="C475" s="546"/>
      <c r="D475" s="547"/>
      <c r="E475" s="321" t="s">
        <v>896</v>
      </c>
      <c r="F475" s="248">
        <v>1</v>
      </c>
      <c r="G475" s="248">
        <v>1</v>
      </c>
      <c r="H475" s="2">
        <f t="shared" si="103"/>
        <v>0</v>
      </c>
      <c r="I475" s="322"/>
      <c r="J475" s="322"/>
      <c r="K475" s="322"/>
      <c r="L475" s="322"/>
      <c r="M475" s="322"/>
      <c r="N475" s="322"/>
      <c r="O475" s="322"/>
      <c r="P475" s="322"/>
      <c r="Q475" s="322"/>
      <c r="R475" s="390"/>
      <c r="S475" s="228" t="b">
        <f t="shared" si="99"/>
        <v>0</v>
      </c>
      <c r="T475" s="531" t="str">
        <f t="shared" si="100"/>
        <v>22-5.</v>
      </c>
    </row>
    <row r="476" spans="1:20" ht="33.75" hidden="1" customHeight="1" x14ac:dyDescent="0.3">
      <c r="B476" s="320" t="s">
        <v>1170</v>
      </c>
      <c r="C476" s="546"/>
      <c r="D476" s="547"/>
      <c r="E476" s="321" t="s">
        <v>896</v>
      </c>
      <c r="F476" s="248">
        <v>1</v>
      </c>
      <c r="G476" s="248">
        <v>1</v>
      </c>
      <c r="H476" s="2">
        <f t="shared" si="103"/>
        <v>0</v>
      </c>
      <c r="I476" s="322"/>
      <c r="J476" s="322"/>
      <c r="K476" s="322"/>
      <c r="L476" s="322"/>
      <c r="M476" s="322"/>
      <c r="N476" s="322"/>
      <c r="O476" s="322"/>
      <c r="P476" s="322"/>
      <c r="Q476" s="322"/>
      <c r="R476" s="390"/>
      <c r="S476" s="228" t="b">
        <f t="shared" si="99"/>
        <v>0</v>
      </c>
      <c r="T476" s="531" t="str">
        <f t="shared" si="100"/>
        <v>22-6.</v>
      </c>
    </row>
    <row r="477" spans="1:20" ht="33.75" hidden="1" customHeight="1" x14ac:dyDescent="0.3">
      <c r="B477" s="320" t="s">
        <v>1171</v>
      </c>
      <c r="C477" s="546"/>
      <c r="D477" s="547"/>
      <c r="E477" s="321" t="s">
        <v>896</v>
      </c>
      <c r="F477" s="248">
        <v>1</v>
      </c>
      <c r="G477" s="248">
        <v>1</v>
      </c>
      <c r="H477" s="2">
        <f t="shared" si="103"/>
        <v>0</v>
      </c>
      <c r="I477" s="322"/>
      <c r="J477" s="322"/>
      <c r="K477" s="322"/>
      <c r="L477" s="322"/>
      <c r="M477" s="322"/>
      <c r="N477" s="322"/>
      <c r="O477" s="322"/>
      <c r="P477" s="322"/>
      <c r="Q477" s="322"/>
      <c r="R477" s="390"/>
      <c r="S477" s="228" t="b">
        <f t="shared" si="99"/>
        <v>0</v>
      </c>
      <c r="T477" s="531" t="str">
        <f t="shared" si="100"/>
        <v>22-7.</v>
      </c>
    </row>
    <row r="478" spans="1:20" ht="33.75" hidden="1" customHeight="1" x14ac:dyDescent="0.3">
      <c r="B478" s="320" t="s">
        <v>1172</v>
      </c>
      <c r="C478" s="546"/>
      <c r="D478" s="547"/>
      <c r="E478" s="321" t="s">
        <v>896</v>
      </c>
      <c r="F478" s="248">
        <v>1</v>
      </c>
      <c r="G478" s="248">
        <v>1</v>
      </c>
      <c r="H478" s="2">
        <f t="shared" si="103"/>
        <v>0</v>
      </c>
      <c r="I478" s="322"/>
      <c r="J478" s="322"/>
      <c r="K478" s="322"/>
      <c r="L478" s="322"/>
      <c r="M478" s="322"/>
      <c r="N478" s="322"/>
      <c r="O478" s="322"/>
      <c r="P478" s="322"/>
      <c r="Q478" s="322"/>
      <c r="R478" s="390"/>
      <c r="S478" s="228" t="b">
        <f t="shared" si="99"/>
        <v>0</v>
      </c>
      <c r="T478" s="531" t="str">
        <f t="shared" si="100"/>
        <v>22-8.</v>
      </c>
    </row>
    <row r="479" spans="1:20" ht="33.75" hidden="1" customHeight="1" x14ac:dyDescent="0.3">
      <c r="B479" s="320" t="s">
        <v>1173</v>
      </c>
      <c r="C479" s="546"/>
      <c r="D479" s="547"/>
      <c r="E479" s="321" t="s">
        <v>896</v>
      </c>
      <c r="F479" s="248">
        <v>1</v>
      </c>
      <c r="G479" s="248">
        <v>1</v>
      </c>
      <c r="H479" s="2">
        <f t="shared" si="103"/>
        <v>0</v>
      </c>
      <c r="I479" s="322"/>
      <c r="J479" s="322"/>
      <c r="K479" s="322"/>
      <c r="L479" s="322"/>
      <c r="M479" s="322"/>
      <c r="N479" s="322"/>
      <c r="O479" s="322"/>
      <c r="P479" s="322"/>
      <c r="Q479" s="322"/>
      <c r="R479" s="390"/>
      <c r="S479" s="228" t="b">
        <f t="shared" si="99"/>
        <v>0</v>
      </c>
      <c r="T479" s="531" t="str">
        <f t="shared" si="100"/>
        <v>22-9.</v>
      </c>
    </row>
    <row r="480" spans="1:20" ht="33.75" hidden="1" customHeight="1" x14ac:dyDescent="0.3">
      <c r="B480" s="320" t="s">
        <v>1174</v>
      </c>
      <c r="C480" s="546"/>
      <c r="D480" s="547"/>
      <c r="E480" s="321" t="s">
        <v>896</v>
      </c>
      <c r="F480" s="248">
        <v>1</v>
      </c>
      <c r="G480" s="248">
        <v>1</v>
      </c>
      <c r="H480" s="2">
        <f t="shared" si="103"/>
        <v>0</v>
      </c>
      <c r="I480" s="322"/>
      <c r="J480" s="322"/>
      <c r="K480" s="322"/>
      <c r="L480" s="322"/>
      <c r="M480" s="322"/>
      <c r="N480" s="322"/>
      <c r="O480" s="322"/>
      <c r="P480" s="322"/>
      <c r="Q480" s="322"/>
      <c r="R480" s="390"/>
      <c r="S480" s="228" t="b">
        <f t="shared" si="99"/>
        <v>0</v>
      </c>
      <c r="T480" s="531" t="str">
        <f t="shared" si="100"/>
        <v>22-10.</v>
      </c>
    </row>
    <row r="481" spans="2:20" ht="33.75" hidden="1" customHeight="1" x14ac:dyDescent="0.3">
      <c r="B481" s="320" t="s">
        <v>1175</v>
      </c>
      <c r="C481" s="546"/>
      <c r="D481" s="547"/>
      <c r="E481" s="321" t="s">
        <v>896</v>
      </c>
      <c r="F481" s="248">
        <v>1</v>
      </c>
      <c r="G481" s="248">
        <v>1</v>
      </c>
      <c r="H481" s="2">
        <f t="shared" si="103"/>
        <v>0</v>
      </c>
      <c r="I481" s="322"/>
      <c r="J481" s="322"/>
      <c r="K481" s="322"/>
      <c r="L481" s="322"/>
      <c r="M481" s="322"/>
      <c r="N481" s="322"/>
      <c r="O481" s="322"/>
      <c r="P481" s="322"/>
      <c r="Q481" s="322"/>
      <c r="R481" s="390"/>
      <c r="S481" s="228" t="b">
        <f t="shared" si="99"/>
        <v>0</v>
      </c>
      <c r="T481" s="531" t="str">
        <f t="shared" si="100"/>
        <v>22-11.</v>
      </c>
    </row>
    <row r="482" spans="2:20" ht="33.75" hidden="1" customHeight="1" x14ac:dyDescent="0.3">
      <c r="B482" s="320" t="s">
        <v>1176</v>
      </c>
      <c r="C482" s="546"/>
      <c r="D482" s="547"/>
      <c r="E482" s="321" t="s">
        <v>896</v>
      </c>
      <c r="F482" s="248">
        <v>1</v>
      </c>
      <c r="G482" s="248">
        <v>1</v>
      </c>
      <c r="H482" s="2">
        <f t="shared" si="103"/>
        <v>0</v>
      </c>
      <c r="I482" s="322"/>
      <c r="J482" s="322"/>
      <c r="K482" s="322"/>
      <c r="L482" s="322"/>
      <c r="M482" s="322"/>
      <c r="N482" s="322"/>
      <c r="O482" s="322"/>
      <c r="P482" s="322"/>
      <c r="Q482" s="322"/>
      <c r="R482" s="390"/>
      <c r="S482" s="228" t="b">
        <f t="shared" si="99"/>
        <v>0</v>
      </c>
      <c r="T482" s="531" t="str">
        <f t="shared" si="100"/>
        <v>22-12.</v>
      </c>
    </row>
    <row r="483" spans="2:20" ht="33.75" hidden="1" customHeight="1" x14ac:dyDescent="0.3">
      <c r="B483" s="320" t="s">
        <v>1177</v>
      </c>
      <c r="C483" s="546"/>
      <c r="D483" s="547"/>
      <c r="E483" s="321" t="s">
        <v>896</v>
      </c>
      <c r="F483" s="248">
        <v>1</v>
      </c>
      <c r="G483" s="248">
        <v>1</v>
      </c>
      <c r="H483" s="2">
        <f t="shared" si="103"/>
        <v>0</v>
      </c>
      <c r="I483" s="322"/>
      <c r="J483" s="322"/>
      <c r="K483" s="322"/>
      <c r="L483" s="322"/>
      <c r="M483" s="322"/>
      <c r="N483" s="322"/>
      <c r="O483" s="322"/>
      <c r="P483" s="322"/>
      <c r="Q483" s="322"/>
      <c r="R483" s="390"/>
      <c r="S483" s="228" t="b">
        <f t="shared" si="99"/>
        <v>0</v>
      </c>
      <c r="T483" s="531" t="str">
        <f t="shared" si="100"/>
        <v>22-13.</v>
      </c>
    </row>
    <row r="484" spans="2:20" ht="33.75" hidden="1" customHeight="1" x14ac:dyDescent="0.3">
      <c r="B484" s="320" t="s">
        <v>1178</v>
      </c>
      <c r="C484" s="546"/>
      <c r="D484" s="547"/>
      <c r="E484" s="321" t="s">
        <v>896</v>
      </c>
      <c r="F484" s="248">
        <v>1</v>
      </c>
      <c r="G484" s="248">
        <v>1</v>
      </c>
      <c r="H484" s="2">
        <f t="shared" si="103"/>
        <v>0</v>
      </c>
      <c r="I484" s="322"/>
      <c r="J484" s="322"/>
      <c r="K484" s="322"/>
      <c r="L484" s="322"/>
      <c r="M484" s="322"/>
      <c r="N484" s="322"/>
      <c r="O484" s="322"/>
      <c r="P484" s="322"/>
      <c r="Q484" s="322"/>
      <c r="R484" s="390"/>
      <c r="S484" s="228" t="b">
        <f t="shared" si="99"/>
        <v>0</v>
      </c>
      <c r="T484" s="531" t="str">
        <f t="shared" si="100"/>
        <v>22-14.</v>
      </c>
    </row>
    <row r="485" spans="2:20" ht="33.75" hidden="1" customHeight="1" x14ac:dyDescent="0.3">
      <c r="B485" s="320" t="s">
        <v>1179</v>
      </c>
      <c r="C485" s="546"/>
      <c r="D485" s="547"/>
      <c r="E485" s="321" t="s">
        <v>896</v>
      </c>
      <c r="F485" s="248">
        <v>1</v>
      </c>
      <c r="G485" s="248">
        <v>1</v>
      </c>
      <c r="H485" s="2">
        <f>SUM(I485:R485)</f>
        <v>0</v>
      </c>
      <c r="I485" s="322"/>
      <c r="J485" s="322"/>
      <c r="K485" s="322"/>
      <c r="L485" s="322"/>
      <c r="M485" s="322"/>
      <c r="N485" s="322"/>
      <c r="O485" s="322"/>
      <c r="P485" s="322"/>
      <c r="Q485" s="322"/>
      <c r="R485" s="390"/>
      <c r="S485" s="228" t="b">
        <f t="shared" si="99"/>
        <v>0</v>
      </c>
      <c r="T485" s="531" t="str">
        <f t="shared" si="100"/>
        <v>22-15.</v>
      </c>
    </row>
    <row r="486" spans="2:20" ht="33.75" hidden="1" customHeight="1" x14ac:dyDescent="0.3">
      <c r="B486" s="320" t="s">
        <v>1180</v>
      </c>
      <c r="C486" s="546"/>
      <c r="D486" s="547"/>
      <c r="E486" s="321" t="s">
        <v>896</v>
      </c>
      <c r="F486" s="248">
        <v>1</v>
      </c>
      <c r="G486" s="248">
        <v>1</v>
      </c>
      <c r="H486" s="2">
        <f t="shared" si="103"/>
        <v>0</v>
      </c>
      <c r="I486" s="322"/>
      <c r="J486" s="322"/>
      <c r="K486" s="322"/>
      <c r="L486" s="322"/>
      <c r="M486" s="322"/>
      <c r="N486" s="322"/>
      <c r="O486" s="322"/>
      <c r="P486" s="322"/>
      <c r="Q486" s="322"/>
      <c r="R486" s="390"/>
      <c r="S486" s="228" t="b">
        <f t="shared" si="99"/>
        <v>0</v>
      </c>
      <c r="T486" s="531" t="str">
        <f t="shared" si="100"/>
        <v>22-16.</v>
      </c>
    </row>
    <row r="487" spans="2:20" ht="33.75" hidden="1" customHeight="1" x14ac:dyDescent="0.3">
      <c r="B487" s="320" t="s">
        <v>1181</v>
      </c>
      <c r="C487" s="546"/>
      <c r="D487" s="547"/>
      <c r="E487" s="321" t="s">
        <v>896</v>
      </c>
      <c r="F487" s="248">
        <v>1</v>
      </c>
      <c r="G487" s="248">
        <v>1</v>
      </c>
      <c r="H487" s="2">
        <f t="shared" si="103"/>
        <v>0</v>
      </c>
      <c r="I487" s="322"/>
      <c r="J487" s="322"/>
      <c r="K487" s="322"/>
      <c r="L487" s="322"/>
      <c r="M487" s="322"/>
      <c r="N487" s="322"/>
      <c r="O487" s="322"/>
      <c r="P487" s="322"/>
      <c r="Q487" s="322"/>
      <c r="R487" s="390"/>
      <c r="S487" s="228" t="b">
        <f t="shared" si="99"/>
        <v>0</v>
      </c>
      <c r="T487" s="531" t="str">
        <f t="shared" si="100"/>
        <v>22-17.</v>
      </c>
    </row>
    <row r="488" spans="2:20" ht="33.75" hidden="1" customHeight="1" x14ac:dyDescent="0.3">
      <c r="B488" s="320" t="s">
        <v>1182</v>
      </c>
      <c r="C488" s="546"/>
      <c r="D488" s="547"/>
      <c r="E488" s="321" t="s">
        <v>896</v>
      </c>
      <c r="F488" s="248">
        <v>1</v>
      </c>
      <c r="G488" s="248">
        <v>1</v>
      </c>
      <c r="H488" s="2">
        <f t="shared" si="103"/>
        <v>0</v>
      </c>
      <c r="I488" s="322"/>
      <c r="J488" s="322"/>
      <c r="K488" s="322"/>
      <c r="L488" s="322"/>
      <c r="M488" s="322"/>
      <c r="N488" s="322"/>
      <c r="O488" s="322"/>
      <c r="P488" s="322"/>
      <c r="Q488" s="322"/>
      <c r="R488" s="390"/>
      <c r="S488" s="228" t="b">
        <f t="shared" si="99"/>
        <v>0</v>
      </c>
      <c r="T488" s="531" t="str">
        <f t="shared" si="100"/>
        <v>22-18.</v>
      </c>
    </row>
    <row r="489" spans="2:20" ht="33.75" hidden="1" customHeight="1" x14ac:dyDescent="0.3">
      <c r="B489" s="320" t="s">
        <v>1183</v>
      </c>
      <c r="C489" s="546"/>
      <c r="D489" s="547"/>
      <c r="E489" s="321" t="s">
        <v>896</v>
      </c>
      <c r="F489" s="248">
        <v>1</v>
      </c>
      <c r="G489" s="248">
        <v>1</v>
      </c>
      <c r="H489" s="2">
        <f t="shared" si="103"/>
        <v>0</v>
      </c>
      <c r="I489" s="322"/>
      <c r="J489" s="322"/>
      <c r="K489" s="322"/>
      <c r="L489" s="322"/>
      <c r="M489" s="322"/>
      <c r="N489" s="322"/>
      <c r="O489" s="322"/>
      <c r="P489" s="322"/>
      <c r="Q489" s="322"/>
      <c r="R489" s="390"/>
      <c r="S489" s="228" t="b">
        <f t="shared" si="99"/>
        <v>0</v>
      </c>
      <c r="T489" s="531" t="str">
        <f t="shared" si="100"/>
        <v>22-19.</v>
      </c>
    </row>
    <row r="490" spans="2:20" ht="33.75" hidden="1" customHeight="1" x14ac:dyDescent="0.3">
      <c r="B490" s="320" t="s">
        <v>1184</v>
      </c>
      <c r="C490" s="546"/>
      <c r="D490" s="547"/>
      <c r="E490" s="321" t="s">
        <v>896</v>
      </c>
      <c r="F490" s="248">
        <v>1</v>
      </c>
      <c r="G490" s="248">
        <v>1</v>
      </c>
      <c r="H490" s="2">
        <f t="shared" si="103"/>
        <v>0</v>
      </c>
      <c r="I490" s="322"/>
      <c r="J490" s="322"/>
      <c r="K490" s="322"/>
      <c r="L490" s="322"/>
      <c r="M490" s="322"/>
      <c r="N490" s="322"/>
      <c r="O490" s="322"/>
      <c r="P490" s="322"/>
      <c r="Q490" s="322"/>
      <c r="R490" s="390"/>
      <c r="S490" s="228" t="b">
        <f t="shared" si="99"/>
        <v>0</v>
      </c>
      <c r="T490" s="531" t="str">
        <f t="shared" si="100"/>
        <v>22-20.</v>
      </c>
    </row>
    <row r="491" spans="2:20" ht="33.75" hidden="1" customHeight="1" x14ac:dyDescent="0.3">
      <c r="B491" s="320" t="s">
        <v>1185</v>
      </c>
      <c r="C491" s="546"/>
      <c r="D491" s="547"/>
      <c r="E491" s="321" t="s">
        <v>896</v>
      </c>
      <c r="F491" s="248">
        <v>1</v>
      </c>
      <c r="G491" s="248">
        <v>1</v>
      </c>
      <c r="H491" s="2">
        <f t="shared" si="98"/>
        <v>0</v>
      </c>
      <c r="I491" s="322"/>
      <c r="J491" s="322"/>
      <c r="K491" s="322"/>
      <c r="L491" s="322"/>
      <c r="M491" s="322"/>
      <c r="N491" s="322"/>
      <c r="O491" s="322"/>
      <c r="P491" s="322"/>
      <c r="Q491" s="322"/>
      <c r="R491" s="390"/>
      <c r="S491" s="228" t="b">
        <f t="shared" si="99"/>
        <v>0</v>
      </c>
      <c r="T491" s="531" t="str">
        <f t="shared" si="100"/>
        <v>22-21.</v>
      </c>
    </row>
    <row r="492" spans="2:20" ht="33.75" hidden="1" customHeight="1" x14ac:dyDescent="0.3">
      <c r="B492" s="320" t="s">
        <v>1186</v>
      </c>
      <c r="C492" s="546"/>
      <c r="D492" s="547"/>
      <c r="E492" s="321" t="s">
        <v>896</v>
      </c>
      <c r="F492" s="248">
        <v>1</v>
      </c>
      <c r="G492" s="248">
        <v>1</v>
      </c>
      <c r="H492" s="2">
        <f t="shared" si="98"/>
        <v>0</v>
      </c>
      <c r="I492" s="322"/>
      <c r="J492" s="322"/>
      <c r="K492" s="322"/>
      <c r="L492" s="322"/>
      <c r="M492" s="322"/>
      <c r="N492" s="322"/>
      <c r="O492" s="322"/>
      <c r="P492" s="322"/>
      <c r="Q492" s="322"/>
      <c r="R492" s="390"/>
      <c r="S492" s="228" t="b">
        <f t="shared" si="99"/>
        <v>0</v>
      </c>
      <c r="T492" s="531" t="str">
        <f t="shared" si="100"/>
        <v>22-22.</v>
      </c>
    </row>
    <row r="493" spans="2:20" ht="33.75" hidden="1" customHeight="1" x14ac:dyDescent="0.3">
      <c r="B493" s="320" t="s">
        <v>1187</v>
      </c>
      <c r="C493" s="546"/>
      <c r="D493" s="547"/>
      <c r="E493" s="321" t="s">
        <v>896</v>
      </c>
      <c r="F493" s="248">
        <v>1</v>
      </c>
      <c r="G493" s="248">
        <v>1</v>
      </c>
      <c r="H493" s="2">
        <f t="shared" si="98"/>
        <v>0</v>
      </c>
      <c r="I493" s="322"/>
      <c r="J493" s="322"/>
      <c r="K493" s="322"/>
      <c r="L493" s="322"/>
      <c r="M493" s="322"/>
      <c r="N493" s="322"/>
      <c r="O493" s="322"/>
      <c r="P493" s="322"/>
      <c r="Q493" s="322"/>
      <c r="R493" s="390"/>
      <c r="S493" s="228" t="b">
        <f t="shared" si="99"/>
        <v>0</v>
      </c>
      <c r="T493" s="531" t="str">
        <f t="shared" si="100"/>
        <v>22-23.</v>
      </c>
    </row>
    <row r="494" spans="2:20" ht="33.75" hidden="1" customHeight="1" x14ac:dyDescent="0.3">
      <c r="B494" s="320" t="s">
        <v>1188</v>
      </c>
      <c r="C494" s="546"/>
      <c r="D494" s="547"/>
      <c r="E494" s="321" t="s">
        <v>896</v>
      </c>
      <c r="F494" s="248">
        <v>1</v>
      </c>
      <c r="G494" s="248">
        <v>1</v>
      </c>
      <c r="H494" s="2">
        <f t="shared" si="98"/>
        <v>0</v>
      </c>
      <c r="I494" s="322"/>
      <c r="J494" s="322"/>
      <c r="K494" s="322"/>
      <c r="L494" s="322"/>
      <c r="M494" s="322"/>
      <c r="N494" s="322"/>
      <c r="O494" s="322"/>
      <c r="P494" s="322"/>
      <c r="Q494" s="322"/>
      <c r="R494" s="390"/>
      <c r="S494" s="228" t="b">
        <f t="shared" si="99"/>
        <v>0</v>
      </c>
      <c r="T494" s="531" t="str">
        <f t="shared" si="100"/>
        <v>22-24.</v>
      </c>
    </row>
    <row r="495" spans="2:20" ht="33.75" hidden="1" customHeight="1" x14ac:dyDescent="0.3">
      <c r="B495" s="320" t="s">
        <v>1189</v>
      </c>
      <c r="C495" s="546"/>
      <c r="D495" s="547"/>
      <c r="E495" s="321" t="s">
        <v>896</v>
      </c>
      <c r="F495" s="248">
        <v>1</v>
      </c>
      <c r="G495" s="248">
        <v>1</v>
      </c>
      <c r="H495" s="2">
        <f t="shared" si="98"/>
        <v>0</v>
      </c>
      <c r="I495" s="322"/>
      <c r="J495" s="322"/>
      <c r="K495" s="322"/>
      <c r="L495" s="322"/>
      <c r="M495" s="322"/>
      <c r="N495" s="322"/>
      <c r="O495" s="322"/>
      <c r="P495" s="322"/>
      <c r="Q495" s="322"/>
      <c r="R495" s="390"/>
      <c r="S495" s="228" t="b">
        <f t="shared" si="99"/>
        <v>0</v>
      </c>
      <c r="T495" s="531" t="str">
        <f t="shared" si="100"/>
        <v>22-25.</v>
      </c>
    </row>
    <row r="496" spans="2:20" ht="33.75" hidden="1" customHeight="1" x14ac:dyDescent="0.3">
      <c r="B496" s="320" t="s">
        <v>1190</v>
      </c>
      <c r="C496" s="546"/>
      <c r="D496" s="547"/>
      <c r="E496" s="321" t="s">
        <v>896</v>
      </c>
      <c r="F496" s="248">
        <v>1</v>
      </c>
      <c r="G496" s="248">
        <v>1</v>
      </c>
      <c r="H496" s="2">
        <f t="shared" si="98"/>
        <v>0</v>
      </c>
      <c r="I496" s="322"/>
      <c r="J496" s="322"/>
      <c r="K496" s="322"/>
      <c r="L496" s="322"/>
      <c r="M496" s="322"/>
      <c r="N496" s="322"/>
      <c r="O496" s="322"/>
      <c r="P496" s="322"/>
      <c r="Q496" s="322"/>
      <c r="R496" s="390"/>
      <c r="S496" s="228" t="b">
        <f t="shared" si="99"/>
        <v>0</v>
      </c>
      <c r="T496" s="531" t="str">
        <f t="shared" si="100"/>
        <v>22-26.</v>
      </c>
    </row>
    <row r="497" spans="2:20" ht="33.75" hidden="1" customHeight="1" x14ac:dyDescent="0.3">
      <c r="B497" s="320" t="s">
        <v>1191</v>
      </c>
      <c r="C497" s="546"/>
      <c r="D497" s="547"/>
      <c r="E497" s="321" t="s">
        <v>896</v>
      </c>
      <c r="F497" s="248">
        <v>1</v>
      </c>
      <c r="G497" s="248">
        <v>1</v>
      </c>
      <c r="H497" s="2">
        <f t="shared" si="98"/>
        <v>0</v>
      </c>
      <c r="I497" s="322"/>
      <c r="J497" s="322"/>
      <c r="K497" s="322"/>
      <c r="L497" s="322"/>
      <c r="M497" s="322"/>
      <c r="N497" s="322"/>
      <c r="O497" s="322"/>
      <c r="P497" s="322"/>
      <c r="Q497" s="322"/>
      <c r="R497" s="390"/>
      <c r="S497" s="228" t="b">
        <f t="shared" si="99"/>
        <v>0</v>
      </c>
      <c r="T497" s="531" t="str">
        <f t="shared" si="100"/>
        <v>22-27.</v>
      </c>
    </row>
    <row r="498" spans="2:20" ht="33.75" hidden="1" customHeight="1" x14ac:dyDescent="0.3">
      <c r="B498" s="320" t="s">
        <v>1192</v>
      </c>
      <c r="C498" s="546"/>
      <c r="D498" s="547"/>
      <c r="E498" s="321" t="s">
        <v>896</v>
      </c>
      <c r="F498" s="248">
        <v>1</v>
      </c>
      <c r="G498" s="248">
        <v>1</v>
      </c>
      <c r="H498" s="2">
        <f t="shared" si="98"/>
        <v>0</v>
      </c>
      <c r="I498" s="322"/>
      <c r="J498" s="322"/>
      <c r="K498" s="322"/>
      <c r="L498" s="322"/>
      <c r="M498" s="322"/>
      <c r="N498" s="322"/>
      <c r="O498" s="322"/>
      <c r="P498" s="322"/>
      <c r="Q498" s="322"/>
      <c r="R498" s="390"/>
      <c r="S498" s="228" t="b">
        <f t="shared" si="99"/>
        <v>0</v>
      </c>
      <c r="T498" s="531" t="str">
        <f t="shared" si="100"/>
        <v>22-28.</v>
      </c>
    </row>
    <row r="499" spans="2:20" ht="33.75" hidden="1" customHeight="1" x14ac:dyDescent="0.3">
      <c r="B499" s="320" t="s">
        <v>1193</v>
      </c>
      <c r="C499" s="546"/>
      <c r="D499" s="547"/>
      <c r="E499" s="321" t="s">
        <v>896</v>
      </c>
      <c r="F499" s="248">
        <v>1</v>
      </c>
      <c r="G499" s="248">
        <v>1</v>
      </c>
      <c r="H499" s="2">
        <f t="shared" si="98"/>
        <v>0</v>
      </c>
      <c r="I499" s="322"/>
      <c r="J499" s="322"/>
      <c r="K499" s="322"/>
      <c r="L499" s="322"/>
      <c r="M499" s="322"/>
      <c r="N499" s="322"/>
      <c r="O499" s="322"/>
      <c r="P499" s="322"/>
      <c r="Q499" s="322"/>
      <c r="R499" s="390"/>
      <c r="S499" s="228" t="b">
        <f t="shared" si="99"/>
        <v>0</v>
      </c>
      <c r="T499" s="531" t="str">
        <f t="shared" si="100"/>
        <v>22-29.</v>
      </c>
    </row>
    <row r="500" spans="2:20" ht="33.75" hidden="1" customHeight="1" x14ac:dyDescent="0.3">
      <c r="B500" s="320" t="s">
        <v>1194</v>
      </c>
      <c r="C500" s="546"/>
      <c r="D500" s="547"/>
      <c r="E500" s="321" t="s">
        <v>896</v>
      </c>
      <c r="F500" s="248">
        <v>1</v>
      </c>
      <c r="G500" s="248">
        <v>1</v>
      </c>
      <c r="H500" s="2">
        <f t="shared" si="98"/>
        <v>0</v>
      </c>
      <c r="I500" s="322"/>
      <c r="J500" s="322"/>
      <c r="K500" s="322"/>
      <c r="L500" s="322"/>
      <c r="M500" s="322"/>
      <c r="N500" s="322"/>
      <c r="O500" s="322"/>
      <c r="P500" s="322"/>
      <c r="Q500" s="322"/>
      <c r="R500" s="390"/>
      <c r="S500" s="228" t="b">
        <f t="shared" si="99"/>
        <v>0</v>
      </c>
      <c r="T500" s="531" t="str">
        <f t="shared" si="100"/>
        <v>22-30.</v>
      </c>
    </row>
    <row r="501" spans="2:20" ht="33.75" hidden="1" customHeight="1" x14ac:dyDescent="0.3">
      <c r="B501" s="197" t="s">
        <v>1501</v>
      </c>
      <c r="C501" s="544" t="s">
        <v>1504</v>
      </c>
      <c r="D501" s="545"/>
      <c r="E501" s="198" t="s">
        <v>1156</v>
      </c>
      <c r="F501" s="222"/>
      <c r="G501" s="199"/>
      <c r="H501" s="200"/>
      <c r="I501" s="198"/>
      <c r="J501" s="198"/>
      <c r="K501" s="198"/>
      <c r="L501" s="198"/>
      <c r="M501" s="198"/>
      <c r="N501" s="198"/>
      <c r="O501" s="198"/>
      <c r="P501" s="198"/>
      <c r="Q501" s="198"/>
      <c r="R501" s="392"/>
      <c r="S501" s="228" t="b">
        <f t="shared" si="99"/>
        <v>0</v>
      </c>
      <c r="T501" s="531"/>
    </row>
    <row r="502" spans="2:20" ht="17.25" thickBot="1" x14ac:dyDescent="0.35">
      <c r="B502" s="320" t="s">
        <v>1502</v>
      </c>
      <c r="C502" s="542" t="s">
        <v>1506</v>
      </c>
      <c r="D502" s="543"/>
      <c r="E502" s="321" t="s">
        <v>1500</v>
      </c>
      <c r="F502" s="248">
        <v>1</v>
      </c>
      <c r="G502" s="248">
        <v>1</v>
      </c>
      <c r="H502" s="332">
        <f t="shared" ref="H502" si="104">SUM(I502:R502)</f>
        <v>5000</v>
      </c>
      <c r="I502" s="322"/>
      <c r="J502" s="322"/>
      <c r="K502" s="322">
        <v>5000</v>
      </c>
      <c r="L502" s="322"/>
      <c r="M502" s="322"/>
      <c r="N502" s="322"/>
      <c r="O502" s="322"/>
      <c r="P502" s="322"/>
      <c r="Q502" s="322"/>
      <c r="R502" s="390"/>
      <c r="S502" s="228" t="b">
        <f t="shared" si="99"/>
        <v>1</v>
      </c>
      <c r="T502" s="531" t="str">
        <f t="shared" si="100"/>
        <v>23-1.</v>
      </c>
    </row>
    <row r="503" spans="2:20" ht="51.75" customHeight="1" x14ac:dyDescent="0.3">
      <c r="B503" s="553" t="s">
        <v>1495</v>
      </c>
      <c r="C503" s="553"/>
      <c r="D503" s="553"/>
      <c r="E503" s="553"/>
      <c r="F503" s="189"/>
      <c r="G503" s="189"/>
      <c r="H503" s="134"/>
      <c r="I503" s="134"/>
      <c r="J503" s="134"/>
      <c r="K503" s="134"/>
      <c r="L503" s="134"/>
      <c r="M503" s="134"/>
      <c r="N503" s="134"/>
      <c r="O503" s="134"/>
      <c r="P503" s="134"/>
      <c r="Q503" s="232" t="s">
        <v>1214</v>
      </c>
      <c r="R503" s="393">
        <v>11</v>
      </c>
      <c r="S503" s="228" t="b">
        <v>1</v>
      </c>
    </row>
    <row r="504" spans="2:20" x14ac:dyDescent="0.3">
      <c r="B504" s="124"/>
    </row>
    <row r="505" spans="2:20" x14ac:dyDescent="0.3">
      <c r="B505" s="124"/>
    </row>
    <row r="506" spans="2:20" x14ac:dyDescent="0.3">
      <c r="B506" s="124"/>
    </row>
  </sheetData>
  <sheetProtection algorithmName="SHA-512" hashValue="FUSxX+x0ehvqPlXmPGRbFGlA3JMRGL1etRFalNs3IPGsc1yno/uG/yRwtcvSo9y+jvb2g43mxeZpA4yJ8jV0Jg==" saltValue="pT+zKLfm64yTmkzTq+73ew==" spinCount="100000" sheet="1" objects="1" scenarios="1" formatRows="0" selectLockedCells="1"/>
  <autoFilter ref="S10:S503" xr:uid="{00000000-0001-0000-0100-000000000000}">
    <filterColumn colId="0" hiddenButton="1">
      <filters>
        <filter val="TRUE"/>
      </filters>
    </filterColumn>
  </autoFilter>
  <dataConsolidate/>
  <mergeCells count="491">
    <mergeCell ref="C468:D468"/>
    <mergeCell ref="C469:D469"/>
    <mergeCell ref="C296:D296"/>
    <mergeCell ref="C311:D311"/>
    <mergeCell ref="C312:D312"/>
    <mergeCell ref="C322:D322"/>
    <mergeCell ref="C323:D323"/>
    <mergeCell ref="C324:D324"/>
    <mergeCell ref="C325:D325"/>
    <mergeCell ref="C379:D379"/>
    <mergeCell ref="C380:D380"/>
    <mergeCell ref="C299:D299"/>
    <mergeCell ref="C300:D300"/>
    <mergeCell ref="C306:D306"/>
    <mergeCell ref="C307:D307"/>
    <mergeCell ref="C308:D308"/>
    <mergeCell ref="C309:D309"/>
    <mergeCell ref="C310:D310"/>
    <mergeCell ref="C301:D301"/>
    <mergeCell ref="C302:D302"/>
    <mergeCell ref="C303:D303"/>
    <mergeCell ref="C304:D304"/>
    <mergeCell ref="C305:D305"/>
    <mergeCell ref="C327:D327"/>
    <mergeCell ref="C285:D285"/>
    <mergeCell ref="C286:D286"/>
    <mergeCell ref="C288:D288"/>
    <mergeCell ref="C289:D289"/>
    <mergeCell ref="C290:D290"/>
    <mergeCell ref="C291:D291"/>
    <mergeCell ref="C293:D293"/>
    <mergeCell ref="C294:D294"/>
    <mergeCell ref="C295:D295"/>
    <mergeCell ref="C292:D292"/>
    <mergeCell ref="C287:D287"/>
    <mergeCell ref="C116:D116"/>
    <mergeCell ref="C117:D117"/>
    <mergeCell ref="C118:D118"/>
    <mergeCell ref="C119:D119"/>
    <mergeCell ref="C130:D130"/>
    <mergeCell ref="C155:D155"/>
    <mergeCell ref="C166:D166"/>
    <mergeCell ref="C170:D170"/>
    <mergeCell ref="C194:D194"/>
    <mergeCell ref="C123:D123"/>
    <mergeCell ref="C124:D124"/>
    <mergeCell ref="C125:D125"/>
    <mergeCell ref="C126:D126"/>
    <mergeCell ref="C127:D127"/>
    <mergeCell ref="C128:D128"/>
    <mergeCell ref="C136:D136"/>
    <mergeCell ref="C137:D137"/>
    <mergeCell ref="C138:D138"/>
    <mergeCell ref="C139:D139"/>
    <mergeCell ref="C140:D140"/>
    <mergeCell ref="C129:D129"/>
    <mergeCell ref="C131:D131"/>
    <mergeCell ref="C133:D133"/>
    <mergeCell ref="C134:D134"/>
    <mergeCell ref="C14:D14"/>
    <mergeCell ref="C18:D18"/>
    <mergeCell ref="C20:D20"/>
    <mergeCell ref="C33:D33"/>
    <mergeCell ref="C34:D34"/>
    <mergeCell ref="C35:D35"/>
    <mergeCell ref="C36:D36"/>
    <mergeCell ref="C39:D39"/>
    <mergeCell ref="C40:D40"/>
    <mergeCell ref="C470:D470"/>
    <mergeCell ref="C13:D13"/>
    <mergeCell ref="C15:D15"/>
    <mergeCell ref="C16:D16"/>
    <mergeCell ref="C17:D17"/>
    <mergeCell ref="C19:D19"/>
    <mergeCell ref="B1:C1"/>
    <mergeCell ref="B503:E503"/>
    <mergeCell ref="B5:C5"/>
    <mergeCell ref="B6:C6"/>
    <mergeCell ref="C427:D427"/>
    <mergeCell ref="C428:D428"/>
    <mergeCell ref="C429:D429"/>
    <mergeCell ref="C431:D431"/>
    <mergeCell ref="C432:D432"/>
    <mergeCell ref="C433:D433"/>
    <mergeCell ref="C434:D434"/>
    <mergeCell ref="C435:D435"/>
    <mergeCell ref="C12:D12"/>
    <mergeCell ref="B7:C7"/>
    <mergeCell ref="B2:C2"/>
    <mergeCell ref="C10:D10"/>
    <mergeCell ref="C122:D122"/>
    <mergeCell ref="C132:D132"/>
    <mergeCell ref="C135:D135"/>
    <mergeCell ref="C146:D146"/>
    <mergeCell ref="C148:D148"/>
    <mergeCell ref="C149:D149"/>
    <mergeCell ref="C150:D150"/>
    <mergeCell ref="C151:D151"/>
    <mergeCell ref="C141:D141"/>
    <mergeCell ref="C142:D142"/>
    <mergeCell ref="C143:D143"/>
    <mergeCell ref="C144:D144"/>
    <mergeCell ref="C145:D145"/>
    <mergeCell ref="C158:D158"/>
    <mergeCell ref="C159:D159"/>
    <mergeCell ref="C160:D160"/>
    <mergeCell ref="C161:D161"/>
    <mergeCell ref="C162:D162"/>
    <mergeCell ref="C152:D152"/>
    <mergeCell ref="C153:D153"/>
    <mergeCell ref="C154:D154"/>
    <mergeCell ref="C156:D156"/>
    <mergeCell ref="C157:D157"/>
    <mergeCell ref="C169:D169"/>
    <mergeCell ref="C171:D171"/>
    <mergeCell ref="C172:D172"/>
    <mergeCell ref="C173:D173"/>
    <mergeCell ref="C174:D174"/>
    <mergeCell ref="C163:D163"/>
    <mergeCell ref="C164:D164"/>
    <mergeCell ref="C165:D165"/>
    <mergeCell ref="C167:D167"/>
    <mergeCell ref="C168:D168"/>
    <mergeCell ref="C180:D180"/>
    <mergeCell ref="C181:D181"/>
    <mergeCell ref="C182:D182"/>
    <mergeCell ref="C183:D183"/>
    <mergeCell ref="C184:D184"/>
    <mergeCell ref="C175:D175"/>
    <mergeCell ref="C176:D176"/>
    <mergeCell ref="C177:D177"/>
    <mergeCell ref="C178:D178"/>
    <mergeCell ref="C179:D179"/>
    <mergeCell ref="C190:D190"/>
    <mergeCell ref="C191:D191"/>
    <mergeCell ref="C192:D192"/>
    <mergeCell ref="C193:D193"/>
    <mergeCell ref="C198:D198"/>
    <mergeCell ref="C185:D185"/>
    <mergeCell ref="C186:D186"/>
    <mergeCell ref="C187:D187"/>
    <mergeCell ref="C188:D188"/>
    <mergeCell ref="C189:D189"/>
    <mergeCell ref="C195:D195"/>
    <mergeCell ref="C196:D196"/>
    <mergeCell ref="C206:D206"/>
    <mergeCell ref="C207:D207"/>
    <mergeCell ref="C208:D208"/>
    <mergeCell ref="C199:D199"/>
    <mergeCell ref="C200:D200"/>
    <mergeCell ref="C201:D201"/>
    <mergeCell ref="C203:D203"/>
    <mergeCell ref="C204:D204"/>
    <mergeCell ref="C218:D218"/>
    <mergeCell ref="C219:D219"/>
    <mergeCell ref="C220:D220"/>
    <mergeCell ref="C221:D221"/>
    <mergeCell ref="C210:D210"/>
    <mergeCell ref="C211:D211"/>
    <mergeCell ref="C212:D212"/>
    <mergeCell ref="C213:D213"/>
    <mergeCell ref="C214:D214"/>
    <mergeCell ref="C215:D215"/>
    <mergeCell ref="C216:D216"/>
    <mergeCell ref="C217:D217"/>
    <mergeCell ref="C227:D227"/>
    <mergeCell ref="C228:D228"/>
    <mergeCell ref="C231:D231"/>
    <mergeCell ref="C232:D232"/>
    <mergeCell ref="C233:D233"/>
    <mergeCell ref="C222:D222"/>
    <mergeCell ref="C223:D223"/>
    <mergeCell ref="C224:D224"/>
    <mergeCell ref="C225:D225"/>
    <mergeCell ref="C226:D226"/>
    <mergeCell ref="C229:D229"/>
    <mergeCell ref="C230:D230"/>
    <mergeCell ref="C240:D240"/>
    <mergeCell ref="C241:D241"/>
    <mergeCell ref="C242:D242"/>
    <mergeCell ref="C243:D243"/>
    <mergeCell ref="C245:D245"/>
    <mergeCell ref="C234:D234"/>
    <mergeCell ref="C235:D235"/>
    <mergeCell ref="C236:D236"/>
    <mergeCell ref="C237:D237"/>
    <mergeCell ref="C238:D238"/>
    <mergeCell ref="C251:D251"/>
    <mergeCell ref="C252:D252"/>
    <mergeCell ref="C253:D253"/>
    <mergeCell ref="C254:D254"/>
    <mergeCell ref="C255:D255"/>
    <mergeCell ref="C246:D246"/>
    <mergeCell ref="C247:D247"/>
    <mergeCell ref="C248:D248"/>
    <mergeCell ref="C249:D249"/>
    <mergeCell ref="C250:D250"/>
    <mergeCell ref="C264:D264"/>
    <mergeCell ref="C265:D265"/>
    <mergeCell ref="C266:D266"/>
    <mergeCell ref="C267:D267"/>
    <mergeCell ref="C268:D268"/>
    <mergeCell ref="C256:D256"/>
    <mergeCell ref="C257:D257"/>
    <mergeCell ref="C258:D258"/>
    <mergeCell ref="C259:D259"/>
    <mergeCell ref="C260:D260"/>
    <mergeCell ref="C263:D263"/>
    <mergeCell ref="C261:D261"/>
    <mergeCell ref="C262:D262"/>
    <mergeCell ref="C284:D284"/>
    <mergeCell ref="C269:D269"/>
    <mergeCell ref="C270:D270"/>
    <mergeCell ref="C272:D272"/>
    <mergeCell ref="C273:D273"/>
    <mergeCell ref="C274:D274"/>
    <mergeCell ref="C271:D271"/>
    <mergeCell ref="C277:D277"/>
    <mergeCell ref="C278:D278"/>
    <mergeCell ref="C275:D275"/>
    <mergeCell ref="C276:D276"/>
    <mergeCell ref="C279:D279"/>
    <mergeCell ref="C280:D280"/>
    <mergeCell ref="C281:D281"/>
    <mergeCell ref="C282:D282"/>
    <mergeCell ref="C283:D283"/>
    <mergeCell ref="C328:D328"/>
    <mergeCell ref="C329:D329"/>
    <mergeCell ref="C330:D330"/>
    <mergeCell ref="C331:D331"/>
    <mergeCell ref="C319:D319"/>
    <mergeCell ref="C320:D320"/>
    <mergeCell ref="C321:D321"/>
    <mergeCell ref="C314:D314"/>
    <mergeCell ref="C315:D315"/>
    <mergeCell ref="C316:D316"/>
    <mergeCell ref="C317:D317"/>
    <mergeCell ref="C318:D318"/>
    <mergeCell ref="C338:D338"/>
    <mergeCell ref="C339:D339"/>
    <mergeCell ref="C340:D340"/>
    <mergeCell ref="C341:D341"/>
    <mergeCell ref="C342:D342"/>
    <mergeCell ref="C333:D333"/>
    <mergeCell ref="C334:D334"/>
    <mergeCell ref="C335:D335"/>
    <mergeCell ref="C336:D336"/>
    <mergeCell ref="C337:D337"/>
    <mergeCell ref="C348:D348"/>
    <mergeCell ref="C349:D349"/>
    <mergeCell ref="C350:D350"/>
    <mergeCell ref="C351:D351"/>
    <mergeCell ref="C352:D352"/>
    <mergeCell ref="C343:D343"/>
    <mergeCell ref="C344:D344"/>
    <mergeCell ref="C345:D345"/>
    <mergeCell ref="C346:D346"/>
    <mergeCell ref="C347:D347"/>
    <mergeCell ref="C358:D358"/>
    <mergeCell ref="C359:D359"/>
    <mergeCell ref="C360:D360"/>
    <mergeCell ref="C361:D361"/>
    <mergeCell ref="C362:D362"/>
    <mergeCell ref="C353:D353"/>
    <mergeCell ref="C354:D354"/>
    <mergeCell ref="C355:D355"/>
    <mergeCell ref="C356:D356"/>
    <mergeCell ref="C357:D357"/>
    <mergeCell ref="C368:D368"/>
    <mergeCell ref="C369:D369"/>
    <mergeCell ref="C370:D370"/>
    <mergeCell ref="C371:D371"/>
    <mergeCell ref="C372:D372"/>
    <mergeCell ref="C363:D363"/>
    <mergeCell ref="C364:D364"/>
    <mergeCell ref="C365:D365"/>
    <mergeCell ref="C366:D366"/>
    <mergeCell ref="C367:D367"/>
    <mergeCell ref="C378:D378"/>
    <mergeCell ref="C392:D392"/>
    <mergeCell ref="C393:D393"/>
    <mergeCell ref="C394:D394"/>
    <mergeCell ref="C373:D373"/>
    <mergeCell ref="C374:D374"/>
    <mergeCell ref="C375:D375"/>
    <mergeCell ref="C376:D376"/>
    <mergeCell ref="C377:D377"/>
    <mergeCell ref="C381:D381"/>
    <mergeCell ref="C382:D382"/>
    <mergeCell ref="C383:D383"/>
    <mergeCell ref="C384:D384"/>
    <mergeCell ref="C385:D385"/>
    <mergeCell ref="C386:D386"/>
    <mergeCell ref="C387:D387"/>
    <mergeCell ref="C388:D388"/>
    <mergeCell ref="C389:D389"/>
    <mergeCell ref="C390:D390"/>
    <mergeCell ref="C400:D400"/>
    <mergeCell ref="C401:D401"/>
    <mergeCell ref="C402:D402"/>
    <mergeCell ref="C403:D403"/>
    <mergeCell ref="C404:D404"/>
    <mergeCell ref="C395:D395"/>
    <mergeCell ref="C396:D396"/>
    <mergeCell ref="C397:D397"/>
    <mergeCell ref="C398:D398"/>
    <mergeCell ref="C399:D399"/>
    <mergeCell ref="C410:D410"/>
    <mergeCell ref="C411:D411"/>
    <mergeCell ref="C412:D412"/>
    <mergeCell ref="C413:D413"/>
    <mergeCell ref="C414:D414"/>
    <mergeCell ref="C405:D405"/>
    <mergeCell ref="C406:D406"/>
    <mergeCell ref="C407:D407"/>
    <mergeCell ref="C408:D408"/>
    <mergeCell ref="C409:D409"/>
    <mergeCell ref="C422:D422"/>
    <mergeCell ref="C423:D423"/>
    <mergeCell ref="C424:D424"/>
    <mergeCell ref="C425:D425"/>
    <mergeCell ref="C426:D426"/>
    <mergeCell ref="C415:D415"/>
    <mergeCell ref="C416:D416"/>
    <mergeCell ref="C419:D419"/>
    <mergeCell ref="C420:D420"/>
    <mergeCell ref="C421:D421"/>
    <mergeCell ref="C417:D417"/>
    <mergeCell ref="C443:D443"/>
    <mergeCell ref="C444:D444"/>
    <mergeCell ref="C445:D445"/>
    <mergeCell ref="C440:D440"/>
    <mergeCell ref="C441:D441"/>
    <mergeCell ref="C442:D442"/>
    <mergeCell ref="C436:D436"/>
    <mergeCell ref="C437:D437"/>
    <mergeCell ref="C438:D438"/>
    <mergeCell ref="C439:D439"/>
    <mergeCell ref="C458:D458"/>
    <mergeCell ref="C459:D459"/>
    <mergeCell ref="C450:D450"/>
    <mergeCell ref="C451:D451"/>
    <mergeCell ref="C452:D452"/>
    <mergeCell ref="C453:D453"/>
    <mergeCell ref="C454:D454"/>
    <mergeCell ref="C446:D446"/>
    <mergeCell ref="C447:D447"/>
    <mergeCell ref="C448:D448"/>
    <mergeCell ref="C449:D449"/>
    <mergeCell ref="C465:D465"/>
    <mergeCell ref="C466:D466"/>
    <mergeCell ref="C467:D467"/>
    <mergeCell ref="C22:D22"/>
    <mergeCell ref="C23:D23"/>
    <mergeCell ref="C24:D24"/>
    <mergeCell ref="C25:D25"/>
    <mergeCell ref="C27:D27"/>
    <mergeCell ref="C28:D28"/>
    <mergeCell ref="C29:D29"/>
    <mergeCell ref="C30:D30"/>
    <mergeCell ref="C31:D31"/>
    <mergeCell ref="C32:D32"/>
    <mergeCell ref="C460:D460"/>
    <mergeCell ref="C461:D461"/>
    <mergeCell ref="C462:D462"/>
    <mergeCell ref="C463:D463"/>
    <mergeCell ref="C464:D464"/>
    <mergeCell ref="C455:D455"/>
    <mergeCell ref="C456:D456"/>
    <mergeCell ref="C457:D457"/>
    <mergeCell ref="C41:D41"/>
    <mergeCell ref="C42:D42"/>
    <mergeCell ref="C43:D43"/>
    <mergeCell ref="C44:D44"/>
    <mergeCell ref="C48:D48"/>
    <mergeCell ref="C49:D49"/>
    <mergeCell ref="C37:D37"/>
    <mergeCell ref="C38:D38"/>
    <mergeCell ref="C45:D45"/>
    <mergeCell ref="C46:D46"/>
    <mergeCell ref="C58:D58"/>
    <mergeCell ref="C59:D59"/>
    <mergeCell ref="C60:D60"/>
    <mergeCell ref="C54:D54"/>
    <mergeCell ref="C55:D55"/>
    <mergeCell ref="C51:D51"/>
    <mergeCell ref="C52:D52"/>
    <mergeCell ref="C53:D53"/>
    <mergeCell ref="C56:D56"/>
    <mergeCell ref="C57:D57"/>
    <mergeCell ref="C66:D66"/>
    <mergeCell ref="C67:D67"/>
    <mergeCell ref="C68:D68"/>
    <mergeCell ref="C69:D69"/>
    <mergeCell ref="C70:D70"/>
    <mergeCell ref="C61:D61"/>
    <mergeCell ref="C62:D62"/>
    <mergeCell ref="C63:D63"/>
    <mergeCell ref="C64:D64"/>
    <mergeCell ref="C65:D65"/>
    <mergeCell ref="C86:D86"/>
    <mergeCell ref="C87:D87"/>
    <mergeCell ref="C88:D88"/>
    <mergeCell ref="C77:D77"/>
    <mergeCell ref="C82:D82"/>
    <mergeCell ref="C83:D83"/>
    <mergeCell ref="C71:D71"/>
    <mergeCell ref="C72:D72"/>
    <mergeCell ref="C73:D73"/>
    <mergeCell ref="C74:D74"/>
    <mergeCell ref="C75:D75"/>
    <mergeCell ref="C84:D84"/>
    <mergeCell ref="C85:D85"/>
    <mergeCell ref="C78:D78"/>
    <mergeCell ref="C79:D79"/>
    <mergeCell ref="C80:D80"/>
    <mergeCell ref="C81:D81"/>
    <mergeCell ref="C114:D114"/>
    <mergeCell ref="C103:D103"/>
    <mergeCell ref="C106:D106"/>
    <mergeCell ref="C107:D107"/>
    <mergeCell ref="C108:D108"/>
    <mergeCell ref="C109:D109"/>
    <mergeCell ref="C94:D94"/>
    <mergeCell ref="C95:D95"/>
    <mergeCell ref="C96:D96"/>
    <mergeCell ref="C104:D104"/>
    <mergeCell ref="C482:D482"/>
    <mergeCell ref="C483:D483"/>
    <mergeCell ref="C484:D484"/>
    <mergeCell ref="C485:D485"/>
    <mergeCell ref="C486:D486"/>
    <mergeCell ref="C487:D487"/>
    <mergeCell ref="C488:D488"/>
    <mergeCell ref="C471:D471"/>
    <mergeCell ref="C472:D472"/>
    <mergeCell ref="C473:D473"/>
    <mergeCell ref="C474:D474"/>
    <mergeCell ref="C475:D475"/>
    <mergeCell ref="C476:D476"/>
    <mergeCell ref="C477:D477"/>
    <mergeCell ref="C478:D478"/>
    <mergeCell ref="C479:D479"/>
    <mergeCell ref="C11:D11"/>
    <mergeCell ref="C21:D21"/>
    <mergeCell ref="C26:D26"/>
    <mergeCell ref="C47:D47"/>
    <mergeCell ref="C50:D50"/>
    <mergeCell ref="C76:D76"/>
    <mergeCell ref="C97:D97"/>
    <mergeCell ref="C105:D105"/>
    <mergeCell ref="C120:D120"/>
    <mergeCell ref="C98:D98"/>
    <mergeCell ref="C99:D99"/>
    <mergeCell ref="C100:D100"/>
    <mergeCell ref="C101:D101"/>
    <mergeCell ref="C102:D102"/>
    <mergeCell ref="C89:D89"/>
    <mergeCell ref="C90:D90"/>
    <mergeCell ref="C91:D91"/>
    <mergeCell ref="C92:D92"/>
    <mergeCell ref="C93:D93"/>
    <mergeCell ref="C115:D115"/>
    <mergeCell ref="C110:D110"/>
    <mergeCell ref="C111:D111"/>
    <mergeCell ref="C112:D112"/>
    <mergeCell ref="C113:D113"/>
    <mergeCell ref="C502:D502"/>
    <mergeCell ref="C501:D501"/>
    <mergeCell ref="C121:D121"/>
    <mergeCell ref="C147:D147"/>
    <mergeCell ref="C197:D197"/>
    <mergeCell ref="C202:D202"/>
    <mergeCell ref="C205:D205"/>
    <mergeCell ref="C209:D209"/>
    <mergeCell ref="C239:D239"/>
    <mergeCell ref="C244:D244"/>
    <mergeCell ref="C498:D498"/>
    <mergeCell ref="C499:D499"/>
    <mergeCell ref="C500:D500"/>
    <mergeCell ref="C489:D489"/>
    <mergeCell ref="C490:D490"/>
    <mergeCell ref="C491:D491"/>
    <mergeCell ref="C492:D492"/>
    <mergeCell ref="C493:D493"/>
    <mergeCell ref="C494:D494"/>
    <mergeCell ref="C495:D495"/>
    <mergeCell ref="C496:D496"/>
    <mergeCell ref="C497:D497"/>
    <mergeCell ref="C480:D480"/>
    <mergeCell ref="C481:D481"/>
  </mergeCells>
  <conditionalFormatting sqref="G25 G204 G198:G201 G48 G22:G23 G17:G18 G51:G57 G77:G96 G98:G104 G106:G113 G122 G151:G152 G211:G238 G392:G417 G431:G432 G27:G46 G59:G75 G117:G119 G124:G127 G130:G131 G134:G139 G142 G144:G145 G155:G157 G159 G161:G165 G168:G169 G172:G175 G177 G179:G182 G185 G191:G192 G194:G196 G283 G434 G436:G442 G445:G446 G449 G453 G456:G457 G460:G461 G463:G464 G468 G12:G15">
    <cfRule type="cellIs" dxfId="100" priority="95" operator="greaterThan">
      <formula>F12</formula>
    </cfRule>
  </conditionalFormatting>
  <conditionalFormatting sqref="G419:G429 G327:G331 G272:G273 G264:G270 G240:G243 G245:G262 G299:G312 G314:G325 G333:G390">
    <cfRule type="cellIs" dxfId="99" priority="89" operator="greaterThan">
      <formula>F240</formula>
    </cfRule>
  </conditionalFormatting>
  <conditionalFormatting sqref="G25">
    <cfRule type="cellIs" dxfId="98" priority="86" operator="greaterThan">
      <formula>F25</formula>
    </cfRule>
  </conditionalFormatting>
  <conditionalFormatting sqref="G290">
    <cfRule type="cellIs" dxfId="97" priority="69" operator="greaterThan">
      <formula>F290</formula>
    </cfRule>
  </conditionalFormatting>
  <conditionalFormatting sqref="G58">
    <cfRule type="cellIs" dxfId="96" priority="67" operator="greaterThan">
      <formula>F58</formula>
    </cfRule>
  </conditionalFormatting>
  <conditionalFormatting sqref="G115">
    <cfRule type="cellIs" dxfId="95" priority="66" operator="greaterThan">
      <formula>F115</formula>
    </cfRule>
  </conditionalFormatting>
  <conditionalFormatting sqref="G123">
    <cfRule type="cellIs" dxfId="94" priority="65" operator="greaterThan">
      <formula>F123</formula>
    </cfRule>
  </conditionalFormatting>
  <conditionalFormatting sqref="G128">
    <cfRule type="cellIs" dxfId="93" priority="64" operator="greaterThan">
      <formula>F128</formula>
    </cfRule>
  </conditionalFormatting>
  <conditionalFormatting sqref="G129">
    <cfRule type="cellIs" dxfId="92" priority="63" operator="greaterThan">
      <formula>F129</formula>
    </cfRule>
  </conditionalFormatting>
  <conditionalFormatting sqref="G132">
    <cfRule type="cellIs" dxfId="91" priority="62" operator="greaterThan">
      <formula>F132</formula>
    </cfRule>
  </conditionalFormatting>
  <conditionalFormatting sqref="G133">
    <cfRule type="cellIs" dxfId="90" priority="61" operator="greaterThan">
      <formula>F133</formula>
    </cfRule>
  </conditionalFormatting>
  <conditionalFormatting sqref="G140">
    <cfRule type="cellIs" dxfId="89" priority="60" operator="greaterThan">
      <formula>F140</formula>
    </cfRule>
  </conditionalFormatting>
  <conditionalFormatting sqref="G141">
    <cfRule type="cellIs" dxfId="88" priority="59" operator="greaterThan">
      <formula>F141</formula>
    </cfRule>
  </conditionalFormatting>
  <conditionalFormatting sqref="G143">
    <cfRule type="cellIs" dxfId="87" priority="58" operator="greaterThan">
      <formula>F143</formula>
    </cfRule>
  </conditionalFormatting>
  <conditionalFormatting sqref="G146">
    <cfRule type="cellIs" dxfId="86" priority="57" operator="greaterThan">
      <formula>F146</formula>
    </cfRule>
  </conditionalFormatting>
  <conditionalFormatting sqref="G148">
    <cfRule type="cellIs" dxfId="85" priority="56" operator="greaterThan">
      <formula>F148</formula>
    </cfRule>
  </conditionalFormatting>
  <conditionalFormatting sqref="G149">
    <cfRule type="cellIs" dxfId="84" priority="55" operator="greaterThan">
      <formula>F149</formula>
    </cfRule>
  </conditionalFormatting>
  <conditionalFormatting sqref="G150">
    <cfRule type="cellIs" dxfId="83" priority="54" operator="greaterThan">
      <formula>F150</formula>
    </cfRule>
  </conditionalFormatting>
  <conditionalFormatting sqref="G153">
    <cfRule type="cellIs" dxfId="82" priority="53" operator="greaterThan">
      <formula>F153</formula>
    </cfRule>
  </conditionalFormatting>
  <conditionalFormatting sqref="G154">
    <cfRule type="cellIs" dxfId="81" priority="52" operator="greaterThan">
      <formula>F154</formula>
    </cfRule>
  </conditionalFormatting>
  <conditionalFormatting sqref="G158">
    <cfRule type="cellIs" dxfId="80" priority="51" operator="greaterThan">
      <formula>F158</formula>
    </cfRule>
  </conditionalFormatting>
  <conditionalFormatting sqref="G160">
    <cfRule type="cellIs" dxfId="79" priority="50" operator="greaterThan">
      <formula>F160</formula>
    </cfRule>
  </conditionalFormatting>
  <conditionalFormatting sqref="G166">
    <cfRule type="cellIs" dxfId="78" priority="49" operator="greaterThan">
      <formula>F166</formula>
    </cfRule>
  </conditionalFormatting>
  <conditionalFormatting sqref="G167">
    <cfRule type="cellIs" dxfId="77" priority="48" operator="greaterThan">
      <formula>F167</formula>
    </cfRule>
  </conditionalFormatting>
  <conditionalFormatting sqref="G170">
    <cfRule type="cellIs" dxfId="76" priority="47" operator="greaterThan">
      <formula>F170</formula>
    </cfRule>
  </conditionalFormatting>
  <conditionalFormatting sqref="G171">
    <cfRule type="cellIs" dxfId="75" priority="46" operator="greaterThan">
      <formula>F171</formula>
    </cfRule>
  </conditionalFormatting>
  <conditionalFormatting sqref="G176">
    <cfRule type="cellIs" dxfId="74" priority="45" operator="greaterThan">
      <formula>F176</formula>
    </cfRule>
  </conditionalFormatting>
  <conditionalFormatting sqref="G178">
    <cfRule type="cellIs" dxfId="73" priority="44" operator="greaterThan">
      <formula>F178</formula>
    </cfRule>
  </conditionalFormatting>
  <conditionalFormatting sqref="G183">
    <cfRule type="cellIs" dxfId="72" priority="43" operator="greaterThan">
      <formula>F183</formula>
    </cfRule>
  </conditionalFormatting>
  <conditionalFormatting sqref="G184">
    <cfRule type="cellIs" dxfId="71" priority="42" operator="greaterThan">
      <formula>F184</formula>
    </cfRule>
  </conditionalFormatting>
  <conditionalFormatting sqref="G186">
    <cfRule type="cellIs" dxfId="70" priority="41" operator="greaterThan">
      <formula>F186</formula>
    </cfRule>
  </conditionalFormatting>
  <conditionalFormatting sqref="G187">
    <cfRule type="cellIs" dxfId="69" priority="40" operator="greaterThan">
      <formula>F187</formula>
    </cfRule>
  </conditionalFormatting>
  <conditionalFormatting sqref="G188">
    <cfRule type="cellIs" dxfId="68" priority="39" operator="greaterThan">
      <formula>F188</formula>
    </cfRule>
  </conditionalFormatting>
  <conditionalFormatting sqref="G189">
    <cfRule type="cellIs" dxfId="67" priority="38" operator="greaterThan">
      <formula>F189</formula>
    </cfRule>
  </conditionalFormatting>
  <conditionalFormatting sqref="G190">
    <cfRule type="cellIs" dxfId="66" priority="37" operator="greaterThan">
      <formula>F190</formula>
    </cfRule>
  </conditionalFormatting>
  <conditionalFormatting sqref="G193">
    <cfRule type="cellIs" dxfId="65" priority="36" operator="greaterThan">
      <formula>F193</formula>
    </cfRule>
  </conditionalFormatting>
  <conditionalFormatting sqref="G203">
    <cfRule type="cellIs" dxfId="64" priority="35" operator="greaterThan">
      <formula>F203</formula>
    </cfRule>
  </conditionalFormatting>
  <conditionalFormatting sqref="G210">
    <cfRule type="cellIs" dxfId="63" priority="34" operator="greaterThan">
      <formula>F210</formula>
    </cfRule>
  </conditionalFormatting>
  <conditionalFormatting sqref="G288">
    <cfRule type="cellIs" dxfId="62" priority="31" operator="greaterThan">
      <formula>F288</formula>
    </cfRule>
  </conditionalFormatting>
  <conditionalFormatting sqref="G289">
    <cfRule type="cellIs" dxfId="61" priority="30" operator="greaterThan">
      <formula>F289</formula>
    </cfRule>
  </conditionalFormatting>
  <conditionalFormatting sqref="G292">
    <cfRule type="cellIs" dxfId="60" priority="29" operator="greaterThan">
      <formula>F292</formula>
    </cfRule>
  </conditionalFormatting>
  <conditionalFormatting sqref="G433">
    <cfRule type="cellIs" dxfId="59" priority="28" operator="greaterThan">
      <formula>F433</formula>
    </cfRule>
  </conditionalFormatting>
  <conditionalFormatting sqref="G435">
    <cfRule type="cellIs" dxfId="58" priority="27" operator="greaterThan">
      <formula>F435</formula>
    </cfRule>
  </conditionalFormatting>
  <conditionalFormatting sqref="G444">
    <cfRule type="cellIs" dxfId="57" priority="24" operator="greaterThan">
      <formula>F444</formula>
    </cfRule>
  </conditionalFormatting>
  <conditionalFormatting sqref="G443">
    <cfRule type="cellIs" dxfId="56" priority="23" operator="greaterThan">
      <formula>F443</formula>
    </cfRule>
  </conditionalFormatting>
  <conditionalFormatting sqref="G447">
    <cfRule type="cellIs" dxfId="55" priority="22" operator="greaterThan">
      <formula>F447</formula>
    </cfRule>
  </conditionalFormatting>
  <conditionalFormatting sqref="G448">
    <cfRule type="cellIs" dxfId="54" priority="21" operator="greaterThan">
      <formula>F448</formula>
    </cfRule>
  </conditionalFormatting>
  <conditionalFormatting sqref="G450">
    <cfRule type="cellIs" dxfId="53" priority="20" operator="greaterThan">
      <formula>F450</formula>
    </cfRule>
  </conditionalFormatting>
  <conditionalFormatting sqref="G451">
    <cfRule type="cellIs" dxfId="52" priority="19" operator="greaterThan">
      <formula>F451</formula>
    </cfRule>
  </conditionalFormatting>
  <conditionalFormatting sqref="G452">
    <cfRule type="cellIs" dxfId="51" priority="18" operator="greaterThan">
      <formula>F452</formula>
    </cfRule>
  </conditionalFormatting>
  <conditionalFormatting sqref="G454">
    <cfRule type="cellIs" dxfId="50" priority="17" operator="greaterThan">
      <formula>F454</formula>
    </cfRule>
  </conditionalFormatting>
  <conditionalFormatting sqref="G455">
    <cfRule type="cellIs" dxfId="49" priority="16" operator="greaterThan">
      <formula>F455</formula>
    </cfRule>
  </conditionalFormatting>
  <conditionalFormatting sqref="G458">
    <cfRule type="cellIs" dxfId="48" priority="15" operator="greaterThan">
      <formula>F458</formula>
    </cfRule>
  </conditionalFormatting>
  <conditionalFormatting sqref="G459">
    <cfRule type="cellIs" dxfId="47" priority="14" operator="greaterThan">
      <formula>F459</formula>
    </cfRule>
  </conditionalFormatting>
  <conditionalFormatting sqref="G462">
    <cfRule type="cellIs" dxfId="46" priority="13" operator="greaterThan">
      <formula>F462</formula>
    </cfRule>
  </conditionalFormatting>
  <conditionalFormatting sqref="G465">
    <cfRule type="cellIs" dxfId="45" priority="12" operator="greaterThan">
      <formula>F465</formula>
    </cfRule>
  </conditionalFormatting>
  <conditionalFormatting sqref="G466">
    <cfRule type="cellIs" dxfId="44" priority="11" operator="greaterThan">
      <formula>F466</formula>
    </cfRule>
  </conditionalFormatting>
  <conditionalFormatting sqref="G467">
    <cfRule type="cellIs" dxfId="43" priority="10" operator="greaterThan">
      <formula>F467</formula>
    </cfRule>
  </conditionalFormatting>
  <conditionalFormatting sqref="G469">
    <cfRule type="cellIs" dxfId="42" priority="9" operator="greaterThan">
      <formula>F469</formula>
    </cfRule>
  </conditionalFormatting>
  <conditionalFormatting sqref="G279">
    <cfRule type="cellIs" dxfId="41" priority="8" operator="greaterThan">
      <formula>F279</formula>
    </cfRule>
  </conditionalFormatting>
  <conditionalFormatting sqref="G280">
    <cfRule type="cellIs" dxfId="40" priority="7" operator="greaterThan">
      <formula>F280</formula>
    </cfRule>
  </conditionalFormatting>
  <conditionalFormatting sqref="G281">
    <cfRule type="cellIs" dxfId="39" priority="6" operator="greaterThan">
      <formula>F281</formula>
    </cfRule>
  </conditionalFormatting>
  <conditionalFormatting sqref="G282">
    <cfRule type="cellIs" dxfId="38" priority="5" operator="greaterThan">
      <formula>F282</formula>
    </cfRule>
  </conditionalFormatting>
  <conditionalFormatting sqref="G114">
    <cfRule type="cellIs" dxfId="37" priority="4" operator="greaterThan">
      <formula>F114</formula>
    </cfRule>
  </conditionalFormatting>
  <conditionalFormatting sqref="G116">
    <cfRule type="cellIs" dxfId="36" priority="3" operator="greaterThan">
      <formula>F116</formula>
    </cfRule>
  </conditionalFormatting>
  <conditionalFormatting sqref="G291">
    <cfRule type="cellIs" dxfId="35" priority="2" operator="greaterThan">
      <formula>F291</formula>
    </cfRule>
  </conditionalFormatting>
  <conditionalFormatting sqref="E471:R500 E502:R502">
    <cfRule type="expression" dxfId="34" priority="1">
      <formula>$E471="Reimbursable*"</formula>
    </cfRule>
  </conditionalFormatting>
  <dataValidations count="10">
    <dataValidation showErrorMessage="1" sqref="L5 H6" xr:uid="{00000000-0002-0000-0100-000000000000}"/>
    <dataValidation type="whole" operator="lessThanOrEqual" allowBlank="1" showInputMessage="1" showErrorMessage="1" sqref="D2" xr:uid="{00000000-0002-0000-0100-000001000000}">
      <formula1>9999999</formula1>
    </dataValidation>
    <dataValidation type="decimal" operator="greaterThanOrEqual" allowBlank="1" showInputMessage="1" showErrorMessage="1" sqref="I502:R502 I11:R469 I471:R500 G11 G21 G26 G47 G50 G76 G501 G97 G105 G120:G121 G147 G197 G202 G205 G209 G239 G244 G263 G271 G277:G278 G287 G297:G298 G313 G326 G332 G391 G418 G430 G470" xr:uid="{00000000-0002-0000-0100-000002000000}">
      <formula1>0</formula1>
    </dataValidation>
    <dataValidation type="decimal" operator="lessThanOrEqual" allowBlank="1" showInputMessage="1" showErrorMessage="1" sqref="G502" xr:uid="{00000000-0002-0000-0100-000003000000}">
      <formula1>F502</formula1>
    </dataValidation>
    <dataValidation type="decimal" operator="lessThanOrEqual" allowBlank="1" showInputMessage="1" showErrorMessage="1" errorTitle="Contract Price Exceeded" error="Please enter a lower rate" sqref="G206:G208 G12:G13 G15 G17 G22:G23 G25 G27:G46 G51:G75 G77:G96 G98:G104 G106:G119 G122:G146 G148:G196 G198:G201 G203:G204 G210:G238 G240:G243 G245:G262 G264:G270 G272:G273 G275:G276 G279:G283 G288:G292 G299:G312 G314:G325 G327:G331 G333:G390 G392:G417 G419:G429 G431:G469" xr:uid="{00000000-0002-0000-0100-000004000000}">
      <formula1>F12</formula1>
    </dataValidation>
    <dataValidation type="decimal" operator="equal" allowBlank="1" showInputMessage="1" showErrorMessage="1" errorTitle="Reimbursable Amount Incorrect" error="Must be $1.00" sqref="G16 G19 G24 G49 G274 G284:G286 G293:G296 G471:G500" xr:uid="{00000000-0002-0000-0100-000005000000}">
      <formula1>F16</formula1>
    </dataValidation>
    <dataValidation type="decimal" operator="lessThanOrEqual" allowBlank="1" showInputMessage="1" showErrorMessage="1" error="Please enter a lower rate" sqref="G83" xr:uid="{00000000-0002-0000-0100-00000E000000}">
      <formula1>F83</formula1>
    </dataValidation>
    <dataValidation type="decimal" operator="equal" allowBlank="1" showInputMessage="1" showErrorMessage="1" errorTitle="Must be $0.00" error="Please enter $0.00" sqref="G14 G18" xr:uid="{00000000-0002-0000-0100-00000F000000}">
      <formula1>F14</formula1>
    </dataValidation>
    <dataValidation type="decimal" operator="equal" allowBlank="1" showInputMessage="1" showErrorMessage="1" errorTitle="Must be 6%" error="Please enter 0.06" sqref="G20" xr:uid="{00000000-0002-0000-0100-000010000000}">
      <formula1>F20</formula1>
    </dataValidation>
    <dataValidation type="decimal" operator="equal" allowBlank="1" showInputMessage="1" showErrorMessage="1" errorTitle="Statute states $80.00" error="Please enter $80.00" sqref="G48" xr:uid="{00000000-0002-0000-0100-000011000000}">
      <formula1>F48</formula1>
    </dataValidation>
  </dataValidations>
  <printOptions horizontalCentered="1"/>
  <pageMargins left="0.25" right="0.25" top="0.75" bottom="0.5" header="0.3" footer="0.3"/>
  <pageSetup paperSize="5" scale="76" fitToHeight="0" orientation="landscape" r:id="rId1"/>
  <headerFooter>
    <oddHeader>&amp;C&amp;"-,Bold"Petroleum Contamination Site Response Action Services&amp;"-,Regular"
&amp;"-,Bold"SCHEDULE OF PAY ITEMS  WORKSHEET</oddHeader>
    <oddFooter>&amp;CPage &amp;P of &amp;N&amp;R&amp;D&amp;LSchedule of Pay Items 08-13-21</oddFooter>
  </headerFooter>
  <drawing r:id="rId2"/>
  <legacyDrawing r:id="rId3"/>
  <controls>
    <mc:AlternateContent xmlns:mc="http://schemas.openxmlformats.org/markup-compatibility/2006">
      <mc:Choice Requires="x14">
        <control shapeId="1052" r:id="rId4" name="HideRows1">
          <controlPr defaultSize="0" print="0" autoLine="0" r:id="rId5">
            <anchor moveWithCells="1">
              <from>
                <xdr:col>4</xdr:col>
                <xdr:colOff>171450</xdr:colOff>
                <xdr:row>5</xdr:row>
                <xdr:rowOff>0</xdr:rowOff>
              </from>
              <to>
                <xdr:col>4</xdr:col>
                <xdr:colOff>904875</xdr:colOff>
                <xdr:row>7</xdr:row>
                <xdr:rowOff>9525</xdr:rowOff>
              </to>
            </anchor>
          </controlPr>
        </control>
      </mc:Choice>
      <mc:Fallback>
        <control shapeId="1052" r:id="rId4" name="HideRows1"/>
      </mc:Fallback>
    </mc:AlternateContent>
    <mc:AlternateContent xmlns:mc="http://schemas.openxmlformats.org/markup-compatibility/2006">
      <mc:Choice Requires="x14">
        <control shapeId="1053" r:id="rId6" name="ImportData">
          <controlPr defaultSize="0" print="0" autoLine="0" r:id="rId7">
            <anchor moveWithCells="1">
              <from>
                <xdr:col>4</xdr:col>
                <xdr:colOff>171450</xdr:colOff>
                <xdr:row>1</xdr:row>
                <xdr:rowOff>0</xdr:rowOff>
              </from>
              <to>
                <xdr:col>4</xdr:col>
                <xdr:colOff>904875</xdr:colOff>
                <xdr:row>3</xdr:row>
                <xdr:rowOff>9525</xdr:rowOff>
              </to>
            </anchor>
          </controlPr>
        </control>
      </mc:Choice>
      <mc:Fallback>
        <control shapeId="1053" r:id="rId6" name="ImportData"/>
      </mc:Fallback>
    </mc:AlternateContent>
    <mc:AlternateContent xmlns:mc="http://schemas.openxmlformats.org/markup-compatibility/2006">
      <mc:Choice Requires="x14">
        <control shapeId="1041" r:id="rId8" name="Check Box 17">
          <controlPr defaultSize="0" autoFill="0" autoLine="0" autoPict="0">
            <anchor moveWithCells="1">
              <from>
                <xdr:col>8</xdr:col>
                <xdr:colOff>200025</xdr:colOff>
                <xdr:row>8</xdr:row>
                <xdr:rowOff>0</xdr:rowOff>
              </from>
              <to>
                <xdr:col>8</xdr:col>
                <xdr:colOff>476250</xdr:colOff>
                <xdr:row>9</xdr:row>
                <xdr:rowOff>276225</xdr:rowOff>
              </to>
            </anchor>
          </controlPr>
        </control>
      </mc:Choice>
    </mc:AlternateContent>
    <mc:AlternateContent xmlns:mc="http://schemas.openxmlformats.org/markup-compatibility/2006">
      <mc:Choice Requires="x14">
        <control shapeId="1042" r:id="rId9" name="Check Box 18">
          <controlPr defaultSize="0" autoFill="0" autoLine="0" autoPict="0">
            <anchor moveWithCells="1">
              <from>
                <xdr:col>9</xdr:col>
                <xdr:colOff>190500</xdr:colOff>
                <xdr:row>8</xdr:row>
                <xdr:rowOff>0</xdr:rowOff>
              </from>
              <to>
                <xdr:col>9</xdr:col>
                <xdr:colOff>476250</xdr:colOff>
                <xdr:row>9</xdr:row>
                <xdr:rowOff>276225</xdr:rowOff>
              </to>
            </anchor>
          </controlPr>
        </control>
      </mc:Choice>
    </mc:AlternateContent>
    <mc:AlternateContent xmlns:mc="http://schemas.openxmlformats.org/markup-compatibility/2006">
      <mc:Choice Requires="x14">
        <control shapeId="1043" r:id="rId10" name="Check Box 19">
          <controlPr defaultSize="0" autoFill="0" autoLine="0" autoPict="0">
            <anchor moveWithCells="1">
              <from>
                <xdr:col>10</xdr:col>
                <xdr:colOff>190500</xdr:colOff>
                <xdr:row>8</xdr:row>
                <xdr:rowOff>0</xdr:rowOff>
              </from>
              <to>
                <xdr:col>10</xdr:col>
                <xdr:colOff>485775</xdr:colOff>
                <xdr:row>9</xdr:row>
                <xdr:rowOff>276225</xdr:rowOff>
              </to>
            </anchor>
          </controlPr>
        </control>
      </mc:Choice>
    </mc:AlternateContent>
    <mc:AlternateContent xmlns:mc="http://schemas.openxmlformats.org/markup-compatibility/2006">
      <mc:Choice Requires="x14">
        <control shapeId="1044" r:id="rId11" name="Check Box 20">
          <controlPr defaultSize="0" autoFill="0" autoLine="0" autoPict="0">
            <anchor moveWithCells="1">
              <from>
                <xdr:col>11</xdr:col>
                <xdr:colOff>200025</xdr:colOff>
                <xdr:row>8</xdr:row>
                <xdr:rowOff>0</xdr:rowOff>
              </from>
              <to>
                <xdr:col>11</xdr:col>
                <xdr:colOff>495300</xdr:colOff>
                <xdr:row>9</xdr:row>
                <xdr:rowOff>276225</xdr:rowOff>
              </to>
            </anchor>
          </controlPr>
        </control>
      </mc:Choice>
    </mc:AlternateContent>
    <mc:AlternateContent xmlns:mc="http://schemas.openxmlformats.org/markup-compatibility/2006">
      <mc:Choice Requires="x14">
        <control shapeId="1045" r:id="rId12" name="Check Box 21">
          <controlPr defaultSize="0" autoFill="0" autoLine="0" autoPict="0">
            <anchor moveWithCells="1">
              <from>
                <xdr:col>12</xdr:col>
                <xdr:colOff>209550</xdr:colOff>
                <xdr:row>8</xdr:row>
                <xdr:rowOff>0</xdr:rowOff>
              </from>
              <to>
                <xdr:col>12</xdr:col>
                <xdr:colOff>504825</xdr:colOff>
                <xdr:row>9</xdr:row>
                <xdr:rowOff>276225</xdr:rowOff>
              </to>
            </anchor>
          </controlPr>
        </control>
      </mc:Choice>
    </mc:AlternateContent>
    <mc:AlternateContent xmlns:mc="http://schemas.openxmlformats.org/markup-compatibility/2006">
      <mc:Choice Requires="x14">
        <control shapeId="1046" r:id="rId13" name="Check Box 22">
          <controlPr defaultSize="0" autoFill="0" autoLine="0" autoPict="0">
            <anchor moveWithCells="1">
              <from>
                <xdr:col>13</xdr:col>
                <xdr:colOff>200025</xdr:colOff>
                <xdr:row>8</xdr:row>
                <xdr:rowOff>0</xdr:rowOff>
              </from>
              <to>
                <xdr:col>13</xdr:col>
                <xdr:colOff>504825</xdr:colOff>
                <xdr:row>9</xdr:row>
                <xdr:rowOff>276225</xdr:rowOff>
              </to>
            </anchor>
          </controlPr>
        </control>
      </mc:Choice>
    </mc:AlternateContent>
    <mc:AlternateContent xmlns:mc="http://schemas.openxmlformats.org/markup-compatibility/2006">
      <mc:Choice Requires="x14">
        <control shapeId="1047" r:id="rId14" name="Check Box 23">
          <controlPr defaultSize="0" autoFill="0" autoLine="0" autoPict="0">
            <anchor moveWithCells="1">
              <from>
                <xdr:col>14</xdr:col>
                <xdr:colOff>190500</xdr:colOff>
                <xdr:row>8</xdr:row>
                <xdr:rowOff>0</xdr:rowOff>
              </from>
              <to>
                <xdr:col>14</xdr:col>
                <xdr:colOff>495300</xdr:colOff>
                <xdr:row>9</xdr:row>
                <xdr:rowOff>276225</xdr:rowOff>
              </to>
            </anchor>
          </controlPr>
        </control>
      </mc:Choice>
    </mc:AlternateContent>
    <mc:AlternateContent xmlns:mc="http://schemas.openxmlformats.org/markup-compatibility/2006">
      <mc:Choice Requires="x14">
        <control shapeId="1048" r:id="rId15" name="Check Box 24">
          <controlPr defaultSize="0" autoFill="0" autoLine="0" autoPict="0">
            <anchor moveWithCells="1">
              <from>
                <xdr:col>15</xdr:col>
                <xdr:colOff>200025</xdr:colOff>
                <xdr:row>8</xdr:row>
                <xdr:rowOff>0</xdr:rowOff>
              </from>
              <to>
                <xdr:col>15</xdr:col>
                <xdr:colOff>495300</xdr:colOff>
                <xdr:row>9</xdr:row>
                <xdr:rowOff>276225</xdr:rowOff>
              </to>
            </anchor>
          </controlPr>
        </control>
      </mc:Choice>
    </mc:AlternateContent>
    <mc:AlternateContent xmlns:mc="http://schemas.openxmlformats.org/markup-compatibility/2006">
      <mc:Choice Requires="x14">
        <control shapeId="1049" r:id="rId16" name="Check Box 25">
          <controlPr defaultSize="0" autoFill="0" autoLine="0" autoPict="0">
            <anchor moveWithCells="1">
              <from>
                <xdr:col>16</xdr:col>
                <xdr:colOff>200025</xdr:colOff>
                <xdr:row>8</xdr:row>
                <xdr:rowOff>0</xdr:rowOff>
              </from>
              <to>
                <xdr:col>16</xdr:col>
                <xdr:colOff>495300</xdr:colOff>
                <xdr:row>9</xdr:row>
                <xdr:rowOff>276225</xdr:rowOff>
              </to>
            </anchor>
          </controlPr>
        </control>
      </mc:Choice>
    </mc:AlternateContent>
    <mc:AlternateContent xmlns:mc="http://schemas.openxmlformats.org/markup-compatibility/2006">
      <mc:Choice Requires="x14">
        <control shapeId="1050" r:id="rId17" name="Check Box 26">
          <controlPr defaultSize="0" autoFill="0" autoLine="0" autoPict="0">
            <anchor moveWithCells="1">
              <from>
                <xdr:col>17</xdr:col>
                <xdr:colOff>190500</xdr:colOff>
                <xdr:row>8</xdr:row>
                <xdr:rowOff>0</xdr:rowOff>
              </from>
              <to>
                <xdr:col>17</xdr:col>
                <xdr:colOff>485775</xdr:colOff>
                <xdr:row>9</xdr:row>
                <xdr:rowOff>276225</xdr:rowOff>
              </to>
            </anchor>
          </controlPr>
        </control>
      </mc:Choice>
    </mc:AlternateContent>
    <mc:AlternateContent xmlns:mc="http://schemas.openxmlformats.org/markup-compatibility/2006">
      <mc:Choice Requires="x14">
        <control shapeId="1054" r:id="rId18" name="Check Box 30">
          <controlPr defaultSize="0" autoFill="0" autoLine="0" autoPict="0">
            <anchor moveWithCells="1">
              <from>
                <xdr:col>8</xdr:col>
                <xdr:colOff>190500</xdr:colOff>
                <xdr:row>8</xdr:row>
                <xdr:rowOff>0</xdr:rowOff>
              </from>
              <to>
                <xdr:col>8</xdr:col>
                <xdr:colOff>476250</xdr:colOff>
                <xdr:row>9</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pageSetUpPr fitToPage="1"/>
  </sheetPr>
  <dimension ref="A1:W5567"/>
  <sheetViews>
    <sheetView showGridLines="0" tabSelected="1" zoomScale="90" zoomScaleNormal="90" zoomScalePageLayoutView="90" workbookViewId="0">
      <pane ySplit="10" topLeftCell="A11" activePane="bottomLeft" state="frozen"/>
      <selection activeCell="G502" sqref="G502"/>
      <selection pane="bottomLeft" activeCell="L5" sqref="L5"/>
    </sheetView>
  </sheetViews>
  <sheetFormatPr defaultColWidth="9.140625" defaultRowHeight="16.5" x14ac:dyDescent="0.3"/>
  <cols>
    <col min="1" max="1" width="8" style="125" customWidth="1"/>
    <col min="2" max="2" width="14" style="21" customWidth="1"/>
    <col min="3" max="3" width="63.140625" style="21" customWidth="1"/>
    <col min="4" max="4" width="15.85546875" style="15" customWidth="1"/>
    <col min="5" max="5" width="9.140625" style="15"/>
    <col min="6" max="6" width="12.7109375" style="23" customWidth="1"/>
    <col min="7" max="7" width="16.7109375" style="21" customWidth="1"/>
    <col min="8" max="8" width="13.5703125" style="15" customWidth="1"/>
    <col min="9" max="9" width="13.85546875" style="347" hidden="1" customWidth="1"/>
    <col min="10" max="10" width="13.7109375" style="15" customWidth="1"/>
    <col min="11" max="11" width="16.7109375" style="21" customWidth="1"/>
    <col min="12" max="12" width="13.5703125" style="15" customWidth="1"/>
    <col min="13" max="13" width="15.7109375" style="347" hidden="1" customWidth="1"/>
    <col min="14" max="14" width="9.140625" style="228" hidden="1" customWidth="1"/>
    <col min="15" max="18" width="9.140625" style="21"/>
    <col min="19" max="16384" width="9.140625" style="48"/>
  </cols>
  <sheetData>
    <row r="1" spans="1:23" s="8" customFormat="1" x14ac:dyDescent="0.3">
      <c r="A1" s="552" t="s">
        <v>753</v>
      </c>
      <c r="B1" s="552"/>
      <c r="C1" s="55" t="str">
        <f>IF('SOW Units'!D1="","",'SOW Units'!D1)</f>
        <v>AMBER DELIVERY SERVICE INC</v>
      </c>
      <c r="D1" s="80"/>
      <c r="E1" s="29" t="s">
        <v>1196</v>
      </c>
      <c r="F1" s="586" t="str">
        <f>IFERROR(VLOOKUP(F2,utility!$D$2:$E$73,2,FALSE),"")</f>
        <v>Earth Systems, Inc.</v>
      </c>
      <c r="G1" s="586"/>
      <c r="H1" s="586"/>
      <c r="I1" s="586"/>
      <c r="J1" s="586"/>
      <c r="K1" s="586"/>
      <c r="L1" s="80"/>
      <c r="M1" s="369"/>
      <c r="N1" s="225"/>
      <c r="O1" s="36"/>
      <c r="P1" s="36"/>
      <c r="Q1" s="36"/>
      <c r="R1" s="36"/>
    </row>
    <row r="2" spans="1:23" s="8" customFormat="1" x14ac:dyDescent="0.3">
      <c r="A2" s="552" t="s">
        <v>910</v>
      </c>
      <c r="B2" s="554"/>
      <c r="C2" s="55">
        <f>IF('SOW Units'!D2="","",'SOW Units'!D2)</f>
        <v>8736063</v>
      </c>
      <c r="D2" s="80"/>
      <c r="E2" s="29" t="s">
        <v>754</v>
      </c>
      <c r="F2" s="539">
        <v>299</v>
      </c>
      <c r="G2" s="29"/>
      <c r="H2" s="14" t="s">
        <v>1212</v>
      </c>
      <c r="I2" s="331"/>
      <c r="J2" s="541">
        <v>0.05</v>
      </c>
      <c r="K2" s="29" t="s">
        <v>1450</v>
      </c>
      <c r="L2" s="171"/>
      <c r="M2" s="331"/>
      <c r="N2" s="225"/>
      <c r="O2" s="36"/>
      <c r="P2" s="36"/>
      <c r="Q2" s="36"/>
      <c r="R2" s="36"/>
    </row>
    <row r="3" spans="1:23" s="8" customFormat="1" x14ac:dyDescent="0.3">
      <c r="A3" s="131"/>
      <c r="B3" s="31" t="s">
        <v>751</v>
      </c>
      <c r="C3" s="283">
        <f>IF('SOW Units'!D3="","",'SOW Units'!D3)</f>
        <v>13</v>
      </c>
      <c r="D3" s="80"/>
      <c r="E3" s="14" t="s">
        <v>837</v>
      </c>
      <c r="F3" s="87" t="str">
        <f>IFERROR(INDEX(Contracts[[Central]:[South]],
MATCH('Invoice Rate Sheet'!F2,Contracts[CID],0),
MATCH('Invoice Rate Sheet'!C4,Contracts[[#Headers],[Central]:[South]],0)),"")</f>
        <v>GC848</v>
      </c>
      <c r="G3" s="27"/>
      <c r="H3" s="29" t="s">
        <v>1211</v>
      </c>
      <c r="I3" s="331"/>
      <c r="J3" s="377">
        <v>1</v>
      </c>
      <c r="K3" s="29" t="s">
        <v>1369</v>
      </c>
      <c r="L3" s="540">
        <v>44630.538923611108</v>
      </c>
      <c r="M3" s="331"/>
      <c r="N3" s="225"/>
      <c r="O3" s="36"/>
      <c r="P3" s="36"/>
      <c r="Q3" s="36"/>
      <c r="R3" s="36"/>
    </row>
    <row r="4" spans="1:23" s="8" customFormat="1" x14ac:dyDescent="0.3">
      <c r="A4" s="131"/>
      <c r="B4" s="31" t="s">
        <v>749</v>
      </c>
      <c r="C4" s="55" t="str">
        <f>IF('SOW Units'!D4="","",'SOW Units'!D4)</f>
        <v>South</v>
      </c>
      <c r="D4" s="80"/>
      <c r="E4" s="29" t="s">
        <v>1197</v>
      </c>
      <c r="F4" s="117">
        <v>24753</v>
      </c>
      <c r="G4" s="27"/>
      <c r="H4" s="14" t="s">
        <v>1213</v>
      </c>
      <c r="I4" s="331"/>
      <c r="J4" s="56">
        <f>'Invoice Rate Sheet'!G4961</f>
        <v>20327.13</v>
      </c>
      <c r="K4" s="29" t="s">
        <v>1561</v>
      </c>
      <c r="L4" s="117" t="s">
        <v>1580</v>
      </c>
      <c r="M4" s="331"/>
      <c r="N4" s="225"/>
      <c r="O4" s="36"/>
      <c r="P4" s="36"/>
      <c r="Q4" s="36"/>
      <c r="R4" s="36"/>
    </row>
    <row r="5" spans="1:23" s="8" customFormat="1" x14ac:dyDescent="0.3">
      <c r="A5" s="578" t="s">
        <v>741</v>
      </c>
      <c r="B5" s="579"/>
      <c r="C5" s="55" t="str">
        <f>IF('SOW Units'!D5="","",'SOW Units'!D5)</f>
        <v>NICHOLAS MORAN</v>
      </c>
      <c r="D5" s="61"/>
      <c r="H5" s="14" t="s">
        <v>1473</v>
      </c>
      <c r="I5" s="331"/>
      <c r="J5" s="56">
        <f>J4-G21-G516-G1011-G1506-G2001-G2496-G2991-G3486-G3981-G4476</f>
        <v>20297.13</v>
      </c>
      <c r="K5" s="14" t="str">
        <f>IF(N7=1,"Remainder in Cap:","")</f>
        <v/>
      </c>
      <c r="L5" s="378"/>
      <c r="M5" s="331"/>
      <c r="N5" s="225"/>
      <c r="O5" s="36"/>
      <c r="P5" s="36"/>
      <c r="Q5" s="36"/>
      <c r="R5" s="36"/>
    </row>
    <row r="6" spans="1:23" s="8" customFormat="1" x14ac:dyDescent="0.3">
      <c r="A6" s="578" t="s">
        <v>743</v>
      </c>
      <c r="B6" s="579"/>
      <c r="C6" s="55" t="str">
        <f>IF('SOW Units'!D6="","",'SOW Units'!D6)</f>
        <v>(305)372-6700</v>
      </c>
      <c r="D6" s="135"/>
      <c r="E6" s="264" t="s">
        <v>1371</v>
      </c>
      <c r="G6" s="263" t="s">
        <v>831</v>
      </c>
      <c r="H6" s="9" t="s">
        <v>1370</v>
      </c>
      <c r="I6" s="331"/>
      <c r="M6" s="369"/>
      <c r="N6" s="225"/>
      <c r="O6" s="36"/>
      <c r="P6" s="36"/>
      <c r="Q6" s="36"/>
      <c r="R6" s="36"/>
    </row>
    <row r="7" spans="1:23" s="8" customFormat="1" ht="17.25" thickBot="1" x14ac:dyDescent="0.35">
      <c r="A7" s="578" t="s">
        <v>898</v>
      </c>
      <c r="B7" s="579"/>
      <c r="C7" s="55" t="str">
        <f>IF('SOW Units'!D7="","",'SOW Units'!D7)</f>
        <v>Nicholas.Moran@miamidade.gov</v>
      </c>
      <c r="D7" s="135"/>
      <c r="E7" s="32"/>
      <c r="F7" s="235" t="str">
        <f>IF(N7=1,"FDEP is only responsible for the remaining CAP amount subject to the FDEP Cost Share percentage.","")</f>
        <v/>
      </c>
      <c r="G7" s="29"/>
      <c r="H7" s="81"/>
      <c r="I7" s="355"/>
      <c r="J7" s="88"/>
      <c r="K7" s="27"/>
      <c r="L7" s="80"/>
      <c r="M7" s="369"/>
      <c r="N7" s="224">
        <v>2</v>
      </c>
      <c r="O7" s="36"/>
      <c r="P7" s="36"/>
      <c r="Q7" s="36"/>
      <c r="R7" s="36"/>
    </row>
    <row r="8" spans="1:23" s="8" customFormat="1" x14ac:dyDescent="0.3">
      <c r="A8" s="131"/>
      <c r="B8" s="30"/>
      <c r="C8" s="33"/>
      <c r="D8" s="135"/>
      <c r="E8" s="580" t="s">
        <v>823</v>
      </c>
      <c r="F8" s="581"/>
      <c r="G8" s="582"/>
      <c r="H8" s="576" t="s">
        <v>827</v>
      </c>
      <c r="I8" s="356"/>
      <c r="J8" s="570" t="s">
        <v>825</v>
      </c>
      <c r="K8" s="571"/>
      <c r="L8" s="574" t="s">
        <v>826</v>
      </c>
      <c r="M8" s="370"/>
      <c r="N8" s="225"/>
      <c r="O8" s="36"/>
      <c r="P8" s="36"/>
      <c r="Q8" s="36"/>
      <c r="R8" s="36"/>
    </row>
    <row r="9" spans="1:23" s="8" customFormat="1" ht="17.25" thickBot="1" x14ac:dyDescent="0.35">
      <c r="A9" s="132"/>
      <c r="B9" s="33"/>
      <c r="C9" s="33"/>
      <c r="D9" s="80"/>
      <c r="E9" s="583"/>
      <c r="F9" s="584"/>
      <c r="G9" s="585"/>
      <c r="H9" s="577"/>
      <c r="I9" s="357"/>
      <c r="J9" s="572"/>
      <c r="K9" s="573"/>
      <c r="L9" s="575"/>
      <c r="M9" s="371"/>
      <c r="N9" s="225"/>
      <c r="O9" s="36"/>
      <c r="P9" s="36"/>
      <c r="Q9" s="36"/>
      <c r="R9" s="36"/>
    </row>
    <row r="10" spans="1:23" s="10" customFormat="1" ht="54.75" customHeight="1" thickBot="1" x14ac:dyDescent="0.3">
      <c r="A10" s="254" t="s">
        <v>529</v>
      </c>
      <c r="B10" s="555" t="s">
        <v>530</v>
      </c>
      <c r="C10" s="556"/>
      <c r="D10" s="255" t="s">
        <v>750</v>
      </c>
      <c r="E10" s="256" t="s">
        <v>841</v>
      </c>
      <c r="F10" s="257" t="s">
        <v>1203</v>
      </c>
      <c r="G10" s="258" t="s">
        <v>744</v>
      </c>
      <c r="H10" s="259" t="s">
        <v>841</v>
      </c>
      <c r="I10" s="358" t="s">
        <v>824</v>
      </c>
      <c r="J10" s="260" t="s">
        <v>841</v>
      </c>
      <c r="K10" s="258" t="s">
        <v>1449</v>
      </c>
      <c r="L10" s="259" t="s">
        <v>841</v>
      </c>
      <c r="M10" s="372" t="s">
        <v>824</v>
      </c>
      <c r="N10" s="226" t="b">
        <v>1</v>
      </c>
      <c r="O10" s="44"/>
      <c r="P10" s="44"/>
      <c r="Q10" s="44"/>
      <c r="R10" s="44"/>
    </row>
    <row r="11" spans="1:23" s="10" customFormat="1" ht="17.25" customHeight="1" thickBot="1" x14ac:dyDescent="0.35">
      <c r="A11" s="565" t="s">
        <v>843</v>
      </c>
      <c r="B11" s="566"/>
      <c r="C11" s="566"/>
      <c r="D11" s="566"/>
      <c r="E11" s="566"/>
      <c r="F11" s="566"/>
      <c r="G11" s="566"/>
      <c r="H11" s="566"/>
      <c r="I11" s="566"/>
      <c r="J11" s="566"/>
      <c r="K11" s="566"/>
      <c r="L11" s="567"/>
      <c r="M11" s="373"/>
      <c r="N11" s="227" t="b">
        <f>IF(SUM(E12:E503)&gt;0,TRUE,FALSE)</f>
        <v>1</v>
      </c>
      <c r="O11" s="223"/>
      <c r="P11" s="223"/>
      <c r="Q11" s="223"/>
      <c r="R11" s="223"/>
      <c r="S11" s="223"/>
      <c r="T11" s="223"/>
      <c r="U11" s="223"/>
      <c r="V11" s="223"/>
      <c r="W11" s="223"/>
    </row>
    <row r="12" spans="1:23" s="8" customFormat="1" ht="17.25" hidden="1" customHeight="1" x14ac:dyDescent="0.3">
      <c r="A12" s="253" t="str">
        <f>'SOW Units'!B11</f>
        <v>1.</v>
      </c>
      <c r="B12" s="548" t="str">
        <f>IF('SOW Units'!C11="","",'SOW Units'!C11)</f>
        <v>OFFICE ACTIVITIES</v>
      </c>
      <c r="C12" s="564"/>
      <c r="D12" s="206" t="str">
        <f>IF('SOW Units'!E11="","",'SOW Units'!E11)</f>
        <v/>
      </c>
      <c r="E12" s="207"/>
      <c r="F12" s="194"/>
      <c r="G12" s="243"/>
      <c r="H12" s="208"/>
      <c r="I12" s="359"/>
      <c r="J12" s="196"/>
      <c r="K12" s="243"/>
      <c r="L12" s="209"/>
      <c r="M12" s="374"/>
      <c r="N12" s="225" t="b">
        <f>IF(E12&gt;0,TRUE,FALSE)</f>
        <v>0</v>
      </c>
      <c r="O12" s="36"/>
      <c r="P12" s="36"/>
      <c r="Q12" s="36"/>
      <c r="R12" s="36"/>
    </row>
    <row r="13" spans="1:23" s="8" customFormat="1" hidden="1" x14ac:dyDescent="0.3">
      <c r="A13" s="122" t="str">
        <f>'SOW Units'!B12</f>
        <v>1-1.</v>
      </c>
      <c r="B13" s="542" t="str">
        <f>IF('SOW Units'!C12="","",'SOW Units'!C12)</f>
        <v>File Review</v>
      </c>
      <c r="C13" s="543"/>
      <c r="D13" s="57" t="str">
        <f>IF('SOW Units'!E12="","",'SOW Units'!E12)</f>
        <v>Per Review</v>
      </c>
      <c r="E13" s="82">
        <f>'SOW Units'!I12</f>
        <v>0</v>
      </c>
      <c r="F13" s="34">
        <f>'SOW Units'!G12</f>
        <v>633.92999999999995</v>
      </c>
      <c r="G13" s="244">
        <f t="shared" ref="G13" si="0">$F13*E13</f>
        <v>0</v>
      </c>
      <c r="H13" s="85">
        <v>0</v>
      </c>
      <c r="I13" s="360">
        <f>H13*F13</f>
        <v>0</v>
      </c>
      <c r="J13" s="89">
        <v>0</v>
      </c>
      <c r="K13" s="244">
        <f t="shared" ref="K13" si="1">$F13*J13</f>
        <v>0</v>
      </c>
      <c r="L13" s="93">
        <f>E13-H13-J13</f>
        <v>0</v>
      </c>
      <c r="M13" s="375">
        <f>G13-I13-K13</f>
        <v>0</v>
      </c>
      <c r="N13" s="225" t="b">
        <f>IF(E13&gt;0,TRUE,FALSE)</f>
        <v>0</v>
      </c>
      <c r="O13" s="36"/>
      <c r="P13" s="36"/>
      <c r="Q13" s="36"/>
      <c r="R13" s="36"/>
    </row>
    <row r="14" spans="1:23" s="8" customFormat="1" ht="16.5" hidden="1" customHeight="1" x14ac:dyDescent="0.3">
      <c r="A14" s="122" t="str">
        <f>'SOW Units'!B13</f>
        <v>1-2.</v>
      </c>
      <c r="B14" s="542" t="str">
        <f>IF('SOW Units'!C13="","",'SOW Units'!C13)</f>
        <v>Site Health &amp; Safety Plan</v>
      </c>
      <c r="C14" s="543"/>
      <c r="D14" s="57" t="str">
        <f>IF('SOW Units'!E13="","",'SOW Units'!E13)</f>
        <v>Per Site</v>
      </c>
      <c r="E14" s="82">
        <f>'SOW Units'!I13</f>
        <v>0</v>
      </c>
      <c r="F14" s="34">
        <f>'SOW Units'!G13</f>
        <v>376.21</v>
      </c>
      <c r="G14" s="244">
        <f t="shared" ref="G14:G76" si="2">$F14*E14</f>
        <v>0</v>
      </c>
      <c r="H14" s="85">
        <v>0</v>
      </c>
      <c r="I14" s="360">
        <f t="shared" ref="I14:I76" si="3">H14*F14</f>
        <v>0</v>
      </c>
      <c r="J14" s="89">
        <v>0</v>
      </c>
      <c r="K14" s="244">
        <f t="shared" ref="K14:K76" si="4">$F14*J14</f>
        <v>0</v>
      </c>
      <c r="L14" s="93">
        <f t="shared" ref="L14:L76" si="5">E14-H14-J14</f>
        <v>0</v>
      </c>
      <c r="M14" s="375">
        <f t="shared" ref="M14:M76" si="6">G14-I14-K14</f>
        <v>0</v>
      </c>
      <c r="N14" s="225" t="b">
        <f t="shared" ref="N14:N76" si="7">IF(E14&gt;0,TRUE,FALSE)</f>
        <v>0</v>
      </c>
      <c r="O14" s="36"/>
      <c r="P14" s="36"/>
      <c r="Q14" s="36"/>
      <c r="R14" s="36"/>
    </row>
    <row r="15" spans="1:23" s="8" customFormat="1" ht="16.5" customHeight="1" x14ac:dyDescent="0.3">
      <c r="A15" s="122" t="str">
        <f>'SOW Units'!B14</f>
        <v>1-2.a.</v>
      </c>
      <c r="B15" s="542" t="str">
        <f>IF('SOW Units'!C14="","",'SOW Units'!C14)</f>
        <v>Site Health &amp; Safety Plan for Continued Work (no cost to FDEP)</v>
      </c>
      <c r="C15" s="543"/>
      <c r="D15" s="57" t="str">
        <f>IF('SOW Units'!E14="","",'SOW Units'!E14)</f>
        <v>Per Site</v>
      </c>
      <c r="E15" s="82">
        <f>'SOW Units'!I14</f>
        <v>1</v>
      </c>
      <c r="F15" s="34">
        <f>'SOW Units'!G14</f>
        <v>0</v>
      </c>
      <c r="G15" s="244">
        <f t="shared" si="2"/>
        <v>0</v>
      </c>
      <c r="H15" s="85">
        <v>0</v>
      </c>
      <c r="I15" s="360">
        <f t="shared" si="3"/>
        <v>0</v>
      </c>
      <c r="J15" s="89">
        <v>0</v>
      </c>
      <c r="K15" s="244">
        <f t="shared" si="4"/>
        <v>0</v>
      </c>
      <c r="L15" s="93">
        <f t="shared" si="5"/>
        <v>1</v>
      </c>
      <c r="M15" s="375">
        <f t="shared" si="6"/>
        <v>0</v>
      </c>
      <c r="N15" s="225" t="b">
        <f t="shared" si="7"/>
        <v>1</v>
      </c>
      <c r="O15" s="36"/>
      <c r="P15" s="36"/>
      <c r="Q15" s="36"/>
      <c r="R15" s="36"/>
    </row>
    <row r="16" spans="1:23" s="8" customFormat="1" ht="16.5" hidden="1" customHeight="1" x14ac:dyDescent="0.3">
      <c r="A16" s="122" t="str">
        <f>'SOW Units'!B15</f>
        <v>1-3.</v>
      </c>
      <c r="B16" s="542" t="str">
        <f>IF('SOW Units'!C15="","",'SOW Units'!C15)</f>
        <v>Notice of Discovery of Contamination Package (Initial or TPOC)</v>
      </c>
      <c r="C16" s="543"/>
      <c r="D16" s="57" t="str">
        <f>IF('SOW Units'!E15="","",'SOW Units'!E15)</f>
        <v>Per Package</v>
      </c>
      <c r="E16" s="82">
        <f>'SOW Units'!I15</f>
        <v>0</v>
      </c>
      <c r="F16" s="34">
        <f>'SOW Units'!G15</f>
        <v>303.87</v>
      </c>
      <c r="G16" s="244">
        <f t="shared" si="2"/>
        <v>0</v>
      </c>
      <c r="H16" s="85">
        <v>0</v>
      </c>
      <c r="I16" s="360">
        <f t="shared" si="3"/>
        <v>0</v>
      </c>
      <c r="J16" s="89">
        <v>0</v>
      </c>
      <c r="K16" s="244">
        <f t="shared" si="4"/>
        <v>0</v>
      </c>
      <c r="L16" s="93">
        <f t="shared" si="5"/>
        <v>0</v>
      </c>
      <c r="M16" s="375">
        <f t="shared" si="6"/>
        <v>0</v>
      </c>
      <c r="N16" s="225" t="b">
        <f t="shared" si="7"/>
        <v>0</v>
      </c>
      <c r="O16" s="36"/>
      <c r="P16" s="36"/>
      <c r="Q16" s="36"/>
      <c r="R16" s="36"/>
    </row>
    <row r="17" spans="1:18" s="8" customFormat="1" ht="16.5" hidden="1" customHeight="1" x14ac:dyDescent="0.3">
      <c r="A17" s="122" t="str">
        <f>'SOW Units'!B16</f>
        <v>1-4.</v>
      </c>
      <c r="B17" s="542" t="str">
        <f>IF('SOW Units'!C16="","",'SOW Units'!C16)</f>
        <v>Permit Fees (actual fee only, cost to obtain permit is included in applicable pay items)</v>
      </c>
      <c r="C17" s="543"/>
      <c r="D17" s="57" t="str">
        <f>IF('SOW Units'!E16="","",'SOW Units'!E16)</f>
        <v>Reimbursable*</v>
      </c>
      <c r="E17" s="82">
        <f>'SOW Units'!I16</f>
        <v>0</v>
      </c>
      <c r="F17" s="34">
        <f>'SOW Units'!G16</f>
        <v>1</v>
      </c>
      <c r="G17" s="244">
        <f t="shared" si="2"/>
        <v>0</v>
      </c>
      <c r="H17" s="85">
        <v>0</v>
      </c>
      <c r="I17" s="360">
        <f t="shared" si="3"/>
        <v>0</v>
      </c>
      <c r="J17" s="89">
        <v>0</v>
      </c>
      <c r="K17" s="244">
        <f t="shared" si="4"/>
        <v>0</v>
      </c>
      <c r="L17" s="93">
        <f t="shared" si="5"/>
        <v>0</v>
      </c>
      <c r="M17" s="375">
        <f t="shared" si="6"/>
        <v>0</v>
      </c>
      <c r="N17" s="225" t="b">
        <f t="shared" si="7"/>
        <v>0</v>
      </c>
      <c r="O17" s="36"/>
      <c r="P17" s="36"/>
      <c r="Q17" s="36"/>
      <c r="R17" s="36"/>
    </row>
    <row r="18" spans="1:18" s="8" customFormat="1" ht="16.5" customHeight="1" thickBot="1" x14ac:dyDescent="0.35">
      <c r="A18" s="122" t="str">
        <f>'SOW Units'!B17</f>
        <v>1-5.</v>
      </c>
      <c r="B18" s="542" t="str">
        <f>IF('SOW Units'!C17="","",'SOW Units'!C17)</f>
        <v>Off-Site Property Access Agreement</v>
      </c>
      <c r="C18" s="543"/>
      <c r="D18" s="57" t="str">
        <f>IF('SOW Units'!E17="","",'SOW Units'!E17)</f>
        <v>Per Agreement</v>
      </c>
      <c r="E18" s="82">
        <f>'SOW Units'!I17</f>
        <v>1</v>
      </c>
      <c r="F18" s="34">
        <f>'SOW Units'!G17</f>
        <v>303.87</v>
      </c>
      <c r="G18" s="244">
        <f t="shared" si="2"/>
        <v>303.87</v>
      </c>
      <c r="H18" s="85">
        <v>0</v>
      </c>
      <c r="I18" s="360">
        <f t="shared" si="3"/>
        <v>0</v>
      </c>
      <c r="J18" s="89">
        <v>0</v>
      </c>
      <c r="K18" s="244">
        <f t="shared" si="4"/>
        <v>0</v>
      </c>
      <c r="L18" s="93">
        <f t="shared" si="5"/>
        <v>1</v>
      </c>
      <c r="M18" s="375">
        <f t="shared" si="6"/>
        <v>303.87</v>
      </c>
      <c r="N18" s="225" t="b">
        <f t="shared" si="7"/>
        <v>1</v>
      </c>
      <c r="O18" s="36"/>
      <c r="P18" s="36"/>
      <c r="Q18" s="36"/>
      <c r="R18" s="36"/>
    </row>
    <row r="19" spans="1:18" s="9" customFormat="1" ht="16.5" hidden="1" customHeight="1" x14ac:dyDescent="0.35">
      <c r="A19" s="122" t="str">
        <f>'SOW Units'!B18</f>
        <v>1-5.a.</v>
      </c>
      <c r="B19" s="542" t="str">
        <f>IF('SOW Units'!C18="","",'SOW Units'!C18)</f>
        <v>Site Property Access Agreement for Source Property (no cost to FDEP)</v>
      </c>
      <c r="C19" s="543"/>
      <c r="D19" s="57" t="str">
        <f>IF('SOW Units'!E18="","",'SOW Units'!E18)</f>
        <v>Per Agreement</v>
      </c>
      <c r="E19" s="82">
        <f>'SOW Units'!I18</f>
        <v>0</v>
      </c>
      <c r="F19" s="34">
        <f>'SOW Units'!G18</f>
        <v>0</v>
      </c>
      <c r="G19" s="244">
        <f t="shared" si="2"/>
        <v>0</v>
      </c>
      <c r="H19" s="85">
        <v>0</v>
      </c>
      <c r="I19" s="360">
        <f t="shared" si="3"/>
        <v>0</v>
      </c>
      <c r="J19" s="89">
        <v>0</v>
      </c>
      <c r="K19" s="244">
        <f t="shared" si="4"/>
        <v>0</v>
      </c>
      <c r="L19" s="93">
        <f t="shared" si="5"/>
        <v>0</v>
      </c>
      <c r="M19" s="375">
        <f t="shared" si="6"/>
        <v>0</v>
      </c>
      <c r="N19" s="225" t="b">
        <f t="shared" si="7"/>
        <v>0</v>
      </c>
      <c r="O19" s="45"/>
      <c r="P19" s="45"/>
      <c r="Q19" s="45"/>
      <c r="R19" s="45"/>
    </row>
    <row r="20" spans="1:18" s="8" customFormat="1" ht="16.5" hidden="1" customHeight="1" x14ac:dyDescent="0.35">
      <c r="A20" s="122" t="str">
        <f>'SOW Units'!B19</f>
        <v>1-6.</v>
      </c>
      <c r="B20" s="542" t="str">
        <f>IF('SOW Units'!C19="","",'SOW Units'!C19)</f>
        <v>Project Specific Financial Guarantee Bond (if required by FDEP)</v>
      </c>
      <c r="C20" s="543"/>
      <c r="D20" s="57" t="str">
        <f>IF('SOW Units'!E19="","",'SOW Units'!E19)</f>
        <v>Reimbursable*</v>
      </c>
      <c r="E20" s="82">
        <f>'SOW Units'!I19</f>
        <v>0</v>
      </c>
      <c r="F20" s="34">
        <f>'SOW Units'!G19</f>
        <v>1</v>
      </c>
      <c r="G20" s="244">
        <f t="shared" si="2"/>
        <v>0</v>
      </c>
      <c r="H20" s="85">
        <v>0</v>
      </c>
      <c r="I20" s="360">
        <f t="shared" si="3"/>
        <v>0</v>
      </c>
      <c r="J20" s="89">
        <v>0</v>
      </c>
      <c r="K20" s="244">
        <f t="shared" si="4"/>
        <v>0</v>
      </c>
      <c r="L20" s="93">
        <f t="shared" si="5"/>
        <v>0</v>
      </c>
      <c r="M20" s="375">
        <f t="shared" si="6"/>
        <v>0</v>
      </c>
      <c r="N20" s="225" t="b">
        <f t="shared" si="7"/>
        <v>0</v>
      </c>
      <c r="O20" s="36"/>
      <c r="P20" s="36"/>
      <c r="Q20" s="36"/>
      <c r="R20" s="36"/>
    </row>
    <row r="21" spans="1:18" s="8" customFormat="1" ht="16.5" hidden="1" customHeight="1" x14ac:dyDescent="0.35">
      <c r="A21" s="122" t="str">
        <f>'SOW Units'!B20</f>
        <v>1-7.</v>
      </c>
      <c r="B21" s="568" t="str">
        <f>IF('SOW Units'!C20="","",'SOW Units'!C20)</f>
        <v>6% Handling Fee for Cost Reimbursable Items</v>
      </c>
      <c r="C21" s="569"/>
      <c r="D21" s="57" t="str">
        <f>IF('SOW Units'!E20="","",'SOW Units'!E20)</f>
        <v>% Surcharge</v>
      </c>
      <c r="E21" s="82">
        <f>'SOW Units'!I20</f>
        <v>0</v>
      </c>
      <c r="F21" s="34">
        <f>'SOW Units'!G20</f>
        <v>0.06</v>
      </c>
      <c r="G21" s="244">
        <f t="shared" si="2"/>
        <v>0</v>
      </c>
      <c r="H21" s="395">
        <f>SUMIF(D12:D501,"Reimbursable*",H12:H501)</f>
        <v>0</v>
      </c>
      <c r="I21" s="360">
        <f t="shared" si="3"/>
        <v>0</v>
      </c>
      <c r="J21" s="396">
        <f>SUMIF(D12:D501,"Reimbursable*",J12:J501)</f>
        <v>0</v>
      </c>
      <c r="K21" s="244">
        <f t="shared" si="4"/>
        <v>0</v>
      </c>
      <c r="L21" s="93">
        <f t="shared" si="5"/>
        <v>0</v>
      </c>
      <c r="M21" s="375">
        <f t="shared" si="6"/>
        <v>0</v>
      </c>
      <c r="N21" s="225" t="b">
        <f t="shared" si="7"/>
        <v>0</v>
      </c>
      <c r="O21" s="36"/>
      <c r="P21" s="36"/>
      <c r="Q21" s="36"/>
      <c r="R21" s="36"/>
    </row>
    <row r="22" spans="1:18" s="8" customFormat="1" ht="17.25" hidden="1" customHeight="1" x14ac:dyDescent="0.35">
      <c r="A22" s="253" t="str">
        <f>'SOW Units'!B21</f>
        <v>2.</v>
      </c>
      <c r="B22" s="560" t="str">
        <f>IF('SOW Units'!C21="","",'SOW Units'!C21)</f>
        <v>FIELD ACTIVITIES - GENERAL</v>
      </c>
      <c r="C22" s="561"/>
      <c r="D22" s="206" t="str">
        <f>IF('SOW Units'!E21="","",'SOW Units'!E21)</f>
        <v/>
      </c>
      <c r="E22" s="207"/>
      <c r="F22" s="194"/>
      <c r="G22" s="243"/>
      <c r="H22" s="208"/>
      <c r="I22" s="359"/>
      <c r="J22" s="196"/>
      <c r="K22" s="243"/>
      <c r="L22" s="209"/>
      <c r="M22" s="374"/>
      <c r="N22" s="225" t="b">
        <f t="shared" si="7"/>
        <v>0</v>
      </c>
      <c r="O22" s="36"/>
      <c r="P22" s="36"/>
      <c r="Q22" s="36"/>
      <c r="R22" s="36"/>
    </row>
    <row r="23" spans="1:18" s="8" customFormat="1" ht="16.5" hidden="1" customHeight="1" x14ac:dyDescent="0.35">
      <c r="A23" s="122" t="str">
        <f>'SOW Units'!B22</f>
        <v>2-1.</v>
      </c>
      <c r="B23" s="542" t="str">
        <f>IF('SOW Units'!C22="","",'SOW Units'!C22)</f>
        <v>Site Reconnaissance/Field Measurement Visit</v>
      </c>
      <c r="C23" s="543"/>
      <c r="D23" s="57" t="str">
        <f>IF('SOW Units'!E22="","",'SOW Units'!E22)</f>
        <v>Per Visit</v>
      </c>
      <c r="E23" s="82">
        <f>'SOW Units'!I22</f>
        <v>0</v>
      </c>
      <c r="F23" s="34">
        <f>'SOW Units'!G22</f>
        <v>607.75</v>
      </c>
      <c r="G23" s="244">
        <f t="shared" si="2"/>
        <v>0</v>
      </c>
      <c r="H23" s="85">
        <v>0</v>
      </c>
      <c r="I23" s="360">
        <f t="shared" si="3"/>
        <v>0</v>
      </c>
      <c r="J23" s="89">
        <v>0</v>
      </c>
      <c r="K23" s="244">
        <f t="shared" si="4"/>
        <v>0</v>
      </c>
      <c r="L23" s="93">
        <f t="shared" si="5"/>
        <v>0</v>
      </c>
      <c r="M23" s="375">
        <f t="shared" si="6"/>
        <v>0</v>
      </c>
      <c r="N23" s="225" t="b">
        <f t="shared" si="7"/>
        <v>0</v>
      </c>
      <c r="O23" s="36"/>
      <c r="P23" s="36"/>
      <c r="Q23" s="36"/>
      <c r="R23" s="36"/>
    </row>
    <row r="24" spans="1:18" s="9" customFormat="1" ht="16.5" hidden="1" customHeight="1" x14ac:dyDescent="0.35">
      <c r="A24" s="122" t="str">
        <f>'SOW Units'!B23</f>
        <v>2-2.</v>
      </c>
      <c r="B24" s="542" t="str">
        <f>IF('SOW Units'!C23="","",'SOW Units'!C23)</f>
        <v>Receptor Survey and Exposure Pathway Identification (excludes report)</v>
      </c>
      <c r="C24" s="543"/>
      <c r="D24" s="57" t="str">
        <f>IF('SOW Units'!E23="","",'SOW Units'!E23)</f>
        <v>Per Survey</v>
      </c>
      <c r="E24" s="82">
        <f>'SOW Units'!I23</f>
        <v>0</v>
      </c>
      <c r="F24" s="34">
        <f>'SOW Units'!G23</f>
        <v>780</v>
      </c>
      <c r="G24" s="244">
        <f t="shared" si="2"/>
        <v>0</v>
      </c>
      <c r="H24" s="85">
        <v>0</v>
      </c>
      <c r="I24" s="360">
        <f t="shared" si="3"/>
        <v>0</v>
      </c>
      <c r="J24" s="89">
        <v>0</v>
      </c>
      <c r="K24" s="244">
        <f t="shared" si="4"/>
        <v>0</v>
      </c>
      <c r="L24" s="93">
        <f t="shared" si="5"/>
        <v>0</v>
      </c>
      <c r="M24" s="375">
        <f t="shared" si="6"/>
        <v>0</v>
      </c>
      <c r="N24" s="225" t="b">
        <f t="shared" si="7"/>
        <v>0</v>
      </c>
      <c r="O24" s="45"/>
      <c r="P24" s="45"/>
      <c r="Q24" s="45"/>
      <c r="R24" s="45"/>
    </row>
    <row r="25" spans="1:18" s="8" customFormat="1" ht="33" hidden="1" customHeight="1" x14ac:dyDescent="0.35">
      <c r="A25" s="122" t="str">
        <f>'SOW Units'!B24</f>
        <v>2-3.</v>
      </c>
      <c r="B25" s="542" t="str">
        <f>IF('SOW Units'!C24="","",'SOW Units'!C24)</f>
        <v>Professional Land Survey subject to FDEP authorization to perform and the SPI displaying the cost not to exceed as supported by quote(s) prior to performance</v>
      </c>
      <c r="C25" s="543"/>
      <c r="D25" s="57" t="str">
        <f>IF('SOW Units'!E24="","",'SOW Units'!E24)</f>
        <v>Reimbursable*</v>
      </c>
      <c r="E25" s="82">
        <f>'SOW Units'!I24</f>
        <v>0</v>
      </c>
      <c r="F25" s="34">
        <f>'SOW Units'!G24</f>
        <v>1</v>
      </c>
      <c r="G25" s="244">
        <f t="shared" si="2"/>
        <v>0</v>
      </c>
      <c r="H25" s="85">
        <v>0</v>
      </c>
      <c r="I25" s="360">
        <f t="shared" si="3"/>
        <v>0</v>
      </c>
      <c r="J25" s="89">
        <v>0</v>
      </c>
      <c r="K25" s="244">
        <f t="shared" si="4"/>
        <v>0</v>
      </c>
      <c r="L25" s="93">
        <f t="shared" si="5"/>
        <v>0</v>
      </c>
      <c r="M25" s="375">
        <f t="shared" si="6"/>
        <v>0</v>
      </c>
      <c r="N25" s="225" t="b">
        <f t="shared" si="7"/>
        <v>0</v>
      </c>
      <c r="O25" s="36"/>
      <c r="P25" s="36"/>
      <c r="Q25" s="36"/>
      <c r="R25" s="36"/>
    </row>
    <row r="26" spans="1:18" s="8" customFormat="1" ht="16.5" hidden="1" customHeight="1" x14ac:dyDescent="0.35">
      <c r="A26" s="122" t="str">
        <f>'SOW Units'!B25</f>
        <v>2-4.</v>
      </c>
      <c r="B26" s="542" t="str">
        <f>IF('SOW Units'!C25="","",'SOW Units'!C25)</f>
        <v>Contractor Oversight for Non-Price Schedule Activities</v>
      </c>
      <c r="C26" s="543"/>
      <c r="D26" s="57" t="str">
        <f>IF('SOW Units'!E25="","",'SOW Units'!E25)</f>
        <v>Per Day</v>
      </c>
      <c r="E26" s="82">
        <f>'SOW Units'!I25</f>
        <v>0</v>
      </c>
      <c r="F26" s="34">
        <f>'SOW Units'!G25</f>
        <v>1050</v>
      </c>
      <c r="G26" s="244">
        <f t="shared" si="2"/>
        <v>0</v>
      </c>
      <c r="H26" s="85">
        <v>0</v>
      </c>
      <c r="I26" s="360">
        <f t="shared" si="3"/>
        <v>0</v>
      </c>
      <c r="J26" s="89">
        <v>0</v>
      </c>
      <c r="K26" s="244">
        <f t="shared" si="4"/>
        <v>0</v>
      </c>
      <c r="L26" s="93">
        <f t="shared" si="5"/>
        <v>0</v>
      </c>
      <c r="M26" s="375">
        <f t="shared" si="6"/>
        <v>0</v>
      </c>
      <c r="N26" s="225" t="b">
        <f t="shared" si="7"/>
        <v>0</v>
      </c>
      <c r="O26" s="36"/>
      <c r="P26" s="36"/>
      <c r="Q26" s="36"/>
      <c r="R26" s="36"/>
    </row>
    <row r="27" spans="1:18" s="8" customFormat="1" ht="17.25" hidden="1" customHeight="1" x14ac:dyDescent="0.35">
      <c r="A27" s="253" t="str">
        <f>'SOW Units'!B26</f>
        <v>3.</v>
      </c>
      <c r="B27" s="560" t="str">
        <f>IF('SOW Units'!C26="","",'SOW Units'!C26)</f>
        <v>MOBILIZATION</v>
      </c>
      <c r="C27" s="561"/>
      <c r="D27" s="206" t="str">
        <f>IF('SOW Units'!E26="","",'SOW Units'!E26)</f>
        <v/>
      </c>
      <c r="E27" s="207"/>
      <c r="F27" s="194"/>
      <c r="G27" s="243"/>
      <c r="H27" s="208"/>
      <c r="I27" s="359"/>
      <c r="J27" s="196"/>
      <c r="K27" s="243"/>
      <c r="L27" s="209"/>
      <c r="M27" s="374"/>
      <c r="N27" s="225" t="b">
        <f t="shared" si="7"/>
        <v>0</v>
      </c>
      <c r="O27" s="36"/>
      <c r="P27" s="36"/>
      <c r="Q27" s="36"/>
      <c r="R27" s="36"/>
    </row>
    <row r="28" spans="1:18" s="8" customFormat="1" ht="16.5" hidden="1" customHeight="1" x14ac:dyDescent="0.35">
      <c r="A28" s="122" t="str">
        <f>'SOW Units'!B27</f>
        <v>3-1.</v>
      </c>
      <c r="B28" s="542" t="str">
        <f>IF('SOW Units'!C27="","",'SOW Units'!C27)</f>
        <v>Mobilization, Light Duty Vehicle (car or 1/2 ton truck) - ≤ 100 miles each way</v>
      </c>
      <c r="C28" s="543"/>
      <c r="D28" s="57" t="str">
        <f>IF('SOW Units'!E27="","",'SOW Units'!E27)</f>
        <v>Per Round Trip</v>
      </c>
      <c r="E28" s="82">
        <f>'SOW Units'!I27</f>
        <v>0</v>
      </c>
      <c r="F28" s="34">
        <f>'SOW Units'!G27</f>
        <v>425.41</v>
      </c>
      <c r="G28" s="244">
        <f t="shared" si="2"/>
        <v>0</v>
      </c>
      <c r="H28" s="85">
        <v>0</v>
      </c>
      <c r="I28" s="360">
        <f t="shared" si="3"/>
        <v>0</v>
      </c>
      <c r="J28" s="89">
        <v>0</v>
      </c>
      <c r="K28" s="244">
        <f t="shared" si="4"/>
        <v>0</v>
      </c>
      <c r="L28" s="93">
        <f t="shared" si="5"/>
        <v>0</v>
      </c>
      <c r="M28" s="375">
        <f t="shared" si="6"/>
        <v>0</v>
      </c>
      <c r="N28" s="225" t="b">
        <f t="shared" si="7"/>
        <v>0</v>
      </c>
      <c r="O28" s="36"/>
      <c r="P28" s="36"/>
      <c r="Q28" s="36"/>
      <c r="R28" s="36"/>
    </row>
    <row r="29" spans="1:18" s="8" customFormat="1" ht="16.5" hidden="1" customHeight="1" x14ac:dyDescent="0.35">
      <c r="A29" s="122" t="str">
        <f>'SOW Units'!B28</f>
        <v>3-2.</v>
      </c>
      <c r="B29" s="542" t="str">
        <f>IF('SOW Units'!C28="","",'SOW Units'!C28)</f>
        <v>Mobilization, Light Duty Vehicle  (car or 1/2 ton truck) - &gt; 100 miles each way</v>
      </c>
      <c r="C29" s="543"/>
      <c r="D29" s="57" t="str">
        <f>IF('SOW Units'!E28="","",'SOW Units'!E28)</f>
        <v>Per Round Trip</v>
      </c>
      <c r="E29" s="82">
        <f>'SOW Units'!I28</f>
        <v>0</v>
      </c>
      <c r="F29" s="34">
        <f>'SOW Units'!G28</f>
        <v>607.75</v>
      </c>
      <c r="G29" s="244">
        <f t="shared" si="2"/>
        <v>0</v>
      </c>
      <c r="H29" s="85">
        <v>0</v>
      </c>
      <c r="I29" s="360">
        <f t="shared" si="3"/>
        <v>0</v>
      </c>
      <c r="J29" s="89">
        <v>0</v>
      </c>
      <c r="K29" s="244">
        <f t="shared" si="4"/>
        <v>0</v>
      </c>
      <c r="L29" s="93">
        <f t="shared" si="5"/>
        <v>0</v>
      </c>
      <c r="M29" s="375">
        <f t="shared" si="6"/>
        <v>0</v>
      </c>
      <c r="N29" s="225" t="b">
        <f t="shared" si="7"/>
        <v>0</v>
      </c>
      <c r="O29" s="36"/>
      <c r="P29" s="36"/>
      <c r="Q29" s="36"/>
      <c r="R29" s="36"/>
    </row>
    <row r="30" spans="1:18" s="8" customFormat="1" ht="16.5" hidden="1" customHeight="1" x14ac:dyDescent="0.35">
      <c r="A30" s="122" t="str">
        <f>'SOW Units'!B29</f>
        <v>3-3.</v>
      </c>
      <c r="B30" s="542" t="str">
        <f>IF('SOW Units'!C29="","",'SOW Units'!C29)</f>
        <v>Heavy Duty/Stakebed Truck (3/4 ton +) - ≤ 100 miles each way</v>
      </c>
      <c r="C30" s="543"/>
      <c r="D30" s="57" t="str">
        <f>IF('SOW Units'!E29="","",'SOW Units'!E29)</f>
        <v>Per Round Trip</v>
      </c>
      <c r="E30" s="82">
        <f>'SOW Units'!I29</f>
        <v>0</v>
      </c>
      <c r="F30" s="34">
        <f>'SOW Units'!G29</f>
        <v>486.2</v>
      </c>
      <c r="G30" s="244">
        <f t="shared" si="2"/>
        <v>0</v>
      </c>
      <c r="H30" s="85">
        <v>0</v>
      </c>
      <c r="I30" s="360">
        <f t="shared" si="3"/>
        <v>0</v>
      </c>
      <c r="J30" s="89">
        <v>0</v>
      </c>
      <c r="K30" s="244">
        <f t="shared" si="4"/>
        <v>0</v>
      </c>
      <c r="L30" s="93">
        <f t="shared" si="5"/>
        <v>0</v>
      </c>
      <c r="M30" s="375">
        <f t="shared" si="6"/>
        <v>0</v>
      </c>
      <c r="N30" s="225" t="b">
        <f t="shared" si="7"/>
        <v>0</v>
      </c>
      <c r="O30" s="36"/>
      <c r="P30" s="36"/>
      <c r="Q30" s="36"/>
      <c r="R30" s="36"/>
    </row>
    <row r="31" spans="1:18" s="8" customFormat="1" ht="16.5" hidden="1" customHeight="1" x14ac:dyDescent="0.35">
      <c r="A31" s="122" t="str">
        <f>'SOW Units'!B30</f>
        <v>3-4.</v>
      </c>
      <c r="B31" s="542" t="str">
        <f>IF('SOW Units'!C30="","",'SOW Units'!C30)</f>
        <v>Heavy Duty/Stakebed Truck (3/4 ton +) - &gt; 100 miles each way</v>
      </c>
      <c r="C31" s="543"/>
      <c r="D31" s="57" t="str">
        <f>IF('SOW Units'!E30="","",'SOW Units'!E30)</f>
        <v>Per Round Trip</v>
      </c>
      <c r="E31" s="82">
        <f>'SOW Units'!I30</f>
        <v>0</v>
      </c>
      <c r="F31" s="34">
        <f>'SOW Units'!G30</f>
        <v>850.84</v>
      </c>
      <c r="G31" s="244">
        <f t="shared" si="2"/>
        <v>0</v>
      </c>
      <c r="H31" s="85">
        <v>0</v>
      </c>
      <c r="I31" s="360">
        <f t="shared" si="3"/>
        <v>0</v>
      </c>
      <c r="J31" s="89">
        <v>0</v>
      </c>
      <c r="K31" s="244">
        <f t="shared" si="4"/>
        <v>0</v>
      </c>
      <c r="L31" s="93">
        <f t="shared" si="5"/>
        <v>0</v>
      </c>
      <c r="M31" s="375">
        <f t="shared" si="6"/>
        <v>0</v>
      </c>
      <c r="N31" s="225" t="b">
        <f t="shared" si="7"/>
        <v>0</v>
      </c>
      <c r="O31" s="36"/>
      <c r="P31" s="36"/>
      <c r="Q31" s="36"/>
      <c r="R31" s="36"/>
    </row>
    <row r="32" spans="1:18" s="8" customFormat="1" ht="16.5" hidden="1" customHeight="1" x14ac:dyDescent="0.35">
      <c r="A32" s="122" t="str">
        <f>'SOW Units'!B31</f>
        <v>3-5.</v>
      </c>
      <c r="B32" s="542" t="str">
        <f>IF('SOW Units'!C31="","",'SOW Units'!C31)</f>
        <v>Work Trailer - ≤ 100 miles each way</v>
      </c>
      <c r="C32" s="543"/>
      <c r="D32" s="57" t="str">
        <f>IF('SOW Units'!E31="","",'SOW Units'!E31)</f>
        <v>Per Round Trip</v>
      </c>
      <c r="E32" s="82">
        <f>'SOW Units'!I31</f>
        <v>0</v>
      </c>
      <c r="F32" s="34">
        <f>'SOW Units'!G31</f>
        <v>231.52</v>
      </c>
      <c r="G32" s="244">
        <f t="shared" si="2"/>
        <v>0</v>
      </c>
      <c r="H32" s="85">
        <v>0</v>
      </c>
      <c r="I32" s="360">
        <f t="shared" si="3"/>
        <v>0</v>
      </c>
      <c r="J32" s="89">
        <v>0</v>
      </c>
      <c r="K32" s="244">
        <f t="shared" si="4"/>
        <v>0</v>
      </c>
      <c r="L32" s="93">
        <f t="shared" si="5"/>
        <v>0</v>
      </c>
      <c r="M32" s="375">
        <f t="shared" si="6"/>
        <v>0</v>
      </c>
      <c r="N32" s="225" t="b">
        <f t="shared" si="7"/>
        <v>0</v>
      </c>
      <c r="O32" s="36"/>
      <c r="P32" s="36"/>
      <c r="Q32" s="36"/>
      <c r="R32" s="36"/>
    </row>
    <row r="33" spans="1:18" s="8" customFormat="1" ht="16.5" hidden="1" customHeight="1" x14ac:dyDescent="0.35">
      <c r="A33" s="122" t="str">
        <f>'SOW Units'!B32</f>
        <v>3-6.</v>
      </c>
      <c r="B33" s="542" t="str">
        <f>IF('SOW Units'!C32="","",'SOW Units'!C32)</f>
        <v>Work Trailer - &gt; 100 miles each way</v>
      </c>
      <c r="C33" s="543"/>
      <c r="D33" s="57" t="str">
        <f>IF('SOW Units'!E32="","",'SOW Units'!E32)</f>
        <v>Per Round Trip</v>
      </c>
      <c r="E33" s="82">
        <f>'SOW Units'!I32</f>
        <v>0</v>
      </c>
      <c r="F33" s="34">
        <f>'SOW Units'!G32</f>
        <v>347.28</v>
      </c>
      <c r="G33" s="244">
        <f t="shared" si="2"/>
        <v>0</v>
      </c>
      <c r="H33" s="85">
        <v>0</v>
      </c>
      <c r="I33" s="360">
        <f t="shared" si="3"/>
        <v>0</v>
      </c>
      <c r="J33" s="89">
        <v>0</v>
      </c>
      <c r="K33" s="244">
        <f t="shared" si="4"/>
        <v>0</v>
      </c>
      <c r="L33" s="93">
        <f t="shared" si="5"/>
        <v>0</v>
      </c>
      <c r="M33" s="375">
        <f t="shared" si="6"/>
        <v>0</v>
      </c>
      <c r="N33" s="225" t="b">
        <f t="shared" si="7"/>
        <v>0</v>
      </c>
      <c r="O33" s="36"/>
      <c r="P33" s="36"/>
      <c r="Q33" s="36"/>
      <c r="R33" s="36"/>
    </row>
    <row r="34" spans="1:18" s="8" customFormat="1" ht="16.5" hidden="1" customHeight="1" x14ac:dyDescent="0.35">
      <c r="A34" s="122" t="str">
        <f>'SOW Units'!B33</f>
        <v>3-7.a.</v>
      </c>
      <c r="B34" s="542" t="str">
        <f>IF('SOW Units'!C33="","",'SOW Units'!C33)</f>
        <v>DPT Rig and Support Vehicles Mobilization - ≤ 100 miles each way</v>
      </c>
      <c r="C34" s="543"/>
      <c r="D34" s="57" t="str">
        <f>IF('SOW Units'!E33="","",'SOW Units'!E33)</f>
        <v>Per Round Trip</v>
      </c>
      <c r="E34" s="82">
        <f>'SOW Units'!I33</f>
        <v>0</v>
      </c>
      <c r="F34" s="34">
        <f>'SOW Units'!G33</f>
        <v>727.65</v>
      </c>
      <c r="G34" s="244">
        <f t="shared" si="2"/>
        <v>0</v>
      </c>
      <c r="H34" s="85">
        <v>0</v>
      </c>
      <c r="I34" s="360">
        <f t="shared" si="3"/>
        <v>0</v>
      </c>
      <c r="J34" s="89">
        <v>0</v>
      </c>
      <c r="K34" s="244">
        <f t="shared" si="4"/>
        <v>0</v>
      </c>
      <c r="L34" s="93">
        <f t="shared" si="5"/>
        <v>0</v>
      </c>
      <c r="M34" s="375">
        <f t="shared" si="6"/>
        <v>0</v>
      </c>
      <c r="N34" s="225" t="b">
        <f t="shared" si="7"/>
        <v>0</v>
      </c>
      <c r="O34" s="36"/>
      <c r="P34" s="36"/>
      <c r="Q34" s="36"/>
      <c r="R34" s="36"/>
    </row>
    <row r="35" spans="1:18" s="8" customFormat="1" ht="16.5" hidden="1" customHeight="1" x14ac:dyDescent="0.35">
      <c r="A35" s="122" t="str">
        <f>'SOW Units'!B34</f>
        <v>3-8.a.</v>
      </c>
      <c r="B35" s="542" t="str">
        <f>IF('SOW Units'!C34="","",'SOW Units'!C34)</f>
        <v>DPT Rig and Support Vehicles Mobilization - &gt; 100 miles each way</v>
      </c>
      <c r="C35" s="543"/>
      <c r="D35" s="57" t="str">
        <f>IF('SOW Units'!E34="","",'SOW Units'!E34)</f>
        <v>Per Round Trip</v>
      </c>
      <c r="E35" s="82">
        <f>'SOW Units'!I34</f>
        <v>0</v>
      </c>
      <c r="F35" s="34">
        <f>'SOW Units'!G34</f>
        <v>1002.78</v>
      </c>
      <c r="G35" s="244">
        <f t="shared" si="2"/>
        <v>0</v>
      </c>
      <c r="H35" s="85">
        <v>0</v>
      </c>
      <c r="I35" s="360">
        <f t="shared" si="3"/>
        <v>0</v>
      </c>
      <c r="J35" s="89">
        <v>0</v>
      </c>
      <c r="K35" s="244">
        <f t="shared" si="4"/>
        <v>0</v>
      </c>
      <c r="L35" s="93">
        <f t="shared" si="5"/>
        <v>0</v>
      </c>
      <c r="M35" s="375">
        <f t="shared" si="6"/>
        <v>0</v>
      </c>
      <c r="N35" s="225" t="b">
        <f t="shared" si="7"/>
        <v>0</v>
      </c>
      <c r="O35" s="36"/>
      <c r="P35" s="36"/>
      <c r="Q35" s="36"/>
      <c r="R35" s="36"/>
    </row>
    <row r="36" spans="1:18" s="8" customFormat="1" ht="33" hidden="1" customHeight="1" x14ac:dyDescent="0.35">
      <c r="A36" s="122" t="str">
        <f>'SOW Units'!B35</f>
        <v>3-9.a.</v>
      </c>
      <c r="B36" s="542" t="str">
        <f>IF('SOW Units'!C35="","",'SOW Units'!C35)</f>
        <v>Drill Rig and Support Vehicles Mobilization (hollow stem auger, mud rotary or sonic) - ≤ 100 miles each way</v>
      </c>
      <c r="C36" s="543"/>
      <c r="D36" s="57" t="str">
        <f>IF('SOW Units'!E35="","",'SOW Units'!E35)</f>
        <v>Per Round Trip</v>
      </c>
      <c r="E36" s="82">
        <f>'SOW Units'!I35</f>
        <v>0</v>
      </c>
      <c r="F36" s="34">
        <f>'SOW Units'!G35</f>
        <v>1018.71</v>
      </c>
      <c r="G36" s="244">
        <f t="shared" si="2"/>
        <v>0</v>
      </c>
      <c r="H36" s="85">
        <v>0</v>
      </c>
      <c r="I36" s="360">
        <f t="shared" si="3"/>
        <v>0</v>
      </c>
      <c r="J36" s="89">
        <v>0</v>
      </c>
      <c r="K36" s="244">
        <f t="shared" si="4"/>
        <v>0</v>
      </c>
      <c r="L36" s="93">
        <f t="shared" si="5"/>
        <v>0</v>
      </c>
      <c r="M36" s="375">
        <f t="shared" si="6"/>
        <v>0</v>
      </c>
      <c r="N36" s="225" t="b">
        <f t="shared" si="7"/>
        <v>0</v>
      </c>
      <c r="O36" s="36"/>
      <c r="P36" s="36"/>
      <c r="Q36" s="36"/>
      <c r="R36" s="36"/>
    </row>
    <row r="37" spans="1:18" s="8" customFormat="1" ht="33" hidden="1" customHeight="1" x14ac:dyDescent="0.35">
      <c r="A37" s="122" t="str">
        <f>'SOW Units'!B36</f>
        <v>3-10.a.</v>
      </c>
      <c r="B37" s="542" t="str">
        <f>IF('SOW Units'!C36="","",'SOW Units'!C36)</f>
        <v>Drill Rig and Support Vehicles Mobilization  (hollow stem auger, mud rotary or sonic) - &gt; 100 miles each way</v>
      </c>
      <c r="C37" s="543"/>
      <c r="D37" s="57" t="str">
        <f>IF('SOW Units'!E36="","",'SOW Units'!E36)</f>
        <v>Per Round Trip</v>
      </c>
      <c r="E37" s="82">
        <f>'SOW Units'!I36</f>
        <v>0</v>
      </c>
      <c r="F37" s="34">
        <f>'SOW Units'!G36</f>
        <v>1528.06</v>
      </c>
      <c r="G37" s="244">
        <f t="shared" si="2"/>
        <v>0</v>
      </c>
      <c r="H37" s="85">
        <v>0</v>
      </c>
      <c r="I37" s="360">
        <f t="shared" si="3"/>
        <v>0</v>
      </c>
      <c r="J37" s="89">
        <v>0</v>
      </c>
      <c r="K37" s="244">
        <f t="shared" si="4"/>
        <v>0</v>
      </c>
      <c r="L37" s="93">
        <f t="shared" si="5"/>
        <v>0</v>
      </c>
      <c r="M37" s="375">
        <f t="shared" si="6"/>
        <v>0</v>
      </c>
      <c r="N37" s="225" t="b">
        <f t="shared" si="7"/>
        <v>0</v>
      </c>
      <c r="O37" s="36"/>
      <c r="P37" s="36"/>
      <c r="Q37" s="36"/>
      <c r="R37" s="36"/>
    </row>
    <row r="38" spans="1:18" s="8" customFormat="1" ht="16.5" hidden="1" customHeight="1" x14ac:dyDescent="0.35">
      <c r="A38" s="122" t="str">
        <f>'SOW Units'!B37</f>
        <v>3-11.</v>
      </c>
      <c r="B38" s="542" t="str">
        <f>IF('SOW Units'!C37="","",'SOW Units'!C37)</f>
        <v>Excavator Mobilization - ≤ 100 miles each way</v>
      </c>
      <c r="C38" s="543"/>
      <c r="D38" s="57" t="str">
        <f>IF('SOW Units'!E37="","",'SOW Units'!E37)</f>
        <v>Per Round Trip</v>
      </c>
      <c r="E38" s="82">
        <f>'SOW Units'!I37</f>
        <v>0</v>
      </c>
      <c r="F38" s="34">
        <f>'SOW Units'!G37</f>
        <v>633.92999999999995</v>
      </c>
      <c r="G38" s="244">
        <f t="shared" si="2"/>
        <v>0</v>
      </c>
      <c r="H38" s="85">
        <v>0</v>
      </c>
      <c r="I38" s="360">
        <f t="shared" si="3"/>
        <v>0</v>
      </c>
      <c r="J38" s="89">
        <v>0</v>
      </c>
      <c r="K38" s="244">
        <f t="shared" si="4"/>
        <v>0</v>
      </c>
      <c r="L38" s="93">
        <f t="shared" si="5"/>
        <v>0</v>
      </c>
      <c r="M38" s="375">
        <f t="shared" si="6"/>
        <v>0</v>
      </c>
      <c r="N38" s="225" t="b">
        <f t="shared" si="7"/>
        <v>0</v>
      </c>
      <c r="O38" s="36"/>
      <c r="P38" s="36"/>
      <c r="Q38" s="36"/>
      <c r="R38" s="36"/>
    </row>
    <row r="39" spans="1:18" s="8" customFormat="1" ht="16.5" hidden="1" customHeight="1" x14ac:dyDescent="0.35">
      <c r="A39" s="122" t="str">
        <f>'SOW Units'!B38</f>
        <v>3-12.</v>
      </c>
      <c r="B39" s="542" t="str">
        <f>IF('SOW Units'!C38="","",'SOW Units'!C38)</f>
        <v>Excavator Mobilization - &gt; 100 miles each way</v>
      </c>
      <c r="C39" s="543"/>
      <c r="D39" s="57" t="str">
        <f>IF('SOW Units'!E38="","",'SOW Units'!E38)</f>
        <v>Per Round Trip</v>
      </c>
      <c r="E39" s="82">
        <f>'SOW Units'!I38</f>
        <v>0</v>
      </c>
      <c r="F39" s="34">
        <f>'SOW Units'!G38</f>
        <v>992.25</v>
      </c>
      <c r="G39" s="244">
        <f t="shared" si="2"/>
        <v>0</v>
      </c>
      <c r="H39" s="85">
        <v>0</v>
      </c>
      <c r="I39" s="360">
        <f t="shared" si="3"/>
        <v>0</v>
      </c>
      <c r="J39" s="89">
        <v>0</v>
      </c>
      <c r="K39" s="244">
        <f t="shared" si="4"/>
        <v>0</v>
      </c>
      <c r="L39" s="93">
        <f t="shared" si="5"/>
        <v>0</v>
      </c>
      <c r="M39" s="375">
        <f t="shared" si="6"/>
        <v>0</v>
      </c>
      <c r="N39" s="225" t="b">
        <f t="shared" si="7"/>
        <v>0</v>
      </c>
      <c r="O39" s="36"/>
      <c r="P39" s="36"/>
      <c r="Q39" s="36"/>
      <c r="R39" s="36"/>
    </row>
    <row r="40" spans="1:18" s="8" customFormat="1" ht="16.5" hidden="1" customHeight="1" x14ac:dyDescent="0.35">
      <c r="A40" s="122" t="str">
        <f>'SOW Units'!B39</f>
        <v>3-13.a.</v>
      </c>
      <c r="B40" s="542" t="str">
        <f>IF('SOW Units'!C39="","",'SOW Units'!C39)</f>
        <v>LDA Rig and Support Vehicles Mobilization - ≤ 100 miles each way</v>
      </c>
      <c r="C40" s="543"/>
      <c r="D40" s="57" t="str">
        <f>IF('SOW Units'!E39="","",'SOW Units'!E39)</f>
        <v>Per Round Trip</v>
      </c>
      <c r="E40" s="82">
        <f>'SOW Units'!I39</f>
        <v>0</v>
      </c>
      <c r="F40" s="34">
        <f>'SOW Units'!G39</f>
        <v>5448.5</v>
      </c>
      <c r="G40" s="244">
        <f t="shared" si="2"/>
        <v>0</v>
      </c>
      <c r="H40" s="85">
        <v>0</v>
      </c>
      <c r="I40" s="360">
        <f t="shared" si="3"/>
        <v>0</v>
      </c>
      <c r="J40" s="89">
        <v>0</v>
      </c>
      <c r="K40" s="244">
        <f t="shared" si="4"/>
        <v>0</v>
      </c>
      <c r="L40" s="93">
        <f t="shared" si="5"/>
        <v>0</v>
      </c>
      <c r="M40" s="375">
        <f t="shared" si="6"/>
        <v>0</v>
      </c>
      <c r="N40" s="225" t="b">
        <f t="shared" si="7"/>
        <v>0</v>
      </c>
      <c r="O40" s="36"/>
      <c r="P40" s="36"/>
      <c r="Q40" s="36"/>
      <c r="R40" s="36"/>
    </row>
    <row r="41" spans="1:18" s="8" customFormat="1" ht="16.5" hidden="1" customHeight="1" x14ac:dyDescent="0.35">
      <c r="A41" s="122" t="str">
        <f>'SOW Units'!B40</f>
        <v>3-14.a.</v>
      </c>
      <c r="B41" s="542" t="str">
        <f>IF('SOW Units'!C40="","",'SOW Units'!C40)</f>
        <v>LDA Rig and Support Vehicles Mobilization - &gt; 100 miles each way</v>
      </c>
      <c r="C41" s="543"/>
      <c r="D41" s="57" t="str">
        <f>IF('SOW Units'!E40="","",'SOW Units'!E40)</f>
        <v>Per Round Trip</v>
      </c>
      <c r="E41" s="82">
        <f>'SOW Units'!I40</f>
        <v>0</v>
      </c>
      <c r="F41" s="34">
        <f>'SOW Units'!G40</f>
        <v>8891.41</v>
      </c>
      <c r="G41" s="244">
        <f t="shared" si="2"/>
        <v>0</v>
      </c>
      <c r="H41" s="85">
        <v>0</v>
      </c>
      <c r="I41" s="360">
        <f t="shared" si="3"/>
        <v>0</v>
      </c>
      <c r="J41" s="89">
        <v>0</v>
      </c>
      <c r="K41" s="244">
        <f t="shared" si="4"/>
        <v>0</v>
      </c>
      <c r="L41" s="93">
        <f t="shared" si="5"/>
        <v>0</v>
      </c>
      <c r="M41" s="375">
        <f t="shared" si="6"/>
        <v>0</v>
      </c>
      <c r="N41" s="225" t="b">
        <f t="shared" si="7"/>
        <v>0</v>
      </c>
      <c r="O41" s="36"/>
      <c r="P41" s="36"/>
      <c r="Q41" s="36"/>
      <c r="R41" s="36"/>
    </row>
    <row r="42" spans="1:18" s="9" customFormat="1" ht="16.5" hidden="1" customHeight="1" x14ac:dyDescent="0.35">
      <c r="A42" s="122" t="str">
        <f>'SOW Units'!B41</f>
        <v>3-15.</v>
      </c>
      <c r="B42" s="542" t="str">
        <f>IF('SOW Units'!C41="","",'SOW Units'!C41)</f>
        <v>Loader/Backhoe Mobilization - ≤ 100 miles each way</v>
      </c>
      <c r="C42" s="543"/>
      <c r="D42" s="57" t="str">
        <f>IF('SOW Units'!E41="","",'SOW Units'!E41)</f>
        <v>Per Round Trip</v>
      </c>
      <c r="E42" s="82">
        <f>'SOW Units'!I41</f>
        <v>0</v>
      </c>
      <c r="F42" s="34">
        <f>'SOW Units'!G41</f>
        <v>425.41</v>
      </c>
      <c r="G42" s="244">
        <f t="shared" si="2"/>
        <v>0</v>
      </c>
      <c r="H42" s="85">
        <v>0</v>
      </c>
      <c r="I42" s="360">
        <f t="shared" si="3"/>
        <v>0</v>
      </c>
      <c r="J42" s="89">
        <v>0</v>
      </c>
      <c r="K42" s="244">
        <f t="shared" si="4"/>
        <v>0</v>
      </c>
      <c r="L42" s="93">
        <f t="shared" si="5"/>
        <v>0</v>
      </c>
      <c r="M42" s="375">
        <f t="shared" si="6"/>
        <v>0</v>
      </c>
      <c r="N42" s="225" t="b">
        <f t="shared" si="7"/>
        <v>0</v>
      </c>
      <c r="O42" s="45"/>
      <c r="P42" s="45"/>
      <c r="Q42" s="45"/>
      <c r="R42" s="45"/>
    </row>
    <row r="43" spans="1:18" s="9" customFormat="1" ht="16.5" hidden="1" customHeight="1" x14ac:dyDescent="0.35">
      <c r="A43" s="122" t="str">
        <f>'SOW Units'!B42</f>
        <v>3-16.</v>
      </c>
      <c r="B43" s="542" t="str">
        <f>IF('SOW Units'!C42="","",'SOW Units'!C42)</f>
        <v>Loader/Backhoe Mobilization - &gt; 100 miles each way</v>
      </c>
      <c r="C43" s="543"/>
      <c r="D43" s="57" t="str">
        <f>IF('SOW Units'!E42="","",'SOW Units'!E42)</f>
        <v>Per Round Trip</v>
      </c>
      <c r="E43" s="82">
        <f>'SOW Units'!I42</f>
        <v>0</v>
      </c>
      <c r="F43" s="34">
        <f>'SOW Units'!G42</f>
        <v>607.75</v>
      </c>
      <c r="G43" s="244">
        <f t="shared" si="2"/>
        <v>0</v>
      </c>
      <c r="H43" s="85">
        <v>0</v>
      </c>
      <c r="I43" s="360">
        <f t="shared" si="3"/>
        <v>0</v>
      </c>
      <c r="J43" s="89">
        <v>0</v>
      </c>
      <c r="K43" s="244">
        <f t="shared" si="4"/>
        <v>0</v>
      </c>
      <c r="L43" s="93">
        <f t="shared" si="5"/>
        <v>0</v>
      </c>
      <c r="M43" s="375">
        <f t="shared" si="6"/>
        <v>0</v>
      </c>
      <c r="N43" s="225" t="b">
        <f t="shared" si="7"/>
        <v>0</v>
      </c>
      <c r="O43" s="45"/>
      <c r="P43" s="45"/>
      <c r="Q43" s="45"/>
      <c r="R43" s="45"/>
    </row>
    <row r="44" spans="1:18" s="9" customFormat="1" ht="16.5" hidden="1" customHeight="1" x14ac:dyDescent="0.35">
      <c r="A44" s="122" t="str">
        <f>'SOW Units'!B43</f>
        <v>3-17.</v>
      </c>
      <c r="B44" s="542" t="str">
        <f>IF('SOW Units'!C43="","",'SOW Units'!C43)</f>
        <v>Mini Excavator/Loader (BobcatTM) Mobilization - ≤ 100 miles each way</v>
      </c>
      <c r="C44" s="543"/>
      <c r="D44" s="57" t="str">
        <f>IF('SOW Units'!E43="","",'SOW Units'!E43)</f>
        <v>Per Round Trip</v>
      </c>
      <c r="E44" s="82">
        <f>'SOW Units'!I43</f>
        <v>0</v>
      </c>
      <c r="F44" s="34">
        <f>'SOW Units'!G43</f>
        <v>303.87</v>
      </c>
      <c r="G44" s="244">
        <f t="shared" si="2"/>
        <v>0</v>
      </c>
      <c r="H44" s="85">
        <v>0</v>
      </c>
      <c r="I44" s="360">
        <f t="shared" si="3"/>
        <v>0</v>
      </c>
      <c r="J44" s="89">
        <v>0</v>
      </c>
      <c r="K44" s="244">
        <f t="shared" si="4"/>
        <v>0</v>
      </c>
      <c r="L44" s="93">
        <f t="shared" si="5"/>
        <v>0</v>
      </c>
      <c r="M44" s="375">
        <f t="shared" si="6"/>
        <v>0</v>
      </c>
      <c r="N44" s="225" t="b">
        <f>IF(E44&gt;0,TRUE,FALSE)</f>
        <v>0</v>
      </c>
      <c r="O44" s="45"/>
      <c r="P44" s="45"/>
      <c r="Q44" s="45"/>
      <c r="R44" s="45"/>
    </row>
    <row r="45" spans="1:18" s="9" customFormat="1" ht="16.5" hidden="1" customHeight="1" x14ac:dyDescent="0.35">
      <c r="A45" s="122" t="str">
        <f>'SOW Units'!B44</f>
        <v>3-18.</v>
      </c>
      <c r="B45" s="542" t="str">
        <f>IF('SOW Units'!C44="","",'SOW Units'!C44)</f>
        <v>Mini Excavator/Loader (BobcatTM) Mobilization - &gt; 100 miles each way</v>
      </c>
      <c r="C45" s="543"/>
      <c r="D45" s="57" t="str">
        <f>IF('SOW Units'!E44="","",'SOW Units'!E44)</f>
        <v>Per Round Trip</v>
      </c>
      <c r="E45" s="82">
        <f>'SOW Units'!I44</f>
        <v>0</v>
      </c>
      <c r="F45" s="34">
        <f>'SOW Units'!G44</f>
        <v>486.2</v>
      </c>
      <c r="G45" s="244">
        <f t="shared" si="2"/>
        <v>0</v>
      </c>
      <c r="H45" s="85">
        <v>0</v>
      </c>
      <c r="I45" s="360">
        <f t="shared" si="3"/>
        <v>0</v>
      </c>
      <c r="J45" s="89">
        <v>0</v>
      </c>
      <c r="K45" s="244">
        <f t="shared" si="4"/>
        <v>0</v>
      </c>
      <c r="L45" s="93">
        <f t="shared" si="5"/>
        <v>0</v>
      </c>
      <c r="M45" s="375">
        <f t="shared" si="6"/>
        <v>0</v>
      </c>
      <c r="N45" s="225" t="b">
        <f t="shared" si="7"/>
        <v>0</v>
      </c>
      <c r="O45" s="45"/>
      <c r="P45" s="45"/>
      <c r="Q45" s="45"/>
      <c r="R45" s="45"/>
    </row>
    <row r="46" spans="1:18" s="8" customFormat="1" ht="16.5" hidden="1" customHeight="1" x14ac:dyDescent="0.35">
      <c r="A46" s="122" t="str">
        <f>'SOW Units'!B45</f>
        <v>3-19.</v>
      </c>
      <c r="B46" s="542" t="str">
        <f>IF('SOW Units'!C45="","",'SOW Units'!C45)</f>
        <v>Drum Compactor mobilization - ≤ 100 miles each way</v>
      </c>
      <c r="C46" s="543"/>
      <c r="D46" s="57" t="str">
        <f>IF('SOW Units'!E45="","",'SOW Units'!E45)</f>
        <v>Per Round Trip</v>
      </c>
      <c r="E46" s="82">
        <f>'SOW Units'!I45</f>
        <v>0</v>
      </c>
      <c r="F46" s="34">
        <f>'SOW Units'!G45</f>
        <v>333.51</v>
      </c>
      <c r="G46" s="244">
        <f t="shared" si="2"/>
        <v>0</v>
      </c>
      <c r="H46" s="85">
        <v>0</v>
      </c>
      <c r="I46" s="360">
        <f t="shared" si="3"/>
        <v>0</v>
      </c>
      <c r="J46" s="89">
        <v>0</v>
      </c>
      <c r="K46" s="244">
        <f t="shared" si="4"/>
        <v>0</v>
      </c>
      <c r="L46" s="93">
        <f t="shared" si="5"/>
        <v>0</v>
      </c>
      <c r="M46" s="375">
        <f t="shared" si="6"/>
        <v>0</v>
      </c>
      <c r="N46" s="225" t="b">
        <f t="shared" si="7"/>
        <v>0</v>
      </c>
      <c r="O46" s="36"/>
      <c r="P46" s="36"/>
      <c r="Q46" s="36"/>
      <c r="R46" s="36"/>
    </row>
    <row r="47" spans="1:18" s="8" customFormat="1" ht="16.5" hidden="1" customHeight="1" x14ac:dyDescent="0.35">
      <c r="A47" s="122" t="str">
        <f>'SOW Units'!B46</f>
        <v>3-20.</v>
      </c>
      <c r="B47" s="542" t="str">
        <f>IF('SOW Units'!C46="","",'SOW Units'!C46)</f>
        <v xml:space="preserve"> Drum Compactor mobilization - &gt; 100 miles each way</v>
      </c>
      <c r="C47" s="543"/>
      <c r="D47" s="57" t="str">
        <f>IF('SOW Units'!E46="","",'SOW Units'!E46)</f>
        <v>Per Round Trip</v>
      </c>
      <c r="E47" s="82">
        <f>'SOW Units'!I46</f>
        <v>0</v>
      </c>
      <c r="F47" s="34">
        <f>'SOW Units'!G46</f>
        <v>545.73</v>
      </c>
      <c r="G47" s="244">
        <f t="shared" si="2"/>
        <v>0</v>
      </c>
      <c r="H47" s="85">
        <v>0</v>
      </c>
      <c r="I47" s="360">
        <f t="shared" si="3"/>
        <v>0</v>
      </c>
      <c r="J47" s="89">
        <v>0</v>
      </c>
      <c r="K47" s="244">
        <f t="shared" si="4"/>
        <v>0</v>
      </c>
      <c r="L47" s="93">
        <f t="shared" si="5"/>
        <v>0</v>
      </c>
      <c r="M47" s="375">
        <f t="shared" si="6"/>
        <v>0</v>
      </c>
      <c r="N47" s="225" t="b">
        <f t="shared" si="7"/>
        <v>0</v>
      </c>
      <c r="O47" s="36"/>
      <c r="P47" s="36"/>
      <c r="Q47" s="36"/>
      <c r="R47" s="36"/>
    </row>
    <row r="48" spans="1:18" s="8" customFormat="1" ht="17.25" hidden="1" customHeight="1" x14ac:dyDescent="0.35">
      <c r="A48" s="253" t="str">
        <f>'SOW Units'!B47</f>
        <v>4.</v>
      </c>
      <c r="B48" s="560" t="str">
        <f>IF('SOW Units'!C47="","",'SOW Units'!C47)</f>
        <v>MEALS AND LODGING</v>
      </c>
      <c r="C48" s="561"/>
      <c r="D48" s="206" t="str">
        <f>IF('SOW Units'!E47="","",'SOW Units'!E47)</f>
        <v/>
      </c>
      <c r="E48" s="207"/>
      <c r="F48" s="194"/>
      <c r="G48" s="243"/>
      <c r="H48" s="208"/>
      <c r="I48" s="359"/>
      <c r="J48" s="196"/>
      <c r="K48" s="243"/>
      <c r="L48" s="209"/>
      <c r="M48" s="374"/>
      <c r="N48" s="225" t="b">
        <f t="shared" si="7"/>
        <v>0</v>
      </c>
      <c r="O48" s="36"/>
      <c r="P48" s="36"/>
      <c r="Q48" s="36"/>
      <c r="R48" s="36"/>
    </row>
    <row r="49" spans="1:18" s="8" customFormat="1" ht="33" hidden="1" customHeight="1" x14ac:dyDescent="0.35">
      <c r="A49" s="122" t="str">
        <f>'SOW Units'!B48</f>
        <v>4-1.a.</v>
      </c>
      <c r="B49" s="542" t="str">
        <f>IF('SOW Units'!C48="","",'SOW Units'!C48)</f>
        <v>Per Diem - For travel &gt; 1 consecutive day (prorated in quarter day incrementsin accordance with 112.061, F.S.) - Travel Voucher required and quoted rate should be per person per day</v>
      </c>
      <c r="C49" s="543"/>
      <c r="D49" s="252" t="str">
        <f>IF('SOW Units'!E48="","",'SOW Units'!E48)</f>
        <v>Per Person,         Per Day</v>
      </c>
      <c r="E49" s="82">
        <f>'SOW Units'!I48</f>
        <v>0</v>
      </c>
      <c r="F49" s="34">
        <f>'SOW Units'!G48</f>
        <v>80</v>
      </c>
      <c r="G49" s="244">
        <f t="shared" si="2"/>
        <v>0</v>
      </c>
      <c r="H49" s="85">
        <v>0</v>
      </c>
      <c r="I49" s="360">
        <f t="shared" si="3"/>
        <v>0</v>
      </c>
      <c r="J49" s="89">
        <v>0</v>
      </c>
      <c r="K49" s="244">
        <f t="shared" si="4"/>
        <v>0</v>
      </c>
      <c r="L49" s="93">
        <f t="shared" si="5"/>
        <v>0</v>
      </c>
      <c r="M49" s="375">
        <f t="shared" si="6"/>
        <v>0</v>
      </c>
      <c r="N49" s="225" t="b">
        <f t="shared" si="7"/>
        <v>0</v>
      </c>
      <c r="O49" s="36"/>
      <c r="P49" s="36"/>
      <c r="Q49" s="36"/>
      <c r="R49" s="36"/>
    </row>
    <row r="50" spans="1:18" s="8" customFormat="1" ht="33" hidden="1" customHeight="1" x14ac:dyDescent="0.35">
      <c r="A50" s="122" t="str">
        <f>'SOW Units'!B49</f>
        <v>4-1.b.</v>
      </c>
      <c r="B50" s="542" t="str">
        <f>IF('SOW Units'!C49="","",'SOW Units'!C49)</f>
        <v>Per Diem - Contractor travel for specific meetings or legal proceedings required by Department (hotel and meals may be paid in accordance with section 112.061, F.S.)</v>
      </c>
      <c r="C50" s="543"/>
      <c r="D50" s="57" t="str">
        <f>IF('SOW Units'!E49="","",'SOW Units'!E49)</f>
        <v>Reimbursable*</v>
      </c>
      <c r="E50" s="82">
        <f>'SOW Units'!I49</f>
        <v>0</v>
      </c>
      <c r="F50" s="34">
        <f>'SOW Units'!G49</f>
        <v>1</v>
      </c>
      <c r="G50" s="244">
        <f t="shared" si="2"/>
        <v>0</v>
      </c>
      <c r="H50" s="85">
        <v>0</v>
      </c>
      <c r="I50" s="360">
        <f t="shared" si="3"/>
        <v>0</v>
      </c>
      <c r="J50" s="89">
        <v>0</v>
      </c>
      <c r="K50" s="244">
        <f t="shared" si="4"/>
        <v>0</v>
      </c>
      <c r="L50" s="93">
        <f t="shared" si="5"/>
        <v>0</v>
      </c>
      <c r="M50" s="375">
        <f t="shared" si="6"/>
        <v>0</v>
      </c>
      <c r="N50" s="225" t="b">
        <f t="shared" si="7"/>
        <v>0</v>
      </c>
      <c r="O50" s="36"/>
      <c r="P50" s="36"/>
      <c r="Q50" s="36"/>
      <c r="R50" s="36"/>
    </row>
    <row r="51" spans="1:18" s="8" customFormat="1" ht="17.25" hidden="1" customHeight="1" x14ac:dyDescent="0.35">
      <c r="A51" s="253" t="str">
        <f>'SOW Units'!B50</f>
        <v>5.</v>
      </c>
      <c r="B51" s="560" t="str">
        <f>IF('SOW Units'!C50="","",'SOW Units'!C50)</f>
        <v>DRILLING AND BORING</v>
      </c>
      <c r="C51" s="561"/>
      <c r="D51" s="206" t="str">
        <f>IF('SOW Units'!E50="","",'SOW Units'!E50)</f>
        <v/>
      </c>
      <c r="E51" s="207"/>
      <c r="F51" s="194"/>
      <c r="G51" s="243"/>
      <c r="H51" s="208"/>
      <c r="I51" s="359"/>
      <c r="J51" s="196"/>
      <c r="K51" s="243"/>
      <c r="L51" s="209"/>
      <c r="M51" s="374"/>
      <c r="N51" s="225" t="b">
        <f t="shared" si="7"/>
        <v>0</v>
      </c>
      <c r="O51" s="36"/>
      <c r="P51" s="36"/>
      <c r="Q51" s="36"/>
      <c r="R51" s="36"/>
    </row>
    <row r="52" spans="1:18" s="8" customFormat="1" ht="16.5" hidden="1" customHeight="1" x14ac:dyDescent="0.35">
      <c r="A52" s="122" t="str">
        <f>'SOW Units'!B51</f>
        <v>5-1.a.1.</v>
      </c>
      <c r="B52" s="542" t="str">
        <f>IF('SOW Units'!C51="","",'SOW Units'!C51)</f>
        <v>Split Spoon Sampling – 2 foot (during boring) &lt; 50 feet</v>
      </c>
      <c r="C52" s="543"/>
      <c r="D52" s="57" t="str">
        <f>IF('SOW Units'!E51="","",'SOW Units'!E51)</f>
        <v xml:space="preserve">Per Spoon </v>
      </c>
      <c r="E52" s="82">
        <f>'SOW Units'!I51</f>
        <v>0</v>
      </c>
      <c r="F52" s="34">
        <f>'SOW Units'!G51</f>
        <v>37.74</v>
      </c>
      <c r="G52" s="244">
        <f t="shared" si="2"/>
        <v>0</v>
      </c>
      <c r="H52" s="85">
        <v>0</v>
      </c>
      <c r="I52" s="360">
        <f t="shared" si="3"/>
        <v>0</v>
      </c>
      <c r="J52" s="89">
        <v>0</v>
      </c>
      <c r="K52" s="244">
        <f t="shared" si="4"/>
        <v>0</v>
      </c>
      <c r="L52" s="93">
        <f t="shared" si="5"/>
        <v>0</v>
      </c>
      <c r="M52" s="375">
        <f t="shared" si="6"/>
        <v>0</v>
      </c>
      <c r="N52" s="225" t="b">
        <f t="shared" si="7"/>
        <v>0</v>
      </c>
      <c r="O52" s="36"/>
      <c r="P52" s="36"/>
      <c r="Q52" s="36"/>
      <c r="R52" s="36"/>
    </row>
    <row r="53" spans="1:18" s="8" customFormat="1" ht="16.5" hidden="1" customHeight="1" x14ac:dyDescent="0.35">
      <c r="A53" s="122" t="str">
        <f>'SOW Units'!B52</f>
        <v>5-1.a.2.</v>
      </c>
      <c r="B53" s="542" t="str">
        <f>IF('SOW Units'!C52="","",'SOW Units'!C52)</f>
        <v>Split Spoon Sampling – 2 foot (during boring) 50 to 100 feet</v>
      </c>
      <c r="C53" s="543"/>
      <c r="D53" s="57" t="str">
        <f>IF('SOW Units'!E52="","",'SOW Units'!E52)</f>
        <v xml:space="preserve">Per Spoon </v>
      </c>
      <c r="E53" s="82">
        <f>'SOW Units'!I52</f>
        <v>0</v>
      </c>
      <c r="F53" s="34">
        <f>'SOW Units'!G52</f>
        <v>43.54</v>
      </c>
      <c r="G53" s="244">
        <f t="shared" si="2"/>
        <v>0</v>
      </c>
      <c r="H53" s="85">
        <v>0</v>
      </c>
      <c r="I53" s="360">
        <f t="shared" si="3"/>
        <v>0</v>
      </c>
      <c r="J53" s="89">
        <v>0</v>
      </c>
      <c r="K53" s="244">
        <f t="shared" si="4"/>
        <v>0</v>
      </c>
      <c r="L53" s="93">
        <f t="shared" si="5"/>
        <v>0</v>
      </c>
      <c r="M53" s="375">
        <f t="shared" si="6"/>
        <v>0</v>
      </c>
      <c r="N53" s="225" t="b">
        <f t="shared" si="7"/>
        <v>0</v>
      </c>
      <c r="O53" s="36"/>
      <c r="P53" s="36"/>
      <c r="Q53" s="36"/>
      <c r="R53" s="36"/>
    </row>
    <row r="54" spans="1:18" s="8" customFormat="1" ht="16.5" hidden="1" customHeight="1" x14ac:dyDescent="0.35">
      <c r="A54" s="122" t="str">
        <f>'SOW Units'!B53</f>
        <v>5-1.a.3.</v>
      </c>
      <c r="B54" s="542" t="str">
        <f>IF('SOW Units'!C53="","",'SOW Units'!C53)</f>
        <v>Split Spoon Sampling – 2 foot (during boring) &gt; 100 feet</v>
      </c>
      <c r="C54" s="543"/>
      <c r="D54" s="57" t="str">
        <f>IF('SOW Units'!E53="","",'SOW Units'!E53)</f>
        <v xml:space="preserve">Per Spoon </v>
      </c>
      <c r="E54" s="82">
        <f>'SOW Units'!I53</f>
        <v>0</v>
      </c>
      <c r="F54" s="34">
        <f>'SOW Units'!G53</f>
        <v>45.15</v>
      </c>
      <c r="G54" s="244">
        <f t="shared" si="2"/>
        <v>0</v>
      </c>
      <c r="H54" s="85">
        <v>0</v>
      </c>
      <c r="I54" s="360">
        <f t="shared" si="3"/>
        <v>0</v>
      </c>
      <c r="J54" s="89">
        <v>0</v>
      </c>
      <c r="K54" s="244">
        <f t="shared" si="4"/>
        <v>0</v>
      </c>
      <c r="L54" s="93">
        <f t="shared" si="5"/>
        <v>0</v>
      </c>
      <c r="M54" s="375">
        <f t="shared" si="6"/>
        <v>0</v>
      </c>
      <c r="N54" s="225" t="b">
        <f t="shared" si="7"/>
        <v>0</v>
      </c>
      <c r="O54" s="36"/>
      <c r="P54" s="36"/>
      <c r="Q54" s="36"/>
      <c r="R54" s="36"/>
    </row>
    <row r="55" spans="1:18" s="8" customFormat="1" ht="16.5" hidden="1" customHeight="1" x14ac:dyDescent="0.35">
      <c r="A55" s="122" t="str">
        <f>'SOW Units'!B54</f>
        <v>5-1.b.</v>
      </c>
      <c r="B55" s="542" t="str">
        <f>IF('SOW Units'!C54="","",'SOW Units'!C54)</f>
        <v>Sonic Core Sampling - 5 or 10 foot (during boring)</v>
      </c>
      <c r="C55" s="543"/>
      <c r="D55" s="57" t="str">
        <f>IF('SOW Units'!E54="","",'SOW Units'!E54)</f>
        <v xml:space="preserve">Per Core </v>
      </c>
      <c r="E55" s="82">
        <f>'SOW Units'!I54</f>
        <v>0</v>
      </c>
      <c r="F55" s="34">
        <f>'SOW Units'!G54</f>
        <v>109.38</v>
      </c>
      <c r="G55" s="244">
        <f t="shared" si="2"/>
        <v>0</v>
      </c>
      <c r="H55" s="85">
        <v>0</v>
      </c>
      <c r="I55" s="360">
        <f t="shared" si="3"/>
        <v>0</v>
      </c>
      <c r="J55" s="89">
        <v>0</v>
      </c>
      <c r="K55" s="244">
        <f t="shared" si="4"/>
        <v>0</v>
      </c>
      <c r="L55" s="93">
        <f t="shared" si="5"/>
        <v>0</v>
      </c>
      <c r="M55" s="375">
        <f t="shared" si="6"/>
        <v>0</v>
      </c>
      <c r="N55" s="225" t="b">
        <f t="shared" si="7"/>
        <v>0</v>
      </c>
      <c r="O55" s="36"/>
      <c r="P55" s="36"/>
      <c r="Q55" s="36"/>
      <c r="R55" s="36"/>
    </row>
    <row r="56" spans="1:18" s="8" customFormat="1" ht="16.5" hidden="1" customHeight="1" x14ac:dyDescent="0.35">
      <c r="A56" s="122" t="str">
        <f>'SOW Units'!B55</f>
        <v>5-2.</v>
      </c>
      <c r="B56" s="542" t="str">
        <f>IF('SOW Units'!C55="","",'SOW Units'!C55)</f>
        <v xml:space="preserve">Hand Auger Boring ≤ 10 foot total depth </v>
      </c>
      <c r="C56" s="543"/>
      <c r="D56" s="57" t="str">
        <f>IF('SOW Units'!E55="","",'SOW Units'!E55)</f>
        <v>Per Boring</v>
      </c>
      <c r="E56" s="82">
        <f>'SOW Units'!I55</f>
        <v>0</v>
      </c>
      <c r="F56" s="34">
        <f>'SOW Units'!G55</f>
        <v>230</v>
      </c>
      <c r="G56" s="244">
        <f t="shared" si="2"/>
        <v>0</v>
      </c>
      <c r="H56" s="85">
        <v>0</v>
      </c>
      <c r="I56" s="360">
        <f t="shared" si="3"/>
        <v>0</v>
      </c>
      <c r="J56" s="89">
        <v>0</v>
      </c>
      <c r="K56" s="244">
        <f t="shared" si="4"/>
        <v>0</v>
      </c>
      <c r="L56" s="93">
        <f t="shared" si="5"/>
        <v>0</v>
      </c>
      <c r="M56" s="375">
        <f t="shared" si="6"/>
        <v>0</v>
      </c>
      <c r="N56" s="225" t="b">
        <f t="shared" si="7"/>
        <v>0</v>
      </c>
      <c r="O56" s="36"/>
      <c r="P56" s="36"/>
      <c r="Q56" s="36"/>
      <c r="R56" s="36"/>
    </row>
    <row r="57" spans="1:18" s="8" customFormat="1" ht="16.5" hidden="1" customHeight="1" x14ac:dyDescent="0.35">
      <c r="A57" s="122" t="str">
        <f>'SOW Units'!B56</f>
        <v>5-3.a.</v>
      </c>
      <c r="B57" s="542" t="str">
        <f>IF('SOW Units'!C56="","",'SOW Units'!C56)</f>
        <v>Direct Push Technology (DPT) Rig and Equipment</v>
      </c>
      <c r="C57" s="543"/>
      <c r="D57" s="57" t="str">
        <f>IF('SOW Units'!E56="","",'SOW Units'!E56)</f>
        <v>Full Day</v>
      </c>
      <c r="E57" s="82">
        <f>'SOW Units'!I56</f>
        <v>0</v>
      </c>
      <c r="F57" s="34">
        <f>'SOW Units'!G56</f>
        <v>3087</v>
      </c>
      <c r="G57" s="244">
        <f t="shared" si="2"/>
        <v>0</v>
      </c>
      <c r="H57" s="85">
        <v>0</v>
      </c>
      <c r="I57" s="360">
        <f t="shared" si="3"/>
        <v>0</v>
      </c>
      <c r="J57" s="89">
        <v>0</v>
      </c>
      <c r="K57" s="244">
        <f t="shared" si="4"/>
        <v>0</v>
      </c>
      <c r="L57" s="93">
        <f t="shared" si="5"/>
        <v>0</v>
      </c>
      <c r="M57" s="375">
        <f t="shared" si="6"/>
        <v>0</v>
      </c>
      <c r="N57" s="225" t="b">
        <f t="shared" si="7"/>
        <v>0</v>
      </c>
      <c r="O57" s="36"/>
      <c r="P57" s="36"/>
      <c r="Q57" s="36"/>
      <c r="R57" s="36"/>
    </row>
    <row r="58" spans="1:18" s="8" customFormat="1" ht="16.5" hidden="1" customHeight="1" x14ac:dyDescent="0.35">
      <c r="A58" s="122" t="str">
        <f>'SOW Units'!B57</f>
        <v>5-5.a.</v>
      </c>
      <c r="B58" s="542" t="str">
        <f>IF('SOW Units'!C57="","",'SOW Units'!C57)</f>
        <v>DPT Membrane Interface Probe (MIP) Equipped with PID and ECD (add-on cost to DPT base rate)</v>
      </c>
      <c r="C58" s="543"/>
      <c r="D58" s="57" t="str">
        <f>IF('SOW Units'!E57="","",'SOW Units'!E57)</f>
        <v>Full Day</v>
      </c>
      <c r="E58" s="82">
        <f>'SOW Units'!I57</f>
        <v>0</v>
      </c>
      <c r="F58" s="34">
        <f>'SOW Units'!G57</f>
        <v>3780</v>
      </c>
      <c r="G58" s="244">
        <f t="shared" si="2"/>
        <v>0</v>
      </c>
      <c r="H58" s="85">
        <v>0</v>
      </c>
      <c r="I58" s="360">
        <f t="shared" si="3"/>
        <v>0</v>
      </c>
      <c r="J58" s="89">
        <v>0</v>
      </c>
      <c r="K58" s="244">
        <f t="shared" si="4"/>
        <v>0</v>
      </c>
      <c r="L58" s="93">
        <f t="shared" si="5"/>
        <v>0</v>
      </c>
      <c r="M58" s="375">
        <f t="shared" si="6"/>
        <v>0</v>
      </c>
      <c r="N58" s="225" t="b">
        <f t="shared" si="7"/>
        <v>0</v>
      </c>
      <c r="O58" s="36"/>
      <c r="P58" s="36"/>
      <c r="Q58" s="36"/>
      <c r="R58" s="36"/>
    </row>
    <row r="59" spans="1:18" s="8" customFormat="1" ht="16.5" hidden="1" customHeight="1" x14ac:dyDescent="0.35">
      <c r="A59" s="122" t="str">
        <f>'SOW Units'!B58</f>
        <v>5-6.</v>
      </c>
      <c r="B59" s="542" t="str">
        <f>IF('SOW Units'!C58="","",'SOW Units'!C58)</f>
        <v xml:space="preserve">HSA or MR Boring, ≤ 6 inch diameter, &lt; 50 foot total depth </v>
      </c>
      <c r="C59" s="543"/>
      <c r="D59" s="57" t="str">
        <f>IF('SOW Units'!E58="","",'SOW Units'!E58)</f>
        <v>Per Foot</v>
      </c>
      <c r="E59" s="82">
        <f>'SOW Units'!I58</f>
        <v>0</v>
      </c>
      <c r="F59" s="34">
        <f>'SOW Units'!G58</f>
        <v>22.47</v>
      </c>
      <c r="G59" s="244">
        <f t="shared" si="2"/>
        <v>0</v>
      </c>
      <c r="H59" s="85">
        <v>0</v>
      </c>
      <c r="I59" s="360">
        <f t="shared" si="3"/>
        <v>0</v>
      </c>
      <c r="J59" s="89">
        <v>0</v>
      </c>
      <c r="K59" s="244">
        <f t="shared" si="4"/>
        <v>0</v>
      </c>
      <c r="L59" s="93">
        <f t="shared" si="5"/>
        <v>0</v>
      </c>
      <c r="M59" s="375">
        <f t="shared" si="6"/>
        <v>0</v>
      </c>
      <c r="N59" s="225" t="b">
        <f t="shared" si="7"/>
        <v>0</v>
      </c>
      <c r="O59" s="36"/>
      <c r="P59" s="36"/>
      <c r="Q59" s="36"/>
      <c r="R59" s="36"/>
    </row>
    <row r="60" spans="1:18" s="8" customFormat="1" ht="16.5" hidden="1" customHeight="1" x14ac:dyDescent="0.35">
      <c r="A60" s="122" t="str">
        <f>'SOW Units'!B59</f>
        <v>5-7.</v>
      </c>
      <c r="B60" s="542" t="str">
        <f>IF('SOW Units'!C59="","",'SOW Units'!C59)</f>
        <v xml:space="preserve">HSA or MR Boring, ≤ 6 inch diameter, 50 to 100 foot total depth </v>
      </c>
      <c r="C60" s="543"/>
      <c r="D60" s="57" t="str">
        <f>IF('SOW Units'!E59="","",'SOW Units'!E59)</f>
        <v>Per Foot</v>
      </c>
      <c r="E60" s="82">
        <f>'SOW Units'!I59</f>
        <v>0</v>
      </c>
      <c r="F60" s="34">
        <f>'SOW Units'!G59</f>
        <v>37.799999999999997</v>
      </c>
      <c r="G60" s="244">
        <f t="shared" si="2"/>
        <v>0</v>
      </c>
      <c r="H60" s="85">
        <v>0</v>
      </c>
      <c r="I60" s="360">
        <f t="shared" si="3"/>
        <v>0</v>
      </c>
      <c r="J60" s="89">
        <v>0</v>
      </c>
      <c r="K60" s="244">
        <f t="shared" si="4"/>
        <v>0</v>
      </c>
      <c r="L60" s="93">
        <f t="shared" si="5"/>
        <v>0</v>
      </c>
      <c r="M60" s="375">
        <f t="shared" si="6"/>
        <v>0</v>
      </c>
      <c r="N60" s="225" t="b">
        <f t="shared" si="7"/>
        <v>0</v>
      </c>
      <c r="O60" s="36"/>
      <c r="P60" s="36"/>
      <c r="Q60" s="36"/>
      <c r="R60" s="36"/>
    </row>
    <row r="61" spans="1:18" s="8" customFormat="1" ht="16.5" hidden="1" customHeight="1" x14ac:dyDescent="0.35">
      <c r="A61" s="122" t="str">
        <f>'SOW Units'!B60</f>
        <v>5-8.</v>
      </c>
      <c r="B61" s="542" t="str">
        <f>IF('SOW Units'!C60="","",'SOW Units'!C60)</f>
        <v xml:space="preserve">HSA or MR Boring, ≤ 6 inch diameter, &gt; 100 foot total depth </v>
      </c>
      <c r="C61" s="543"/>
      <c r="D61" s="57" t="str">
        <f>IF('SOW Units'!E60="","",'SOW Units'!E60)</f>
        <v>Per Foot</v>
      </c>
      <c r="E61" s="82">
        <f>'SOW Units'!I60</f>
        <v>0</v>
      </c>
      <c r="F61" s="34">
        <f>'SOW Units'!G60</f>
        <v>40</v>
      </c>
      <c r="G61" s="244">
        <f t="shared" si="2"/>
        <v>0</v>
      </c>
      <c r="H61" s="85">
        <v>0</v>
      </c>
      <c r="I61" s="360">
        <f t="shared" si="3"/>
        <v>0</v>
      </c>
      <c r="J61" s="89">
        <v>0</v>
      </c>
      <c r="K61" s="244">
        <f t="shared" si="4"/>
        <v>0</v>
      </c>
      <c r="L61" s="93">
        <f t="shared" si="5"/>
        <v>0</v>
      </c>
      <c r="M61" s="375">
        <f t="shared" si="6"/>
        <v>0</v>
      </c>
      <c r="N61" s="225" t="b">
        <f t="shared" si="7"/>
        <v>0</v>
      </c>
      <c r="O61" s="36"/>
      <c r="P61" s="36"/>
      <c r="Q61" s="36"/>
      <c r="R61" s="36"/>
    </row>
    <row r="62" spans="1:18" s="8" customFormat="1" ht="16.5" hidden="1" customHeight="1" x14ac:dyDescent="0.35">
      <c r="A62" s="122" t="str">
        <f>'SOW Units'!B61</f>
        <v>5-9.</v>
      </c>
      <c r="B62" s="542" t="str">
        <f>IF('SOW Units'!C61="","",'SOW Units'!C61)</f>
        <v xml:space="preserve">HSA or MR Boring, &gt; 6 to 10 inch diameter, &lt; 50 foot total depth </v>
      </c>
      <c r="C62" s="543"/>
      <c r="D62" s="57" t="str">
        <f>IF('SOW Units'!E61="","",'SOW Units'!E61)</f>
        <v>Per Foot</v>
      </c>
      <c r="E62" s="82">
        <f>'SOW Units'!I61</f>
        <v>0</v>
      </c>
      <c r="F62" s="34">
        <f>'SOW Units'!G61</f>
        <v>26.11</v>
      </c>
      <c r="G62" s="244">
        <f t="shared" si="2"/>
        <v>0</v>
      </c>
      <c r="H62" s="85">
        <v>0</v>
      </c>
      <c r="I62" s="360">
        <f t="shared" si="3"/>
        <v>0</v>
      </c>
      <c r="J62" s="89">
        <v>0</v>
      </c>
      <c r="K62" s="244">
        <f t="shared" si="4"/>
        <v>0</v>
      </c>
      <c r="L62" s="93">
        <f t="shared" si="5"/>
        <v>0</v>
      </c>
      <c r="M62" s="375">
        <f t="shared" si="6"/>
        <v>0</v>
      </c>
      <c r="N62" s="225" t="b">
        <f t="shared" si="7"/>
        <v>0</v>
      </c>
      <c r="O62" s="36"/>
      <c r="P62" s="36"/>
      <c r="Q62" s="36"/>
      <c r="R62" s="36"/>
    </row>
    <row r="63" spans="1:18" s="8" customFormat="1" ht="16.5" hidden="1" customHeight="1" x14ac:dyDescent="0.35">
      <c r="A63" s="122" t="str">
        <f>'SOW Units'!B62</f>
        <v>5-10.</v>
      </c>
      <c r="B63" s="542" t="str">
        <f>IF('SOW Units'!C62="","",'SOW Units'!C62)</f>
        <v xml:space="preserve">HSA or MR Boring, &gt; 6 to 10 inch diameter, 50 to 100 foot total depth </v>
      </c>
      <c r="C63" s="543"/>
      <c r="D63" s="57" t="str">
        <f>IF('SOW Units'!E62="","",'SOW Units'!E62)</f>
        <v>Per Foot</v>
      </c>
      <c r="E63" s="82">
        <f>'SOW Units'!I62</f>
        <v>0</v>
      </c>
      <c r="F63" s="34">
        <f>'SOW Units'!G62</f>
        <v>28.66</v>
      </c>
      <c r="G63" s="244">
        <f t="shared" si="2"/>
        <v>0</v>
      </c>
      <c r="H63" s="85">
        <v>0</v>
      </c>
      <c r="I63" s="360">
        <f t="shared" si="3"/>
        <v>0</v>
      </c>
      <c r="J63" s="89">
        <v>0</v>
      </c>
      <c r="K63" s="244">
        <f t="shared" si="4"/>
        <v>0</v>
      </c>
      <c r="L63" s="93">
        <f t="shared" si="5"/>
        <v>0</v>
      </c>
      <c r="M63" s="375">
        <f t="shared" si="6"/>
        <v>0</v>
      </c>
      <c r="N63" s="225" t="b">
        <f t="shared" si="7"/>
        <v>0</v>
      </c>
      <c r="O63" s="36"/>
      <c r="P63" s="36"/>
      <c r="Q63" s="36"/>
      <c r="R63" s="36"/>
    </row>
    <row r="64" spans="1:18" s="8" customFormat="1" ht="16.5" hidden="1" customHeight="1" x14ac:dyDescent="0.35">
      <c r="A64" s="122" t="str">
        <f>'SOW Units'!B63</f>
        <v>5-11.</v>
      </c>
      <c r="B64" s="542" t="str">
        <f>IF('SOW Units'!C63="","",'SOW Units'!C63)</f>
        <v xml:space="preserve">HSA or MR Boring, &gt; 6 to 10 inch diameter, &gt; 100 foot total depth </v>
      </c>
      <c r="C64" s="543"/>
      <c r="D64" s="57" t="str">
        <f>IF('SOW Units'!E63="","",'SOW Units'!E63)</f>
        <v>Per Foot</v>
      </c>
      <c r="E64" s="82">
        <f>'SOW Units'!I63</f>
        <v>0</v>
      </c>
      <c r="F64" s="34">
        <f>'SOW Units'!G63</f>
        <v>28.35</v>
      </c>
      <c r="G64" s="244">
        <f t="shared" si="2"/>
        <v>0</v>
      </c>
      <c r="H64" s="85">
        <v>0</v>
      </c>
      <c r="I64" s="360">
        <f t="shared" si="3"/>
        <v>0</v>
      </c>
      <c r="J64" s="89">
        <v>0</v>
      </c>
      <c r="K64" s="244">
        <f t="shared" si="4"/>
        <v>0</v>
      </c>
      <c r="L64" s="93">
        <f t="shared" si="5"/>
        <v>0</v>
      </c>
      <c r="M64" s="375">
        <f t="shared" si="6"/>
        <v>0</v>
      </c>
      <c r="N64" s="225" t="b">
        <f t="shared" si="7"/>
        <v>0</v>
      </c>
      <c r="O64" s="36"/>
      <c r="P64" s="36"/>
      <c r="Q64" s="36"/>
      <c r="R64" s="36"/>
    </row>
    <row r="65" spans="1:18" s="8" customFormat="1" ht="16.5" hidden="1" customHeight="1" x14ac:dyDescent="0.35">
      <c r="A65" s="122" t="str">
        <f>'SOW Units'!B64</f>
        <v>5-12.</v>
      </c>
      <c r="B65" s="542" t="str">
        <f>IF('SOW Units'!C64="","",'SOW Units'!C64)</f>
        <v xml:space="preserve">HSA or MR Boring, &gt; 10 to 14 inch diameter, &lt; 50 foot total depth </v>
      </c>
      <c r="C65" s="543"/>
      <c r="D65" s="57" t="str">
        <f>IF('SOW Units'!E64="","",'SOW Units'!E64)</f>
        <v>Per Foot</v>
      </c>
      <c r="E65" s="82">
        <f>'SOW Units'!I64</f>
        <v>0</v>
      </c>
      <c r="F65" s="34">
        <f>'SOW Units'!G64</f>
        <v>36.450000000000003</v>
      </c>
      <c r="G65" s="244">
        <f t="shared" si="2"/>
        <v>0</v>
      </c>
      <c r="H65" s="85">
        <v>0</v>
      </c>
      <c r="I65" s="360">
        <f t="shared" si="3"/>
        <v>0</v>
      </c>
      <c r="J65" s="89">
        <v>0</v>
      </c>
      <c r="K65" s="244">
        <f t="shared" si="4"/>
        <v>0</v>
      </c>
      <c r="L65" s="93">
        <f t="shared" si="5"/>
        <v>0</v>
      </c>
      <c r="M65" s="375">
        <f t="shared" si="6"/>
        <v>0</v>
      </c>
      <c r="N65" s="225" t="b">
        <f t="shared" si="7"/>
        <v>0</v>
      </c>
      <c r="O65" s="36"/>
      <c r="P65" s="36"/>
      <c r="Q65" s="36"/>
      <c r="R65" s="36"/>
    </row>
    <row r="66" spans="1:18" s="8" customFormat="1" ht="16.5" hidden="1" customHeight="1" x14ac:dyDescent="0.35">
      <c r="A66" s="122" t="str">
        <f>'SOW Units'!B65</f>
        <v>5-13.</v>
      </c>
      <c r="B66" s="542" t="str">
        <f>IF('SOW Units'!C65="","",'SOW Units'!C65)</f>
        <v xml:space="preserve">HSA or MR Boring, &gt; 10 to 14 inch diameter, 50 to 100 foot total depth </v>
      </c>
      <c r="C66" s="543"/>
      <c r="D66" s="57" t="str">
        <f>IF('SOW Units'!E65="","",'SOW Units'!E65)</f>
        <v>Per Foot</v>
      </c>
      <c r="E66" s="82">
        <f>'SOW Units'!I65</f>
        <v>0</v>
      </c>
      <c r="F66" s="34">
        <f>'SOW Units'!G65</f>
        <v>37.61</v>
      </c>
      <c r="G66" s="244">
        <f t="shared" si="2"/>
        <v>0</v>
      </c>
      <c r="H66" s="85">
        <v>0</v>
      </c>
      <c r="I66" s="360">
        <f t="shared" si="3"/>
        <v>0</v>
      </c>
      <c r="J66" s="89">
        <v>0</v>
      </c>
      <c r="K66" s="244">
        <f t="shared" si="4"/>
        <v>0</v>
      </c>
      <c r="L66" s="93">
        <f t="shared" si="5"/>
        <v>0</v>
      </c>
      <c r="M66" s="375">
        <f t="shared" si="6"/>
        <v>0</v>
      </c>
      <c r="N66" s="225" t="b">
        <f t="shared" si="7"/>
        <v>0</v>
      </c>
      <c r="O66" s="36"/>
      <c r="P66" s="36"/>
      <c r="Q66" s="36"/>
      <c r="R66" s="36"/>
    </row>
    <row r="67" spans="1:18" s="8" customFormat="1" ht="16.5" hidden="1" customHeight="1" x14ac:dyDescent="0.35">
      <c r="A67" s="122" t="str">
        <f>'SOW Units'!B66</f>
        <v>5-14.</v>
      </c>
      <c r="B67" s="542" t="str">
        <f>IF('SOW Units'!C66="","",'SOW Units'!C66)</f>
        <v xml:space="preserve">HSA or MR Boring, &gt; 10 to 14 inch diameter, &gt; 100 foot total depth </v>
      </c>
      <c r="C67" s="543"/>
      <c r="D67" s="57" t="str">
        <f>IF('SOW Units'!E66="","",'SOW Units'!E66)</f>
        <v>Per Foot</v>
      </c>
      <c r="E67" s="82">
        <f>'SOW Units'!I66</f>
        <v>0</v>
      </c>
      <c r="F67" s="34">
        <f>'SOW Units'!G66</f>
        <v>36.75</v>
      </c>
      <c r="G67" s="244">
        <f t="shared" si="2"/>
        <v>0</v>
      </c>
      <c r="H67" s="85">
        <v>0</v>
      </c>
      <c r="I67" s="360">
        <f t="shared" si="3"/>
        <v>0</v>
      </c>
      <c r="J67" s="89">
        <v>0</v>
      </c>
      <c r="K67" s="244">
        <f t="shared" si="4"/>
        <v>0</v>
      </c>
      <c r="L67" s="93">
        <f t="shared" si="5"/>
        <v>0</v>
      </c>
      <c r="M67" s="375">
        <f t="shared" si="6"/>
        <v>0</v>
      </c>
      <c r="N67" s="225" t="b">
        <f t="shared" si="7"/>
        <v>0</v>
      </c>
      <c r="O67" s="36"/>
      <c r="P67" s="36"/>
      <c r="Q67" s="36"/>
      <c r="R67" s="36"/>
    </row>
    <row r="68" spans="1:18" s="8" customFormat="1" ht="16.5" hidden="1" customHeight="1" x14ac:dyDescent="0.35">
      <c r="A68" s="122" t="str">
        <f>'SOW Units'!B67</f>
        <v>5-15.</v>
      </c>
      <c r="B68" s="542" t="str">
        <f>IF('SOW Units'!C67="","",'SOW Units'!C67)</f>
        <v xml:space="preserve">Sonic Boring, ≤ 6 inch diameter, &lt; 50 foot total depth </v>
      </c>
      <c r="C68" s="543"/>
      <c r="D68" s="57" t="str">
        <f>IF('SOW Units'!E67="","",'SOW Units'!E67)</f>
        <v>Per Foot</v>
      </c>
      <c r="E68" s="82">
        <f>'SOW Units'!I67</f>
        <v>0</v>
      </c>
      <c r="F68" s="34">
        <f>'SOW Units'!G67</f>
        <v>32.799999999999997</v>
      </c>
      <c r="G68" s="244">
        <f t="shared" si="2"/>
        <v>0</v>
      </c>
      <c r="H68" s="85">
        <v>0</v>
      </c>
      <c r="I68" s="360">
        <f t="shared" si="3"/>
        <v>0</v>
      </c>
      <c r="J68" s="89">
        <v>0</v>
      </c>
      <c r="K68" s="244">
        <f t="shared" si="4"/>
        <v>0</v>
      </c>
      <c r="L68" s="93">
        <f t="shared" si="5"/>
        <v>0</v>
      </c>
      <c r="M68" s="375">
        <f t="shared" si="6"/>
        <v>0</v>
      </c>
      <c r="N68" s="225" t="b">
        <f t="shared" si="7"/>
        <v>0</v>
      </c>
      <c r="O68" s="36"/>
      <c r="P68" s="36"/>
      <c r="Q68" s="36"/>
      <c r="R68" s="36"/>
    </row>
    <row r="69" spans="1:18" s="8" customFormat="1" ht="16.5" hidden="1" customHeight="1" x14ac:dyDescent="0.35">
      <c r="A69" s="122" t="str">
        <f>'SOW Units'!B68</f>
        <v>5-16.</v>
      </c>
      <c r="B69" s="542" t="str">
        <f>IF('SOW Units'!C68="","",'SOW Units'!C68)</f>
        <v xml:space="preserve">Sonic Boring, ≤ 6 inch diameter, 50 to 100 foot total depth </v>
      </c>
      <c r="C69" s="543"/>
      <c r="D69" s="57" t="str">
        <f>IF('SOW Units'!E68="","",'SOW Units'!E68)</f>
        <v>Per Foot</v>
      </c>
      <c r="E69" s="82">
        <f>'SOW Units'!I68</f>
        <v>0</v>
      </c>
      <c r="F69" s="34">
        <f>'SOW Units'!G68</f>
        <v>34.03</v>
      </c>
      <c r="G69" s="244">
        <f t="shared" si="2"/>
        <v>0</v>
      </c>
      <c r="H69" s="85">
        <v>0</v>
      </c>
      <c r="I69" s="360">
        <f t="shared" si="3"/>
        <v>0</v>
      </c>
      <c r="J69" s="89">
        <v>0</v>
      </c>
      <c r="K69" s="244">
        <f t="shared" si="4"/>
        <v>0</v>
      </c>
      <c r="L69" s="93">
        <f t="shared" si="5"/>
        <v>0</v>
      </c>
      <c r="M69" s="375">
        <f t="shared" si="6"/>
        <v>0</v>
      </c>
      <c r="N69" s="225" t="b">
        <f t="shared" si="7"/>
        <v>0</v>
      </c>
      <c r="O69" s="36"/>
      <c r="P69" s="36"/>
      <c r="Q69" s="36"/>
      <c r="R69" s="36"/>
    </row>
    <row r="70" spans="1:18" s="8" customFormat="1" ht="16.5" hidden="1" customHeight="1" x14ac:dyDescent="0.35">
      <c r="A70" s="122" t="str">
        <f>'SOW Units'!B69</f>
        <v>5-17.</v>
      </c>
      <c r="B70" s="542" t="str">
        <f>IF('SOW Units'!C69="","",'SOW Units'!C69)</f>
        <v xml:space="preserve">Sonic Boring, ≤ 6 inch diameter, &gt; 100 foot total depth </v>
      </c>
      <c r="C70" s="543"/>
      <c r="D70" s="57" t="str">
        <f>IF('SOW Units'!E69="","",'SOW Units'!E69)</f>
        <v>Per Foot</v>
      </c>
      <c r="E70" s="82">
        <f>'SOW Units'!I69</f>
        <v>0</v>
      </c>
      <c r="F70" s="34">
        <f>'SOW Units'!G69</f>
        <v>40.5</v>
      </c>
      <c r="G70" s="244">
        <f t="shared" si="2"/>
        <v>0</v>
      </c>
      <c r="H70" s="85">
        <v>0</v>
      </c>
      <c r="I70" s="360">
        <f t="shared" si="3"/>
        <v>0</v>
      </c>
      <c r="J70" s="89">
        <v>0</v>
      </c>
      <c r="K70" s="244">
        <f t="shared" si="4"/>
        <v>0</v>
      </c>
      <c r="L70" s="93">
        <f t="shared" si="5"/>
        <v>0</v>
      </c>
      <c r="M70" s="375">
        <f t="shared" si="6"/>
        <v>0</v>
      </c>
      <c r="N70" s="225" t="b">
        <f t="shared" si="7"/>
        <v>0</v>
      </c>
      <c r="O70" s="36"/>
      <c r="P70" s="36"/>
      <c r="Q70" s="36"/>
      <c r="R70" s="36"/>
    </row>
    <row r="71" spans="1:18" s="9" customFormat="1" ht="16.5" hidden="1" customHeight="1" x14ac:dyDescent="0.35">
      <c r="A71" s="122" t="str">
        <f>'SOW Units'!B70</f>
        <v>5-18.</v>
      </c>
      <c r="B71" s="542" t="str">
        <f>IF('SOW Units'!C70="","",'SOW Units'!C70)</f>
        <v xml:space="preserve">Sonic Boring, &gt; 6 to 10 inch diameter, &lt; 50 foot total depth </v>
      </c>
      <c r="C71" s="543"/>
      <c r="D71" s="57" t="str">
        <f>IF('SOW Units'!E70="","",'SOW Units'!E70)</f>
        <v>Per Foot</v>
      </c>
      <c r="E71" s="82">
        <f>'SOW Units'!I70</f>
        <v>0</v>
      </c>
      <c r="F71" s="34">
        <f>'SOW Units'!G70</f>
        <v>42.52</v>
      </c>
      <c r="G71" s="244">
        <f t="shared" si="2"/>
        <v>0</v>
      </c>
      <c r="H71" s="85">
        <v>0</v>
      </c>
      <c r="I71" s="360">
        <f t="shared" si="3"/>
        <v>0</v>
      </c>
      <c r="J71" s="89">
        <v>0</v>
      </c>
      <c r="K71" s="244">
        <f t="shared" si="4"/>
        <v>0</v>
      </c>
      <c r="L71" s="93">
        <f t="shared" si="5"/>
        <v>0</v>
      </c>
      <c r="M71" s="375">
        <f t="shared" si="6"/>
        <v>0</v>
      </c>
      <c r="N71" s="225" t="b">
        <f t="shared" si="7"/>
        <v>0</v>
      </c>
      <c r="O71" s="45"/>
      <c r="P71" s="45"/>
      <c r="Q71" s="45"/>
      <c r="R71" s="45"/>
    </row>
    <row r="72" spans="1:18" s="8" customFormat="1" ht="16.5" hidden="1" customHeight="1" x14ac:dyDescent="0.35">
      <c r="A72" s="122" t="str">
        <f>'SOW Units'!B71</f>
        <v>5-19.</v>
      </c>
      <c r="B72" s="542" t="str">
        <f>IF('SOW Units'!C71="","",'SOW Units'!C71)</f>
        <v xml:space="preserve">Sonic Boring, &gt; 6 to 10 inch diameter, 50 to 100 foot total depth </v>
      </c>
      <c r="C72" s="543"/>
      <c r="D72" s="57" t="str">
        <f>IF('SOW Units'!E71="","",'SOW Units'!E71)</f>
        <v>Per Foot</v>
      </c>
      <c r="E72" s="82">
        <f>'SOW Units'!I71</f>
        <v>0</v>
      </c>
      <c r="F72" s="34">
        <f>'SOW Units'!G71</f>
        <v>48.61</v>
      </c>
      <c r="G72" s="244">
        <f t="shared" si="2"/>
        <v>0</v>
      </c>
      <c r="H72" s="85">
        <v>0</v>
      </c>
      <c r="I72" s="360">
        <f t="shared" si="3"/>
        <v>0</v>
      </c>
      <c r="J72" s="89">
        <v>0</v>
      </c>
      <c r="K72" s="244">
        <f t="shared" si="4"/>
        <v>0</v>
      </c>
      <c r="L72" s="93">
        <f t="shared" si="5"/>
        <v>0</v>
      </c>
      <c r="M72" s="375">
        <f t="shared" si="6"/>
        <v>0</v>
      </c>
      <c r="N72" s="225" t="b">
        <f t="shared" si="7"/>
        <v>0</v>
      </c>
      <c r="O72" s="36"/>
      <c r="P72" s="36"/>
      <c r="Q72" s="36"/>
      <c r="R72" s="36"/>
    </row>
    <row r="73" spans="1:18" s="8" customFormat="1" ht="16.5" hidden="1" customHeight="1" x14ac:dyDescent="0.35">
      <c r="A73" s="122" t="str">
        <f>'SOW Units'!B72</f>
        <v>5-20.</v>
      </c>
      <c r="B73" s="542" t="str">
        <f>IF('SOW Units'!C72="","",'SOW Units'!C72)</f>
        <v xml:space="preserve">Sonic Boring, &gt; 6 to 10 inch diameter, &gt; 100 foot total depth </v>
      </c>
      <c r="C73" s="543"/>
      <c r="D73" s="57" t="str">
        <f>IF('SOW Units'!E72="","",'SOW Units'!E72)</f>
        <v>Per Foot</v>
      </c>
      <c r="E73" s="82">
        <f>'SOW Units'!I72</f>
        <v>0</v>
      </c>
      <c r="F73" s="34">
        <f>'SOW Units'!G72</f>
        <v>52.09</v>
      </c>
      <c r="G73" s="244">
        <f t="shared" si="2"/>
        <v>0</v>
      </c>
      <c r="H73" s="85">
        <v>0</v>
      </c>
      <c r="I73" s="360">
        <f t="shared" si="3"/>
        <v>0</v>
      </c>
      <c r="J73" s="89">
        <v>0</v>
      </c>
      <c r="K73" s="244">
        <f t="shared" si="4"/>
        <v>0</v>
      </c>
      <c r="L73" s="93">
        <f t="shared" si="5"/>
        <v>0</v>
      </c>
      <c r="M73" s="375">
        <f t="shared" si="6"/>
        <v>0</v>
      </c>
      <c r="N73" s="225" t="b">
        <f t="shared" si="7"/>
        <v>0</v>
      </c>
      <c r="O73" s="36"/>
      <c r="P73" s="36"/>
      <c r="Q73" s="36"/>
      <c r="R73" s="36"/>
    </row>
    <row r="74" spans="1:18" s="8" customFormat="1" ht="16.5" hidden="1" customHeight="1" x14ac:dyDescent="0.35">
      <c r="A74" s="122" t="str">
        <f>'SOW Units'!B73</f>
        <v>5-21.</v>
      </c>
      <c r="B74" s="542" t="str">
        <f>IF('SOW Units'!C73="","",'SOW Units'!C73)</f>
        <v xml:space="preserve">Sonic Boring, &gt; 10 to 14 inch diameter, &lt; 50 foot total depth </v>
      </c>
      <c r="C74" s="543"/>
      <c r="D74" s="57" t="str">
        <f>IF('SOW Units'!E73="","",'SOW Units'!E73)</f>
        <v>Per Foot</v>
      </c>
      <c r="E74" s="82">
        <f>'SOW Units'!I73</f>
        <v>0</v>
      </c>
      <c r="F74" s="34">
        <f>'SOW Units'!G73</f>
        <v>66.84</v>
      </c>
      <c r="G74" s="244">
        <f t="shared" si="2"/>
        <v>0</v>
      </c>
      <c r="H74" s="85">
        <v>0</v>
      </c>
      <c r="I74" s="360">
        <f t="shared" si="3"/>
        <v>0</v>
      </c>
      <c r="J74" s="89">
        <v>0</v>
      </c>
      <c r="K74" s="244">
        <f t="shared" si="4"/>
        <v>0</v>
      </c>
      <c r="L74" s="93">
        <f t="shared" si="5"/>
        <v>0</v>
      </c>
      <c r="M74" s="375">
        <f t="shared" si="6"/>
        <v>0</v>
      </c>
      <c r="N74" s="225" t="b">
        <f t="shared" si="7"/>
        <v>0</v>
      </c>
      <c r="O74" s="36"/>
      <c r="P74" s="36"/>
      <c r="Q74" s="36"/>
      <c r="R74" s="36"/>
    </row>
    <row r="75" spans="1:18" s="8" customFormat="1" ht="16.5" hidden="1" customHeight="1" x14ac:dyDescent="0.35">
      <c r="A75" s="122" t="str">
        <f>'SOW Units'!B74</f>
        <v>5-22.</v>
      </c>
      <c r="B75" s="542" t="str">
        <f>IF('SOW Units'!C74="","",'SOW Units'!C74)</f>
        <v xml:space="preserve">Sonic Boring, &gt; 10 to 14 inch diameter, 50 to 100 foot total depth </v>
      </c>
      <c r="C75" s="543"/>
      <c r="D75" s="57" t="str">
        <f>IF('SOW Units'!E74="","",'SOW Units'!E74)</f>
        <v>Per Foot</v>
      </c>
      <c r="E75" s="82">
        <f>'SOW Units'!I74</f>
        <v>0</v>
      </c>
      <c r="F75" s="34">
        <f>'SOW Units'!G74</f>
        <v>75.239999999999995</v>
      </c>
      <c r="G75" s="244">
        <f t="shared" si="2"/>
        <v>0</v>
      </c>
      <c r="H75" s="85">
        <v>0</v>
      </c>
      <c r="I75" s="360">
        <f t="shared" si="3"/>
        <v>0</v>
      </c>
      <c r="J75" s="89">
        <v>0</v>
      </c>
      <c r="K75" s="244">
        <f t="shared" si="4"/>
        <v>0</v>
      </c>
      <c r="L75" s="93">
        <f t="shared" si="5"/>
        <v>0</v>
      </c>
      <c r="M75" s="375">
        <f t="shared" si="6"/>
        <v>0</v>
      </c>
      <c r="N75" s="225" t="b">
        <f t="shared" si="7"/>
        <v>0</v>
      </c>
      <c r="O75" s="36"/>
      <c r="P75" s="36"/>
      <c r="Q75" s="36"/>
      <c r="R75" s="36"/>
    </row>
    <row r="76" spans="1:18" s="8" customFormat="1" ht="16.5" hidden="1" customHeight="1" x14ac:dyDescent="0.35">
      <c r="A76" s="122" t="str">
        <f>'SOW Units'!B75</f>
        <v>5-23.</v>
      </c>
      <c r="B76" s="542" t="str">
        <f>IF('SOW Units'!C75="","",'SOW Units'!C75)</f>
        <v xml:space="preserve">Sonic Boring, &gt; 10 to 14 inch diameter, &gt; 100 foot total depth </v>
      </c>
      <c r="C76" s="543"/>
      <c r="D76" s="57" t="str">
        <f>IF('SOW Units'!E75="","",'SOW Units'!E75)</f>
        <v>Per Foot</v>
      </c>
      <c r="E76" s="82">
        <f>'SOW Units'!I75</f>
        <v>0</v>
      </c>
      <c r="F76" s="34">
        <f>'SOW Units'!G75</f>
        <v>98.39</v>
      </c>
      <c r="G76" s="244">
        <f t="shared" si="2"/>
        <v>0</v>
      </c>
      <c r="H76" s="85">
        <v>0</v>
      </c>
      <c r="I76" s="360">
        <f t="shared" si="3"/>
        <v>0</v>
      </c>
      <c r="J76" s="89">
        <v>0</v>
      </c>
      <c r="K76" s="244">
        <f t="shared" si="4"/>
        <v>0</v>
      </c>
      <c r="L76" s="93">
        <f t="shared" si="5"/>
        <v>0</v>
      </c>
      <c r="M76" s="375">
        <f t="shared" si="6"/>
        <v>0</v>
      </c>
      <c r="N76" s="225" t="b">
        <f t="shared" si="7"/>
        <v>0</v>
      </c>
      <c r="O76" s="36"/>
      <c r="P76" s="36"/>
      <c r="Q76" s="36"/>
      <c r="R76" s="36"/>
    </row>
    <row r="77" spans="1:18" s="8" customFormat="1" ht="17.25" hidden="1" customHeight="1" x14ac:dyDescent="0.35">
      <c r="A77" s="253" t="str">
        <f>'SOW Units'!B76</f>
        <v>6.</v>
      </c>
      <c r="B77" s="560" t="str">
        <f>IF('SOW Units'!C76="","",'SOW Units'!C76)</f>
        <v>WELL INSTALLATION</v>
      </c>
      <c r="C77" s="561"/>
      <c r="D77" s="206" t="str">
        <f>IF('SOW Units'!E76="","",'SOW Units'!E76)</f>
        <v/>
      </c>
      <c r="E77" s="207"/>
      <c r="F77" s="194"/>
      <c r="G77" s="243"/>
      <c r="H77" s="208"/>
      <c r="I77" s="359"/>
      <c r="J77" s="196"/>
      <c r="K77" s="243"/>
      <c r="L77" s="209"/>
      <c r="M77" s="374"/>
      <c r="N77" s="225" t="b">
        <f t="shared" ref="N77:N140" si="8">IF(E77&gt;0,TRUE,FALSE)</f>
        <v>0</v>
      </c>
      <c r="O77" s="36"/>
      <c r="P77" s="36"/>
      <c r="Q77" s="36"/>
      <c r="R77" s="36"/>
    </row>
    <row r="78" spans="1:18" s="8" customFormat="1" ht="16.5" hidden="1" customHeight="1" x14ac:dyDescent="0.35">
      <c r="A78" s="122" t="str">
        <f>'SOW Units'!B77</f>
        <v>6-1.</v>
      </c>
      <c r="B78" s="542" t="str">
        <f>IF('SOW Units'!C77="","",'SOW Units'!C77)</f>
        <v>Well Installation - 1 inch diameter</v>
      </c>
      <c r="C78" s="543"/>
      <c r="D78" s="57" t="str">
        <f>IF('SOW Units'!E77="","",'SOW Units'!E77)</f>
        <v>Per Foot</v>
      </c>
      <c r="E78" s="82">
        <f>'SOW Units'!I77</f>
        <v>0</v>
      </c>
      <c r="F78" s="34">
        <f>'SOW Units'!G77</f>
        <v>25.51</v>
      </c>
      <c r="G78" s="244">
        <f t="shared" ref="G78:G140" si="9">$F78*E78</f>
        <v>0</v>
      </c>
      <c r="H78" s="85">
        <v>0</v>
      </c>
      <c r="I78" s="360">
        <f t="shared" ref="I78:I140" si="10">H78*F78</f>
        <v>0</v>
      </c>
      <c r="J78" s="89">
        <v>0</v>
      </c>
      <c r="K78" s="244">
        <f t="shared" ref="K78:K140" si="11">$F78*J78</f>
        <v>0</v>
      </c>
      <c r="L78" s="93">
        <f t="shared" ref="L78:L140" si="12">E78-H78-J78</f>
        <v>0</v>
      </c>
      <c r="M78" s="375">
        <f t="shared" ref="M78:M140" si="13">G78-I78-K78</f>
        <v>0</v>
      </c>
      <c r="N78" s="225" t="b">
        <f t="shared" si="8"/>
        <v>0</v>
      </c>
      <c r="O78" s="36"/>
      <c r="P78" s="36"/>
      <c r="Q78" s="36"/>
      <c r="R78" s="36"/>
    </row>
    <row r="79" spans="1:18" s="8" customFormat="1" ht="16.5" hidden="1" customHeight="1" x14ac:dyDescent="0.35">
      <c r="A79" s="122" t="str">
        <f>'SOW Units'!B78</f>
        <v>6-2.a.</v>
      </c>
      <c r="B79" s="542" t="str">
        <f>IF('SOW Units'!C78="","",'SOW Units'!C78)</f>
        <v>Well Installation - 2 inch diameter (vertical)</v>
      </c>
      <c r="C79" s="543"/>
      <c r="D79" s="57" t="str">
        <f>IF('SOW Units'!E78="","",'SOW Units'!E78)</f>
        <v>Per Foot</v>
      </c>
      <c r="E79" s="82">
        <f>'SOW Units'!I78</f>
        <v>0</v>
      </c>
      <c r="F79" s="34">
        <f>'SOW Units'!G78</f>
        <v>38.380000000000003</v>
      </c>
      <c r="G79" s="244">
        <f t="shared" si="9"/>
        <v>0</v>
      </c>
      <c r="H79" s="85">
        <v>0</v>
      </c>
      <c r="I79" s="360">
        <f t="shared" si="10"/>
        <v>0</v>
      </c>
      <c r="J79" s="89">
        <v>0</v>
      </c>
      <c r="K79" s="244">
        <f t="shared" si="11"/>
        <v>0</v>
      </c>
      <c r="L79" s="93">
        <f t="shared" si="12"/>
        <v>0</v>
      </c>
      <c r="M79" s="375">
        <f t="shared" si="13"/>
        <v>0</v>
      </c>
      <c r="N79" s="225" t="b">
        <f t="shared" si="8"/>
        <v>0</v>
      </c>
      <c r="O79" s="36"/>
      <c r="P79" s="36"/>
      <c r="Q79" s="36"/>
      <c r="R79" s="36"/>
    </row>
    <row r="80" spans="1:18" s="8" customFormat="1" ht="16.5" hidden="1" customHeight="1" x14ac:dyDescent="0.35">
      <c r="A80" s="122" t="str">
        <f>'SOW Units'!B79</f>
        <v>6-2.b.</v>
      </c>
      <c r="B80" s="542" t="str">
        <f>IF('SOW Units'!C79="","",'SOW Units'!C79)</f>
        <v>Well Installation - 2 inch diameter (horizontal, by trenching, not directional drilling)</v>
      </c>
      <c r="C80" s="543"/>
      <c r="D80" s="57" t="str">
        <f>IF('SOW Units'!E79="","",'SOW Units'!E79)</f>
        <v>Per Foot</v>
      </c>
      <c r="E80" s="82">
        <f>'SOW Units'!I79</f>
        <v>0</v>
      </c>
      <c r="F80" s="34">
        <f>'SOW Units'!G79</f>
        <v>178.5</v>
      </c>
      <c r="G80" s="244">
        <f t="shared" si="9"/>
        <v>0</v>
      </c>
      <c r="H80" s="85">
        <v>0</v>
      </c>
      <c r="I80" s="360">
        <f t="shared" si="10"/>
        <v>0</v>
      </c>
      <c r="J80" s="89">
        <v>0</v>
      </c>
      <c r="K80" s="244">
        <f t="shared" si="11"/>
        <v>0</v>
      </c>
      <c r="L80" s="93">
        <f t="shared" si="12"/>
        <v>0</v>
      </c>
      <c r="M80" s="375">
        <f t="shared" si="13"/>
        <v>0</v>
      </c>
      <c r="N80" s="225" t="b">
        <f t="shared" si="8"/>
        <v>0</v>
      </c>
      <c r="O80" s="36"/>
      <c r="P80" s="36"/>
      <c r="Q80" s="36"/>
      <c r="R80" s="36"/>
    </row>
    <row r="81" spans="1:18" s="8" customFormat="1" ht="16.5" hidden="1" customHeight="1" x14ac:dyDescent="0.35">
      <c r="A81" s="122" t="str">
        <f>'SOW Units'!B80</f>
        <v>6-3.a.</v>
      </c>
      <c r="B81" s="542" t="str">
        <f>IF('SOW Units'!C80="","",'SOW Units'!C80)</f>
        <v>Well Installation - 4 inch diameter (vertical)</v>
      </c>
      <c r="C81" s="543"/>
      <c r="D81" s="57" t="str">
        <f>IF('SOW Units'!E80="","",'SOW Units'!E80)</f>
        <v>Per Foot</v>
      </c>
      <c r="E81" s="82">
        <f>'SOW Units'!I80</f>
        <v>0</v>
      </c>
      <c r="F81" s="34">
        <f>'SOW Units'!G80</f>
        <v>45.9</v>
      </c>
      <c r="G81" s="244">
        <f t="shared" si="9"/>
        <v>0</v>
      </c>
      <c r="H81" s="85">
        <v>0</v>
      </c>
      <c r="I81" s="360">
        <f t="shared" si="10"/>
        <v>0</v>
      </c>
      <c r="J81" s="89">
        <v>0</v>
      </c>
      <c r="K81" s="244">
        <f t="shared" si="11"/>
        <v>0</v>
      </c>
      <c r="L81" s="93">
        <f t="shared" si="12"/>
        <v>0</v>
      </c>
      <c r="M81" s="375">
        <f t="shared" si="13"/>
        <v>0</v>
      </c>
      <c r="N81" s="225" t="b">
        <f t="shared" si="8"/>
        <v>0</v>
      </c>
      <c r="O81" s="36"/>
      <c r="P81" s="36"/>
      <c r="Q81" s="36"/>
      <c r="R81" s="36"/>
    </row>
    <row r="82" spans="1:18" s="8" customFormat="1" ht="16.5" hidden="1" customHeight="1" x14ac:dyDescent="0.35">
      <c r="A82" s="122" t="str">
        <f>'SOW Units'!B81</f>
        <v>6-3.b.</v>
      </c>
      <c r="B82" s="542" t="str">
        <f>IF('SOW Units'!C81="","",'SOW Units'!C81)</f>
        <v>Well Installation - 4 inch diameter (horizontal, by trenching, not directional drilling)</v>
      </c>
      <c r="C82" s="543"/>
      <c r="D82" s="57" t="str">
        <f>IF('SOW Units'!E81="","",'SOW Units'!E81)</f>
        <v>Per Foot</v>
      </c>
      <c r="E82" s="82">
        <f>'SOW Units'!I81</f>
        <v>0</v>
      </c>
      <c r="F82" s="34">
        <f>'SOW Units'!G81</f>
        <v>198.9</v>
      </c>
      <c r="G82" s="244">
        <f t="shared" si="9"/>
        <v>0</v>
      </c>
      <c r="H82" s="85">
        <v>0</v>
      </c>
      <c r="I82" s="360">
        <f t="shared" si="10"/>
        <v>0</v>
      </c>
      <c r="J82" s="89">
        <v>0</v>
      </c>
      <c r="K82" s="244">
        <f t="shared" si="11"/>
        <v>0</v>
      </c>
      <c r="L82" s="93">
        <f t="shared" si="12"/>
        <v>0</v>
      </c>
      <c r="M82" s="375">
        <f t="shared" si="13"/>
        <v>0</v>
      </c>
      <c r="N82" s="225" t="b">
        <f t="shared" si="8"/>
        <v>0</v>
      </c>
      <c r="O82" s="36"/>
      <c r="P82" s="36"/>
      <c r="Q82" s="36"/>
      <c r="R82" s="36"/>
    </row>
    <row r="83" spans="1:18" s="8" customFormat="1" ht="16.5" hidden="1" customHeight="1" x14ac:dyDescent="0.35">
      <c r="A83" s="122" t="str">
        <f>'SOW Units'!B82</f>
        <v>6-4.</v>
      </c>
      <c r="B83" s="542" t="str">
        <f>IF('SOW Units'!C82="","",'SOW Units'!C82)</f>
        <v>Well Installation - 6 inch diameter</v>
      </c>
      <c r="C83" s="543"/>
      <c r="D83" s="57" t="str">
        <f>IF('SOW Units'!E82="","",'SOW Units'!E82)</f>
        <v>Per Foot</v>
      </c>
      <c r="E83" s="82">
        <f>'SOW Units'!I82</f>
        <v>0</v>
      </c>
      <c r="F83" s="34">
        <f>'SOW Units'!G82</f>
        <v>46.3</v>
      </c>
      <c r="G83" s="244">
        <f t="shared" si="9"/>
        <v>0</v>
      </c>
      <c r="H83" s="85">
        <v>0</v>
      </c>
      <c r="I83" s="360">
        <f t="shared" si="10"/>
        <v>0</v>
      </c>
      <c r="J83" s="89">
        <v>0</v>
      </c>
      <c r="K83" s="244">
        <f t="shared" si="11"/>
        <v>0</v>
      </c>
      <c r="L83" s="93">
        <f t="shared" si="12"/>
        <v>0</v>
      </c>
      <c r="M83" s="375">
        <f t="shared" si="13"/>
        <v>0</v>
      </c>
      <c r="N83" s="225" t="b">
        <f t="shared" si="8"/>
        <v>0</v>
      </c>
      <c r="O83" s="36"/>
      <c r="P83" s="36"/>
      <c r="Q83" s="36"/>
      <c r="R83" s="36"/>
    </row>
    <row r="84" spans="1:18" s="8" customFormat="1" ht="16.5" hidden="1" customHeight="1" x14ac:dyDescent="0.35">
      <c r="A84" s="122" t="str">
        <f>'SOW Units'!B83</f>
        <v>6-5.</v>
      </c>
      <c r="B84" s="542" t="str">
        <f>IF('SOW Units'!C83="","",'SOW Units'!C83)</f>
        <v>Surface Casing - 6 inch diameter</v>
      </c>
      <c r="C84" s="543"/>
      <c r="D84" s="57" t="str">
        <f>IF('SOW Units'!E83="","",'SOW Units'!E83)</f>
        <v>Per Foot</v>
      </c>
      <c r="E84" s="82">
        <f>'SOW Units'!I83</f>
        <v>0</v>
      </c>
      <c r="F84" s="34">
        <f>'SOW Units'!G83</f>
        <v>44.1</v>
      </c>
      <c r="G84" s="244">
        <f t="shared" si="9"/>
        <v>0</v>
      </c>
      <c r="H84" s="85">
        <v>0</v>
      </c>
      <c r="I84" s="360">
        <f t="shared" si="10"/>
        <v>0</v>
      </c>
      <c r="J84" s="89">
        <v>0</v>
      </c>
      <c r="K84" s="244">
        <f t="shared" si="11"/>
        <v>0</v>
      </c>
      <c r="L84" s="93">
        <f t="shared" si="12"/>
        <v>0</v>
      </c>
      <c r="M84" s="375">
        <f t="shared" si="13"/>
        <v>0</v>
      </c>
      <c r="N84" s="225" t="b">
        <f t="shared" si="8"/>
        <v>0</v>
      </c>
      <c r="O84" s="36"/>
      <c r="P84" s="36"/>
      <c r="Q84" s="36"/>
      <c r="R84" s="36"/>
    </row>
    <row r="85" spans="1:18" s="8" customFormat="1" ht="16.5" hidden="1" customHeight="1" x14ac:dyDescent="0.35">
      <c r="A85" s="122" t="str">
        <f>'SOW Units'!B84</f>
        <v>6-6.</v>
      </c>
      <c r="B85" s="542" t="str">
        <f>IF('SOW Units'!C84="","",'SOW Units'!C84)</f>
        <v>Surface Casing - 8 inch diameter</v>
      </c>
      <c r="C85" s="543"/>
      <c r="D85" s="57" t="str">
        <f>IF('SOW Units'!E84="","",'SOW Units'!E84)</f>
        <v>Per Foot</v>
      </c>
      <c r="E85" s="82">
        <f>'SOW Units'!I84</f>
        <v>0</v>
      </c>
      <c r="F85" s="34">
        <f>'SOW Units'!G84</f>
        <v>44.1</v>
      </c>
      <c r="G85" s="244">
        <f t="shared" si="9"/>
        <v>0</v>
      </c>
      <c r="H85" s="85">
        <v>0</v>
      </c>
      <c r="I85" s="360">
        <f t="shared" si="10"/>
        <v>0</v>
      </c>
      <c r="J85" s="89">
        <v>0</v>
      </c>
      <c r="K85" s="244">
        <f t="shared" si="11"/>
        <v>0</v>
      </c>
      <c r="L85" s="93">
        <f t="shared" si="12"/>
        <v>0</v>
      </c>
      <c r="M85" s="375">
        <f t="shared" si="13"/>
        <v>0</v>
      </c>
      <c r="N85" s="225" t="b">
        <f t="shared" si="8"/>
        <v>0</v>
      </c>
      <c r="O85" s="36"/>
      <c r="P85" s="36"/>
      <c r="Q85" s="36"/>
      <c r="R85" s="36"/>
    </row>
    <row r="86" spans="1:18" s="8" customFormat="1" ht="16.5" hidden="1" customHeight="1" x14ac:dyDescent="0.35">
      <c r="A86" s="122" t="str">
        <f>'SOW Units'!B85</f>
        <v>6-7.</v>
      </c>
      <c r="B86" s="542" t="str">
        <f>IF('SOW Units'!C85="","",'SOW Units'!C85)</f>
        <v>Surface Casing - 10 inch diameter</v>
      </c>
      <c r="C86" s="543"/>
      <c r="D86" s="57" t="str">
        <f>IF('SOW Units'!E85="","",'SOW Units'!E85)</f>
        <v>Per Foot</v>
      </c>
      <c r="E86" s="82">
        <f>'SOW Units'!I85</f>
        <v>0</v>
      </c>
      <c r="F86" s="34">
        <f>'SOW Units'!G85</f>
        <v>63.94</v>
      </c>
      <c r="G86" s="244">
        <f t="shared" si="9"/>
        <v>0</v>
      </c>
      <c r="H86" s="85">
        <v>0</v>
      </c>
      <c r="I86" s="360">
        <f t="shared" si="10"/>
        <v>0</v>
      </c>
      <c r="J86" s="89">
        <v>0</v>
      </c>
      <c r="K86" s="244">
        <f t="shared" si="11"/>
        <v>0</v>
      </c>
      <c r="L86" s="93">
        <f t="shared" si="12"/>
        <v>0</v>
      </c>
      <c r="M86" s="375">
        <f t="shared" si="13"/>
        <v>0</v>
      </c>
      <c r="N86" s="225" t="b">
        <f t="shared" si="8"/>
        <v>0</v>
      </c>
      <c r="O86" s="36"/>
      <c r="P86" s="36"/>
      <c r="Q86" s="36"/>
      <c r="R86" s="36"/>
    </row>
    <row r="87" spans="1:18" s="9" customFormat="1" ht="16.5" hidden="1" customHeight="1" x14ac:dyDescent="0.35">
      <c r="A87" s="122" t="str">
        <f>'SOW Units'!B86</f>
        <v>6-8.</v>
      </c>
      <c r="B87" s="542" t="str">
        <f>IF('SOW Units'!C86="","",'SOW Units'!C86)</f>
        <v>Surface Casing - 12 inch diameter</v>
      </c>
      <c r="C87" s="543"/>
      <c r="D87" s="57" t="str">
        <f>IF('SOW Units'!E86="","",'SOW Units'!E86)</f>
        <v>Per Foot</v>
      </c>
      <c r="E87" s="82">
        <f>'SOW Units'!I86</f>
        <v>0</v>
      </c>
      <c r="F87" s="34">
        <f>'SOW Units'!G86</f>
        <v>68.349999999999994</v>
      </c>
      <c r="G87" s="244">
        <f t="shared" si="9"/>
        <v>0</v>
      </c>
      <c r="H87" s="85">
        <v>0</v>
      </c>
      <c r="I87" s="360">
        <f t="shared" si="10"/>
        <v>0</v>
      </c>
      <c r="J87" s="89">
        <v>0</v>
      </c>
      <c r="K87" s="244">
        <f t="shared" si="11"/>
        <v>0</v>
      </c>
      <c r="L87" s="93">
        <f t="shared" si="12"/>
        <v>0</v>
      </c>
      <c r="M87" s="375">
        <f t="shared" si="13"/>
        <v>0</v>
      </c>
      <c r="N87" s="225" t="b">
        <f t="shared" si="8"/>
        <v>0</v>
      </c>
      <c r="O87" s="45"/>
      <c r="P87" s="45"/>
      <c r="Q87" s="45"/>
      <c r="R87" s="45"/>
    </row>
    <row r="88" spans="1:18" s="8" customFormat="1" ht="16.5" hidden="1" customHeight="1" x14ac:dyDescent="0.35">
      <c r="A88" s="122" t="str">
        <f>'SOW Units'!B87</f>
        <v>6-9.a.</v>
      </c>
      <c r="B88" s="542" t="str">
        <f>IF('SOW Units'!C87="","",'SOW Units'!C87)</f>
        <v>Additional Well Screen &gt; 20 feet - 1 inch diameter</v>
      </c>
      <c r="C88" s="543"/>
      <c r="D88" s="57" t="str">
        <f>IF('SOW Units'!E87="","",'SOW Units'!E87)</f>
        <v>Per Foot</v>
      </c>
      <c r="E88" s="82">
        <f>'SOW Units'!I87</f>
        <v>0</v>
      </c>
      <c r="F88" s="34">
        <f>'SOW Units'!G87</f>
        <v>9.4499999999999993</v>
      </c>
      <c r="G88" s="244">
        <f t="shared" si="9"/>
        <v>0</v>
      </c>
      <c r="H88" s="85">
        <v>0</v>
      </c>
      <c r="I88" s="360">
        <f t="shared" si="10"/>
        <v>0</v>
      </c>
      <c r="J88" s="89">
        <v>0</v>
      </c>
      <c r="K88" s="244">
        <f t="shared" si="11"/>
        <v>0</v>
      </c>
      <c r="L88" s="93">
        <f t="shared" si="12"/>
        <v>0</v>
      </c>
      <c r="M88" s="375">
        <f t="shared" si="13"/>
        <v>0</v>
      </c>
      <c r="N88" s="225" t="b">
        <f t="shared" si="8"/>
        <v>0</v>
      </c>
      <c r="O88" s="36"/>
      <c r="P88" s="36"/>
      <c r="Q88" s="36"/>
      <c r="R88" s="36"/>
    </row>
    <row r="89" spans="1:18" s="8" customFormat="1" ht="16.5" hidden="1" customHeight="1" x14ac:dyDescent="0.35">
      <c r="A89" s="122" t="str">
        <f>'SOW Units'!B88</f>
        <v>6-9.b.</v>
      </c>
      <c r="B89" s="542" t="str">
        <f>IF('SOW Units'!C88="","",'SOW Units'!C88)</f>
        <v>Additional Well Screen &gt; 20 feet - 2 inch diameter</v>
      </c>
      <c r="C89" s="543"/>
      <c r="D89" s="57" t="str">
        <f>IF('SOW Units'!E88="","",'SOW Units'!E88)</f>
        <v>Per Foot</v>
      </c>
      <c r="E89" s="82">
        <f>'SOW Units'!I88</f>
        <v>0</v>
      </c>
      <c r="F89" s="34">
        <f>'SOW Units'!G88</f>
        <v>11.55</v>
      </c>
      <c r="G89" s="244">
        <f t="shared" si="9"/>
        <v>0</v>
      </c>
      <c r="H89" s="85">
        <v>0</v>
      </c>
      <c r="I89" s="360">
        <f t="shared" si="10"/>
        <v>0</v>
      </c>
      <c r="J89" s="89">
        <v>0</v>
      </c>
      <c r="K89" s="244">
        <f t="shared" si="11"/>
        <v>0</v>
      </c>
      <c r="L89" s="93">
        <f t="shared" si="12"/>
        <v>0</v>
      </c>
      <c r="M89" s="375">
        <f t="shared" si="13"/>
        <v>0</v>
      </c>
      <c r="N89" s="225" t="b">
        <f t="shared" si="8"/>
        <v>0</v>
      </c>
      <c r="O89" s="36"/>
      <c r="P89" s="36"/>
      <c r="Q89" s="36"/>
      <c r="R89" s="36"/>
    </row>
    <row r="90" spans="1:18" s="8" customFormat="1" ht="16.5" hidden="1" customHeight="1" x14ac:dyDescent="0.35">
      <c r="A90" s="122" t="str">
        <f>'SOW Units'!B89</f>
        <v>6-9.c.</v>
      </c>
      <c r="B90" s="542" t="str">
        <f>IF('SOW Units'!C89="","",'SOW Units'!C89)</f>
        <v>Additional Well Screen &gt; 20 feet - 4 inch diameter</v>
      </c>
      <c r="C90" s="543"/>
      <c r="D90" s="57" t="str">
        <f>IF('SOW Units'!E89="","",'SOW Units'!E89)</f>
        <v>Per Foot</v>
      </c>
      <c r="E90" s="82">
        <f>'SOW Units'!I89</f>
        <v>0</v>
      </c>
      <c r="F90" s="34">
        <f>'SOW Units'!G89</f>
        <v>18.18</v>
      </c>
      <c r="G90" s="244">
        <f t="shared" si="9"/>
        <v>0</v>
      </c>
      <c r="H90" s="85">
        <v>0</v>
      </c>
      <c r="I90" s="360">
        <f t="shared" si="10"/>
        <v>0</v>
      </c>
      <c r="J90" s="89">
        <v>0</v>
      </c>
      <c r="K90" s="244">
        <f t="shared" si="11"/>
        <v>0</v>
      </c>
      <c r="L90" s="93">
        <f t="shared" si="12"/>
        <v>0</v>
      </c>
      <c r="M90" s="375">
        <f t="shared" si="13"/>
        <v>0</v>
      </c>
      <c r="N90" s="225" t="b">
        <f t="shared" si="8"/>
        <v>0</v>
      </c>
      <c r="O90" s="36"/>
      <c r="P90" s="36"/>
      <c r="Q90" s="36"/>
      <c r="R90" s="36"/>
    </row>
    <row r="91" spans="1:18" s="8" customFormat="1" ht="16.5" hidden="1" customHeight="1" x14ac:dyDescent="0.35">
      <c r="A91" s="122" t="str">
        <f>'SOW Units'!B90</f>
        <v>6-9.d.</v>
      </c>
      <c r="B91" s="542" t="str">
        <f>IF('SOW Units'!C90="","",'SOW Units'!C90)</f>
        <v>Additional Well Screen &gt; 20 feet - 6 inch diameter</v>
      </c>
      <c r="C91" s="543"/>
      <c r="D91" s="57" t="str">
        <f>IF('SOW Units'!E90="","",'SOW Units'!E90)</f>
        <v>Per Foot</v>
      </c>
      <c r="E91" s="82">
        <f>'SOW Units'!I90</f>
        <v>0</v>
      </c>
      <c r="F91" s="34">
        <f>'SOW Units'!G90</f>
        <v>23.1</v>
      </c>
      <c r="G91" s="244">
        <f t="shared" si="9"/>
        <v>0</v>
      </c>
      <c r="H91" s="85">
        <v>0</v>
      </c>
      <c r="I91" s="360">
        <f t="shared" si="10"/>
        <v>0</v>
      </c>
      <c r="J91" s="89">
        <v>0</v>
      </c>
      <c r="K91" s="244">
        <f t="shared" si="11"/>
        <v>0</v>
      </c>
      <c r="L91" s="93">
        <f t="shared" si="12"/>
        <v>0</v>
      </c>
      <c r="M91" s="375">
        <f t="shared" si="13"/>
        <v>0</v>
      </c>
      <c r="N91" s="225" t="b">
        <f t="shared" si="8"/>
        <v>0</v>
      </c>
      <c r="O91" s="36"/>
      <c r="P91" s="36"/>
      <c r="Q91" s="36"/>
      <c r="R91" s="36"/>
    </row>
    <row r="92" spans="1:18" s="8" customFormat="1" ht="16.5" hidden="1" customHeight="1" x14ac:dyDescent="0.35">
      <c r="A92" s="122" t="str">
        <f>'SOW Units'!B91</f>
        <v>6-10.</v>
      </c>
      <c r="B92" s="542" t="str">
        <f>IF('SOW Units'!C91="","",'SOW Units'!C91)</f>
        <v xml:space="preserve">Above Grade Well Completion </v>
      </c>
      <c r="C92" s="543"/>
      <c r="D92" s="57" t="str">
        <f>IF('SOW Units'!E91="","",'SOW Units'!E91)</f>
        <v xml:space="preserve">Per Well </v>
      </c>
      <c r="E92" s="82">
        <f>'SOW Units'!I91</f>
        <v>0</v>
      </c>
      <c r="F92" s="34">
        <f>'SOW Units'!G91</f>
        <v>151.93</v>
      </c>
      <c r="G92" s="244">
        <f t="shared" si="9"/>
        <v>0</v>
      </c>
      <c r="H92" s="85">
        <v>0</v>
      </c>
      <c r="I92" s="360">
        <f t="shared" si="10"/>
        <v>0</v>
      </c>
      <c r="J92" s="89">
        <v>0</v>
      </c>
      <c r="K92" s="244">
        <f t="shared" si="11"/>
        <v>0</v>
      </c>
      <c r="L92" s="93">
        <f t="shared" si="12"/>
        <v>0</v>
      </c>
      <c r="M92" s="375">
        <f t="shared" si="13"/>
        <v>0</v>
      </c>
      <c r="N92" s="225" t="b">
        <f t="shared" si="8"/>
        <v>0</v>
      </c>
      <c r="O92" s="36"/>
      <c r="P92" s="36"/>
      <c r="Q92" s="36"/>
      <c r="R92" s="36"/>
    </row>
    <row r="93" spans="1:18" s="8" customFormat="1" ht="16.5" hidden="1" customHeight="1" x14ac:dyDescent="0.35">
      <c r="A93" s="122" t="str">
        <f>'SOW Units'!B92</f>
        <v>6-11.</v>
      </c>
      <c r="B93" s="542" t="str">
        <f>IF('SOW Units'!C92="","",'SOW Units'!C92)</f>
        <v>Installation of Well Vault - 2 x 2 x 2 foot</v>
      </c>
      <c r="C93" s="543"/>
      <c r="D93" s="57" t="str">
        <f>IF('SOW Units'!E92="","",'SOW Units'!E92)</f>
        <v>Per Vault</v>
      </c>
      <c r="E93" s="82">
        <f>'SOW Units'!I92</f>
        <v>0</v>
      </c>
      <c r="F93" s="34">
        <f>'SOW Units'!G92</f>
        <v>668.51</v>
      </c>
      <c r="G93" s="244">
        <f t="shared" si="9"/>
        <v>0</v>
      </c>
      <c r="H93" s="85">
        <v>0</v>
      </c>
      <c r="I93" s="360">
        <f t="shared" si="10"/>
        <v>0</v>
      </c>
      <c r="J93" s="89">
        <v>0</v>
      </c>
      <c r="K93" s="244">
        <f t="shared" si="11"/>
        <v>0</v>
      </c>
      <c r="L93" s="93">
        <f t="shared" si="12"/>
        <v>0</v>
      </c>
      <c r="M93" s="375">
        <f t="shared" si="13"/>
        <v>0</v>
      </c>
      <c r="N93" s="225" t="b">
        <f t="shared" si="8"/>
        <v>0</v>
      </c>
      <c r="O93" s="36"/>
      <c r="P93" s="36"/>
      <c r="Q93" s="36"/>
      <c r="R93" s="36"/>
    </row>
    <row r="94" spans="1:18" s="9" customFormat="1" ht="16.5" hidden="1" customHeight="1" x14ac:dyDescent="0.35">
      <c r="A94" s="122" t="str">
        <f>'SOW Units'!B93</f>
        <v>6-12.</v>
      </c>
      <c r="B94" s="542" t="str">
        <f>IF('SOW Units'!C93="","",'SOW Units'!C93)</f>
        <v>Installation of Well Vault - 4 x 4 x 2 foot</v>
      </c>
      <c r="C94" s="543"/>
      <c r="D94" s="57" t="str">
        <f>IF('SOW Units'!E93="","",'SOW Units'!E93)</f>
        <v>Per Vault</v>
      </c>
      <c r="E94" s="82">
        <f>'SOW Units'!I93</f>
        <v>0</v>
      </c>
      <c r="F94" s="34">
        <f>'SOW Units'!G93</f>
        <v>1215.5</v>
      </c>
      <c r="G94" s="244">
        <f t="shared" si="9"/>
        <v>0</v>
      </c>
      <c r="H94" s="85">
        <v>0</v>
      </c>
      <c r="I94" s="360">
        <f t="shared" si="10"/>
        <v>0</v>
      </c>
      <c r="J94" s="89">
        <v>0</v>
      </c>
      <c r="K94" s="244">
        <f t="shared" si="11"/>
        <v>0</v>
      </c>
      <c r="L94" s="93">
        <f t="shared" si="12"/>
        <v>0</v>
      </c>
      <c r="M94" s="375">
        <f t="shared" si="13"/>
        <v>0</v>
      </c>
      <c r="N94" s="225" t="b">
        <f t="shared" si="8"/>
        <v>0</v>
      </c>
      <c r="O94" s="45"/>
      <c r="P94" s="45"/>
      <c r="Q94" s="45"/>
      <c r="R94" s="45"/>
    </row>
    <row r="95" spans="1:18" s="8" customFormat="1" ht="16.5" hidden="1" customHeight="1" x14ac:dyDescent="0.35">
      <c r="A95" s="122" t="str">
        <f>'SOW Units'!B94</f>
        <v>6-13.</v>
      </c>
      <c r="B95" s="542" t="str">
        <f>IF('SOW Units'!C94="","",'SOW Units'!C94)</f>
        <v>Well Redevelopment</v>
      </c>
      <c r="C95" s="543"/>
      <c r="D95" s="57" t="str">
        <f>IF('SOW Units'!E94="","",'SOW Units'!E94)</f>
        <v xml:space="preserve">Per Well </v>
      </c>
      <c r="E95" s="82">
        <f>'SOW Units'!I94</f>
        <v>0</v>
      </c>
      <c r="F95" s="34">
        <f>'SOW Units'!G94</f>
        <v>197.4</v>
      </c>
      <c r="G95" s="244">
        <f t="shared" si="9"/>
        <v>0</v>
      </c>
      <c r="H95" s="85">
        <v>0</v>
      </c>
      <c r="I95" s="360">
        <f t="shared" si="10"/>
        <v>0</v>
      </c>
      <c r="J95" s="89">
        <v>0</v>
      </c>
      <c r="K95" s="244">
        <f t="shared" si="11"/>
        <v>0</v>
      </c>
      <c r="L95" s="93">
        <f t="shared" si="12"/>
        <v>0</v>
      </c>
      <c r="M95" s="375">
        <f t="shared" si="13"/>
        <v>0</v>
      </c>
      <c r="N95" s="225" t="b">
        <f t="shared" si="8"/>
        <v>0</v>
      </c>
      <c r="O95" s="36"/>
      <c r="P95" s="36"/>
      <c r="Q95" s="36"/>
      <c r="R95" s="36"/>
    </row>
    <row r="96" spans="1:18" s="8" customFormat="1" ht="33" hidden="1" customHeight="1" x14ac:dyDescent="0.35">
      <c r="A96" s="122" t="str">
        <f>'SOW Units'!B95</f>
        <v>6-14.</v>
      </c>
      <c r="B96" s="542" t="str">
        <f>IF('SOW Units'!C95="","",'SOW Units'!C95)</f>
        <v>Removal and Reinstallation of 8-inch Manhole and Well Pad (well pad/manhole has been damaged or destroyed)</v>
      </c>
      <c r="C96" s="543"/>
      <c r="D96" s="57" t="str">
        <f>IF('SOW Units'!E95="","",'SOW Units'!E95)</f>
        <v xml:space="preserve">Per Well </v>
      </c>
      <c r="E96" s="82">
        <f>'SOW Units'!I95</f>
        <v>0</v>
      </c>
      <c r="F96" s="34">
        <f>'SOW Units'!G95</f>
        <v>347.44</v>
      </c>
      <c r="G96" s="244">
        <f t="shared" si="9"/>
        <v>0</v>
      </c>
      <c r="H96" s="85">
        <v>0</v>
      </c>
      <c r="I96" s="360">
        <f t="shared" si="10"/>
        <v>0</v>
      </c>
      <c r="J96" s="89">
        <v>0</v>
      </c>
      <c r="K96" s="244">
        <f t="shared" si="11"/>
        <v>0</v>
      </c>
      <c r="L96" s="93">
        <f t="shared" si="12"/>
        <v>0</v>
      </c>
      <c r="M96" s="375">
        <f t="shared" si="13"/>
        <v>0</v>
      </c>
      <c r="N96" s="225" t="b">
        <f t="shared" si="8"/>
        <v>0</v>
      </c>
      <c r="O96" s="36"/>
      <c r="P96" s="36"/>
      <c r="Q96" s="36"/>
      <c r="R96" s="36"/>
    </row>
    <row r="97" spans="1:18" s="8" customFormat="1" ht="33" hidden="1" customHeight="1" x14ac:dyDescent="0.35">
      <c r="A97" s="122" t="str">
        <f>'SOW Units'!B96</f>
        <v>6-15.</v>
      </c>
      <c r="B97" s="542" t="str">
        <f>IF('SOW Units'!C96="","",'SOW Units'!C96)</f>
        <v>Removal and Reinstallation of 12-inch Manhole and Well Pad (well pad/manhole has been damaged or destroyed)</v>
      </c>
      <c r="C97" s="543"/>
      <c r="D97" s="57" t="str">
        <f>IF('SOW Units'!E96="","",'SOW Units'!E96)</f>
        <v xml:space="preserve">Per Well </v>
      </c>
      <c r="E97" s="82">
        <f>'SOW Units'!I96</f>
        <v>0</v>
      </c>
      <c r="F97" s="34">
        <f>'SOW Units'!G96</f>
        <v>392.7</v>
      </c>
      <c r="G97" s="244">
        <f t="shared" si="9"/>
        <v>0</v>
      </c>
      <c r="H97" s="85">
        <v>0</v>
      </c>
      <c r="I97" s="360">
        <f t="shared" si="10"/>
        <v>0</v>
      </c>
      <c r="J97" s="89">
        <v>0</v>
      </c>
      <c r="K97" s="244">
        <f t="shared" si="11"/>
        <v>0</v>
      </c>
      <c r="L97" s="93">
        <f t="shared" si="12"/>
        <v>0</v>
      </c>
      <c r="M97" s="375">
        <f t="shared" si="13"/>
        <v>0</v>
      </c>
      <c r="N97" s="225" t="b">
        <f t="shared" si="8"/>
        <v>0</v>
      </c>
      <c r="O97" s="36"/>
      <c r="P97" s="36"/>
      <c r="Q97" s="36"/>
      <c r="R97" s="36"/>
    </row>
    <row r="98" spans="1:18" s="8" customFormat="1" ht="17.25" hidden="1" customHeight="1" x14ac:dyDescent="0.35">
      <c r="A98" s="253" t="str">
        <f>'SOW Units'!B97</f>
        <v>7.</v>
      </c>
      <c r="B98" s="560" t="str">
        <f>IF('SOW Units'!C97="","",'SOW Units'!C97)</f>
        <v>WELL ABANDONMENT</v>
      </c>
      <c r="C98" s="561"/>
      <c r="D98" s="206" t="str">
        <f>IF('SOW Units'!E97="","",'SOW Units'!E97)</f>
        <v/>
      </c>
      <c r="E98" s="207"/>
      <c r="F98" s="194"/>
      <c r="G98" s="243"/>
      <c r="H98" s="208"/>
      <c r="I98" s="359"/>
      <c r="J98" s="196"/>
      <c r="K98" s="243"/>
      <c r="L98" s="209"/>
      <c r="M98" s="374"/>
      <c r="N98" s="225" t="b">
        <f t="shared" si="8"/>
        <v>0</v>
      </c>
      <c r="O98" s="36"/>
      <c r="P98" s="36"/>
      <c r="Q98" s="36"/>
      <c r="R98" s="36"/>
    </row>
    <row r="99" spans="1:18" s="8" customFormat="1" ht="16.5" hidden="1" customHeight="1" x14ac:dyDescent="0.35">
      <c r="A99" s="122" t="str">
        <f>'SOW Units'!B98</f>
        <v>7-1.</v>
      </c>
      <c r="B99" s="542" t="str">
        <f>IF('SOW Units'!C98="","",'SOW Units'!C98)</f>
        <v>Grout and Abandon Well, 1 to 2 inch diameter</v>
      </c>
      <c r="C99" s="543"/>
      <c r="D99" s="57" t="str">
        <f>IF('SOW Units'!E98="","",'SOW Units'!E98)</f>
        <v>Per Foot</v>
      </c>
      <c r="E99" s="82">
        <f>'SOW Units'!I98</f>
        <v>0</v>
      </c>
      <c r="F99" s="34">
        <f>'SOW Units'!G98</f>
        <v>20.6</v>
      </c>
      <c r="G99" s="244">
        <f t="shared" si="9"/>
        <v>0</v>
      </c>
      <c r="H99" s="85">
        <v>0</v>
      </c>
      <c r="I99" s="360">
        <f t="shared" si="10"/>
        <v>0</v>
      </c>
      <c r="J99" s="89">
        <v>0</v>
      </c>
      <c r="K99" s="244">
        <f t="shared" si="11"/>
        <v>0</v>
      </c>
      <c r="L99" s="93">
        <f t="shared" si="12"/>
        <v>0</v>
      </c>
      <c r="M99" s="375">
        <f t="shared" si="13"/>
        <v>0</v>
      </c>
      <c r="N99" s="225" t="b">
        <f t="shared" si="8"/>
        <v>0</v>
      </c>
      <c r="O99" s="36"/>
      <c r="P99" s="36"/>
      <c r="Q99" s="36"/>
      <c r="R99" s="36"/>
    </row>
    <row r="100" spans="1:18" s="8" customFormat="1" ht="16.5" hidden="1" customHeight="1" x14ac:dyDescent="0.35">
      <c r="A100" s="122" t="str">
        <f>'SOW Units'!B99</f>
        <v>7-2.</v>
      </c>
      <c r="B100" s="542" t="str">
        <f>IF('SOW Units'!C99="","",'SOW Units'!C99)</f>
        <v>Grout and Abandon Well, &gt; 2 to 4 inch diameter</v>
      </c>
      <c r="C100" s="543"/>
      <c r="D100" s="57" t="str">
        <f>IF('SOW Units'!E99="","",'SOW Units'!E99)</f>
        <v>Per Foot</v>
      </c>
      <c r="E100" s="82">
        <f>'SOW Units'!I99</f>
        <v>0</v>
      </c>
      <c r="F100" s="34">
        <f>'SOW Units'!G99</f>
        <v>24</v>
      </c>
      <c r="G100" s="244">
        <f t="shared" si="9"/>
        <v>0</v>
      </c>
      <c r="H100" s="85">
        <v>0</v>
      </c>
      <c r="I100" s="360">
        <f t="shared" si="10"/>
        <v>0</v>
      </c>
      <c r="J100" s="89">
        <v>0</v>
      </c>
      <c r="K100" s="244">
        <f t="shared" si="11"/>
        <v>0</v>
      </c>
      <c r="L100" s="93">
        <f t="shared" si="12"/>
        <v>0</v>
      </c>
      <c r="M100" s="375">
        <f t="shared" si="13"/>
        <v>0</v>
      </c>
      <c r="N100" s="225" t="b">
        <f t="shared" si="8"/>
        <v>0</v>
      </c>
      <c r="O100" s="36"/>
      <c r="P100" s="36"/>
      <c r="Q100" s="36"/>
      <c r="R100" s="36"/>
    </row>
    <row r="101" spans="1:18" s="8" customFormat="1" ht="16.5" hidden="1" customHeight="1" x14ac:dyDescent="0.35">
      <c r="A101" s="122" t="str">
        <f>'SOW Units'!B100</f>
        <v>7-3.</v>
      </c>
      <c r="B101" s="542" t="str">
        <f>IF('SOW Units'!C100="","",'SOW Units'!C100)</f>
        <v>Grout and Abandon Well, &gt; 4 to 6 inch diameter</v>
      </c>
      <c r="C101" s="543"/>
      <c r="D101" s="57" t="str">
        <f>IF('SOW Units'!E100="","",'SOW Units'!E100)</f>
        <v>Per Foot</v>
      </c>
      <c r="E101" s="82">
        <f>'SOW Units'!I100</f>
        <v>0</v>
      </c>
      <c r="F101" s="34">
        <f>'SOW Units'!G100</f>
        <v>27.56</v>
      </c>
      <c r="G101" s="244">
        <f t="shared" si="9"/>
        <v>0</v>
      </c>
      <c r="H101" s="85">
        <v>0</v>
      </c>
      <c r="I101" s="360">
        <f t="shared" si="10"/>
        <v>0</v>
      </c>
      <c r="J101" s="89">
        <v>0</v>
      </c>
      <c r="K101" s="244">
        <f t="shared" si="11"/>
        <v>0</v>
      </c>
      <c r="L101" s="93">
        <f t="shared" si="12"/>
        <v>0</v>
      </c>
      <c r="M101" s="375">
        <f t="shared" si="13"/>
        <v>0</v>
      </c>
      <c r="N101" s="225" t="b">
        <f t="shared" si="8"/>
        <v>0</v>
      </c>
      <c r="O101" s="36"/>
      <c r="P101" s="36"/>
      <c r="Q101" s="36"/>
      <c r="R101" s="36"/>
    </row>
    <row r="102" spans="1:18" s="8" customFormat="1" ht="16.5" hidden="1" customHeight="1" x14ac:dyDescent="0.35">
      <c r="A102" s="122" t="str">
        <f>'SOW Units'!B101</f>
        <v>7-4.</v>
      </c>
      <c r="B102" s="542" t="str">
        <f>IF('SOW Units'!C101="","",'SOW Units'!C101)</f>
        <v>Grout and Abandon Well, &gt; 6 inch diameter</v>
      </c>
      <c r="C102" s="543"/>
      <c r="D102" s="57" t="str">
        <f>IF('SOW Units'!E101="","",'SOW Units'!E101)</f>
        <v>Per Foot</v>
      </c>
      <c r="E102" s="82">
        <f>'SOW Units'!I101</f>
        <v>0</v>
      </c>
      <c r="F102" s="34">
        <f>'SOW Units'!G101</f>
        <v>28.66</v>
      </c>
      <c r="G102" s="244">
        <f t="shared" si="9"/>
        <v>0</v>
      </c>
      <c r="H102" s="85">
        <v>0</v>
      </c>
      <c r="I102" s="360">
        <f t="shared" si="10"/>
        <v>0</v>
      </c>
      <c r="J102" s="89">
        <v>0</v>
      </c>
      <c r="K102" s="244">
        <f t="shared" si="11"/>
        <v>0</v>
      </c>
      <c r="L102" s="93">
        <f t="shared" si="12"/>
        <v>0</v>
      </c>
      <c r="M102" s="375">
        <f t="shared" si="13"/>
        <v>0</v>
      </c>
      <c r="N102" s="225" t="b">
        <f t="shared" si="8"/>
        <v>0</v>
      </c>
      <c r="O102" s="36"/>
      <c r="P102" s="36"/>
      <c r="Q102" s="36"/>
      <c r="R102" s="36"/>
    </row>
    <row r="103" spans="1:18" s="8" customFormat="1" ht="16.5" hidden="1" customHeight="1" x14ac:dyDescent="0.35">
      <c r="A103" s="122" t="str">
        <f>'SOW Units'!B102</f>
        <v>7-5.</v>
      </c>
      <c r="B103" s="542" t="str">
        <f>IF('SOW Units'!C102="","",'SOW Units'!C102)</f>
        <v>Removal of Well Vault - 2 x 2 x 2 foot</v>
      </c>
      <c r="C103" s="543"/>
      <c r="D103" s="57" t="str">
        <f>IF('SOW Units'!E102="","",'SOW Units'!E102)</f>
        <v>Per Vault</v>
      </c>
      <c r="E103" s="82">
        <f>'SOW Units'!I102</f>
        <v>0</v>
      </c>
      <c r="F103" s="34">
        <f>'SOW Units'!G102</f>
        <v>364.64</v>
      </c>
      <c r="G103" s="244">
        <f t="shared" si="9"/>
        <v>0</v>
      </c>
      <c r="H103" s="85">
        <v>0</v>
      </c>
      <c r="I103" s="360">
        <f t="shared" si="10"/>
        <v>0</v>
      </c>
      <c r="J103" s="89">
        <v>0</v>
      </c>
      <c r="K103" s="244">
        <f t="shared" si="11"/>
        <v>0</v>
      </c>
      <c r="L103" s="93">
        <f t="shared" si="12"/>
        <v>0</v>
      </c>
      <c r="M103" s="375">
        <f t="shared" si="13"/>
        <v>0</v>
      </c>
      <c r="N103" s="225" t="b">
        <f t="shared" si="8"/>
        <v>0</v>
      </c>
      <c r="O103" s="36"/>
      <c r="P103" s="36"/>
      <c r="Q103" s="36"/>
      <c r="R103" s="36"/>
    </row>
    <row r="104" spans="1:18" s="8" customFormat="1" ht="16.5" hidden="1" customHeight="1" x14ac:dyDescent="0.35">
      <c r="A104" s="122" t="str">
        <f>'SOW Units'!B103</f>
        <v>7-6.</v>
      </c>
      <c r="B104" s="542" t="str">
        <f>IF('SOW Units'!C103="","",'SOW Units'!C103)</f>
        <v>Removal of Well Vault - 4 x 4 x 2 foot</v>
      </c>
      <c r="C104" s="543"/>
      <c r="D104" s="57" t="str">
        <f>IF('SOW Units'!E103="","",'SOW Units'!E103)</f>
        <v>Per Vault</v>
      </c>
      <c r="E104" s="82">
        <f>'SOW Units'!I103</f>
        <v>0</v>
      </c>
      <c r="F104" s="34">
        <f>'SOW Units'!G103</f>
        <v>607.75</v>
      </c>
      <c r="G104" s="244">
        <f t="shared" si="9"/>
        <v>0</v>
      </c>
      <c r="H104" s="85">
        <v>0</v>
      </c>
      <c r="I104" s="360">
        <f t="shared" si="10"/>
        <v>0</v>
      </c>
      <c r="J104" s="89">
        <v>0</v>
      </c>
      <c r="K104" s="244">
        <f t="shared" si="11"/>
        <v>0</v>
      </c>
      <c r="L104" s="93">
        <f t="shared" si="12"/>
        <v>0</v>
      </c>
      <c r="M104" s="375">
        <f t="shared" si="13"/>
        <v>0</v>
      </c>
      <c r="N104" s="225" t="b">
        <f t="shared" si="8"/>
        <v>0</v>
      </c>
      <c r="O104" s="36"/>
      <c r="P104" s="36"/>
      <c r="Q104" s="36"/>
      <c r="R104" s="36"/>
    </row>
    <row r="105" spans="1:18" s="9" customFormat="1" ht="16.5" hidden="1" customHeight="1" x14ac:dyDescent="0.35">
      <c r="A105" s="122" t="str">
        <f>'SOW Units'!B104</f>
        <v>7-7.</v>
      </c>
      <c r="B105" s="542" t="str">
        <f>IF('SOW Units'!C104="","",'SOW Units'!C104)</f>
        <v>Removal of Well Pad and Manhole</v>
      </c>
      <c r="C105" s="543"/>
      <c r="D105" s="57" t="str">
        <f>IF('SOW Units'!E104="","",'SOW Units'!E104)</f>
        <v xml:space="preserve">Per Well </v>
      </c>
      <c r="E105" s="82">
        <f>'SOW Units'!I104</f>
        <v>0</v>
      </c>
      <c r="F105" s="34">
        <f>'SOW Units'!G104</f>
        <v>171.99</v>
      </c>
      <c r="G105" s="244">
        <f t="shared" si="9"/>
        <v>0</v>
      </c>
      <c r="H105" s="85">
        <v>0</v>
      </c>
      <c r="I105" s="360">
        <f t="shared" si="10"/>
        <v>0</v>
      </c>
      <c r="J105" s="89">
        <v>0</v>
      </c>
      <c r="K105" s="244">
        <f t="shared" si="11"/>
        <v>0</v>
      </c>
      <c r="L105" s="93">
        <f t="shared" si="12"/>
        <v>0</v>
      </c>
      <c r="M105" s="375">
        <f t="shared" si="13"/>
        <v>0</v>
      </c>
      <c r="N105" s="225" t="b">
        <f t="shared" si="8"/>
        <v>0</v>
      </c>
      <c r="O105" s="45"/>
      <c r="P105" s="45"/>
      <c r="Q105" s="45"/>
      <c r="R105" s="45"/>
    </row>
    <row r="106" spans="1:18" s="8" customFormat="1" ht="17.25" hidden="1" customHeight="1" x14ac:dyDescent="0.35">
      <c r="A106" s="253" t="str">
        <f>'SOW Units'!B105</f>
        <v>8.</v>
      </c>
      <c r="B106" s="560" t="str">
        <f>IF('SOW Units'!C105="","",'SOW Units'!C105)</f>
        <v>SAMPLE COLLECTION AND FIELD TESTING</v>
      </c>
      <c r="C106" s="561"/>
      <c r="D106" s="206" t="str">
        <f>IF('SOW Units'!E105="","",'SOW Units'!E105)</f>
        <v/>
      </c>
      <c r="E106" s="207"/>
      <c r="F106" s="194"/>
      <c r="G106" s="243"/>
      <c r="H106" s="208"/>
      <c r="I106" s="359"/>
      <c r="J106" s="196"/>
      <c r="K106" s="243"/>
      <c r="L106" s="209"/>
      <c r="M106" s="374"/>
      <c r="N106" s="225" t="b">
        <f t="shared" si="8"/>
        <v>0</v>
      </c>
      <c r="O106" s="36"/>
      <c r="P106" s="36"/>
      <c r="Q106" s="36"/>
      <c r="R106" s="36"/>
    </row>
    <row r="107" spans="1:18" s="8" customFormat="1" ht="16.5" hidden="1" customHeight="1" x14ac:dyDescent="0.35">
      <c r="A107" s="122" t="str">
        <f>'SOW Units'!B106</f>
        <v>8-1.</v>
      </c>
      <c r="B107" s="542" t="str">
        <f>IF('SOW Units'!C106="","",'SOW Units'!C106)</f>
        <v>Monitoring Well Sampling with Water Level, ≤ 100 foot depth</v>
      </c>
      <c r="C107" s="543"/>
      <c r="D107" s="57" t="str">
        <f>IF('SOW Units'!E106="","",'SOW Units'!E106)</f>
        <v xml:space="preserve">Per Well </v>
      </c>
      <c r="E107" s="82">
        <f>'SOW Units'!I106</f>
        <v>0</v>
      </c>
      <c r="F107" s="34">
        <f>'SOW Units'!G106</f>
        <v>255</v>
      </c>
      <c r="G107" s="244">
        <f t="shared" si="9"/>
        <v>0</v>
      </c>
      <c r="H107" s="85">
        <v>0</v>
      </c>
      <c r="I107" s="360">
        <f t="shared" si="10"/>
        <v>0</v>
      </c>
      <c r="J107" s="89">
        <v>0</v>
      </c>
      <c r="K107" s="244">
        <f t="shared" si="11"/>
        <v>0</v>
      </c>
      <c r="L107" s="93">
        <f t="shared" si="12"/>
        <v>0</v>
      </c>
      <c r="M107" s="375">
        <f t="shared" si="13"/>
        <v>0</v>
      </c>
      <c r="N107" s="225" t="b">
        <f t="shared" si="8"/>
        <v>0</v>
      </c>
      <c r="O107" s="36"/>
      <c r="P107" s="36"/>
      <c r="Q107" s="36"/>
      <c r="R107" s="36"/>
    </row>
    <row r="108" spans="1:18" s="8" customFormat="1" ht="16.5" hidden="1" customHeight="1" x14ac:dyDescent="0.35">
      <c r="A108" s="122" t="str">
        <f>'SOW Units'!B107</f>
        <v>8-2.</v>
      </c>
      <c r="B108" s="542" t="str">
        <f>IF('SOW Units'!C107="","",'SOW Units'!C107)</f>
        <v>Monitoring Well Sampling with Water Level, &gt; 100 foot depth</v>
      </c>
      <c r="C108" s="543"/>
      <c r="D108" s="57" t="str">
        <f>IF('SOW Units'!E107="","",'SOW Units'!E107)</f>
        <v xml:space="preserve">Per Well </v>
      </c>
      <c r="E108" s="82">
        <f>'SOW Units'!I107</f>
        <v>0</v>
      </c>
      <c r="F108" s="34">
        <f>'SOW Units'!G107</f>
        <v>262.5</v>
      </c>
      <c r="G108" s="244">
        <f t="shared" si="9"/>
        <v>0</v>
      </c>
      <c r="H108" s="85">
        <v>0</v>
      </c>
      <c r="I108" s="360">
        <f t="shared" si="10"/>
        <v>0</v>
      </c>
      <c r="J108" s="89">
        <v>0</v>
      </c>
      <c r="K108" s="244">
        <f t="shared" si="11"/>
        <v>0</v>
      </c>
      <c r="L108" s="93">
        <f t="shared" si="12"/>
        <v>0</v>
      </c>
      <c r="M108" s="375">
        <f t="shared" si="13"/>
        <v>0</v>
      </c>
      <c r="N108" s="225" t="b">
        <f t="shared" si="8"/>
        <v>0</v>
      </c>
      <c r="O108" s="36"/>
      <c r="P108" s="36"/>
      <c r="Q108" s="36"/>
      <c r="R108" s="36"/>
    </row>
    <row r="109" spans="1:18" s="8" customFormat="1" ht="16.5" hidden="1" customHeight="1" x14ac:dyDescent="0.35">
      <c r="A109" s="122" t="str">
        <f>'SOW Units'!B108</f>
        <v>8-3.</v>
      </c>
      <c r="B109" s="542" t="str">
        <f>IF('SOW Units'!C108="","",'SOW Units'!C108)</f>
        <v>Domestic Water Well Sampling</v>
      </c>
      <c r="C109" s="543"/>
      <c r="D109" s="57" t="str">
        <f>IF('SOW Units'!E108="","",'SOW Units'!E108)</f>
        <v xml:space="preserve">Per Well </v>
      </c>
      <c r="E109" s="82">
        <f>'SOW Units'!I108</f>
        <v>0</v>
      </c>
      <c r="F109" s="34">
        <f>'SOW Units'!G108</f>
        <v>110.25</v>
      </c>
      <c r="G109" s="244">
        <f t="shared" si="9"/>
        <v>0</v>
      </c>
      <c r="H109" s="85">
        <v>0</v>
      </c>
      <c r="I109" s="360">
        <f t="shared" si="10"/>
        <v>0</v>
      </c>
      <c r="J109" s="89">
        <v>0</v>
      </c>
      <c r="K109" s="244">
        <f t="shared" si="11"/>
        <v>0</v>
      </c>
      <c r="L109" s="93">
        <f t="shared" si="12"/>
        <v>0</v>
      </c>
      <c r="M109" s="375">
        <f t="shared" si="13"/>
        <v>0</v>
      </c>
      <c r="N109" s="225" t="b">
        <f t="shared" si="8"/>
        <v>0</v>
      </c>
      <c r="O109" s="36"/>
      <c r="P109" s="36"/>
      <c r="Q109" s="36"/>
      <c r="R109" s="36"/>
    </row>
    <row r="110" spans="1:18" s="8" customFormat="1" ht="16.5" hidden="1" customHeight="1" x14ac:dyDescent="0.35">
      <c r="A110" s="122" t="str">
        <f>'SOW Units'!B109</f>
        <v>8-4.</v>
      </c>
      <c r="B110" s="542" t="str">
        <f>IF('SOW Units'!C109="","",'SOW Units'!C109)</f>
        <v xml:space="preserve">Other Water Sampling </v>
      </c>
      <c r="C110" s="543"/>
      <c r="D110" s="57" t="str">
        <f>IF('SOW Units'!E109="","",'SOW Units'!E109)</f>
        <v>Per Sample</v>
      </c>
      <c r="E110" s="82">
        <f>'SOW Units'!I109</f>
        <v>0</v>
      </c>
      <c r="F110" s="34">
        <f>'SOW Units'!G109</f>
        <v>125</v>
      </c>
      <c r="G110" s="244">
        <f t="shared" si="9"/>
        <v>0</v>
      </c>
      <c r="H110" s="85">
        <v>0</v>
      </c>
      <c r="I110" s="360">
        <f t="shared" si="10"/>
        <v>0</v>
      </c>
      <c r="J110" s="89">
        <v>0</v>
      </c>
      <c r="K110" s="244">
        <f t="shared" si="11"/>
        <v>0</v>
      </c>
      <c r="L110" s="93">
        <f t="shared" si="12"/>
        <v>0</v>
      </c>
      <c r="M110" s="375">
        <f t="shared" si="13"/>
        <v>0</v>
      </c>
      <c r="N110" s="225" t="b">
        <f t="shared" si="8"/>
        <v>0</v>
      </c>
      <c r="O110" s="36"/>
      <c r="P110" s="36"/>
      <c r="Q110" s="36"/>
      <c r="R110" s="36"/>
    </row>
    <row r="111" spans="1:18" s="8" customFormat="1" ht="16.5" hidden="1" customHeight="1" x14ac:dyDescent="0.35">
      <c r="A111" s="122" t="str">
        <f>'SOW Units'!B110</f>
        <v>8-5.</v>
      </c>
      <c r="B111" s="542" t="str">
        <f>IF('SOW Units'!C110="","",'SOW Units'!C110)</f>
        <v>Free Product Sample Collection</v>
      </c>
      <c r="C111" s="543"/>
      <c r="D111" s="57" t="str">
        <f>IF('SOW Units'!E110="","",'SOW Units'!E110)</f>
        <v>Per Sample</v>
      </c>
      <c r="E111" s="82">
        <f>'SOW Units'!I110</f>
        <v>0</v>
      </c>
      <c r="F111" s="34">
        <f>'SOW Units'!G110</f>
        <v>84</v>
      </c>
      <c r="G111" s="244">
        <f t="shared" si="9"/>
        <v>0</v>
      </c>
      <c r="H111" s="85">
        <v>0</v>
      </c>
      <c r="I111" s="360">
        <f t="shared" si="10"/>
        <v>0</v>
      </c>
      <c r="J111" s="89">
        <v>0</v>
      </c>
      <c r="K111" s="244">
        <f t="shared" si="11"/>
        <v>0</v>
      </c>
      <c r="L111" s="93">
        <f t="shared" si="12"/>
        <v>0</v>
      </c>
      <c r="M111" s="375">
        <f t="shared" si="13"/>
        <v>0</v>
      </c>
      <c r="N111" s="225" t="b">
        <f t="shared" si="8"/>
        <v>0</v>
      </c>
      <c r="O111" s="36"/>
      <c r="P111" s="36"/>
      <c r="Q111" s="36"/>
      <c r="R111" s="36"/>
    </row>
    <row r="112" spans="1:18" s="8" customFormat="1" ht="16.5" hidden="1" customHeight="1" x14ac:dyDescent="0.35">
      <c r="A112" s="122" t="str">
        <f>'SOW Units'!B111</f>
        <v>8-6.</v>
      </c>
      <c r="B112" s="542" t="str">
        <f>IF('SOW Units'!C111="","",'SOW Units'!C111)</f>
        <v>Soil/Sediment Sample Collection</v>
      </c>
      <c r="C112" s="543"/>
      <c r="D112" s="57" t="str">
        <f>IF('SOW Units'!E111="","",'SOW Units'!E111)</f>
        <v>Per Sample</v>
      </c>
      <c r="E112" s="82">
        <f>'SOW Units'!I111</f>
        <v>0</v>
      </c>
      <c r="F112" s="34">
        <f>'SOW Units'!G111</f>
        <v>130</v>
      </c>
      <c r="G112" s="244">
        <f t="shared" si="9"/>
        <v>0</v>
      </c>
      <c r="H112" s="85">
        <v>0</v>
      </c>
      <c r="I112" s="360">
        <f t="shared" si="10"/>
        <v>0</v>
      </c>
      <c r="J112" s="89">
        <v>0</v>
      </c>
      <c r="K112" s="244">
        <f t="shared" si="11"/>
        <v>0</v>
      </c>
      <c r="L112" s="93">
        <f t="shared" si="12"/>
        <v>0</v>
      </c>
      <c r="M112" s="375">
        <f t="shared" si="13"/>
        <v>0</v>
      </c>
      <c r="N112" s="225" t="b">
        <f t="shared" si="8"/>
        <v>0</v>
      </c>
      <c r="O112" s="36"/>
      <c r="P112" s="36"/>
      <c r="Q112" s="36"/>
      <c r="R112" s="36"/>
    </row>
    <row r="113" spans="1:18" s="8" customFormat="1" ht="16.5" hidden="1" customHeight="1" x14ac:dyDescent="0.35">
      <c r="A113" s="122" t="str">
        <f>'SOW Units'!B112</f>
        <v>8-7.</v>
      </c>
      <c r="B113" s="542" t="str">
        <f>IF('SOW Units'!C112="","",'SOW Units'!C112)</f>
        <v xml:space="preserve">Water Level or Free Product Gauging </v>
      </c>
      <c r="C113" s="543"/>
      <c r="D113" s="57" t="str">
        <f>IF('SOW Units'!E112="","",'SOW Units'!E112)</f>
        <v xml:space="preserve">Per Well </v>
      </c>
      <c r="E113" s="82">
        <f>'SOW Units'!I112</f>
        <v>0</v>
      </c>
      <c r="F113" s="34">
        <f>'SOW Units'!G112</f>
        <v>23.15</v>
      </c>
      <c r="G113" s="244">
        <f t="shared" si="9"/>
        <v>0</v>
      </c>
      <c r="H113" s="85">
        <v>0</v>
      </c>
      <c r="I113" s="360">
        <f t="shared" si="10"/>
        <v>0</v>
      </c>
      <c r="J113" s="89">
        <v>0</v>
      </c>
      <c r="K113" s="244">
        <f t="shared" si="11"/>
        <v>0</v>
      </c>
      <c r="L113" s="93">
        <f t="shared" si="12"/>
        <v>0</v>
      </c>
      <c r="M113" s="375">
        <f t="shared" si="13"/>
        <v>0</v>
      </c>
      <c r="N113" s="225" t="b">
        <f t="shared" si="8"/>
        <v>0</v>
      </c>
      <c r="O113" s="36"/>
      <c r="P113" s="36"/>
      <c r="Q113" s="36"/>
      <c r="R113" s="36"/>
    </row>
    <row r="114" spans="1:18" s="8" customFormat="1" ht="16.5" hidden="1" customHeight="1" x14ac:dyDescent="0.35">
      <c r="A114" s="122" t="str">
        <f>'SOW Units'!B113</f>
        <v>8-8.</v>
      </c>
      <c r="B114" s="542" t="str">
        <f>IF('SOW Units'!C113="","",'SOW Units'!C113)</f>
        <v xml:space="preserve">Free Product Gauging &amp; Bailing </v>
      </c>
      <c r="C114" s="543"/>
      <c r="D114" s="57" t="str">
        <f>IF('SOW Units'!E113="","",'SOW Units'!E113)</f>
        <v xml:space="preserve">Per Well </v>
      </c>
      <c r="E114" s="82">
        <f>'SOW Units'!I113</f>
        <v>0</v>
      </c>
      <c r="F114" s="34">
        <f>'SOW Units'!G113</f>
        <v>57.87</v>
      </c>
      <c r="G114" s="244">
        <f t="shared" si="9"/>
        <v>0</v>
      </c>
      <c r="H114" s="85">
        <v>0</v>
      </c>
      <c r="I114" s="360">
        <f t="shared" si="10"/>
        <v>0</v>
      </c>
      <c r="J114" s="89">
        <v>0</v>
      </c>
      <c r="K114" s="244">
        <f t="shared" si="11"/>
        <v>0</v>
      </c>
      <c r="L114" s="93">
        <f t="shared" si="12"/>
        <v>0</v>
      </c>
      <c r="M114" s="375">
        <f t="shared" si="13"/>
        <v>0</v>
      </c>
      <c r="N114" s="225" t="b">
        <f t="shared" si="8"/>
        <v>0</v>
      </c>
      <c r="O114" s="36"/>
      <c r="P114" s="36"/>
      <c r="Q114" s="36"/>
      <c r="R114" s="36"/>
    </row>
    <row r="115" spans="1:18" s="8" customFormat="1" ht="32.25" hidden="1" customHeight="1" x14ac:dyDescent="0.35">
      <c r="A115" s="122" t="str">
        <f>'SOW Units'!B114</f>
        <v>8-9.</v>
      </c>
      <c r="B115" s="542" t="str">
        <f>IF('SOW Units'!C114="","",'SOW Units'!C114)</f>
        <v>Vapor/Ambient Air Sample Collection - Passive Dosimeter, Sorbent Tube, TedlarTM Bag (or Equivalent)</v>
      </c>
      <c r="C115" s="543"/>
      <c r="D115" s="57" t="str">
        <f>IF('SOW Units'!E114="","",'SOW Units'!E114)</f>
        <v>Per Sample</v>
      </c>
      <c r="E115" s="82">
        <f>'SOW Units'!I114</f>
        <v>0</v>
      </c>
      <c r="F115" s="34">
        <f>'SOW Units'!G114</f>
        <v>80</v>
      </c>
      <c r="G115" s="244">
        <f t="shared" si="9"/>
        <v>0</v>
      </c>
      <c r="H115" s="85">
        <v>0</v>
      </c>
      <c r="I115" s="360">
        <f t="shared" si="10"/>
        <v>0</v>
      </c>
      <c r="J115" s="89">
        <v>0</v>
      </c>
      <c r="K115" s="244">
        <f t="shared" si="11"/>
        <v>0</v>
      </c>
      <c r="L115" s="93">
        <f t="shared" si="12"/>
        <v>0</v>
      </c>
      <c r="M115" s="375">
        <f t="shared" si="13"/>
        <v>0</v>
      </c>
      <c r="N115" s="225" t="b">
        <f t="shared" si="8"/>
        <v>0</v>
      </c>
      <c r="O115" s="36"/>
      <c r="P115" s="36"/>
      <c r="Q115" s="36"/>
      <c r="R115" s="36"/>
    </row>
    <row r="116" spans="1:18" s="8" customFormat="1" ht="16.5" hidden="1" customHeight="1" x14ac:dyDescent="0.35">
      <c r="A116" s="122" t="str">
        <f>'SOW Units'!B115</f>
        <v>8-10.</v>
      </c>
      <c r="B116" s="542" t="str">
        <f>IF('SOW Units'!C115="","",'SOW Units'!C115)</f>
        <v>Vapor/Ambient Air Sample Collection - SUMMATM Canister (or equivalent)</v>
      </c>
      <c r="C116" s="543"/>
      <c r="D116" s="57" t="str">
        <f>IF('SOW Units'!E115="","",'SOW Units'!E115)</f>
        <v>Per Sample</v>
      </c>
      <c r="E116" s="82">
        <f>'SOW Units'!I115</f>
        <v>0</v>
      </c>
      <c r="F116" s="34">
        <f>'SOW Units'!G115</f>
        <v>125</v>
      </c>
      <c r="G116" s="244">
        <f t="shared" si="9"/>
        <v>0</v>
      </c>
      <c r="H116" s="85">
        <v>0</v>
      </c>
      <c r="I116" s="360">
        <f t="shared" si="10"/>
        <v>0</v>
      </c>
      <c r="J116" s="89">
        <v>0</v>
      </c>
      <c r="K116" s="244">
        <f t="shared" si="11"/>
        <v>0</v>
      </c>
      <c r="L116" s="93">
        <f t="shared" si="12"/>
        <v>0</v>
      </c>
      <c r="M116" s="375">
        <f t="shared" si="13"/>
        <v>0</v>
      </c>
      <c r="N116" s="225" t="b">
        <f t="shared" si="8"/>
        <v>0</v>
      </c>
      <c r="O116" s="36"/>
      <c r="P116" s="36"/>
      <c r="Q116" s="36"/>
      <c r="R116" s="36"/>
    </row>
    <row r="117" spans="1:18" s="8" customFormat="1" ht="16.5" hidden="1" customHeight="1" x14ac:dyDescent="0.35">
      <c r="A117" s="122" t="str">
        <f>'SOW Units'!B116</f>
        <v>8-11.</v>
      </c>
      <c r="B117" s="542" t="str">
        <f>IF('SOW Units'!C116="","",'SOW Units'!C116)</f>
        <v>Electronic Data Deliverables (EDD)</v>
      </c>
      <c r="C117" s="543"/>
      <c r="D117" s="252" t="str">
        <f>IF('SOW Units'!E116="","",'SOW Units'!E116)</f>
        <v>Per Sampling Event</v>
      </c>
      <c r="E117" s="82">
        <f>'SOW Units'!I116</f>
        <v>0</v>
      </c>
      <c r="F117" s="34">
        <f>'SOW Units'!G116</f>
        <v>65.62</v>
      </c>
      <c r="G117" s="244">
        <f t="shared" si="9"/>
        <v>0</v>
      </c>
      <c r="H117" s="85">
        <v>0</v>
      </c>
      <c r="I117" s="360">
        <f t="shared" si="10"/>
        <v>0</v>
      </c>
      <c r="J117" s="89">
        <v>0</v>
      </c>
      <c r="K117" s="244">
        <f t="shared" si="11"/>
        <v>0</v>
      </c>
      <c r="L117" s="93">
        <f t="shared" si="12"/>
        <v>0</v>
      </c>
      <c r="M117" s="375">
        <f t="shared" si="13"/>
        <v>0</v>
      </c>
      <c r="N117" s="225" t="b">
        <f t="shared" si="8"/>
        <v>0</v>
      </c>
      <c r="O117" s="36"/>
      <c r="P117" s="36"/>
      <c r="Q117" s="36"/>
      <c r="R117" s="36"/>
    </row>
    <row r="118" spans="1:18" s="8" customFormat="1" ht="16.5" hidden="1" customHeight="1" x14ac:dyDescent="0.35">
      <c r="A118" s="122" t="str">
        <f>'SOW Units'!B117</f>
        <v>8-12.</v>
      </c>
      <c r="B118" s="542" t="str">
        <f>IF('SOW Units'!C117="","",'SOW Units'!C117)</f>
        <v>Survey Latitude/Longitude of Existing Monitor Wells</v>
      </c>
      <c r="C118" s="543"/>
      <c r="D118" s="57" t="str">
        <f>IF('SOW Units'!E117="","",'SOW Units'!E117)</f>
        <v xml:space="preserve">Per Well </v>
      </c>
      <c r="E118" s="82">
        <f>'SOW Units'!I117</f>
        <v>0</v>
      </c>
      <c r="F118" s="34">
        <f>'SOW Units'!G117</f>
        <v>30.37</v>
      </c>
      <c r="G118" s="244">
        <f t="shared" si="9"/>
        <v>0</v>
      </c>
      <c r="H118" s="85">
        <v>0</v>
      </c>
      <c r="I118" s="360">
        <f t="shared" si="10"/>
        <v>0</v>
      </c>
      <c r="J118" s="89">
        <v>0</v>
      </c>
      <c r="K118" s="244">
        <f t="shared" si="11"/>
        <v>0</v>
      </c>
      <c r="L118" s="93">
        <f t="shared" si="12"/>
        <v>0</v>
      </c>
      <c r="M118" s="375">
        <f t="shared" si="13"/>
        <v>0</v>
      </c>
      <c r="N118" s="225" t="b">
        <f t="shared" si="8"/>
        <v>0</v>
      </c>
      <c r="O118" s="36"/>
      <c r="P118" s="36"/>
      <c r="Q118" s="36"/>
      <c r="R118" s="36"/>
    </row>
    <row r="119" spans="1:18" s="8" customFormat="1" ht="16.5" hidden="1" customHeight="1" x14ac:dyDescent="0.35">
      <c r="A119" s="122" t="str">
        <f>'SOW Units'!B118</f>
        <v>8-13.</v>
      </c>
      <c r="B119" s="542" t="str">
        <f>IF('SOW Units'!C118="","",'SOW Units'!C118)</f>
        <v>Survey Latitude/Longitude of New Monitor Wells</v>
      </c>
      <c r="C119" s="543"/>
      <c r="D119" s="57" t="str">
        <f>IF('SOW Units'!E118="","",'SOW Units'!E118)</f>
        <v xml:space="preserve">Per Well </v>
      </c>
      <c r="E119" s="82">
        <f>'SOW Units'!I118</f>
        <v>0</v>
      </c>
      <c r="F119" s="34">
        <f>'SOW Units'!G118</f>
        <v>30.37</v>
      </c>
      <c r="G119" s="244">
        <f t="shared" si="9"/>
        <v>0</v>
      </c>
      <c r="H119" s="85">
        <v>0</v>
      </c>
      <c r="I119" s="360">
        <f t="shared" si="10"/>
        <v>0</v>
      </c>
      <c r="J119" s="89">
        <v>0</v>
      </c>
      <c r="K119" s="244">
        <f t="shared" si="11"/>
        <v>0</v>
      </c>
      <c r="L119" s="93">
        <f t="shared" si="12"/>
        <v>0</v>
      </c>
      <c r="M119" s="375">
        <f t="shared" si="13"/>
        <v>0</v>
      </c>
      <c r="N119" s="225" t="b">
        <f t="shared" si="8"/>
        <v>0</v>
      </c>
      <c r="O119" s="36"/>
      <c r="P119" s="36"/>
      <c r="Q119" s="36"/>
      <c r="R119" s="36"/>
    </row>
    <row r="120" spans="1:18" s="8" customFormat="1" ht="46.5" hidden="1" customHeight="1" x14ac:dyDescent="0.35">
      <c r="A120" s="122" t="str">
        <f>'SOW Units'!B119</f>
        <v>8-14.</v>
      </c>
      <c r="B120" s="542" t="str">
        <f>IF('SOW Units'!C119="","",'SOW Units'!C119)</f>
        <v>Encore (25 gram) for SPLP Soil Sample Collection:  [Per Encore].  The cost will include the 25 gram Encore samples submitted to the laboratory for SPLP testing and the 25 gram Encore samples collected in the field but not submitted to the laboratory for testing (discarded).</v>
      </c>
      <c r="C120" s="550"/>
      <c r="D120" s="58" t="str">
        <f>IF('SOW Units'!E119="","",'SOW Units'!E119)</f>
        <v>Per Sample</v>
      </c>
      <c r="E120" s="82">
        <f>'SOW Units'!I119</f>
        <v>0</v>
      </c>
      <c r="F120" s="34">
        <f>'SOW Units'!G119</f>
        <v>19.68</v>
      </c>
      <c r="G120" s="35">
        <f t="shared" si="9"/>
        <v>0</v>
      </c>
      <c r="H120" s="85">
        <v>0</v>
      </c>
      <c r="I120" s="361">
        <f t="shared" si="10"/>
        <v>0</v>
      </c>
      <c r="J120" s="89">
        <v>0</v>
      </c>
      <c r="K120" s="35">
        <f t="shared" si="11"/>
        <v>0</v>
      </c>
      <c r="L120" s="93">
        <f t="shared" si="12"/>
        <v>0</v>
      </c>
      <c r="M120" s="375">
        <f t="shared" si="13"/>
        <v>0</v>
      </c>
      <c r="N120" s="225" t="b">
        <f t="shared" si="8"/>
        <v>0</v>
      </c>
      <c r="O120" s="36"/>
      <c r="P120" s="36"/>
      <c r="Q120" s="36"/>
      <c r="R120" s="36"/>
    </row>
    <row r="121" spans="1:18" s="8" customFormat="1" ht="17.25" hidden="1" customHeight="1" x14ac:dyDescent="0.35">
      <c r="A121" s="253" t="str">
        <f>'SOW Units'!B120</f>
        <v>9.</v>
      </c>
      <c r="B121" s="560" t="str">
        <f>IF('SOW Units'!C120="","",'SOW Units'!C120)</f>
        <v xml:space="preserve">LABORATORY ANALYSIS  </v>
      </c>
      <c r="C121" s="561"/>
      <c r="D121" s="206" t="str">
        <f>IF('SOW Units'!E120="","",'SOW Units'!E120)</f>
        <v/>
      </c>
      <c r="E121" s="207"/>
      <c r="F121" s="194"/>
      <c r="G121" s="243"/>
      <c r="H121" s="208"/>
      <c r="I121" s="359"/>
      <c r="J121" s="196"/>
      <c r="K121" s="243"/>
      <c r="L121" s="209"/>
      <c r="M121" s="374"/>
      <c r="N121" s="225" t="b">
        <f t="shared" si="8"/>
        <v>0</v>
      </c>
      <c r="O121" s="36"/>
      <c r="P121" s="36"/>
      <c r="Q121" s="36"/>
      <c r="R121" s="36"/>
    </row>
    <row r="122" spans="1:18" s="8" customFormat="1" ht="17.25" hidden="1" customHeight="1" x14ac:dyDescent="0.35">
      <c r="A122" s="253" t="str">
        <f>'SOW Units'!B121</f>
        <v>9.A.</v>
      </c>
      <c r="B122" s="560" t="str">
        <f>IF('SOW Units'!C121="","",'SOW Units'!C121)</f>
        <v>SOIL/SEDIMENT ANALYSIS</v>
      </c>
      <c r="C122" s="561"/>
      <c r="D122" s="206" t="str">
        <f>IF('SOW Units'!E121="","",'SOW Units'!E121)</f>
        <v/>
      </c>
      <c r="E122" s="207"/>
      <c r="F122" s="194"/>
      <c r="G122" s="243"/>
      <c r="H122" s="208"/>
      <c r="I122" s="359"/>
      <c r="J122" s="196"/>
      <c r="K122" s="243"/>
      <c r="L122" s="209"/>
      <c r="M122" s="374"/>
      <c r="N122" s="225" t="b">
        <f t="shared" si="8"/>
        <v>0</v>
      </c>
      <c r="O122" s="36"/>
      <c r="P122" s="36"/>
      <c r="Q122" s="36"/>
      <c r="R122" s="36"/>
    </row>
    <row r="123" spans="1:18" s="8" customFormat="1" ht="32.25" hidden="1" customHeight="1" x14ac:dyDescent="0.35">
      <c r="A123" s="122" t="str">
        <f>'SOW Units'!B122</f>
        <v>9-1.</v>
      </c>
      <c r="B123" s="542" t="str">
        <f>IF('SOW Units'!C122="","",'SOW Units'!C122)</f>
        <v>Soil, Used Oil/Unknown Product Group-Table D of Ch. 62-780, F.A.C., except for non-Priority Pollutant Organics (multiple methods)</v>
      </c>
      <c r="C123" s="543"/>
      <c r="D123" s="57" t="str">
        <f>IF('SOW Units'!E122="","",'SOW Units'!E122)</f>
        <v>Per Sample</v>
      </c>
      <c r="E123" s="82">
        <f>'SOW Units'!I122</f>
        <v>0</v>
      </c>
      <c r="F123" s="34">
        <f>'SOW Units'!G122</f>
        <v>434</v>
      </c>
      <c r="G123" s="244">
        <f t="shared" si="9"/>
        <v>0</v>
      </c>
      <c r="H123" s="85">
        <v>0</v>
      </c>
      <c r="I123" s="360">
        <f t="shared" si="10"/>
        <v>0</v>
      </c>
      <c r="J123" s="89">
        <v>0</v>
      </c>
      <c r="K123" s="244">
        <f t="shared" si="11"/>
        <v>0</v>
      </c>
      <c r="L123" s="93">
        <f t="shared" si="12"/>
        <v>0</v>
      </c>
      <c r="M123" s="375">
        <f t="shared" si="13"/>
        <v>0</v>
      </c>
      <c r="N123" s="225" t="b">
        <f t="shared" si="8"/>
        <v>0</v>
      </c>
      <c r="O123" s="36"/>
      <c r="P123" s="36"/>
      <c r="Q123" s="36"/>
      <c r="R123" s="36"/>
    </row>
    <row r="124" spans="1:18" s="8" customFormat="1" ht="16.5" hidden="1" customHeight="1" x14ac:dyDescent="0.35">
      <c r="A124" s="122" t="str">
        <f>'SOW Units'!B123</f>
        <v>9-2.</v>
      </c>
      <c r="B124" s="542" t="str">
        <f>IF('SOW Units'!C123="","",'SOW Units'!C123)</f>
        <v>Soil, BTEX + MTBE (EPA 8021 or EPA 8260)</v>
      </c>
      <c r="C124" s="543"/>
      <c r="D124" s="57" t="str">
        <f>IF('SOW Units'!E123="","",'SOW Units'!E123)</f>
        <v>Per Sample</v>
      </c>
      <c r="E124" s="82">
        <f>'SOW Units'!I123</f>
        <v>0</v>
      </c>
      <c r="F124" s="34">
        <f>'SOW Units'!G123</f>
        <v>46.17</v>
      </c>
      <c r="G124" s="244">
        <f t="shared" si="9"/>
        <v>0</v>
      </c>
      <c r="H124" s="85">
        <v>0</v>
      </c>
      <c r="I124" s="360">
        <f t="shared" si="10"/>
        <v>0</v>
      </c>
      <c r="J124" s="89">
        <v>0</v>
      </c>
      <c r="K124" s="244">
        <f t="shared" si="11"/>
        <v>0</v>
      </c>
      <c r="L124" s="93">
        <f t="shared" si="12"/>
        <v>0</v>
      </c>
      <c r="M124" s="375">
        <f t="shared" si="13"/>
        <v>0</v>
      </c>
      <c r="N124" s="225" t="b">
        <f t="shared" si="8"/>
        <v>0</v>
      </c>
      <c r="O124" s="36"/>
      <c r="P124" s="36"/>
      <c r="Q124" s="36"/>
      <c r="R124" s="36"/>
    </row>
    <row r="125" spans="1:18" s="8" customFormat="1" ht="16.5" hidden="1" customHeight="1" x14ac:dyDescent="0.35">
      <c r="A125" s="122" t="str">
        <f>'SOW Units'!B124</f>
        <v>9-3.</v>
      </c>
      <c r="B125" s="542" t="str">
        <f>IF('SOW Units'!C124="","",'SOW Units'!C124)</f>
        <v>Soil, Volatile Organic Halocarbons (EPA 8021 or EPA 8260)</v>
      </c>
      <c r="C125" s="543"/>
      <c r="D125" s="57" t="str">
        <f>IF('SOW Units'!E124="","",'SOW Units'!E124)</f>
        <v>Per Sample</v>
      </c>
      <c r="E125" s="82">
        <f>'SOW Units'!I124</f>
        <v>0</v>
      </c>
      <c r="F125" s="34">
        <f>'SOW Units'!G124</f>
        <v>66.150000000000006</v>
      </c>
      <c r="G125" s="244">
        <f t="shared" si="9"/>
        <v>0</v>
      </c>
      <c r="H125" s="85">
        <v>0</v>
      </c>
      <c r="I125" s="360">
        <f t="shared" si="10"/>
        <v>0</v>
      </c>
      <c r="J125" s="89">
        <v>0</v>
      </c>
      <c r="K125" s="244">
        <f t="shared" si="11"/>
        <v>0</v>
      </c>
      <c r="L125" s="93">
        <f t="shared" si="12"/>
        <v>0</v>
      </c>
      <c r="M125" s="375">
        <f t="shared" si="13"/>
        <v>0</v>
      </c>
      <c r="N125" s="225" t="b">
        <f t="shared" si="8"/>
        <v>0</v>
      </c>
      <c r="O125" s="36"/>
      <c r="P125" s="36"/>
      <c r="Q125" s="36"/>
      <c r="R125" s="36"/>
    </row>
    <row r="126" spans="1:18" s="8" customFormat="1" ht="16.5" hidden="1" customHeight="1" x14ac:dyDescent="0.35">
      <c r="A126" s="122" t="str">
        <f>'SOW Units'!B125</f>
        <v>9-4.</v>
      </c>
      <c r="B126" s="542" t="str">
        <f>IF('SOW Units'!C125="","",'SOW Units'!C125)</f>
        <v>Soil, BTEX + MTBE + VOHs (EPA 8021 or EPA 8260)</v>
      </c>
      <c r="C126" s="543"/>
      <c r="D126" s="57" t="str">
        <f>IF('SOW Units'!E125="","",'SOW Units'!E125)</f>
        <v>Per Sample</v>
      </c>
      <c r="E126" s="82">
        <f>'SOW Units'!I125</f>
        <v>0</v>
      </c>
      <c r="F126" s="34">
        <f>'SOW Units'!G125</f>
        <v>83.86</v>
      </c>
      <c r="G126" s="244">
        <f t="shared" si="9"/>
        <v>0</v>
      </c>
      <c r="H126" s="85">
        <v>0</v>
      </c>
      <c r="I126" s="360">
        <f t="shared" si="10"/>
        <v>0</v>
      </c>
      <c r="J126" s="89">
        <v>0</v>
      </c>
      <c r="K126" s="244">
        <f t="shared" si="11"/>
        <v>0</v>
      </c>
      <c r="L126" s="93">
        <f t="shared" si="12"/>
        <v>0</v>
      </c>
      <c r="M126" s="375">
        <f t="shared" si="13"/>
        <v>0</v>
      </c>
      <c r="N126" s="225" t="b">
        <f t="shared" si="8"/>
        <v>0</v>
      </c>
      <c r="O126" s="36"/>
      <c r="P126" s="36"/>
      <c r="Q126" s="36"/>
      <c r="R126" s="36"/>
    </row>
    <row r="127" spans="1:18" s="8" customFormat="1" ht="16.5" hidden="1" customHeight="1" x14ac:dyDescent="0.35">
      <c r="A127" s="122" t="str">
        <f>'SOW Units'!B126</f>
        <v>9-5.</v>
      </c>
      <c r="B127" s="542" t="str">
        <f>IF('SOW Units'!C126="","",'SOW Units'!C126)</f>
        <v>Soil, Polycyclic Aromatic Hydrocarbons (EPA 8270 or EPA 8310)</v>
      </c>
      <c r="C127" s="543"/>
      <c r="D127" s="57" t="str">
        <f>IF('SOW Units'!E126="","",'SOW Units'!E126)</f>
        <v>Per Sample</v>
      </c>
      <c r="E127" s="82">
        <f>'SOW Units'!I126</f>
        <v>0</v>
      </c>
      <c r="F127" s="34">
        <f>'SOW Units'!G126</f>
        <v>89.93</v>
      </c>
      <c r="G127" s="244">
        <f t="shared" si="9"/>
        <v>0</v>
      </c>
      <c r="H127" s="85">
        <v>0</v>
      </c>
      <c r="I127" s="360">
        <f t="shared" si="10"/>
        <v>0</v>
      </c>
      <c r="J127" s="89">
        <v>0</v>
      </c>
      <c r="K127" s="244">
        <f t="shared" si="11"/>
        <v>0</v>
      </c>
      <c r="L127" s="93">
        <f t="shared" si="12"/>
        <v>0</v>
      </c>
      <c r="M127" s="375">
        <f t="shared" si="13"/>
        <v>0</v>
      </c>
      <c r="N127" s="225" t="b">
        <f t="shared" si="8"/>
        <v>0</v>
      </c>
      <c r="O127" s="36"/>
      <c r="P127" s="36"/>
      <c r="Q127" s="36"/>
      <c r="R127" s="36"/>
    </row>
    <row r="128" spans="1:18" s="8" customFormat="1" ht="16.5" hidden="1" customHeight="1" x14ac:dyDescent="0.35">
      <c r="A128" s="122" t="str">
        <f>'SOW Units'!B127</f>
        <v>9-6.</v>
      </c>
      <c r="B128" s="542" t="str">
        <f>IF('SOW Units'!C127="","",'SOW Units'!C127)</f>
        <v>Soil, Priority Pollutant Volatile Organics (EPA 8260)</v>
      </c>
      <c r="C128" s="543"/>
      <c r="D128" s="57" t="str">
        <f>IF('SOW Units'!E127="","",'SOW Units'!E127)</f>
        <v>Per Sample</v>
      </c>
      <c r="E128" s="82">
        <f>'SOW Units'!I127</f>
        <v>0</v>
      </c>
      <c r="F128" s="34">
        <f>'SOW Units'!G127</f>
        <v>85.07</v>
      </c>
      <c r="G128" s="244">
        <f t="shared" si="9"/>
        <v>0</v>
      </c>
      <c r="H128" s="85">
        <v>0</v>
      </c>
      <c r="I128" s="360">
        <f t="shared" si="10"/>
        <v>0</v>
      </c>
      <c r="J128" s="89">
        <v>0</v>
      </c>
      <c r="K128" s="244">
        <f t="shared" si="11"/>
        <v>0</v>
      </c>
      <c r="L128" s="93">
        <f t="shared" si="12"/>
        <v>0</v>
      </c>
      <c r="M128" s="375">
        <f t="shared" si="13"/>
        <v>0</v>
      </c>
      <c r="N128" s="225" t="b">
        <f t="shared" si="8"/>
        <v>0</v>
      </c>
      <c r="O128" s="36"/>
      <c r="P128" s="36"/>
      <c r="Q128" s="36"/>
      <c r="R128" s="36"/>
    </row>
    <row r="129" spans="1:18" s="8" customFormat="1" ht="32.25" hidden="1" customHeight="1" x14ac:dyDescent="0.35">
      <c r="A129" s="122" t="str">
        <f>'SOW Units'!B128</f>
        <v>9-7.</v>
      </c>
      <c r="B129" s="542" t="str">
        <f>IF('SOW Units'!C128="","",'SOW Units'!C128)</f>
        <v>Soil, Priority Pollutant Extractable Organics-Base Neutral and Acid Extractables (EPA 8270 list [e.g., EPA 8081/8082 + EPA 8270])</v>
      </c>
      <c r="C129" s="543"/>
      <c r="D129" s="57" t="str">
        <f>IF('SOW Units'!E128="","",'SOW Units'!E128)</f>
        <v>Per Sample</v>
      </c>
      <c r="E129" s="82">
        <f>'SOW Units'!I128</f>
        <v>0</v>
      </c>
      <c r="F129" s="34">
        <f>'SOW Units'!G128</f>
        <v>158</v>
      </c>
      <c r="G129" s="244">
        <f t="shared" si="9"/>
        <v>0</v>
      </c>
      <c r="H129" s="85">
        <v>0</v>
      </c>
      <c r="I129" s="360">
        <f t="shared" si="10"/>
        <v>0</v>
      </c>
      <c r="J129" s="89">
        <v>0</v>
      </c>
      <c r="K129" s="244">
        <f t="shared" si="11"/>
        <v>0</v>
      </c>
      <c r="L129" s="93">
        <f t="shared" si="12"/>
        <v>0</v>
      </c>
      <c r="M129" s="375">
        <f t="shared" si="13"/>
        <v>0</v>
      </c>
      <c r="N129" s="225" t="b">
        <f t="shared" si="8"/>
        <v>0</v>
      </c>
      <c r="O129" s="36"/>
      <c r="P129" s="36"/>
      <c r="Q129" s="36"/>
      <c r="R129" s="36"/>
    </row>
    <row r="130" spans="1:18" s="8" customFormat="1" ht="16.5" hidden="1" customHeight="1" x14ac:dyDescent="0.35">
      <c r="A130" s="122" t="str">
        <f>'SOW Units'!B129</f>
        <v>9-8.</v>
      </c>
      <c r="B130" s="542" t="str">
        <f>IF('SOW Units'!C129="","",'SOW Units'!C129)</f>
        <v>Soil, Total Recoverable Petroleum Hydrocarbons (FL-PRO)</v>
      </c>
      <c r="C130" s="543"/>
      <c r="D130" s="57" t="str">
        <f>IF('SOW Units'!E129="","",'SOW Units'!E129)</f>
        <v>Per Sample</v>
      </c>
      <c r="E130" s="82">
        <f>'SOW Units'!I129</f>
        <v>0</v>
      </c>
      <c r="F130" s="34">
        <f>'SOW Units'!G129</f>
        <v>54.69</v>
      </c>
      <c r="G130" s="244">
        <f t="shared" si="9"/>
        <v>0</v>
      </c>
      <c r="H130" s="85">
        <v>0</v>
      </c>
      <c r="I130" s="360">
        <f t="shared" si="10"/>
        <v>0</v>
      </c>
      <c r="J130" s="89">
        <v>0</v>
      </c>
      <c r="K130" s="244">
        <f t="shared" si="11"/>
        <v>0</v>
      </c>
      <c r="L130" s="93">
        <f t="shared" si="12"/>
        <v>0</v>
      </c>
      <c r="M130" s="375">
        <f t="shared" si="13"/>
        <v>0</v>
      </c>
      <c r="N130" s="225" t="b">
        <f t="shared" si="8"/>
        <v>0</v>
      </c>
      <c r="O130" s="36"/>
      <c r="P130" s="36"/>
      <c r="Q130" s="36"/>
      <c r="R130" s="36"/>
    </row>
    <row r="131" spans="1:18" s="9" customFormat="1" ht="16.5" hidden="1" customHeight="1" x14ac:dyDescent="0.35">
      <c r="A131" s="122" t="str">
        <f>'SOW Units'!B130</f>
        <v>9-8.a.</v>
      </c>
      <c r="B131" s="542" t="str">
        <f>IF('SOW Units'!C130="","",'SOW Units'!C130)</f>
        <v>Soil, TRPH Fractionation (MADEP-EPH/VPH Method or TPHCWG Direct Method)</v>
      </c>
      <c r="C131" s="543"/>
      <c r="D131" s="57" t="str">
        <f>IF('SOW Units'!E130="","",'SOW Units'!E130)</f>
        <v>Per Sample</v>
      </c>
      <c r="E131" s="82">
        <f>'SOW Units'!I130</f>
        <v>0</v>
      </c>
      <c r="F131" s="34">
        <f>'SOW Units'!G130</f>
        <v>262.54000000000002</v>
      </c>
      <c r="G131" s="244">
        <f t="shared" si="9"/>
        <v>0</v>
      </c>
      <c r="H131" s="85">
        <v>0</v>
      </c>
      <c r="I131" s="360">
        <f t="shared" si="10"/>
        <v>0</v>
      </c>
      <c r="J131" s="89">
        <v>0</v>
      </c>
      <c r="K131" s="244">
        <f t="shared" si="11"/>
        <v>0</v>
      </c>
      <c r="L131" s="93">
        <f t="shared" si="12"/>
        <v>0</v>
      </c>
      <c r="M131" s="375">
        <f t="shared" si="13"/>
        <v>0</v>
      </c>
      <c r="N131" s="225" t="b">
        <f t="shared" si="8"/>
        <v>0</v>
      </c>
      <c r="O131" s="45"/>
      <c r="P131" s="45"/>
      <c r="Q131" s="45"/>
      <c r="R131" s="45"/>
    </row>
    <row r="132" spans="1:18" s="8" customFormat="1" ht="16.5" hidden="1" customHeight="1" x14ac:dyDescent="0.35">
      <c r="A132" s="122" t="str">
        <f>'SOW Units'!B131</f>
        <v>9-9.</v>
      </c>
      <c r="B132" s="542" t="str">
        <f>IF('SOW Units'!C131="","",'SOW Units'!C131)</f>
        <v>Soil, PCBs [or Aroclors] (EPA 8082)</v>
      </c>
      <c r="C132" s="543"/>
      <c r="D132" s="57" t="str">
        <f>IF('SOW Units'!E131="","",'SOW Units'!E131)</f>
        <v>Per Sample</v>
      </c>
      <c r="E132" s="82">
        <f>'SOW Units'!I131</f>
        <v>0</v>
      </c>
      <c r="F132" s="34">
        <f>'SOW Units'!G131</f>
        <v>49.61</v>
      </c>
      <c r="G132" s="244">
        <f t="shared" si="9"/>
        <v>0</v>
      </c>
      <c r="H132" s="85">
        <v>0</v>
      </c>
      <c r="I132" s="360">
        <f t="shared" si="10"/>
        <v>0</v>
      </c>
      <c r="J132" s="89">
        <v>0</v>
      </c>
      <c r="K132" s="244">
        <f t="shared" si="11"/>
        <v>0</v>
      </c>
      <c r="L132" s="93">
        <f t="shared" si="12"/>
        <v>0</v>
      </c>
      <c r="M132" s="375">
        <f t="shared" si="13"/>
        <v>0</v>
      </c>
      <c r="N132" s="225" t="b">
        <f t="shared" si="8"/>
        <v>0</v>
      </c>
      <c r="O132" s="36"/>
      <c r="P132" s="36"/>
      <c r="Q132" s="36"/>
      <c r="R132" s="36"/>
    </row>
    <row r="133" spans="1:18" s="8" customFormat="1" ht="32.25" hidden="1" customHeight="1" x14ac:dyDescent="0.35">
      <c r="A133" s="122" t="str">
        <f>'SOW Units'!B132</f>
        <v>9-10.</v>
      </c>
      <c r="B133" s="542" t="str">
        <f>IF('SOW Units'!C132="","",'SOW Units'!C132)</f>
        <v>Soil, 8 RCRA Metals (EPA 6010 or EPA 6020 [Arsenic, Barium, Cadmium, Chromium, Lead, Selenium, Silver] and EPA 6020 or EPA 7471 [Mercury])</v>
      </c>
      <c r="C133" s="543"/>
      <c r="D133" s="57" t="str">
        <f>IF('SOW Units'!E132="","",'SOW Units'!E132)</f>
        <v>Per Sample</v>
      </c>
      <c r="E133" s="82">
        <f>'SOW Units'!I132</f>
        <v>0</v>
      </c>
      <c r="F133" s="34">
        <f>'SOW Units'!G132</f>
        <v>76.56</v>
      </c>
      <c r="G133" s="244">
        <f t="shared" si="9"/>
        <v>0</v>
      </c>
      <c r="H133" s="85">
        <v>0</v>
      </c>
      <c r="I133" s="360">
        <f t="shared" si="10"/>
        <v>0</v>
      </c>
      <c r="J133" s="89">
        <v>0</v>
      </c>
      <c r="K133" s="244">
        <f t="shared" si="11"/>
        <v>0</v>
      </c>
      <c r="L133" s="93">
        <f t="shared" si="12"/>
        <v>0</v>
      </c>
      <c r="M133" s="375">
        <f t="shared" si="13"/>
        <v>0</v>
      </c>
      <c r="N133" s="225" t="b">
        <f t="shared" si="8"/>
        <v>0</v>
      </c>
      <c r="O133" s="36"/>
      <c r="P133" s="36"/>
      <c r="Q133" s="36"/>
      <c r="R133" s="36"/>
    </row>
    <row r="134" spans="1:18" s="8" customFormat="1" ht="16.5" hidden="1" customHeight="1" x14ac:dyDescent="0.35">
      <c r="A134" s="122" t="str">
        <f>'SOW Units'!B133</f>
        <v>9-11.</v>
      </c>
      <c r="B134" s="542" t="str">
        <f>IF('SOW Units'!C133="","",'SOW Units'!C133)</f>
        <v>Soil, Arsenic (EPA 6010 or EPA 6020)</v>
      </c>
      <c r="C134" s="543"/>
      <c r="D134" s="57" t="str">
        <f>IF('SOW Units'!E133="","",'SOW Units'!E133)</f>
        <v>Per Sample</v>
      </c>
      <c r="E134" s="82">
        <f>'SOW Units'!I133</f>
        <v>0</v>
      </c>
      <c r="F134" s="34">
        <f>'SOW Units'!G133</f>
        <v>12.12</v>
      </c>
      <c r="G134" s="244">
        <f t="shared" si="9"/>
        <v>0</v>
      </c>
      <c r="H134" s="85">
        <v>0</v>
      </c>
      <c r="I134" s="360">
        <f t="shared" si="10"/>
        <v>0</v>
      </c>
      <c r="J134" s="89">
        <v>0</v>
      </c>
      <c r="K134" s="244">
        <f t="shared" si="11"/>
        <v>0</v>
      </c>
      <c r="L134" s="93">
        <f t="shared" si="12"/>
        <v>0</v>
      </c>
      <c r="M134" s="375">
        <f t="shared" si="13"/>
        <v>0</v>
      </c>
      <c r="N134" s="225" t="b">
        <f t="shared" si="8"/>
        <v>0</v>
      </c>
      <c r="O134" s="36"/>
      <c r="P134" s="36"/>
      <c r="Q134" s="36"/>
      <c r="R134" s="36"/>
    </row>
    <row r="135" spans="1:18" s="8" customFormat="1" ht="16.5" hidden="1" customHeight="1" x14ac:dyDescent="0.35">
      <c r="A135" s="122" t="str">
        <f>'SOW Units'!B134</f>
        <v>9-12.</v>
      </c>
      <c r="B135" s="542" t="str">
        <f>IF('SOW Units'!C134="","",'SOW Units'!C134)</f>
        <v>Soil, Cadmium (EPA 6010 or EPA 6020)</v>
      </c>
      <c r="C135" s="543"/>
      <c r="D135" s="57" t="str">
        <f>IF('SOW Units'!E134="","",'SOW Units'!E134)</f>
        <v>Per Sample</v>
      </c>
      <c r="E135" s="82">
        <f>'SOW Units'!I134</f>
        <v>0</v>
      </c>
      <c r="F135" s="34">
        <f>'SOW Units'!G134</f>
        <v>12.12</v>
      </c>
      <c r="G135" s="244">
        <f t="shared" si="9"/>
        <v>0</v>
      </c>
      <c r="H135" s="85">
        <v>0</v>
      </c>
      <c r="I135" s="360">
        <f t="shared" si="10"/>
        <v>0</v>
      </c>
      <c r="J135" s="89">
        <v>0</v>
      </c>
      <c r="K135" s="244">
        <f t="shared" si="11"/>
        <v>0</v>
      </c>
      <c r="L135" s="93">
        <f t="shared" si="12"/>
        <v>0</v>
      </c>
      <c r="M135" s="375">
        <f t="shared" si="13"/>
        <v>0</v>
      </c>
      <c r="N135" s="225" t="b">
        <f t="shared" si="8"/>
        <v>0</v>
      </c>
      <c r="O135" s="36"/>
      <c r="P135" s="36"/>
      <c r="Q135" s="36"/>
      <c r="R135" s="36"/>
    </row>
    <row r="136" spans="1:18" s="8" customFormat="1" ht="16.5" hidden="1" customHeight="1" x14ac:dyDescent="0.35">
      <c r="A136" s="122" t="str">
        <f>'SOW Units'!B135</f>
        <v>9-13.</v>
      </c>
      <c r="B136" s="542" t="str">
        <f>IF('SOW Units'!C135="","",'SOW Units'!C135)</f>
        <v>Soil, Chromium (EPA 6010 or EPA 6020)</v>
      </c>
      <c r="C136" s="543"/>
      <c r="D136" s="57" t="str">
        <f>IF('SOW Units'!E135="","",'SOW Units'!E135)</f>
        <v>Per Sample</v>
      </c>
      <c r="E136" s="82">
        <f>'SOW Units'!I135</f>
        <v>0</v>
      </c>
      <c r="F136" s="34">
        <f>'SOW Units'!G135</f>
        <v>12.12</v>
      </c>
      <c r="G136" s="244">
        <f t="shared" si="9"/>
        <v>0</v>
      </c>
      <c r="H136" s="85">
        <v>0</v>
      </c>
      <c r="I136" s="360">
        <f t="shared" si="10"/>
        <v>0</v>
      </c>
      <c r="J136" s="89">
        <v>0</v>
      </c>
      <c r="K136" s="244">
        <f t="shared" si="11"/>
        <v>0</v>
      </c>
      <c r="L136" s="93">
        <f t="shared" si="12"/>
        <v>0</v>
      </c>
      <c r="M136" s="375">
        <f t="shared" si="13"/>
        <v>0</v>
      </c>
      <c r="N136" s="225" t="b">
        <f t="shared" si="8"/>
        <v>0</v>
      </c>
      <c r="O136" s="36"/>
      <c r="P136" s="36"/>
      <c r="Q136" s="36"/>
      <c r="R136" s="36"/>
    </row>
    <row r="137" spans="1:18" s="8" customFormat="1" ht="16.5" hidden="1" customHeight="1" x14ac:dyDescent="0.35">
      <c r="A137" s="122" t="str">
        <f>'SOW Units'!B136</f>
        <v>9-14.</v>
      </c>
      <c r="B137" s="542" t="str">
        <f>IF('SOW Units'!C136="","",'SOW Units'!C136)</f>
        <v>Soil, Lead (EPA 6010 or EPA 6020)</v>
      </c>
      <c r="C137" s="543"/>
      <c r="D137" s="57" t="str">
        <f>IF('SOW Units'!E136="","",'SOW Units'!E136)</f>
        <v>Per Sample</v>
      </c>
      <c r="E137" s="82">
        <f>'SOW Units'!I136</f>
        <v>0</v>
      </c>
      <c r="F137" s="34">
        <f>'SOW Units'!G136</f>
        <v>12.12</v>
      </c>
      <c r="G137" s="244">
        <f t="shared" si="9"/>
        <v>0</v>
      </c>
      <c r="H137" s="85">
        <v>0</v>
      </c>
      <c r="I137" s="360">
        <f t="shared" si="10"/>
        <v>0</v>
      </c>
      <c r="J137" s="89">
        <v>0</v>
      </c>
      <c r="K137" s="244">
        <f t="shared" si="11"/>
        <v>0</v>
      </c>
      <c r="L137" s="93">
        <f t="shared" si="12"/>
        <v>0</v>
      </c>
      <c r="M137" s="375">
        <f t="shared" si="13"/>
        <v>0</v>
      </c>
      <c r="N137" s="225" t="b">
        <f t="shared" si="8"/>
        <v>0</v>
      </c>
      <c r="O137" s="36"/>
      <c r="P137" s="36"/>
      <c r="Q137" s="36"/>
      <c r="R137" s="36"/>
    </row>
    <row r="138" spans="1:18" s="8" customFormat="1" ht="16.5" hidden="1" customHeight="1" x14ac:dyDescent="0.35">
      <c r="A138" s="122" t="str">
        <f>'SOW Units'!B137</f>
        <v>9-15.</v>
      </c>
      <c r="B138" s="542" t="str">
        <f>IF('SOW Units'!C137="","",'SOW Units'!C137)</f>
        <v>Soil, Toxicity Characteristic Leaching Procedure-Extraction Only (EPA 1311)</v>
      </c>
      <c r="C138" s="543"/>
      <c r="D138" s="57" t="str">
        <f>IF('SOW Units'!E137="","",'SOW Units'!E137)</f>
        <v>Per Sample</v>
      </c>
      <c r="E138" s="82">
        <f>'SOW Units'!I137</f>
        <v>0</v>
      </c>
      <c r="F138" s="34">
        <f>'SOW Units'!G137</f>
        <v>36.450000000000003</v>
      </c>
      <c r="G138" s="244">
        <f t="shared" si="9"/>
        <v>0</v>
      </c>
      <c r="H138" s="85">
        <v>0</v>
      </c>
      <c r="I138" s="360">
        <f t="shared" si="10"/>
        <v>0</v>
      </c>
      <c r="J138" s="89">
        <v>0</v>
      </c>
      <c r="K138" s="244">
        <f t="shared" si="11"/>
        <v>0</v>
      </c>
      <c r="L138" s="93">
        <f t="shared" si="12"/>
        <v>0</v>
      </c>
      <c r="M138" s="375">
        <f t="shared" si="13"/>
        <v>0</v>
      </c>
      <c r="N138" s="225" t="b">
        <f t="shared" si="8"/>
        <v>0</v>
      </c>
      <c r="O138" s="36"/>
      <c r="P138" s="36"/>
      <c r="Q138" s="36"/>
      <c r="R138" s="36"/>
    </row>
    <row r="139" spans="1:18" s="8" customFormat="1" ht="16.5" hidden="1" customHeight="1" x14ac:dyDescent="0.35">
      <c r="A139" s="122" t="str">
        <f>'SOW Units'!B138</f>
        <v>9-16.</v>
      </c>
      <c r="B139" s="542" t="str">
        <f>IF('SOW Units'!C138="","",'SOW Units'!C138)</f>
        <v>Soil, Synthetic Precipitation Leaching Procedure-Extraction Only (EPA1312)</v>
      </c>
      <c r="C139" s="543"/>
      <c r="D139" s="57" t="str">
        <f>IF('SOW Units'!E138="","",'SOW Units'!E138)</f>
        <v>Per Sample</v>
      </c>
      <c r="E139" s="82">
        <f>'SOW Units'!I138</f>
        <v>0</v>
      </c>
      <c r="F139" s="34">
        <f>'SOW Units'!G138</f>
        <v>36.450000000000003</v>
      </c>
      <c r="G139" s="244">
        <f t="shared" si="9"/>
        <v>0</v>
      </c>
      <c r="H139" s="85">
        <v>0</v>
      </c>
      <c r="I139" s="360">
        <f t="shared" si="10"/>
        <v>0</v>
      </c>
      <c r="J139" s="89">
        <v>0</v>
      </c>
      <c r="K139" s="244">
        <f t="shared" si="11"/>
        <v>0</v>
      </c>
      <c r="L139" s="93">
        <f t="shared" si="12"/>
        <v>0</v>
      </c>
      <c r="M139" s="375">
        <f t="shared" si="13"/>
        <v>0</v>
      </c>
      <c r="N139" s="225" t="b">
        <f t="shared" si="8"/>
        <v>0</v>
      </c>
      <c r="O139" s="36"/>
      <c r="P139" s="36"/>
      <c r="Q139" s="36"/>
      <c r="R139" s="36"/>
    </row>
    <row r="140" spans="1:18" s="8" customFormat="1" ht="16.5" hidden="1" customHeight="1" x14ac:dyDescent="0.35">
      <c r="A140" s="122" t="str">
        <f>'SOW Units'!B139</f>
        <v>9-17.</v>
      </c>
      <c r="B140" s="542" t="str">
        <f>IF('SOW Units'!C139="","",'SOW Units'!C139)</f>
        <v>Soil, Organic Carbon, Total (EPA 9060 or Walkey-Black)</v>
      </c>
      <c r="C140" s="543"/>
      <c r="D140" s="57" t="str">
        <f>IF('SOW Units'!E139="","",'SOW Units'!E139)</f>
        <v>Per Sample</v>
      </c>
      <c r="E140" s="82">
        <f>'SOW Units'!I139</f>
        <v>0</v>
      </c>
      <c r="F140" s="34">
        <f>'SOW Units'!G139</f>
        <v>46.2</v>
      </c>
      <c r="G140" s="244">
        <f t="shared" si="9"/>
        <v>0</v>
      </c>
      <c r="H140" s="85">
        <v>0</v>
      </c>
      <c r="I140" s="360">
        <f t="shared" si="10"/>
        <v>0</v>
      </c>
      <c r="J140" s="89">
        <v>0</v>
      </c>
      <c r="K140" s="244">
        <f t="shared" si="11"/>
        <v>0</v>
      </c>
      <c r="L140" s="93">
        <f t="shared" si="12"/>
        <v>0</v>
      </c>
      <c r="M140" s="375">
        <f t="shared" si="13"/>
        <v>0</v>
      </c>
      <c r="N140" s="225" t="b">
        <f t="shared" si="8"/>
        <v>0</v>
      </c>
      <c r="O140" s="36"/>
      <c r="P140" s="36"/>
      <c r="Q140" s="36"/>
      <c r="R140" s="36"/>
    </row>
    <row r="141" spans="1:18" s="8" customFormat="1" ht="32.25" hidden="1" customHeight="1" x14ac:dyDescent="0.35">
      <c r="A141" s="122" t="str">
        <f>'SOW Units'!B140</f>
        <v>9-18.</v>
      </c>
      <c r="B141" s="542" t="str">
        <f>IF('SOW Units'!C140="","",'SOW Units'!C140)</f>
        <v>Soil, Dry Bulk Density (ASTM D1556-07, ASTM D2167-08, ASTM D2922-01, -04, -04e, -96e1 or ASTM D2937-10)</v>
      </c>
      <c r="C141" s="543"/>
      <c r="D141" s="57" t="str">
        <f>IF('SOW Units'!E140="","",'SOW Units'!E140)</f>
        <v>Per Sample</v>
      </c>
      <c r="E141" s="82">
        <f>'SOW Units'!I140</f>
        <v>0</v>
      </c>
      <c r="F141" s="34">
        <f>'SOW Units'!G140</f>
        <v>73.5</v>
      </c>
      <c r="G141" s="244">
        <f t="shared" ref="G141:G204" si="14">$F141*E141</f>
        <v>0</v>
      </c>
      <c r="H141" s="85">
        <v>0</v>
      </c>
      <c r="I141" s="360">
        <f t="shared" ref="I141:I204" si="15">H141*F141</f>
        <v>0</v>
      </c>
      <c r="J141" s="89">
        <v>0</v>
      </c>
      <c r="K141" s="244">
        <f t="shared" ref="K141:K204" si="16">$F141*J141</f>
        <v>0</v>
      </c>
      <c r="L141" s="93">
        <f t="shared" ref="L141:L204" si="17">E141-H141-J141</f>
        <v>0</v>
      </c>
      <c r="M141" s="375">
        <f t="shared" ref="M141:M204" si="18">G141-I141-K141</f>
        <v>0</v>
      </c>
      <c r="N141" s="225" t="b">
        <f t="shared" ref="N141:N204" si="19">IF(E141&gt;0,TRUE,FALSE)</f>
        <v>0</v>
      </c>
      <c r="O141" s="36"/>
      <c r="P141" s="36"/>
      <c r="Q141" s="36"/>
      <c r="R141" s="36"/>
    </row>
    <row r="142" spans="1:18" s="8" customFormat="1" ht="16.5" hidden="1" customHeight="1" x14ac:dyDescent="0.35">
      <c r="A142" s="122" t="str">
        <f>'SOW Units'!B141</f>
        <v>9-19.</v>
      </c>
      <c r="B142" s="542" t="str">
        <f>IF('SOW Units'!C141="","",'SOW Units'!C141)</f>
        <v>Soil, Moisture Content (ASTM D2216-10)</v>
      </c>
      <c r="C142" s="543"/>
      <c r="D142" s="57" t="str">
        <f>IF('SOW Units'!E141="","",'SOW Units'!E141)</f>
        <v>Per Sample</v>
      </c>
      <c r="E142" s="82">
        <f>'SOW Units'!I141</f>
        <v>0</v>
      </c>
      <c r="F142" s="34">
        <f>'SOW Units'!G141</f>
        <v>10.5</v>
      </c>
      <c r="G142" s="244">
        <f t="shared" si="14"/>
        <v>0</v>
      </c>
      <c r="H142" s="85">
        <v>0</v>
      </c>
      <c r="I142" s="360">
        <f t="shared" si="15"/>
        <v>0</v>
      </c>
      <c r="J142" s="89">
        <v>0</v>
      </c>
      <c r="K142" s="244">
        <f t="shared" si="16"/>
        <v>0</v>
      </c>
      <c r="L142" s="93">
        <f t="shared" si="17"/>
        <v>0</v>
      </c>
      <c r="M142" s="375">
        <f t="shared" si="18"/>
        <v>0</v>
      </c>
      <c r="N142" s="225" t="b">
        <f t="shared" si="19"/>
        <v>0</v>
      </c>
      <c r="O142" s="36"/>
      <c r="P142" s="36"/>
      <c r="Q142" s="36"/>
      <c r="R142" s="36"/>
    </row>
    <row r="143" spans="1:18" s="8" customFormat="1" ht="16.5" hidden="1" customHeight="1" x14ac:dyDescent="0.35">
      <c r="A143" s="122" t="str">
        <f>'SOW Units'!B142</f>
        <v>9-20.</v>
      </c>
      <c r="B143" s="542" t="str">
        <f>IF('SOW Units'!C142="","",'SOW Units'!C142)</f>
        <v>Soil, Texture, (See Gee 7 Bauder [1966])</v>
      </c>
      <c r="C143" s="543"/>
      <c r="D143" s="57" t="str">
        <f>IF('SOW Units'!E142="","",'SOW Units'!E142)</f>
        <v>Per Sample</v>
      </c>
      <c r="E143" s="82">
        <f>'SOW Units'!I142</f>
        <v>0</v>
      </c>
      <c r="F143" s="34">
        <f>'SOW Units'!G142</f>
        <v>68.25</v>
      </c>
      <c r="G143" s="244">
        <f t="shared" si="14"/>
        <v>0</v>
      </c>
      <c r="H143" s="85">
        <v>0</v>
      </c>
      <c r="I143" s="360">
        <f t="shared" si="15"/>
        <v>0</v>
      </c>
      <c r="J143" s="89">
        <v>0</v>
      </c>
      <c r="K143" s="244">
        <f t="shared" si="16"/>
        <v>0</v>
      </c>
      <c r="L143" s="93">
        <f t="shared" si="17"/>
        <v>0</v>
      </c>
      <c r="M143" s="375">
        <f t="shared" si="18"/>
        <v>0</v>
      </c>
      <c r="N143" s="225" t="b">
        <f t="shared" si="19"/>
        <v>0</v>
      </c>
      <c r="O143" s="36"/>
      <c r="P143" s="36"/>
      <c r="Q143" s="36"/>
      <c r="R143" s="36"/>
    </row>
    <row r="144" spans="1:18" s="8" customFormat="1" ht="32.25" hidden="1" customHeight="1" x14ac:dyDescent="0.35">
      <c r="A144" s="122" t="str">
        <f>'SOW Units'!B143</f>
        <v>9-21.</v>
      </c>
      <c r="B144" s="542" t="str">
        <f>IF('SOW Units'!C143="","",'SOW Units'!C143)</f>
        <v>Soil, GC/MS Full Scan, Alkanes, Isoalkanes, Cycloalkanes, Aromatics, Bicyclane, Sterane, and Terpane Biomarkers (ASTM D5739 High Resolution GC/MS)</v>
      </c>
      <c r="C144" s="543"/>
      <c r="D144" s="57" t="str">
        <f>IF('SOW Units'!E143="","",'SOW Units'!E143)</f>
        <v>Per Sample</v>
      </c>
      <c r="E144" s="82">
        <f>'SOW Units'!I143</f>
        <v>0</v>
      </c>
      <c r="F144" s="34">
        <f>'SOW Units'!G143</f>
        <v>346.5</v>
      </c>
      <c r="G144" s="244">
        <f t="shared" si="14"/>
        <v>0</v>
      </c>
      <c r="H144" s="85">
        <v>0</v>
      </c>
      <c r="I144" s="360">
        <f t="shared" si="15"/>
        <v>0</v>
      </c>
      <c r="J144" s="89">
        <v>0</v>
      </c>
      <c r="K144" s="244">
        <f t="shared" si="16"/>
        <v>0</v>
      </c>
      <c r="L144" s="93">
        <f t="shared" si="17"/>
        <v>0</v>
      </c>
      <c r="M144" s="375">
        <f t="shared" si="18"/>
        <v>0</v>
      </c>
      <c r="N144" s="225" t="b">
        <f t="shared" si="19"/>
        <v>0</v>
      </c>
      <c r="O144" s="36"/>
      <c r="P144" s="36"/>
      <c r="Q144" s="36"/>
      <c r="R144" s="36"/>
    </row>
    <row r="145" spans="1:18" s="8" customFormat="1" ht="32.25" hidden="1" customHeight="1" x14ac:dyDescent="0.35">
      <c r="A145" s="122" t="str">
        <f>'SOW Units'!B144</f>
        <v>9-22.</v>
      </c>
      <c r="B145" s="542" t="str">
        <f>IF('SOW Units'!C144="","",'SOW Units'!C144)</f>
        <v>Soil, Gasoline Hydrocarbon Composition, Gasoline PIANO (paraffins, isoparaffins, aromatics, naphthenes and olefins) (EPA 8260Mod, High Resolution GC/MS)</v>
      </c>
      <c r="C145" s="543"/>
      <c r="D145" s="57" t="str">
        <f>IF('SOW Units'!E144="","",'SOW Units'!E144)</f>
        <v>Per Sample</v>
      </c>
      <c r="E145" s="82">
        <f>'SOW Units'!I144</f>
        <v>0</v>
      </c>
      <c r="F145" s="34">
        <f>'SOW Units'!G144</f>
        <v>346.5</v>
      </c>
      <c r="G145" s="244">
        <f t="shared" si="14"/>
        <v>0</v>
      </c>
      <c r="H145" s="85">
        <v>0</v>
      </c>
      <c r="I145" s="360">
        <f t="shared" si="15"/>
        <v>0</v>
      </c>
      <c r="J145" s="89">
        <v>0</v>
      </c>
      <c r="K145" s="244">
        <f t="shared" si="16"/>
        <v>0</v>
      </c>
      <c r="L145" s="93">
        <f t="shared" si="17"/>
        <v>0</v>
      </c>
      <c r="M145" s="375">
        <f t="shared" si="18"/>
        <v>0</v>
      </c>
      <c r="N145" s="225" t="b">
        <f t="shared" si="19"/>
        <v>0</v>
      </c>
      <c r="O145" s="36"/>
      <c r="P145" s="36"/>
      <c r="Q145" s="36"/>
      <c r="R145" s="36"/>
    </row>
    <row r="146" spans="1:18" s="8" customFormat="1" ht="32.25" hidden="1" customHeight="1" x14ac:dyDescent="0.35">
      <c r="A146" s="122" t="str">
        <f>'SOW Units'!B145</f>
        <v>9-23.</v>
      </c>
      <c r="B146" s="542" t="str">
        <f>IF('SOW Units'!C145="","",'SOW Units'!C145)</f>
        <v>Soil, 5 Fuel Oxygenates, MTBE, DIPE, TAME, ETBE and TBA (EPA 8260Mod, High Resolution GC/MS)</v>
      </c>
      <c r="C146" s="543"/>
      <c r="D146" s="57" t="str">
        <f>IF('SOW Units'!E145="","",'SOW Units'!E145)</f>
        <v>Per Sample</v>
      </c>
      <c r="E146" s="82">
        <f>'SOW Units'!I145</f>
        <v>0</v>
      </c>
      <c r="F146" s="34">
        <f>'SOW Units'!G145</f>
        <v>57.75</v>
      </c>
      <c r="G146" s="244">
        <f t="shared" si="14"/>
        <v>0</v>
      </c>
      <c r="H146" s="85">
        <v>0</v>
      </c>
      <c r="I146" s="360">
        <f t="shared" si="15"/>
        <v>0</v>
      </c>
      <c r="J146" s="89">
        <v>0</v>
      </c>
      <c r="K146" s="244">
        <f t="shared" si="16"/>
        <v>0</v>
      </c>
      <c r="L146" s="93">
        <f t="shared" si="17"/>
        <v>0</v>
      </c>
      <c r="M146" s="375">
        <f t="shared" si="18"/>
        <v>0</v>
      </c>
      <c r="N146" s="225" t="b">
        <f t="shared" si="19"/>
        <v>0</v>
      </c>
      <c r="O146" s="36"/>
      <c r="P146" s="36"/>
      <c r="Q146" s="36"/>
      <c r="R146" s="36"/>
    </row>
    <row r="147" spans="1:18" s="8" customFormat="1" ht="16.5" hidden="1" customHeight="1" x14ac:dyDescent="0.35">
      <c r="A147" s="122" t="str">
        <f>'SOW Units'!B146</f>
        <v>9-24.</v>
      </c>
      <c r="B147" s="542" t="str">
        <f>IF('SOW Units'!C146="","",'SOW Units'!C146)</f>
        <v>Soil, C10-C40 Alkane Fingerprint, N-Alkanes and Isoalkanes (ASTM D3328 GC/MS)</v>
      </c>
      <c r="C147" s="543"/>
      <c r="D147" s="57" t="str">
        <f>IF('SOW Units'!E146="","",'SOW Units'!E146)</f>
        <v>Per Sample</v>
      </c>
      <c r="E147" s="82">
        <f>'SOW Units'!I146</f>
        <v>0</v>
      </c>
      <c r="F147" s="34">
        <f>'SOW Units'!G146</f>
        <v>236.25</v>
      </c>
      <c r="G147" s="244">
        <f t="shared" si="14"/>
        <v>0</v>
      </c>
      <c r="H147" s="85">
        <v>0</v>
      </c>
      <c r="I147" s="360">
        <f t="shared" si="15"/>
        <v>0</v>
      </c>
      <c r="J147" s="89">
        <v>0</v>
      </c>
      <c r="K147" s="244">
        <f t="shared" si="16"/>
        <v>0</v>
      </c>
      <c r="L147" s="93">
        <f t="shared" si="17"/>
        <v>0</v>
      </c>
      <c r="M147" s="375">
        <f t="shared" si="18"/>
        <v>0</v>
      </c>
      <c r="N147" s="225" t="b">
        <f t="shared" si="19"/>
        <v>0</v>
      </c>
      <c r="O147" s="36"/>
      <c r="P147" s="36"/>
      <c r="Q147" s="36"/>
      <c r="R147" s="36"/>
    </row>
    <row r="148" spans="1:18" s="8" customFormat="1" ht="17.25" hidden="1" customHeight="1" x14ac:dyDescent="0.35">
      <c r="A148" s="253" t="str">
        <f>'SOW Units'!B147</f>
        <v>9.B.</v>
      </c>
      <c r="B148" s="560" t="str">
        <f>IF('SOW Units'!C147="","",'SOW Units'!C147)</f>
        <v>WATER ANALYSIS</v>
      </c>
      <c r="C148" s="561"/>
      <c r="D148" s="206" t="str">
        <f>IF('SOW Units'!E147="","",'SOW Units'!E147)</f>
        <v/>
      </c>
      <c r="E148" s="207"/>
      <c r="F148" s="194"/>
      <c r="G148" s="243"/>
      <c r="H148" s="208"/>
      <c r="I148" s="359"/>
      <c r="J148" s="196"/>
      <c r="K148" s="243"/>
      <c r="L148" s="209"/>
      <c r="M148" s="374"/>
      <c r="N148" s="225" t="b">
        <f t="shared" si="19"/>
        <v>0</v>
      </c>
      <c r="O148" s="36"/>
      <c r="P148" s="36"/>
      <c r="Q148" s="36"/>
      <c r="R148" s="36"/>
    </row>
    <row r="149" spans="1:18" s="8" customFormat="1" ht="16.5" hidden="1" customHeight="1" x14ac:dyDescent="0.35">
      <c r="A149" s="122" t="str">
        <f>'SOW Units'!B148</f>
        <v>9-25.</v>
      </c>
      <c r="B149" s="542" t="str">
        <f>IF('SOW Units'!C148="","",'SOW Units'!C148)</f>
        <v>Water, Gasoline/Kerosene Analytical Group-Table C of Ch. 62-780, F.A.C. (multiple methods)</v>
      </c>
      <c r="C149" s="543"/>
      <c r="D149" s="57" t="str">
        <f>IF('SOW Units'!E148="","",'SOW Units'!E148)</f>
        <v>Per Sample</v>
      </c>
      <c r="E149" s="82">
        <f>'SOW Units'!I148</f>
        <v>0</v>
      </c>
      <c r="F149" s="34">
        <f>'SOW Units'!G148</f>
        <v>267.39999999999998</v>
      </c>
      <c r="G149" s="244">
        <f t="shared" si="14"/>
        <v>0</v>
      </c>
      <c r="H149" s="85">
        <v>0</v>
      </c>
      <c r="I149" s="360">
        <f t="shared" si="15"/>
        <v>0</v>
      </c>
      <c r="J149" s="89">
        <v>0</v>
      </c>
      <c r="K149" s="244">
        <f t="shared" si="16"/>
        <v>0</v>
      </c>
      <c r="L149" s="93">
        <f t="shared" si="17"/>
        <v>0</v>
      </c>
      <c r="M149" s="375">
        <f t="shared" si="18"/>
        <v>0</v>
      </c>
      <c r="N149" s="225" t="b">
        <f t="shared" si="19"/>
        <v>0</v>
      </c>
      <c r="O149" s="36"/>
      <c r="P149" s="36"/>
      <c r="Q149" s="36"/>
      <c r="R149" s="36"/>
    </row>
    <row r="150" spans="1:18" s="8" customFormat="1" ht="32.25" hidden="1" customHeight="1" x14ac:dyDescent="0.35">
      <c r="A150" s="122" t="str">
        <f>'SOW Units'!B149</f>
        <v>9-26.</v>
      </c>
      <c r="B150" s="542" t="str">
        <f>IF('SOW Units'!C149="","",'SOW Units'!C149)</f>
        <v>Water, Used Oil/Unknown Product Group-Table D of Ch. 62-780, F.A.C., except for non-Priority Pollutant Organics (multiple methods)</v>
      </c>
      <c r="C150" s="543"/>
      <c r="D150" s="57" t="str">
        <f>IF('SOW Units'!E149="","",'SOW Units'!E149)</f>
        <v>Per Sample</v>
      </c>
      <c r="E150" s="82">
        <f>'SOW Units'!I149</f>
        <v>0</v>
      </c>
      <c r="F150" s="34">
        <f>'SOW Units'!G149</f>
        <v>457.25</v>
      </c>
      <c r="G150" s="244">
        <f t="shared" si="14"/>
        <v>0</v>
      </c>
      <c r="H150" s="85">
        <v>0</v>
      </c>
      <c r="I150" s="360">
        <f t="shared" si="15"/>
        <v>0</v>
      </c>
      <c r="J150" s="89">
        <v>0</v>
      </c>
      <c r="K150" s="244">
        <f t="shared" si="16"/>
        <v>0</v>
      </c>
      <c r="L150" s="93">
        <f t="shared" si="17"/>
        <v>0</v>
      </c>
      <c r="M150" s="375">
        <f t="shared" si="18"/>
        <v>0</v>
      </c>
      <c r="N150" s="225" t="b">
        <f t="shared" si="19"/>
        <v>0</v>
      </c>
      <c r="O150" s="36"/>
      <c r="P150" s="36"/>
      <c r="Q150" s="36"/>
      <c r="R150" s="36"/>
    </row>
    <row r="151" spans="1:18" s="8" customFormat="1" ht="16.5" hidden="1" customHeight="1" x14ac:dyDescent="0.35">
      <c r="A151" s="122" t="str">
        <f>'SOW Units'!B150</f>
        <v>9-27.</v>
      </c>
      <c r="B151" s="542" t="str">
        <f>IF('SOW Units'!C150="","",'SOW Units'!C150)</f>
        <v>Water, BTEX + MTBE (EPA 602, EPA 624, EPA 8021 or EPA 8260)</v>
      </c>
      <c r="C151" s="543"/>
      <c r="D151" s="57" t="str">
        <f>IF('SOW Units'!E150="","",'SOW Units'!E150)</f>
        <v>Per Sample</v>
      </c>
      <c r="E151" s="82">
        <f>'SOW Units'!I150</f>
        <v>0</v>
      </c>
      <c r="F151" s="34">
        <f>'SOW Units'!G150</f>
        <v>46.17</v>
      </c>
      <c r="G151" s="244">
        <f t="shared" si="14"/>
        <v>0</v>
      </c>
      <c r="H151" s="85">
        <v>0</v>
      </c>
      <c r="I151" s="360">
        <f t="shared" si="15"/>
        <v>0</v>
      </c>
      <c r="J151" s="89">
        <v>0</v>
      </c>
      <c r="K151" s="244">
        <f t="shared" si="16"/>
        <v>0</v>
      </c>
      <c r="L151" s="93">
        <f t="shared" si="17"/>
        <v>0</v>
      </c>
      <c r="M151" s="375">
        <f t="shared" si="18"/>
        <v>0</v>
      </c>
      <c r="N151" s="225" t="b">
        <f t="shared" si="19"/>
        <v>0</v>
      </c>
      <c r="O151" s="36"/>
      <c r="P151" s="36"/>
      <c r="Q151" s="36"/>
      <c r="R151" s="36"/>
    </row>
    <row r="152" spans="1:18" s="8" customFormat="1" ht="16.5" hidden="1" customHeight="1" x14ac:dyDescent="0.35">
      <c r="A152" s="122" t="str">
        <f>'SOW Units'!B151</f>
        <v>9-28.</v>
      </c>
      <c r="B152" s="542" t="str">
        <f>IF('SOW Units'!C151="","",'SOW Units'!C151)</f>
        <v>Water, Volatile Organic Halocarbons, except EDB (EPA 8021 or EPA 8260)</v>
      </c>
      <c r="C152" s="543"/>
      <c r="D152" s="57" t="str">
        <f>IF('SOW Units'!E151="","",'SOW Units'!E151)</f>
        <v>Per Sample</v>
      </c>
      <c r="E152" s="82">
        <f>'SOW Units'!I151</f>
        <v>0</v>
      </c>
      <c r="F152" s="34">
        <f>'SOW Units'!G151</f>
        <v>63</v>
      </c>
      <c r="G152" s="244">
        <f t="shared" si="14"/>
        <v>0</v>
      </c>
      <c r="H152" s="85">
        <v>0</v>
      </c>
      <c r="I152" s="360">
        <f t="shared" si="15"/>
        <v>0</v>
      </c>
      <c r="J152" s="89">
        <v>0</v>
      </c>
      <c r="K152" s="244">
        <f t="shared" si="16"/>
        <v>0</v>
      </c>
      <c r="L152" s="93">
        <f t="shared" si="17"/>
        <v>0</v>
      </c>
      <c r="M152" s="375">
        <f t="shared" si="18"/>
        <v>0</v>
      </c>
      <c r="N152" s="225" t="b">
        <f t="shared" si="19"/>
        <v>0</v>
      </c>
      <c r="O152" s="36"/>
      <c r="P152" s="36"/>
      <c r="Q152" s="36"/>
      <c r="R152" s="36"/>
    </row>
    <row r="153" spans="1:18" s="8" customFormat="1" ht="16.5" hidden="1" customHeight="1" x14ac:dyDescent="0.35">
      <c r="A153" s="122" t="str">
        <f>'SOW Units'!B152</f>
        <v>9-29.</v>
      </c>
      <c r="B153" s="542" t="str">
        <f>IF('SOW Units'!C152="","",'SOW Units'!C152)</f>
        <v>Water, BTEX + MTBE + VOHs (EPA 601/602, EPA 624, EPA 6021 or EPA 8260)</v>
      </c>
      <c r="C153" s="543"/>
      <c r="D153" s="57" t="str">
        <f>IF('SOW Units'!E152="","",'SOW Units'!E152)</f>
        <v>Per Sample</v>
      </c>
      <c r="E153" s="82">
        <f>'SOW Units'!I152</f>
        <v>0</v>
      </c>
      <c r="F153" s="34">
        <f>'SOW Units'!G152</f>
        <v>66.150000000000006</v>
      </c>
      <c r="G153" s="244">
        <f t="shared" si="14"/>
        <v>0</v>
      </c>
      <c r="H153" s="85">
        <v>0</v>
      </c>
      <c r="I153" s="360">
        <f t="shared" si="15"/>
        <v>0</v>
      </c>
      <c r="J153" s="89">
        <v>0</v>
      </c>
      <c r="K153" s="244">
        <f t="shared" si="16"/>
        <v>0</v>
      </c>
      <c r="L153" s="93">
        <f t="shared" si="17"/>
        <v>0</v>
      </c>
      <c r="M153" s="375">
        <f t="shared" si="18"/>
        <v>0</v>
      </c>
      <c r="N153" s="225" t="b">
        <f t="shared" si="19"/>
        <v>0</v>
      </c>
      <c r="O153" s="36"/>
      <c r="P153" s="36"/>
      <c r="Q153" s="36"/>
      <c r="R153" s="36"/>
    </row>
    <row r="154" spans="1:18" s="8" customFormat="1" ht="32.25" hidden="1" customHeight="1" x14ac:dyDescent="0.35">
      <c r="A154" s="122" t="str">
        <f>'SOW Units'!B153</f>
        <v>9-30.</v>
      </c>
      <c r="B154" s="542" t="str">
        <f>IF('SOW Units'!C153="","",'SOW Units'!C153)</f>
        <v>Water, Polycyclic Aromatic Hydrocarbons, including 1-methylnaphthalene + 2-methylnaphthalene (EPA 610 [HPLC], EPA 625, EPA 8270 or EPA 8310)</v>
      </c>
      <c r="C154" s="543"/>
      <c r="D154" s="57" t="str">
        <f>IF('SOW Units'!E153="","",'SOW Units'!E153)</f>
        <v>Per Sample</v>
      </c>
      <c r="E154" s="82">
        <f>'SOW Units'!I153</f>
        <v>0</v>
      </c>
      <c r="F154" s="34">
        <f>'SOW Units'!G153</f>
        <v>81.58</v>
      </c>
      <c r="G154" s="244">
        <f t="shared" si="14"/>
        <v>0</v>
      </c>
      <c r="H154" s="85">
        <v>0</v>
      </c>
      <c r="I154" s="360">
        <f t="shared" si="15"/>
        <v>0</v>
      </c>
      <c r="J154" s="89">
        <v>0</v>
      </c>
      <c r="K154" s="244">
        <f t="shared" si="16"/>
        <v>0</v>
      </c>
      <c r="L154" s="93">
        <f t="shared" si="17"/>
        <v>0</v>
      </c>
      <c r="M154" s="375">
        <f t="shared" si="18"/>
        <v>0</v>
      </c>
      <c r="N154" s="225" t="b">
        <f t="shared" si="19"/>
        <v>0</v>
      </c>
      <c r="O154" s="36"/>
      <c r="P154" s="36"/>
      <c r="Q154" s="36"/>
      <c r="R154" s="36"/>
    </row>
    <row r="155" spans="1:18" s="8" customFormat="1" ht="16.5" hidden="1" customHeight="1" x14ac:dyDescent="0.35">
      <c r="A155" s="122" t="str">
        <f>'SOW Units'!B154</f>
        <v>9-31.</v>
      </c>
      <c r="B155" s="542" t="str">
        <f>IF('SOW Units'!C154="","",'SOW Units'!C154)</f>
        <v>Water, EDB [1,2-dibromoethane or ethylene dibromide] (EPA 504.1 or EPA 8011)</v>
      </c>
      <c r="C155" s="543"/>
      <c r="D155" s="57" t="str">
        <f>IF('SOW Units'!E154="","",'SOW Units'!E154)</f>
        <v>Per Sample</v>
      </c>
      <c r="E155" s="82">
        <f>'SOW Units'!I154</f>
        <v>0</v>
      </c>
      <c r="F155" s="34">
        <f>'SOW Units'!G154</f>
        <v>40.950000000000003</v>
      </c>
      <c r="G155" s="244">
        <f t="shared" si="14"/>
        <v>0</v>
      </c>
      <c r="H155" s="85">
        <v>0</v>
      </c>
      <c r="I155" s="360">
        <f t="shared" si="15"/>
        <v>0</v>
      </c>
      <c r="J155" s="89">
        <v>0</v>
      </c>
      <c r="K155" s="244">
        <f t="shared" si="16"/>
        <v>0</v>
      </c>
      <c r="L155" s="93">
        <f t="shared" si="17"/>
        <v>0</v>
      </c>
      <c r="M155" s="375">
        <f t="shared" si="18"/>
        <v>0</v>
      </c>
      <c r="N155" s="225" t="b">
        <f t="shared" si="19"/>
        <v>0</v>
      </c>
      <c r="O155" s="36"/>
      <c r="P155" s="36"/>
      <c r="Q155" s="36"/>
      <c r="R155" s="36"/>
    </row>
    <row r="156" spans="1:18" s="8" customFormat="1" ht="16.5" hidden="1" customHeight="1" x14ac:dyDescent="0.35">
      <c r="A156" s="122" t="str">
        <f>'SOW Units'!B155</f>
        <v>9-31.a.</v>
      </c>
      <c r="B156" s="542" t="str">
        <f>IF('SOW Units'!C155="","",'SOW Units'!C155)</f>
        <v>Water, EDB [1,2-dibromoethane or ethylene dibromide] (EPA 8260 SIM)</v>
      </c>
      <c r="C156" s="543"/>
      <c r="D156" s="57" t="str">
        <f>IF('SOW Units'!E155="","",'SOW Units'!E155)</f>
        <v>Per Sample</v>
      </c>
      <c r="E156" s="82">
        <f>'SOW Units'!I155</f>
        <v>0</v>
      </c>
      <c r="F156" s="34">
        <f>'SOW Units'!G155</f>
        <v>45.36</v>
      </c>
      <c r="G156" s="244">
        <f t="shared" si="14"/>
        <v>0</v>
      </c>
      <c r="H156" s="85">
        <v>0</v>
      </c>
      <c r="I156" s="360">
        <f t="shared" si="15"/>
        <v>0</v>
      </c>
      <c r="J156" s="89">
        <v>0</v>
      </c>
      <c r="K156" s="244">
        <f t="shared" si="16"/>
        <v>0</v>
      </c>
      <c r="L156" s="93">
        <f t="shared" si="17"/>
        <v>0</v>
      </c>
      <c r="M156" s="375">
        <f t="shared" si="18"/>
        <v>0</v>
      </c>
      <c r="N156" s="225" t="b">
        <f t="shared" si="19"/>
        <v>0</v>
      </c>
      <c r="O156" s="36"/>
      <c r="P156" s="36"/>
      <c r="Q156" s="36"/>
      <c r="R156" s="36"/>
    </row>
    <row r="157" spans="1:18" s="8" customFormat="1" ht="16.5" hidden="1" customHeight="1" x14ac:dyDescent="0.35">
      <c r="A157" s="122" t="str">
        <f>'SOW Units'!B156</f>
        <v>9-32.</v>
      </c>
      <c r="B157" s="542" t="str">
        <f>IF('SOW Units'!C156="","",'SOW Units'!C156)</f>
        <v>Water, Priority Pollutant Volatile Organics [for NPDES purposes only] (EPA 624)</v>
      </c>
      <c r="C157" s="543"/>
      <c r="D157" s="57" t="str">
        <f>IF('SOW Units'!E156="","",'SOW Units'!E156)</f>
        <v>Per Sample</v>
      </c>
      <c r="E157" s="82">
        <f>'SOW Units'!I156</f>
        <v>0</v>
      </c>
      <c r="F157" s="34">
        <f>'SOW Units'!G156</f>
        <v>66.150000000000006</v>
      </c>
      <c r="G157" s="244">
        <f t="shared" si="14"/>
        <v>0</v>
      </c>
      <c r="H157" s="85">
        <v>0</v>
      </c>
      <c r="I157" s="360">
        <f t="shared" si="15"/>
        <v>0</v>
      </c>
      <c r="J157" s="89">
        <v>0</v>
      </c>
      <c r="K157" s="244">
        <f t="shared" si="16"/>
        <v>0</v>
      </c>
      <c r="L157" s="93">
        <f t="shared" si="17"/>
        <v>0</v>
      </c>
      <c r="M157" s="375">
        <f t="shared" si="18"/>
        <v>0</v>
      </c>
      <c r="N157" s="225" t="b">
        <f t="shared" si="19"/>
        <v>0</v>
      </c>
      <c r="O157" s="36"/>
      <c r="P157" s="36"/>
      <c r="Q157" s="36"/>
      <c r="R157" s="36"/>
    </row>
    <row r="158" spans="1:18" s="8" customFormat="1" ht="16.5" hidden="1" customHeight="1" x14ac:dyDescent="0.35">
      <c r="A158" s="122" t="str">
        <f>'SOW Units'!B157</f>
        <v>9-33.</v>
      </c>
      <c r="B158" s="542" t="str">
        <f>IF('SOW Units'!C157="","",'SOW Units'!C157)</f>
        <v>Water, Priority Pollutant Volatile Organics (EPA 8260)</v>
      </c>
      <c r="C158" s="543"/>
      <c r="D158" s="57" t="str">
        <f>IF('SOW Units'!E157="","",'SOW Units'!E157)</f>
        <v>Per Sample</v>
      </c>
      <c r="E158" s="82">
        <f>'SOW Units'!I157</f>
        <v>0</v>
      </c>
      <c r="F158" s="34">
        <f>'SOW Units'!G157</f>
        <v>74.87</v>
      </c>
      <c r="G158" s="244">
        <f t="shared" si="14"/>
        <v>0</v>
      </c>
      <c r="H158" s="85">
        <v>0</v>
      </c>
      <c r="I158" s="360">
        <f t="shared" si="15"/>
        <v>0</v>
      </c>
      <c r="J158" s="89">
        <v>0</v>
      </c>
      <c r="K158" s="244">
        <f t="shared" si="16"/>
        <v>0</v>
      </c>
      <c r="L158" s="93">
        <f t="shared" si="17"/>
        <v>0</v>
      </c>
      <c r="M158" s="375">
        <f t="shared" si="18"/>
        <v>0</v>
      </c>
      <c r="N158" s="225" t="b">
        <f t="shared" si="19"/>
        <v>0</v>
      </c>
      <c r="O158" s="36"/>
      <c r="P158" s="36"/>
      <c r="Q158" s="36"/>
      <c r="R158" s="36"/>
    </row>
    <row r="159" spans="1:18" s="8" customFormat="1" ht="32.25" hidden="1" customHeight="1" x14ac:dyDescent="0.35">
      <c r="A159" s="122" t="str">
        <f>'SOW Units'!B158</f>
        <v>9-34.</v>
      </c>
      <c r="B159" s="542" t="str">
        <f>IF('SOW Units'!C158="","",'SOW Units'!C158)</f>
        <v>Water, Priority Pollutant Extractable Organics-Base Neutral and Acid Extractables [for NPDES purposes only] (EPA 625 list [e.g., EPA 608 + EPA 625])</v>
      </c>
      <c r="C159" s="543"/>
      <c r="D159" s="57" t="str">
        <f>IF('SOW Units'!E158="","",'SOW Units'!E158)</f>
        <v>Per Sample</v>
      </c>
      <c r="E159" s="82">
        <f>'SOW Units'!I158</f>
        <v>0</v>
      </c>
      <c r="F159" s="34">
        <f>'SOW Units'!G158</f>
        <v>141.75</v>
      </c>
      <c r="G159" s="244">
        <f t="shared" si="14"/>
        <v>0</v>
      </c>
      <c r="H159" s="85">
        <v>0</v>
      </c>
      <c r="I159" s="360">
        <f t="shared" si="15"/>
        <v>0</v>
      </c>
      <c r="J159" s="89">
        <v>0</v>
      </c>
      <c r="K159" s="244">
        <f t="shared" si="16"/>
        <v>0</v>
      </c>
      <c r="L159" s="93">
        <f t="shared" si="17"/>
        <v>0</v>
      </c>
      <c r="M159" s="375">
        <f t="shared" si="18"/>
        <v>0</v>
      </c>
      <c r="N159" s="225" t="b">
        <f t="shared" si="19"/>
        <v>0</v>
      </c>
      <c r="O159" s="36"/>
      <c r="P159" s="36"/>
      <c r="Q159" s="36"/>
      <c r="R159" s="36"/>
    </row>
    <row r="160" spans="1:18" s="8" customFormat="1" ht="32.25" hidden="1" customHeight="1" x14ac:dyDescent="0.35">
      <c r="A160" s="122" t="str">
        <f>'SOW Units'!B159</f>
        <v>9-35.</v>
      </c>
      <c r="B160" s="542" t="str">
        <f>IF('SOW Units'!C159="","",'SOW Units'!C159)</f>
        <v>Water, Priority Pollutant Extractable Organics-Base Neutral and Acid Extractables (EPA 8270 list [e.g., EPA 8081/8082 + EPA 8270 or EPA 608 + EPA 8270)</v>
      </c>
      <c r="C160" s="543"/>
      <c r="D160" s="57" t="str">
        <f>IF('SOW Units'!E159="","",'SOW Units'!E159)</f>
        <v>Per Sample</v>
      </c>
      <c r="E160" s="82">
        <f>'SOW Units'!I159</f>
        <v>0</v>
      </c>
      <c r="F160" s="34">
        <f>'SOW Units'!G159</f>
        <v>141.75</v>
      </c>
      <c r="G160" s="244">
        <f t="shared" si="14"/>
        <v>0</v>
      </c>
      <c r="H160" s="85">
        <v>0</v>
      </c>
      <c r="I160" s="360">
        <f t="shared" si="15"/>
        <v>0</v>
      </c>
      <c r="J160" s="89">
        <v>0</v>
      </c>
      <c r="K160" s="244">
        <f t="shared" si="16"/>
        <v>0</v>
      </c>
      <c r="L160" s="93">
        <f t="shared" si="17"/>
        <v>0</v>
      </c>
      <c r="M160" s="375">
        <f t="shared" si="18"/>
        <v>0</v>
      </c>
      <c r="N160" s="225" t="b">
        <f t="shared" si="19"/>
        <v>0</v>
      </c>
      <c r="O160" s="36"/>
      <c r="P160" s="36"/>
      <c r="Q160" s="36"/>
      <c r="R160" s="36"/>
    </row>
    <row r="161" spans="1:18" s="8" customFormat="1" ht="16.5" hidden="1" customHeight="1" x14ac:dyDescent="0.35">
      <c r="A161" s="122" t="str">
        <f>'SOW Units'!B160</f>
        <v>9-36.</v>
      </c>
      <c r="B161" s="542" t="str">
        <f>IF('SOW Units'!C160="","",'SOW Units'!C160)</f>
        <v>Water, Total Recoverable Petroleum Hydrocarbons (FL-PRO)</v>
      </c>
      <c r="C161" s="543"/>
      <c r="D161" s="57" t="str">
        <f>IF('SOW Units'!E160="","",'SOW Units'!E160)</f>
        <v>Per Sample</v>
      </c>
      <c r="E161" s="82">
        <f>'SOW Units'!I160</f>
        <v>0</v>
      </c>
      <c r="F161" s="34">
        <f>'SOW Units'!G160</f>
        <v>54.69</v>
      </c>
      <c r="G161" s="244">
        <f t="shared" si="14"/>
        <v>0</v>
      </c>
      <c r="H161" s="85">
        <v>0</v>
      </c>
      <c r="I161" s="360">
        <f t="shared" si="15"/>
        <v>0</v>
      </c>
      <c r="J161" s="89">
        <v>0</v>
      </c>
      <c r="K161" s="244">
        <f t="shared" si="16"/>
        <v>0</v>
      </c>
      <c r="L161" s="93">
        <f t="shared" si="17"/>
        <v>0</v>
      </c>
      <c r="M161" s="375">
        <f t="shared" si="18"/>
        <v>0</v>
      </c>
      <c r="N161" s="225" t="b">
        <f t="shared" si="19"/>
        <v>0</v>
      </c>
      <c r="O161" s="36"/>
      <c r="P161" s="36"/>
      <c r="Q161" s="36"/>
      <c r="R161" s="36"/>
    </row>
    <row r="162" spans="1:18" s="8" customFormat="1" ht="16.5" hidden="1" customHeight="1" x14ac:dyDescent="0.35">
      <c r="A162" s="122" t="str">
        <f>'SOW Units'!B161</f>
        <v>9-37.</v>
      </c>
      <c r="B162" s="542" t="str">
        <f>IF('SOW Units'!C161="","",'SOW Units'!C161)</f>
        <v>Water, PCBs [or Aroclors] (EPA 608 or EPA 8082)</v>
      </c>
      <c r="C162" s="543"/>
      <c r="D162" s="57" t="str">
        <f>IF('SOW Units'!E161="","",'SOW Units'!E161)</f>
        <v>Per Sample</v>
      </c>
      <c r="E162" s="82">
        <f>'SOW Units'!I161</f>
        <v>0</v>
      </c>
      <c r="F162" s="34">
        <f>'SOW Units'!G161</f>
        <v>47.25</v>
      </c>
      <c r="G162" s="244">
        <f t="shared" si="14"/>
        <v>0</v>
      </c>
      <c r="H162" s="85">
        <v>0</v>
      </c>
      <c r="I162" s="360">
        <f t="shared" si="15"/>
        <v>0</v>
      </c>
      <c r="J162" s="89">
        <v>0</v>
      </c>
      <c r="K162" s="244">
        <f t="shared" si="16"/>
        <v>0</v>
      </c>
      <c r="L162" s="93">
        <f t="shared" si="17"/>
        <v>0</v>
      </c>
      <c r="M162" s="375">
        <f t="shared" si="18"/>
        <v>0</v>
      </c>
      <c r="N162" s="225" t="b">
        <f t="shared" si="19"/>
        <v>0</v>
      </c>
      <c r="O162" s="36"/>
      <c r="P162" s="36"/>
      <c r="Q162" s="36"/>
      <c r="R162" s="36"/>
    </row>
    <row r="163" spans="1:18" s="8" customFormat="1" ht="16.5" hidden="1" customHeight="1" x14ac:dyDescent="0.35">
      <c r="A163" s="122" t="str">
        <f>'SOW Units'!B162</f>
        <v>9-38.</v>
      </c>
      <c r="B163" s="542" t="str">
        <f>IF('SOW Units'!C162="","",'SOW Units'!C162)</f>
        <v>Water, Arsenic, Total (EPA 200.7, EPA 200.8, EPA 6010 or EPA 6020)</v>
      </c>
      <c r="C163" s="543"/>
      <c r="D163" s="57" t="str">
        <f>IF('SOW Units'!E162="","",'SOW Units'!E162)</f>
        <v>Per Sample</v>
      </c>
      <c r="E163" s="82">
        <f>'SOW Units'!I162</f>
        <v>0</v>
      </c>
      <c r="F163" s="34">
        <f>'SOW Units'!G162</f>
        <v>11.57</v>
      </c>
      <c r="G163" s="244">
        <f t="shared" si="14"/>
        <v>0</v>
      </c>
      <c r="H163" s="85">
        <v>0</v>
      </c>
      <c r="I163" s="360">
        <f t="shared" si="15"/>
        <v>0</v>
      </c>
      <c r="J163" s="89">
        <v>0</v>
      </c>
      <c r="K163" s="244">
        <f t="shared" si="16"/>
        <v>0</v>
      </c>
      <c r="L163" s="93">
        <f t="shared" si="17"/>
        <v>0</v>
      </c>
      <c r="M163" s="375">
        <f t="shared" si="18"/>
        <v>0</v>
      </c>
      <c r="N163" s="225" t="b">
        <f t="shared" si="19"/>
        <v>0</v>
      </c>
      <c r="O163" s="36"/>
      <c r="P163" s="36"/>
      <c r="Q163" s="36"/>
      <c r="R163" s="36"/>
    </row>
    <row r="164" spans="1:18" s="8" customFormat="1" ht="16.5" hidden="1" customHeight="1" x14ac:dyDescent="0.35">
      <c r="A164" s="122" t="str">
        <f>'SOW Units'!B163</f>
        <v>9-39.</v>
      </c>
      <c r="B164" s="542" t="str">
        <f>IF('SOW Units'!C163="","",'SOW Units'!C163)</f>
        <v>Water, Cadmium, Total (EPA 200.7, EPA 200.8, EPA 6010 or EPA 6020)</v>
      </c>
      <c r="C164" s="543"/>
      <c r="D164" s="57" t="str">
        <f>IF('SOW Units'!E163="","",'SOW Units'!E163)</f>
        <v>Per Sample</v>
      </c>
      <c r="E164" s="82">
        <f>'SOW Units'!I163</f>
        <v>0</v>
      </c>
      <c r="F164" s="34">
        <f>'SOW Units'!G163</f>
        <v>10.5</v>
      </c>
      <c r="G164" s="244">
        <f t="shared" si="14"/>
        <v>0</v>
      </c>
      <c r="H164" s="85">
        <v>0</v>
      </c>
      <c r="I164" s="360">
        <f t="shared" si="15"/>
        <v>0</v>
      </c>
      <c r="J164" s="89">
        <v>0</v>
      </c>
      <c r="K164" s="244">
        <f t="shared" si="16"/>
        <v>0</v>
      </c>
      <c r="L164" s="93">
        <f t="shared" si="17"/>
        <v>0</v>
      </c>
      <c r="M164" s="375">
        <f t="shared" si="18"/>
        <v>0</v>
      </c>
      <c r="N164" s="225" t="b">
        <f t="shared" si="19"/>
        <v>0</v>
      </c>
      <c r="O164" s="36"/>
      <c r="P164" s="36"/>
      <c r="Q164" s="36"/>
      <c r="R164" s="36"/>
    </row>
    <row r="165" spans="1:18" s="8" customFormat="1" ht="16.5" hidden="1" customHeight="1" x14ac:dyDescent="0.35">
      <c r="A165" s="122" t="str">
        <f>'SOW Units'!B164</f>
        <v>9-40.</v>
      </c>
      <c r="B165" s="542" t="str">
        <f>IF('SOW Units'!C164="","",'SOW Units'!C164)</f>
        <v>Water, Chromium, Total (EPA 200.7, EPA 200.8, EPA 6010 or EPA 6020)</v>
      </c>
      <c r="C165" s="543"/>
      <c r="D165" s="57" t="str">
        <f>IF('SOW Units'!E164="","",'SOW Units'!E164)</f>
        <v>Per Sample</v>
      </c>
      <c r="E165" s="82">
        <f>'SOW Units'!I164</f>
        <v>0</v>
      </c>
      <c r="F165" s="34">
        <f>'SOW Units'!G164</f>
        <v>10.5</v>
      </c>
      <c r="G165" s="244">
        <f t="shared" si="14"/>
        <v>0</v>
      </c>
      <c r="H165" s="85">
        <v>0</v>
      </c>
      <c r="I165" s="360">
        <f t="shared" si="15"/>
        <v>0</v>
      </c>
      <c r="J165" s="89">
        <v>0</v>
      </c>
      <c r="K165" s="244">
        <f t="shared" si="16"/>
        <v>0</v>
      </c>
      <c r="L165" s="93">
        <f t="shared" si="17"/>
        <v>0</v>
      </c>
      <c r="M165" s="375">
        <f t="shared" si="18"/>
        <v>0</v>
      </c>
      <c r="N165" s="225" t="b">
        <f t="shared" si="19"/>
        <v>0</v>
      </c>
      <c r="O165" s="36"/>
      <c r="P165" s="36"/>
      <c r="Q165" s="36"/>
      <c r="R165" s="36"/>
    </row>
    <row r="166" spans="1:18" s="8" customFormat="1" ht="16.5" hidden="1" customHeight="1" x14ac:dyDescent="0.35">
      <c r="A166" s="122" t="str">
        <f>'SOW Units'!B165</f>
        <v>9-41.</v>
      </c>
      <c r="B166" s="542" t="str">
        <f>IF('SOW Units'!C165="","",'SOW Units'!C165)</f>
        <v>Water, Lead, Total (EPA 200.7, EPA 200.8, EPA 6010 or EPA 6020)</v>
      </c>
      <c r="C166" s="543"/>
      <c r="D166" s="57" t="str">
        <f>IF('SOW Units'!E165="","",'SOW Units'!E165)</f>
        <v>Per Sample</v>
      </c>
      <c r="E166" s="82">
        <f>'SOW Units'!I165</f>
        <v>0</v>
      </c>
      <c r="F166" s="34">
        <f>'SOW Units'!G165</f>
        <v>11.57</v>
      </c>
      <c r="G166" s="244">
        <f t="shared" si="14"/>
        <v>0</v>
      </c>
      <c r="H166" s="85">
        <v>0</v>
      </c>
      <c r="I166" s="360">
        <f t="shared" si="15"/>
        <v>0</v>
      </c>
      <c r="J166" s="89">
        <v>0</v>
      </c>
      <c r="K166" s="244">
        <f t="shared" si="16"/>
        <v>0</v>
      </c>
      <c r="L166" s="93">
        <f t="shared" si="17"/>
        <v>0</v>
      </c>
      <c r="M166" s="375">
        <f t="shared" si="18"/>
        <v>0</v>
      </c>
      <c r="N166" s="225" t="b">
        <f t="shared" si="19"/>
        <v>0</v>
      </c>
      <c r="O166" s="36"/>
      <c r="P166" s="36"/>
      <c r="Q166" s="36"/>
      <c r="R166" s="36"/>
    </row>
    <row r="167" spans="1:18" s="8" customFormat="1" ht="32.25" hidden="1" customHeight="1" x14ac:dyDescent="0.35">
      <c r="A167" s="122" t="str">
        <f>'SOW Units'!B166</f>
        <v>9-41.a.</v>
      </c>
      <c r="B167" s="542" t="str">
        <f>IF('SOW Units'!C166="","",'SOW Units'!C166)</f>
        <v>Water, Dissolved Lead (includes filter appropriate to sample method - EPA 200.7, 200.9, 6010B, or 7380)</v>
      </c>
      <c r="C167" s="543"/>
      <c r="D167" s="57" t="str">
        <f>IF('SOW Units'!E166="","",'SOW Units'!E166)</f>
        <v>Per Sample</v>
      </c>
      <c r="E167" s="82">
        <f>'SOW Units'!I166</f>
        <v>0</v>
      </c>
      <c r="F167" s="34">
        <f>'SOW Units'!G166</f>
        <v>28.93</v>
      </c>
      <c r="G167" s="244">
        <f t="shared" si="14"/>
        <v>0</v>
      </c>
      <c r="H167" s="85">
        <v>0</v>
      </c>
      <c r="I167" s="360">
        <f t="shared" si="15"/>
        <v>0</v>
      </c>
      <c r="J167" s="89">
        <v>0</v>
      </c>
      <c r="K167" s="244">
        <f t="shared" si="16"/>
        <v>0</v>
      </c>
      <c r="L167" s="93">
        <f t="shared" si="17"/>
        <v>0</v>
      </c>
      <c r="M167" s="375">
        <f t="shared" si="18"/>
        <v>0</v>
      </c>
      <c r="N167" s="225" t="b">
        <f t="shared" si="19"/>
        <v>0</v>
      </c>
      <c r="O167" s="36"/>
      <c r="P167" s="36"/>
      <c r="Q167" s="36"/>
      <c r="R167" s="36"/>
    </row>
    <row r="168" spans="1:18" s="8" customFormat="1" ht="16.5" hidden="1" customHeight="1" x14ac:dyDescent="0.35">
      <c r="A168" s="122" t="str">
        <f>'SOW Units'!B167</f>
        <v>9-42.</v>
      </c>
      <c r="B168" s="542" t="str">
        <f>IF('SOW Units'!C167="","",'SOW Units'!C167)</f>
        <v>Water, Mercury, Total (EPA 245.1, EPA 6020 or EPA 7470)</v>
      </c>
      <c r="C168" s="543"/>
      <c r="D168" s="57" t="str">
        <f>IF('SOW Units'!E167="","",'SOW Units'!E167)</f>
        <v>Per Sample</v>
      </c>
      <c r="E168" s="82">
        <f>'SOW Units'!I167</f>
        <v>0</v>
      </c>
      <c r="F168" s="34">
        <f>'SOW Units'!G167</f>
        <v>17.850000000000001</v>
      </c>
      <c r="G168" s="244">
        <f t="shared" si="14"/>
        <v>0</v>
      </c>
      <c r="H168" s="85">
        <v>0</v>
      </c>
      <c r="I168" s="360">
        <f t="shared" si="15"/>
        <v>0</v>
      </c>
      <c r="J168" s="89">
        <v>0</v>
      </c>
      <c r="K168" s="244">
        <f t="shared" si="16"/>
        <v>0</v>
      </c>
      <c r="L168" s="93">
        <f t="shared" si="17"/>
        <v>0</v>
      </c>
      <c r="M168" s="375">
        <f t="shared" si="18"/>
        <v>0</v>
      </c>
      <c r="N168" s="225" t="b">
        <f t="shared" si="19"/>
        <v>0</v>
      </c>
      <c r="O168" s="36"/>
      <c r="P168" s="36"/>
      <c r="Q168" s="36"/>
      <c r="R168" s="36"/>
    </row>
    <row r="169" spans="1:18" s="8" customFormat="1" ht="16.5" hidden="1" customHeight="1" x14ac:dyDescent="0.35">
      <c r="A169" s="122" t="str">
        <f>'SOW Units'!B168</f>
        <v>9-43.</v>
      </c>
      <c r="B169" s="542" t="str">
        <f>IF('SOW Units'!C168="","",'SOW Units'!C168)</f>
        <v>Water, Calcium, Total (EPA 200.7, EPA 6010 or EPA 6020)</v>
      </c>
      <c r="C169" s="543"/>
      <c r="D169" s="57" t="str">
        <f>IF('SOW Units'!E168="","",'SOW Units'!E168)</f>
        <v>Per Sample</v>
      </c>
      <c r="E169" s="82">
        <f>'SOW Units'!I168</f>
        <v>0</v>
      </c>
      <c r="F169" s="34">
        <f>'SOW Units'!G168</f>
        <v>10.5</v>
      </c>
      <c r="G169" s="244">
        <f t="shared" si="14"/>
        <v>0</v>
      </c>
      <c r="H169" s="85">
        <v>0</v>
      </c>
      <c r="I169" s="360">
        <f t="shared" si="15"/>
        <v>0</v>
      </c>
      <c r="J169" s="89">
        <v>0</v>
      </c>
      <c r="K169" s="244">
        <f t="shared" si="16"/>
        <v>0</v>
      </c>
      <c r="L169" s="93">
        <f t="shared" si="17"/>
        <v>0</v>
      </c>
      <c r="M169" s="375">
        <f t="shared" si="18"/>
        <v>0</v>
      </c>
      <c r="N169" s="225" t="b">
        <f t="shared" si="19"/>
        <v>0</v>
      </c>
      <c r="O169" s="36"/>
      <c r="P169" s="36"/>
      <c r="Q169" s="36"/>
      <c r="R169" s="36"/>
    </row>
    <row r="170" spans="1:18" s="8" customFormat="1" ht="16.5" hidden="1" customHeight="1" x14ac:dyDescent="0.35">
      <c r="A170" s="122" t="str">
        <f>'SOW Units'!B169</f>
        <v>9-44.</v>
      </c>
      <c r="B170" s="542" t="str">
        <f>IF('SOW Units'!C169="","",'SOW Units'!C169)</f>
        <v>Water, Iron, Total (EPA 200.7, EPA 6010 or EPA 6020)</v>
      </c>
      <c r="C170" s="543"/>
      <c r="D170" s="57" t="str">
        <f>IF('SOW Units'!E169="","",'SOW Units'!E169)</f>
        <v>Per Sample</v>
      </c>
      <c r="E170" s="82">
        <f>'SOW Units'!I169</f>
        <v>0</v>
      </c>
      <c r="F170" s="34">
        <f>'SOW Units'!G169</f>
        <v>11.57</v>
      </c>
      <c r="G170" s="244">
        <f t="shared" si="14"/>
        <v>0</v>
      </c>
      <c r="H170" s="85">
        <v>0</v>
      </c>
      <c r="I170" s="360">
        <f t="shared" si="15"/>
        <v>0</v>
      </c>
      <c r="J170" s="89">
        <v>0</v>
      </c>
      <c r="K170" s="244">
        <f t="shared" si="16"/>
        <v>0</v>
      </c>
      <c r="L170" s="93">
        <f t="shared" si="17"/>
        <v>0</v>
      </c>
      <c r="M170" s="375">
        <f t="shared" si="18"/>
        <v>0</v>
      </c>
      <c r="N170" s="225" t="b">
        <f t="shared" si="19"/>
        <v>0</v>
      </c>
      <c r="O170" s="36"/>
      <c r="P170" s="36"/>
      <c r="Q170" s="36"/>
      <c r="R170" s="36"/>
    </row>
    <row r="171" spans="1:18" s="8" customFormat="1" ht="32.25" hidden="1" customHeight="1" x14ac:dyDescent="0.35">
      <c r="A171" s="122" t="str">
        <f>'SOW Units'!B170</f>
        <v>9-44.a.</v>
      </c>
      <c r="B171" s="542" t="str">
        <f>IF('SOW Units'!C170="","",'SOW Units'!C170)</f>
        <v>Water, Dissolved Iron (includes filter appropriate to sample method - EPA 200.7, 200.9, 6010B, or 7380)</v>
      </c>
      <c r="C171" s="543"/>
      <c r="D171" s="57" t="str">
        <f>IF('SOW Units'!E170="","",'SOW Units'!E170)</f>
        <v>Per Sample</v>
      </c>
      <c r="E171" s="82">
        <f>'SOW Units'!I170</f>
        <v>0</v>
      </c>
      <c r="F171" s="34">
        <f>'SOW Units'!G170</f>
        <v>26.25</v>
      </c>
      <c r="G171" s="244">
        <f t="shared" si="14"/>
        <v>0</v>
      </c>
      <c r="H171" s="85">
        <v>0</v>
      </c>
      <c r="I171" s="360">
        <f t="shared" si="15"/>
        <v>0</v>
      </c>
      <c r="J171" s="89">
        <v>0</v>
      </c>
      <c r="K171" s="244">
        <f t="shared" si="16"/>
        <v>0</v>
      </c>
      <c r="L171" s="93">
        <f t="shared" si="17"/>
        <v>0</v>
      </c>
      <c r="M171" s="375">
        <f t="shared" si="18"/>
        <v>0</v>
      </c>
      <c r="N171" s="225" t="b">
        <f t="shared" si="19"/>
        <v>0</v>
      </c>
      <c r="O171" s="36"/>
      <c r="P171" s="36"/>
      <c r="Q171" s="36"/>
      <c r="R171" s="36"/>
    </row>
    <row r="172" spans="1:18" s="8" customFormat="1" ht="16.5" hidden="1" customHeight="1" x14ac:dyDescent="0.35">
      <c r="A172" s="122" t="str">
        <f>'SOW Units'!B171</f>
        <v>9-45.</v>
      </c>
      <c r="B172" s="542" t="str">
        <f>IF('SOW Units'!C171="","",'SOW Units'!C171)</f>
        <v>Water, Magnesium, Total (EPA 200.7, EPA 6010 or EPA 6020)</v>
      </c>
      <c r="C172" s="543"/>
      <c r="D172" s="57" t="str">
        <f>IF('SOW Units'!E171="","",'SOW Units'!E171)</f>
        <v>Per Sample</v>
      </c>
      <c r="E172" s="82">
        <f>'SOW Units'!I171</f>
        <v>0</v>
      </c>
      <c r="F172" s="34">
        <f>'SOW Units'!G171</f>
        <v>10.5</v>
      </c>
      <c r="G172" s="244">
        <f t="shared" si="14"/>
        <v>0</v>
      </c>
      <c r="H172" s="85">
        <v>0</v>
      </c>
      <c r="I172" s="360">
        <f t="shared" si="15"/>
        <v>0</v>
      </c>
      <c r="J172" s="89">
        <v>0</v>
      </c>
      <c r="K172" s="244">
        <f t="shared" si="16"/>
        <v>0</v>
      </c>
      <c r="L172" s="93">
        <f t="shared" si="17"/>
        <v>0</v>
      </c>
      <c r="M172" s="375">
        <f t="shared" si="18"/>
        <v>0</v>
      </c>
      <c r="N172" s="225" t="b">
        <f t="shared" si="19"/>
        <v>0</v>
      </c>
      <c r="O172" s="36"/>
      <c r="P172" s="36"/>
      <c r="Q172" s="36"/>
      <c r="R172" s="36"/>
    </row>
    <row r="173" spans="1:18" s="8" customFormat="1" ht="16.5" hidden="1" customHeight="1" x14ac:dyDescent="0.35">
      <c r="A173" s="122" t="str">
        <f>'SOW Units'!B172</f>
        <v>9-46.</v>
      </c>
      <c r="B173" s="542" t="str">
        <f>IF('SOW Units'!C172="","",'SOW Units'!C172)</f>
        <v>Water, Manganese, Total (EPA 200.7, EPA 200.8, EPA 6010 or EPA 6020)</v>
      </c>
      <c r="C173" s="543"/>
      <c r="D173" s="57" t="str">
        <f>IF('SOW Units'!E172="","",'SOW Units'!E172)</f>
        <v>Per Sample</v>
      </c>
      <c r="E173" s="82">
        <f>'SOW Units'!I172</f>
        <v>0</v>
      </c>
      <c r="F173" s="34">
        <f>'SOW Units'!G172</f>
        <v>10.5</v>
      </c>
      <c r="G173" s="244">
        <f t="shared" si="14"/>
        <v>0</v>
      </c>
      <c r="H173" s="85">
        <v>0</v>
      </c>
      <c r="I173" s="360">
        <f t="shared" si="15"/>
        <v>0</v>
      </c>
      <c r="J173" s="89">
        <v>0</v>
      </c>
      <c r="K173" s="244">
        <f t="shared" si="16"/>
        <v>0</v>
      </c>
      <c r="L173" s="93">
        <f t="shared" si="17"/>
        <v>0</v>
      </c>
      <c r="M173" s="375">
        <f t="shared" si="18"/>
        <v>0</v>
      </c>
      <c r="N173" s="225" t="b">
        <f t="shared" si="19"/>
        <v>0</v>
      </c>
      <c r="O173" s="36"/>
      <c r="P173" s="36"/>
      <c r="Q173" s="36"/>
      <c r="R173" s="36"/>
    </row>
    <row r="174" spans="1:18" s="8" customFormat="1" ht="16.5" hidden="1" customHeight="1" x14ac:dyDescent="0.35">
      <c r="A174" s="122" t="str">
        <f>'SOW Units'!B173</f>
        <v>9-47.</v>
      </c>
      <c r="B174" s="542" t="str">
        <f>IF('SOW Units'!C173="","",'SOW Units'!C173)</f>
        <v>Water, Potassium, Total (EPA 200.7, EPA 6010 or EPA 6020)</v>
      </c>
      <c r="C174" s="543"/>
      <c r="D174" s="57" t="str">
        <f>IF('SOW Units'!E173="","",'SOW Units'!E173)</f>
        <v>Per Sample</v>
      </c>
      <c r="E174" s="82">
        <f>'SOW Units'!I173</f>
        <v>0</v>
      </c>
      <c r="F174" s="34">
        <f>'SOW Units'!G173</f>
        <v>10.5</v>
      </c>
      <c r="G174" s="244">
        <f t="shared" si="14"/>
        <v>0</v>
      </c>
      <c r="H174" s="85">
        <v>0</v>
      </c>
      <c r="I174" s="360">
        <f t="shared" si="15"/>
        <v>0</v>
      </c>
      <c r="J174" s="89">
        <v>0</v>
      </c>
      <c r="K174" s="244">
        <f t="shared" si="16"/>
        <v>0</v>
      </c>
      <c r="L174" s="93">
        <f t="shared" si="17"/>
        <v>0</v>
      </c>
      <c r="M174" s="375">
        <f t="shared" si="18"/>
        <v>0</v>
      </c>
      <c r="N174" s="225" t="b">
        <f t="shared" si="19"/>
        <v>0</v>
      </c>
      <c r="O174" s="36"/>
      <c r="P174" s="36"/>
      <c r="Q174" s="36"/>
      <c r="R174" s="36"/>
    </row>
    <row r="175" spans="1:18" s="9" customFormat="1" ht="16.5" hidden="1" customHeight="1" x14ac:dyDescent="0.35">
      <c r="A175" s="122" t="str">
        <f>'SOW Units'!B174</f>
        <v>9-48.</v>
      </c>
      <c r="B175" s="542" t="str">
        <f>IF('SOW Units'!C174="","",'SOW Units'!C174)</f>
        <v>Water, Sodium, Total (EPA 200.7, EPA 6010 or EPA 6020)</v>
      </c>
      <c r="C175" s="543"/>
      <c r="D175" s="57" t="str">
        <f>IF('SOW Units'!E174="","",'SOW Units'!E174)</f>
        <v>Per Sample</v>
      </c>
      <c r="E175" s="82">
        <f>'SOW Units'!I174</f>
        <v>0</v>
      </c>
      <c r="F175" s="34">
        <f>'SOW Units'!G174</f>
        <v>10.5</v>
      </c>
      <c r="G175" s="244">
        <f t="shared" si="14"/>
        <v>0</v>
      </c>
      <c r="H175" s="85">
        <v>0</v>
      </c>
      <c r="I175" s="360">
        <f t="shared" si="15"/>
        <v>0</v>
      </c>
      <c r="J175" s="89">
        <v>0</v>
      </c>
      <c r="K175" s="244">
        <f t="shared" si="16"/>
        <v>0</v>
      </c>
      <c r="L175" s="93">
        <f t="shared" si="17"/>
        <v>0</v>
      </c>
      <c r="M175" s="375">
        <f t="shared" si="18"/>
        <v>0</v>
      </c>
      <c r="N175" s="225" t="b">
        <f t="shared" si="19"/>
        <v>0</v>
      </c>
      <c r="O175" s="45"/>
      <c r="P175" s="45"/>
      <c r="Q175" s="45"/>
      <c r="R175" s="45"/>
    </row>
    <row r="176" spans="1:18" s="8" customFormat="1" ht="16.5" hidden="1" customHeight="1" x14ac:dyDescent="0.35">
      <c r="A176" s="122" t="str">
        <f>'SOW Units'!B175</f>
        <v>9-49.</v>
      </c>
      <c r="B176" s="542" t="str">
        <f>IF('SOW Units'!C175="","",'SOW Units'!C175)</f>
        <v>Water, Alkalinity [as CaCO3] (EPA 310.2 or SM 2320 B)</v>
      </c>
      <c r="C176" s="543"/>
      <c r="D176" s="57" t="str">
        <f>IF('SOW Units'!E175="","",'SOW Units'!E175)</f>
        <v>Per Sample</v>
      </c>
      <c r="E176" s="82">
        <f>'SOW Units'!I175</f>
        <v>0</v>
      </c>
      <c r="F176" s="34">
        <f>'SOW Units'!G175</f>
        <v>13.65</v>
      </c>
      <c r="G176" s="244">
        <f t="shared" si="14"/>
        <v>0</v>
      </c>
      <c r="H176" s="85">
        <v>0</v>
      </c>
      <c r="I176" s="360">
        <f t="shared" si="15"/>
        <v>0</v>
      </c>
      <c r="J176" s="89">
        <v>0</v>
      </c>
      <c r="K176" s="244">
        <f t="shared" si="16"/>
        <v>0</v>
      </c>
      <c r="L176" s="93">
        <f t="shared" si="17"/>
        <v>0</v>
      </c>
      <c r="M176" s="375">
        <f t="shared" si="18"/>
        <v>0</v>
      </c>
      <c r="N176" s="225" t="b">
        <f t="shared" si="19"/>
        <v>0</v>
      </c>
      <c r="O176" s="36"/>
      <c r="P176" s="36"/>
      <c r="Q176" s="36"/>
      <c r="R176" s="36"/>
    </row>
    <row r="177" spans="1:18" s="8" customFormat="1" ht="32.25" hidden="1" customHeight="1" x14ac:dyDescent="0.35">
      <c r="A177" s="122" t="str">
        <f>'SOW Units'!B176</f>
        <v>9-50.</v>
      </c>
      <c r="B177" s="542" t="str">
        <f>IF('SOW Units'!C176="","",'SOW Units'!C176)</f>
        <v>Water, Ammonia [as N] (EPA 350.1, SM 4500-NH3 C, SM 4500-NH3 D, SM 4500-NH3 G or SM 4500-NH3 H)</v>
      </c>
      <c r="C177" s="543"/>
      <c r="D177" s="57" t="str">
        <f>IF('SOW Units'!E176="","",'SOW Units'!E176)</f>
        <v>Per Sample</v>
      </c>
      <c r="E177" s="82">
        <f>'SOW Units'!I176</f>
        <v>0</v>
      </c>
      <c r="F177" s="34">
        <f>'SOW Units'!G176</f>
        <v>15.43</v>
      </c>
      <c r="G177" s="244">
        <f t="shared" si="14"/>
        <v>0</v>
      </c>
      <c r="H177" s="85">
        <v>0</v>
      </c>
      <c r="I177" s="360">
        <f t="shared" si="15"/>
        <v>0</v>
      </c>
      <c r="J177" s="89">
        <v>0</v>
      </c>
      <c r="K177" s="244">
        <f t="shared" si="16"/>
        <v>0</v>
      </c>
      <c r="L177" s="93">
        <f t="shared" si="17"/>
        <v>0</v>
      </c>
      <c r="M177" s="375">
        <f t="shared" si="18"/>
        <v>0</v>
      </c>
      <c r="N177" s="225" t="b">
        <f t="shared" si="19"/>
        <v>0</v>
      </c>
      <c r="O177" s="36"/>
      <c r="P177" s="36"/>
      <c r="Q177" s="36"/>
      <c r="R177" s="36"/>
    </row>
    <row r="178" spans="1:18" s="8" customFormat="1" ht="32.25" hidden="1" customHeight="1" x14ac:dyDescent="0.35">
      <c r="A178" s="122" t="str">
        <f>'SOW Units'!B177</f>
        <v>9-51.</v>
      </c>
      <c r="B178" s="542" t="str">
        <f>IF('SOW Units'!C177="","",'SOW Units'!C177)</f>
        <v>Water, Chloride (EPA 300.0, EPA 9056, EPA 9251, EPA 9053, SM 4500CI B, SM 4500CI C or SM 4500CI E)</v>
      </c>
      <c r="C178" s="543"/>
      <c r="D178" s="57" t="str">
        <f>IF('SOW Units'!E177="","",'SOW Units'!E177)</f>
        <v>Per Sample</v>
      </c>
      <c r="E178" s="82">
        <f>'SOW Units'!I177</f>
        <v>0</v>
      </c>
      <c r="F178" s="34">
        <f>'SOW Units'!G177</f>
        <v>14.7</v>
      </c>
      <c r="G178" s="244">
        <f t="shared" si="14"/>
        <v>0</v>
      </c>
      <c r="H178" s="85">
        <v>0</v>
      </c>
      <c r="I178" s="360">
        <f t="shared" si="15"/>
        <v>0</v>
      </c>
      <c r="J178" s="89">
        <v>0</v>
      </c>
      <c r="K178" s="244">
        <f t="shared" si="16"/>
        <v>0</v>
      </c>
      <c r="L178" s="93">
        <f t="shared" si="17"/>
        <v>0</v>
      </c>
      <c r="M178" s="375">
        <f t="shared" si="18"/>
        <v>0</v>
      </c>
      <c r="N178" s="225" t="b">
        <f t="shared" si="19"/>
        <v>0</v>
      </c>
      <c r="O178" s="36"/>
      <c r="P178" s="36"/>
      <c r="Q178" s="36"/>
      <c r="R178" s="36"/>
    </row>
    <row r="179" spans="1:18" s="8" customFormat="1" ht="16.5" hidden="1" customHeight="1" x14ac:dyDescent="0.35">
      <c r="A179" s="122" t="str">
        <f>'SOW Units'!B178</f>
        <v>9-52.</v>
      </c>
      <c r="B179" s="542" t="str">
        <f>IF('SOW Units'!C178="","",'SOW Units'!C178)</f>
        <v>Water, Hardness, Total [as CaCO3] (SM 2340 B or SM 2340 C)</v>
      </c>
      <c r="C179" s="543"/>
      <c r="D179" s="57" t="str">
        <f>IF('SOW Units'!E178="","",'SOW Units'!E178)</f>
        <v>Per Sample</v>
      </c>
      <c r="E179" s="82">
        <f>'SOW Units'!I178</f>
        <v>0</v>
      </c>
      <c r="F179" s="34">
        <f>'SOW Units'!G178</f>
        <v>14.7</v>
      </c>
      <c r="G179" s="244">
        <f t="shared" si="14"/>
        <v>0</v>
      </c>
      <c r="H179" s="85">
        <v>0</v>
      </c>
      <c r="I179" s="360">
        <f t="shared" si="15"/>
        <v>0</v>
      </c>
      <c r="J179" s="89">
        <v>0</v>
      </c>
      <c r="K179" s="244">
        <f t="shared" si="16"/>
        <v>0</v>
      </c>
      <c r="L179" s="93">
        <f t="shared" si="17"/>
        <v>0</v>
      </c>
      <c r="M179" s="375">
        <f t="shared" si="18"/>
        <v>0</v>
      </c>
      <c r="N179" s="225" t="b">
        <f t="shared" si="19"/>
        <v>0</v>
      </c>
      <c r="O179" s="36"/>
      <c r="P179" s="36"/>
      <c r="Q179" s="36"/>
      <c r="R179" s="36"/>
    </row>
    <row r="180" spans="1:18" s="9" customFormat="1" ht="16.5" hidden="1" customHeight="1" x14ac:dyDescent="0.35">
      <c r="A180" s="122" t="str">
        <f>'SOW Units'!B179</f>
        <v>9-53.</v>
      </c>
      <c r="B180" s="542" t="str">
        <f>IF('SOW Units'!C179="","",'SOW Units'!C179)</f>
        <v>Water, Nitrate [as N] (EPA 300.0 or EPA 353.2)</v>
      </c>
      <c r="C180" s="543"/>
      <c r="D180" s="57" t="str">
        <f>IF('SOW Units'!E179="","",'SOW Units'!E179)</f>
        <v>Per Sample</v>
      </c>
      <c r="E180" s="82">
        <f>'SOW Units'!I179</f>
        <v>0</v>
      </c>
      <c r="F180" s="34">
        <f>'SOW Units'!G179</f>
        <v>15.43</v>
      </c>
      <c r="G180" s="244">
        <f t="shared" si="14"/>
        <v>0</v>
      </c>
      <c r="H180" s="85">
        <v>0</v>
      </c>
      <c r="I180" s="360">
        <f t="shared" si="15"/>
        <v>0</v>
      </c>
      <c r="J180" s="89">
        <v>0</v>
      </c>
      <c r="K180" s="244">
        <f t="shared" si="16"/>
        <v>0</v>
      </c>
      <c r="L180" s="93">
        <f t="shared" si="17"/>
        <v>0</v>
      </c>
      <c r="M180" s="375">
        <f t="shared" si="18"/>
        <v>0</v>
      </c>
      <c r="N180" s="225" t="b">
        <f t="shared" si="19"/>
        <v>0</v>
      </c>
      <c r="O180" s="45"/>
      <c r="P180" s="45"/>
      <c r="Q180" s="45"/>
      <c r="R180" s="45"/>
    </row>
    <row r="181" spans="1:18" s="9" customFormat="1" ht="16.5" hidden="1" customHeight="1" x14ac:dyDescent="0.35">
      <c r="A181" s="122" t="str">
        <f>'SOW Units'!B180</f>
        <v>9-54.</v>
      </c>
      <c r="B181" s="542" t="str">
        <f>IF('SOW Units'!C180="","",'SOW Units'!C180)</f>
        <v>Water, Nitrate-Nitrite [as N] (EPA 300.0, EPA 353.2, SM 4500-NO3 E or SM 4500-NO3 F)</v>
      </c>
      <c r="C181" s="543"/>
      <c r="D181" s="57" t="str">
        <f>IF('SOW Units'!E180="","",'SOW Units'!E180)</f>
        <v>Per Sample</v>
      </c>
      <c r="E181" s="82">
        <f>'SOW Units'!I180</f>
        <v>0</v>
      </c>
      <c r="F181" s="34">
        <f>'SOW Units'!G180</f>
        <v>16.2</v>
      </c>
      <c r="G181" s="244">
        <f t="shared" si="14"/>
        <v>0</v>
      </c>
      <c r="H181" s="85">
        <v>0</v>
      </c>
      <c r="I181" s="360">
        <f t="shared" si="15"/>
        <v>0</v>
      </c>
      <c r="J181" s="89">
        <v>0</v>
      </c>
      <c r="K181" s="244">
        <f t="shared" si="16"/>
        <v>0</v>
      </c>
      <c r="L181" s="93">
        <f t="shared" si="17"/>
        <v>0</v>
      </c>
      <c r="M181" s="375">
        <f t="shared" si="18"/>
        <v>0</v>
      </c>
      <c r="N181" s="225" t="b">
        <f t="shared" si="19"/>
        <v>0</v>
      </c>
      <c r="O181" s="45"/>
      <c r="P181" s="45"/>
      <c r="Q181" s="45"/>
      <c r="R181" s="45"/>
    </row>
    <row r="182" spans="1:18" s="9" customFormat="1" ht="16.5" hidden="1" customHeight="1" x14ac:dyDescent="0.35">
      <c r="A182" s="122" t="str">
        <f>'SOW Units'!B181</f>
        <v>9-55.</v>
      </c>
      <c r="B182" s="542" t="str">
        <f>IF('SOW Units'!C181="","",'SOW Units'!C181)</f>
        <v>Water, Nitrite [as N] (EPA 300.0, EPA 300.1, SM 4500-NO2 B or SM 4500-NO3 F)</v>
      </c>
      <c r="C182" s="543"/>
      <c r="D182" s="57" t="str">
        <f>IF('SOW Units'!E181="","",'SOW Units'!E181)</f>
        <v>Per Sample</v>
      </c>
      <c r="E182" s="82">
        <f>'SOW Units'!I181</f>
        <v>0</v>
      </c>
      <c r="F182" s="34">
        <f>'SOW Units'!G181</f>
        <v>14.7</v>
      </c>
      <c r="G182" s="244">
        <f t="shared" si="14"/>
        <v>0</v>
      </c>
      <c r="H182" s="85">
        <v>0</v>
      </c>
      <c r="I182" s="360">
        <f t="shared" si="15"/>
        <v>0</v>
      </c>
      <c r="J182" s="89">
        <v>0</v>
      </c>
      <c r="K182" s="244">
        <f t="shared" si="16"/>
        <v>0</v>
      </c>
      <c r="L182" s="93">
        <f t="shared" si="17"/>
        <v>0</v>
      </c>
      <c r="M182" s="375">
        <f t="shared" si="18"/>
        <v>0</v>
      </c>
      <c r="N182" s="225" t="b">
        <f t="shared" si="19"/>
        <v>0</v>
      </c>
      <c r="O182" s="45"/>
      <c r="P182" s="45"/>
      <c r="Q182" s="45"/>
      <c r="R182" s="45"/>
    </row>
    <row r="183" spans="1:18" s="9" customFormat="1" ht="16.5" hidden="1" customHeight="1" x14ac:dyDescent="0.35">
      <c r="A183" s="122" t="str">
        <f>'SOW Units'!B182</f>
        <v>9-56.</v>
      </c>
      <c r="B183" s="542" t="str">
        <f>IF('SOW Units'!C182="","",'SOW Units'!C182)</f>
        <v>Water, Organic Carbon, Total (SM 5310 B, SM 5310 C or EPA 9060)</v>
      </c>
      <c r="C183" s="543"/>
      <c r="D183" s="57" t="str">
        <f>IF('SOW Units'!E182="","",'SOW Units'!E182)</f>
        <v>Per Sample</v>
      </c>
      <c r="E183" s="82">
        <f>'SOW Units'!I182</f>
        <v>0</v>
      </c>
      <c r="F183" s="34">
        <f>'SOW Units'!G182</f>
        <v>22.05</v>
      </c>
      <c r="G183" s="244">
        <f t="shared" si="14"/>
        <v>0</v>
      </c>
      <c r="H183" s="85">
        <v>0</v>
      </c>
      <c r="I183" s="360">
        <f t="shared" si="15"/>
        <v>0</v>
      </c>
      <c r="J183" s="89">
        <v>0</v>
      </c>
      <c r="K183" s="244">
        <f t="shared" si="16"/>
        <v>0</v>
      </c>
      <c r="L183" s="93">
        <f t="shared" si="17"/>
        <v>0</v>
      </c>
      <c r="M183" s="375">
        <f t="shared" si="18"/>
        <v>0</v>
      </c>
      <c r="N183" s="225" t="b">
        <f t="shared" si="19"/>
        <v>0</v>
      </c>
      <c r="O183" s="45"/>
      <c r="P183" s="45"/>
      <c r="Q183" s="45"/>
      <c r="R183" s="45"/>
    </row>
    <row r="184" spans="1:18" s="8" customFormat="1" ht="32.25" hidden="1" customHeight="1" x14ac:dyDescent="0.35">
      <c r="A184" s="122" t="str">
        <f>'SOW Units'!B183</f>
        <v>9-57.</v>
      </c>
      <c r="B184" s="542" t="str">
        <f>IF('SOW Units'!C183="","",'SOW Units'!C183)</f>
        <v>Water, Orthophosphate [as P] (EPA 300.0, EPA 300.1, EPA 365.1, EPA 365.3, EPA 9056, SM 4500-PE or SM 4500-PF)</v>
      </c>
      <c r="C184" s="543"/>
      <c r="D184" s="57" t="str">
        <f>IF('SOW Units'!E183="","",'SOW Units'!E183)</f>
        <v>Per Sample</v>
      </c>
      <c r="E184" s="82">
        <f>'SOW Units'!I183</f>
        <v>0</v>
      </c>
      <c r="F184" s="34">
        <f>'SOW Units'!G183</f>
        <v>15.43</v>
      </c>
      <c r="G184" s="244">
        <f t="shared" si="14"/>
        <v>0</v>
      </c>
      <c r="H184" s="85">
        <v>0</v>
      </c>
      <c r="I184" s="360">
        <f t="shared" si="15"/>
        <v>0</v>
      </c>
      <c r="J184" s="89">
        <v>0</v>
      </c>
      <c r="K184" s="244">
        <f t="shared" si="16"/>
        <v>0</v>
      </c>
      <c r="L184" s="93">
        <f t="shared" si="17"/>
        <v>0</v>
      </c>
      <c r="M184" s="375">
        <f t="shared" si="18"/>
        <v>0</v>
      </c>
      <c r="N184" s="225" t="b">
        <f t="shared" si="19"/>
        <v>0</v>
      </c>
      <c r="O184" s="36"/>
      <c r="P184" s="36"/>
      <c r="Q184" s="36"/>
      <c r="R184" s="36"/>
    </row>
    <row r="185" spans="1:18" s="9" customFormat="1" ht="16.5" hidden="1" customHeight="1" x14ac:dyDescent="0.35">
      <c r="A185" s="122" t="str">
        <f>'SOW Units'!B184</f>
        <v>9-58.</v>
      </c>
      <c r="B185" s="542" t="str">
        <f>IF('SOW Units'!C184="","",'SOW Units'!C184)</f>
        <v>Water, Residue-filterable [Total Dissolved Solids] (SM 2540 C)</v>
      </c>
      <c r="C185" s="543"/>
      <c r="D185" s="57" t="str">
        <f>IF('SOW Units'!E184="","",'SOW Units'!E184)</f>
        <v>Per Sample</v>
      </c>
      <c r="E185" s="82">
        <f>'SOW Units'!I184</f>
        <v>0</v>
      </c>
      <c r="F185" s="34">
        <f>'SOW Units'!G184</f>
        <v>12.6</v>
      </c>
      <c r="G185" s="244">
        <f t="shared" si="14"/>
        <v>0</v>
      </c>
      <c r="H185" s="85">
        <v>0</v>
      </c>
      <c r="I185" s="360">
        <f t="shared" si="15"/>
        <v>0</v>
      </c>
      <c r="J185" s="89">
        <v>0</v>
      </c>
      <c r="K185" s="244">
        <f t="shared" si="16"/>
        <v>0</v>
      </c>
      <c r="L185" s="93">
        <f t="shared" si="17"/>
        <v>0</v>
      </c>
      <c r="M185" s="375">
        <f t="shared" si="18"/>
        <v>0</v>
      </c>
      <c r="N185" s="225" t="b">
        <f t="shared" si="19"/>
        <v>0</v>
      </c>
      <c r="O185" s="45"/>
      <c r="P185" s="45"/>
      <c r="Q185" s="45"/>
      <c r="R185" s="45"/>
    </row>
    <row r="186" spans="1:18" s="9" customFormat="1" ht="16.5" hidden="1" customHeight="1" x14ac:dyDescent="0.35">
      <c r="A186" s="122" t="str">
        <f>'SOW Units'!B185</f>
        <v>9-59.</v>
      </c>
      <c r="B186" s="542" t="str">
        <f>IF('SOW Units'!C185="","",'SOW Units'!C185)</f>
        <v>Water, Residue-nonfilterable [Total Suspended Solids] (SM 2540 D)</v>
      </c>
      <c r="C186" s="543"/>
      <c r="D186" s="57" t="str">
        <f>IF('SOW Units'!E185="","",'SOW Units'!E185)</f>
        <v>Per Sample</v>
      </c>
      <c r="E186" s="82">
        <f>'SOW Units'!I185</f>
        <v>0</v>
      </c>
      <c r="F186" s="34">
        <f>'SOW Units'!G185</f>
        <v>12.6</v>
      </c>
      <c r="G186" s="244">
        <f t="shared" si="14"/>
        <v>0</v>
      </c>
      <c r="H186" s="85">
        <v>0</v>
      </c>
      <c r="I186" s="360">
        <f t="shared" si="15"/>
        <v>0</v>
      </c>
      <c r="J186" s="89">
        <v>0</v>
      </c>
      <c r="K186" s="244">
        <f t="shared" si="16"/>
        <v>0</v>
      </c>
      <c r="L186" s="93">
        <f t="shared" si="17"/>
        <v>0</v>
      </c>
      <c r="M186" s="375">
        <f t="shared" si="18"/>
        <v>0</v>
      </c>
      <c r="N186" s="225" t="b">
        <f t="shared" si="19"/>
        <v>0</v>
      </c>
      <c r="O186" s="45"/>
      <c r="P186" s="45"/>
      <c r="Q186" s="45"/>
      <c r="R186" s="45"/>
    </row>
    <row r="187" spans="1:18" s="8" customFormat="1" ht="32.25" hidden="1" customHeight="1" x14ac:dyDescent="0.35">
      <c r="A187" s="122" t="str">
        <f>'SOW Units'!B186</f>
        <v>9-60.</v>
      </c>
      <c r="B187" s="542" t="str">
        <f>IF('SOW Units'!C186="","",'SOW Units'!C186)</f>
        <v>Water, Sulfate (ASTM D516-02, ASTM D516-90, EPA 300.0, EPA 300.1, EPA 375.2, EPA 9038, EPA 9056 or SM 4500-SO4 C)</v>
      </c>
      <c r="C187" s="543"/>
      <c r="D187" s="57" t="str">
        <f>IF('SOW Units'!E186="","",'SOW Units'!E186)</f>
        <v>Per Sample</v>
      </c>
      <c r="E187" s="82">
        <f>'SOW Units'!I186</f>
        <v>0</v>
      </c>
      <c r="F187" s="34">
        <f>'SOW Units'!G186</f>
        <v>14.7</v>
      </c>
      <c r="G187" s="244">
        <f t="shared" si="14"/>
        <v>0</v>
      </c>
      <c r="H187" s="85">
        <v>0</v>
      </c>
      <c r="I187" s="360">
        <f t="shared" si="15"/>
        <v>0</v>
      </c>
      <c r="J187" s="89">
        <v>0</v>
      </c>
      <c r="K187" s="244">
        <f t="shared" si="16"/>
        <v>0</v>
      </c>
      <c r="L187" s="93">
        <f t="shared" si="17"/>
        <v>0</v>
      </c>
      <c r="M187" s="375">
        <f t="shared" si="18"/>
        <v>0</v>
      </c>
      <c r="N187" s="225" t="b">
        <f t="shared" si="19"/>
        <v>0</v>
      </c>
      <c r="O187" s="36"/>
      <c r="P187" s="36"/>
      <c r="Q187" s="36"/>
      <c r="R187" s="36"/>
    </row>
    <row r="188" spans="1:18" s="9" customFormat="1" ht="16.5" hidden="1" customHeight="1" x14ac:dyDescent="0.35">
      <c r="A188" s="122" t="str">
        <f>'SOW Units'!B187</f>
        <v>9-61.</v>
      </c>
      <c r="B188" s="542" t="str">
        <f>IF('SOW Units'!C187="","",'SOW Units'!C187)</f>
        <v>Water, Heterotrophic Plate Count (SM 9215 B)</v>
      </c>
      <c r="C188" s="543"/>
      <c r="D188" s="57" t="str">
        <f>IF('SOW Units'!E187="","",'SOW Units'!E187)</f>
        <v>Per Sample</v>
      </c>
      <c r="E188" s="82">
        <f>'SOW Units'!I187</f>
        <v>0</v>
      </c>
      <c r="F188" s="34">
        <f>'SOW Units'!G187</f>
        <v>36.380000000000003</v>
      </c>
      <c r="G188" s="244">
        <f t="shared" si="14"/>
        <v>0</v>
      </c>
      <c r="H188" s="85">
        <v>0</v>
      </c>
      <c r="I188" s="360">
        <f t="shared" si="15"/>
        <v>0</v>
      </c>
      <c r="J188" s="89">
        <v>0</v>
      </c>
      <c r="K188" s="244">
        <f t="shared" si="16"/>
        <v>0</v>
      </c>
      <c r="L188" s="93">
        <f t="shared" si="17"/>
        <v>0</v>
      </c>
      <c r="M188" s="375">
        <f t="shared" si="18"/>
        <v>0</v>
      </c>
      <c r="N188" s="225" t="b">
        <f t="shared" si="19"/>
        <v>0</v>
      </c>
      <c r="O188" s="45"/>
      <c r="P188" s="45"/>
      <c r="Q188" s="45"/>
      <c r="R188" s="45"/>
    </row>
    <row r="189" spans="1:18" s="8" customFormat="1" ht="32.25" hidden="1" customHeight="1" x14ac:dyDescent="0.35">
      <c r="A189" s="122" t="str">
        <f>'SOW Units'!B188</f>
        <v>9-62.</v>
      </c>
      <c r="B189" s="542" t="str">
        <f>IF('SOW Units'!C188="","",'SOW Units'!C188)</f>
        <v>Water, Acute Bioassay-96 Hour, Freshwater, Vertebrate/Invertebrate [Vertebrate: Pimephales promelas or Cyprinella leedsi/Invertebrate: Ceriodaphnia dubia] (EPA 2000.0/2002.0)</v>
      </c>
      <c r="C189" s="543"/>
      <c r="D189" s="57" t="str">
        <f>IF('SOW Units'!E188="","",'SOW Units'!E188)</f>
        <v>Per Sample</v>
      </c>
      <c r="E189" s="82">
        <f>'SOW Units'!I188</f>
        <v>0</v>
      </c>
      <c r="F189" s="34">
        <f>'SOW Units'!G188</f>
        <v>826.87</v>
      </c>
      <c r="G189" s="244">
        <f t="shared" si="14"/>
        <v>0</v>
      </c>
      <c r="H189" s="85">
        <v>0</v>
      </c>
      <c r="I189" s="360">
        <f t="shared" si="15"/>
        <v>0</v>
      </c>
      <c r="J189" s="89">
        <v>0</v>
      </c>
      <c r="K189" s="244">
        <f t="shared" si="16"/>
        <v>0</v>
      </c>
      <c r="L189" s="93">
        <f t="shared" si="17"/>
        <v>0</v>
      </c>
      <c r="M189" s="375">
        <f t="shared" si="18"/>
        <v>0</v>
      </c>
      <c r="N189" s="225" t="b">
        <f t="shared" si="19"/>
        <v>0</v>
      </c>
      <c r="O189" s="36"/>
      <c r="P189" s="36"/>
      <c r="Q189" s="36"/>
      <c r="R189" s="36"/>
    </row>
    <row r="190" spans="1:18" s="8" customFormat="1" ht="32.25" hidden="1" customHeight="1" x14ac:dyDescent="0.35">
      <c r="A190" s="122" t="str">
        <f>'SOW Units'!B189</f>
        <v>9-63.</v>
      </c>
      <c r="B190" s="542" t="str">
        <f>IF('SOW Units'!C189="","",'SOW Units'!C189)</f>
        <v>Water, Acute Bioassay-96 Hour, Estuarine + Marine, Vertebrate/Invertebrate [Vertebrate: Menidia beryllina, Meridia menidia or Menida peninsulae/Invertebrate: Mysidopsis bahia] (EPA 2006.0/2007.0)</v>
      </c>
      <c r="C190" s="543"/>
      <c r="D190" s="57" t="str">
        <f>IF('SOW Units'!E189="","",'SOW Units'!E189)</f>
        <v>Per Sample</v>
      </c>
      <c r="E190" s="82">
        <f>'SOW Units'!I189</f>
        <v>0</v>
      </c>
      <c r="F190" s="34">
        <f>'SOW Units'!G189</f>
        <v>826.87</v>
      </c>
      <c r="G190" s="244">
        <f t="shared" si="14"/>
        <v>0</v>
      </c>
      <c r="H190" s="85">
        <v>0</v>
      </c>
      <c r="I190" s="360">
        <f t="shared" si="15"/>
        <v>0</v>
      </c>
      <c r="J190" s="89">
        <v>0</v>
      </c>
      <c r="K190" s="244">
        <f t="shared" si="16"/>
        <v>0</v>
      </c>
      <c r="L190" s="93">
        <f t="shared" si="17"/>
        <v>0</v>
      </c>
      <c r="M190" s="375">
        <f t="shared" si="18"/>
        <v>0</v>
      </c>
      <c r="N190" s="225" t="b">
        <f t="shared" si="19"/>
        <v>0</v>
      </c>
      <c r="O190" s="36"/>
      <c r="P190" s="36"/>
      <c r="Q190" s="36"/>
      <c r="R190" s="36"/>
    </row>
    <row r="191" spans="1:18" s="8" customFormat="1" ht="32.25" hidden="1" customHeight="1" x14ac:dyDescent="0.35">
      <c r="A191" s="122" t="str">
        <f>'SOW Units'!B190</f>
        <v>9-64.</v>
      </c>
      <c r="B191" s="542" t="str">
        <f>IF('SOW Units'!C190="","",'SOW Units'!C190)</f>
        <v>Water, GC/MS Full Scan, Alkanes, Isoalkanes, Cycloalkanes, Aromatics, Bicyclane, Sterane, and Terpane Biomarkers (ASTM D5739 High Resolution GC/MS)</v>
      </c>
      <c r="C191" s="543"/>
      <c r="D191" s="57" t="str">
        <f>IF('SOW Units'!E190="","",'SOW Units'!E190)</f>
        <v>Per Sample</v>
      </c>
      <c r="E191" s="82">
        <f>'SOW Units'!I190</f>
        <v>0</v>
      </c>
      <c r="F191" s="34">
        <f>'SOW Units'!G190</f>
        <v>315</v>
      </c>
      <c r="G191" s="244">
        <f t="shared" si="14"/>
        <v>0</v>
      </c>
      <c r="H191" s="85">
        <v>0</v>
      </c>
      <c r="I191" s="360">
        <f t="shared" si="15"/>
        <v>0</v>
      </c>
      <c r="J191" s="89">
        <v>0</v>
      </c>
      <c r="K191" s="244">
        <f t="shared" si="16"/>
        <v>0</v>
      </c>
      <c r="L191" s="93">
        <f t="shared" si="17"/>
        <v>0</v>
      </c>
      <c r="M191" s="375">
        <f t="shared" si="18"/>
        <v>0</v>
      </c>
      <c r="N191" s="225" t="b">
        <f t="shared" si="19"/>
        <v>0</v>
      </c>
      <c r="O191" s="36"/>
      <c r="P191" s="36"/>
      <c r="Q191" s="36"/>
      <c r="R191" s="36"/>
    </row>
    <row r="192" spans="1:18" s="8" customFormat="1" ht="32.25" hidden="1" customHeight="1" x14ac:dyDescent="0.35">
      <c r="A192" s="122" t="str">
        <f>'SOW Units'!B191</f>
        <v>9-65.</v>
      </c>
      <c r="B192" s="542" t="str">
        <f>IF('SOW Units'!C191="","",'SOW Units'!C191)</f>
        <v>Water, Gasoline Hydrocarbon Composition, Gasoline PIANO [paraffins, isoparaffins, aromatics, naphthenes and olefins] (EPA 8260Mod, High Resolution GC/MS)</v>
      </c>
      <c r="C192" s="543"/>
      <c r="D192" s="57" t="str">
        <f>IF('SOW Units'!E191="","",'SOW Units'!E191)</f>
        <v>Per Sample</v>
      </c>
      <c r="E192" s="82">
        <f>'SOW Units'!I191</f>
        <v>0</v>
      </c>
      <c r="F192" s="34">
        <f>'SOW Units'!G191</f>
        <v>330.75</v>
      </c>
      <c r="G192" s="244">
        <f t="shared" si="14"/>
        <v>0</v>
      </c>
      <c r="H192" s="85">
        <v>0</v>
      </c>
      <c r="I192" s="360">
        <f t="shared" si="15"/>
        <v>0</v>
      </c>
      <c r="J192" s="89">
        <v>0</v>
      </c>
      <c r="K192" s="244">
        <f t="shared" si="16"/>
        <v>0</v>
      </c>
      <c r="L192" s="93">
        <f t="shared" si="17"/>
        <v>0</v>
      </c>
      <c r="M192" s="375">
        <f t="shared" si="18"/>
        <v>0</v>
      </c>
      <c r="N192" s="225" t="b">
        <f t="shared" si="19"/>
        <v>0</v>
      </c>
      <c r="O192" s="36"/>
      <c r="P192" s="36"/>
      <c r="Q192" s="36"/>
      <c r="R192" s="36"/>
    </row>
    <row r="193" spans="1:18" s="8" customFormat="1" ht="32.25" hidden="1" customHeight="1" x14ac:dyDescent="0.35">
      <c r="A193" s="122" t="str">
        <f>'SOW Units'!B192</f>
        <v>9-66.</v>
      </c>
      <c r="B193" s="542" t="str">
        <f>IF('SOW Units'!C192="","",'SOW Units'!C192)</f>
        <v>Water, 5 Fuel Oxygenates, MTBE, DIPE, TAME, ETBE and TBA (EPA 8260Mod, High Resolution GC/MS)</v>
      </c>
      <c r="C193" s="543"/>
      <c r="D193" s="57" t="str">
        <f>IF('SOW Units'!E192="","",'SOW Units'!E192)</f>
        <v>Per Sample</v>
      </c>
      <c r="E193" s="82">
        <f>'SOW Units'!I192</f>
        <v>0</v>
      </c>
      <c r="F193" s="34">
        <f>'SOW Units'!G192</f>
        <v>49.61</v>
      </c>
      <c r="G193" s="244">
        <f t="shared" si="14"/>
        <v>0</v>
      </c>
      <c r="H193" s="85">
        <v>0</v>
      </c>
      <c r="I193" s="360">
        <f t="shared" si="15"/>
        <v>0</v>
      </c>
      <c r="J193" s="89">
        <v>0</v>
      </c>
      <c r="K193" s="244">
        <f t="shared" si="16"/>
        <v>0</v>
      </c>
      <c r="L193" s="93">
        <f t="shared" si="17"/>
        <v>0</v>
      </c>
      <c r="M193" s="375">
        <f t="shared" si="18"/>
        <v>0</v>
      </c>
      <c r="N193" s="225" t="b">
        <f t="shared" si="19"/>
        <v>0</v>
      </c>
      <c r="O193" s="36"/>
      <c r="P193" s="36"/>
      <c r="Q193" s="36"/>
      <c r="R193" s="36"/>
    </row>
    <row r="194" spans="1:18" s="8" customFormat="1" ht="16.5" hidden="1" customHeight="1" x14ac:dyDescent="0.35">
      <c r="A194" s="122" t="str">
        <f>'SOW Units'!B193</f>
        <v>9-67.</v>
      </c>
      <c r="B194" s="542" t="str">
        <f>IF('SOW Units'!C193="","",'SOW Units'!C193)</f>
        <v>Water, C10-C40 Alkane Fingerprint, N-Alkanes and Isoalkanes (ASTM D3328 GC/MS)</v>
      </c>
      <c r="C194" s="543"/>
      <c r="D194" s="57" t="str">
        <f>IF('SOW Units'!E193="","",'SOW Units'!E193)</f>
        <v>Per Sample</v>
      </c>
      <c r="E194" s="82">
        <f>'SOW Units'!I193</f>
        <v>0</v>
      </c>
      <c r="F194" s="34">
        <f>'SOW Units'!G193</f>
        <v>231.52</v>
      </c>
      <c r="G194" s="244">
        <f t="shared" si="14"/>
        <v>0</v>
      </c>
      <c r="H194" s="85">
        <v>0</v>
      </c>
      <c r="I194" s="360">
        <f t="shared" si="15"/>
        <v>0</v>
      </c>
      <c r="J194" s="89">
        <v>0</v>
      </c>
      <c r="K194" s="244">
        <f t="shared" si="16"/>
        <v>0</v>
      </c>
      <c r="L194" s="93">
        <f t="shared" si="17"/>
        <v>0</v>
      </c>
      <c r="M194" s="375">
        <f t="shared" si="18"/>
        <v>0</v>
      </c>
      <c r="N194" s="225" t="b">
        <f t="shared" si="19"/>
        <v>0</v>
      </c>
      <c r="O194" s="36"/>
      <c r="P194" s="36"/>
      <c r="Q194" s="36"/>
      <c r="R194" s="36"/>
    </row>
    <row r="195" spans="1:18" s="8" customFormat="1" ht="16.5" hidden="1" customHeight="1" x14ac:dyDescent="0.35">
      <c r="A195" s="122" t="str">
        <f>'SOW Units'!B194</f>
        <v>9-78.</v>
      </c>
      <c r="B195" s="542" t="str">
        <f>IF('SOW Units'!C194="","",'SOW Units'!C194)</f>
        <v>Water, BTEX/MTBE + Naphthalene (EPA 8260)</v>
      </c>
      <c r="C195" s="543"/>
      <c r="D195" s="57" t="str">
        <f>IF('SOW Units'!E194="","",'SOW Units'!E194)</f>
        <v>Per Sample</v>
      </c>
      <c r="E195" s="82">
        <f>'SOW Units'!I194</f>
        <v>0</v>
      </c>
      <c r="F195" s="34">
        <f>'SOW Units'!G194</f>
        <v>59.53</v>
      </c>
      <c r="G195" s="244">
        <f t="shared" si="14"/>
        <v>0</v>
      </c>
      <c r="H195" s="85">
        <v>0</v>
      </c>
      <c r="I195" s="360">
        <f t="shared" si="15"/>
        <v>0</v>
      </c>
      <c r="J195" s="89">
        <v>0</v>
      </c>
      <c r="K195" s="244">
        <f t="shared" si="16"/>
        <v>0</v>
      </c>
      <c r="L195" s="93">
        <f t="shared" si="17"/>
        <v>0</v>
      </c>
      <c r="M195" s="375">
        <f t="shared" si="18"/>
        <v>0</v>
      </c>
      <c r="N195" s="225" t="b">
        <f t="shared" si="19"/>
        <v>0</v>
      </c>
      <c r="O195" s="36"/>
      <c r="P195" s="36"/>
      <c r="Q195" s="36"/>
      <c r="R195" s="36"/>
    </row>
    <row r="196" spans="1:18" s="8" customFormat="1" ht="16.5" hidden="1" customHeight="1" x14ac:dyDescent="0.35">
      <c r="A196" s="122" t="str">
        <f>'SOW Units'!B195</f>
        <v>9-79.</v>
      </c>
      <c r="B196" s="542" t="str">
        <f>IF('SOW Units'!C195="","",'SOW Units'!C195)</f>
        <v>Water, EDC [1,2-dichloroethane] (EPA Method 8021 or 8260)</v>
      </c>
      <c r="C196" s="543"/>
      <c r="D196" s="57" t="str">
        <f>IF('SOW Units'!E195="","",'SOW Units'!E195)</f>
        <v>Per Sample</v>
      </c>
      <c r="E196" s="82">
        <f>'SOW Units'!I195</f>
        <v>0</v>
      </c>
      <c r="F196" s="34">
        <f>'SOW Units'!G195</f>
        <v>54</v>
      </c>
      <c r="G196" s="244">
        <f t="shared" si="14"/>
        <v>0</v>
      </c>
      <c r="H196" s="85">
        <v>0</v>
      </c>
      <c r="I196" s="360">
        <f t="shared" si="15"/>
        <v>0</v>
      </c>
      <c r="J196" s="89">
        <v>0</v>
      </c>
      <c r="K196" s="244">
        <f t="shared" si="16"/>
        <v>0</v>
      </c>
      <c r="L196" s="93">
        <f t="shared" si="17"/>
        <v>0</v>
      </c>
      <c r="M196" s="375">
        <f t="shared" si="18"/>
        <v>0</v>
      </c>
      <c r="N196" s="225" t="b">
        <f t="shared" si="19"/>
        <v>0</v>
      </c>
      <c r="O196" s="36"/>
      <c r="P196" s="36"/>
      <c r="Q196" s="36"/>
      <c r="R196" s="36"/>
    </row>
    <row r="197" spans="1:18" s="8" customFormat="1" ht="16.5" hidden="1" customHeight="1" x14ac:dyDescent="0.35">
      <c r="A197" s="122" t="str">
        <f>'SOW Units'!B196</f>
        <v>9-80.</v>
      </c>
      <c r="B197" s="542" t="str">
        <f>IF('SOW Units'!C196="","",'SOW Units'!C196)</f>
        <v>Water, Methane (EPA SOP RSK-175)</v>
      </c>
      <c r="C197" s="543"/>
      <c r="D197" s="57" t="str">
        <f>IF('SOW Units'!E196="","",'SOW Units'!E196)</f>
        <v>Per Sample</v>
      </c>
      <c r="E197" s="82">
        <f>'SOW Units'!I196</f>
        <v>0</v>
      </c>
      <c r="F197" s="34">
        <f>'SOW Units'!G196</f>
        <v>59.53</v>
      </c>
      <c r="G197" s="244">
        <f t="shared" si="14"/>
        <v>0</v>
      </c>
      <c r="H197" s="85">
        <v>0</v>
      </c>
      <c r="I197" s="360">
        <f t="shared" si="15"/>
        <v>0</v>
      </c>
      <c r="J197" s="89">
        <v>0</v>
      </c>
      <c r="K197" s="244">
        <f t="shared" si="16"/>
        <v>0</v>
      </c>
      <c r="L197" s="93">
        <f t="shared" si="17"/>
        <v>0</v>
      </c>
      <c r="M197" s="375">
        <f t="shared" si="18"/>
        <v>0</v>
      </c>
      <c r="N197" s="225" t="b">
        <f t="shared" si="19"/>
        <v>0</v>
      </c>
      <c r="O197" s="36"/>
      <c r="P197" s="36"/>
      <c r="Q197" s="36"/>
      <c r="R197" s="36"/>
    </row>
    <row r="198" spans="1:18" s="8" customFormat="1" ht="17.25" hidden="1" customHeight="1" x14ac:dyDescent="0.35">
      <c r="A198" s="253" t="str">
        <f>'SOW Units'!B197</f>
        <v>9.C.</v>
      </c>
      <c r="B198" s="560" t="str">
        <f>IF('SOW Units'!C197="","",'SOW Units'!C197)</f>
        <v>AIR ANALYSIS</v>
      </c>
      <c r="C198" s="561"/>
      <c r="D198" s="206" t="str">
        <f>IF('SOW Units'!E197="","",'SOW Units'!E197)</f>
        <v/>
      </c>
      <c r="E198" s="207"/>
      <c r="F198" s="194"/>
      <c r="G198" s="243"/>
      <c r="H198" s="208"/>
      <c r="I198" s="359"/>
      <c r="J198" s="196"/>
      <c r="K198" s="243"/>
      <c r="L198" s="209"/>
      <c r="M198" s="374"/>
      <c r="N198" s="225" t="b">
        <f t="shared" si="19"/>
        <v>0</v>
      </c>
      <c r="O198" s="36"/>
      <c r="P198" s="36"/>
      <c r="Q198" s="36"/>
      <c r="R198" s="36"/>
    </row>
    <row r="199" spans="1:18" s="8" customFormat="1" ht="16.5" hidden="1" customHeight="1" x14ac:dyDescent="0.35">
      <c r="A199" s="122" t="str">
        <f>'SOW Units'!B198</f>
        <v>9-68.</v>
      </c>
      <c r="B199" s="542" t="str">
        <f>IF('SOW Units'!C198="","",'SOW Units'!C198)</f>
        <v>Air, Total Petroleum Hydrocarbons (EPA Method 18 or TO-3)</v>
      </c>
      <c r="C199" s="543"/>
      <c r="D199" s="57" t="str">
        <f>IF('SOW Units'!E198="","",'SOW Units'!E198)</f>
        <v>Per Sample</v>
      </c>
      <c r="E199" s="82">
        <f>'SOW Units'!I198</f>
        <v>0</v>
      </c>
      <c r="F199" s="34">
        <f>'SOW Units'!G198</f>
        <v>84.89</v>
      </c>
      <c r="G199" s="244">
        <f t="shared" si="14"/>
        <v>0</v>
      </c>
      <c r="H199" s="85">
        <v>0</v>
      </c>
      <c r="I199" s="360">
        <f t="shared" si="15"/>
        <v>0</v>
      </c>
      <c r="J199" s="89">
        <v>0</v>
      </c>
      <c r="K199" s="244">
        <f t="shared" si="16"/>
        <v>0</v>
      </c>
      <c r="L199" s="93">
        <f t="shared" si="17"/>
        <v>0</v>
      </c>
      <c r="M199" s="375">
        <f t="shared" si="18"/>
        <v>0</v>
      </c>
      <c r="N199" s="225" t="b">
        <f t="shared" si="19"/>
        <v>0</v>
      </c>
      <c r="O199" s="36"/>
      <c r="P199" s="36"/>
      <c r="Q199" s="36"/>
      <c r="R199" s="36"/>
    </row>
    <row r="200" spans="1:18" s="8" customFormat="1" ht="16.5" hidden="1" customHeight="1" x14ac:dyDescent="0.35">
      <c r="A200" s="122" t="str">
        <f>'SOW Units'!B199</f>
        <v>9-69.</v>
      </c>
      <c r="B200" s="542" t="str">
        <f>IF('SOW Units'!C199="","",'SOW Units'!C199)</f>
        <v>Air, Volatile Organic Aromatics (EPA Method TO-15)</v>
      </c>
      <c r="C200" s="543"/>
      <c r="D200" s="57" t="str">
        <f>IF('SOW Units'!E199="","",'SOW Units'!E199)</f>
        <v>Per Sample</v>
      </c>
      <c r="E200" s="82">
        <f>'SOW Units'!I199</f>
        <v>0</v>
      </c>
      <c r="F200" s="34">
        <f>'SOW Units'!G199</f>
        <v>176.4</v>
      </c>
      <c r="G200" s="244">
        <f t="shared" si="14"/>
        <v>0</v>
      </c>
      <c r="H200" s="85">
        <v>0</v>
      </c>
      <c r="I200" s="360">
        <f t="shared" si="15"/>
        <v>0</v>
      </c>
      <c r="J200" s="89">
        <v>0</v>
      </c>
      <c r="K200" s="244">
        <f t="shared" si="16"/>
        <v>0</v>
      </c>
      <c r="L200" s="93">
        <f t="shared" si="17"/>
        <v>0</v>
      </c>
      <c r="M200" s="375">
        <f t="shared" si="18"/>
        <v>0</v>
      </c>
      <c r="N200" s="225" t="b">
        <f t="shared" si="19"/>
        <v>0</v>
      </c>
      <c r="O200" s="36"/>
      <c r="P200" s="36"/>
      <c r="Q200" s="36"/>
      <c r="R200" s="36"/>
    </row>
    <row r="201" spans="1:18" s="8" customFormat="1" ht="16.5" hidden="1" customHeight="1" x14ac:dyDescent="0.35">
      <c r="A201" s="122" t="str">
        <f>'SOW Units'!B200</f>
        <v>9-70.</v>
      </c>
      <c r="B201" s="542" t="str">
        <f>IF('SOW Units'!C200="","",'SOW Units'!C200)</f>
        <v>Air, Polycyclic Aromatic Hydrocarbons (EPA Method TO-13)</v>
      </c>
      <c r="C201" s="543"/>
      <c r="D201" s="57" t="str">
        <f>IF('SOW Units'!E200="","",'SOW Units'!E200)</f>
        <v>Per Sample</v>
      </c>
      <c r="E201" s="82">
        <f>'SOW Units'!I200</f>
        <v>0</v>
      </c>
      <c r="F201" s="34">
        <f>'SOW Units'!G200</f>
        <v>170.88</v>
      </c>
      <c r="G201" s="244">
        <f t="shared" si="14"/>
        <v>0</v>
      </c>
      <c r="H201" s="85">
        <v>0</v>
      </c>
      <c r="I201" s="360">
        <f t="shared" si="15"/>
        <v>0</v>
      </c>
      <c r="J201" s="89">
        <v>0</v>
      </c>
      <c r="K201" s="244">
        <f t="shared" si="16"/>
        <v>0</v>
      </c>
      <c r="L201" s="93">
        <f t="shared" si="17"/>
        <v>0</v>
      </c>
      <c r="M201" s="375">
        <f t="shared" si="18"/>
        <v>0</v>
      </c>
      <c r="N201" s="225" t="b">
        <f t="shared" si="19"/>
        <v>0</v>
      </c>
      <c r="O201" s="36"/>
      <c r="P201" s="36"/>
      <c r="Q201" s="36"/>
      <c r="R201" s="36"/>
    </row>
    <row r="202" spans="1:18" s="8" customFormat="1" ht="16.5" hidden="1" customHeight="1" x14ac:dyDescent="0.35">
      <c r="A202" s="122" t="str">
        <f>'SOW Units'!B201</f>
        <v>9-71.</v>
      </c>
      <c r="B202" s="542" t="str">
        <f>IF('SOW Units'!C201="","",'SOW Units'!C201)</f>
        <v>Air, Volatile Organic Compounds (EPA Method TO-17)</v>
      </c>
      <c r="C202" s="543"/>
      <c r="D202" s="57" t="str">
        <f>IF('SOW Units'!E201="","",'SOW Units'!E201)</f>
        <v>Per Sample</v>
      </c>
      <c r="E202" s="82">
        <f>'SOW Units'!I201</f>
        <v>0</v>
      </c>
      <c r="F202" s="34">
        <f>'SOW Units'!G201</f>
        <v>286.64999999999998</v>
      </c>
      <c r="G202" s="244">
        <f t="shared" si="14"/>
        <v>0</v>
      </c>
      <c r="H202" s="85">
        <v>0</v>
      </c>
      <c r="I202" s="360">
        <f t="shared" si="15"/>
        <v>0</v>
      </c>
      <c r="J202" s="89">
        <v>0</v>
      </c>
      <c r="K202" s="244">
        <f t="shared" si="16"/>
        <v>0</v>
      </c>
      <c r="L202" s="93">
        <f t="shared" si="17"/>
        <v>0</v>
      </c>
      <c r="M202" s="375">
        <f t="shared" si="18"/>
        <v>0</v>
      </c>
      <c r="N202" s="225" t="b">
        <f t="shared" si="19"/>
        <v>0</v>
      </c>
      <c r="O202" s="36"/>
      <c r="P202" s="36"/>
      <c r="Q202" s="36"/>
      <c r="R202" s="36"/>
    </row>
    <row r="203" spans="1:18" s="8" customFormat="1" ht="17.25" hidden="1" customHeight="1" x14ac:dyDescent="0.35">
      <c r="A203" s="253" t="str">
        <f>'SOW Units'!B202</f>
        <v>9.D.</v>
      </c>
      <c r="B203" s="560" t="str">
        <f>IF('SOW Units'!C202="","",'SOW Units'!C202)</f>
        <v>PRODUCT ANALYSIS</v>
      </c>
      <c r="C203" s="561"/>
      <c r="D203" s="206" t="str">
        <f>IF('SOW Units'!E202="","",'SOW Units'!E202)</f>
        <v/>
      </c>
      <c r="E203" s="207"/>
      <c r="F203" s="194"/>
      <c r="G203" s="243"/>
      <c r="H203" s="208"/>
      <c r="I203" s="359"/>
      <c r="J203" s="196"/>
      <c r="K203" s="243"/>
      <c r="L203" s="209"/>
      <c r="M203" s="374"/>
      <c r="N203" s="225" t="b">
        <f t="shared" si="19"/>
        <v>0</v>
      </c>
      <c r="O203" s="36"/>
      <c r="P203" s="36"/>
      <c r="Q203" s="36"/>
      <c r="R203" s="36"/>
    </row>
    <row r="204" spans="1:18" s="8" customFormat="1" ht="32.25" hidden="1" customHeight="1" x14ac:dyDescent="0.35">
      <c r="A204" s="122" t="str">
        <f>'SOW Units'!B203</f>
        <v>9-72.</v>
      </c>
      <c r="B204" s="542" t="str">
        <f>IF('SOW Units'!C203="","",'SOW Units'!C203)</f>
        <v>Product, C3-C44 Hydrocarbon Fingerprint, Gasoline PIANO [paraffins, isoparaffins, aromatics, naphthenes and olefins], alkanes and isoalkanes (ASTM D3328 High Resolution GC/FID)</v>
      </c>
      <c r="C204" s="543"/>
      <c r="D204" s="57" t="str">
        <f>IF('SOW Units'!E203="","",'SOW Units'!E203)</f>
        <v>Per Sample</v>
      </c>
      <c r="E204" s="82">
        <f>'SOW Units'!I203</f>
        <v>0</v>
      </c>
      <c r="F204" s="34">
        <f>'SOW Units'!G203</f>
        <v>266.24</v>
      </c>
      <c r="G204" s="244">
        <f t="shared" si="14"/>
        <v>0</v>
      </c>
      <c r="H204" s="85">
        <v>0</v>
      </c>
      <c r="I204" s="360">
        <f t="shared" si="15"/>
        <v>0</v>
      </c>
      <c r="J204" s="89">
        <v>0</v>
      </c>
      <c r="K204" s="244">
        <f t="shared" si="16"/>
        <v>0</v>
      </c>
      <c r="L204" s="93">
        <f t="shared" si="17"/>
        <v>0</v>
      </c>
      <c r="M204" s="375">
        <f t="shared" si="18"/>
        <v>0</v>
      </c>
      <c r="N204" s="225" t="b">
        <f t="shared" si="19"/>
        <v>0</v>
      </c>
      <c r="O204" s="36"/>
      <c r="P204" s="36"/>
      <c r="Q204" s="36"/>
      <c r="R204" s="36"/>
    </row>
    <row r="205" spans="1:18" s="8" customFormat="1" ht="32.25" hidden="1" customHeight="1" x14ac:dyDescent="0.35">
      <c r="A205" s="122" t="str">
        <f>'SOW Units'!B204</f>
        <v>9-73.</v>
      </c>
      <c r="B205" s="542" t="str">
        <f>IF('SOW Units'!C204="","",'SOW Units'!C204)</f>
        <v>Product, GC/MS Full Scan, alkanes, isoalkanes, cycloalkanes, aromatics, bicyclane, sterane, and terpane biomarkers (ASTM D5739 High Resolution GC/MS)</v>
      </c>
      <c r="C205" s="543"/>
      <c r="D205" s="57" t="str">
        <f>IF('SOW Units'!E204="","",'SOW Units'!E204)</f>
        <v>Per Sample</v>
      </c>
      <c r="E205" s="82">
        <f>'SOW Units'!I204</f>
        <v>0</v>
      </c>
      <c r="F205" s="34">
        <f>'SOW Units'!G204</f>
        <v>363.82</v>
      </c>
      <c r="G205" s="244">
        <f t="shared" ref="G205:G267" si="20">$F205*E205</f>
        <v>0</v>
      </c>
      <c r="H205" s="85">
        <v>0</v>
      </c>
      <c r="I205" s="360">
        <f t="shared" ref="I205:I267" si="21">H205*F205</f>
        <v>0</v>
      </c>
      <c r="J205" s="89">
        <v>0</v>
      </c>
      <c r="K205" s="244">
        <f t="shared" ref="K205:K267" si="22">$F205*J205</f>
        <v>0</v>
      </c>
      <c r="L205" s="93">
        <f t="shared" ref="L205:L267" si="23">E205-H205-J205</f>
        <v>0</v>
      </c>
      <c r="M205" s="375">
        <f t="shared" ref="M205:M267" si="24">G205-I205-K205</f>
        <v>0</v>
      </c>
      <c r="N205" s="225" t="b">
        <f t="shared" ref="N205:N267" si="25">IF(E205&gt;0,TRUE,FALSE)</f>
        <v>0</v>
      </c>
      <c r="O205" s="36"/>
      <c r="P205" s="36"/>
      <c r="Q205" s="36"/>
      <c r="R205" s="36"/>
    </row>
    <row r="206" spans="1:18" s="8" customFormat="1" ht="17.25" hidden="1" customHeight="1" x14ac:dyDescent="0.35">
      <c r="A206" s="253" t="str">
        <f>'SOW Units'!B205</f>
        <v>9.E.</v>
      </c>
      <c r="B206" s="560" t="str">
        <f>IF('SOW Units'!C205="","",'SOW Units'!C205)</f>
        <v>OTHER ANALYSIS</v>
      </c>
      <c r="C206" s="561"/>
      <c r="D206" s="206" t="str">
        <f>IF('SOW Units'!E205="","",'SOW Units'!E205)</f>
        <v/>
      </c>
      <c r="E206" s="207"/>
      <c r="F206" s="194"/>
      <c r="G206" s="243"/>
      <c r="H206" s="208"/>
      <c r="I206" s="359"/>
      <c r="J206" s="196"/>
      <c r="K206" s="243"/>
      <c r="L206" s="209"/>
      <c r="M206" s="374"/>
      <c r="N206" s="225" t="b">
        <f t="shared" si="25"/>
        <v>0</v>
      </c>
      <c r="O206" s="36"/>
      <c r="P206" s="36"/>
      <c r="Q206" s="36"/>
      <c r="R206" s="36"/>
    </row>
    <row r="207" spans="1:18" s="8" customFormat="1" ht="84" hidden="1" customHeight="1" x14ac:dyDescent="0.35">
      <c r="A207" s="122" t="str">
        <f>'SOW Units'!B206</f>
        <v>9-75.</v>
      </c>
      <c r="B207" s="542" t="str">
        <f>IF('SOW Units'!C206="","",'SOW Units'!C206)</f>
        <v>Additional Laboratory % Surcharge authorized in the ATC contract for 7 Day Turnaround. The price should be a total of all standard costs for analysis receiving 7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207" s="543"/>
      <c r="D207" s="57" t="str">
        <f>IF('SOW Units'!E206="","",'SOW Units'!E206)</f>
        <v>Percent
Surcharge</v>
      </c>
      <c r="E207" s="82">
        <f>'SOW Units'!I206</f>
        <v>0</v>
      </c>
      <c r="F207" s="34">
        <f>'SOW Units'!G206</f>
        <v>0</v>
      </c>
      <c r="G207" s="244">
        <f t="shared" si="20"/>
        <v>0</v>
      </c>
      <c r="H207" s="85">
        <v>0</v>
      </c>
      <c r="I207" s="360">
        <f t="shared" si="21"/>
        <v>0</v>
      </c>
      <c r="J207" s="89">
        <v>0</v>
      </c>
      <c r="K207" s="244">
        <f t="shared" si="22"/>
        <v>0</v>
      </c>
      <c r="L207" s="93">
        <f t="shared" si="23"/>
        <v>0</v>
      </c>
      <c r="M207" s="375">
        <f t="shared" si="24"/>
        <v>0</v>
      </c>
      <c r="N207" s="225" t="b">
        <f t="shared" si="25"/>
        <v>0</v>
      </c>
      <c r="O207" s="36"/>
      <c r="P207" s="36"/>
      <c r="Q207" s="36"/>
      <c r="R207" s="36"/>
    </row>
    <row r="208" spans="1:18" s="8" customFormat="1" ht="84" hidden="1" customHeight="1" x14ac:dyDescent="0.35">
      <c r="A208" s="122" t="str">
        <f>'SOW Units'!B207</f>
        <v>9-76.</v>
      </c>
      <c r="B208" s="542" t="str">
        <f>IF('SOW Units'!C207="","",'SOW Units'!C207)</f>
        <v>Additional Laboratory % Surcharge authorized in the ATC contract for 3 Day Turnaround. The price should be a total of all standard costs for analysis receiving 3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208" s="543"/>
      <c r="D208" s="57" t="str">
        <f>IF('SOW Units'!E207="","",'SOW Units'!E207)</f>
        <v>Percent
Surcharge</v>
      </c>
      <c r="E208" s="82">
        <f>'SOW Units'!I207</f>
        <v>0</v>
      </c>
      <c r="F208" s="34">
        <f>'SOW Units'!G207</f>
        <v>0.5</v>
      </c>
      <c r="G208" s="244">
        <f t="shared" si="20"/>
        <v>0</v>
      </c>
      <c r="H208" s="85">
        <v>0</v>
      </c>
      <c r="I208" s="360">
        <f t="shared" si="21"/>
        <v>0</v>
      </c>
      <c r="J208" s="89">
        <v>0</v>
      </c>
      <c r="K208" s="244">
        <f t="shared" si="22"/>
        <v>0</v>
      </c>
      <c r="L208" s="93">
        <f t="shared" si="23"/>
        <v>0</v>
      </c>
      <c r="M208" s="375">
        <f t="shared" si="24"/>
        <v>0</v>
      </c>
      <c r="N208" s="225" t="b">
        <f t="shared" si="25"/>
        <v>0</v>
      </c>
      <c r="O208" s="36"/>
      <c r="P208" s="36"/>
      <c r="Q208" s="36"/>
      <c r="R208" s="36"/>
    </row>
    <row r="209" spans="1:18" s="8" customFormat="1" ht="84" hidden="1" customHeight="1" x14ac:dyDescent="0.35">
      <c r="A209" s="122" t="str">
        <f>'SOW Units'!B208</f>
        <v>9-77.</v>
      </c>
      <c r="B209" s="542" t="str">
        <f>IF('SOW Units'!C208="","",'SOW Units'!C208)</f>
        <v>Additional Laboratory % Surcharge authorized in the ATC contract for 1 Day Turnaround. The price should be a total of all standard costs for analysis receiving 1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209" s="543"/>
      <c r="D209" s="57" t="str">
        <f>IF('SOW Units'!E208="","",'SOW Units'!E208)</f>
        <v>Percent
Surcharge</v>
      </c>
      <c r="E209" s="82">
        <f>'SOW Units'!I208</f>
        <v>0</v>
      </c>
      <c r="F209" s="34">
        <f>'SOW Units'!G208</f>
        <v>1</v>
      </c>
      <c r="G209" s="244">
        <f t="shared" si="20"/>
        <v>0</v>
      </c>
      <c r="H209" s="85">
        <v>0</v>
      </c>
      <c r="I209" s="360">
        <f t="shared" si="21"/>
        <v>0</v>
      </c>
      <c r="J209" s="89">
        <v>0</v>
      </c>
      <c r="K209" s="244">
        <f t="shared" si="22"/>
        <v>0</v>
      </c>
      <c r="L209" s="93">
        <f t="shared" si="23"/>
        <v>0</v>
      </c>
      <c r="M209" s="375">
        <f t="shared" si="24"/>
        <v>0</v>
      </c>
      <c r="N209" s="225" t="b">
        <f t="shared" si="25"/>
        <v>0</v>
      </c>
      <c r="O209" s="36"/>
      <c r="P209" s="36"/>
      <c r="Q209" s="36"/>
      <c r="R209" s="36"/>
    </row>
    <row r="210" spans="1:18" s="8" customFormat="1" ht="17.25" hidden="1" customHeight="1" x14ac:dyDescent="0.35">
      <c r="A210" s="253" t="str">
        <f>'SOW Units'!B209</f>
        <v>10.</v>
      </c>
      <c r="B210" s="560" t="str">
        <f>IF('SOW Units'!C209="","",'SOW Units'!C209)</f>
        <v>SOIL SOURCE REMOVAL RELATED</v>
      </c>
      <c r="C210" s="561"/>
      <c r="D210" s="206" t="str">
        <f>IF('SOW Units'!E209="","",'SOW Units'!E209)</f>
        <v/>
      </c>
      <c r="E210" s="207"/>
      <c r="F210" s="194"/>
      <c r="G210" s="243"/>
      <c r="H210" s="208"/>
      <c r="I210" s="359"/>
      <c r="J210" s="196"/>
      <c r="K210" s="243"/>
      <c r="L210" s="209"/>
      <c r="M210" s="374"/>
      <c r="N210" s="225" t="b">
        <f t="shared" si="25"/>
        <v>0</v>
      </c>
      <c r="O210" s="36"/>
      <c r="P210" s="36"/>
      <c r="Q210" s="36"/>
      <c r="R210" s="36"/>
    </row>
    <row r="211" spans="1:18" s="8" customFormat="1" ht="16.5" hidden="1" customHeight="1" x14ac:dyDescent="0.35">
      <c r="A211" s="122" t="str">
        <f>'SOW Units'!B210</f>
        <v>10-1.a.</v>
      </c>
      <c r="B211" s="542" t="str">
        <f>IF('SOW Units'!C210="","",'SOW Units'!C210)</f>
        <v>Sheet Piling Installation for ≤  20 feet deep Excavation</v>
      </c>
      <c r="C211" s="543"/>
      <c r="D211" s="57" t="str">
        <f>IF('SOW Units'!E210="","",'SOW Units'!E210)</f>
        <v>Per Sq. Foot</v>
      </c>
      <c r="E211" s="82">
        <f>'SOW Units'!I210</f>
        <v>0</v>
      </c>
      <c r="F211" s="34">
        <f>'SOW Units'!G210</f>
        <v>35</v>
      </c>
      <c r="G211" s="244">
        <f t="shared" si="20"/>
        <v>0</v>
      </c>
      <c r="H211" s="85">
        <v>0</v>
      </c>
      <c r="I211" s="360">
        <f t="shared" si="21"/>
        <v>0</v>
      </c>
      <c r="J211" s="89">
        <v>0</v>
      </c>
      <c r="K211" s="244">
        <f t="shared" si="22"/>
        <v>0</v>
      </c>
      <c r="L211" s="93">
        <f t="shared" si="23"/>
        <v>0</v>
      </c>
      <c r="M211" s="375">
        <f t="shared" si="24"/>
        <v>0</v>
      </c>
      <c r="N211" s="225" t="b">
        <f t="shared" si="25"/>
        <v>0</v>
      </c>
      <c r="O211" s="36"/>
      <c r="P211" s="36"/>
      <c r="Q211" s="36"/>
      <c r="R211" s="36"/>
    </row>
    <row r="212" spans="1:18" s="8" customFormat="1" ht="16.5" hidden="1" customHeight="1" x14ac:dyDescent="0.35">
      <c r="A212" s="122" t="str">
        <f>'SOW Units'!B211</f>
        <v>10-1.b.</v>
      </c>
      <c r="B212" s="542" t="str">
        <f>IF('SOW Units'!C211="","",'SOW Units'!C211)</f>
        <v>Sheet Piling Rental for ≤  20 feet deep Excavation</v>
      </c>
      <c r="C212" s="543"/>
      <c r="D212" s="57" t="str">
        <f>IF('SOW Units'!E211="","",'SOW Units'!E211)</f>
        <v>Per Sq. Foot/Day</v>
      </c>
      <c r="E212" s="82">
        <f>'SOW Units'!I211</f>
        <v>0</v>
      </c>
      <c r="F212" s="34">
        <f>'SOW Units'!G211</f>
        <v>6</v>
      </c>
      <c r="G212" s="244">
        <f t="shared" si="20"/>
        <v>0</v>
      </c>
      <c r="H212" s="85">
        <v>0</v>
      </c>
      <c r="I212" s="360">
        <f t="shared" si="21"/>
        <v>0</v>
      </c>
      <c r="J212" s="89">
        <v>0</v>
      </c>
      <c r="K212" s="244">
        <f t="shared" si="22"/>
        <v>0</v>
      </c>
      <c r="L212" s="93">
        <f t="shared" si="23"/>
        <v>0</v>
      </c>
      <c r="M212" s="375">
        <f t="shared" si="24"/>
        <v>0</v>
      </c>
      <c r="N212" s="225" t="b">
        <f t="shared" si="25"/>
        <v>0</v>
      </c>
      <c r="O212" s="36"/>
      <c r="P212" s="36"/>
      <c r="Q212" s="36"/>
      <c r="R212" s="36"/>
    </row>
    <row r="213" spans="1:18" s="9" customFormat="1" ht="16.5" hidden="1" customHeight="1" x14ac:dyDescent="0.35">
      <c r="A213" s="122" t="str">
        <f>'SOW Units'!B212</f>
        <v>10-1.c.</v>
      </c>
      <c r="B213" s="542" t="str">
        <f>IF('SOW Units'!C212="","",'SOW Units'!C212)</f>
        <v>Sheet Piling Rental for ≤  20 feet deep Excavation</v>
      </c>
      <c r="C213" s="543"/>
      <c r="D213" s="252" t="str">
        <f>IF('SOW Units'!E212="","",'SOW Units'!E212)</f>
        <v>Per Sq. Foot/Week</v>
      </c>
      <c r="E213" s="82">
        <f>'SOW Units'!I212</f>
        <v>0</v>
      </c>
      <c r="F213" s="34">
        <f>'SOW Units'!G212</f>
        <v>10.5</v>
      </c>
      <c r="G213" s="244">
        <f t="shared" si="20"/>
        <v>0</v>
      </c>
      <c r="H213" s="85">
        <v>0</v>
      </c>
      <c r="I213" s="360">
        <f t="shared" si="21"/>
        <v>0</v>
      </c>
      <c r="J213" s="89">
        <v>0</v>
      </c>
      <c r="K213" s="244">
        <f t="shared" si="22"/>
        <v>0</v>
      </c>
      <c r="L213" s="93">
        <f t="shared" si="23"/>
        <v>0</v>
      </c>
      <c r="M213" s="375">
        <f t="shared" si="24"/>
        <v>0</v>
      </c>
      <c r="N213" s="225" t="b">
        <f t="shared" si="25"/>
        <v>0</v>
      </c>
      <c r="O213" s="45"/>
      <c r="P213" s="45"/>
      <c r="Q213" s="45"/>
      <c r="R213" s="45"/>
    </row>
    <row r="214" spans="1:18" s="8" customFormat="1" ht="16.5" hidden="1" customHeight="1" x14ac:dyDescent="0.35">
      <c r="A214" s="122" t="str">
        <f>'SOW Units'!B213</f>
        <v>10-1.d.</v>
      </c>
      <c r="B214" s="542" t="str">
        <f>IF('SOW Units'!C213="","",'SOW Units'!C213)</f>
        <v>Sheet Piling Rental for ≤  20 feet deep Excavation</v>
      </c>
      <c r="C214" s="543"/>
      <c r="D214" s="252" t="str">
        <f>IF('SOW Units'!E213="","",'SOW Units'!E213)</f>
        <v>Per Sq. Foot/Month</v>
      </c>
      <c r="E214" s="82">
        <f>'SOW Units'!I213</f>
        <v>0</v>
      </c>
      <c r="F214" s="34">
        <f>'SOW Units'!G213</f>
        <v>15.43</v>
      </c>
      <c r="G214" s="244">
        <f t="shared" si="20"/>
        <v>0</v>
      </c>
      <c r="H214" s="85">
        <v>0</v>
      </c>
      <c r="I214" s="360">
        <f t="shared" si="21"/>
        <v>0</v>
      </c>
      <c r="J214" s="89">
        <v>0</v>
      </c>
      <c r="K214" s="244">
        <f t="shared" si="22"/>
        <v>0</v>
      </c>
      <c r="L214" s="93">
        <f t="shared" si="23"/>
        <v>0</v>
      </c>
      <c r="M214" s="375">
        <f t="shared" si="24"/>
        <v>0</v>
      </c>
      <c r="N214" s="225" t="b">
        <f t="shared" si="25"/>
        <v>0</v>
      </c>
      <c r="O214" s="36"/>
      <c r="P214" s="36"/>
      <c r="Q214" s="36"/>
      <c r="R214" s="36"/>
    </row>
    <row r="215" spans="1:18" s="8" customFormat="1" ht="16.5" hidden="1" customHeight="1" x14ac:dyDescent="0.35">
      <c r="A215" s="122" t="str">
        <f>'SOW Units'!B214</f>
        <v>10-2.a.</v>
      </c>
      <c r="B215" s="542" t="str">
        <f>IF('SOW Units'!C214="","",'SOW Units'!C214)</f>
        <v>Sheet Piling Installation for &gt; 20 feet deep Excavation</v>
      </c>
      <c r="C215" s="543"/>
      <c r="D215" s="57" t="str">
        <f>IF('SOW Units'!E214="","",'SOW Units'!E214)</f>
        <v>Per Sq. Foot</v>
      </c>
      <c r="E215" s="82">
        <f>'SOW Units'!I214</f>
        <v>0</v>
      </c>
      <c r="F215" s="34">
        <f>'SOW Units'!G214</f>
        <v>40.79</v>
      </c>
      <c r="G215" s="244">
        <f t="shared" si="20"/>
        <v>0</v>
      </c>
      <c r="H215" s="85">
        <v>0</v>
      </c>
      <c r="I215" s="360">
        <f t="shared" si="21"/>
        <v>0</v>
      </c>
      <c r="J215" s="89">
        <v>0</v>
      </c>
      <c r="K215" s="244">
        <f t="shared" si="22"/>
        <v>0</v>
      </c>
      <c r="L215" s="93">
        <f t="shared" si="23"/>
        <v>0</v>
      </c>
      <c r="M215" s="375">
        <f t="shared" si="24"/>
        <v>0</v>
      </c>
      <c r="N215" s="225" t="b">
        <f t="shared" si="25"/>
        <v>0</v>
      </c>
      <c r="O215" s="36"/>
      <c r="P215" s="36"/>
      <c r="Q215" s="36"/>
      <c r="R215" s="36"/>
    </row>
    <row r="216" spans="1:18" s="8" customFormat="1" ht="16.5" hidden="1" customHeight="1" x14ac:dyDescent="0.35">
      <c r="A216" s="122" t="str">
        <f>'SOW Units'!B215</f>
        <v>10-2.b.</v>
      </c>
      <c r="B216" s="542" t="str">
        <f>IF('SOW Units'!C215="","",'SOW Units'!C215)</f>
        <v>Sheet Piling Rental for &gt;  20 feet deep Excavation</v>
      </c>
      <c r="C216" s="543"/>
      <c r="D216" s="252" t="str">
        <f>IF('SOW Units'!E215="","",'SOW Units'!E215)</f>
        <v>Per Sq. Foot/Day</v>
      </c>
      <c r="E216" s="82">
        <f>'SOW Units'!I215</f>
        <v>0</v>
      </c>
      <c r="F216" s="34">
        <f>'SOW Units'!G215</f>
        <v>7</v>
      </c>
      <c r="G216" s="244">
        <f t="shared" si="20"/>
        <v>0</v>
      </c>
      <c r="H216" s="85">
        <v>0</v>
      </c>
      <c r="I216" s="360">
        <f t="shared" si="21"/>
        <v>0</v>
      </c>
      <c r="J216" s="89">
        <v>0</v>
      </c>
      <c r="K216" s="244">
        <f t="shared" si="22"/>
        <v>0</v>
      </c>
      <c r="L216" s="93">
        <f t="shared" si="23"/>
        <v>0</v>
      </c>
      <c r="M216" s="375">
        <f t="shared" si="24"/>
        <v>0</v>
      </c>
      <c r="N216" s="225" t="b">
        <f t="shared" si="25"/>
        <v>0</v>
      </c>
      <c r="O216" s="36"/>
      <c r="P216" s="36"/>
      <c r="Q216" s="36"/>
      <c r="R216" s="36"/>
    </row>
    <row r="217" spans="1:18" s="8" customFormat="1" ht="16.5" hidden="1" customHeight="1" x14ac:dyDescent="0.35">
      <c r="A217" s="122" t="str">
        <f>'SOW Units'!B216</f>
        <v>10-2.c.</v>
      </c>
      <c r="B217" s="542" t="str">
        <f>IF('SOW Units'!C216="","",'SOW Units'!C216)</f>
        <v>Sheet Piling Rental for &gt;  20 feet deep Excavation</v>
      </c>
      <c r="C217" s="543"/>
      <c r="D217" s="252" t="str">
        <f>IF('SOW Units'!E216="","",'SOW Units'!E216)</f>
        <v>Per Sq. Foot/Week</v>
      </c>
      <c r="E217" s="82">
        <f>'SOW Units'!I216</f>
        <v>0</v>
      </c>
      <c r="F217" s="34">
        <f>'SOW Units'!G216</f>
        <v>11.02</v>
      </c>
      <c r="G217" s="244">
        <f t="shared" si="20"/>
        <v>0</v>
      </c>
      <c r="H217" s="85">
        <v>0</v>
      </c>
      <c r="I217" s="360">
        <f t="shared" si="21"/>
        <v>0</v>
      </c>
      <c r="J217" s="89">
        <v>0</v>
      </c>
      <c r="K217" s="244">
        <f t="shared" si="22"/>
        <v>0</v>
      </c>
      <c r="L217" s="93">
        <f t="shared" si="23"/>
        <v>0</v>
      </c>
      <c r="M217" s="375">
        <f t="shared" si="24"/>
        <v>0</v>
      </c>
      <c r="N217" s="225" t="b">
        <f t="shared" si="25"/>
        <v>0</v>
      </c>
      <c r="O217" s="36"/>
      <c r="P217" s="36"/>
      <c r="Q217" s="36"/>
      <c r="R217" s="36"/>
    </row>
    <row r="218" spans="1:18" s="9" customFormat="1" ht="16.5" hidden="1" customHeight="1" x14ac:dyDescent="0.35">
      <c r="A218" s="122" t="str">
        <f>'SOW Units'!B217</f>
        <v>10-2.d.</v>
      </c>
      <c r="B218" s="542" t="str">
        <f>IF('SOW Units'!C217="","",'SOW Units'!C217)</f>
        <v>Sheet Piling Rental for &gt;  20 feet deep Excavation</v>
      </c>
      <c r="C218" s="543"/>
      <c r="D218" s="252" t="str">
        <f>IF('SOW Units'!E217="","",'SOW Units'!E217)</f>
        <v>Per Sq. Foot/Month</v>
      </c>
      <c r="E218" s="82">
        <f>'SOW Units'!I217</f>
        <v>0</v>
      </c>
      <c r="F218" s="34">
        <f>'SOW Units'!G217</f>
        <v>11.57</v>
      </c>
      <c r="G218" s="244">
        <f t="shared" si="20"/>
        <v>0</v>
      </c>
      <c r="H218" s="85">
        <v>0</v>
      </c>
      <c r="I218" s="360">
        <f t="shared" si="21"/>
        <v>0</v>
      </c>
      <c r="J218" s="89">
        <v>0</v>
      </c>
      <c r="K218" s="244">
        <f t="shared" si="22"/>
        <v>0</v>
      </c>
      <c r="L218" s="93">
        <f t="shared" si="23"/>
        <v>0</v>
      </c>
      <c r="M218" s="375">
        <f t="shared" si="24"/>
        <v>0</v>
      </c>
      <c r="N218" s="225" t="b">
        <f t="shared" si="25"/>
        <v>0</v>
      </c>
      <c r="O218" s="45"/>
      <c r="P218" s="45"/>
      <c r="Q218" s="45"/>
      <c r="R218" s="45"/>
    </row>
    <row r="219" spans="1:18" s="8" customFormat="1" ht="16.5" hidden="1" customHeight="1" x14ac:dyDescent="0.35">
      <c r="A219" s="122" t="str">
        <f>'SOW Units'!B218</f>
        <v>10-7.</v>
      </c>
      <c r="B219" s="542" t="str">
        <f>IF('SOW Units'!C218="","",'SOW Units'!C218)</f>
        <v xml:space="preserve">Conventional Soil Excavation and Loading ≤ 300 cubic yards </v>
      </c>
      <c r="C219" s="543"/>
      <c r="D219" s="57" t="str">
        <f>IF('SOW Units'!E218="","",'SOW Units'!E218)</f>
        <v>Per Cubic Yard</v>
      </c>
      <c r="E219" s="82">
        <f>'SOW Units'!I218</f>
        <v>0</v>
      </c>
      <c r="F219" s="34">
        <f>'SOW Units'!G218</f>
        <v>45</v>
      </c>
      <c r="G219" s="244">
        <f t="shared" si="20"/>
        <v>0</v>
      </c>
      <c r="H219" s="85">
        <v>0</v>
      </c>
      <c r="I219" s="360">
        <f t="shared" si="21"/>
        <v>0</v>
      </c>
      <c r="J219" s="89">
        <v>0</v>
      </c>
      <c r="K219" s="244">
        <f t="shared" si="22"/>
        <v>0</v>
      </c>
      <c r="L219" s="93">
        <f t="shared" si="23"/>
        <v>0</v>
      </c>
      <c r="M219" s="375">
        <f t="shared" si="24"/>
        <v>0</v>
      </c>
      <c r="N219" s="225" t="b">
        <f t="shared" si="25"/>
        <v>0</v>
      </c>
      <c r="O219" s="36"/>
      <c r="P219" s="36"/>
      <c r="Q219" s="36"/>
      <c r="R219" s="36"/>
    </row>
    <row r="220" spans="1:18" s="8" customFormat="1" ht="16.5" hidden="1" customHeight="1" x14ac:dyDescent="0.35">
      <c r="A220" s="122" t="str">
        <f>'SOW Units'!B219</f>
        <v>10-8.</v>
      </c>
      <c r="B220" s="542" t="str">
        <f>IF('SOW Units'!C219="","",'SOW Units'!C219)</f>
        <v>Conventional Soil Excavation and Loading &gt; 300 cubic yards</v>
      </c>
      <c r="C220" s="543"/>
      <c r="D220" s="57" t="str">
        <f>IF('SOW Units'!E219="","",'SOW Units'!E219)</f>
        <v>Per Cubic Yard</v>
      </c>
      <c r="E220" s="82">
        <f>'SOW Units'!I219</f>
        <v>0</v>
      </c>
      <c r="F220" s="34">
        <f>'SOW Units'!G219</f>
        <v>40</v>
      </c>
      <c r="G220" s="244">
        <f t="shared" si="20"/>
        <v>0</v>
      </c>
      <c r="H220" s="85">
        <v>0</v>
      </c>
      <c r="I220" s="360">
        <f t="shared" si="21"/>
        <v>0</v>
      </c>
      <c r="J220" s="89">
        <v>0</v>
      </c>
      <c r="K220" s="244">
        <f t="shared" si="22"/>
        <v>0</v>
      </c>
      <c r="L220" s="93">
        <f t="shared" si="23"/>
        <v>0</v>
      </c>
      <c r="M220" s="375">
        <f t="shared" si="24"/>
        <v>0</v>
      </c>
      <c r="N220" s="225" t="b">
        <f t="shared" si="25"/>
        <v>0</v>
      </c>
      <c r="O220" s="36"/>
      <c r="P220" s="36"/>
      <c r="Q220" s="36"/>
      <c r="R220" s="36"/>
    </row>
    <row r="221" spans="1:18" s="8" customFormat="1" ht="16.5" hidden="1" customHeight="1" x14ac:dyDescent="0.35">
      <c r="A221" s="122" t="str">
        <f>'SOW Units'!B220</f>
        <v>10-9.</v>
      </c>
      <c r="B221" s="542" t="str">
        <f>IF('SOW Units'!C220="","",'SOW Units'!C220)</f>
        <v>LDA Excavation and Loading Without Casing ≤ 300 cubic yards</v>
      </c>
      <c r="C221" s="543"/>
      <c r="D221" s="57" t="str">
        <f>IF('SOW Units'!E220="","",'SOW Units'!E220)</f>
        <v>Per Cubic Yard</v>
      </c>
      <c r="E221" s="82">
        <f>'SOW Units'!I220</f>
        <v>0</v>
      </c>
      <c r="F221" s="34">
        <f>'SOW Units'!G220</f>
        <v>106.96</v>
      </c>
      <c r="G221" s="244">
        <f t="shared" si="20"/>
        <v>0</v>
      </c>
      <c r="H221" s="85">
        <v>0</v>
      </c>
      <c r="I221" s="360">
        <f t="shared" si="21"/>
        <v>0</v>
      </c>
      <c r="J221" s="89">
        <v>0</v>
      </c>
      <c r="K221" s="244">
        <f t="shared" si="22"/>
        <v>0</v>
      </c>
      <c r="L221" s="93">
        <f t="shared" si="23"/>
        <v>0</v>
      </c>
      <c r="M221" s="375">
        <f t="shared" si="24"/>
        <v>0</v>
      </c>
      <c r="N221" s="225" t="b">
        <f t="shared" si="25"/>
        <v>0</v>
      </c>
      <c r="O221" s="36"/>
      <c r="P221" s="36"/>
      <c r="Q221" s="36"/>
      <c r="R221" s="36"/>
    </row>
    <row r="222" spans="1:18" s="8" customFormat="1" ht="16.5" hidden="1" customHeight="1" x14ac:dyDescent="0.35">
      <c r="A222" s="122" t="str">
        <f>'SOW Units'!B221</f>
        <v>10-10.</v>
      </c>
      <c r="B222" s="542" t="str">
        <f>IF('SOW Units'!C221="","",'SOW Units'!C221)</f>
        <v>LDA Excavation and Loading Without Casing &gt; 300 cubic yards</v>
      </c>
      <c r="C222" s="543"/>
      <c r="D222" s="57" t="str">
        <f>IF('SOW Units'!E221="","",'SOW Units'!E221)</f>
        <v>Per Cubic Yard</v>
      </c>
      <c r="E222" s="82">
        <f>'SOW Units'!I221</f>
        <v>0</v>
      </c>
      <c r="F222" s="34">
        <f>'SOW Units'!G221</f>
        <v>100.87</v>
      </c>
      <c r="G222" s="244">
        <f t="shared" si="20"/>
        <v>0</v>
      </c>
      <c r="H222" s="85">
        <v>0</v>
      </c>
      <c r="I222" s="360">
        <f t="shared" si="21"/>
        <v>0</v>
      </c>
      <c r="J222" s="89">
        <v>0</v>
      </c>
      <c r="K222" s="244">
        <f t="shared" si="22"/>
        <v>0</v>
      </c>
      <c r="L222" s="93">
        <f t="shared" si="23"/>
        <v>0</v>
      </c>
      <c r="M222" s="375">
        <f t="shared" si="24"/>
        <v>0</v>
      </c>
      <c r="N222" s="225" t="b">
        <f t="shared" si="25"/>
        <v>0</v>
      </c>
      <c r="O222" s="36"/>
      <c r="P222" s="36"/>
      <c r="Q222" s="36"/>
      <c r="R222" s="36"/>
    </row>
    <row r="223" spans="1:18" s="8" customFormat="1" ht="16.5" hidden="1" customHeight="1" x14ac:dyDescent="0.35">
      <c r="A223" s="122" t="str">
        <f>'SOW Units'!B222</f>
        <v>10-11.a.</v>
      </c>
      <c r="B223" s="542" t="str">
        <f>IF('SOW Units'!C222="","",'SOW Units'!C222)</f>
        <v>LDA Excavation and Loading With Surface Casing ≤ 300 cubic yards</v>
      </c>
      <c r="C223" s="543"/>
      <c r="D223" s="57" t="str">
        <f>IF('SOW Units'!E222="","",'SOW Units'!E222)</f>
        <v>Per Cubic Yard</v>
      </c>
      <c r="E223" s="82">
        <f>'SOW Units'!I222</f>
        <v>0</v>
      </c>
      <c r="F223" s="34">
        <f>'SOW Units'!G222</f>
        <v>145.85</v>
      </c>
      <c r="G223" s="244">
        <f t="shared" si="20"/>
        <v>0</v>
      </c>
      <c r="H223" s="85">
        <v>0</v>
      </c>
      <c r="I223" s="360">
        <f t="shared" si="21"/>
        <v>0</v>
      </c>
      <c r="J223" s="89">
        <v>0</v>
      </c>
      <c r="K223" s="244">
        <f t="shared" si="22"/>
        <v>0</v>
      </c>
      <c r="L223" s="93">
        <f t="shared" si="23"/>
        <v>0</v>
      </c>
      <c r="M223" s="375">
        <f t="shared" si="24"/>
        <v>0</v>
      </c>
      <c r="N223" s="225" t="b">
        <f t="shared" si="25"/>
        <v>0</v>
      </c>
      <c r="O223" s="36"/>
      <c r="P223" s="36"/>
      <c r="Q223" s="36"/>
      <c r="R223" s="36"/>
    </row>
    <row r="224" spans="1:18" s="8" customFormat="1" ht="16.5" hidden="1" customHeight="1" x14ac:dyDescent="0.35">
      <c r="A224" s="122" t="str">
        <f>'SOW Units'!B223</f>
        <v>10-11.b.</v>
      </c>
      <c r="B224" s="542" t="str">
        <f>IF('SOW Units'!C223="","",'SOW Units'!C223)</f>
        <v>LDA Excavation and Loading With Driven Casing &lt; 300 cubic yards</v>
      </c>
      <c r="C224" s="543"/>
      <c r="D224" s="57" t="str">
        <f>IF('SOW Units'!E223="","",'SOW Units'!E223)</f>
        <v>Per Cubic Yard</v>
      </c>
      <c r="E224" s="82">
        <f>'SOW Units'!I223</f>
        <v>0</v>
      </c>
      <c r="F224" s="34">
        <f>'SOW Units'!G223</f>
        <v>224.85</v>
      </c>
      <c r="G224" s="244">
        <f t="shared" si="20"/>
        <v>0</v>
      </c>
      <c r="H224" s="85">
        <v>0</v>
      </c>
      <c r="I224" s="360">
        <f t="shared" si="21"/>
        <v>0</v>
      </c>
      <c r="J224" s="89">
        <v>0</v>
      </c>
      <c r="K224" s="244">
        <f t="shared" si="22"/>
        <v>0</v>
      </c>
      <c r="L224" s="93">
        <f t="shared" si="23"/>
        <v>0</v>
      </c>
      <c r="M224" s="375">
        <f t="shared" si="24"/>
        <v>0</v>
      </c>
      <c r="N224" s="225" t="b">
        <f t="shared" si="25"/>
        <v>0</v>
      </c>
      <c r="O224" s="36"/>
      <c r="P224" s="36"/>
      <c r="Q224" s="36"/>
      <c r="R224" s="36"/>
    </row>
    <row r="225" spans="1:18" s="8" customFormat="1" ht="16.5" hidden="1" customHeight="1" x14ac:dyDescent="0.35">
      <c r="A225" s="122" t="str">
        <f>'SOW Units'!B224</f>
        <v>10-12.a.</v>
      </c>
      <c r="B225" s="542" t="str">
        <f>IF('SOW Units'!C224="","",'SOW Units'!C224)</f>
        <v>LDA Excavation and Loading With Surface Casing &gt; 300 cubic yards</v>
      </c>
      <c r="C225" s="543"/>
      <c r="D225" s="57" t="str">
        <f>IF('SOW Units'!E224="","",'SOW Units'!E224)</f>
        <v>Per Cubic Yard</v>
      </c>
      <c r="E225" s="82">
        <f>'SOW Units'!I224</f>
        <v>0</v>
      </c>
      <c r="F225" s="34">
        <f>'SOW Units'!G224</f>
        <v>145.85</v>
      </c>
      <c r="G225" s="244">
        <f t="shared" si="20"/>
        <v>0</v>
      </c>
      <c r="H225" s="85">
        <v>0</v>
      </c>
      <c r="I225" s="360">
        <f t="shared" si="21"/>
        <v>0</v>
      </c>
      <c r="J225" s="89">
        <v>0</v>
      </c>
      <c r="K225" s="244">
        <f t="shared" si="22"/>
        <v>0</v>
      </c>
      <c r="L225" s="93">
        <f t="shared" si="23"/>
        <v>0</v>
      </c>
      <c r="M225" s="375">
        <f t="shared" si="24"/>
        <v>0</v>
      </c>
      <c r="N225" s="225" t="b">
        <f t="shared" si="25"/>
        <v>0</v>
      </c>
      <c r="O225" s="36"/>
      <c r="P225" s="36"/>
      <c r="Q225" s="36"/>
      <c r="R225" s="36"/>
    </row>
    <row r="226" spans="1:18" s="8" customFormat="1" ht="16.5" hidden="1" customHeight="1" x14ac:dyDescent="0.35">
      <c r="A226" s="122" t="str">
        <f>'SOW Units'!B225</f>
        <v>10-12.b.</v>
      </c>
      <c r="B226" s="542" t="str">
        <f>IF('SOW Units'!C225="","",'SOW Units'!C225)</f>
        <v>LDA Excavation and Loading With Driven Casing &gt; 300 cubic yards</v>
      </c>
      <c r="C226" s="543"/>
      <c r="D226" s="57" t="str">
        <f>IF('SOW Units'!E225="","",'SOW Units'!E225)</f>
        <v>Per Cubic Yard</v>
      </c>
      <c r="E226" s="82">
        <f>'SOW Units'!I225</f>
        <v>0</v>
      </c>
      <c r="F226" s="34">
        <f>'SOW Units'!G225</f>
        <v>200.55</v>
      </c>
      <c r="G226" s="244">
        <f t="shared" si="20"/>
        <v>0</v>
      </c>
      <c r="H226" s="85">
        <v>0</v>
      </c>
      <c r="I226" s="360">
        <f t="shared" si="21"/>
        <v>0</v>
      </c>
      <c r="J226" s="89">
        <v>0</v>
      </c>
      <c r="K226" s="244">
        <f t="shared" si="22"/>
        <v>0</v>
      </c>
      <c r="L226" s="93">
        <f t="shared" si="23"/>
        <v>0</v>
      </c>
      <c r="M226" s="375">
        <f t="shared" si="24"/>
        <v>0</v>
      </c>
      <c r="N226" s="225" t="b">
        <f t="shared" si="25"/>
        <v>0</v>
      </c>
      <c r="O226" s="36"/>
      <c r="P226" s="36"/>
      <c r="Q226" s="36"/>
      <c r="R226" s="36"/>
    </row>
    <row r="227" spans="1:18" s="8" customFormat="1" ht="16.5" hidden="1" customHeight="1" x14ac:dyDescent="0.35">
      <c r="A227" s="122" t="str">
        <f>'SOW Units'!B226</f>
        <v>10-13.</v>
      </c>
      <c r="B227" s="542" t="str">
        <f>IF('SOW Units'!C226="","",'SOW Units'!C226)</f>
        <v>Flowable Fill Concrete and Installation</v>
      </c>
      <c r="C227" s="543"/>
      <c r="D227" s="57" t="str">
        <f>IF('SOW Units'!E226="","",'SOW Units'!E226)</f>
        <v>Per Cubic Yard</v>
      </c>
      <c r="E227" s="82">
        <f>'SOW Units'!I226</f>
        <v>0</v>
      </c>
      <c r="F227" s="34">
        <f>'SOW Units'!G226</f>
        <v>115.45</v>
      </c>
      <c r="G227" s="244">
        <f t="shared" si="20"/>
        <v>0</v>
      </c>
      <c r="H227" s="85">
        <v>0</v>
      </c>
      <c r="I227" s="360">
        <f t="shared" si="21"/>
        <v>0</v>
      </c>
      <c r="J227" s="89">
        <v>0</v>
      </c>
      <c r="K227" s="244">
        <f t="shared" si="22"/>
        <v>0</v>
      </c>
      <c r="L227" s="93">
        <f t="shared" si="23"/>
        <v>0</v>
      </c>
      <c r="M227" s="375">
        <f t="shared" si="24"/>
        <v>0</v>
      </c>
      <c r="N227" s="225" t="b">
        <f t="shared" si="25"/>
        <v>0</v>
      </c>
      <c r="O227" s="36"/>
      <c r="P227" s="36"/>
      <c r="Q227" s="36"/>
      <c r="R227" s="36"/>
    </row>
    <row r="228" spans="1:18" s="8" customFormat="1" ht="16.5" hidden="1" customHeight="1" x14ac:dyDescent="0.35">
      <c r="A228" s="122" t="str">
        <f>'SOW Units'!B227</f>
        <v>10-14.</v>
      </c>
      <c r="B228" s="542" t="str">
        <f>IF('SOW Units'!C227="","",'SOW Units'!C227)</f>
        <v>Clean Backfill Material, Compaction and Testing (includes transport) ≤ 300 cubic yards</v>
      </c>
      <c r="C228" s="543"/>
      <c r="D228" s="57" t="str">
        <f>IF('SOW Units'!E227="","",'SOW Units'!E227)</f>
        <v>Per Cubic Yard</v>
      </c>
      <c r="E228" s="82">
        <f>'SOW Units'!I227</f>
        <v>0</v>
      </c>
      <c r="F228" s="34">
        <f>'SOW Units'!G227</f>
        <v>30.37</v>
      </c>
      <c r="G228" s="244">
        <f t="shared" si="20"/>
        <v>0</v>
      </c>
      <c r="H228" s="85">
        <v>0</v>
      </c>
      <c r="I228" s="360">
        <f t="shared" si="21"/>
        <v>0</v>
      </c>
      <c r="J228" s="89">
        <v>0</v>
      </c>
      <c r="K228" s="244">
        <f t="shared" si="22"/>
        <v>0</v>
      </c>
      <c r="L228" s="93">
        <f t="shared" si="23"/>
        <v>0</v>
      </c>
      <c r="M228" s="375">
        <f t="shared" si="24"/>
        <v>0</v>
      </c>
      <c r="N228" s="225" t="b">
        <f t="shared" si="25"/>
        <v>0</v>
      </c>
      <c r="O228" s="36"/>
      <c r="P228" s="36"/>
      <c r="Q228" s="36"/>
      <c r="R228" s="36"/>
    </row>
    <row r="229" spans="1:18" s="8" customFormat="1" ht="16.5" hidden="1" customHeight="1" x14ac:dyDescent="0.35">
      <c r="A229" s="122" t="str">
        <f>'SOW Units'!B228</f>
        <v>10-15.</v>
      </c>
      <c r="B229" s="542" t="str">
        <f>IF('SOW Units'!C228="","",'SOW Units'!C228)</f>
        <v>Clean Backfill Material, Compaction and Testing (includes transport) &gt; 300 cubic yards</v>
      </c>
      <c r="C229" s="543"/>
      <c r="D229" s="57" t="str">
        <f>IF('SOW Units'!E228="","",'SOW Units'!E228)</f>
        <v>Per Cubic Yard</v>
      </c>
      <c r="E229" s="82">
        <f>'SOW Units'!I228</f>
        <v>0</v>
      </c>
      <c r="F229" s="34">
        <f>'SOW Units'!G228</f>
        <v>32.799999999999997</v>
      </c>
      <c r="G229" s="244">
        <f t="shared" si="20"/>
        <v>0</v>
      </c>
      <c r="H229" s="85">
        <v>0</v>
      </c>
      <c r="I229" s="360">
        <f t="shared" si="21"/>
        <v>0</v>
      </c>
      <c r="J229" s="89">
        <v>0</v>
      </c>
      <c r="K229" s="244">
        <f t="shared" si="22"/>
        <v>0</v>
      </c>
      <c r="L229" s="93">
        <f t="shared" si="23"/>
        <v>0</v>
      </c>
      <c r="M229" s="375">
        <f t="shared" si="24"/>
        <v>0</v>
      </c>
      <c r="N229" s="225" t="b">
        <f t="shared" si="25"/>
        <v>0</v>
      </c>
      <c r="O229" s="36"/>
      <c r="P229" s="36"/>
      <c r="Q229" s="36"/>
      <c r="R229" s="36"/>
    </row>
    <row r="230" spans="1:18" s="8" customFormat="1" ht="16.5" hidden="1" customHeight="1" x14ac:dyDescent="0.35">
      <c r="A230" s="122" t="str">
        <f>'SOW Units'!B229</f>
        <v>10-15.a.</v>
      </c>
      <c r="B230" s="542" t="str">
        <f>IF('SOW Units'!C229="","",'SOW Units'!C229)</f>
        <v>Clean Overburden Used As Backfill, Compaction and Testing ≤ 300 cubic yards</v>
      </c>
      <c r="C230" s="543"/>
      <c r="D230" s="57" t="str">
        <f>IF('SOW Units'!E229="","",'SOW Units'!E229)</f>
        <v>Per Cubic Yard</v>
      </c>
      <c r="E230" s="82">
        <f>'SOW Units'!I229</f>
        <v>0</v>
      </c>
      <c r="F230" s="34">
        <f>'SOW Units'!G229</f>
        <v>14.58</v>
      </c>
      <c r="G230" s="244">
        <f t="shared" si="20"/>
        <v>0</v>
      </c>
      <c r="H230" s="85">
        <v>0</v>
      </c>
      <c r="I230" s="360">
        <f t="shared" si="21"/>
        <v>0</v>
      </c>
      <c r="J230" s="89">
        <v>0</v>
      </c>
      <c r="K230" s="244">
        <f t="shared" si="22"/>
        <v>0</v>
      </c>
      <c r="L230" s="93">
        <f t="shared" si="23"/>
        <v>0</v>
      </c>
      <c r="M230" s="375">
        <f t="shared" si="24"/>
        <v>0</v>
      </c>
      <c r="N230" s="225" t="b">
        <f t="shared" si="25"/>
        <v>0</v>
      </c>
      <c r="O230" s="36"/>
      <c r="P230" s="36"/>
      <c r="Q230" s="36"/>
      <c r="R230" s="36"/>
    </row>
    <row r="231" spans="1:18" s="8" customFormat="1" ht="16.5" hidden="1" customHeight="1" x14ac:dyDescent="0.35">
      <c r="A231" s="122" t="str">
        <f>'SOW Units'!B230</f>
        <v>10-15.b.</v>
      </c>
      <c r="B231" s="542" t="str">
        <f>IF('SOW Units'!C230="","",'SOW Units'!C230)</f>
        <v>Clean Overburden Used As Backfill, Compaction and Testing &gt; 300 cubic yards</v>
      </c>
      <c r="C231" s="543"/>
      <c r="D231" s="57" t="str">
        <f>IF('SOW Units'!E230="","",'SOW Units'!E230)</f>
        <v>Per Cubic Yard</v>
      </c>
      <c r="E231" s="82">
        <f>'SOW Units'!I230</f>
        <v>0</v>
      </c>
      <c r="F231" s="34">
        <f>'SOW Units'!G230</f>
        <v>14.58</v>
      </c>
      <c r="G231" s="244">
        <f t="shared" si="20"/>
        <v>0</v>
      </c>
      <c r="H231" s="85">
        <v>0</v>
      </c>
      <c r="I231" s="360">
        <f t="shared" si="21"/>
        <v>0</v>
      </c>
      <c r="J231" s="89">
        <v>0</v>
      </c>
      <c r="K231" s="244">
        <f t="shared" si="22"/>
        <v>0</v>
      </c>
      <c r="L231" s="93">
        <f t="shared" si="23"/>
        <v>0</v>
      </c>
      <c r="M231" s="375">
        <f t="shared" si="24"/>
        <v>0</v>
      </c>
      <c r="N231" s="225" t="b">
        <f t="shared" si="25"/>
        <v>0</v>
      </c>
      <c r="O231" s="36"/>
      <c r="P231" s="36"/>
      <c r="Q231" s="36"/>
      <c r="R231" s="36"/>
    </row>
    <row r="232" spans="1:18" s="8" customFormat="1" ht="16.5" hidden="1" customHeight="1" x14ac:dyDescent="0.35">
      <c r="A232" s="122" t="str">
        <f>'SOW Units'!B231</f>
        <v>10-16.</v>
      </c>
      <c r="B232" s="542" t="str">
        <f>IF('SOW Units'!C231="","",'SOW Units'!C231)</f>
        <v>Pea Gravel</v>
      </c>
      <c r="C232" s="543"/>
      <c r="D232" s="57" t="str">
        <f>IF('SOW Units'!E231="","",'SOW Units'!E231)</f>
        <v>Per Ton</v>
      </c>
      <c r="E232" s="82">
        <f>'SOW Units'!I231</f>
        <v>0</v>
      </c>
      <c r="F232" s="34">
        <f>'SOW Units'!G231</f>
        <v>69.3</v>
      </c>
      <c r="G232" s="244">
        <f t="shared" si="20"/>
        <v>0</v>
      </c>
      <c r="H232" s="85">
        <v>0</v>
      </c>
      <c r="I232" s="360">
        <f t="shared" si="21"/>
        <v>0</v>
      </c>
      <c r="J232" s="89">
        <v>0</v>
      </c>
      <c r="K232" s="244">
        <f t="shared" si="22"/>
        <v>0</v>
      </c>
      <c r="L232" s="93">
        <f t="shared" si="23"/>
        <v>0</v>
      </c>
      <c r="M232" s="375">
        <f t="shared" si="24"/>
        <v>0</v>
      </c>
      <c r="N232" s="225" t="b">
        <f t="shared" si="25"/>
        <v>0</v>
      </c>
      <c r="O232" s="36"/>
      <c r="P232" s="36"/>
      <c r="Q232" s="36"/>
      <c r="R232" s="36"/>
    </row>
    <row r="233" spans="1:18" s="8" customFormat="1" ht="16.5" hidden="1" customHeight="1" x14ac:dyDescent="0.35">
      <c r="A233" s="122" t="str">
        <f>'SOW Units'!B232</f>
        <v>10-17.</v>
      </c>
      <c r="B233" s="542" t="str">
        <f>IF('SOW Units'!C232="","",'SOW Units'!C232)</f>
        <v>#57 Stone</v>
      </c>
      <c r="C233" s="543"/>
      <c r="D233" s="57" t="str">
        <f>IF('SOW Units'!E232="","",'SOW Units'!E232)</f>
        <v>Per Ton</v>
      </c>
      <c r="E233" s="82">
        <f>'SOW Units'!I232</f>
        <v>0</v>
      </c>
      <c r="F233" s="34">
        <f>'SOW Units'!G232</f>
        <v>57.75</v>
      </c>
      <c r="G233" s="244">
        <f t="shared" si="20"/>
        <v>0</v>
      </c>
      <c r="H233" s="85">
        <v>0</v>
      </c>
      <c r="I233" s="360">
        <f t="shared" si="21"/>
        <v>0</v>
      </c>
      <c r="J233" s="89">
        <v>0</v>
      </c>
      <c r="K233" s="244">
        <f t="shared" si="22"/>
        <v>0</v>
      </c>
      <c r="L233" s="93">
        <f t="shared" si="23"/>
        <v>0</v>
      </c>
      <c r="M233" s="375">
        <f t="shared" si="24"/>
        <v>0</v>
      </c>
      <c r="N233" s="225" t="b">
        <f t="shared" si="25"/>
        <v>0</v>
      </c>
      <c r="O233" s="36"/>
      <c r="P233" s="36"/>
      <c r="Q233" s="36"/>
      <c r="R233" s="36"/>
    </row>
    <row r="234" spans="1:18" s="8" customFormat="1" ht="16.5" hidden="1" customHeight="1" x14ac:dyDescent="0.35">
      <c r="A234" s="122" t="str">
        <f>'SOW Units'!B233</f>
        <v>10-18.</v>
      </c>
      <c r="B234" s="542" t="str">
        <f>IF('SOW Units'!C233="","",'SOW Units'!C233)</f>
        <v>Dewatering System, up to 12 well points (includes installation)</v>
      </c>
      <c r="C234" s="543"/>
      <c r="D234" s="57" t="str">
        <f>IF('SOW Units'!E233="","",'SOW Units'!E233)</f>
        <v>Per Day</v>
      </c>
      <c r="E234" s="82">
        <f>'SOW Units'!I233</f>
        <v>0</v>
      </c>
      <c r="F234" s="34">
        <f>'SOW Units'!G233</f>
        <v>4630.5</v>
      </c>
      <c r="G234" s="244">
        <f t="shared" si="20"/>
        <v>0</v>
      </c>
      <c r="H234" s="85">
        <v>0</v>
      </c>
      <c r="I234" s="360">
        <f t="shared" si="21"/>
        <v>0</v>
      </c>
      <c r="J234" s="89">
        <v>0</v>
      </c>
      <c r="K234" s="244">
        <f t="shared" si="22"/>
        <v>0</v>
      </c>
      <c r="L234" s="93">
        <f t="shared" si="23"/>
        <v>0</v>
      </c>
      <c r="M234" s="375">
        <f t="shared" si="24"/>
        <v>0</v>
      </c>
      <c r="N234" s="225" t="b">
        <f t="shared" si="25"/>
        <v>0</v>
      </c>
      <c r="O234" s="36"/>
      <c r="P234" s="36"/>
      <c r="Q234" s="36"/>
      <c r="R234" s="36"/>
    </row>
    <row r="235" spans="1:18" s="9" customFormat="1" ht="16.5" hidden="1" customHeight="1" x14ac:dyDescent="0.35">
      <c r="A235" s="122" t="str">
        <f>'SOW Units'!B234</f>
        <v>10-19.</v>
      </c>
      <c r="B235" s="542" t="str">
        <f>IF('SOW Units'!C234="","",'SOW Units'!C234)</f>
        <v>Additional Dewatering System Well Points (2) (includes installation)</v>
      </c>
      <c r="C235" s="543"/>
      <c r="D235" s="57" t="str">
        <f>IF('SOW Units'!E234="","",'SOW Units'!E234)</f>
        <v>Per Day</v>
      </c>
      <c r="E235" s="82">
        <f>'SOW Units'!I234</f>
        <v>0</v>
      </c>
      <c r="F235" s="34">
        <f>'SOW Units'!G234</f>
        <v>346.5</v>
      </c>
      <c r="G235" s="244">
        <f t="shared" si="20"/>
        <v>0</v>
      </c>
      <c r="H235" s="85">
        <v>0</v>
      </c>
      <c r="I235" s="360">
        <f t="shared" si="21"/>
        <v>0</v>
      </c>
      <c r="J235" s="89">
        <v>0</v>
      </c>
      <c r="K235" s="244">
        <f t="shared" si="22"/>
        <v>0</v>
      </c>
      <c r="L235" s="93">
        <f t="shared" si="23"/>
        <v>0</v>
      </c>
      <c r="M235" s="375">
        <f t="shared" si="24"/>
        <v>0</v>
      </c>
      <c r="N235" s="225" t="b">
        <f t="shared" si="25"/>
        <v>0</v>
      </c>
      <c r="O235" s="45"/>
      <c r="P235" s="45"/>
      <c r="Q235" s="45"/>
      <c r="R235" s="45"/>
    </row>
    <row r="236" spans="1:18" s="8" customFormat="1" ht="16.5" hidden="1" customHeight="1" x14ac:dyDescent="0.35">
      <c r="A236" s="122" t="str">
        <f>'SOW Units'!B235</f>
        <v>10-20.</v>
      </c>
      <c r="B236" s="542" t="str">
        <f>IF('SOW Units'!C235="","",'SOW Units'!C235)</f>
        <v>Dewatering System, up to 12 well points (includes installation)</v>
      </c>
      <c r="C236" s="543"/>
      <c r="D236" s="57" t="str">
        <f>IF('SOW Units'!E235="","",'SOW Units'!E235)</f>
        <v>Per Week</v>
      </c>
      <c r="E236" s="82">
        <f>'SOW Units'!I235</f>
        <v>0</v>
      </c>
      <c r="F236" s="34">
        <f>'SOW Units'!G235</f>
        <v>7640.32</v>
      </c>
      <c r="G236" s="244">
        <f t="shared" si="20"/>
        <v>0</v>
      </c>
      <c r="H236" s="85">
        <v>0</v>
      </c>
      <c r="I236" s="360">
        <f t="shared" si="21"/>
        <v>0</v>
      </c>
      <c r="J236" s="89">
        <v>0</v>
      </c>
      <c r="K236" s="244">
        <f t="shared" si="22"/>
        <v>0</v>
      </c>
      <c r="L236" s="93">
        <f t="shared" si="23"/>
        <v>0</v>
      </c>
      <c r="M236" s="375">
        <f t="shared" si="24"/>
        <v>0</v>
      </c>
      <c r="N236" s="225" t="b">
        <f t="shared" si="25"/>
        <v>0</v>
      </c>
      <c r="O236" s="36"/>
      <c r="P236" s="36"/>
      <c r="Q236" s="36"/>
      <c r="R236" s="36"/>
    </row>
    <row r="237" spans="1:18" s="8" customFormat="1" ht="16.5" hidden="1" customHeight="1" x14ac:dyDescent="0.35">
      <c r="A237" s="122" t="str">
        <f>'SOW Units'!B236</f>
        <v>10-21.</v>
      </c>
      <c r="B237" s="542" t="str">
        <f>IF('SOW Units'!C236="","",'SOW Units'!C236)</f>
        <v>Additional Dewatering System Well Points (2) (includes installation)</v>
      </c>
      <c r="C237" s="543"/>
      <c r="D237" s="57" t="str">
        <f>IF('SOW Units'!E236="","",'SOW Units'!E236)</f>
        <v>Per Week</v>
      </c>
      <c r="E237" s="82">
        <f>'SOW Units'!I236</f>
        <v>0</v>
      </c>
      <c r="F237" s="34">
        <f>'SOW Units'!G236</f>
        <v>382.01</v>
      </c>
      <c r="G237" s="244">
        <f t="shared" si="20"/>
        <v>0</v>
      </c>
      <c r="H237" s="85">
        <v>0</v>
      </c>
      <c r="I237" s="360">
        <f t="shared" si="21"/>
        <v>0</v>
      </c>
      <c r="J237" s="89">
        <v>0</v>
      </c>
      <c r="K237" s="244">
        <f t="shared" si="22"/>
        <v>0</v>
      </c>
      <c r="L237" s="93">
        <f t="shared" si="23"/>
        <v>0</v>
      </c>
      <c r="M237" s="375">
        <f t="shared" si="24"/>
        <v>0</v>
      </c>
      <c r="N237" s="225" t="b">
        <f t="shared" si="25"/>
        <v>0</v>
      </c>
      <c r="O237" s="36"/>
      <c r="P237" s="36"/>
      <c r="Q237" s="36"/>
      <c r="R237" s="36"/>
    </row>
    <row r="238" spans="1:18" s="9" customFormat="1" ht="16.5" hidden="1" customHeight="1" x14ac:dyDescent="0.35">
      <c r="A238" s="122" t="str">
        <f>'SOW Units'!B237</f>
        <v>10-22.</v>
      </c>
      <c r="B238" s="542" t="str">
        <f>IF('SOW Units'!C237="","",'SOW Units'!C237)</f>
        <v>Dewatering System, up to 12 well points (includes installation)</v>
      </c>
      <c r="C238" s="543"/>
      <c r="D238" s="57" t="str">
        <f>IF('SOW Units'!E237="","",'SOW Units'!E237)</f>
        <v>Per Month</v>
      </c>
      <c r="E238" s="82">
        <f>'SOW Units'!I237</f>
        <v>0</v>
      </c>
      <c r="F238" s="34">
        <f>'SOW Units'!G237</f>
        <v>9029.4699999999993</v>
      </c>
      <c r="G238" s="244">
        <f t="shared" si="20"/>
        <v>0</v>
      </c>
      <c r="H238" s="85">
        <v>0</v>
      </c>
      <c r="I238" s="360">
        <f t="shared" si="21"/>
        <v>0</v>
      </c>
      <c r="J238" s="89">
        <v>0</v>
      </c>
      <c r="K238" s="244">
        <f t="shared" si="22"/>
        <v>0</v>
      </c>
      <c r="L238" s="93">
        <f t="shared" si="23"/>
        <v>0</v>
      </c>
      <c r="M238" s="375">
        <f t="shared" si="24"/>
        <v>0</v>
      </c>
      <c r="N238" s="225" t="b">
        <f t="shared" si="25"/>
        <v>0</v>
      </c>
      <c r="O238" s="45"/>
      <c r="P238" s="45"/>
      <c r="Q238" s="45"/>
      <c r="R238" s="45"/>
    </row>
    <row r="239" spans="1:18" s="9" customFormat="1" ht="16.5" hidden="1" customHeight="1" x14ac:dyDescent="0.35">
      <c r="A239" s="122" t="str">
        <f>'SOW Units'!B238</f>
        <v>10-23.</v>
      </c>
      <c r="B239" s="542" t="str">
        <f>IF('SOW Units'!C238="","",'SOW Units'!C238)</f>
        <v>Additional Dewatering System Well Points (2) (includes installation)</v>
      </c>
      <c r="C239" s="543"/>
      <c r="D239" s="57" t="str">
        <f>IF('SOW Units'!E238="","",'SOW Units'!E238)</f>
        <v>Per Month</v>
      </c>
      <c r="E239" s="82">
        <f>'SOW Units'!I238</f>
        <v>0</v>
      </c>
      <c r="F239" s="34">
        <f>'SOW Units'!G238</f>
        <v>382.01</v>
      </c>
      <c r="G239" s="244">
        <f t="shared" si="20"/>
        <v>0</v>
      </c>
      <c r="H239" s="85">
        <v>0</v>
      </c>
      <c r="I239" s="360">
        <f t="shared" si="21"/>
        <v>0</v>
      </c>
      <c r="J239" s="89">
        <v>0</v>
      </c>
      <c r="K239" s="244">
        <f t="shared" si="22"/>
        <v>0</v>
      </c>
      <c r="L239" s="93">
        <f t="shared" si="23"/>
        <v>0</v>
      </c>
      <c r="M239" s="375">
        <f t="shared" si="24"/>
        <v>0</v>
      </c>
      <c r="N239" s="225" t="b">
        <f t="shared" si="25"/>
        <v>0</v>
      </c>
      <c r="O239" s="45"/>
      <c r="P239" s="45"/>
      <c r="Q239" s="45"/>
      <c r="R239" s="45"/>
    </row>
    <row r="240" spans="1:18" s="8" customFormat="1" ht="17.25" hidden="1" customHeight="1" x14ac:dyDescent="0.35">
      <c r="A240" s="253" t="str">
        <f>'SOW Units'!B239</f>
        <v>11.</v>
      </c>
      <c r="B240" s="560" t="str">
        <f>IF('SOW Units'!C239="","",'SOW Units'!C239)</f>
        <v>PETROLEUM STORAGE TANK REMOVAL AND DISPOSAL</v>
      </c>
      <c r="C240" s="561"/>
      <c r="D240" s="206" t="str">
        <f>IF('SOW Units'!E239="","",'SOW Units'!E239)</f>
        <v/>
      </c>
      <c r="E240" s="207"/>
      <c r="F240" s="194"/>
      <c r="G240" s="243"/>
      <c r="H240" s="208"/>
      <c r="I240" s="359"/>
      <c r="J240" s="196"/>
      <c r="K240" s="243"/>
      <c r="L240" s="209"/>
      <c r="M240" s="374"/>
      <c r="N240" s="225" t="b">
        <f t="shared" si="25"/>
        <v>0</v>
      </c>
      <c r="O240" s="36"/>
      <c r="P240" s="36"/>
      <c r="Q240" s="36"/>
      <c r="R240" s="36"/>
    </row>
    <row r="241" spans="1:18" s="9" customFormat="1" ht="16.5" hidden="1" customHeight="1" x14ac:dyDescent="0.35">
      <c r="A241" s="122" t="str">
        <f>'SOW Units'!B240</f>
        <v>11-1.</v>
      </c>
      <c r="B241" s="542" t="str">
        <f>IF('SOW Units'!C240="","",'SOW Units'!C240)</f>
        <v>Remove and Dispose Petroleum Storage Tank - ≤ 1,000 gal. capacity</v>
      </c>
      <c r="C241" s="543"/>
      <c r="D241" s="57" t="str">
        <f>IF('SOW Units'!E240="","",'SOW Units'!E240)</f>
        <v>Per Tank</v>
      </c>
      <c r="E241" s="82">
        <f>'SOW Units'!I240</f>
        <v>0</v>
      </c>
      <c r="F241" s="34">
        <f>'SOW Units'!G240</f>
        <v>1157.6199999999999</v>
      </c>
      <c r="G241" s="244">
        <f t="shared" si="20"/>
        <v>0</v>
      </c>
      <c r="H241" s="85">
        <v>0</v>
      </c>
      <c r="I241" s="360">
        <f t="shared" si="21"/>
        <v>0</v>
      </c>
      <c r="J241" s="89">
        <v>0</v>
      </c>
      <c r="K241" s="244">
        <f t="shared" si="22"/>
        <v>0</v>
      </c>
      <c r="L241" s="93">
        <f t="shared" si="23"/>
        <v>0</v>
      </c>
      <c r="M241" s="375">
        <f t="shared" si="24"/>
        <v>0</v>
      </c>
      <c r="N241" s="225" t="b">
        <f t="shared" si="25"/>
        <v>0</v>
      </c>
      <c r="O241" s="45"/>
      <c r="P241" s="45"/>
      <c r="Q241" s="45"/>
      <c r="R241" s="45"/>
    </row>
    <row r="242" spans="1:18" s="9" customFormat="1" ht="16.5" hidden="1" customHeight="1" x14ac:dyDescent="0.35">
      <c r="A242" s="122" t="str">
        <f>'SOW Units'!B241</f>
        <v>11-2.</v>
      </c>
      <c r="B242" s="542" t="str">
        <f>IF('SOW Units'!C241="","",'SOW Units'!C241)</f>
        <v>Remove and Dispose Petroleum Storage Tank - &gt; 1,000 to 5,000 gal. capacity</v>
      </c>
      <c r="C242" s="543"/>
      <c r="D242" s="57" t="str">
        <f>IF('SOW Units'!E241="","",'SOW Units'!E241)</f>
        <v>Per Tank</v>
      </c>
      <c r="E242" s="82">
        <f>'SOW Units'!I241</f>
        <v>0</v>
      </c>
      <c r="F242" s="34">
        <f>'SOW Units'!G241</f>
        <v>1852.2</v>
      </c>
      <c r="G242" s="244">
        <f t="shared" si="20"/>
        <v>0</v>
      </c>
      <c r="H242" s="85">
        <v>0</v>
      </c>
      <c r="I242" s="360">
        <f t="shared" si="21"/>
        <v>0</v>
      </c>
      <c r="J242" s="89">
        <v>0</v>
      </c>
      <c r="K242" s="244">
        <f t="shared" si="22"/>
        <v>0</v>
      </c>
      <c r="L242" s="93">
        <f t="shared" si="23"/>
        <v>0</v>
      </c>
      <c r="M242" s="375">
        <f t="shared" si="24"/>
        <v>0</v>
      </c>
      <c r="N242" s="225" t="b">
        <f t="shared" si="25"/>
        <v>0</v>
      </c>
      <c r="O242" s="45"/>
      <c r="P242" s="45"/>
      <c r="Q242" s="45"/>
      <c r="R242" s="45"/>
    </row>
    <row r="243" spans="1:18" s="9" customFormat="1" ht="16.5" hidden="1" customHeight="1" x14ac:dyDescent="0.35">
      <c r="A243" s="122" t="str">
        <f>'SOW Units'!B242</f>
        <v>11-3.</v>
      </c>
      <c r="B243" s="542" t="str">
        <f>IF('SOW Units'!C242="","",'SOW Units'!C242)</f>
        <v>Remove and Dispose Petroleum Storage Tank - &gt; 5,000 to 10,000 gal. capacity</v>
      </c>
      <c r="C243" s="543"/>
      <c r="D243" s="57" t="str">
        <f>IF('SOW Units'!E242="","",'SOW Units'!E242)</f>
        <v>Per Tank</v>
      </c>
      <c r="E243" s="82">
        <f>'SOW Units'!I242</f>
        <v>0</v>
      </c>
      <c r="F243" s="34">
        <f>'SOW Units'!G242</f>
        <v>2431.0100000000002</v>
      </c>
      <c r="G243" s="244">
        <f t="shared" si="20"/>
        <v>0</v>
      </c>
      <c r="H243" s="85">
        <v>0</v>
      </c>
      <c r="I243" s="360">
        <f t="shared" si="21"/>
        <v>0</v>
      </c>
      <c r="J243" s="89">
        <v>0</v>
      </c>
      <c r="K243" s="244">
        <f t="shared" si="22"/>
        <v>0</v>
      </c>
      <c r="L243" s="93">
        <f t="shared" si="23"/>
        <v>0</v>
      </c>
      <c r="M243" s="375">
        <f t="shared" si="24"/>
        <v>0</v>
      </c>
      <c r="N243" s="225" t="b">
        <f t="shared" si="25"/>
        <v>0</v>
      </c>
      <c r="O243" s="45"/>
      <c r="P243" s="45"/>
      <c r="Q243" s="45"/>
      <c r="R243" s="45"/>
    </row>
    <row r="244" spans="1:18" s="8" customFormat="1" ht="16.5" hidden="1" customHeight="1" x14ac:dyDescent="0.35">
      <c r="A244" s="122" t="str">
        <f>'SOW Units'!B243</f>
        <v>11-4.</v>
      </c>
      <c r="B244" s="542" t="str">
        <f>IF('SOW Units'!C243="","",'SOW Units'!C243)</f>
        <v>Remove and Dispose Petroleum Storage Tank - &gt; 10,000 gal. capacity</v>
      </c>
      <c r="C244" s="543"/>
      <c r="D244" s="57" t="str">
        <f>IF('SOW Units'!E243="","",'SOW Units'!E243)</f>
        <v>Per Tank</v>
      </c>
      <c r="E244" s="82">
        <f>'SOW Units'!I243</f>
        <v>0</v>
      </c>
      <c r="F244" s="34">
        <f>'SOW Units'!G243</f>
        <v>4283.21</v>
      </c>
      <c r="G244" s="244">
        <f t="shared" si="20"/>
        <v>0</v>
      </c>
      <c r="H244" s="85">
        <v>0</v>
      </c>
      <c r="I244" s="360">
        <f t="shared" si="21"/>
        <v>0</v>
      </c>
      <c r="J244" s="89">
        <v>0</v>
      </c>
      <c r="K244" s="244">
        <f t="shared" si="22"/>
        <v>0</v>
      </c>
      <c r="L244" s="93">
        <f t="shared" si="23"/>
        <v>0</v>
      </c>
      <c r="M244" s="375">
        <f t="shared" si="24"/>
        <v>0</v>
      </c>
      <c r="N244" s="225" t="b">
        <f t="shared" si="25"/>
        <v>0</v>
      </c>
      <c r="O244" s="36"/>
      <c r="P244" s="36"/>
      <c r="Q244" s="36"/>
      <c r="R244" s="36"/>
    </row>
    <row r="245" spans="1:18" s="8" customFormat="1" ht="17.25" hidden="1" customHeight="1" x14ac:dyDescent="0.35">
      <c r="A245" s="253" t="str">
        <f>'SOW Units'!B244</f>
        <v>12.</v>
      </c>
      <c r="B245" s="560" t="str">
        <f>IF('SOW Units'!C244="","",'SOW Units'!C244)</f>
        <v xml:space="preserve">DEBRIS, WASTE AND PRODUCT REMOVAL AND DISPOSAL </v>
      </c>
      <c r="C245" s="561"/>
      <c r="D245" s="206" t="str">
        <f>IF('SOW Units'!E244="","",'SOW Units'!E244)</f>
        <v/>
      </c>
      <c r="E245" s="207"/>
      <c r="F245" s="194"/>
      <c r="G245" s="243"/>
      <c r="H245" s="208"/>
      <c r="I245" s="359"/>
      <c r="J245" s="196"/>
      <c r="K245" s="243"/>
      <c r="L245" s="209"/>
      <c r="M245" s="374"/>
      <c r="N245" s="225" t="b">
        <f t="shared" si="25"/>
        <v>0</v>
      </c>
      <c r="O245" s="36"/>
      <c r="P245" s="36"/>
      <c r="Q245" s="36"/>
      <c r="R245" s="36"/>
    </row>
    <row r="246" spans="1:18" s="8" customFormat="1" ht="16.5" hidden="1" customHeight="1" x14ac:dyDescent="0.35">
      <c r="A246" s="122" t="str">
        <f>'SOW Units'!B245</f>
        <v>12-1.</v>
      </c>
      <c r="B246" s="542" t="str">
        <f>IF('SOW Units'!C245="","",'SOW Units'!C245)</f>
        <v>Removal and Loading of Asphalt and/or Concrete - up to 4 inch thickness</v>
      </c>
      <c r="C246" s="543"/>
      <c r="D246" s="57" t="str">
        <f>IF('SOW Units'!E245="","",'SOW Units'!E245)</f>
        <v>Per Square Foot</v>
      </c>
      <c r="E246" s="82">
        <f>'SOW Units'!I245</f>
        <v>0</v>
      </c>
      <c r="F246" s="34">
        <f>'SOW Units'!G245</f>
        <v>3.32</v>
      </c>
      <c r="G246" s="244">
        <f t="shared" si="20"/>
        <v>0</v>
      </c>
      <c r="H246" s="85">
        <v>0</v>
      </c>
      <c r="I246" s="360">
        <f t="shared" si="21"/>
        <v>0</v>
      </c>
      <c r="J246" s="89">
        <v>0</v>
      </c>
      <c r="K246" s="244">
        <f t="shared" si="22"/>
        <v>0</v>
      </c>
      <c r="L246" s="93">
        <f t="shared" si="23"/>
        <v>0</v>
      </c>
      <c r="M246" s="375">
        <f t="shared" si="24"/>
        <v>0</v>
      </c>
      <c r="N246" s="225" t="b">
        <f t="shared" si="25"/>
        <v>0</v>
      </c>
      <c r="O246" s="36"/>
      <c r="P246" s="36"/>
      <c r="Q246" s="36"/>
      <c r="R246" s="36"/>
    </row>
    <row r="247" spans="1:18" s="9" customFormat="1" ht="16.5" hidden="1" customHeight="1" x14ac:dyDescent="0.35">
      <c r="A247" s="122" t="str">
        <f>'SOW Units'!B246</f>
        <v>12-2.</v>
      </c>
      <c r="B247" s="542" t="str">
        <f>IF('SOW Units'!C246="","",'SOW Units'!C246)</f>
        <v xml:space="preserve">Additional Removal/Loading Cost for Concrete - &gt; 4 inch thickness </v>
      </c>
      <c r="C247" s="543"/>
      <c r="D247" s="57" t="str">
        <f>IF('SOW Units'!E246="","",'SOW Units'!E246)</f>
        <v>Per Square Foot</v>
      </c>
      <c r="E247" s="82">
        <f>'SOW Units'!I246</f>
        <v>0</v>
      </c>
      <c r="F247" s="34">
        <f>'SOW Units'!G246</f>
        <v>4</v>
      </c>
      <c r="G247" s="244">
        <f t="shared" si="20"/>
        <v>0</v>
      </c>
      <c r="H247" s="85">
        <v>0</v>
      </c>
      <c r="I247" s="360">
        <f t="shared" si="21"/>
        <v>0</v>
      </c>
      <c r="J247" s="89">
        <v>0</v>
      </c>
      <c r="K247" s="244">
        <f t="shared" si="22"/>
        <v>0</v>
      </c>
      <c r="L247" s="93">
        <f t="shared" si="23"/>
        <v>0</v>
      </c>
      <c r="M247" s="375">
        <f t="shared" si="24"/>
        <v>0</v>
      </c>
      <c r="N247" s="225" t="b">
        <f t="shared" si="25"/>
        <v>0</v>
      </c>
      <c r="O247" s="45"/>
      <c r="P247" s="45"/>
      <c r="Q247" s="45"/>
      <c r="R247" s="45"/>
    </row>
    <row r="248" spans="1:18" s="9" customFormat="1" ht="16.5" hidden="1" customHeight="1" x14ac:dyDescent="0.35">
      <c r="A248" s="122" t="str">
        <f>'SOW Units'!B247</f>
        <v>12-3.</v>
      </c>
      <c r="B248" s="542" t="str">
        <f>IF('SOW Units'!C247="","",'SOW Units'!C247)</f>
        <v xml:space="preserve">Loading, Transport and Disposal/Recycle Clean Overburden </v>
      </c>
      <c r="C248" s="543"/>
      <c r="D248" s="57" t="str">
        <f>IF('SOW Units'!E247="","",'SOW Units'!E247)</f>
        <v>Per Ton</v>
      </c>
      <c r="E248" s="82">
        <f>'SOW Units'!I247</f>
        <v>0</v>
      </c>
      <c r="F248" s="34">
        <f>'SOW Units'!G247</f>
        <v>55</v>
      </c>
      <c r="G248" s="244">
        <f t="shared" si="20"/>
        <v>0</v>
      </c>
      <c r="H248" s="85">
        <v>0</v>
      </c>
      <c r="I248" s="360">
        <f t="shared" si="21"/>
        <v>0</v>
      </c>
      <c r="J248" s="89">
        <v>0</v>
      </c>
      <c r="K248" s="244">
        <f t="shared" si="22"/>
        <v>0</v>
      </c>
      <c r="L248" s="93">
        <f t="shared" si="23"/>
        <v>0</v>
      </c>
      <c r="M248" s="375">
        <f t="shared" si="24"/>
        <v>0</v>
      </c>
      <c r="N248" s="225" t="b">
        <f t="shared" si="25"/>
        <v>0</v>
      </c>
      <c r="O248" s="45"/>
      <c r="P248" s="45"/>
      <c r="Q248" s="45"/>
      <c r="R248" s="45"/>
    </row>
    <row r="249" spans="1:18" s="9" customFormat="1" ht="16.5" hidden="1" customHeight="1" x14ac:dyDescent="0.35">
      <c r="A249" s="122" t="str">
        <f>'SOW Units'!B248</f>
        <v>12-4.</v>
      </c>
      <c r="B249" s="542" t="str">
        <f>IF('SOW Units'!C248="","",'SOW Units'!C248)</f>
        <v xml:space="preserve">Transport and Disposal of Clean Concrete </v>
      </c>
      <c r="C249" s="543"/>
      <c r="D249" s="57" t="str">
        <f>IF('SOW Units'!E248="","",'SOW Units'!E248)</f>
        <v>Per Ton</v>
      </c>
      <c r="E249" s="82">
        <f>'SOW Units'!I248</f>
        <v>0</v>
      </c>
      <c r="F249" s="34">
        <f>'SOW Units'!G248</f>
        <v>44</v>
      </c>
      <c r="G249" s="244">
        <f t="shared" si="20"/>
        <v>0</v>
      </c>
      <c r="H249" s="85">
        <v>0</v>
      </c>
      <c r="I249" s="360">
        <f t="shared" si="21"/>
        <v>0</v>
      </c>
      <c r="J249" s="89">
        <v>0</v>
      </c>
      <c r="K249" s="244">
        <f t="shared" si="22"/>
        <v>0</v>
      </c>
      <c r="L249" s="93">
        <f t="shared" si="23"/>
        <v>0</v>
      </c>
      <c r="M249" s="375">
        <f t="shared" si="24"/>
        <v>0</v>
      </c>
      <c r="N249" s="225" t="b">
        <f t="shared" si="25"/>
        <v>0</v>
      </c>
      <c r="O249" s="45"/>
      <c r="P249" s="45"/>
      <c r="Q249" s="45"/>
      <c r="R249" s="45"/>
    </row>
    <row r="250" spans="1:18" s="8" customFormat="1" ht="16.5" hidden="1" customHeight="1" x14ac:dyDescent="0.35">
      <c r="A250" s="122" t="str">
        <f>'SOW Units'!B249</f>
        <v>12-5.</v>
      </c>
      <c r="B250" s="542" t="str">
        <f>IF('SOW Units'!C249="","",'SOW Units'!C249)</f>
        <v xml:space="preserve">Transport and Disposal of Mixed Debris  </v>
      </c>
      <c r="C250" s="543"/>
      <c r="D250" s="57" t="str">
        <f>IF('SOW Units'!E249="","",'SOW Units'!E249)</f>
        <v>Per Ton</v>
      </c>
      <c r="E250" s="82">
        <f>'SOW Units'!I249</f>
        <v>0</v>
      </c>
      <c r="F250" s="34">
        <f>'SOW Units'!G249</f>
        <v>55.12</v>
      </c>
      <c r="G250" s="244">
        <f t="shared" si="20"/>
        <v>0</v>
      </c>
      <c r="H250" s="85">
        <v>0</v>
      </c>
      <c r="I250" s="360">
        <f t="shared" si="21"/>
        <v>0</v>
      </c>
      <c r="J250" s="89">
        <v>0</v>
      </c>
      <c r="K250" s="244">
        <f t="shared" si="22"/>
        <v>0</v>
      </c>
      <c r="L250" s="93">
        <f t="shared" si="23"/>
        <v>0</v>
      </c>
      <c r="M250" s="375">
        <f t="shared" si="24"/>
        <v>0</v>
      </c>
      <c r="N250" s="225" t="b">
        <f t="shared" si="25"/>
        <v>0</v>
      </c>
      <c r="O250" s="36"/>
      <c r="P250" s="36"/>
      <c r="Q250" s="36"/>
      <c r="R250" s="36"/>
    </row>
    <row r="251" spans="1:18" s="9" customFormat="1" ht="16.5" hidden="1" customHeight="1" x14ac:dyDescent="0.35">
      <c r="A251" s="122" t="str">
        <f>'SOW Units'!B250</f>
        <v>12-6.</v>
      </c>
      <c r="B251" s="542" t="str">
        <f>IF('SOW Units'!C250="","",'SOW Units'!C250)</f>
        <v>Transport and Disposal of Petroleum Impacted Soil (includes drum)</v>
      </c>
      <c r="C251" s="543"/>
      <c r="D251" s="57" t="str">
        <f>IF('SOW Units'!E250="","",'SOW Units'!E250)</f>
        <v>Per Drum</v>
      </c>
      <c r="E251" s="82">
        <f>'SOW Units'!I250</f>
        <v>0</v>
      </c>
      <c r="F251" s="34">
        <f>'SOW Units'!G250</f>
        <v>191</v>
      </c>
      <c r="G251" s="244">
        <f t="shared" si="20"/>
        <v>0</v>
      </c>
      <c r="H251" s="85">
        <v>0</v>
      </c>
      <c r="I251" s="360">
        <f t="shared" si="21"/>
        <v>0</v>
      </c>
      <c r="J251" s="89">
        <v>0</v>
      </c>
      <c r="K251" s="244">
        <f t="shared" si="22"/>
        <v>0</v>
      </c>
      <c r="L251" s="93">
        <f t="shared" si="23"/>
        <v>0</v>
      </c>
      <c r="M251" s="375">
        <f t="shared" si="24"/>
        <v>0</v>
      </c>
      <c r="N251" s="225" t="b">
        <f t="shared" si="25"/>
        <v>0</v>
      </c>
      <c r="O251" s="45"/>
      <c r="P251" s="45"/>
      <c r="Q251" s="45"/>
      <c r="R251" s="45"/>
    </row>
    <row r="252" spans="1:18" s="9" customFormat="1" ht="16.5" hidden="1" customHeight="1" x14ac:dyDescent="0.35">
      <c r="A252" s="122" t="str">
        <f>'SOW Units'!B251</f>
        <v>12-7.</v>
      </c>
      <c r="B252" s="542" t="str">
        <f>IF('SOW Units'!C251="","",'SOW Units'!C251)</f>
        <v>Transport Petroleum Impacted Soil (bulk) ≤ 100 miles</v>
      </c>
      <c r="C252" s="543"/>
      <c r="D252" s="57" t="str">
        <f>IF('SOW Units'!E251="","",'SOW Units'!E251)</f>
        <v>Per Ton</v>
      </c>
      <c r="E252" s="82">
        <f>'SOW Units'!I251</f>
        <v>0</v>
      </c>
      <c r="F252" s="34">
        <f>'SOW Units'!G251</f>
        <v>28</v>
      </c>
      <c r="G252" s="244">
        <f t="shared" si="20"/>
        <v>0</v>
      </c>
      <c r="H252" s="85">
        <v>0</v>
      </c>
      <c r="I252" s="360">
        <f t="shared" si="21"/>
        <v>0</v>
      </c>
      <c r="J252" s="89">
        <v>0</v>
      </c>
      <c r="K252" s="244">
        <f t="shared" si="22"/>
        <v>0</v>
      </c>
      <c r="L252" s="93">
        <f t="shared" si="23"/>
        <v>0</v>
      </c>
      <c r="M252" s="375">
        <f t="shared" si="24"/>
        <v>0</v>
      </c>
      <c r="N252" s="225" t="b">
        <f t="shared" si="25"/>
        <v>0</v>
      </c>
      <c r="O252" s="45"/>
      <c r="P252" s="45"/>
      <c r="Q252" s="45"/>
      <c r="R252" s="45"/>
    </row>
    <row r="253" spans="1:18" s="9" customFormat="1" ht="16.5" hidden="1" customHeight="1" x14ac:dyDescent="0.35">
      <c r="A253" s="122" t="str">
        <f>'SOW Units'!B252</f>
        <v>12-8.</v>
      </c>
      <c r="B253" s="542" t="str">
        <f>IF('SOW Units'!C252="","",'SOW Units'!C252)</f>
        <v>Transport Petroleum Impacted Soil (bulk) &gt; 100 miles</v>
      </c>
      <c r="C253" s="543"/>
      <c r="D253" s="57" t="str">
        <f>IF('SOW Units'!E252="","",'SOW Units'!E252)</f>
        <v>Per Ton</v>
      </c>
      <c r="E253" s="82">
        <f>'SOW Units'!I252</f>
        <v>0</v>
      </c>
      <c r="F253" s="34">
        <f>'SOW Units'!G252</f>
        <v>40.950000000000003</v>
      </c>
      <c r="G253" s="244">
        <f t="shared" si="20"/>
        <v>0</v>
      </c>
      <c r="H253" s="85">
        <v>0</v>
      </c>
      <c r="I253" s="360">
        <f t="shared" si="21"/>
        <v>0</v>
      </c>
      <c r="J253" s="89">
        <v>0</v>
      </c>
      <c r="K253" s="244">
        <f t="shared" si="22"/>
        <v>0</v>
      </c>
      <c r="L253" s="93">
        <f t="shared" si="23"/>
        <v>0</v>
      </c>
      <c r="M253" s="375">
        <f t="shared" si="24"/>
        <v>0</v>
      </c>
      <c r="N253" s="225" t="b">
        <f t="shared" si="25"/>
        <v>0</v>
      </c>
      <c r="O253" s="45"/>
      <c r="P253" s="45"/>
      <c r="Q253" s="45"/>
      <c r="R253" s="45"/>
    </row>
    <row r="254" spans="1:18" s="9" customFormat="1" ht="16.5" hidden="1" customHeight="1" x14ac:dyDescent="0.35">
      <c r="A254" s="122" t="str">
        <f>'SOW Units'!B253</f>
        <v>12-9.</v>
      </c>
      <c r="B254" s="542" t="str">
        <f>IF('SOW Units'!C253="","",'SOW Units'!C253)</f>
        <v>Disposal of Petroleum Impacted Soil at a Landfill (bulk) ≤ 450 tons</v>
      </c>
      <c r="C254" s="543"/>
      <c r="D254" s="57" t="str">
        <f>IF('SOW Units'!E253="","",'SOW Units'!E253)</f>
        <v>Per Ton</v>
      </c>
      <c r="E254" s="82">
        <f>'SOW Units'!I253</f>
        <v>0</v>
      </c>
      <c r="F254" s="34">
        <f>'SOW Units'!G253</f>
        <v>32.409999999999997</v>
      </c>
      <c r="G254" s="244">
        <f t="shared" si="20"/>
        <v>0</v>
      </c>
      <c r="H254" s="85">
        <v>0</v>
      </c>
      <c r="I254" s="360">
        <f t="shared" si="21"/>
        <v>0</v>
      </c>
      <c r="J254" s="89">
        <v>0</v>
      </c>
      <c r="K254" s="244">
        <f t="shared" si="22"/>
        <v>0</v>
      </c>
      <c r="L254" s="93">
        <f t="shared" si="23"/>
        <v>0</v>
      </c>
      <c r="M254" s="375">
        <f t="shared" si="24"/>
        <v>0</v>
      </c>
      <c r="N254" s="225" t="b">
        <f t="shared" si="25"/>
        <v>0</v>
      </c>
      <c r="O254" s="45"/>
      <c r="P254" s="45"/>
      <c r="Q254" s="45"/>
      <c r="R254" s="45"/>
    </row>
    <row r="255" spans="1:18" s="9" customFormat="1" ht="16.5" hidden="1" customHeight="1" x14ac:dyDescent="0.35">
      <c r="A255" s="122" t="str">
        <f>'SOW Units'!B254</f>
        <v>12-10.</v>
      </c>
      <c r="B255" s="542" t="str">
        <f>IF('SOW Units'!C254="","",'SOW Units'!C254)</f>
        <v>Disposal of Petroleum Impacted Soil at a Landfill (bulk) &gt; 450 tons</v>
      </c>
      <c r="C255" s="543"/>
      <c r="D255" s="57" t="str">
        <f>IF('SOW Units'!E254="","",'SOW Units'!E254)</f>
        <v>Per Ton</v>
      </c>
      <c r="E255" s="82">
        <f>'SOW Units'!I254</f>
        <v>0</v>
      </c>
      <c r="F255" s="34">
        <f>'SOW Units'!G254</f>
        <v>32.409999999999997</v>
      </c>
      <c r="G255" s="244">
        <f t="shared" si="20"/>
        <v>0</v>
      </c>
      <c r="H255" s="85">
        <v>0</v>
      </c>
      <c r="I255" s="360">
        <f t="shared" si="21"/>
        <v>0</v>
      </c>
      <c r="J255" s="89">
        <v>0</v>
      </c>
      <c r="K255" s="244">
        <f t="shared" si="22"/>
        <v>0</v>
      </c>
      <c r="L255" s="93">
        <f t="shared" si="23"/>
        <v>0</v>
      </c>
      <c r="M255" s="375">
        <f t="shared" si="24"/>
        <v>0</v>
      </c>
      <c r="N255" s="225" t="b">
        <f t="shared" si="25"/>
        <v>0</v>
      </c>
      <c r="O255" s="45"/>
      <c r="P255" s="45"/>
      <c r="Q255" s="45"/>
      <c r="R255" s="45"/>
    </row>
    <row r="256" spans="1:18" s="9" customFormat="1" ht="16.5" hidden="1" customHeight="1" x14ac:dyDescent="0.35">
      <c r="A256" s="122" t="str">
        <f>'SOW Units'!B255</f>
        <v>12-11.</v>
      </c>
      <c r="B256" s="542" t="str">
        <f>IF('SOW Units'!C255="","",'SOW Units'!C255)</f>
        <v>Disposal of Petroleum Impacted Soil at a Thermal Treatment Facility (bulk) ≤ 450 tons</v>
      </c>
      <c r="C256" s="543"/>
      <c r="D256" s="57" t="str">
        <f>IF('SOW Units'!E255="","",'SOW Units'!E255)</f>
        <v>Per Ton</v>
      </c>
      <c r="E256" s="82">
        <f>'SOW Units'!I255</f>
        <v>0</v>
      </c>
      <c r="F256" s="34">
        <f>'SOW Units'!G255</f>
        <v>35</v>
      </c>
      <c r="G256" s="244">
        <f t="shared" si="20"/>
        <v>0</v>
      </c>
      <c r="H256" s="85">
        <v>0</v>
      </c>
      <c r="I256" s="360">
        <f t="shared" si="21"/>
        <v>0</v>
      </c>
      <c r="J256" s="89">
        <v>0</v>
      </c>
      <c r="K256" s="244">
        <f t="shared" si="22"/>
        <v>0</v>
      </c>
      <c r="L256" s="93">
        <f t="shared" si="23"/>
        <v>0</v>
      </c>
      <c r="M256" s="375">
        <f t="shared" si="24"/>
        <v>0</v>
      </c>
      <c r="N256" s="225" t="b">
        <f t="shared" si="25"/>
        <v>0</v>
      </c>
      <c r="O256" s="45"/>
      <c r="P256" s="45"/>
      <c r="Q256" s="45"/>
      <c r="R256" s="45"/>
    </row>
    <row r="257" spans="1:18" s="9" customFormat="1" ht="16.5" hidden="1" customHeight="1" x14ac:dyDescent="0.35">
      <c r="A257" s="122" t="str">
        <f>'SOW Units'!B256</f>
        <v>12-12.</v>
      </c>
      <c r="B257" s="542" t="str">
        <f>IF('SOW Units'!C256="","",'SOW Units'!C256)</f>
        <v>Disposal of Petroleum Impacted Soil at a Thermal Treatment Facility (bulk) &gt; 450 tons</v>
      </c>
      <c r="C257" s="543"/>
      <c r="D257" s="57" t="str">
        <f>IF('SOW Units'!E256="","",'SOW Units'!E256)</f>
        <v>Per Ton</v>
      </c>
      <c r="E257" s="82">
        <f>'SOW Units'!I256</f>
        <v>0</v>
      </c>
      <c r="F257" s="34">
        <f>'SOW Units'!G256</f>
        <v>35</v>
      </c>
      <c r="G257" s="244">
        <f t="shared" si="20"/>
        <v>0</v>
      </c>
      <c r="H257" s="85">
        <v>0</v>
      </c>
      <c r="I257" s="360">
        <f t="shared" si="21"/>
        <v>0</v>
      </c>
      <c r="J257" s="89">
        <v>0</v>
      </c>
      <c r="K257" s="244">
        <f t="shared" si="22"/>
        <v>0</v>
      </c>
      <c r="L257" s="93">
        <f t="shared" si="23"/>
        <v>0</v>
      </c>
      <c r="M257" s="375">
        <f t="shared" si="24"/>
        <v>0</v>
      </c>
      <c r="N257" s="225" t="b">
        <f t="shared" si="25"/>
        <v>0</v>
      </c>
      <c r="O257" s="45"/>
      <c r="P257" s="45"/>
      <c r="Q257" s="45"/>
      <c r="R257" s="45"/>
    </row>
    <row r="258" spans="1:18" s="8" customFormat="1" ht="16.5" hidden="1" customHeight="1" x14ac:dyDescent="0.35">
      <c r="A258" s="122" t="str">
        <f>'SOW Units'!B257</f>
        <v>12-13.</v>
      </c>
      <c r="B258" s="542" t="str">
        <f>IF('SOW Units'!C257="","",'SOW Units'!C257)</f>
        <v>Transport and Disposal of Petroleum Contact Water (includes drum)</v>
      </c>
      <c r="C258" s="543"/>
      <c r="D258" s="57" t="str">
        <f>IF('SOW Units'!E257="","",'SOW Units'!E257)</f>
        <v>Per Drum</v>
      </c>
      <c r="E258" s="82">
        <f>'SOW Units'!I257</f>
        <v>0</v>
      </c>
      <c r="F258" s="34">
        <f>'SOW Units'!G257</f>
        <v>210</v>
      </c>
      <c r="G258" s="244">
        <f t="shared" si="20"/>
        <v>0</v>
      </c>
      <c r="H258" s="85">
        <v>0</v>
      </c>
      <c r="I258" s="360">
        <f t="shared" si="21"/>
        <v>0</v>
      </c>
      <c r="J258" s="89">
        <v>0</v>
      </c>
      <c r="K258" s="244">
        <f t="shared" si="22"/>
        <v>0</v>
      </c>
      <c r="L258" s="93">
        <f t="shared" si="23"/>
        <v>0</v>
      </c>
      <c r="M258" s="375">
        <f t="shared" si="24"/>
        <v>0</v>
      </c>
      <c r="N258" s="225" t="b">
        <f t="shared" si="25"/>
        <v>0</v>
      </c>
      <c r="O258" s="36"/>
      <c r="P258" s="36"/>
      <c r="Q258" s="36"/>
      <c r="R258" s="36"/>
    </row>
    <row r="259" spans="1:18" s="8" customFormat="1" ht="16.5" hidden="1" customHeight="1" x14ac:dyDescent="0.35">
      <c r="A259" s="122" t="str">
        <f>'SOW Units'!B258</f>
        <v>12-14.</v>
      </c>
      <c r="B259" s="542" t="str">
        <f>IF('SOW Units'!C258="","",'SOW Units'!C258)</f>
        <v>Transport and Disposal of Petroleum Contact Water (bulk)</v>
      </c>
      <c r="C259" s="543"/>
      <c r="D259" s="57" t="str">
        <f>IF('SOW Units'!E258="","",'SOW Units'!E258)</f>
        <v>Per Gallon</v>
      </c>
      <c r="E259" s="82">
        <f>'SOW Units'!I258</f>
        <v>0</v>
      </c>
      <c r="F259" s="34">
        <f>'SOW Units'!G258</f>
        <v>1.4</v>
      </c>
      <c r="G259" s="244">
        <f t="shared" si="20"/>
        <v>0</v>
      </c>
      <c r="H259" s="85">
        <v>0</v>
      </c>
      <c r="I259" s="360">
        <f t="shared" si="21"/>
        <v>0</v>
      </c>
      <c r="J259" s="89">
        <v>0</v>
      </c>
      <c r="K259" s="244">
        <f t="shared" si="22"/>
        <v>0</v>
      </c>
      <c r="L259" s="93">
        <f t="shared" si="23"/>
        <v>0</v>
      </c>
      <c r="M259" s="375">
        <f t="shared" si="24"/>
        <v>0</v>
      </c>
      <c r="N259" s="225" t="b">
        <f t="shared" si="25"/>
        <v>0</v>
      </c>
      <c r="O259" s="36"/>
      <c r="P259" s="36"/>
      <c r="Q259" s="36"/>
      <c r="R259" s="36"/>
    </row>
    <row r="260" spans="1:18" s="8" customFormat="1" ht="16.5" hidden="1" customHeight="1" x14ac:dyDescent="0.35">
      <c r="A260" s="122" t="str">
        <f>'SOW Units'!B259</f>
        <v>12-15.</v>
      </c>
      <c r="B260" s="542" t="str">
        <f>IF('SOW Units'!C259="","",'SOW Units'!C259)</f>
        <v>Transport and Disposal of Petroleum Product (includes drum)</v>
      </c>
      <c r="C260" s="543"/>
      <c r="D260" s="57" t="str">
        <f>IF('SOW Units'!E259="","",'SOW Units'!E259)</f>
        <v>Per Drum</v>
      </c>
      <c r="E260" s="82">
        <f>'SOW Units'!I259</f>
        <v>0</v>
      </c>
      <c r="F260" s="34">
        <f>'SOW Units'!G259</f>
        <v>231</v>
      </c>
      <c r="G260" s="244">
        <f t="shared" si="20"/>
        <v>0</v>
      </c>
      <c r="H260" s="85">
        <v>0</v>
      </c>
      <c r="I260" s="360">
        <f t="shared" si="21"/>
        <v>0</v>
      </c>
      <c r="J260" s="89">
        <v>0</v>
      </c>
      <c r="K260" s="244">
        <f t="shared" si="22"/>
        <v>0</v>
      </c>
      <c r="L260" s="93">
        <f t="shared" si="23"/>
        <v>0</v>
      </c>
      <c r="M260" s="375">
        <f t="shared" si="24"/>
        <v>0</v>
      </c>
      <c r="N260" s="225" t="b">
        <f t="shared" si="25"/>
        <v>0</v>
      </c>
      <c r="O260" s="36"/>
      <c r="P260" s="36"/>
      <c r="Q260" s="36"/>
      <c r="R260" s="36"/>
    </row>
    <row r="261" spans="1:18" s="8" customFormat="1" ht="16.5" hidden="1" customHeight="1" x14ac:dyDescent="0.35">
      <c r="A261" s="122" t="str">
        <f>'SOW Units'!B260</f>
        <v>12-16.</v>
      </c>
      <c r="B261" s="542" t="str">
        <f>IF('SOW Units'!C260="","",'SOW Units'!C260)</f>
        <v>Transport and Disposal of Petroleum Product (bulk)</v>
      </c>
      <c r="C261" s="543"/>
      <c r="D261" s="57" t="str">
        <f>IF('SOW Units'!E260="","",'SOW Units'!E260)</f>
        <v>Per Gallon</v>
      </c>
      <c r="E261" s="82">
        <f>'SOW Units'!I260</f>
        <v>0</v>
      </c>
      <c r="F261" s="34">
        <f>'SOW Units'!G260</f>
        <v>1.55</v>
      </c>
      <c r="G261" s="244">
        <f t="shared" si="20"/>
        <v>0</v>
      </c>
      <c r="H261" s="85">
        <v>0</v>
      </c>
      <c r="I261" s="360">
        <f t="shared" si="21"/>
        <v>0</v>
      </c>
      <c r="J261" s="89">
        <v>0</v>
      </c>
      <c r="K261" s="244">
        <f t="shared" si="22"/>
        <v>0</v>
      </c>
      <c r="L261" s="93">
        <f t="shared" si="23"/>
        <v>0</v>
      </c>
      <c r="M261" s="375">
        <f t="shared" si="24"/>
        <v>0</v>
      </c>
      <c r="N261" s="225" t="b">
        <f t="shared" si="25"/>
        <v>0</v>
      </c>
      <c r="O261" s="36"/>
      <c r="P261" s="36"/>
      <c r="Q261" s="36"/>
      <c r="R261" s="36"/>
    </row>
    <row r="262" spans="1:18" s="8" customFormat="1" ht="16.5" hidden="1" customHeight="1" x14ac:dyDescent="0.35">
      <c r="A262" s="122" t="str">
        <f>'SOW Units'!B261</f>
        <v>12-17.</v>
      </c>
      <c r="B262" s="542" t="str">
        <f>IF('SOW Units'!C261="","",'SOW Units'!C261)</f>
        <v>Delivery, Pick Up and Rental of 20 Cubic Yard Roll-Off Container</v>
      </c>
      <c r="C262" s="543"/>
      <c r="D262" s="57" t="str">
        <f>IF('SOW Units'!E261="","",'SOW Units'!E261)</f>
        <v>Per Week</v>
      </c>
      <c r="E262" s="82">
        <f>'SOW Units'!I261</f>
        <v>0</v>
      </c>
      <c r="F262" s="34">
        <f>'SOW Units'!G261</f>
        <v>937.65</v>
      </c>
      <c r="G262" s="244">
        <f t="shared" si="20"/>
        <v>0</v>
      </c>
      <c r="H262" s="85">
        <v>0</v>
      </c>
      <c r="I262" s="360">
        <f t="shared" si="21"/>
        <v>0</v>
      </c>
      <c r="J262" s="89">
        <v>0</v>
      </c>
      <c r="K262" s="244">
        <f t="shared" si="22"/>
        <v>0</v>
      </c>
      <c r="L262" s="93">
        <f t="shared" si="23"/>
        <v>0</v>
      </c>
      <c r="M262" s="375">
        <f t="shared" si="24"/>
        <v>0</v>
      </c>
      <c r="N262" s="225" t="b">
        <f t="shared" si="25"/>
        <v>0</v>
      </c>
      <c r="O262" s="36"/>
      <c r="P262" s="36"/>
      <c r="Q262" s="36"/>
      <c r="R262" s="36"/>
    </row>
    <row r="263" spans="1:18" s="8" customFormat="1" ht="16.5" hidden="1" customHeight="1" x14ac:dyDescent="0.35">
      <c r="A263" s="122" t="str">
        <f>'SOW Units'!B262</f>
        <v>12-18.</v>
      </c>
      <c r="B263" s="542" t="str">
        <f>IF('SOW Units'!C262="","",'SOW Units'!C262)</f>
        <v>Additional Rental of 20 Cubic Yard Roll-Off Container</v>
      </c>
      <c r="C263" s="543"/>
      <c r="D263" s="57" t="str">
        <f>IF('SOW Units'!E262="","",'SOW Units'!E262)</f>
        <v>Per Week</v>
      </c>
      <c r="E263" s="82">
        <f>'SOW Units'!I262</f>
        <v>0</v>
      </c>
      <c r="F263" s="34">
        <f>'SOW Units'!G262</f>
        <v>393.75</v>
      </c>
      <c r="G263" s="244">
        <f t="shared" si="20"/>
        <v>0</v>
      </c>
      <c r="H263" s="85">
        <v>0</v>
      </c>
      <c r="I263" s="360">
        <f t="shared" si="21"/>
        <v>0</v>
      </c>
      <c r="J263" s="89">
        <v>0</v>
      </c>
      <c r="K263" s="244">
        <f t="shared" si="22"/>
        <v>0</v>
      </c>
      <c r="L263" s="93">
        <f t="shared" si="23"/>
        <v>0</v>
      </c>
      <c r="M263" s="375">
        <f t="shared" si="24"/>
        <v>0</v>
      </c>
      <c r="N263" s="225" t="b">
        <f t="shared" si="25"/>
        <v>0</v>
      </c>
      <c r="O263" s="36"/>
      <c r="P263" s="36"/>
      <c r="Q263" s="36"/>
      <c r="R263" s="36"/>
    </row>
    <row r="264" spans="1:18" s="8" customFormat="1" ht="17.25" hidden="1" customHeight="1" x14ac:dyDescent="0.35">
      <c r="A264" s="253" t="str">
        <f>'SOW Units'!B263</f>
        <v>13.</v>
      </c>
      <c r="B264" s="560" t="str">
        <f>IF('SOW Units'!C263="","",'SOW Units'!C263)</f>
        <v>RESURFACING</v>
      </c>
      <c r="C264" s="561"/>
      <c r="D264" s="206" t="str">
        <f>IF('SOW Units'!E263="","",'SOW Units'!E263)</f>
        <v/>
      </c>
      <c r="E264" s="207"/>
      <c r="F264" s="194"/>
      <c r="G264" s="243"/>
      <c r="H264" s="208"/>
      <c r="I264" s="359"/>
      <c r="J264" s="196"/>
      <c r="K264" s="243"/>
      <c r="L264" s="209"/>
      <c r="M264" s="374"/>
      <c r="N264" s="225" t="b">
        <f t="shared" si="25"/>
        <v>0</v>
      </c>
      <c r="O264" s="36"/>
      <c r="P264" s="36"/>
      <c r="Q264" s="36"/>
      <c r="R264" s="36"/>
    </row>
    <row r="265" spans="1:18" s="8" customFormat="1" ht="16.5" hidden="1" customHeight="1" x14ac:dyDescent="0.35">
      <c r="A265" s="122" t="str">
        <f>'SOW Units'!B264</f>
        <v>13-1.</v>
      </c>
      <c r="B265" s="542" t="str">
        <f>IF('SOW Units'!C264="","",'SOW Units'!C264)</f>
        <v>Asphalt Paving - 2 inch thickness (includes sub-base)</v>
      </c>
      <c r="C265" s="543"/>
      <c r="D265" s="57" t="str">
        <f>IF('SOW Units'!E264="","",'SOW Units'!E264)</f>
        <v>Per Square Foot</v>
      </c>
      <c r="E265" s="82">
        <f>'SOW Units'!I264</f>
        <v>0</v>
      </c>
      <c r="F265" s="34">
        <f>'SOW Units'!G264</f>
        <v>7.88</v>
      </c>
      <c r="G265" s="244">
        <f t="shared" si="20"/>
        <v>0</v>
      </c>
      <c r="H265" s="85">
        <v>0</v>
      </c>
      <c r="I265" s="360">
        <f t="shared" si="21"/>
        <v>0</v>
      </c>
      <c r="J265" s="89">
        <v>0</v>
      </c>
      <c r="K265" s="244">
        <f t="shared" si="22"/>
        <v>0</v>
      </c>
      <c r="L265" s="93">
        <f t="shared" si="23"/>
        <v>0</v>
      </c>
      <c r="M265" s="375">
        <f t="shared" si="24"/>
        <v>0</v>
      </c>
      <c r="N265" s="225" t="b">
        <f t="shared" si="25"/>
        <v>0</v>
      </c>
      <c r="O265" s="36"/>
      <c r="P265" s="36"/>
      <c r="Q265" s="36"/>
      <c r="R265" s="36"/>
    </row>
    <row r="266" spans="1:18" s="8" customFormat="1" ht="16.5" hidden="1" customHeight="1" x14ac:dyDescent="0.35">
      <c r="A266" s="122" t="str">
        <f>'SOW Units'!B265</f>
        <v>13-2.</v>
      </c>
      <c r="B266" s="542" t="str">
        <f>IF('SOW Units'!C265="","",'SOW Units'!C265)</f>
        <v xml:space="preserve">Asphalt Paving - additional 1 inch thickness </v>
      </c>
      <c r="C266" s="543"/>
      <c r="D266" s="57" t="str">
        <f>IF('SOW Units'!E265="","",'SOW Units'!E265)</f>
        <v>Per Square Foot</v>
      </c>
      <c r="E266" s="82">
        <f>'SOW Units'!I265</f>
        <v>0</v>
      </c>
      <c r="F266" s="34">
        <f>'SOW Units'!G265</f>
        <v>3.1</v>
      </c>
      <c r="G266" s="244">
        <f t="shared" si="20"/>
        <v>0</v>
      </c>
      <c r="H266" s="85">
        <v>0</v>
      </c>
      <c r="I266" s="360">
        <f t="shared" si="21"/>
        <v>0</v>
      </c>
      <c r="J266" s="89">
        <v>0</v>
      </c>
      <c r="K266" s="244">
        <f t="shared" si="22"/>
        <v>0</v>
      </c>
      <c r="L266" s="93">
        <f t="shared" si="23"/>
        <v>0</v>
      </c>
      <c r="M266" s="375">
        <f t="shared" si="24"/>
        <v>0</v>
      </c>
      <c r="N266" s="225" t="b">
        <f t="shared" si="25"/>
        <v>0</v>
      </c>
      <c r="O266" s="36"/>
      <c r="P266" s="36"/>
      <c r="Q266" s="36"/>
      <c r="R266" s="36"/>
    </row>
    <row r="267" spans="1:18" s="8" customFormat="1" ht="16.5" hidden="1" customHeight="1" x14ac:dyDescent="0.35">
      <c r="A267" s="122" t="str">
        <f>'SOW Units'!B266</f>
        <v>13-3.</v>
      </c>
      <c r="B267" s="542" t="str">
        <f>IF('SOW Units'!C266="","",'SOW Units'!C266)</f>
        <v>Concrete Paving - 4 inch thickness (includes sub-base)</v>
      </c>
      <c r="C267" s="543"/>
      <c r="D267" s="57" t="str">
        <f>IF('SOW Units'!E266="","",'SOW Units'!E266)</f>
        <v>Per Square Foot</v>
      </c>
      <c r="E267" s="82">
        <f>'SOW Units'!I266</f>
        <v>0</v>
      </c>
      <c r="F267" s="34">
        <f>'SOW Units'!G266</f>
        <v>9.9</v>
      </c>
      <c r="G267" s="244">
        <f t="shared" si="20"/>
        <v>0</v>
      </c>
      <c r="H267" s="85">
        <v>0</v>
      </c>
      <c r="I267" s="360">
        <f t="shared" si="21"/>
        <v>0</v>
      </c>
      <c r="J267" s="89">
        <v>0</v>
      </c>
      <c r="K267" s="244">
        <f t="shared" si="22"/>
        <v>0</v>
      </c>
      <c r="L267" s="93">
        <f t="shared" si="23"/>
        <v>0</v>
      </c>
      <c r="M267" s="375">
        <f t="shared" si="24"/>
        <v>0</v>
      </c>
      <c r="N267" s="225" t="b">
        <f t="shared" si="25"/>
        <v>0</v>
      </c>
      <c r="O267" s="36"/>
      <c r="P267" s="36"/>
      <c r="Q267" s="36"/>
      <c r="R267" s="36"/>
    </row>
    <row r="268" spans="1:18" s="8" customFormat="1" ht="16.5" hidden="1" customHeight="1" x14ac:dyDescent="0.35">
      <c r="A268" s="122" t="str">
        <f>'SOW Units'!B267</f>
        <v>13-4.</v>
      </c>
      <c r="B268" s="542" t="str">
        <f>IF('SOW Units'!C267="","",'SOW Units'!C267)</f>
        <v xml:space="preserve">Concrete Paving - additional 1 inch thickness </v>
      </c>
      <c r="C268" s="543"/>
      <c r="D268" s="57" t="str">
        <f>IF('SOW Units'!E267="","",'SOW Units'!E267)</f>
        <v>Per Square Foot</v>
      </c>
      <c r="E268" s="82">
        <f>'SOW Units'!I267</f>
        <v>0</v>
      </c>
      <c r="F268" s="34">
        <f>'SOW Units'!G267</f>
        <v>2.52</v>
      </c>
      <c r="G268" s="244">
        <f t="shared" ref="G268:G331" si="26">$F268*E268</f>
        <v>0</v>
      </c>
      <c r="H268" s="85">
        <v>0</v>
      </c>
      <c r="I268" s="360">
        <f t="shared" ref="I268:I331" si="27">H268*F268</f>
        <v>0</v>
      </c>
      <c r="J268" s="89">
        <v>0</v>
      </c>
      <c r="K268" s="244">
        <f t="shared" ref="K268:K331" si="28">$F268*J268</f>
        <v>0</v>
      </c>
      <c r="L268" s="93">
        <f t="shared" ref="L268:L331" si="29">E268-H268-J268</f>
        <v>0</v>
      </c>
      <c r="M268" s="375">
        <f t="shared" ref="M268:M331" si="30">G268-I268-K268</f>
        <v>0</v>
      </c>
      <c r="N268" s="225" t="b">
        <f t="shared" ref="N268:N331" si="31">IF(E268&gt;0,TRUE,FALSE)</f>
        <v>0</v>
      </c>
      <c r="O268" s="36"/>
      <c r="P268" s="36"/>
      <c r="Q268" s="36"/>
      <c r="R268" s="36"/>
    </row>
    <row r="269" spans="1:18" s="8" customFormat="1" ht="16.5" hidden="1" customHeight="1" x14ac:dyDescent="0.35">
      <c r="A269" s="122" t="str">
        <f>'SOW Units'!B268</f>
        <v>13-5.</v>
      </c>
      <c r="B269" s="542" t="str">
        <f>IF('SOW Units'!C268="","",'SOW Units'!C268)</f>
        <v>Crushed Lime Rock Cover - 2 inch thickness</v>
      </c>
      <c r="C269" s="543"/>
      <c r="D269" s="57" t="str">
        <f>IF('SOW Units'!E268="","",'SOW Units'!E268)</f>
        <v>Per Square Foot</v>
      </c>
      <c r="E269" s="82">
        <f>'SOW Units'!I268</f>
        <v>0</v>
      </c>
      <c r="F269" s="34">
        <f>'SOW Units'!G268</f>
        <v>3.3</v>
      </c>
      <c r="G269" s="244">
        <f t="shared" si="26"/>
        <v>0</v>
      </c>
      <c r="H269" s="85">
        <v>0</v>
      </c>
      <c r="I269" s="360">
        <f t="shared" si="27"/>
        <v>0</v>
      </c>
      <c r="J269" s="89">
        <v>0</v>
      </c>
      <c r="K269" s="244">
        <f t="shared" si="28"/>
        <v>0</v>
      </c>
      <c r="L269" s="93">
        <f t="shared" si="29"/>
        <v>0</v>
      </c>
      <c r="M269" s="375">
        <f t="shared" si="30"/>
        <v>0</v>
      </c>
      <c r="N269" s="225" t="b">
        <f t="shared" si="31"/>
        <v>0</v>
      </c>
      <c r="O269" s="36"/>
      <c r="P269" s="36"/>
      <c r="Q269" s="36"/>
      <c r="R269" s="36"/>
    </row>
    <row r="270" spans="1:18" s="8" customFormat="1" ht="16.5" hidden="1" customHeight="1" x14ac:dyDescent="0.35">
      <c r="A270" s="122" t="str">
        <f>'SOW Units'!B269</f>
        <v>13-6.</v>
      </c>
      <c r="B270" s="542" t="str">
        <f>IF('SOW Units'!C269="","",'SOW Units'!C269)</f>
        <v>Grass - Sod</v>
      </c>
      <c r="C270" s="543"/>
      <c r="D270" s="57" t="str">
        <f>IF('SOW Units'!E269="","",'SOW Units'!E269)</f>
        <v>Per Square Foot</v>
      </c>
      <c r="E270" s="82">
        <f>'SOW Units'!I269</f>
        <v>0</v>
      </c>
      <c r="F270" s="34">
        <f>'SOW Units'!G269</f>
        <v>1.72</v>
      </c>
      <c r="G270" s="244">
        <f t="shared" si="26"/>
        <v>0</v>
      </c>
      <c r="H270" s="85">
        <v>0</v>
      </c>
      <c r="I270" s="360">
        <f t="shared" si="27"/>
        <v>0</v>
      </c>
      <c r="J270" s="89">
        <v>0</v>
      </c>
      <c r="K270" s="244">
        <f t="shared" si="28"/>
        <v>0</v>
      </c>
      <c r="L270" s="93">
        <f t="shared" si="29"/>
        <v>0</v>
      </c>
      <c r="M270" s="375">
        <f t="shared" si="30"/>
        <v>0</v>
      </c>
      <c r="N270" s="225" t="b">
        <f t="shared" si="31"/>
        <v>0</v>
      </c>
      <c r="O270" s="36"/>
      <c r="P270" s="36"/>
      <c r="Q270" s="36"/>
      <c r="R270" s="36"/>
    </row>
    <row r="271" spans="1:18" s="8" customFormat="1" ht="16.5" hidden="1" customHeight="1" x14ac:dyDescent="0.35">
      <c r="A271" s="122" t="str">
        <f>'SOW Units'!B270</f>
        <v>13-7.</v>
      </c>
      <c r="B271" s="542" t="str">
        <f>IF('SOW Units'!C270="","",'SOW Units'!C270)</f>
        <v xml:space="preserve">Grass - Seed and Mulch </v>
      </c>
      <c r="C271" s="543"/>
      <c r="D271" s="57" t="str">
        <f>IF('SOW Units'!E270="","",'SOW Units'!E270)</f>
        <v>Per Square Foot</v>
      </c>
      <c r="E271" s="82">
        <f>'SOW Units'!I270</f>
        <v>0</v>
      </c>
      <c r="F271" s="34">
        <f>'SOW Units'!G270</f>
        <v>0.8</v>
      </c>
      <c r="G271" s="244">
        <f t="shared" si="26"/>
        <v>0</v>
      </c>
      <c r="H271" s="85">
        <v>0</v>
      </c>
      <c r="I271" s="360">
        <f t="shared" si="27"/>
        <v>0</v>
      </c>
      <c r="J271" s="89">
        <v>0</v>
      </c>
      <c r="K271" s="244">
        <f t="shared" si="28"/>
        <v>0</v>
      </c>
      <c r="L271" s="93">
        <f t="shared" si="29"/>
        <v>0</v>
      </c>
      <c r="M271" s="375">
        <f t="shared" si="30"/>
        <v>0</v>
      </c>
      <c r="N271" s="225" t="b">
        <f t="shared" si="31"/>
        <v>0</v>
      </c>
      <c r="O271" s="36"/>
      <c r="P271" s="36"/>
      <c r="Q271" s="36"/>
      <c r="R271" s="36"/>
    </row>
    <row r="272" spans="1:18" s="8" customFormat="1" ht="17.25" hidden="1" customHeight="1" x14ac:dyDescent="0.35">
      <c r="A272" s="253" t="str">
        <f>'SOW Units'!B271</f>
        <v>14.</v>
      </c>
      <c r="B272" s="560" t="str">
        <f>IF('SOW Units'!C271="","",'SOW Units'!C271)</f>
        <v>IN-SITU INJECTION</v>
      </c>
      <c r="C272" s="561"/>
      <c r="D272" s="206" t="str">
        <f>IF('SOW Units'!E271="","",'SOW Units'!E271)</f>
        <v/>
      </c>
      <c r="E272" s="207"/>
      <c r="F272" s="194"/>
      <c r="G272" s="243"/>
      <c r="H272" s="208"/>
      <c r="I272" s="359"/>
      <c r="J272" s="196"/>
      <c r="K272" s="243"/>
      <c r="L272" s="209"/>
      <c r="M272" s="374"/>
      <c r="N272" s="225" t="b">
        <f t="shared" si="31"/>
        <v>0</v>
      </c>
      <c r="O272" s="36"/>
      <c r="P272" s="36"/>
      <c r="Q272" s="36"/>
      <c r="R272" s="36"/>
    </row>
    <row r="273" spans="1:18" s="8" customFormat="1" ht="16.5" hidden="1" customHeight="1" x14ac:dyDescent="0.35">
      <c r="A273" s="122" t="str">
        <f>'SOW Units'!B272</f>
        <v>14-1.a.</v>
      </c>
      <c r="B273" s="542" t="str">
        <f>IF('SOW Units'!C272="","",'SOW Units'!C272)</f>
        <v>Direct Push Boring with In-Situ Injection</v>
      </c>
      <c r="C273" s="543"/>
      <c r="D273" s="57" t="str">
        <f>IF('SOW Units'!E272="","",'SOW Units'!E272)</f>
        <v>Per Day</v>
      </c>
      <c r="E273" s="82">
        <f>'SOW Units'!I272</f>
        <v>0</v>
      </c>
      <c r="F273" s="34">
        <f>'SOW Units'!G272</f>
        <v>5145</v>
      </c>
      <c r="G273" s="244">
        <f t="shared" si="26"/>
        <v>0</v>
      </c>
      <c r="H273" s="85">
        <v>0</v>
      </c>
      <c r="I273" s="360">
        <f t="shared" si="27"/>
        <v>0</v>
      </c>
      <c r="J273" s="89">
        <v>0</v>
      </c>
      <c r="K273" s="244">
        <f t="shared" si="28"/>
        <v>0</v>
      </c>
      <c r="L273" s="93">
        <f t="shared" si="29"/>
        <v>0</v>
      </c>
      <c r="M273" s="375">
        <f t="shared" si="30"/>
        <v>0</v>
      </c>
      <c r="N273" s="225" t="b">
        <f t="shared" si="31"/>
        <v>0</v>
      </c>
      <c r="O273" s="36"/>
      <c r="P273" s="36"/>
      <c r="Q273" s="36"/>
      <c r="R273" s="36"/>
    </row>
    <row r="274" spans="1:18" s="8" customFormat="1" ht="16.5" hidden="1" customHeight="1" x14ac:dyDescent="0.35">
      <c r="A274" s="122" t="str">
        <f>'SOW Units'!B273</f>
        <v>14-2.a.</v>
      </c>
      <c r="B274" s="542" t="str">
        <f>IF('SOW Units'!C273="","",'SOW Units'!C273)</f>
        <v>In-Situ Injection Into Existing Well/Treatment Point</v>
      </c>
      <c r="C274" s="543"/>
      <c r="D274" s="57" t="str">
        <f>IF('SOW Units'!E273="","",'SOW Units'!E273)</f>
        <v>Per Day</v>
      </c>
      <c r="E274" s="82">
        <f>'SOW Units'!I273</f>
        <v>0</v>
      </c>
      <c r="F274" s="34">
        <f>'SOW Units'!G273</f>
        <v>4079.25</v>
      </c>
      <c r="G274" s="244">
        <f t="shared" si="26"/>
        <v>0</v>
      </c>
      <c r="H274" s="85">
        <v>0</v>
      </c>
      <c r="I274" s="360">
        <f t="shared" si="27"/>
        <v>0</v>
      </c>
      <c r="J274" s="89">
        <v>0</v>
      </c>
      <c r="K274" s="244">
        <f t="shared" si="28"/>
        <v>0</v>
      </c>
      <c r="L274" s="93">
        <f t="shared" si="29"/>
        <v>0</v>
      </c>
      <c r="M274" s="375">
        <f t="shared" si="30"/>
        <v>0</v>
      </c>
      <c r="N274" s="225" t="b">
        <f t="shared" si="31"/>
        <v>0</v>
      </c>
      <c r="O274" s="36"/>
      <c r="P274" s="36"/>
      <c r="Q274" s="36"/>
      <c r="R274" s="36"/>
    </row>
    <row r="275" spans="1:18" s="8" customFormat="1" ht="16.5" hidden="1" customHeight="1" x14ac:dyDescent="0.35">
      <c r="A275" s="122" t="str">
        <f>'SOW Units'!B274</f>
        <v>14-3.</v>
      </c>
      <c r="B275" s="542" t="str">
        <f>IF('SOW Units'!C274="","",'SOW Units'!C274)</f>
        <v>Materials to be Injected</v>
      </c>
      <c r="C275" s="543"/>
      <c r="D275" s="57" t="str">
        <f>IF('SOW Units'!E274="","",'SOW Units'!E274)</f>
        <v>Reimbursable*</v>
      </c>
      <c r="E275" s="82">
        <f>'SOW Units'!I274</f>
        <v>0</v>
      </c>
      <c r="F275" s="34">
        <f>'SOW Units'!G274</f>
        <v>1</v>
      </c>
      <c r="G275" s="244">
        <f t="shared" si="26"/>
        <v>0</v>
      </c>
      <c r="H275" s="85">
        <v>0</v>
      </c>
      <c r="I275" s="360">
        <f t="shared" si="27"/>
        <v>0</v>
      </c>
      <c r="J275" s="89">
        <v>0</v>
      </c>
      <c r="K275" s="244">
        <f t="shared" si="28"/>
        <v>0</v>
      </c>
      <c r="L275" s="93">
        <f t="shared" si="29"/>
        <v>0</v>
      </c>
      <c r="M275" s="375">
        <f t="shared" si="30"/>
        <v>0</v>
      </c>
      <c r="N275" s="225" t="b">
        <f t="shared" si="31"/>
        <v>0</v>
      </c>
      <c r="O275" s="36"/>
      <c r="P275" s="36"/>
      <c r="Q275" s="36"/>
      <c r="R275" s="36"/>
    </row>
    <row r="276" spans="1:18" s="8" customFormat="1" ht="16.5" hidden="1" customHeight="1" x14ac:dyDescent="0.35">
      <c r="A276" s="122" t="str">
        <f>'SOW Units'!B275</f>
        <v>14-4.</v>
      </c>
      <c r="B276" s="542" t="str">
        <f>IF('SOW Units'!C275="","",'SOW Units'!C275)</f>
        <v>Groundwater Injection System (not by direct push)</v>
      </c>
      <c r="C276" s="543"/>
      <c r="D276" s="57" t="str">
        <f>IF('SOW Units'!E275="","",'SOW Units'!E275)</f>
        <v>Per Week</v>
      </c>
      <c r="E276" s="82">
        <f>'SOW Units'!I275</f>
        <v>0</v>
      </c>
      <c r="F276" s="34">
        <f>'SOW Units'!G275</f>
        <v>5565</v>
      </c>
      <c r="G276" s="244">
        <f t="shared" si="26"/>
        <v>0</v>
      </c>
      <c r="H276" s="85">
        <v>0</v>
      </c>
      <c r="I276" s="360">
        <f t="shared" si="27"/>
        <v>0</v>
      </c>
      <c r="J276" s="89">
        <v>0</v>
      </c>
      <c r="K276" s="244">
        <f t="shared" si="28"/>
        <v>0</v>
      </c>
      <c r="L276" s="93">
        <f t="shared" si="29"/>
        <v>0</v>
      </c>
      <c r="M276" s="375">
        <f t="shared" si="30"/>
        <v>0</v>
      </c>
      <c r="N276" s="225" t="b">
        <f t="shared" si="31"/>
        <v>0</v>
      </c>
      <c r="O276" s="36"/>
      <c r="P276" s="36"/>
      <c r="Q276" s="36"/>
      <c r="R276" s="36"/>
    </row>
    <row r="277" spans="1:18" s="8" customFormat="1" ht="16.5" hidden="1" customHeight="1" x14ac:dyDescent="0.35">
      <c r="A277" s="122" t="str">
        <f>'SOW Units'!B276</f>
        <v>14-5.</v>
      </c>
      <c r="B277" s="542" t="str">
        <f>IF('SOW Units'!C276="","",'SOW Units'!C276)</f>
        <v>Groundwater Injection System (not by direct push)</v>
      </c>
      <c r="C277" s="543"/>
      <c r="D277" s="57" t="str">
        <f>IF('SOW Units'!E276="","",'SOW Units'!E276)</f>
        <v>Per Month</v>
      </c>
      <c r="E277" s="82">
        <f>'SOW Units'!I276</f>
        <v>0</v>
      </c>
      <c r="F277" s="34">
        <f>'SOW Units'!G276</f>
        <v>9030</v>
      </c>
      <c r="G277" s="244">
        <f t="shared" si="26"/>
        <v>0</v>
      </c>
      <c r="H277" s="85">
        <v>0</v>
      </c>
      <c r="I277" s="360">
        <f t="shared" si="27"/>
        <v>0</v>
      </c>
      <c r="J277" s="89">
        <v>0</v>
      </c>
      <c r="K277" s="244">
        <f t="shared" si="28"/>
        <v>0</v>
      </c>
      <c r="L277" s="93">
        <f t="shared" si="29"/>
        <v>0</v>
      </c>
      <c r="M277" s="375">
        <f t="shared" si="30"/>
        <v>0</v>
      </c>
      <c r="N277" s="225" t="b">
        <f t="shared" si="31"/>
        <v>0</v>
      </c>
      <c r="O277" s="36"/>
      <c r="P277" s="36"/>
      <c r="Q277" s="36"/>
      <c r="R277" s="36"/>
    </row>
    <row r="278" spans="1:18" s="8" customFormat="1" ht="17.25" hidden="1" customHeight="1" x14ac:dyDescent="0.35">
      <c r="A278" s="253" t="str">
        <f>'SOW Units'!B277</f>
        <v>15.</v>
      </c>
      <c r="B278" s="560" t="str">
        <f>IF('SOW Units'!C277="","",'SOW Units'!C277)</f>
        <v>REMEDIAL ACTION CONSTRUCTION</v>
      </c>
      <c r="C278" s="561"/>
      <c r="D278" s="206" t="str">
        <f>IF('SOW Units'!E277="","",'SOW Units'!E277)</f>
        <v/>
      </c>
      <c r="E278" s="207"/>
      <c r="F278" s="194"/>
      <c r="G278" s="243"/>
      <c r="H278" s="208"/>
      <c r="I278" s="359"/>
      <c r="J278" s="196"/>
      <c r="K278" s="243"/>
      <c r="L278" s="209"/>
      <c r="M278" s="374"/>
      <c r="N278" s="225" t="b">
        <f t="shared" si="31"/>
        <v>0</v>
      </c>
      <c r="O278" s="36"/>
      <c r="P278" s="36"/>
      <c r="Q278" s="36"/>
      <c r="R278" s="36"/>
    </row>
    <row r="279" spans="1:18" s="8" customFormat="1" ht="17.25" hidden="1" customHeight="1" x14ac:dyDescent="0.35">
      <c r="A279" s="253" t="str">
        <f>'SOW Units'!B278</f>
        <v>15.A.</v>
      </c>
      <c r="B279" s="560" t="str">
        <f>IF('SOW Units'!C278="","",'SOW Units'!C278)</f>
        <v>TRENCHING</v>
      </c>
      <c r="C279" s="561"/>
      <c r="D279" s="206" t="str">
        <f>IF('SOW Units'!E278="","",'SOW Units'!E278)</f>
        <v/>
      </c>
      <c r="E279" s="207"/>
      <c r="F279" s="194"/>
      <c r="G279" s="243"/>
      <c r="H279" s="208"/>
      <c r="I279" s="359"/>
      <c r="J279" s="196"/>
      <c r="K279" s="243"/>
      <c r="L279" s="209"/>
      <c r="M279" s="374"/>
      <c r="N279" s="225" t="b">
        <f t="shared" si="31"/>
        <v>0</v>
      </c>
      <c r="O279" s="36"/>
      <c r="P279" s="36"/>
      <c r="Q279" s="36"/>
      <c r="R279" s="36"/>
    </row>
    <row r="280" spans="1:18" s="8" customFormat="1" ht="32.25" hidden="1" customHeight="1" x14ac:dyDescent="0.35">
      <c r="A280" s="122" t="str">
        <f>'SOW Units'!B279</f>
        <v>15-1.a.</v>
      </c>
      <c r="B280" s="542" t="str">
        <f>IF('SOW Units'!C279="","",'SOW Units'!C279)</f>
        <v>Trenching and Installation of 1-10 Plumbing (and Electrical) Lines in Trench</v>
      </c>
      <c r="C280" s="543"/>
      <c r="D280" s="252" t="str">
        <f>IF('SOW Units'!E279="","",'SOW Units'!E279)</f>
        <v>Per Linear Foot of Trench</v>
      </c>
      <c r="E280" s="82">
        <f>'SOW Units'!I279</f>
        <v>0</v>
      </c>
      <c r="F280" s="34">
        <f>'SOW Units'!G279</f>
        <v>48.61</v>
      </c>
      <c r="G280" s="244">
        <f t="shared" si="26"/>
        <v>0</v>
      </c>
      <c r="H280" s="85">
        <v>0</v>
      </c>
      <c r="I280" s="360">
        <f t="shared" si="27"/>
        <v>0</v>
      </c>
      <c r="J280" s="89">
        <v>0</v>
      </c>
      <c r="K280" s="244">
        <f t="shared" si="28"/>
        <v>0</v>
      </c>
      <c r="L280" s="93">
        <f t="shared" si="29"/>
        <v>0</v>
      </c>
      <c r="M280" s="375">
        <f t="shared" si="30"/>
        <v>0</v>
      </c>
      <c r="N280" s="225" t="b">
        <f t="shared" si="31"/>
        <v>0</v>
      </c>
      <c r="O280" s="36"/>
      <c r="P280" s="36"/>
      <c r="Q280" s="36"/>
      <c r="R280" s="36"/>
    </row>
    <row r="281" spans="1:18" s="8" customFormat="1" ht="32.25" hidden="1" customHeight="1" x14ac:dyDescent="0.35">
      <c r="A281" s="122" t="str">
        <f>'SOW Units'!B280</f>
        <v>15-1.b.</v>
      </c>
      <c r="B281" s="542" t="str">
        <f>IF('SOW Units'!C280="","",'SOW Units'!C280)</f>
        <v>Trenching and Installation of 11 - 20  Lines</v>
      </c>
      <c r="C281" s="543"/>
      <c r="D281" s="252" t="str">
        <f>IF('SOW Units'!E280="","",'SOW Units'!E280)</f>
        <v>Per Linear Foot of Trench</v>
      </c>
      <c r="E281" s="82">
        <f>'SOW Units'!I280</f>
        <v>0</v>
      </c>
      <c r="F281" s="34">
        <f>'SOW Units'!G280</f>
        <v>60.76</v>
      </c>
      <c r="G281" s="244">
        <f t="shared" si="26"/>
        <v>0</v>
      </c>
      <c r="H281" s="85">
        <v>0</v>
      </c>
      <c r="I281" s="360">
        <f t="shared" si="27"/>
        <v>0</v>
      </c>
      <c r="J281" s="89">
        <v>0</v>
      </c>
      <c r="K281" s="244">
        <f t="shared" si="28"/>
        <v>0</v>
      </c>
      <c r="L281" s="93">
        <f t="shared" si="29"/>
        <v>0</v>
      </c>
      <c r="M281" s="375">
        <f t="shared" si="30"/>
        <v>0</v>
      </c>
      <c r="N281" s="225" t="b">
        <f t="shared" si="31"/>
        <v>0</v>
      </c>
      <c r="O281" s="36"/>
      <c r="P281" s="36"/>
      <c r="Q281" s="36"/>
      <c r="R281" s="36"/>
    </row>
    <row r="282" spans="1:18" s="8" customFormat="1" ht="32.25" hidden="1" customHeight="1" x14ac:dyDescent="0.35">
      <c r="A282" s="122" t="str">
        <f>'SOW Units'!B281</f>
        <v>15-1.c.</v>
      </c>
      <c r="B282" s="542" t="str">
        <f>IF('SOW Units'!C281="","",'SOW Units'!C281)</f>
        <v>Trenching and Installation of 21 - 30 Lines</v>
      </c>
      <c r="C282" s="543"/>
      <c r="D282" s="252" t="str">
        <f>IF('SOW Units'!E281="","",'SOW Units'!E281)</f>
        <v>Per Linear Foot of Trench</v>
      </c>
      <c r="E282" s="82">
        <f>'SOW Units'!I281</f>
        <v>0</v>
      </c>
      <c r="F282" s="34">
        <f>'SOW Units'!G281</f>
        <v>72.92</v>
      </c>
      <c r="G282" s="244">
        <f t="shared" si="26"/>
        <v>0</v>
      </c>
      <c r="H282" s="85">
        <v>0</v>
      </c>
      <c r="I282" s="360">
        <f t="shared" si="27"/>
        <v>0</v>
      </c>
      <c r="J282" s="89">
        <v>0</v>
      </c>
      <c r="K282" s="244">
        <f t="shared" si="28"/>
        <v>0</v>
      </c>
      <c r="L282" s="93">
        <f t="shared" si="29"/>
        <v>0</v>
      </c>
      <c r="M282" s="375">
        <f t="shared" si="30"/>
        <v>0</v>
      </c>
      <c r="N282" s="225" t="b">
        <f t="shared" si="31"/>
        <v>0</v>
      </c>
      <c r="O282" s="36"/>
      <c r="P282" s="36"/>
      <c r="Q282" s="36"/>
      <c r="R282" s="36"/>
    </row>
    <row r="283" spans="1:18" s="8" customFormat="1" ht="32.25" hidden="1" customHeight="1" x14ac:dyDescent="0.35">
      <c r="A283" s="122" t="str">
        <f>'SOW Units'!B282</f>
        <v>15-1.d.</v>
      </c>
      <c r="B283" s="542" t="str">
        <f>IF('SOW Units'!C282="","",'SOW Units'!C282)</f>
        <v>Trenching and Installation of Additional 1-10 Lines Greater Than 30 Lines</v>
      </c>
      <c r="C283" s="543"/>
      <c r="D283" s="252" t="str">
        <f>IF('SOW Units'!E282="","",'SOW Units'!E282)</f>
        <v>Per Linear Foot of Trench</v>
      </c>
      <c r="E283" s="82">
        <f>'SOW Units'!I282</f>
        <v>0</v>
      </c>
      <c r="F283" s="34">
        <f>'SOW Units'!G282</f>
        <v>30.37</v>
      </c>
      <c r="G283" s="244">
        <f t="shared" si="26"/>
        <v>0</v>
      </c>
      <c r="H283" s="85">
        <v>0</v>
      </c>
      <c r="I283" s="360">
        <f t="shared" si="27"/>
        <v>0</v>
      </c>
      <c r="J283" s="89">
        <v>0</v>
      </c>
      <c r="K283" s="244">
        <f t="shared" si="28"/>
        <v>0</v>
      </c>
      <c r="L283" s="93">
        <f t="shared" si="29"/>
        <v>0</v>
      </c>
      <c r="M283" s="375">
        <f t="shared" si="30"/>
        <v>0</v>
      </c>
      <c r="N283" s="225" t="b">
        <f t="shared" si="31"/>
        <v>0</v>
      </c>
      <c r="O283" s="36"/>
      <c r="P283" s="36"/>
      <c r="Q283" s="36"/>
      <c r="R283" s="36"/>
    </row>
    <row r="284" spans="1:18" s="8" customFormat="1" ht="32.25" hidden="1" customHeight="1" x14ac:dyDescent="0.35">
      <c r="A284" s="122" t="str">
        <f>'SOW Units'!B283</f>
        <v>15-2.a.</v>
      </c>
      <c r="B284" s="542" t="str">
        <f>IF('SOW Units'!C283="","",'SOW Units'!C283)</f>
        <v>Installation of Plumbing (and Electrical) Lines Above Ground:  Per Linear Foot of Piping.  Electrical lines are not counted in determination of costs.</v>
      </c>
      <c r="C284" s="543"/>
      <c r="D284" s="57" t="str">
        <f>IF('SOW Units'!E283="","",'SOW Units'!E283)</f>
        <v>Per Foot</v>
      </c>
      <c r="E284" s="82">
        <f>'SOW Units'!I283</f>
        <v>0</v>
      </c>
      <c r="F284" s="34">
        <f>'SOW Units'!G283</f>
        <v>17.350000000000001</v>
      </c>
      <c r="G284" s="244">
        <f t="shared" si="26"/>
        <v>0</v>
      </c>
      <c r="H284" s="85">
        <v>0</v>
      </c>
      <c r="I284" s="360">
        <f t="shared" si="27"/>
        <v>0</v>
      </c>
      <c r="J284" s="89">
        <v>0</v>
      </c>
      <c r="K284" s="244">
        <f t="shared" si="28"/>
        <v>0</v>
      </c>
      <c r="L284" s="93">
        <f t="shared" si="29"/>
        <v>0</v>
      </c>
      <c r="M284" s="375">
        <f t="shared" si="30"/>
        <v>0</v>
      </c>
      <c r="N284" s="225" t="b">
        <f t="shared" si="31"/>
        <v>0</v>
      </c>
      <c r="O284" s="36"/>
      <c r="P284" s="36"/>
      <c r="Q284" s="36"/>
      <c r="R284" s="36"/>
    </row>
    <row r="285" spans="1:18" s="8" customFormat="1" ht="32.25" hidden="1" customHeight="1" x14ac:dyDescent="0.35">
      <c r="A285" s="122" t="str">
        <f>'SOW Units'!B284</f>
        <v>15-3.</v>
      </c>
      <c r="B285" s="542" t="str">
        <f>IF('SOW Units'!C284="","",'SOW Units'!C284)</f>
        <v>Plumbing and Electrical Materials/Equipment Installed in Trench (If FDEP authorizes, submit quote(s) with Change Order)</v>
      </c>
      <c r="C285" s="543"/>
      <c r="D285" s="57" t="str">
        <f>IF('SOW Units'!E284="","",'SOW Units'!E284)</f>
        <v>Reimbursable*</v>
      </c>
      <c r="E285" s="82">
        <f>'SOW Units'!I284</f>
        <v>0</v>
      </c>
      <c r="F285" s="34">
        <f>'SOW Units'!G284</f>
        <v>1</v>
      </c>
      <c r="G285" s="244">
        <f t="shared" si="26"/>
        <v>0</v>
      </c>
      <c r="H285" s="85">
        <v>0</v>
      </c>
      <c r="I285" s="360">
        <f t="shared" si="27"/>
        <v>0</v>
      </c>
      <c r="J285" s="89">
        <v>0</v>
      </c>
      <c r="K285" s="244">
        <f t="shared" si="28"/>
        <v>0</v>
      </c>
      <c r="L285" s="93">
        <f t="shared" si="29"/>
        <v>0</v>
      </c>
      <c r="M285" s="375">
        <f t="shared" si="30"/>
        <v>0</v>
      </c>
      <c r="N285" s="225" t="b">
        <f t="shared" si="31"/>
        <v>0</v>
      </c>
      <c r="O285" s="36"/>
      <c r="P285" s="36"/>
      <c r="Q285" s="36"/>
      <c r="R285" s="36"/>
    </row>
    <row r="286" spans="1:18" s="8" customFormat="1" ht="16.5" hidden="1" customHeight="1" x14ac:dyDescent="0.35">
      <c r="A286" s="122" t="str">
        <f>'SOW Units'!B285</f>
        <v>15-3.a.</v>
      </c>
      <c r="B286" s="542" t="str">
        <f>IF('SOW Units'!C285="","",'SOW Units'!C285)</f>
        <v>Traffic Bearing Trench Plates (materials)</v>
      </c>
      <c r="C286" s="543"/>
      <c r="D286" s="57" t="str">
        <f>IF('SOW Units'!E285="","",'SOW Units'!E285)</f>
        <v>Reimbursable*</v>
      </c>
      <c r="E286" s="82">
        <f>'SOW Units'!I285</f>
        <v>0</v>
      </c>
      <c r="F286" s="34">
        <f>'SOW Units'!G285</f>
        <v>1</v>
      </c>
      <c r="G286" s="244">
        <f t="shared" si="26"/>
        <v>0</v>
      </c>
      <c r="H286" s="85">
        <v>0</v>
      </c>
      <c r="I286" s="360">
        <f t="shared" si="27"/>
        <v>0</v>
      </c>
      <c r="J286" s="89">
        <v>0</v>
      </c>
      <c r="K286" s="244">
        <f t="shared" si="28"/>
        <v>0</v>
      </c>
      <c r="L286" s="93">
        <f t="shared" si="29"/>
        <v>0</v>
      </c>
      <c r="M286" s="375">
        <f t="shared" si="30"/>
        <v>0</v>
      </c>
      <c r="N286" s="225" t="b">
        <f t="shared" si="31"/>
        <v>0</v>
      </c>
      <c r="O286" s="36"/>
      <c r="P286" s="36"/>
      <c r="Q286" s="36"/>
      <c r="R286" s="36"/>
    </row>
    <row r="287" spans="1:18" s="8" customFormat="1" ht="16.5" hidden="1" customHeight="1" x14ac:dyDescent="0.35">
      <c r="A287" s="122" t="str">
        <f>'SOW Units'!B286</f>
        <v>15-3.b.</v>
      </c>
      <c r="B287" s="542" t="str">
        <f>IF('SOW Units'!C286="","",'SOW Units'!C286)</f>
        <v>Infiltration Gallery Installation</v>
      </c>
      <c r="C287" s="543"/>
      <c r="D287" s="57" t="str">
        <f>IF('SOW Units'!E286="","",'SOW Units'!E286)</f>
        <v>Reimbursable*</v>
      </c>
      <c r="E287" s="82">
        <f>'SOW Units'!I286</f>
        <v>0</v>
      </c>
      <c r="F287" s="34">
        <f>'SOW Units'!G286</f>
        <v>1</v>
      </c>
      <c r="G287" s="244">
        <f t="shared" si="26"/>
        <v>0</v>
      </c>
      <c r="H287" s="85">
        <v>0</v>
      </c>
      <c r="I287" s="360">
        <f t="shared" si="27"/>
        <v>0</v>
      </c>
      <c r="J287" s="89">
        <v>0</v>
      </c>
      <c r="K287" s="244">
        <f t="shared" si="28"/>
        <v>0</v>
      </c>
      <c r="L287" s="93">
        <f t="shared" si="29"/>
        <v>0</v>
      </c>
      <c r="M287" s="375">
        <f t="shared" si="30"/>
        <v>0</v>
      </c>
      <c r="N287" s="225" t="b">
        <f t="shared" si="31"/>
        <v>0</v>
      </c>
      <c r="O287" s="36"/>
      <c r="P287" s="36"/>
      <c r="Q287" s="36"/>
      <c r="R287" s="36"/>
    </row>
    <row r="288" spans="1:18" s="8" customFormat="1" ht="17.25" hidden="1" customHeight="1" x14ac:dyDescent="0.35">
      <c r="A288" s="253" t="str">
        <f>'SOW Units'!B287</f>
        <v>15.B.</v>
      </c>
      <c r="B288" s="560" t="str">
        <f>IF('SOW Units'!C287="","",'SOW Units'!C287)</f>
        <v>REMEDIATION SYSTEM INTEGRATION AND STARTUP</v>
      </c>
      <c r="C288" s="561"/>
      <c r="D288" s="206" t="str">
        <f>IF('SOW Units'!E287="","",'SOW Units'!E287)</f>
        <v/>
      </c>
      <c r="E288" s="207"/>
      <c r="F288" s="194"/>
      <c r="G288" s="243"/>
      <c r="H288" s="208"/>
      <c r="I288" s="359"/>
      <c r="J288" s="196"/>
      <c r="K288" s="243"/>
      <c r="L288" s="209"/>
      <c r="M288" s="374"/>
      <c r="N288" s="225" t="b">
        <f t="shared" si="31"/>
        <v>0</v>
      </c>
      <c r="O288" s="36"/>
      <c r="P288" s="36"/>
      <c r="Q288" s="36"/>
      <c r="R288" s="36"/>
    </row>
    <row r="289" spans="1:18" s="8" customFormat="1" ht="16.5" hidden="1" customHeight="1" x14ac:dyDescent="0.35">
      <c r="A289" s="122" t="str">
        <f>'SOW Units'!B288</f>
        <v>15-4.a.</v>
      </c>
      <c r="B289" s="542" t="str">
        <f>IF('SOW Units'!C288="","",'SOW Units'!C288)</f>
        <v>System Installation/Integration/Startup - 1 Technology Component - 1-10 Recovery/Treatment Points</v>
      </c>
      <c r="C289" s="543"/>
      <c r="D289" s="57" t="str">
        <f>IF('SOW Units'!E288="","",'SOW Units'!E288)</f>
        <v>Per Startup</v>
      </c>
      <c r="E289" s="82">
        <f>'SOW Units'!I288</f>
        <v>0</v>
      </c>
      <c r="F289" s="34">
        <f>'SOW Units'!G288</f>
        <v>19000</v>
      </c>
      <c r="G289" s="244">
        <f t="shared" si="26"/>
        <v>0</v>
      </c>
      <c r="H289" s="85">
        <v>0</v>
      </c>
      <c r="I289" s="360">
        <f t="shared" si="27"/>
        <v>0</v>
      </c>
      <c r="J289" s="89">
        <v>0</v>
      </c>
      <c r="K289" s="244">
        <f t="shared" si="28"/>
        <v>0</v>
      </c>
      <c r="L289" s="93">
        <f t="shared" si="29"/>
        <v>0</v>
      </c>
      <c r="M289" s="375">
        <f t="shared" si="30"/>
        <v>0</v>
      </c>
      <c r="N289" s="225" t="b">
        <f t="shared" si="31"/>
        <v>0</v>
      </c>
      <c r="O289" s="36"/>
      <c r="P289" s="36"/>
      <c r="Q289" s="36"/>
      <c r="R289" s="36"/>
    </row>
    <row r="290" spans="1:18" s="8" customFormat="1" ht="16.5" hidden="1" customHeight="1" x14ac:dyDescent="0.35">
      <c r="A290" s="122" t="str">
        <f>'SOW Units'!B289</f>
        <v>15-4.b.</v>
      </c>
      <c r="B290" s="542" t="str">
        <f>IF('SOW Units'!C289="","",'SOW Units'!C289)</f>
        <v>System Installation/Integration/Startup - 1 Technology Component - 11-20 Recovery/Treatment Points</v>
      </c>
      <c r="C290" s="543"/>
      <c r="D290" s="57" t="str">
        <f>IF('SOW Units'!E289="","",'SOW Units'!E289)</f>
        <v>Per Startup</v>
      </c>
      <c r="E290" s="82">
        <f>'SOW Units'!I289</f>
        <v>0</v>
      </c>
      <c r="F290" s="34">
        <f>'SOW Units'!G289</f>
        <v>24700</v>
      </c>
      <c r="G290" s="244">
        <f t="shared" si="26"/>
        <v>0</v>
      </c>
      <c r="H290" s="85">
        <v>0</v>
      </c>
      <c r="I290" s="360">
        <f t="shared" si="27"/>
        <v>0</v>
      </c>
      <c r="J290" s="89">
        <v>0</v>
      </c>
      <c r="K290" s="244">
        <f t="shared" si="28"/>
        <v>0</v>
      </c>
      <c r="L290" s="93">
        <f t="shared" si="29"/>
        <v>0</v>
      </c>
      <c r="M290" s="375">
        <f t="shared" si="30"/>
        <v>0</v>
      </c>
      <c r="N290" s="225" t="b">
        <f t="shared" si="31"/>
        <v>0</v>
      </c>
      <c r="O290" s="36"/>
      <c r="P290" s="36"/>
      <c r="Q290" s="36"/>
      <c r="R290" s="36"/>
    </row>
    <row r="291" spans="1:18" s="8" customFormat="1" ht="16.5" hidden="1" customHeight="1" x14ac:dyDescent="0.35">
      <c r="A291" s="122" t="str">
        <f>'SOW Units'!B290</f>
        <v>15-4.c.</v>
      </c>
      <c r="B291" s="542" t="str">
        <f>IF('SOW Units'!C290="","",'SOW Units'!C290)</f>
        <v>System Installation/Integration/Startup - 1 Technology Component - 21-30 Recovery/Treatment Points</v>
      </c>
      <c r="C291" s="543"/>
      <c r="D291" s="57" t="str">
        <f>IF('SOW Units'!E290="","",'SOW Units'!E290)</f>
        <v>Per Startup</v>
      </c>
      <c r="E291" s="82">
        <f>'SOW Units'!I290</f>
        <v>0</v>
      </c>
      <c r="F291" s="34">
        <f>'SOW Units'!G290</f>
        <v>29500</v>
      </c>
      <c r="G291" s="244">
        <f t="shared" si="26"/>
        <v>0</v>
      </c>
      <c r="H291" s="85">
        <v>0</v>
      </c>
      <c r="I291" s="360">
        <f t="shared" si="27"/>
        <v>0</v>
      </c>
      <c r="J291" s="89">
        <v>0</v>
      </c>
      <c r="K291" s="244">
        <f t="shared" si="28"/>
        <v>0</v>
      </c>
      <c r="L291" s="93">
        <f t="shared" si="29"/>
        <v>0</v>
      </c>
      <c r="M291" s="375">
        <f t="shared" si="30"/>
        <v>0</v>
      </c>
      <c r="N291" s="225" t="b">
        <f t="shared" si="31"/>
        <v>0</v>
      </c>
      <c r="O291" s="36"/>
      <c r="P291" s="36"/>
      <c r="Q291" s="36"/>
      <c r="R291" s="36"/>
    </row>
    <row r="292" spans="1:18" s="8" customFormat="1" ht="33" hidden="1" customHeight="1" x14ac:dyDescent="0.35">
      <c r="A292" s="122" t="str">
        <f>'SOW Units'!B291</f>
        <v>15-4.d.</v>
      </c>
      <c r="B292" s="542" t="str">
        <f>IF('SOW Units'!C291="","",'SOW Units'!C291)</f>
        <v>System Installation/Integration/Startup - 1 Technology Component - 1-10 Additional Recovery/Treatment Points greater Than 30 (This tem is used in conjunction with 15.4.c when needed)</v>
      </c>
      <c r="C292" s="543"/>
      <c r="D292" s="57" t="str">
        <f>IF('SOW Units'!E291="","",'SOW Units'!E291)</f>
        <v>Per Startup</v>
      </c>
      <c r="E292" s="82">
        <f>'SOW Units'!I291</f>
        <v>0</v>
      </c>
      <c r="F292" s="34">
        <f>'SOW Units'!G291</f>
        <v>3638.25</v>
      </c>
      <c r="G292" s="244">
        <f t="shared" si="26"/>
        <v>0</v>
      </c>
      <c r="H292" s="85">
        <v>0</v>
      </c>
      <c r="I292" s="360">
        <f t="shared" si="27"/>
        <v>0</v>
      </c>
      <c r="J292" s="89">
        <v>0</v>
      </c>
      <c r="K292" s="244">
        <f t="shared" si="28"/>
        <v>0</v>
      </c>
      <c r="L292" s="93">
        <f t="shared" si="29"/>
        <v>0</v>
      </c>
      <c r="M292" s="375">
        <f t="shared" si="30"/>
        <v>0</v>
      </c>
      <c r="N292" s="225" t="b">
        <f t="shared" si="31"/>
        <v>0</v>
      </c>
      <c r="O292" s="36"/>
      <c r="P292" s="36"/>
      <c r="Q292" s="36"/>
      <c r="R292" s="36"/>
    </row>
    <row r="293" spans="1:18" s="8" customFormat="1" ht="32.25" hidden="1" customHeight="1" x14ac:dyDescent="0.35">
      <c r="A293" s="122" t="str">
        <f>'SOW Units'!B292</f>
        <v>15-5.</v>
      </c>
      <c r="B293" s="542" t="str">
        <f>IF('SOW Units'!C292="","",'SOW Units'!C292)</f>
        <v>System Installation/Integration/Startup – Addition of 1 Technology Component</v>
      </c>
      <c r="C293" s="543"/>
      <c r="D293" s="252" t="str">
        <f>IF('SOW Units'!E292="","",'SOW Units'!E292)</f>
        <v>Per Additional Tech Component</v>
      </c>
      <c r="E293" s="82">
        <f>'SOW Units'!I292</f>
        <v>0</v>
      </c>
      <c r="F293" s="34">
        <f>'SOW Units'!G292</f>
        <v>2866.5</v>
      </c>
      <c r="G293" s="244">
        <f t="shared" si="26"/>
        <v>0</v>
      </c>
      <c r="H293" s="85">
        <v>0</v>
      </c>
      <c r="I293" s="360">
        <f t="shared" si="27"/>
        <v>0</v>
      </c>
      <c r="J293" s="89">
        <v>0</v>
      </c>
      <c r="K293" s="244">
        <f t="shared" si="28"/>
        <v>0</v>
      </c>
      <c r="L293" s="93">
        <f t="shared" si="29"/>
        <v>0</v>
      </c>
      <c r="M293" s="375">
        <f t="shared" si="30"/>
        <v>0</v>
      </c>
      <c r="N293" s="225" t="b">
        <f t="shared" si="31"/>
        <v>0</v>
      </c>
      <c r="O293" s="36"/>
      <c r="P293" s="36"/>
      <c r="Q293" s="36"/>
      <c r="R293" s="36"/>
    </row>
    <row r="294" spans="1:18" s="8" customFormat="1" ht="16.5" hidden="1" customHeight="1" x14ac:dyDescent="0.35">
      <c r="A294" s="122" t="str">
        <f>'SOW Units'!B293</f>
        <v>15-7.</v>
      </c>
      <c r="B294" s="542" t="str">
        <f>IF('SOW Units'!C293="","",'SOW Units'!C293)</f>
        <v>Compound Construction/Fencing (materials)</v>
      </c>
      <c r="C294" s="543"/>
      <c r="D294" s="57" t="str">
        <f>IF('SOW Units'!E293="","",'SOW Units'!E293)</f>
        <v>Reimbursable*</v>
      </c>
      <c r="E294" s="82">
        <f>'SOW Units'!I293</f>
        <v>0</v>
      </c>
      <c r="F294" s="34">
        <f>'SOW Units'!G293</f>
        <v>1</v>
      </c>
      <c r="G294" s="244">
        <f t="shared" si="26"/>
        <v>0</v>
      </c>
      <c r="H294" s="85">
        <v>0</v>
      </c>
      <c r="I294" s="360">
        <f t="shared" si="27"/>
        <v>0</v>
      </c>
      <c r="J294" s="89">
        <v>0</v>
      </c>
      <c r="K294" s="244">
        <f t="shared" si="28"/>
        <v>0</v>
      </c>
      <c r="L294" s="93">
        <f t="shared" si="29"/>
        <v>0</v>
      </c>
      <c r="M294" s="375">
        <f t="shared" si="30"/>
        <v>0</v>
      </c>
      <c r="N294" s="225" t="b">
        <f t="shared" si="31"/>
        <v>0</v>
      </c>
      <c r="O294" s="36"/>
      <c r="P294" s="36"/>
      <c r="Q294" s="36"/>
      <c r="R294" s="36"/>
    </row>
    <row r="295" spans="1:18" s="8" customFormat="1" ht="16.5" hidden="1" customHeight="1" x14ac:dyDescent="0.35">
      <c r="A295" s="122" t="str">
        <f>'SOW Units'!B294</f>
        <v>15-8.</v>
      </c>
      <c r="B295" s="542" t="str">
        <f>IF('SOW Units'!C294="","",'SOW Units'!C294)</f>
        <v>Utility Drop</v>
      </c>
      <c r="C295" s="543"/>
      <c r="D295" s="57" t="str">
        <f>IF('SOW Units'!E294="","",'SOW Units'!E294)</f>
        <v>Reimbursable*</v>
      </c>
      <c r="E295" s="82">
        <f>'SOW Units'!I294</f>
        <v>0</v>
      </c>
      <c r="F295" s="34">
        <f>'SOW Units'!G294</f>
        <v>1</v>
      </c>
      <c r="G295" s="244">
        <f t="shared" si="26"/>
        <v>0</v>
      </c>
      <c r="H295" s="85">
        <v>0</v>
      </c>
      <c r="I295" s="360">
        <f t="shared" si="27"/>
        <v>0</v>
      </c>
      <c r="J295" s="89">
        <v>0</v>
      </c>
      <c r="K295" s="244">
        <f t="shared" si="28"/>
        <v>0</v>
      </c>
      <c r="L295" s="93">
        <f t="shared" si="29"/>
        <v>0</v>
      </c>
      <c r="M295" s="375">
        <f t="shared" si="30"/>
        <v>0</v>
      </c>
      <c r="N295" s="225" t="b">
        <f t="shared" si="31"/>
        <v>0</v>
      </c>
      <c r="O295" s="36"/>
      <c r="P295" s="36"/>
      <c r="Q295" s="36"/>
      <c r="R295" s="36"/>
    </row>
    <row r="296" spans="1:18" s="8" customFormat="1" ht="16.5" hidden="1" customHeight="1" x14ac:dyDescent="0.35">
      <c r="A296" s="122" t="str">
        <f>'SOW Units'!B295</f>
        <v>15-9.</v>
      </c>
      <c r="B296" s="542" t="str">
        <f>IF('SOW Units'!C295="","",'SOW Units'!C295)</f>
        <v>Utility Connection</v>
      </c>
      <c r="C296" s="543"/>
      <c r="D296" s="57" t="str">
        <f>IF('SOW Units'!E295="","",'SOW Units'!E295)</f>
        <v>Reimbursable*</v>
      </c>
      <c r="E296" s="82">
        <f>'SOW Units'!I295</f>
        <v>0</v>
      </c>
      <c r="F296" s="34">
        <f>'SOW Units'!G295</f>
        <v>1</v>
      </c>
      <c r="G296" s="244">
        <f t="shared" si="26"/>
        <v>0</v>
      </c>
      <c r="H296" s="85">
        <v>0</v>
      </c>
      <c r="I296" s="360">
        <f t="shared" si="27"/>
        <v>0</v>
      </c>
      <c r="J296" s="89">
        <v>0</v>
      </c>
      <c r="K296" s="244">
        <f t="shared" si="28"/>
        <v>0</v>
      </c>
      <c r="L296" s="93">
        <f t="shared" si="29"/>
        <v>0</v>
      </c>
      <c r="M296" s="375">
        <f t="shared" si="30"/>
        <v>0</v>
      </c>
      <c r="N296" s="225" t="b">
        <f t="shared" si="31"/>
        <v>0</v>
      </c>
      <c r="O296" s="36"/>
      <c r="P296" s="36"/>
      <c r="Q296" s="36"/>
      <c r="R296" s="36"/>
    </row>
    <row r="297" spans="1:18" s="8" customFormat="1" ht="16.5" hidden="1" customHeight="1" x14ac:dyDescent="0.35">
      <c r="A297" s="122" t="str">
        <f>'SOW Units'!B296</f>
        <v>15-10.</v>
      </c>
      <c r="B297" s="542" t="str">
        <f>IF('SOW Units'!C296="","",'SOW Units'!C296)</f>
        <v>Utility Disconnect</v>
      </c>
      <c r="C297" s="543"/>
      <c r="D297" s="57" t="str">
        <f>IF('SOW Units'!E296="","",'SOW Units'!E296)</f>
        <v>Reimbursable*</v>
      </c>
      <c r="E297" s="82">
        <f>'SOW Units'!I296</f>
        <v>0</v>
      </c>
      <c r="F297" s="34">
        <f>'SOW Units'!G296</f>
        <v>1</v>
      </c>
      <c r="G297" s="244">
        <f t="shared" si="26"/>
        <v>0</v>
      </c>
      <c r="H297" s="85">
        <v>0</v>
      </c>
      <c r="I297" s="360">
        <f t="shared" si="27"/>
        <v>0</v>
      </c>
      <c r="J297" s="89">
        <v>0</v>
      </c>
      <c r="K297" s="244">
        <f t="shared" si="28"/>
        <v>0</v>
      </c>
      <c r="L297" s="93">
        <f t="shared" si="29"/>
        <v>0</v>
      </c>
      <c r="M297" s="375">
        <f t="shared" si="30"/>
        <v>0</v>
      </c>
      <c r="N297" s="225" t="b">
        <f t="shared" si="31"/>
        <v>0</v>
      </c>
      <c r="O297" s="36"/>
      <c r="P297" s="36"/>
      <c r="Q297" s="36"/>
      <c r="R297" s="36"/>
    </row>
    <row r="298" spans="1:18" s="8" customFormat="1" ht="32.25" hidden="1" customHeight="1" x14ac:dyDescent="0.35">
      <c r="A298" s="253" t="str">
        <f>'SOW Units'!B297</f>
        <v>16.</v>
      </c>
      <c r="B298" s="562" t="str">
        <f>IF('SOW Units'!C297="","",'SOW Units'!C297)</f>
        <v>REMEDIAL ACTION - PACKAGED WORK SCOPES (Including Remediation System Equipment)</v>
      </c>
      <c r="C298" s="563"/>
      <c r="D298" s="206" t="str">
        <f>IF('SOW Units'!E297="","",'SOW Units'!E297)</f>
        <v/>
      </c>
      <c r="E298" s="207"/>
      <c r="F298" s="194"/>
      <c r="G298" s="243"/>
      <c r="H298" s="208"/>
      <c r="I298" s="359"/>
      <c r="J298" s="196"/>
      <c r="K298" s="243"/>
      <c r="L298" s="209"/>
      <c r="M298" s="374"/>
      <c r="N298" s="225" t="b">
        <f t="shared" si="31"/>
        <v>0</v>
      </c>
      <c r="O298" s="36"/>
      <c r="P298" s="36"/>
      <c r="Q298" s="36"/>
      <c r="R298" s="36"/>
    </row>
    <row r="299" spans="1:18" s="8" customFormat="1" ht="17.25" hidden="1" customHeight="1" x14ac:dyDescent="0.35">
      <c r="A299" s="253" t="str">
        <f>'SOW Units'!B298</f>
        <v>16.A.</v>
      </c>
      <c r="B299" s="560" t="str">
        <f>IF('SOW Units'!C298="","",'SOW Units'!C298)</f>
        <v>PILOT TEST PACKAGES (Including Remediation System Equipment)</v>
      </c>
      <c r="C299" s="561"/>
      <c r="D299" s="206" t="str">
        <f>IF('SOW Units'!E298="","",'SOW Units'!E298)</f>
        <v/>
      </c>
      <c r="E299" s="207"/>
      <c r="F299" s="194"/>
      <c r="G299" s="243"/>
      <c r="H299" s="208"/>
      <c r="I299" s="359"/>
      <c r="J299" s="196"/>
      <c r="K299" s="243"/>
      <c r="L299" s="209"/>
      <c r="M299" s="374"/>
      <c r="N299" s="225" t="b">
        <f t="shared" si="31"/>
        <v>0</v>
      </c>
      <c r="O299" s="36"/>
      <c r="P299" s="36"/>
      <c r="Q299" s="36"/>
      <c r="R299" s="36"/>
    </row>
    <row r="300" spans="1:18" s="8" customFormat="1" ht="16.5" hidden="1" customHeight="1" x14ac:dyDescent="0.35">
      <c r="A300" s="122" t="str">
        <f>'SOW Units'!B299</f>
        <v>16-1.</v>
      </c>
      <c r="B300" s="542" t="str">
        <f>IF('SOW Units'!C299="","",'SOW Units'!C299)</f>
        <v xml:space="preserve">Groundwater Recovery System Pilot Test - 8 hours </v>
      </c>
      <c r="C300" s="543"/>
      <c r="D300" s="57" t="str">
        <f>IF('SOW Units'!E299="","",'SOW Units'!E299)</f>
        <v>Per Test</v>
      </c>
      <c r="E300" s="82">
        <f>'SOW Units'!I299</f>
        <v>0</v>
      </c>
      <c r="F300" s="34">
        <f>'SOW Units'!G299</f>
        <v>1984.5</v>
      </c>
      <c r="G300" s="244">
        <f t="shared" si="26"/>
        <v>0</v>
      </c>
      <c r="H300" s="85">
        <v>0</v>
      </c>
      <c r="I300" s="360">
        <f t="shared" si="27"/>
        <v>0</v>
      </c>
      <c r="J300" s="89">
        <v>0</v>
      </c>
      <c r="K300" s="244">
        <f t="shared" si="28"/>
        <v>0</v>
      </c>
      <c r="L300" s="93">
        <f t="shared" si="29"/>
        <v>0</v>
      </c>
      <c r="M300" s="375">
        <f t="shared" si="30"/>
        <v>0</v>
      </c>
      <c r="N300" s="225" t="b">
        <f t="shared" si="31"/>
        <v>0</v>
      </c>
      <c r="O300" s="36"/>
      <c r="P300" s="36"/>
      <c r="Q300" s="36"/>
      <c r="R300" s="36"/>
    </row>
    <row r="301" spans="1:18" s="8" customFormat="1" ht="16.5" hidden="1" customHeight="1" x14ac:dyDescent="0.35">
      <c r="A301" s="122" t="str">
        <f>'SOW Units'!B300</f>
        <v>16-2.</v>
      </c>
      <c r="B301" s="542" t="str">
        <f>IF('SOW Units'!C300="","",'SOW Units'!C300)</f>
        <v xml:space="preserve">Groundwater Recovery System Pilot Test - Additional Time  </v>
      </c>
      <c r="C301" s="543"/>
      <c r="D301" s="57" t="str">
        <f>IF('SOW Units'!E300="","",'SOW Units'!E300)</f>
        <v xml:space="preserve">Per 2 Hrs </v>
      </c>
      <c r="E301" s="82">
        <f>'SOW Units'!I300</f>
        <v>0</v>
      </c>
      <c r="F301" s="34">
        <f>'SOW Units'!G300</f>
        <v>330.75</v>
      </c>
      <c r="G301" s="244">
        <f t="shared" si="26"/>
        <v>0</v>
      </c>
      <c r="H301" s="85">
        <v>0</v>
      </c>
      <c r="I301" s="360">
        <f t="shared" si="27"/>
        <v>0</v>
      </c>
      <c r="J301" s="89">
        <v>0</v>
      </c>
      <c r="K301" s="244">
        <f t="shared" si="28"/>
        <v>0</v>
      </c>
      <c r="L301" s="93">
        <f t="shared" si="29"/>
        <v>0</v>
      </c>
      <c r="M301" s="375">
        <f t="shared" si="30"/>
        <v>0</v>
      </c>
      <c r="N301" s="225" t="b">
        <f t="shared" si="31"/>
        <v>0</v>
      </c>
      <c r="O301" s="36"/>
      <c r="P301" s="36"/>
      <c r="Q301" s="36"/>
      <c r="R301" s="36"/>
    </row>
    <row r="302" spans="1:18" s="8" customFormat="1" ht="16.5" hidden="1" customHeight="1" x14ac:dyDescent="0.35">
      <c r="A302" s="122" t="str">
        <f>'SOW Units'!B301</f>
        <v>16-3.</v>
      </c>
      <c r="B302" s="542" t="str">
        <f>IF('SOW Units'!C301="","",'SOW Units'!C301)</f>
        <v>Air Sparging or Biosparging Pilot Test - 8 hours</v>
      </c>
      <c r="C302" s="543"/>
      <c r="D302" s="57" t="str">
        <f>IF('SOW Units'!E301="","",'SOW Units'!E301)</f>
        <v>Per Test</v>
      </c>
      <c r="E302" s="82">
        <f>'SOW Units'!I301</f>
        <v>0</v>
      </c>
      <c r="F302" s="34">
        <f>'SOW Units'!G301</f>
        <v>2431.0100000000002</v>
      </c>
      <c r="G302" s="244">
        <f t="shared" si="26"/>
        <v>0</v>
      </c>
      <c r="H302" s="85">
        <v>0</v>
      </c>
      <c r="I302" s="360">
        <f t="shared" si="27"/>
        <v>0</v>
      </c>
      <c r="J302" s="89">
        <v>0</v>
      </c>
      <c r="K302" s="244">
        <f t="shared" si="28"/>
        <v>0</v>
      </c>
      <c r="L302" s="93">
        <f t="shared" si="29"/>
        <v>0</v>
      </c>
      <c r="M302" s="375">
        <f t="shared" si="30"/>
        <v>0</v>
      </c>
      <c r="N302" s="225" t="b">
        <f t="shared" si="31"/>
        <v>0</v>
      </c>
      <c r="O302" s="36"/>
      <c r="P302" s="36"/>
      <c r="Q302" s="36"/>
      <c r="R302" s="36"/>
    </row>
    <row r="303" spans="1:18" s="8" customFormat="1" ht="16.5" hidden="1" customHeight="1" x14ac:dyDescent="0.35">
      <c r="A303" s="122" t="str">
        <f>'SOW Units'!B302</f>
        <v>16-4.</v>
      </c>
      <c r="B303" s="542" t="str">
        <f>IF('SOW Units'!C302="","",'SOW Units'!C302)</f>
        <v>Air Sparging or Biosparging Pilot Test - Additional Time</v>
      </c>
      <c r="C303" s="543"/>
      <c r="D303" s="57" t="str">
        <f>IF('SOW Units'!E302="","",'SOW Units'!E302)</f>
        <v xml:space="preserve">Per 2 Hrs </v>
      </c>
      <c r="E303" s="82">
        <f>'SOW Units'!I302</f>
        <v>0</v>
      </c>
      <c r="F303" s="34">
        <f>'SOW Units'!G302</f>
        <v>243.09</v>
      </c>
      <c r="G303" s="244">
        <f t="shared" si="26"/>
        <v>0</v>
      </c>
      <c r="H303" s="85">
        <v>0</v>
      </c>
      <c r="I303" s="360">
        <f t="shared" si="27"/>
        <v>0</v>
      </c>
      <c r="J303" s="89">
        <v>0</v>
      </c>
      <c r="K303" s="244">
        <f t="shared" si="28"/>
        <v>0</v>
      </c>
      <c r="L303" s="93">
        <f t="shared" si="29"/>
        <v>0</v>
      </c>
      <c r="M303" s="375">
        <f t="shared" si="30"/>
        <v>0</v>
      </c>
      <c r="N303" s="225" t="b">
        <f t="shared" si="31"/>
        <v>0</v>
      </c>
      <c r="O303" s="36"/>
      <c r="P303" s="36"/>
      <c r="Q303" s="36"/>
      <c r="R303" s="36"/>
    </row>
    <row r="304" spans="1:18" s="8" customFormat="1" ht="16.5" hidden="1" customHeight="1" x14ac:dyDescent="0.35">
      <c r="A304" s="122" t="str">
        <f>'SOW Units'!B303</f>
        <v>16-5.</v>
      </c>
      <c r="B304" s="542" t="str">
        <f>IF('SOW Units'!C303="","",'SOW Units'!C303)</f>
        <v>Vapor Extraction Pilot Test - 8 hours</v>
      </c>
      <c r="C304" s="543"/>
      <c r="D304" s="57" t="str">
        <f>IF('SOW Units'!E303="","",'SOW Units'!E303)</f>
        <v>Per Test</v>
      </c>
      <c r="E304" s="82">
        <f>'SOW Units'!I303</f>
        <v>0</v>
      </c>
      <c r="F304" s="34">
        <f>'SOW Units'!G303</f>
        <v>2187.9</v>
      </c>
      <c r="G304" s="244">
        <f t="shared" si="26"/>
        <v>0</v>
      </c>
      <c r="H304" s="85">
        <v>0</v>
      </c>
      <c r="I304" s="360">
        <f t="shared" si="27"/>
        <v>0</v>
      </c>
      <c r="J304" s="89">
        <v>0</v>
      </c>
      <c r="K304" s="244">
        <f t="shared" si="28"/>
        <v>0</v>
      </c>
      <c r="L304" s="93">
        <f t="shared" si="29"/>
        <v>0</v>
      </c>
      <c r="M304" s="375">
        <f t="shared" si="30"/>
        <v>0</v>
      </c>
      <c r="N304" s="225" t="b">
        <f t="shared" si="31"/>
        <v>0</v>
      </c>
      <c r="O304" s="36"/>
      <c r="P304" s="36"/>
      <c r="Q304" s="36"/>
      <c r="R304" s="36"/>
    </row>
    <row r="305" spans="1:18" s="8" customFormat="1" ht="16.5" hidden="1" customHeight="1" x14ac:dyDescent="0.35">
      <c r="A305" s="122" t="str">
        <f>'SOW Units'!B304</f>
        <v>16-6.</v>
      </c>
      <c r="B305" s="542" t="str">
        <f>IF('SOW Units'!C304="","",'SOW Units'!C304)</f>
        <v>Vapor Extraction Pilot Test - Additional Time</v>
      </c>
      <c r="C305" s="543"/>
      <c r="D305" s="57" t="str">
        <f>IF('SOW Units'!E304="","",'SOW Units'!E304)</f>
        <v xml:space="preserve">Per 2 Hrs </v>
      </c>
      <c r="E305" s="82">
        <f>'SOW Units'!I304</f>
        <v>0</v>
      </c>
      <c r="F305" s="34">
        <f>'SOW Units'!G304</f>
        <v>243.09</v>
      </c>
      <c r="G305" s="244">
        <f t="shared" si="26"/>
        <v>0</v>
      </c>
      <c r="H305" s="85">
        <v>0</v>
      </c>
      <c r="I305" s="360">
        <f t="shared" si="27"/>
        <v>0</v>
      </c>
      <c r="J305" s="89">
        <v>0</v>
      </c>
      <c r="K305" s="244">
        <f t="shared" si="28"/>
        <v>0</v>
      </c>
      <c r="L305" s="93">
        <f t="shared" si="29"/>
        <v>0</v>
      </c>
      <c r="M305" s="375">
        <f t="shared" si="30"/>
        <v>0</v>
      </c>
      <c r="N305" s="225" t="b">
        <f t="shared" si="31"/>
        <v>0</v>
      </c>
      <c r="O305" s="36"/>
      <c r="P305" s="36"/>
      <c r="Q305" s="36"/>
      <c r="R305" s="36"/>
    </row>
    <row r="306" spans="1:18" s="8" customFormat="1" ht="16.5" hidden="1" customHeight="1" x14ac:dyDescent="0.35">
      <c r="A306" s="122" t="str">
        <f>'SOW Units'!B305</f>
        <v>16-7.</v>
      </c>
      <c r="B306" s="542" t="str">
        <f>IF('SOW Units'!C305="","",'SOW Units'!C305)</f>
        <v xml:space="preserve">Vapor Extraction/Aquifer Pumping Test - 8 hours  </v>
      </c>
      <c r="C306" s="543"/>
      <c r="D306" s="57" t="str">
        <f>IF('SOW Units'!E305="","",'SOW Units'!E305)</f>
        <v>Per Test</v>
      </c>
      <c r="E306" s="82">
        <f>'SOW Units'!I305</f>
        <v>0</v>
      </c>
      <c r="F306" s="34">
        <f>'SOW Units'!G305</f>
        <v>2187.9</v>
      </c>
      <c r="G306" s="244">
        <f t="shared" si="26"/>
        <v>0</v>
      </c>
      <c r="H306" s="85">
        <v>0</v>
      </c>
      <c r="I306" s="360">
        <f t="shared" si="27"/>
        <v>0</v>
      </c>
      <c r="J306" s="89">
        <v>0</v>
      </c>
      <c r="K306" s="244">
        <f t="shared" si="28"/>
        <v>0</v>
      </c>
      <c r="L306" s="93">
        <f t="shared" si="29"/>
        <v>0</v>
      </c>
      <c r="M306" s="375">
        <f t="shared" si="30"/>
        <v>0</v>
      </c>
      <c r="N306" s="225" t="b">
        <f t="shared" si="31"/>
        <v>0</v>
      </c>
      <c r="O306" s="36"/>
      <c r="P306" s="36"/>
      <c r="Q306" s="36"/>
      <c r="R306" s="36"/>
    </row>
    <row r="307" spans="1:18" s="8" customFormat="1" ht="16.5" hidden="1" customHeight="1" x14ac:dyDescent="0.35">
      <c r="A307" s="122" t="str">
        <f>'SOW Units'!B306</f>
        <v>16-8.</v>
      </c>
      <c r="B307" s="542" t="str">
        <f>IF('SOW Units'!C306="","",'SOW Units'!C306)</f>
        <v xml:space="preserve">Vapor Extraction/Aquifer Pumping Test - Additional Time  </v>
      </c>
      <c r="C307" s="543"/>
      <c r="D307" s="57" t="str">
        <f>IF('SOW Units'!E306="","",'SOW Units'!E306)</f>
        <v xml:space="preserve">Per 2 Hrs </v>
      </c>
      <c r="E307" s="82">
        <f>'SOW Units'!I306</f>
        <v>0</v>
      </c>
      <c r="F307" s="34">
        <f>'SOW Units'!G306</f>
        <v>151.93</v>
      </c>
      <c r="G307" s="244">
        <f t="shared" si="26"/>
        <v>0</v>
      </c>
      <c r="H307" s="85">
        <v>0</v>
      </c>
      <c r="I307" s="360">
        <f t="shared" si="27"/>
        <v>0</v>
      </c>
      <c r="J307" s="89">
        <v>0</v>
      </c>
      <c r="K307" s="244">
        <f t="shared" si="28"/>
        <v>0</v>
      </c>
      <c r="L307" s="93">
        <f t="shared" si="29"/>
        <v>0</v>
      </c>
      <c r="M307" s="375">
        <f t="shared" si="30"/>
        <v>0</v>
      </c>
      <c r="N307" s="225" t="b">
        <f t="shared" si="31"/>
        <v>0</v>
      </c>
      <c r="O307" s="36"/>
      <c r="P307" s="36"/>
      <c r="Q307" s="36"/>
      <c r="R307" s="36"/>
    </row>
    <row r="308" spans="1:18" s="8" customFormat="1" ht="16.5" hidden="1" customHeight="1" x14ac:dyDescent="0.35">
      <c r="A308" s="122" t="str">
        <f>'SOW Units'!B307</f>
        <v>16-9.</v>
      </c>
      <c r="B308" s="542" t="str">
        <f>IF('SOW Units'!C307="","",'SOW Units'!C307)</f>
        <v>Air Sparging/Vapor Extraction Pilot Test - 8 hours</v>
      </c>
      <c r="C308" s="543"/>
      <c r="D308" s="57" t="str">
        <f>IF('SOW Units'!E307="","",'SOW Units'!E307)</f>
        <v>Per Test</v>
      </c>
      <c r="E308" s="82">
        <f>'SOW Units'!I307</f>
        <v>0</v>
      </c>
      <c r="F308" s="34">
        <f>'SOW Units'!G307</f>
        <v>3889.62</v>
      </c>
      <c r="G308" s="244">
        <f t="shared" si="26"/>
        <v>0</v>
      </c>
      <c r="H308" s="85">
        <v>0</v>
      </c>
      <c r="I308" s="360">
        <f t="shared" si="27"/>
        <v>0</v>
      </c>
      <c r="J308" s="89">
        <v>0</v>
      </c>
      <c r="K308" s="244">
        <f t="shared" si="28"/>
        <v>0</v>
      </c>
      <c r="L308" s="93">
        <f t="shared" si="29"/>
        <v>0</v>
      </c>
      <c r="M308" s="375">
        <f t="shared" si="30"/>
        <v>0</v>
      </c>
      <c r="N308" s="225" t="b">
        <f t="shared" si="31"/>
        <v>0</v>
      </c>
      <c r="O308" s="36"/>
      <c r="P308" s="36"/>
      <c r="Q308" s="36"/>
      <c r="R308" s="36"/>
    </row>
    <row r="309" spans="1:18" s="8" customFormat="1" ht="16.5" hidden="1" customHeight="1" x14ac:dyDescent="0.35">
      <c r="A309" s="122" t="str">
        <f>'SOW Units'!B308</f>
        <v>16-10.</v>
      </c>
      <c r="B309" s="542" t="str">
        <f>IF('SOW Units'!C308="","",'SOW Units'!C308)</f>
        <v>Air Sparging/Vapor Extraction Pilot Test - Additional Time</v>
      </c>
      <c r="C309" s="543"/>
      <c r="D309" s="57" t="str">
        <f>IF('SOW Units'!E308="","",'SOW Units'!E308)</f>
        <v xml:space="preserve">Per 2 Hrs </v>
      </c>
      <c r="E309" s="82">
        <f>'SOW Units'!I308</f>
        <v>0</v>
      </c>
      <c r="F309" s="34">
        <f>'SOW Units'!G308</f>
        <v>486.2</v>
      </c>
      <c r="G309" s="244">
        <f t="shared" si="26"/>
        <v>0</v>
      </c>
      <c r="H309" s="85">
        <v>0</v>
      </c>
      <c r="I309" s="360">
        <f t="shared" si="27"/>
        <v>0</v>
      </c>
      <c r="J309" s="89">
        <v>0</v>
      </c>
      <c r="K309" s="244">
        <f t="shared" si="28"/>
        <v>0</v>
      </c>
      <c r="L309" s="93">
        <f t="shared" si="29"/>
        <v>0</v>
      </c>
      <c r="M309" s="375">
        <f t="shared" si="30"/>
        <v>0</v>
      </c>
      <c r="N309" s="225" t="b">
        <f t="shared" si="31"/>
        <v>0</v>
      </c>
      <c r="O309" s="36"/>
      <c r="P309" s="36"/>
      <c r="Q309" s="36"/>
      <c r="R309" s="36"/>
    </row>
    <row r="310" spans="1:18" s="8" customFormat="1" ht="16.5" hidden="1" customHeight="1" x14ac:dyDescent="0.35">
      <c r="A310" s="122" t="str">
        <f>'SOW Units'!B309</f>
        <v>16-11.</v>
      </c>
      <c r="B310" s="542" t="str">
        <f>IF('SOW Units'!C309="","",'SOW Units'!C309)</f>
        <v>Multi-Phase Pilot Test - 8 hours</v>
      </c>
      <c r="C310" s="543"/>
      <c r="D310" s="57" t="str">
        <f>IF('SOW Units'!E309="","",'SOW Units'!E309)</f>
        <v>Per Test</v>
      </c>
      <c r="E310" s="82">
        <f>'SOW Units'!I309</f>
        <v>0</v>
      </c>
      <c r="F310" s="34">
        <f>'SOW Units'!G309</f>
        <v>3160.31</v>
      </c>
      <c r="G310" s="244">
        <f t="shared" si="26"/>
        <v>0</v>
      </c>
      <c r="H310" s="85">
        <v>0</v>
      </c>
      <c r="I310" s="360">
        <f t="shared" si="27"/>
        <v>0</v>
      </c>
      <c r="J310" s="89">
        <v>0</v>
      </c>
      <c r="K310" s="244">
        <f t="shared" si="28"/>
        <v>0</v>
      </c>
      <c r="L310" s="93">
        <f t="shared" si="29"/>
        <v>0</v>
      </c>
      <c r="M310" s="375">
        <f t="shared" si="30"/>
        <v>0</v>
      </c>
      <c r="N310" s="225" t="b">
        <f t="shared" si="31"/>
        <v>0</v>
      </c>
      <c r="O310" s="36"/>
      <c r="P310" s="36"/>
      <c r="Q310" s="36"/>
      <c r="R310" s="36"/>
    </row>
    <row r="311" spans="1:18" s="8" customFormat="1" ht="16.5" hidden="1" customHeight="1" x14ac:dyDescent="0.35">
      <c r="A311" s="122" t="str">
        <f>'SOW Units'!B310</f>
        <v>16-12.</v>
      </c>
      <c r="B311" s="542" t="str">
        <f>IF('SOW Units'!C310="","",'SOW Units'!C310)</f>
        <v>Multi-Phase Pilot Test - Additional Time</v>
      </c>
      <c r="C311" s="543"/>
      <c r="D311" s="57" t="str">
        <f>IF('SOW Units'!E310="","",'SOW Units'!E310)</f>
        <v xml:space="preserve">Per 2 Hrs </v>
      </c>
      <c r="E311" s="82">
        <f>'SOW Units'!I310</f>
        <v>0</v>
      </c>
      <c r="F311" s="34">
        <f>'SOW Units'!G310</f>
        <v>364.64</v>
      </c>
      <c r="G311" s="244">
        <f t="shared" si="26"/>
        <v>0</v>
      </c>
      <c r="H311" s="85">
        <v>0</v>
      </c>
      <c r="I311" s="360">
        <f t="shared" si="27"/>
        <v>0</v>
      </c>
      <c r="J311" s="89">
        <v>0</v>
      </c>
      <c r="K311" s="244">
        <f t="shared" si="28"/>
        <v>0</v>
      </c>
      <c r="L311" s="93">
        <f t="shared" si="29"/>
        <v>0</v>
      </c>
      <c r="M311" s="375">
        <f t="shared" si="30"/>
        <v>0</v>
      </c>
      <c r="N311" s="225" t="b">
        <f t="shared" si="31"/>
        <v>0</v>
      </c>
      <c r="O311" s="36"/>
      <c r="P311" s="36"/>
      <c r="Q311" s="36"/>
      <c r="R311" s="36"/>
    </row>
    <row r="312" spans="1:18" s="8" customFormat="1" ht="16.5" hidden="1" customHeight="1" x14ac:dyDescent="0.35">
      <c r="A312" s="122" t="str">
        <f>'SOW Units'!B311</f>
        <v>16-13.</v>
      </c>
      <c r="B312" s="542" t="str">
        <f>IF('SOW Units'!C311="","",'SOW Units'!C311)</f>
        <v>Air Sparging/Multiphase Extraction Pilot Test - 8 hours</v>
      </c>
      <c r="C312" s="543"/>
      <c r="D312" s="57" t="str">
        <f>IF('SOW Units'!E311="","",'SOW Units'!E311)</f>
        <v>Per Test</v>
      </c>
      <c r="E312" s="82">
        <f>'SOW Units'!I311</f>
        <v>0</v>
      </c>
      <c r="F312" s="34">
        <f>'SOW Units'!G311</f>
        <v>4945.5</v>
      </c>
      <c r="G312" s="244">
        <f t="shared" si="26"/>
        <v>0</v>
      </c>
      <c r="H312" s="85">
        <v>0</v>
      </c>
      <c r="I312" s="360">
        <f t="shared" si="27"/>
        <v>0</v>
      </c>
      <c r="J312" s="89">
        <v>0</v>
      </c>
      <c r="K312" s="244">
        <f t="shared" si="28"/>
        <v>0</v>
      </c>
      <c r="L312" s="93">
        <f t="shared" si="29"/>
        <v>0</v>
      </c>
      <c r="M312" s="375">
        <f t="shared" si="30"/>
        <v>0</v>
      </c>
      <c r="N312" s="225" t="b">
        <f t="shared" si="31"/>
        <v>0</v>
      </c>
      <c r="O312" s="36"/>
      <c r="P312" s="36"/>
      <c r="Q312" s="36"/>
      <c r="R312" s="36"/>
    </row>
    <row r="313" spans="1:18" s="8" customFormat="1" ht="16.5" hidden="1" customHeight="1" x14ac:dyDescent="0.35">
      <c r="A313" s="122" t="str">
        <f>'SOW Units'!B312</f>
        <v>16-14.</v>
      </c>
      <c r="B313" s="542" t="str">
        <f>IF('SOW Units'!C312="","",'SOW Units'!C312)</f>
        <v>Air Sparging/Multiphase Extraction Pilot Test - Additional Time</v>
      </c>
      <c r="C313" s="543"/>
      <c r="D313" s="57" t="str">
        <f>IF('SOW Units'!E312="","",'SOW Units'!E312)</f>
        <v>Per 2 Hours</v>
      </c>
      <c r="E313" s="82">
        <f>'SOW Units'!I312</f>
        <v>0</v>
      </c>
      <c r="F313" s="34">
        <f>'SOW Units'!G312</f>
        <v>975</v>
      </c>
      <c r="G313" s="244">
        <f t="shared" si="26"/>
        <v>0</v>
      </c>
      <c r="H313" s="85">
        <v>0</v>
      </c>
      <c r="I313" s="360">
        <f t="shared" si="27"/>
        <v>0</v>
      </c>
      <c r="J313" s="89">
        <v>0</v>
      </c>
      <c r="K313" s="244">
        <f t="shared" si="28"/>
        <v>0</v>
      </c>
      <c r="L313" s="93">
        <f t="shared" si="29"/>
        <v>0</v>
      </c>
      <c r="M313" s="375">
        <f t="shared" si="30"/>
        <v>0</v>
      </c>
      <c r="N313" s="225" t="b">
        <f t="shared" si="31"/>
        <v>0</v>
      </c>
      <c r="O313" s="36"/>
      <c r="P313" s="36"/>
      <c r="Q313" s="36"/>
      <c r="R313" s="36"/>
    </row>
    <row r="314" spans="1:18" s="8" customFormat="1" ht="32.25" hidden="1" customHeight="1" x14ac:dyDescent="0.35">
      <c r="A314" s="253" t="str">
        <f>'SOW Units'!B313</f>
        <v>16.B.</v>
      </c>
      <c r="B314" s="562" t="str">
        <f>IF('SOW Units'!C313="","",'SOW Units'!C313)</f>
        <v>SHORT TERM/EPISODIC SYSTEM OPERATION PACKAGES (Including Remediation System Equipment)</v>
      </c>
      <c r="C314" s="563"/>
      <c r="D314" s="206" t="str">
        <f>IF('SOW Units'!E313="","",'SOW Units'!E313)</f>
        <v/>
      </c>
      <c r="E314" s="207"/>
      <c r="F314" s="194"/>
      <c r="G314" s="243"/>
      <c r="H314" s="208"/>
      <c r="I314" s="359"/>
      <c r="J314" s="196"/>
      <c r="K314" s="243"/>
      <c r="L314" s="209"/>
      <c r="M314" s="374"/>
      <c r="N314" s="225" t="b">
        <f t="shared" si="31"/>
        <v>0</v>
      </c>
      <c r="O314" s="36"/>
      <c r="P314" s="36"/>
      <c r="Q314" s="36"/>
      <c r="R314" s="36"/>
    </row>
    <row r="315" spans="1:18" s="8" customFormat="1" ht="16.5" hidden="1" customHeight="1" x14ac:dyDescent="0.35">
      <c r="A315" s="122" t="str">
        <f>'SOW Units'!B314</f>
        <v>16-17.</v>
      </c>
      <c r="B315" s="542" t="str">
        <f>IF('SOW Units'!C314="","",'SOW Units'!C314)</f>
        <v>Groundwater Treatment System Package - Medium</v>
      </c>
      <c r="C315" s="543"/>
      <c r="D315" s="57" t="str">
        <f>IF('SOW Units'!E314="","",'SOW Units'!E314)</f>
        <v>Per Day</v>
      </c>
      <c r="E315" s="82">
        <f>'SOW Units'!I314</f>
        <v>0</v>
      </c>
      <c r="F315" s="34">
        <f>'SOW Units'!G314</f>
        <v>1701.7</v>
      </c>
      <c r="G315" s="244">
        <f t="shared" si="26"/>
        <v>0</v>
      </c>
      <c r="H315" s="85">
        <v>0</v>
      </c>
      <c r="I315" s="360">
        <f t="shared" si="27"/>
        <v>0</v>
      </c>
      <c r="J315" s="89">
        <v>0</v>
      </c>
      <c r="K315" s="244">
        <f t="shared" si="28"/>
        <v>0</v>
      </c>
      <c r="L315" s="93">
        <f t="shared" si="29"/>
        <v>0</v>
      </c>
      <c r="M315" s="375">
        <f t="shared" si="30"/>
        <v>0</v>
      </c>
      <c r="N315" s="225" t="b">
        <f t="shared" si="31"/>
        <v>0</v>
      </c>
      <c r="O315" s="36"/>
      <c r="P315" s="36"/>
      <c r="Q315" s="36"/>
      <c r="R315" s="36"/>
    </row>
    <row r="316" spans="1:18" s="8" customFormat="1" ht="16.5" hidden="1" customHeight="1" x14ac:dyDescent="0.35">
      <c r="A316" s="122" t="str">
        <f>'SOW Units'!B315</f>
        <v>16-18.</v>
      </c>
      <c r="B316" s="542" t="str">
        <f>IF('SOW Units'!C315="","",'SOW Units'!C315)</f>
        <v>Groundwater Treatment System Package - Medium</v>
      </c>
      <c r="C316" s="543"/>
      <c r="D316" s="57" t="str">
        <f>IF('SOW Units'!E315="","",'SOW Units'!E315)</f>
        <v>Per Week</v>
      </c>
      <c r="E316" s="82">
        <f>'SOW Units'!I315</f>
        <v>0</v>
      </c>
      <c r="F316" s="34">
        <f>'SOW Units'!G315</f>
        <v>3646.51</v>
      </c>
      <c r="G316" s="244">
        <f t="shared" si="26"/>
        <v>0</v>
      </c>
      <c r="H316" s="85">
        <v>0</v>
      </c>
      <c r="I316" s="360">
        <f t="shared" si="27"/>
        <v>0</v>
      </c>
      <c r="J316" s="89">
        <v>0</v>
      </c>
      <c r="K316" s="244">
        <f t="shared" si="28"/>
        <v>0</v>
      </c>
      <c r="L316" s="93">
        <f t="shared" si="29"/>
        <v>0</v>
      </c>
      <c r="M316" s="375">
        <f t="shared" si="30"/>
        <v>0</v>
      </c>
      <c r="N316" s="225" t="b">
        <f t="shared" si="31"/>
        <v>0</v>
      </c>
      <c r="O316" s="36"/>
      <c r="P316" s="36"/>
      <c r="Q316" s="36"/>
      <c r="R316" s="36"/>
    </row>
    <row r="317" spans="1:18" s="8" customFormat="1" ht="16.5" hidden="1" customHeight="1" x14ac:dyDescent="0.35">
      <c r="A317" s="122" t="str">
        <f>'SOW Units'!B316</f>
        <v>16-19.</v>
      </c>
      <c r="B317" s="542" t="str">
        <f>IF('SOW Units'!C316="","",'SOW Units'!C316)</f>
        <v>Air Sparge System Package - Medium</v>
      </c>
      <c r="C317" s="543"/>
      <c r="D317" s="57" t="str">
        <f>IF('SOW Units'!E316="","",'SOW Units'!E316)</f>
        <v>Per Day</v>
      </c>
      <c r="E317" s="82">
        <f>'SOW Units'!I316</f>
        <v>0</v>
      </c>
      <c r="F317" s="34">
        <f>'SOW Units'!G316</f>
        <v>1021.02</v>
      </c>
      <c r="G317" s="244">
        <f t="shared" si="26"/>
        <v>0</v>
      </c>
      <c r="H317" s="85">
        <v>0</v>
      </c>
      <c r="I317" s="360">
        <f t="shared" si="27"/>
        <v>0</v>
      </c>
      <c r="J317" s="89">
        <v>0</v>
      </c>
      <c r="K317" s="244">
        <f t="shared" si="28"/>
        <v>0</v>
      </c>
      <c r="L317" s="93">
        <f t="shared" si="29"/>
        <v>0</v>
      </c>
      <c r="M317" s="375">
        <f t="shared" si="30"/>
        <v>0</v>
      </c>
      <c r="N317" s="225" t="b">
        <f t="shared" si="31"/>
        <v>0</v>
      </c>
      <c r="O317" s="36"/>
      <c r="P317" s="36"/>
      <c r="Q317" s="36"/>
      <c r="R317" s="36"/>
    </row>
    <row r="318" spans="1:18" s="8" customFormat="1" ht="16.5" hidden="1" customHeight="1" x14ac:dyDescent="0.35">
      <c r="A318" s="122" t="str">
        <f>'SOW Units'!B317</f>
        <v>16-20.</v>
      </c>
      <c r="B318" s="542" t="str">
        <f>IF('SOW Units'!C317="","",'SOW Units'!C317)</f>
        <v>Air Sparge System Package - Medium</v>
      </c>
      <c r="C318" s="543"/>
      <c r="D318" s="57" t="str">
        <f>IF('SOW Units'!E317="","",'SOW Units'!E317)</f>
        <v>Per Week</v>
      </c>
      <c r="E318" s="82">
        <f>'SOW Units'!I317</f>
        <v>0</v>
      </c>
      <c r="F318" s="34">
        <f>'SOW Units'!G317</f>
        <v>2066.35</v>
      </c>
      <c r="G318" s="244">
        <f t="shared" si="26"/>
        <v>0</v>
      </c>
      <c r="H318" s="85">
        <v>0</v>
      </c>
      <c r="I318" s="360">
        <f t="shared" si="27"/>
        <v>0</v>
      </c>
      <c r="J318" s="89">
        <v>0</v>
      </c>
      <c r="K318" s="244">
        <f t="shared" si="28"/>
        <v>0</v>
      </c>
      <c r="L318" s="93">
        <f t="shared" si="29"/>
        <v>0</v>
      </c>
      <c r="M318" s="375">
        <f t="shared" si="30"/>
        <v>0</v>
      </c>
      <c r="N318" s="225" t="b">
        <f t="shared" si="31"/>
        <v>0</v>
      </c>
      <c r="O318" s="36"/>
      <c r="P318" s="36"/>
      <c r="Q318" s="36"/>
      <c r="R318" s="36"/>
    </row>
    <row r="319" spans="1:18" s="8" customFormat="1" ht="16.5" hidden="1" customHeight="1" x14ac:dyDescent="0.35">
      <c r="A319" s="122" t="str">
        <f>'SOW Units'!B318</f>
        <v>16-21.</v>
      </c>
      <c r="B319" s="542" t="str">
        <f>IF('SOW Units'!C318="","",'SOW Units'!C318)</f>
        <v xml:space="preserve">AS/SVE System Package - Medium </v>
      </c>
      <c r="C319" s="543"/>
      <c r="D319" s="57" t="str">
        <f>IF('SOW Units'!E318="","",'SOW Units'!E318)</f>
        <v>Per Day</v>
      </c>
      <c r="E319" s="82">
        <f>'SOW Units'!I318</f>
        <v>0</v>
      </c>
      <c r="F319" s="34">
        <f>'SOW Units'!G318</f>
        <v>2370.2199999999998</v>
      </c>
      <c r="G319" s="244">
        <f t="shared" si="26"/>
        <v>0</v>
      </c>
      <c r="H319" s="85">
        <v>0</v>
      </c>
      <c r="I319" s="360">
        <f t="shared" si="27"/>
        <v>0</v>
      </c>
      <c r="J319" s="89">
        <v>0</v>
      </c>
      <c r="K319" s="244">
        <f t="shared" si="28"/>
        <v>0</v>
      </c>
      <c r="L319" s="93">
        <f t="shared" si="29"/>
        <v>0</v>
      </c>
      <c r="M319" s="375">
        <f t="shared" si="30"/>
        <v>0</v>
      </c>
      <c r="N319" s="225" t="b">
        <f t="shared" si="31"/>
        <v>0</v>
      </c>
      <c r="O319" s="36"/>
      <c r="P319" s="36"/>
      <c r="Q319" s="36"/>
      <c r="R319" s="36"/>
    </row>
    <row r="320" spans="1:18" s="8" customFormat="1" ht="16.5" hidden="1" customHeight="1" x14ac:dyDescent="0.35">
      <c r="A320" s="122" t="str">
        <f>'SOW Units'!B319</f>
        <v>16-22.</v>
      </c>
      <c r="B320" s="542" t="str">
        <f>IF('SOW Units'!C319="","",'SOW Units'!C319)</f>
        <v xml:space="preserve">AS/SVE System Package - Medium </v>
      </c>
      <c r="C320" s="543"/>
      <c r="D320" s="57" t="str">
        <f>IF('SOW Units'!E319="","",'SOW Units'!E319)</f>
        <v>Per Week</v>
      </c>
      <c r="E320" s="82">
        <f>'SOW Units'!I319</f>
        <v>0</v>
      </c>
      <c r="F320" s="34">
        <f>'SOW Units'!G319</f>
        <v>4132.71</v>
      </c>
      <c r="G320" s="244">
        <f t="shared" si="26"/>
        <v>0</v>
      </c>
      <c r="H320" s="85">
        <v>0</v>
      </c>
      <c r="I320" s="360">
        <f t="shared" si="27"/>
        <v>0</v>
      </c>
      <c r="J320" s="89">
        <v>0</v>
      </c>
      <c r="K320" s="244">
        <f t="shared" si="28"/>
        <v>0</v>
      </c>
      <c r="L320" s="93">
        <f t="shared" si="29"/>
        <v>0</v>
      </c>
      <c r="M320" s="375">
        <f t="shared" si="30"/>
        <v>0</v>
      </c>
      <c r="N320" s="225" t="b">
        <f t="shared" si="31"/>
        <v>0</v>
      </c>
      <c r="O320" s="36"/>
      <c r="P320" s="36"/>
      <c r="Q320" s="36"/>
      <c r="R320" s="36"/>
    </row>
    <row r="321" spans="1:18" s="8" customFormat="1" ht="16.5" hidden="1" customHeight="1" x14ac:dyDescent="0.35">
      <c r="A321" s="122" t="str">
        <f>'SOW Units'!B320</f>
        <v>16-23.</v>
      </c>
      <c r="B321" s="542" t="str">
        <f>IF('SOW Units'!C320="","",'SOW Units'!C320)</f>
        <v xml:space="preserve">MPE System Package - Medium </v>
      </c>
      <c r="C321" s="543"/>
      <c r="D321" s="57" t="str">
        <f>IF('SOW Units'!E320="","",'SOW Units'!E320)</f>
        <v>Per Day</v>
      </c>
      <c r="E321" s="82">
        <f>'SOW Units'!I320</f>
        <v>0</v>
      </c>
      <c r="F321" s="34">
        <f>'SOW Units'!G320</f>
        <v>1944.81</v>
      </c>
      <c r="G321" s="244">
        <f t="shared" si="26"/>
        <v>0</v>
      </c>
      <c r="H321" s="85">
        <v>0</v>
      </c>
      <c r="I321" s="360">
        <f t="shared" si="27"/>
        <v>0</v>
      </c>
      <c r="J321" s="89">
        <v>0</v>
      </c>
      <c r="K321" s="244">
        <f t="shared" si="28"/>
        <v>0</v>
      </c>
      <c r="L321" s="93">
        <f t="shared" si="29"/>
        <v>0</v>
      </c>
      <c r="M321" s="375">
        <f t="shared" si="30"/>
        <v>0</v>
      </c>
      <c r="N321" s="225" t="b">
        <f t="shared" si="31"/>
        <v>0</v>
      </c>
      <c r="O321" s="36"/>
      <c r="P321" s="36"/>
      <c r="Q321" s="36"/>
      <c r="R321" s="36"/>
    </row>
    <row r="322" spans="1:18" s="8" customFormat="1" ht="16.5" hidden="1" customHeight="1" x14ac:dyDescent="0.35">
      <c r="A322" s="122" t="str">
        <f>'SOW Units'!B321</f>
        <v>16-24.</v>
      </c>
      <c r="B322" s="542" t="str">
        <f>IF('SOW Units'!C321="","",'SOW Units'!C321)</f>
        <v>MPE System Package - Medium</v>
      </c>
      <c r="C322" s="543"/>
      <c r="D322" s="57" t="str">
        <f>IF('SOW Units'!E321="","",'SOW Units'!E321)</f>
        <v>Per Week</v>
      </c>
      <c r="E322" s="82">
        <f>'SOW Units'!I321</f>
        <v>0</v>
      </c>
      <c r="F322" s="34">
        <f>'SOW Units'!G321</f>
        <v>4254.26</v>
      </c>
      <c r="G322" s="244">
        <f t="shared" si="26"/>
        <v>0</v>
      </c>
      <c r="H322" s="85">
        <v>0</v>
      </c>
      <c r="I322" s="360">
        <f t="shared" si="27"/>
        <v>0</v>
      </c>
      <c r="J322" s="89">
        <v>0</v>
      </c>
      <c r="K322" s="244">
        <f t="shared" si="28"/>
        <v>0</v>
      </c>
      <c r="L322" s="93">
        <f t="shared" si="29"/>
        <v>0</v>
      </c>
      <c r="M322" s="375">
        <f t="shared" si="30"/>
        <v>0</v>
      </c>
      <c r="N322" s="225" t="b">
        <f t="shared" si="31"/>
        <v>0</v>
      </c>
      <c r="O322" s="36"/>
      <c r="P322" s="36"/>
      <c r="Q322" s="36"/>
      <c r="R322" s="36"/>
    </row>
    <row r="323" spans="1:18" s="8" customFormat="1" ht="16.5" hidden="1" customHeight="1" x14ac:dyDescent="0.35">
      <c r="A323" s="122" t="str">
        <f>'SOW Units'!B322</f>
        <v>16-25.</v>
      </c>
      <c r="B323" s="542" t="str">
        <f>IF('SOW Units'!C322="","",'SOW Units'!C322)</f>
        <v>AS/MPE System Package - Medium</v>
      </c>
      <c r="C323" s="543"/>
      <c r="D323" s="57" t="str">
        <f>IF('SOW Units'!E322="","",'SOW Units'!E322)</f>
        <v>Per Day</v>
      </c>
      <c r="E323" s="82">
        <f>'SOW Units'!I322</f>
        <v>0</v>
      </c>
      <c r="F323" s="34">
        <f>'SOW Units'!G322</f>
        <v>6730</v>
      </c>
      <c r="G323" s="244">
        <f t="shared" si="26"/>
        <v>0</v>
      </c>
      <c r="H323" s="85">
        <v>0</v>
      </c>
      <c r="I323" s="360">
        <f t="shared" si="27"/>
        <v>0</v>
      </c>
      <c r="J323" s="89">
        <v>0</v>
      </c>
      <c r="K323" s="244">
        <f t="shared" si="28"/>
        <v>0</v>
      </c>
      <c r="L323" s="93">
        <f t="shared" si="29"/>
        <v>0</v>
      </c>
      <c r="M323" s="375">
        <f t="shared" si="30"/>
        <v>0</v>
      </c>
      <c r="N323" s="225" t="b">
        <f t="shared" si="31"/>
        <v>0</v>
      </c>
      <c r="O323" s="36"/>
      <c r="P323" s="36"/>
      <c r="Q323" s="36"/>
      <c r="R323" s="36"/>
    </row>
    <row r="324" spans="1:18" s="8" customFormat="1" ht="16.5" hidden="1" customHeight="1" x14ac:dyDescent="0.35">
      <c r="A324" s="122" t="str">
        <f>'SOW Units'!B323</f>
        <v>16-26.</v>
      </c>
      <c r="B324" s="542" t="str">
        <f>IF('SOW Units'!C323="","",'SOW Units'!C323)</f>
        <v>AS/MPE System Package - Medium</v>
      </c>
      <c r="C324" s="543"/>
      <c r="D324" s="57" t="str">
        <f>IF('SOW Units'!E323="","",'SOW Units'!E323)</f>
        <v>Per Week</v>
      </c>
      <c r="E324" s="82">
        <f>'SOW Units'!I323</f>
        <v>0</v>
      </c>
      <c r="F324" s="34">
        <f>'SOW Units'!G323</f>
        <v>13200</v>
      </c>
      <c r="G324" s="244">
        <f t="shared" si="26"/>
        <v>0</v>
      </c>
      <c r="H324" s="85">
        <v>0</v>
      </c>
      <c r="I324" s="360">
        <f t="shared" si="27"/>
        <v>0</v>
      </c>
      <c r="J324" s="89">
        <v>0</v>
      </c>
      <c r="K324" s="244">
        <f t="shared" si="28"/>
        <v>0</v>
      </c>
      <c r="L324" s="93">
        <f t="shared" si="29"/>
        <v>0</v>
      </c>
      <c r="M324" s="375">
        <f t="shared" si="30"/>
        <v>0</v>
      </c>
      <c r="N324" s="225" t="b">
        <f t="shared" si="31"/>
        <v>0</v>
      </c>
      <c r="O324" s="36"/>
      <c r="P324" s="36"/>
      <c r="Q324" s="36"/>
      <c r="R324" s="36"/>
    </row>
    <row r="325" spans="1:18" s="8" customFormat="1" ht="16.5" hidden="1" customHeight="1" x14ac:dyDescent="0.35">
      <c r="A325" s="122" t="str">
        <f>'SOW Units'!B324</f>
        <v>16-27.</v>
      </c>
      <c r="B325" s="542" t="str">
        <f>IF('SOW Units'!C324="","",'SOW Units'!C324)</f>
        <v>SVE System Package - Medium</v>
      </c>
      <c r="C325" s="543"/>
      <c r="D325" s="57" t="str">
        <f>IF('SOW Units'!E324="","",'SOW Units'!E324)</f>
        <v>Per Day</v>
      </c>
      <c r="E325" s="82">
        <f>'SOW Units'!I324</f>
        <v>0</v>
      </c>
      <c r="F325" s="34">
        <f>'SOW Units'!G324</f>
        <v>4011</v>
      </c>
      <c r="G325" s="244">
        <f t="shared" si="26"/>
        <v>0</v>
      </c>
      <c r="H325" s="85">
        <v>0</v>
      </c>
      <c r="I325" s="360">
        <f t="shared" si="27"/>
        <v>0</v>
      </c>
      <c r="J325" s="89">
        <v>0</v>
      </c>
      <c r="K325" s="244">
        <f t="shared" si="28"/>
        <v>0</v>
      </c>
      <c r="L325" s="93">
        <f t="shared" si="29"/>
        <v>0</v>
      </c>
      <c r="M325" s="375">
        <f t="shared" si="30"/>
        <v>0</v>
      </c>
      <c r="N325" s="225" t="b">
        <f t="shared" si="31"/>
        <v>0</v>
      </c>
      <c r="O325" s="36"/>
      <c r="P325" s="36"/>
      <c r="Q325" s="36"/>
      <c r="R325" s="36"/>
    </row>
    <row r="326" spans="1:18" s="8" customFormat="1" ht="16.5" hidden="1" customHeight="1" x14ac:dyDescent="0.35">
      <c r="A326" s="122" t="str">
        <f>'SOW Units'!B325</f>
        <v>16-28.</v>
      </c>
      <c r="B326" s="542" t="str">
        <f>IF('SOW Units'!C325="","",'SOW Units'!C325)</f>
        <v>SVE System Package - Medium</v>
      </c>
      <c r="C326" s="543"/>
      <c r="D326" s="57" t="str">
        <f>IF('SOW Units'!E325="","",'SOW Units'!E325)</f>
        <v>Per Week</v>
      </c>
      <c r="E326" s="82">
        <f>'SOW Units'!I325</f>
        <v>0</v>
      </c>
      <c r="F326" s="34">
        <f>'SOW Units'!G325</f>
        <v>8977.5</v>
      </c>
      <c r="G326" s="244">
        <f t="shared" si="26"/>
        <v>0</v>
      </c>
      <c r="H326" s="85">
        <v>0</v>
      </c>
      <c r="I326" s="360">
        <f t="shared" si="27"/>
        <v>0</v>
      </c>
      <c r="J326" s="89">
        <v>0</v>
      </c>
      <c r="K326" s="244">
        <f t="shared" si="28"/>
        <v>0</v>
      </c>
      <c r="L326" s="93">
        <f t="shared" si="29"/>
        <v>0</v>
      </c>
      <c r="M326" s="375">
        <f t="shared" si="30"/>
        <v>0</v>
      </c>
      <c r="N326" s="225" t="b">
        <f t="shared" si="31"/>
        <v>0</v>
      </c>
      <c r="O326" s="36"/>
      <c r="P326" s="36"/>
      <c r="Q326" s="36"/>
      <c r="R326" s="36"/>
    </row>
    <row r="327" spans="1:18" s="8" customFormat="1" ht="32.25" hidden="1" customHeight="1" x14ac:dyDescent="0.35">
      <c r="A327" s="253" t="str">
        <f>'SOW Units'!B326</f>
        <v>17.</v>
      </c>
      <c r="B327" s="562" t="str">
        <f>IF('SOW Units'!C326="","",'SOW Units'!C326)</f>
        <v>MONTHLY REMEDIATION SYSTEM O&amp;M PACKAGED WORK SCOPES (Excluding Remediation System Equipment)</v>
      </c>
      <c r="C327" s="563"/>
      <c r="D327" s="206" t="str">
        <f>IF('SOW Units'!E326="","",'SOW Units'!E326)</f>
        <v/>
      </c>
      <c r="E327" s="207"/>
      <c r="F327" s="194"/>
      <c r="G327" s="243"/>
      <c r="H327" s="208"/>
      <c r="I327" s="359"/>
      <c r="J327" s="196"/>
      <c r="K327" s="243"/>
      <c r="L327" s="209"/>
      <c r="M327" s="374"/>
      <c r="N327" s="225" t="b">
        <f t="shared" si="31"/>
        <v>0</v>
      </c>
      <c r="O327" s="36"/>
      <c r="P327" s="36"/>
      <c r="Q327" s="36"/>
      <c r="R327" s="36"/>
    </row>
    <row r="328" spans="1:18" s="8" customFormat="1" ht="16.5" hidden="1" customHeight="1" x14ac:dyDescent="0.35">
      <c r="A328" s="122" t="str">
        <f>'SOW Units'!B327</f>
        <v>17-1.</v>
      </c>
      <c r="B328" s="542" t="str">
        <f>IF('SOW Units'!C327="","",'SOW Units'!C327)</f>
        <v xml:space="preserve">System O&amp;M Package - Small </v>
      </c>
      <c r="C328" s="543"/>
      <c r="D328" s="57" t="str">
        <f>IF('SOW Units'!E327="","",'SOW Units'!E327)</f>
        <v>Per Month</v>
      </c>
      <c r="E328" s="82">
        <f>'SOW Units'!I327</f>
        <v>0</v>
      </c>
      <c r="F328" s="34">
        <f>'SOW Units'!G327</f>
        <v>2976.75</v>
      </c>
      <c r="G328" s="244">
        <f t="shared" si="26"/>
        <v>0</v>
      </c>
      <c r="H328" s="85">
        <v>0</v>
      </c>
      <c r="I328" s="360">
        <f t="shared" si="27"/>
        <v>0</v>
      </c>
      <c r="J328" s="89">
        <v>0</v>
      </c>
      <c r="K328" s="244">
        <f t="shared" si="28"/>
        <v>0</v>
      </c>
      <c r="L328" s="93">
        <f t="shared" si="29"/>
        <v>0</v>
      </c>
      <c r="M328" s="375">
        <f t="shared" si="30"/>
        <v>0</v>
      </c>
      <c r="N328" s="225" t="b">
        <f t="shared" si="31"/>
        <v>0</v>
      </c>
      <c r="O328" s="36"/>
      <c r="P328" s="36"/>
      <c r="Q328" s="36"/>
      <c r="R328" s="36"/>
    </row>
    <row r="329" spans="1:18" s="8" customFormat="1" ht="16.5" hidden="1" customHeight="1" x14ac:dyDescent="0.35">
      <c r="A329" s="122" t="str">
        <f>'SOW Units'!B328</f>
        <v>17-2.</v>
      </c>
      <c r="B329" s="542" t="str">
        <f>IF('SOW Units'!C328="","",'SOW Units'!C328)</f>
        <v>System O&amp;M Package - Medium</v>
      </c>
      <c r="C329" s="543"/>
      <c r="D329" s="57" t="str">
        <f>IF('SOW Units'!E328="","",'SOW Units'!E328)</f>
        <v>Per Month</v>
      </c>
      <c r="E329" s="82">
        <f>'SOW Units'!I328</f>
        <v>0</v>
      </c>
      <c r="F329" s="34">
        <f>'SOW Units'!G328</f>
        <v>3417.75</v>
      </c>
      <c r="G329" s="244">
        <f t="shared" si="26"/>
        <v>0</v>
      </c>
      <c r="H329" s="85">
        <v>0</v>
      </c>
      <c r="I329" s="360">
        <f t="shared" si="27"/>
        <v>0</v>
      </c>
      <c r="J329" s="89">
        <v>0</v>
      </c>
      <c r="K329" s="244">
        <f t="shared" si="28"/>
        <v>0</v>
      </c>
      <c r="L329" s="93">
        <f t="shared" si="29"/>
        <v>0</v>
      </c>
      <c r="M329" s="375">
        <f t="shared" si="30"/>
        <v>0</v>
      </c>
      <c r="N329" s="225" t="b">
        <f t="shared" si="31"/>
        <v>0</v>
      </c>
      <c r="O329" s="36"/>
      <c r="P329" s="36"/>
      <c r="Q329" s="36"/>
      <c r="R329" s="36"/>
    </row>
    <row r="330" spans="1:18" s="8" customFormat="1" ht="16.5" hidden="1" customHeight="1" x14ac:dyDescent="0.35">
      <c r="A330" s="122" t="str">
        <f>'SOW Units'!B329</f>
        <v>17-3.</v>
      </c>
      <c r="B330" s="542" t="str">
        <f>IF('SOW Units'!C329="","",'SOW Units'!C329)</f>
        <v xml:space="preserve">System O&amp;M Package - Large </v>
      </c>
      <c r="C330" s="543"/>
      <c r="D330" s="57" t="str">
        <f>IF('SOW Units'!E329="","",'SOW Units'!E329)</f>
        <v>Per Month</v>
      </c>
      <c r="E330" s="82">
        <f>'SOW Units'!I329</f>
        <v>0</v>
      </c>
      <c r="F330" s="34">
        <f>'SOW Units'!G329</f>
        <v>3858.75</v>
      </c>
      <c r="G330" s="244">
        <f t="shared" si="26"/>
        <v>0</v>
      </c>
      <c r="H330" s="85">
        <v>0</v>
      </c>
      <c r="I330" s="360">
        <f t="shared" si="27"/>
        <v>0</v>
      </c>
      <c r="J330" s="89">
        <v>0</v>
      </c>
      <c r="K330" s="244">
        <f t="shared" si="28"/>
        <v>0</v>
      </c>
      <c r="L330" s="93">
        <f t="shared" si="29"/>
        <v>0</v>
      </c>
      <c r="M330" s="375">
        <f t="shared" si="30"/>
        <v>0</v>
      </c>
      <c r="N330" s="225" t="b">
        <f t="shared" si="31"/>
        <v>0</v>
      </c>
      <c r="O330" s="36"/>
      <c r="P330" s="36"/>
      <c r="Q330" s="36"/>
      <c r="R330" s="36"/>
    </row>
    <row r="331" spans="1:18" s="8" customFormat="1" ht="16.5" hidden="1" customHeight="1" x14ac:dyDescent="0.35">
      <c r="A331" s="122" t="str">
        <f>'SOW Units'!B330</f>
        <v>17-4.</v>
      </c>
      <c r="B331" s="542" t="str">
        <f>IF('SOW Units'!C330="","",'SOW Units'!C330)</f>
        <v xml:space="preserve">System O&amp;M Package - Extra Large </v>
      </c>
      <c r="C331" s="543"/>
      <c r="D331" s="57" t="str">
        <f>IF('SOW Units'!E330="","",'SOW Units'!E330)</f>
        <v>Per Month</v>
      </c>
      <c r="E331" s="82">
        <f>'SOW Units'!I330</f>
        <v>0</v>
      </c>
      <c r="F331" s="34">
        <f>'SOW Units'!G330</f>
        <v>4375.82</v>
      </c>
      <c r="G331" s="244">
        <f t="shared" si="26"/>
        <v>0</v>
      </c>
      <c r="H331" s="85">
        <v>0</v>
      </c>
      <c r="I331" s="360">
        <f t="shared" si="27"/>
        <v>0</v>
      </c>
      <c r="J331" s="89">
        <v>0</v>
      </c>
      <c r="K331" s="244">
        <f t="shared" si="28"/>
        <v>0</v>
      </c>
      <c r="L331" s="93">
        <f t="shared" si="29"/>
        <v>0</v>
      </c>
      <c r="M331" s="375">
        <f t="shared" si="30"/>
        <v>0</v>
      </c>
      <c r="N331" s="225" t="b">
        <f t="shared" si="31"/>
        <v>0</v>
      </c>
      <c r="O331" s="36"/>
      <c r="P331" s="36"/>
      <c r="Q331" s="36"/>
      <c r="R331" s="36"/>
    </row>
    <row r="332" spans="1:18" s="9" customFormat="1" ht="16.5" hidden="1" customHeight="1" x14ac:dyDescent="0.35">
      <c r="A332" s="122" t="str">
        <f>'SOW Units'!B331</f>
        <v>17-5.</v>
      </c>
      <c r="B332" s="542" t="str">
        <f>IF('SOW Units'!C331="","",'SOW Units'!C331)</f>
        <v>Supplemental System O&amp;M Package - Add Thermox or Catox Treatment</v>
      </c>
      <c r="C332" s="543"/>
      <c r="D332" s="57" t="str">
        <f>IF('SOW Units'!E331="","",'SOW Units'!E331)</f>
        <v>Per Month</v>
      </c>
      <c r="E332" s="82">
        <f>'SOW Units'!I331</f>
        <v>0</v>
      </c>
      <c r="F332" s="34">
        <f>'SOW Units'!G331</f>
        <v>520.91999999999996</v>
      </c>
      <c r="G332" s="244">
        <f t="shared" ref="G332:G395" si="32">$F332*E332</f>
        <v>0</v>
      </c>
      <c r="H332" s="85">
        <v>0</v>
      </c>
      <c r="I332" s="360">
        <f t="shared" ref="I332:I395" si="33">H332*F332</f>
        <v>0</v>
      </c>
      <c r="J332" s="89">
        <v>0</v>
      </c>
      <c r="K332" s="244">
        <f t="shared" ref="K332:K395" si="34">$F332*J332</f>
        <v>0</v>
      </c>
      <c r="L332" s="93">
        <f t="shared" ref="L332:L395" si="35">E332-H332-J332</f>
        <v>0</v>
      </c>
      <c r="M332" s="375">
        <f t="shared" ref="M332:M395" si="36">G332-I332-K332</f>
        <v>0</v>
      </c>
      <c r="N332" s="225" t="b">
        <f t="shared" ref="N332:N393" si="37">IF(E332&gt;0,TRUE,FALSE)</f>
        <v>0</v>
      </c>
      <c r="O332" s="45"/>
      <c r="P332" s="45"/>
      <c r="Q332" s="45"/>
      <c r="R332" s="45"/>
    </row>
    <row r="333" spans="1:18" s="8" customFormat="1" ht="17.25" hidden="1" customHeight="1" x14ac:dyDescent="0.35">
      <c r="A333" s="253" t="str">
        <f>'SOW Units'!B332</f>
        <v>18.</v>
      </c>
      <c r="B333" s="560" t="str">
        <f>IF('SOW Units'!C332="","",'SOW Units'!C332)</f>
        <v>REMEDIAL ACTION SYSTEM/EQUIPMENT USE (Equipment Only, Excluding O&amp;M)</v>
      </c>
      <c r="C333" s="561"/>
      <c r="D333" s="206" t="str">
        <f>IF('SOW Units'!E332="","",'SOW Units'!E332)</f>
        <v/>
      </c>
      <c r="E333" s="207"/>
      <c r="F333" s="194"/>
      <c r="G333" s="243"/>
      <c r="H333" s="208"/>
      <c r="I333" s="359"/>
      <c r="J333" s="196"/>
      <c r="K333" s="243"/>
      <c r="L333" s="209"/>
      <c r="M333" s="374"/>
      <c r="N333" s="225" t="b">
        <f t="shared" si="37"/>
        <v>0</v>
      </c>
      <c r="O333" s="36"/>
      <c r="P333" s="36"/>
      <c r="Q333" s="36"/>
      <c r="R333" s="36"/>
    </row>
    <row r="334" spans="1:18" s="8" customFormat="1" ht="16.5" hidden="1" customHeight="1" x14ac:dyDescent="0.35">
      <c r="A334" s="122" t="str">
        <f>'SOW Units'!B333</f>
        <v>18-1.</v>
      </c>
      <c r="B334" s="542" t="str">
        <f>IF('SOW Units'!C333="","",'SOW Units'!C333)</f>
        <v>Medium Holding Tank - 2,000 to 6,000 gal. capacity - Short Term ≤ 6 mos.</v>
      </c>
      <c r="C334" s="543"/>
      <c r="D334" s="57" t="str">
        <f>IF('SOW Units'!E333="","",'SOW Units'!E333)</f>
        <v>Per Month</v>
      </c>
      <c r="E334" s="82">
        <f>'SOW Units'!I333</f>
        <v>0</v>
      </c>
      <c r="F334" s="34">
        <f>'SOW Units'!G333</f>
        <v>334.24</v>
      </c>
      <c r="G334" s="244">
        <f t="shared" si="32"/>
        <v>0</v>
      </c>
      <c r="H334" s="85">
        <v>0</v>
      </c>
      <c r="I334" s="360">
        <f t="shared" si="33"/>
        <v>0</v>
      </c>
      <c r="J334" s="89">
        <v>0</v>
      </c>
      <c r="K334" s="244">
        <f t="shared" si="34"/>
        <v>0</v>
      </c>
      <c r="L334" s="93">
        <f t="shared" si="35"/>
        <v>0</v>
      </c>
      <c r="M334" s="375">
        <f t="shared" si="36"/>
        <v>0</v>
      </c>
      <c r="N334" s="225" t="b">
        <f t="shared" si="37"/>
        <v>0</v>
      </c>
      <c r="O334" s="36"/>
      <c r="P334" s="36"/>
      <c r="Q334" s="36"/>
      <c r="R334" s="36"/>
    </row>
    <row r="335" spans="1:18" s="8" customFormat="1" ht="16.5" hidden="1" customHeight="1" x14ac:dyDescent="0.35">
      <c r="A335" s="122" t="str">
        <f>'SOW Units'!B334</f>
        <v>18-2.</v>
      </c>
      <c r="B335" s="542" t="str">
        <f>IF('SOW Units'!C334="","",'SOW Units'!C334)</f>
        <v>Medium Holding Tank - 2,000 to 6,000 gal. capacity - Long Term &gt; 6 mos.</v>
      </c>
      <c r="C335" s="543"/>
      <c r="D335" s="57" t="str">
        <f>IF('SOW Units'!E334="","",'SOW Units'!E334)</f>
        <v>Per Month</v>
      </c>
      <c r="E335" s="82">
        <f>'SOW Units'!I334</f>
        <v>0</v>
      </c>
      <c r="F335" s="34">
        <f>'SOW Units'!G334</f>
        <v>200.55</v>
      </c>
      <c r="G335" s="244">
        <f t="shared" si="32"/>
        <v>0</v>
      </c>
      <c r="H335" s="85">
        <v>0</v>
      </c>
      <c r="I335" s="360">
        <f t="shared" si="33"/>
        <v>0</v>
      </c>
      <c r="J335" s="89">
        <v>0</v>
      </c>
      <c r="K335" s="244">
        <f t="shared" si="34"/>
        <v>0</v>
      </c>
      <c r="L335" s="93">
        <f t="shared" si="35"/>
        <v>0</v>
      </c>
      <c r="M335" s="375">
        <f t="shared" si="36"/>
        <v>0</v>
      </c>
      <c r="N335" s="225" t="b">
        <f t="shared" si="37"/>
        <v>0</v>
      </c>
      <c r="O335" s="36"/>
      <c r="P335" s="36"/>
      <c r="Q335" s="36"/>
      <c r="R335" s="36"/>
    </row>
    <row r="336" spans="1:18" s="8" customFormat="1" ht="16.5" hidden="1" customHeight="1" x14ac:dyDescent="0.35">
      <c r="A336" s="122" t="str">
        <f>'SOW Units'!B335</f>
        <v>18-3.</v>
      </c>
      <c r="B336" s="542" t="str">
        <f>IF('SOW Units'!C335="","",'SOW Units'!C335)</f>
        <v>Large Holding Tank &gt; 6,000 to 10,000 gal. capacity - Short Term ≤ 6 mos.</v>
      </c>
      <c r="C336" s="543"/>
      <c r="D336" s="57" t="str">
        <f>IF('SOW Units'!E335="","",'SOW Units'!E335)</f>
        <v>Per Month</v>
      </c>
      <c r="E336" s="82">
        <f>'SOW Units'!I335</f>
        <v>0</v>
      </c>
      <c r="F336" s="34">
        <f>'SOW Units'!G335</f>
        <v>1002.78</v>
      </c>
      <c r="G336" s="244">
        <f t="shared" si="32"/>
        <v>0</v>
      </c>
      <c r="H336" s="85">
        <v>0</v>
      </c>
      <c r="I336" s="360">
        <f t="shared" si="33"/>
        <v>0</v>
      </c>
      <c r="J336" s="89">
        <v>0</v>
      </c>
      <c r="K336" s="244">
        <f t="shared" si="34"/>
        <v>0</v>
      </c>
      <c r="L336" s="93">
        <f t="shared" si="35"/>
        <v>0</v>
      </c>
      <c r="M336" s="375">
        <f t="shared" si="36"/>
        <v>0</v>
      </c>
      <c r="N336" s="225" t="b">
        <f t="shared" si="37"/>
        <v>0</v>
      </c>
      <c r="O336" s="36"/>
      <c r="P336" s="36"/>
      <c r="Q336" s="36"/>
      <c r="R336" s="36"/>
    </row>
    <row r="337" spans="1:18" s="8" customFormat="1" ht="16.5" hidden="1" customHeight="1" x14ac:dyDescent="0.35">
      <c r="A337" s="122" t="str">
        <f>'SOW Units'!B336</f>
        <v>18-4.</v>
      </c>
      <c r="B337" s="542" t="str">
        <f>IF('SOW Units'!C336="","",'SOW Units'!C336)</f>
        <v>Large Holding Tank &gt; 6,000 to 10,000 gal. capacity - Long Term &gt; 6 mos.</v>
      </c>
      <c r="C337" s="543"/>
      <c r="D337" s="57" t="str">
        <f>IF('SOW Units'!E336="","",'SOW Units'!E336)</f>
        <v>Per Month</v>
      </c>
      <c r="E337" s="82">
        <f>'SOW Units'!I336</f>
        <v>0</v>
      </c>
      <c r="F337" s="34">
        <f>'SOW Units'!G336</f>
        <v>510.51</v>
      </c>
      <c r="G337" s="244">
        <f t="shared" si="32"/>
        <v>0</v>
      </c>
      <c r="H337" s="85">
        <v>0</v>
      </c>
      <c r="I337" s="360">
        <f t="shared" si="33"/>
        <v>0</v>
      </c>
      <c r="J337" s="89">
        <v>0</v>
      </c>
      <c r="K337" s="244">
        <f t="shared" si="34"/>
        <v>0</v>
      </c>
      <c r="L337" s="93">
        <f t="shared" si="35"/>
        <v>0</v>
      </c>
      <c r="M337" s="375">
        <f t="shared" si="36"/>
        <v>0</v>
      </c>
      <c r="N337" s="225" t="b">
        <f t="shared" si="37"/>
        <v>0</v>
      </c>
      <c r="O337" s="36"/>
      <c r="P337" s="36"/>
      <c r="Q337" s="36"/>
      <c r="R337" s="36"/>
    </row>
    <row r="338" spans="1:18" s="8" customFormat="1" ht="16.5" hidden="1" customHeight="1" x14ac:dyDescent="0.35">
      <c r="A338" s="122" t="str">
        <f>'SOW Units'!B337</f>
        <v>18-5.</v>
      </c>
      <c r="B338" s="542" t="str">
        <f>IF('SOW Units'!C337="","",'SOW Units'!C337)</f>
        <v>Groundwater Treatment System - Stand Alone Small - Short Term ≤ 6 mos.</v>
      </c>
      <c r="C338" s="543"/>
      <c r="D338" s="57" t="str">
        <f>IF('SOW Units'!E337="","",'SOW Units'!E337)</f>
        <v>Per Month</v>
      </c>
      <c r="E338" s="82">
        <f>'SOW Units'!I337</f>
        <v>0</v>
      </c>
      <c r="F338" s="34">
        <f>'SOW Units'!G337</f>
        <v>2242.5</v>
      </c>
      <c r="G338" s="244">
        <f t="shared" si="32"/>
        <v>0</v>
      </c>
      <c r="H338" s="85">
        <v>0</v>
      </c>
      <c r="I338" s="360">
        <f t="shared" si="33"/>
        <v>0</v>
      </c>
      <c r="J338" s="89">
        <v>0</v>
      </c>
      <c r="K338" s="244">
        <f t="shared" si="34"/>
        <v>0</v>
      </c>
      <c r="L338" s="93">
        <f t="shared" si="35"/>
        <v>0</v>
      </c>
      <c r="M338" s="375">
        <f t="shared" si="36"/>
        <v>0</v>
      </c>
      <c r="N338" s="225" t="b">
        <f t="shared" si="37"/>
        <v>0</v>
      </c>
      <c r="O338" s="36"/>
      <c r="P338" s="36"/>
      <c r="Q338" s="36"/>
      <c r="R338" s="36"/>
    </row>
    <row r="339" spans="1:18" s="8" customFormat="1" ht="16.5" hidden="1" customHeight="1" x14ac:dyDescent="0.35">
      <c r="A339" s="122" t="str">
        <f>'SOW Units'!B338</f>
        <v>18-6.</v>
      </c>
      <c r="B339" s="542" t="str">
        <f>IF('SOW Units'!C338="","",'SOW Units'!C338)</f>
        <v>Groundwater Treatment System - Stand Alone Small - Long Term &gt; 6 mos.</v>
      </c>
      <c r="C339" s="543"/>
      <c r="D339" s="57" t="str">
        <f>IF('SOW Units'!E338="","",'SOW Units'!E338)</f>
        <v>Per Month</v>
      </c>
      <c r="E339" s="82">
        <f>'SOW Units'!I338</f>
        <v>0</v>
      </c>
      <c r="F339" s="34">
        <f>'SOW Units'!G338</f>
        <v>1361.36</v>
      </c>
      <c r="G339" s="244">
        <f t="shared" si="32"/>
        <v>0</v>
      </c>
      <c r="H339" s="85">
        <v>0</v>
      </c>
      <c r="I339" s="360">
        <f t="shared" si="33"/>
        <v>0</v>
      </c>
      <c r="J339" s="89">
        <v>0</v>
      </c>
      <c r="K339" s="244">
        <f t="shared" si="34"/>
        <v>0</v>
      </c>
      <c r="L339" s="93">
        <f t="shared" si="35"/>
        <v>0</v>
      </c>
      <c r="M339" s="375">
        <f t="shared" si="36"/>
        <v>0</v>
      </c>
      <c r="N339" s="225" t="b">
        <f t="shared" si="37"/>
        <v>0</v>
      </c>
      <c r="O339" s="36"/>
      <c r="P339" s="36"/>
      <c r="Q339" s="36"/>
      <c r="R339" s="36"/>
    </row>
    <row r="340" spans="1:18" s="8" customFormat="1" ht="16.5" hidden="1" customHeight="1" x14ac:dyDescent="0.35">
      <c r="A340" s="122" t="str">
        <f>'SOW Units'!B339</f>
        <v>18-7.</v>
      </c>
      <c r="B340" s="542" t="str">
        <f>IF('SOW Units'!C339="","",'SOW Units'!C339)</f>
        <v>Groundwater Treatment System - Stand Alone Medium - Short Term ≤ 6 mos.</v>
      </c>
      <c r="C340" s="543"/>
      <c r="D340" s="57" t="str">
        <f>IF('SOW Units'!E339="","",'SOW Units'!E339)</f>
        <v>Per Month</v>
      </c>
      <c r="E340" s="82">
        <f>'SOW Units'!I339</f>
        <v>0</v>
      </c>
      <c r="F340" s="34">
        <f>'SOW Units'!G339</f>
        <v>2316.7399999999998</v>
      </c>
      <c r="G340" s="244">
        <f t="shared" si="32"/>
        <v>0</v>
      </c>
      <c r="H340" s="85">
        <v>0</v>
      </c>
      <c r="I340" s="360">
        <f t="shared" si="33"/>
        <v>0</v>
      </c>
      <c r="J340" s="89">
        <v>0</v>
      </c>
      <c r="K340" s="244">
        <f t="shared" si="34"/>
        <v>0</v>
      </c>
      <c r="L340" s="93">
        <f t="shared" si="35"/>
        <v>0</v>
      </c>
      <c r="M340" s="375">
        <f t="shared" si="36"/>
        <v>0</v>
      </c>
      <c r="N340" s="225" t="b">
        <f t="shared" si="37"/>
        <v>0</v>
      </c>
      <c r="O340" s="36"/>
      <c r="P340" s="36"/>
      <c r="Q340" s="36"/>
      <c r="R340" s="36"/>
    </row>
    <row r="341" spans="1:18" s="8" customFormat="1" ht="16.5" hidden="1" customHeight="1" x14ac:dyDescent="0.35">
      <c r="A341" s="122" t="str">
        <f>'SOW Units'!B340</f>
        <v>18-8.</v>
      </c>
      <c r="B341" s="542" t="str">
        <f>IF('SOW Units'!C340="","",'SOW Units'!C340)</f>
        <v>Groundwater Treatment System - Stand Alone Medium - Long Term &gt; 6 mos.</v>
      </c>
      <c r="C341" s="543"/>
      <c r="D341" s="57" t="str">
        <f>IF('SOW Units'!E340="","",'SOW Units'!E340)</f>
        <v>Per Month</v>
      </c>
      <c r="E341" s="82">
        <f>'SOW Units'!I340</f>
        <v>0</v>
      </c>
      <c r="F341" s="34">
        <f>'SOW Units'!G340</f>
        <v>1540.03</v>
      </c>
      <c r="G341" s="244">
        <f t="shared" si="32"/>
        <v>0</v>
      </c>
      <c r="H341" s="85">
        <v>0</v>
      </c>
      <c r="I341" s="360">
        <f t="shared" si="33"/>
        <v>0</v>
      </c>
      <c r="J341" s="89">
        <v>0</v>
      </c>
      <c r="K341" s="244">
        <f t="shared" si="34"/>
        <v>0</v>
      </c>
      <c r="L341" s="93">
        <f t="shared" si="35"/>
        <v>0</v>
      </c>
      <c r="M341" s="375">
        <f t="shared" si="36"/>
        <v>0</v>
      </c>
      <c r="N341" s="225" t="b">
        <f t="shared" si="37"/>
        <v>0</v>
      </c>
      <c r="O341" s="36"/>
      <c r="P341" s="36"/>
      <c r="Q341" s="36"/>
      <c r="R341" s="36"/>
    </row>
    <row r="342" spans="1:18" s="8" customFormat="1" ht="16.5" hidden="1" customHeight="1" x14ac:dyDescent="0.35">
      <c r="A342" s="122" t="str">
        <f>'SOW Units'!B341</f>
        <v>18-9.</v>
      </c>
      <c r="B342" s="542" t="str">
        <f>IF('SOW Units'!C341="","",'SOW Units'!C341)</f>
        <v>Groundwater Treatment System - Stand Alone Large - Short Term ≤ 6 mos.</v>
      </c>
      <c r="C342" s="543"/>
      <c r="D342" s="57" t="str">
        <f>IF('SOW Units'!E341="","",'SOW Units'!E341)</f>
        <v>Per Month</v>
      </c>
      <c r="E342" s="82">
        <f>'SOW Units'!I341</f>
        <v>0</v>
      </c>
      <c r="F342" s="34">
        <f>'SOW Units'!G341</f>
        <v>2297.29</v>
      </c>
      <c r="G342" s="244">
        <f t="shared" si="32"/>
        <v>0</v>
      </c>
      <c r="H342" s="85">
        <v>0</v>
      </c>
      <c r="I342" s="360">
        <f t="shared" si="33"/>
        <v>0</v>
      </c>
      <c r="J342" s="89">
        <v>0</v>
      </c>
      <c r="K342" s="244">
        <f t="shared" si="34"/>
        <v>0</v>
      </c>
      <c r="L342" s="93">
        <f t="shared" si="35"/>
        <v>0</v>
      </c>
      <c r="M342" s="375">
        <f t="shared" si="36"/>
        <v>0</v>
      </c>
      <c r="N342" s="225" t="b">
        <f t="shared" si="37"/>
        <v>0</v>
      </c>
      <c r="O342" s="36"/>
      <c r="P342" s="36"/>
      <c r="Q342" s="36"/>
      <c r="R342" s="36"/>
    </row>
    <row r="343" spans="1:18" s="8" customFormat="1" ht="16.5" hidden="1" customHeight="1" x14ac:dyDescent="0.35">
      <c r="A343" s="122" t="str">
        <f>'SOW Units'!B342</f>
        <v>18-10.</v>
      </c>
      <c r="B343" s="542" t="str">
        <f>IF('SOW Units'!C342="","",'SOW Units'!C342)</f>
        <v>Groundwater Treatment System - Stand Alone Large - Long Term &gt; 6 mos.</v>
      </c>
      <c r="C343" s="543"/>
      <c r="D343" s="57" t="str">
        <f>IF('SOW Units'!E342="","",'SOW Units'!E342)</f>
        <v>Per Month</v>
      </c>
      <c r="E343" s="82">
        <f>'SOW Units'!I342</f>
        <v>0</v>
      </c>
      <c r="F343" s="34">
        <f>'SOW Units'!G342</f>
        <v>1306.6500000000001</v>
      </c>
      <c r="G343" s="244">
        <f t="shared" si="32"/>
        <v>0</v>
      </c>
      <c r="H343" s="85">
        <v>0</v>
      </c>
      <c r="I343" s="360">
        <f t="shared" si="33"/>
        <v>0</v>
      </c>
      <c r="J343" s="89">
        <v>0</v>
      </c>
      <c r="K343" s="244">
        <f t="shared" si="34"/>
        <v>0</v>
      </c>
      <c r="L343" s="93">
        <f t="shared" si="35"/>
        <v>0</v>
      </c>
      <c r="M343" s="375">
        <f t="shared" si="36"/>
        <v>0</v>
      </c>
      <c r="N343" s="225" t="b">
        <f t="shared" si="37"/>
        <v>0</v>
      </c>
      <c r="O343" s="36"/>
      <c r="P343" s="36"/>
      <c r="Q343" s="36"/>
      <c r="R343" s="36"/>
    </row>
    <row r="344" spans="1:18" s="8" customFormat="1" ht="16.5" hidden="1" customHeight="1" x14ac:dyDescent="0.35">
      <c r="A344" s="122" t="str">
        <f>'SOW Units'!B343</f>
        <v>18-11.</v>
      </c>
      <c r="B344" s="542" t="str">
        <f>IF('SOW Units'!C343="","",'SOW Units'!C343)</f>
        <v>Air Sparge System - Small - Short Term ≤ 6 mos.</v>
      </c>
      <c r="C344" s="543"/>
      <c r="D344" s="57" t="str">
        <f>IF('SOW Units'!E343="","",'SOW Units'!E343)</f>
        <v>Per Month</v>
      </c>
      <c r="E344" s="82">
        <f>'SOW Units'!I343</f>
        <v>0</v>
      </c>
      <c r="F344" s="34">
        <f>'SOW Units'!G343</f>
        <v>2892.75</v>
      </c>
      <c r="G344" s="244">
        <f t="shared" si="32"/>
        <v>0</v>
      </c>
      <c r="H344" s="85">
        <v>0</v>
      </c>
      <c r="I344" s="360">
        <f t="shared" si="33"/>
        <v>0</v>
      </c>
      <c r="J344" s="89">
        <v>0</v>
      </c>
      <c r="K344" s="244">
        <f t="shared" si="34"/>
        <v>0</v>
      </c>
      <c r="L344" s="93">
        <f t="shared" si="35"/>
        <v>0</v>
      </c>
      <c r="M344" s="375">
        <f t="shared" si="36"/>
        <v>0</v>
      </c>
      <c r="N344" s="225" t="b">
        <f t="shared" si="37"/>
        <v>0</v>
      </c>
      <c r="O344" s="36"/>
      <c r="P344" s="36"/>
      <c r="Q344" s="36"/>
      <c r="R344" s="36"/>
    </row>
    <row r="345" spans="1:18" s="8" customFormat="1" ht="16.5" hidden="1" customHeight="1" x14ac:dyDescent="0.35">
      <c r="A345" s="122" t="str">
        <f>'SOW Units'!B344</f>
        <v>18-12.</v>
      </c>
      <c r="B345" s="542" t="str">
        <f>IF('SOW Units'!C344="","",'SOW Units'!C344)</f>
        <v>Air Sparge System - Small - Long Term &gt; 6 mos.</v>
      </c>
      <c r="C345" s="543"/>
      <c r="D345" s="57" t="str">
        <f>IF('SOW Units'!E344="","",'SOW Units'!E344)</f>
        <v>Per Month</v>
      </c>
      <c r="E345" s="82">
        <f>'SOW Units'!I344</f>
        <v>0</v>
      </c>
      <c r="F345" s="34">
        <f>'SOW Units'!G344</f>
        <v>1932.68</v>
      </c>
      <c r="G345" s="244">
        <f t="shared" si="32"/>
        <v>0</v>
      </c>
      <c r="H345" s="85">
        <v>0</v>
      </c>
      <c r="I345" s="360">
        <f t="shared" si="33"/>
        <v>0</v>
      </c>
      <c r="J345" s="89">
        <v>0</v>
      </c>
      <c r="K345" s="244">
        <f t="shared" si="34"/>
        <v>0</v>
      </c>
      <c r="L345" s="93">
        <f t="shared" si="35"/>
        <v>0</v>
      </c>
      <c r="M345" s="375">
        <f t="shared" si="36"/>
        <v>0</v>
      </c>
      <c r="N345" s="225" t="b">
        <f t="shared" si="37"/>
        <v>0</v>
      </c>
      <c r="O345" s="36"/>
      <c r="P345" s="36"/>
      <c r="Q345" s="36"/>
      <c r="R345" s="36"/>
    </row>
    <row r="346" spans="1:18" s="8" customFormat="1" ht="16.5" hidden="1" customHeight="1" x14ac:dyDescent="0.35">
      <c r="A346" s="122" t="str">
        <f>'SOW Units'!B345</f>
        <v>18-13.</v>
      </c>
      <c r="B346" s="542" t="str">
        <f>IF('SOW Units'!C345="","",'SOW Units'!C345)</f>
        <v>Air Sparge System - Medium - Short Term ≤ 6 mos.</v>
      </c>
      <c r="C346" s="543"/>
      <c r="D346" s="57" t="str">
        <f>IF('SOW Units'!E345="","",'SOW Units'!E345)</f>
        <v>Per Month</v>
      </c>
      <c r="E346" s="82">
        <f>'SOW Units'!I345</f>
        <v>0</v>
      </c>
      <c r="F346" s="34">
        <f>'SOW Units'!G345</f>
        <v>3222.45</v>
      </c>
      <c r="G346" s="244">
        <f t="shared" si="32"/>
        <v>0</v>
      </c>
      <c r="H346" s="85">
        <v>0</v>
      </c>
      <c r="I346" s="360">
        <f t="shared" si="33"/>
        <v>0</v>
      </c>
      <c r="J346" s="89">
        <v>0</v>
      </c>
      <c r="K346" s="244">
        <f t="shared" si="34"/>
        <v>0</v>
      </c>
      <c r="L346" s="93">
        <f t="shared" si="35"/>
        <v>0</v>
      </c>
      <c r="M346" s="375">
        <f t="shared" si="36"/>
        <v>0</v>
      </c>
      <c r="N346" s="225" t="b">
        <f t="shared" si="37"/>
        <v>0</v>
      </c>
      <c r="O346" s="36"/>
      <c r="P346" s="36"/>
      <c r="Q346" s="36"/>
      <c r="R346" s="36"/>
    </row>
    <row r="347" spans="1:18" s="8" customFormat="1" ht="16.5" hidden="1" customHeight="1" x14ac:dyDescent="0.35">
      <c r="A347" s="122" t="str">
        <f>'SOW Units'!B346</f>
        <v>18-14.</v>
      </c>
      <c r="B347" s="542" t="str">
        <f>IF('SOW Units'!C346="","",'SOW Units'!C346)</f>
        <v>Air Sparge System - Medium - Long Term &gt; 6 mos.</v>
      </c>
      <c r="C347" s="543"/>
      <c r="D347" s="57" t="str">
        <f>IF('SOW Units'!E346="","",'SOW Units'!E346)</f>
        <v>Per Month</v>
      </c>
      <c r="E347" s="82">
        <f>'SOW Units'!I346</f>
        <v>0</v>
      </c>
      <c r="F347" s="34">
        <f>'SOW Units'!G346</f>
        <v>2153.1799999999998</v>
      </c>
      <c r="G347" s="244">
        <f t="shared" si="32"/>
        <v>0</v>
      </c>
      <c r="H347" s="85">
        <v>0</v>
      </c>
      <c r="I347" s="360">
        <f t="shared" si="33"/>
        <v>0</v>
      </c>
      <c r="J347" s="89">
        <v>0</v>
      </c>
      <c r="K347" s="244">
        <f t="shared" si="34"/>
        <v>0</v>
      </c>
      <c r="L347" s="93">
        <f t="shared" si="35"/>
        <v>0</v>
      </c>
      <c r="M347" s="375">
        <f t="shared" si="36"/>
        <v>0</v>
      </c>
      <c r="N347" s="225" t="b">
        <f t="shared" si="37"/>
        <v>0</v>
      </c>
      <c r="O347" s="36"/>
      <c r="P347" s="36"/>
      <c r="Q347" s="36"/>
      <c r="R347" s="36"/>
    </row>
    <row r="348" spans="1:18" s="8" customFormat="1" ht="16.5" hidden="1" customHeight="1" x14ac:dyDescent="0.35">
      <c r="A348" s="122" t="str">
        <f>'SOW Units'!B347</f>
        <v>18-15.</v>
      </c>
      <c r="B348" s="542" t="str">
        <f>IF('SOW Units'!C347="","",'SOW Units'!C347)</f>
        <v>Air Sparge System - Large - Short Term ≤ 6 mos.</v>
      </c>
      <c r="C348" s="543"/>
      <c r="D348" s="57" t="str">
        <f>IF('SOW Units'!E347="","",'SOW Units'!E347)</f>
        <v>Per Month</v>
      </c>
      <c r="E348" s="82">
        <f>'SOW Units'!I347</f>
        <v>0</v>
      </c>
      <c r="F348" s="34">
        <f>'SOW Units'!G347</f>
        <v>4674.6000000000004</v>
      </c>
      <c r="G348" s="244">
        <f t="shared" si="32"/>
        <v>0</v>
      </c>
      <c r="H348" s="85">
        <v>0</v>
      </c>
      <c r="I348" s="360">
        <f t="shared" si="33"/>
        <v>0</v>
      </c>
      <c r="J348" s="89">
        <v>0</v>
      </c>
      <c r="K348" s="244">
        <f t="shared" si="34"/>
        <v>0</v>
      </c>
      <c r="L348" s="93">
        <f t="shared" si="35"/>
        <v>0</v>
      </c>
      <c r="M348" s="375">
        <f t="shared" si="36"/>
        <v>0</v>
      </c>
      <c r="N348" s="225" t="b">
        <f t="shared" si="37"/>
        <v>0</v>
      </c>
      <c r="O348" s="36"/>
      <c r="P348" s="36"/>
      <c r="Q348" s="36"/>
      <c r="R348" s="36"/>
    </row>
    <row r="349" spans="1:18" s="8" customFormat="1" ht="16.5" hidden="1" customHeight="1" x14ac:dyDescent="0.35">
      <c r="A349" s="122" t="str">
        <f>'SOW Units'!B348</f>
        <v>18-16.</v>
      </c>
      <c r="B349" s="542" t="str">
        <f>IF('SOW Units'!C348="","",'SOW Units'!C348)</f>
        <v>Air Sparge System - Large - Long Term &gt; 6 mos.</v>
      </c>
      <c r="C349" s="543"/>
      <c r="D349" s="57" t="str">
        <f>IF('SOW Units'!E348="","",'SOW Units'!E348)</f>
        <v>Per Month</v>
      </c>
      <c r="E349" s="82">
        <f>'SOW Units'!I348</f>
        <v>0</v>
      </c>
      <c r="F349" s="34">
        <f>'SOW Units'!G348</f>
        <v>3123.38</v>
      </c>
      <c r="G349" s="244">
        <f t="shared" si="32"/>
        <v>0</v>
      </c>
      <c r="H349" s="85">
        <v>0</v>
      </c>
      <c r="I349" s="360">
        <f t="shared" si="33"/>
        <v>0</v>
      </c>
      <c r="J349" s="89">
        <v>0</v>
      </c>
      <c r="K349" s="244">
        <f t="shared" si="34"/>
        <v>0</v>
      </c>
      <c r="L349" s="93">
        <f t="shared" si="35"/>
        <v>0</v>
      </c>
      <c r="M349" s="375">
        <f t="shared" si="36"/>
        <v>0</v>
      </c>
      <c r="N349" s="225" t="b">
        <f t="shared" si="37"/>
        <v>0</v>
      </c>
      <c r="O349" s="36"/>
      <c r="P349" s="36"/>
      <c r="Q349" s="36"/>
      <c r="R349" s="36"/>
    </row>
    <row r="350" spans="1:18" s="8" customFormat="1" ht="16.5" hidden="1" customHeight="1" x14ac:dyDescent="0.35">
      <c r="A350" s="122" t="str">
        <f>'SOW Units'!B349</f>
        <v>18-17.</v>
      </c>
      <c r="B350" s="542" t="str">
        <f>IF('SOW Units'!C349="","",'SOW Units'!C349)</f>
        <v>AS/SVE System - Small - Short Term ≤ 6 mos.</v>
      </c>
      <c r="C350" s="543"/>
      <c r="D350" s="57" t="str">
        <f>IF('SOW Units'!E349="","",'SOW Units'!E349)</f>
        <v>Per Month</v>
      </c>
      <c r="E350" s="82">
        <f>'SOW Units'!I349</f>
        <v>0</v>
      </c>
      <c r="F350" s="34">
        <f>'SOW Units'!G349</f>
        <v>6184</v>
      </c>
      <c r="G350" s="244">
        <f t="shared" si="32"/>
        <v>0</v>
      </c>
      <c r="H350" s="85">
        <v>0</v>
      </c>
      <c r="I350" s="360">
        <f t="shared" si="33"/>
        <v>0</v>
      </c>
      <c r="J350" s="89">
        <v>0</v>
      </c>
      <c r="K350" s="244">
        <f t="shared" si="34"/>
        <v>0</v>
      </c>
      <c r="L350" s="93">
        <f t="shared" si="35"/>
        <v>0</v>
      </c>
      <c r="M350" s="375">
        <f t="shared" si="36"/>
        <v>0</v>
      </c>
      <c r="N350" s="225" t="b">
        <f t="shared" si="37"/>
        <v>0</v>
      </c>
      <c r="O350" s="36"/>
      <c r="P350" s="36"/>
      <c r="Q350" s="36"/>
      <c r="R350" s="36"/>
    </row>
    <row r="351" spans="1:18" s="8" customFormat="1" ht="16.5" hidden="1" customHeight="1" x14ac:dyDescent="0.35">
      <c r="A351" s="122" t="str">
        <f>'SOW Units'!B350</f>
        <v>18-18.</v>
      </c>
      <c r="B351" s="542" t="str">
        <f>IF('SOW Units'!C350="","",'SOW Units'!C350)</f>
        <v>AS/SVE System - Small - Long Term &gt; 6 mos.</v>
      </c>
      <c r="C351" s="543"/>
      <c r="D351" s="57" t="str">
        <f>IF('SOW Units'!E350="","",'SOW Units'!E350)</f>
        <v>Per Month</v>
      </c>
      <c r="E351" s="82">
        <f>'SOW Units'!I350</f>
        <v>0</v>
      </c>
      <c r="F351" s="34">
        <f>'SOW Units'!G350</f>
        <v>4131.75</v>
      </c>
      <c r="G351" s="244">
        <f t="shared" si="32"/>
        <v>0</v>
      </c>
      <c r="H351" s="85">
        <v>0</v>
      </c>
      <c r="I351" s="360">
        <f t="shared" si="33"/>
        <v>0</v>
      </c>
      <c r="J351" s="89">
        <v>0</v>
      </c>
      <c r="K351" s="244">
        <f t="shared" si="34"/>
        <v>0</v>
      </c>
      <c r="L351" s="93">
        <f t="shared" si="35"/>
        <v>0</v>
      </c>
      <c r="M351" s="375">
        <f t="shared" si="36"/>
        <v>0</v>
      </c>
      <c r="N351" s="225" t="b">
        <f t="shared" si="37"/>
        <v>0</v>
      </c>
      <c r="O351" s="36"/>
      <c r="P351" s="36"/>
      <c r="Q351" s="36"/>
      <c r="R351" s="36"/>
    </row>
    <row r="352" spans="1:18" s="8" customFormat="1" ht="16.5" hidden="1" customHeight="1" x14ac:dyDescent="0.35">
      <c r="A352" s="122" t="str">
        <f>'SOW Units'!B351</f>
        <v>18-19.</v>
      </c>
      <c r="B352" s="542" t="str">
        <f>IF('SOW Units'!C351="","",'SOW Units'!C351)</f>
        <v>AS/SVE System - Medium - Short Term ≤ 6 mos.</v>
      </c>
      <c r="C352" s="543"/>
      <c r="D352" s="57" t="str">
        <f>IF('SOW Units'!E351="","",'SOW Units'!E351)</f>
        <v>Per Month</v>
      </c>
      <c r="E352" s="82">
        <f>'SOW Units'!I351</f>
        <v>0</v>
      </c>
      <c r="F352" s="34">
        <f>'SOW Units'!G351</f>
        <v>7218</v>
      </c>
      <c r="G352" s="244">
        <f t="shared" si="32"/>
        <v>0</v>
      </c>
      <c r="H352" s="85">
        <v>0</v>
      </c>
      <c r="I352" s="360">
        <f t="shared" si="33"/>
        <v>0</v>
      </c>
      <c r="J352" s="89">
        <v>0</v>
      </c>
      <c r="K352" s="244">
        <f t="shared" si="34"/>
        <v>0</v>
      </c>
      <c r="L352" s="93">
        <f t="shared" si="35"/>
        <v>0</v>
      </c>
      <c r="M352" s="375">
        <f t="shared" si="36"/>
        <v>0</v>
      </c>
      <c r="N352" s="225" t="b">
        <f t="shared" si="37"/>
        <v>0</v>
      </c>
      <c r="O352" s="36"/>
      <c r="P352" s="36"/>
      <c r="Q352" s="36"/>
      <c r="R352" s="36"/>
    </row>
    <row r="353" spans="1:18" s="8" customFormat="1" ht="16.5" hidden="1" customHeight="1" x14ac:dyDescent="0.35">
      <c r="A353" s="122" t="str">
        <f>'SOW Units'!B352</f>
        <v>18-20.</v>
      </c>
      <c r="B353" s="542" t="str">
        <f>IF('SOW Units'!C352="","",'SOW Units'!C352)</f>
        <v>AS/SVE System - Medium - Long Term &gt; 6 mos.</v>
      </c>
      <c r="C353" s="543"/>
      <c r="D353" s="57" t="str">
        <f>IF('SOW Units'!E352="","",'SOW Units'!E352)</f>
        <v>Per Month</v>
      </c>
      <c r="E353" s="82">
        <f>'SOW Units'!I352</f>
        <v>0</v>
      </c>
      <c r="F353" s="34">
        <f>'SOW Units'!G352</f>
        <v>4822.6499999999996</v>
      </c>
      <c r="G353" s="244">
        <f t="shared" si="32"/>
        <v>0</v>
      </c>
      <c r="H353" s="85">
        <v>0</v>
      </c>
      <c r="I353" s="360">
        <f t="shared" si="33"/>
        <v>0</v>
      </c>
      <c r="J353" s="89">
        <v>0</v>
      </c>
      <c r="K353" s="244">
        <f t="shared" si="34"/>
        <v>0</v>
      </c>
      <c r="L353" s="93">
        <f t="shared" si="35"/>
        <v>0</v>
      </c>
      <c r="M353" s="375">
        <f t="shared" si="36"/>
        <v>0</v>
      </c>
      <c r="N353" s="225" t="b">
        <f t="shared" si="37"/>
        <v>0</v>
      </c>
      <c r="O353" s="36"/>
      <c r="P353" s="36"/>
      <c r="Q353" s="36"/>
      <c r="R353" s="36"/>
    </row>
    <row r="354" spans="1:18" s="8" customFormat="1" ht="16.5" hidden="1" customHeight="1" x14ac:dyDescent="0.35">
      <c r="A354" s="122" t="str">
        <f>'SOW Units'!B353</f>
        <v>18-21.</v>
      </c>
      <c r="B354" s="542" t="str">
        <f>IF('SOW Units'!C353="","",'SOW Units'!C353)</f>
        <v>AS/SVE System - Large - Short Term ≤ 6 mos.</v>
      </c>
      <c r="C354" s="543"/>
      <c r="D354" s="57" t="str">
        <f>IF('SOW Units'!E353="","",'SOW Units'!E353)</f>
        <v>Per Month</v>
      </c>
      <c r="E354" s="82">
        <f>'SOW Units'!I353</f>
        <v>0</v>
      </c>
      <c r="F354" s="34">
        <f>'SOW Units'!G353</f>
        <v>9000</v>
      </c>
      <c r="G354" s="244">
        <f t="shared" si="32"/>
        <v>0</v>
      </c>
      <c r="H354" s="85">
        <v>0</v>
      </c>
      <c r="I354" s="360">
        <f t="shared" si="33"/>
        <v>0</v>
      </c>
      <c r="J354" s="89">
        <v>0</v>
      </c>
      <c r="K354" s="244">
        <f t="shared" si="34"/>
        <v>0</v>
      </c>
      <c r="L354" s="93">
        <f t="shared" si="35"/>
        <v>0</v>
      </c>
      <c r="M354" s="375">
        <f t="shared" si="36"/>
        <v>0</v>
      </c>
      <c r="N354" s="225" t="b">
        <f t="shared" si="37"/>
        <v>0</v>
      </c>
      <c r="O354" s="36"/>
      <c r="P354" s="36"/>
      <c r="Q354" s="36"/>
      <c r="R354" s="36"/>
    </row>
    <row r="355" spans="1:18" s="8" customFormat="1" ht="16.5" hidden="1" customHeight="1" x14ac:dyDescent="0.35">
      <c r="A355" s="122" t="str">
        <f>'SOW Units'!B354</f>
        <v>18-22.</v>
      </c>
      <c r="B355" s="542" t="str">
        <f>IF('SOW Units'!C354="","",'SOW Units'!C354)</f>
        <v>AS/SVE System - Large - Long Term &gt; 6 mos.</v>
      </c>
      <c r="C355" s="543"/>
      <c r="D355" s="57" t="str">
        <f>IF('SOW Units'!E354="","",'SOW Units'!E354)</f>
        <v>Per Month</v>
      </c>
      <c r="E355" s="82">
        <f>'SOW Units'!I354</f>
        <v>0</v>
      </c>
      <c r="F355" s="34">
        <f>'SOW Units'!G354</f>
        <v>5775</v>
      </c>
      <c r="G355" s="244">
        <f t="shared" si="32"/>
        <v>0</v>
      </c>
      <c r="H355" s="85">
        <v>0</v>
      </c>
      <c r="I355" s="360">
        <f t="shared" si="33"/>
        <v>0</v>
      </c>
      <c r="J355" s="89">
        <v>0</v>
      </c>
      <c r="K355" s="244">
        <f t="shared" si="34"/>
        <v>0</v>
      </c>
      <c r="L355" s="93">
        <f t="shared" si="35"/>
        <v>0</v>
      </c>
      <c r="M355" s="375">
        <f t="shared" si="36"/>
        <v>0</v>
      </c>
      <c r="N355" s="225" t="b">
        <f t="shared" si="37"/>
        <v>0</v>
      </c>
      <c r="O355" s="36"/>
      <c r="P355" s="36"/>
      <c r="Q355" s="36"/>
      <c r="R355" s="36"/>
    </row>
    <row r="356" spans="1:18" s="8" customFormat="1" ht="16.5" hidden="1" customHeight="1" x14ac:dyDescent="0.35">
      <c r="A356" s="122" t="str">
        <f>'SOW Units'!B355</f>
        <v>18-23.</v>
      </c>
      <c r="B356" s="542" t="str">
        <f>IF('SOW Units'!C355="","",'SOW Units'!C355)</f>
        <v>MPE System - Small - Short Term ≤ 6 mos.</v>
      </c>
      <c r="C356" s="543"/>
      <c r="D356" s="57" t="str">
        <f>IF('SOW Units'!E355="","",'SOW Units'!E355)</f>
        <v>Per Month</v>
      </c>
      <c r="E356" s="82">
        <f>'SOW Units'!I355</f>
        <v>0</v>
      </c>
      <c r="F356" s="34">
        <f>'SOW Units'!G355</f>
        <v>4130.7</v>
      </c>
      <c r="G356" s="244">
        <f t="shared" si="32"/>
        <v>0</v>
      </c>
      <c r="H356" s="85">
        <v>0</v>
      </c>
      <c r="I356" s="360">
        <f t="shared" si="33"/>
        <v>0</v>
      </c>
      <c r="J356" s="89">
        <v>0</v>
      </c>
      <c r="K356" s="244">
        <f t="shared" si="34"/>
        <v>0</v>
      </c>
      <c r="L356" s="93">
        <f t="shared" si="35"/>
        <v>0</v>
      </c>
      <c r="M356" s="375">
        <f t="shared" si="36"/>
        <v>0</v>
      </c>
      <c r="N356" s="225" t="b">
        <f t="shared" si="37"/>
        <v>0</v>
      </c>
      <c r="O356" s="36"/>
      <c r="P356" s="36"/>
      <c r="Q356" s="36"/>
      <c r="R356" s="36"/>
    </row>
    <row r="357" spans="1:18" s="8" customFormat="1" ht="16.5" hidden="1" customHeight="1" x14ac:dyDescent="0.35">
      <c r="A357" s="122" t="str">
        <f>'SOW Units'!B356</f>
        <v>18-24.</v>
      </c>
      <c r="B357" s="542" t="str">
        <f>IF('SOW Units'!C356="","",'SOW Units'!C356)</f>
        <v>MPE System - Small - Long Term &gt; 6 mos.</v>
      </c>
      <c r="C357" s="543"/>
      <c r="D357" s="57" t="str">
        <f>IF('SOW Units'!E356="","",'SOW Units'!E356)</f>
        <v>Per Month</v>
      </c>
      <c r="E357" s="82">
        <f>'SOW Units'!I356</f>
        <v>0</v>
      </c>
      <c r="F357" s="34">
        <f>'SOW Units'!G356</f>
        <v>2759.55</v>
      </c>
      <c r="G357" s="244">
        <f t="shared" si="32"/>
        <v>0</v>
      </c>
      <c r="H357" s="85">
        <v>0</v>
      </c>
      <c r="I357" s="360">
        <f t="shared" si="33"/>
        <v>0</v>
      </c>
      <c r="J357" s="89">
        <v>0</v>
      </c>
      <c r="K357" s="244">
        <f t="shared" si="34"/>
        <v>0</v>
      </c>
      <c r="L357" s="93">
        <f t="shared" si="35"/>
        <v>0</v>
      </c>
      <c r="M357" s="375">
        <f t="shared" si="36"/>
        <v>0</v>
      </c>
      <c r="N357" s="225" t="b">
        <f t="shared" si="37"/>
        <v>0</v>
      </c>
      <c r="O357" s="36"/>
      <c r="P357" s="36"/>
      <c r="Q357" s="36"/>
      <c r="R357" s="36"/>
    </row>
    <row r="358" spans="1:18" s="8" customFormat="1" ht="16.5" hidden="1" customHeight="1" x14ac:dyDescent="0.35">
      <c r="A358" s="122" t="str">
        <f>'SOW Units'!B357</f>
        <v>18-25.</v>
      </c>
      <c r="B358" s="542" t="str">
        <f>IF('SOW Units'!C357="","",'SOW Units'!C357)</f>
        <v>MPE System - Medium - Short Term ≤ 6 mos.</v>
      </c>
      <c r="C358" s="543"/>
      <c r="D358" s="57" t="str">
        <f>IF('SOW Units'!E357="","",'SOW Units'!E357)</f>
        <v>Per Month</v>
      </c>
      <c r="E358" s="82">
        <f>'SOW Units'!I357</f>
        <v>0</v>
      </c>
      <c r="F358" s="34">
        <f>'SOW Units'!G357</f>
        <v>6039.6</v>
      </c>
      <c r="G358" s="244">
        <f t="shared" si="32"/>
        <v>0</v>
      </c>
      <c r="H358" s="85">
        <v>0</v>
      </c>
      <c r="I358" s="360">
        <f t="shared" si="33"/>
        <v>0</v>
      </c>
      <c r="J358" s="89">
        <v>0</v>
      </c>
      <c r="K358" s="244">
        <f t="shared" si="34"/>
        <v>0</v>
      </c>
      <c r="L358" s="93">
        <f t="shared" si="35"/>
        <v>0</v>
      </c>
      <c r="M358" s="375">
        <f t="shared" si="36"/>
        <v>0</v>
      </c>
      <c r="N358" s="225" t="b">
        <f t="shared" si="37"/>
        <v>0</v>
      </c>
      <c r="O358" s="36"/>
      <c r="P358" s="36"/>
      <c r="Q358" s="36"/>
      <c r="R358" s="36"/>
    </row>
    <row r="359" spans="1:18" s="9" customFormat="1" ht="16.5" hidden="1" customHeight="1" x14ac:dyDescent="0.35">
      <c r="A359" s="122" t="str">
        <f>'SOW Units'!B358</f>
        <v>18-26.</v>
      </c>
      <c r="B359" s="542" t="str">
        <f>IF('SOW Units'!C358="","",'SOW Units'!C358)</f>
        <v>MPE System - Medium - Long Term &gt; 6 mos.</v>
      </c>
      <c r="C359" s="543"/>
      <c r="D359" s="57" t="str">
        <f>IF('SOW Units'!E358="","",'SOW Units'!E358)</f>
        <v>Per Month</v>
      </c>
      <c r="E359" s="82">
        <f>'SOW Units'!I358</f>
        <v>0</v>
      </c>
      <c r="F359" s="34">
        <f>'SOW Units'!G358</f>
        <v>4035.15</v>
      </c>
      <c r="G359" s="244">
        <f t="shared" si="32"/>
        <v>0</v>
      </c>
      <c r="H359" s="85">
        <v>0</v>
      </c>
      <c r="I359" s="360">
        <f t="shared" si="33"/>
        <v>0</v>
      </c>
      <c r="J359" s="89">
        <v>0</v>
      </c>
      <c r="K359" s="244">
        <f t="shared" si="34"/>
        <v>0</v>
      </c>
      <c r="L359" s="93">
        <f t="shared" si="35"/>
        <v>0</v>
      </c>
      <c r="M359" s="375">
        <f t="shared" si="36"/>
        <v>0</v>
      </c>
      <c r="N359" s="225" t="b">
        <f t="shared" si="37"/>
        <v>0</v>
      </c>
      <c r="O359" s="45"/>
      <c r="P359" s="45"/>
      <c r="Q359" s="45"/>
      <c r="R359" s="45"/>
    </row>
    <row r="360" spans="1:18" s="8" customFormat="1" ht="16.5" hidden="1" customHeight="1" x14ac:dyDescent="0.35">
      <c r="A360" s="122" t="str">
        <f>'SOW Units'!B359</f>
        <v>18-27.</v>
      </c>
      <c r="B360" s="542" t="str">
        <f>IF('SOW Units'!C359="","",'SOW Units'!C359)</f>
        <v>MPE System - Large - Short Term ≤ 6 mos.</v>
      </c>
      <c r="C360" s="543"/>
      <c r="D360" s="57" t="str">
        <f>IF('SOW Units'!E359="","",'SOW Units'!E359)</f>
        <v>Per Month</v>
      </c>
      <c r="E360" s="82">
        <f>'SOW Units'!I359</f>
        <v>0</v>
      </c>
      <c r="F360" s="34">
        <f>'SOW Units'!G359</f>
        <v>6830.25</v>
      </c>
      <c r="G360" s="244">
        <f t="shared" si="32"/>
        <v>0</v>
      </c>
      <c r="H360" s="85">
        <v>0</v>
      </c>
      <c r="I360" s="360">
        <f t="shared" si="33"/>
        <v>0</v>
      </c>
      <c r="J360" s="89">
        <v>0</v>
      </c>
      <c r="K360" s="244">
        <f t="shared" si="34"/>
        <v>0</v>
      </c>
      <c r="L360" s="93">
        <f t="shared" si="35"/>
        <v>0</v>
      </c>
      <c r="M360" s="375">
        <f t="shared" si="36"/>
        <v>0</v>
      </c>
      <c r="N360" s="225" t="b">
        <f t="shared" si="37"/>
        <v>0</v>
      </c>
      <c r="O360" s="36"/>
      <c r="P360" s="36"/>
      <c r="Q360" s="36"/>
      <c r="R360" s="36"/>
    </row>
    <row r="361" spans="1:18" s="8" customFormat="1" ht="16.5" hidden="1" customHeight="1" x14ac:dyDescent="0.35">
      <c r="A361" s="122" t="str">
        <f>'SOW Units'!B360</f>
        <v>18-28.</v>
      </c>
      <c r="B361" s="542" t="str">
        <f>IF('SOW Units'!C360="","",'SOW Units'!C360)</f>
        <v>MPE System - Large - Long Term &gt; 6 mos.</v>
      </c>
      <c r="C361" s="543"/>
      <c r="D361" s="57" t="str">
        <f>IF('SOW Units'!E360="","",'SOW Units'!E360)</f>
        <v>Per Month</v>
      </c>
      <c r="E361" s="82">
        <f>'SOW Units'!I360</f>
        <v>0</v>
      </c>
      <c r="F361" s="34">
        <f>'SOW Units'!G360</f>
        <v>5181.75</v>
      </c>
      <c r="G361" s="244">
        <f t="shared" si="32"/>
        <v>0</v>
      </c>
      <c r="H361" s="85">
        <v>0</v>
      </c>
      <c r="I361" s="360">
        <f t="shared" si="33"/>
        <v>0</v>
      </c>
      <c r="J361" s="89">
        <v>0</v>
      </c>
      <c r="K361" s="244">
        <f t="shared" si="34"/>
        <v>0</v>
      </c>
      <c r="L361" s="93">
        <f t="shared" si="35"/>
        <v>0</v>
      </c>
      <c r="M361" s="375">
        <f t="shared" si="36"/>
        <v>0</v>
      </c>
      <c r="N361" s="225" t="b">
        <f t="shared" si="37"/>
        <v>0</v>
      </c>
      <c r="O361" s="36"/>
      <c r="P361" s="36"/>
      <c r="Q361" s="36"/>
      <c r="R361" s="36"/>
    </row>
    <row r="362" spans="1:18" s="8" customFormat="1" ht="16.5" hidden="1" customHeight="1" x14ac:dyDescent="0.35">
      <c r="A362" s="122" t="str">
        <f>'SOW Units'!B361</f>
        <v>18-29.</v>
      </c>
      <c r="B362" s="542" t="str">
        <f>IF('SOW Units'!C361="","",'SOW Units'!C361)</f>
        <v>Groundwater Treatment - Add On - Small - Short Term ≤ 6 mos.</v>
      </c>
      <c r="C362" s="543"/>
      <c r="D362" s="57" t="str">
        <f>IF('SOW Units'!E361="","",'SOW Units'!E361)</f>
        <v>Per Month</v>
      </c>
      <c r="E362" s="82">
        <f>'SOW Units'!I361</f>
        <v>0</v>
      </c>
      <c r="F362" s="34">
        <f>'SOW Units'!G361</f>
        <v>619.32000000000005</v>
      </c>
      <c r="G362" s="244">
        <f t="shared" si="32"/>
        <v>0</v>
      </c>
      <c r="H362" s="85">
        <v>0</v>
      </c>
      <c r="I362" s="360">
        <f t="shared" si="33"/>
        <v>0</v>
      </c>
      <c r="J362" s="89">
        <v>0</v>
      </c>
      <c r="K362" s="244">
        <f t="shared" si="34"/>
        <v>0</v>
      </c>
      <c r="L362" s="93">
        <f t="shared" si="35"/>
        <v>0</v>
      </c>
      <c r="M362" s="375">
        <f t="shared" si="36"/>
        <v>0</v>
      </c>
      <c r="N362" s="225" t="b">
        <f t="shared" si="37"/>
        <v>0</v>
      </c>
      <c r="O362" s="36"/>
      <c r="P362" s="36"/>
      <c r="Q362" s="36"/>
      <c r="R362" s="36"/>
    </row>
    <row r="363" spans="1:18" s="8" customFormat="1" ht="16.5" hidden="1" customHeight="1" x14ac:dyDescent="0.35">
      <c r="A363" s="122" t="str">
        <f>'SOW Units'!B362</f>
        <v>18-30.</v>
      </c>
      <c r="B363" s="542" t="str">
        <f>IF('SOW Units'!C362="","",'SOW Units'!C362)</f>
        <v>Groundwater Treatment - Add On - Medium - Short Term ≤ 6 mos.</v>
      </c>
      <c r="C363" s="543"/>
      <c r="D363" s="57" t="str">
        <f>IF('SOW Units'!E362="","",'SOW Units'!E362)</f>
        <v>Per Month</v>
      </c>
      <c r="E363" s="82">
        <f>'SOW Units'!I362</f>
        <v>0</v>
      </c>
      <c r="F363" s="34">
        <f>'SOW Units'!G362</f>
        <v>1007.12</v>
      </c>
      <c r="G363" s="244">
        <f t="shared" si="32"/>
        <v>0</v>
      </c>
      <c r="H363" s="85">
        <v>0</v>
      </c>
      <c r="I363" s="360">
        <f t="shared" si="33"/>
        <v>0</v>
      </c>
      <c r="J363" s="89">
        <v>0</v>
      </c>
      <c r="K363" s="244">
        <f t="shared" si="34"/>
        <v>0</v>
      </c>
      <c r="L363" s="93">
        <f t="shared" si="35"/>
        <v>0</v>
      </c>
      <c r="M363" s="375">
        <f t="shared" si="36"/>
        <v>0</v>
      </c>
      <c r="N363" s="225" t="b">
        <f t="shared" si="37"/>
        <v>0</v>
      </c>
      <c r="O363" s="36"/>
      <c r="P363" s="36"/>
      <c r="Q363" s="36"/>
      <c r="R363" s="36"/>
    </row>
    <row r="364" spans="1:18" s="8" customFormat="1" ht="16.5" hidden="1" customHeight="1" x14ac:dyDescent="0.35">
      <c r="A364" s="122" t="str">
        <f>'SOW Units'!B363</f>
        <v>18-31.</v>
      </c>
      <c r="B364" s="542" t="str">
        <f>IF('SOW Units'!C363="","",'SOW Units'!C363)</f>
        <v>Groundwater Treatment - Add On - Large - Short Term ≤ 6 mos.</v>
      </c>
      <c r="C364" s="543"/>
      <c r="D364" s="57" t="str">
        <f>IF('SOW Units'!E363="","",'SOW Units'!E363)</f>
        <v>Per Month</v>
      </c>
      <c r="E364" s="82">
        <f>'SOW Units'!I363</f>
        <v>0</v>
      </c>
      <c r="F364" s="34">
        <f>'SOW Units'!G363</f>
        <v>2025.83</v>
      </c>
      <c r="G364" s="244">
        <f t="shared" si="32"/>
        <v>0</v>
      </c>
      <c r="H364" s="85">
        <v>0</v>
      </c>
      <c r="I364" s="360">
        <f t="shared" si="33"/>
        <v>0</v>
      </c>
      <c r="J364" s="89">
        <v>0</v>
      </c>
      <c r="K364" s="244">
        <f t="shared" si="34"/>
        <v>0</v>
      </c>
      <c r="L364" s="93">
        <f t="shared" si="35"/>
        <v>0</v>
      </c>
      <c r="M364" s="375">
        <f t="shared" si="36"/>
        <v>0</v>
      </c>
      <c r="N364" s="225" t="b">
        <f t="shared" si="37"/>
        <v>0</v>
      </c>
      <c r="O364" s="36"/>
      <c r="P364" s="36"/>
      <c r="Q364" s="36"/>
      <c r="R364" s="36"/>
    </row>
    <row r="365" spans="1:18" s="8" customFormat="1" ht="16.5" hidden="1" customHeight="1" x14ac:dyDescent="0.35">
      <c r="A365" s="122" t="str">
        <f>'SOW Units'!B364</f>
        <v>18-32.</v>
      </c>
      <c r="B365" s="542" t="str">
        <f>IF('SOW Units'!C364="","",'SOW Units'!C364)</f>
        <v>Groundwater Treatment - Add On - Small - Long Term &gt; 6 mos.</v>
      </c>
      <c r="C365" s="543"/>
      <c r="D365" s="57" t="str">
        <f>IF('SOW Units'!E364="","",'SOW Units'!E364)</f>
        <v>Per Month</v>
      </c>
      <c r="E365" s="82">
        <f>'SOW Units'!I364</f>
        <v>0</v>
      </c>
      <c r="F365" s="34">
        <f>'SOW Units'!G364</f>
        <v>324.13</v>
      </c>
      <c r="G365" s="244">
        <f t="shared" si="32"/>
        <v>0</v>
      </c>
      <c r="H365" s="85">
        <v>0</v>
      </c>
      <c r="I365" s="360">
        <f t="shared" si="33"/>
        <v>0</v>
      </c>
      <c r="J365" s="89">
        <v>0</v>
      </c>
      <c r="K365" s="244">
        <f t="shared" si="34"/>
        <v>0</v>
      </c>
      <c r="L365" s="93">
        <f t="shared" si="35"/>
        <v>0</v>
      </c>
      <c r="M365" s="375">
        <f t="shared" si="36"/>
        <v>0</v>
      </c>
      <c r="N365" s="225" t="b">
        <f t="shared" si="37"/>
        <v>0</v>
      </c>
      <c r="O365" s="36"/>
      <c r="P365" s="36"/>
      <c r="Q365" s="36"/>
      <c r="R365" s="36"/>
    </row>
    <row r="366" spans="1:18" s="8" customFormat="1" ht="16.5" hidden="1" customHeight="1" x14ac:dyDescent="0.35">
      <c r="A366" s="122" t="str">
        <f>'SOW Units'!B365</f>
        <v>18-33.</v>
      </c>
      <c r="B366" s="542" t="str">
        <f>IF('SOW Units'!C365="","",'SOW Units'!C365)</f>
        <v>Groundwater Treatment - Add On - Medium - Long Term &gt; 6 mos.</v>
      </c>
      <c r="C366" s="543"/>
      <c r="D366" s="57" t="str">
        <f>IF('SOW Units'!E365="","",'SOW Units'!E365)</f>
        <v>Per Month</v>
      </c>
      <c r="E366" s="82">
        <f>'SOW Units'!I365</f>
        <v>0</v>
      </c>
      <c r="F366" s="34">
        <f>'SOW Units'!G365</f>
        <v>619.32000000000005</v>
      </c>
      <c r="G366" s="244">
        <f t="shared" si="32"/>
        <v>0</v>
      </c>
      <c r="H366" s="85">
        <v>0</v>
      </c>
      <c r="I366" s="360">
        <f t="shared" si="33"/>
        <v>0</v>
      </c>
      <c r="J366" s="89">
        <v>0</v>
      </c>
      <c r="K366" s="244">
        <f t="shared" si="34"/>
        <v>0</v>
      </c>
      <c r="L366" s="93">
        <f t="shared" si="35"/>
        <v>0</v>
      </c>
      <c r="M366" s="375">
        <f t="shared" si="36"/>
        <v>0</v>
      </c>
      <c r="N366" s="225" t="b">
        <f t="shared" si="37"/>
        <v>0</v>
      </c>
      <c r="O366" s="36"/>
      <c r="P366" s="36"/>
      <c r="Q366" s="36"/>
      <c r="R366" s="36"/>
    </row>
    <row r="367" spans="1:18" s="8" customFormat="1" ht="16.5" hidden="1" customHeight="1" x14ac:dyDescent="0.35">
      <c r="A367" s="122" t="str">
        <f>'SOW Units'!B366</f>
        <v>18-34.</v>
      </c>
      <c r="B367" s="542" t="str">
        <f>IF('SOW Units'!C366="","",'SOW Units'!C366)</f>
        <v>Groundwater Treatment - Add On - Large - Long Term &gt; 6 mos.</v>
      </c>
      <c r="C367" s="543"/>
      <c r="D367" s="57" t="str">
        <f>IF('SOW Units'!E366="","",'SOW Units'!E366)</f>
        <v>Per Month</v>
      </c>
      <c r="E367" s="82">
        <f>'SOW Units'!I366</f>
        <v>0</v>
      </c>
      <c r="F367" s="34">
        <f>'SOW Units'!G366</f>
        <v>1238.6500000000001</v>
      </c>
      <c r="G367" s="244">
        <f t="shared" si="32"/>
        <v>0</v>
      </c>
      <c r="H367" s="85">
        <v>0</v>
      </c>
      <c r="I367" s="360">
        <f t="shared" si="33"/>
        <v>0</v>
      </c>
      <c r="J367" s="89">
        <v>0</v>
      </c>
      <c r="K367" s="244">
        <f t="shared" si="34"/>
        <v>0</v>
      </c>
      <c r="L367" s="93">
        <f t="shared" si="35"/>
        <v>0</v>
      </c>
      <c r="M367" s="375">
        <f t="shared" si="36"/>
        <v>0</v>
      </c>
      <c r="N367" s="225" t="b">
        <f t="shared" si="37"/>
        <v>0</v>
      </c>
      <c r="O367" s="36"/>
      <c r="P367" s="36"/>
      <c r="Q367" s="36"/>
      <c r="R367" s="36"/>
    </row>
    <row r="368" spans="1:18" s="8" customFormat="1" ht="16.5" hidden="1" customHeight="1" x14ac:dyDescent="0.35">
      <c r="A368" s="122" t="str">
        <f>'SOW Units'!B367</f>
        <v>18-35.</v>
      </c>
      <c r="B368" s="542" t="str">
        <f>IF('SOW Units'!C367="","",'SOW Units'!C367)</f>
        <v>Carbon Off Gas Treatment - Add On - Small - Short Term ≤ 6 mos.</v>
      </c>
      <c r="C368" s="543"/>
      <c r="D368" s="57" t="str">
        <f>IF('SOW Units'!E367="","",'SOW Units'!E367)</f>
        <v>Per Month</v>
      </c>
      <c r="E368" s="82">
        <f>'SOW Units'!I367</f>
        <v>0</v>
      </c>
      <c r="F368" s="34">
        <f>'SOW Units'!G367</f>
        <v>648.27</v>
      </c>
      <c r="G368" s="244">
        <f t="shared" si="32"/>
        <v>0</v>
      </c>
      <c r="H368" s="85">
        <v>0</v>
      </c>
      <c r="I368" s="360">
        <f t="shared" si="33"/>
        <v>0</v>
      </c>
      <c r="J368" s="89">
        <v>0</v>
      </c>
      <c r="K368" s="244">
        <f t="shared" si="34"/>
        <v>0</v>
      </c>
      <c r="L368" s="93">
        <f t="shared" si="35"/>
        <v>0</v>
      </c>
      <c r="M368" s="375">
        <f t="shared" si="36"/>
        <v>0</v>
      </c>
      <c r="N368" s="225" t="b">
        <f t="shared" si="37"/>
        <v>0</v>
      </c>
      <c r="O368" s="36"/>
      <c r="P368" s="36"/>
      <c r="Q368" s="36"/>
      <c r="R368" s="36"/>
    </row>
    <row r="369" spans="1:18" s="8" customFormat="1" ht="16.5" hidden="1" customHeight="1" x14ac:dyDescent="0.35">
      <c r="A369" s="122" t="str">
        <f>'SOW Units'!B368</f>
        <v>18-36.</v>
      </c>
      <c r="B369" s="542" t="str">
        <f>IF('SOW Units'!C368="","",'SOW Units'!C368)</f>
        <v>Carbon Off Gas Treatment - Add On - Medium - Short Term ≤ 6 mos.</v>
      </c>
      <c r="C369" s="543"/>
      <c r="D369" s="57" t="str">
        <f>IF('SOW Units'!E368="","",'SOW Units'!E368)</f>
        <v>Per Month</v>
      </c>
      <c r="E369" s="82">
        <f>'SOW Units'!I368</f>
        <v>0</v>
      </c>
      <c r="F369" s="34">
        <f>'SOW Units'!G368</f>
        <v>648.27</v>
      </c>
      <c r="G369" s="244">
        <f t="shared" si="32"/>
        <v>0</v>
      </c>
      <c r="H369" s="85">
        <v>0</v>
      </c>
      <c r="I369" s="360">
        <f t="shared" si="33"/>
        <v>0</v>
      </c>
      <c r="J369" s="89">
        <v>0</v>
      </c>
      <c r="K369" s="244">
        <f t="shared" si="34"/>
        <v>0</v>
      </c>
      <c r="L369" s="93">
        <f t="shared" si="35"/>
        <v>0</v>
      </c>
      <c r="M369" s="375">
        <f t="shared" si="36"/>
        <v>0</v>
      </c>
      <c r="N369" s="225" t="b">
        <f t="shared" si="37"/>
        <v>0</v>
      </c>
      <c r="O369" s="36"/>
      <c r="P369" s="36"/>
      <c r="Q369" s="36"/>
      <c r="R369" s="36"/>
    </row>
    <row r="370" spans="1:18" s="8" customFormat="1" ht="16.5" hidden="1" customHeight="1" x14ac:dyDescent="0.35">
      <c r="A370" s="122" t="str">
        <f>'SOW Units'!B369</f>
        <v>18-37.</v>
      </c>
      <c r="B370" s="542" t="str">
        <f>IF('SOW Units'!C369="","",'SOW Units'!C369)</f>
        <v>Carbon Off Gas Treatment - Add On - Large - Short Term ≤ 6 mos.</v>
      </c>
      <c r="C370" s="543"/>
      <c r="D370" s="57" t="str">
        <f>IF('SOW Units'!E369="","",'SOW Units'!E369)</f>
        <v>Per Month</v>
      </c>
      <c r="E370" s="82">
        <f>'SOW Units'!I369</f>
        <v>0</v>
      </c>
      <c r="F370" s="34">
        <f>'SOW Units'!G369</f>
        <v>1670</v>
      </c>
      <c r="G370" s="244">
        <f t="shared" si="32"/>
        <v>0</v>
      </c>
      <c r="H370" s="85">
        <v>0</v>
      </c>
      <c r="I370" s="360">
        <f t="shared" si="33"/>
        <v>0</v>
      </c>
      <c r="J370" s="89">
        <v>0</v>
      </c>
      <c r="K370" s="244">
        <f t="shared" si="34"/>
        <v>0</v>
      </c>
      <c r="L370" s="93">
        <f t="shared" si="35"/>
        <v>0</v>
      </c>
      <c r="M370" s="375">
        <f t="shared" si="36"/>
        <v>0</v>
      </c>
      <c r="N370" s="225" t="b">
        <f t="shared" si="37"/>
        <v>0</v>
      </c>
      <c r="O370" s="36"/>
      <c r="P370" s="36"/>
      <c r="Q370" s="36"/>
      <c r="R370" s="36"/>
    </row>
    <row r="371" spans="1:18" s="9" customFormat="1" ht="16.5" hidden="1" customHeight="1" x14ac:dyDescent="0.35">
      <c r="A371" s="122" t="str">
        <f>'SOW Units'!B370</f>
        <v>18-38.</v>
      </c>
      <c r="B371" s="542" t="str">
        <f>IF('SOW Units'!C370="","",'SOW Units'!C370)</f>
        <v>Carbon Off Gas Treatment - Add On - Small- Long Term &gt; 6 mos.</v>
      </c>
      <c r="C371" s="543"/>
      <c r="D371" s="57" t="str">
        <f>IF('SOW Units'!E370="","",'SOW Units'!E370)</f>
        <v>Per Month</v>
      </c>
      <c r="E371" s="82">
        <f>'SOW Units'!I370</f>
        <v>0</v>
      </c>
      <c r="F371" s="34">
        <f>'SOW Units'!G370</f>
        <v>315</v>
      </c>
      <c r="G371" s="244">
        <f t="shared" si="32"/>
        <v>0</v>
      </c>
      <c r="H371" s="85">
        <v>0</v>
      </c>
      <c r="I371" s="360">
        <f t="shared" si="33"/>
        <v>0</v>
      </c>
      <c r="J371" s="89">
        <v>0</v>
      </c>
      <c r="K371" s="244">
        <f t="shared" si="34"/>
        <v>0</v>
      </c>
      <c r="L371" s="93">
        <f t="shared" si="35"/>
        <v>0</v>
      </c>
      <c r="M371" s="375">
        <f t="shared" si="36"/>
        <v>0</v>
      </c>
      <c r="N371" s="225" t="b">
        <f t="shared" si="37"/>
        <v>0</v>
      </c>
      <c r="O371" s="45"/>
      <c r="P371" s="45"/>
      <c r="Q371" s="45"/>
      <c r="R371" s="45"/>
    </row>
    <row r="372" spans="1:18" s="8" customFormat="1" ht="16.5" hidden="1" customHeight="1" x14ac:dyDescent="0.35">
      <c r="A372" s="122" t="str">
        <f>'SOW Units'!B371</f>
        <v>18-39.</v>
      </c>
      <c r="B372" s="542" t="str">
        <f>IF('SOW Units'!C371="","",'SOW Units'!C371)</f>
        <v>Carbon Off Gas Treatment - Add On - Medium - Long Term &gt; 6 mos.</v>
      </c>
      <c r="C372" s="543"/>
      <c r="D372" s="57" t="str">
        <f>IF('SOW Units'!E371="","",'SOW Units'!E371)</f>
        <v>Per Month</v>
      </c>
      <c r="E372" s="82">
        <f>'SOW Units'!I371</f>
        <v>0</v>
      </c>
      <c r="F372" s="34">
        <f>'SOW Units'!G371</f>
        <v>315</v>
      </c>
      <c r="G372" s="244">
        <f t="shared" si="32"/>
        <v>0</v>
      </c>
      <c r="H372" s="85">
        <v>0</v>
      </c>
      <c r="I372" s="360">
        <f t="shared" si="33"/>
        <v>0</v>
      </c>
      <c r="J372" s="89">
        <v>0</v>
      </c>
      <c r="K372" s="244">
        <f t="shared" si="34"/>
        <v>0</v>
      </c>
      <c r="L372" s="93">
        <f t="shared" si="35"/>
        <v>0</v>
      </c>
      <c r="M372" s="375">
        <f t="shared" si="36"/>
        <v>0</v>
      </c>
      <c r="N372" s="225" t="b">
        <f t="shared" si="37"/>
        <v>0</v>
      </c>
      <c r="O372" s="36"/>
      <c r="P372" s="36"/>
      <c r="Q372" s="36"/>
      <c r="R372" s="36"/>
    </row>
    <row r="373" spans="1:18" s="8" customFormat="1" ht="16.5" hidden="1" customHeight="1" x14ac:dyDescent="0.35">
      <c r="A373" s="122" t="str">
        <f>'SOW Units'!B372</f>
        <v>18-40.</v>
      </c>
      <c r="B373" s="542" t="str">
        <f>IF('SOW Units'!C372="","",'SOW Units'!C372)</f>
        <v xml:space="preserve">Carbon Off Gas Treatment - Add On - Large - Long Term &gt; 6 mos. </v>
      </c>
      <c r="C373" s="543"/>
      <c r="D373" s="57" t="str">
        <f>IF('SOW Units'!E372="","",'SOW Units'!E372)</f>
        <v>Per Month</v>
      </c>
      <c r="E373" s="82">
        <f>'SOW Units'!I372</f>
        <v>0</v>
      </c>
      <c r="F373" s="34">
        <f>'SOW Units'!G372</f>
        <v>420</v>
      </c>
      <c r="G373" s="244">
        <f t="shared" si="32"/>
        <v>0</v>
      </c>
      <c r="H373" s="85">
        <v>0</v>
      </c>
      <c r="I373" s="360">
        <f t="shared" si="33"/>
        <v>0</v>
      </c>
      <c r="J373" s="89">
        <v>0</v>
      </c>
      <c r="K373" s="244">
        <f t="shared" si="34"/>
        <v>0</v>
      </c>
      <c r="L373" s="93">
        <f t="shared" si="35"/>
        <v>0</v>
      </c>
      <c r="M373" s="375">
        <f t="shared" si="36"/>
        <v>0</v>
      </c>
      <c r="N373" s="225" t="b">
        <f t="shared" si="37"/>
        <v>0</v>
      </c>
      <c r="O373" s="36"/>
      <c r="P373" s="36"/>
      <c r="Q373" s="36"/>
      <c r="R373" s="36"/>
    </row>
    <row r="374" spans="1:18" s="8" customFormat="1" ht="16.5" hidden="1" customHeight="1" x14ac:dyDescent="0.35">
      <c r="A374" s="122" t="str">
        <f>'SOW Units'!B373</f>
        <v>18-41.</v>
      </c>
      <c r="B374" s="542" t="str">
        <f>IF('SOW Units'!C373="","",'SOW Units'!C373)</f>
        <v>Thermox/Catox Off Gas Treatment - Add On - Small - Short Term ≤ 6 mos.</v>
      </c>
      <c r="C374" s="543"/>
      <c r="D374" s="57" t="str">
        <f>IF('SOW Units'!E373="","",'SOW Units'!E373)</f>
        <v>Per Month</v>
      </c>
      <c r="E374" s="82">
        <f>'SOW Units'!I373</f>
        <v>0</v>
      </c>
      <c r="F374" s="34">
        <f>'SOW Units'!G373</f>
        <v>2730</v>
      </c>
      <c r="G374" s="244">
        <f t="shared" si="32"/>
        <v>0</v>
      </c>
      <c r="H374" s="85">
        <v>0</v>
      </c>
      <c r="I374" s="360">
        <f t="shared" si="33"/>
        <v>0</v>
      </c>
      <c r="J374" s="89">
        <v>0</v>
      </c>
      <c r="K374" s="244">
        <f t="shared" si="34"/>
        <v>0</v>
      </c>
      <c r="L374" s="93">
        <f t="shared" si="35"/>
        <v>0</v>
      </c>
      <c r="M374" s="375">
        <f t="shared" si="36"/>
        <v>0</v>
      </c>
      <c r="N374" s="225" t="b">
        <f t="shared" si="37"/>
        <v>0</v>
      </c>
      <c r="O374" s="36"/>
      <c r="P374" s="36"/>
      <c r="Q374" s="36"/>
      <c r="R374" s="36"/>
    </row>
    <row r="375" spans="1:18" s="8" customFormat="1" ht="16.5" hidden="1" customHeight="1" x14ac:dyDescent="0.35">
      <c r="A375" s="122" t="str">
        <f>'SOW Units'!B374</f>
        <v>18-42.</v>
      </c>
      <c r="B375" s="542" t="str">
        <f>IF('SOW Units'!C374="","",'SOW Units'!C374)</f>
        <v>Thermox/Catox Off Gas Treatment - Add On - Medium - Short Term ≤ 6 mos.</v>
      </c>
      <c r="C375" s="543"/>
      <c r="D375" s="57" t="str">
        <f>IF('SOW Units'!E374="","",'SOW Units'!E374)</f>
        <v>Per Month</v>
      </c>
      <c r="E375" s="82">
        <f>'SOW Units'!I374</f>
        <v>0</v>
      </c>
      <c r="F375" s="34">
        <f>'SOW Units'!G374</f>
        <v>2940</v>
      </c>
      <c r="G375" s="244">
        <f t="shared" si="32"/>
        <v>0</v>
      </c>
      <c r="H375" s="85">
        <v>0</v>
      </c>
      <c r="I375" s="360">
        <f t="shared" si="33"/>
        <v>0</v>
      </c>
      <c r="J375" s="89">
        <v>0</v>
      </c>
      <c r="K375" s="244">
        <f t="shared" si="34"/>
        <v>0</v>
      </c>
      <c r="L375" s="93">
        <f t="shared" si="35"/>
        <v>0</v>
      </c>
      <c r="M375" s="375">
        <f t="shared" si="36"/>
        <v>0</v>
      </c>
      <c r="N375" s="225" t="b">
        <f t="shared" si="37"/>
        <v>0</v>
      </c>
      <c r="O375" s="36"/>
      <c r="P375" s="36"/>
      <c r="Q375" s="36"/>
      <c r="R375" s="36"/>
    </row>
    <row r="376" spans="1:18" s="8" customFormat="1" ht="16.5" hidden="1" customHeight="1" x14ac:dyDescent="0.35">
      <c r="A376" s="122" t="str">
        <f>'SOW Units'!B375</f>
        <v>18-43.</v>
      </c>
      <c r="B376" s="542" t="str">
        <f>IF('SOW Units'!C375="","",'SOW Units'!C375)</f>
        <v>Thermox/Catox Off Gas Treatment - Add On - Large - Short Term ≤ 6 mos.</v>
      </c>
      <c r="C376" s="543"/>
      <c r="D376" s="57" t="str">
        <f>IF('SOW Units'!E375="","",'SOW Units'!E375)</f>
        <v>Per Month</v>
      </c>
      <c r="E376" s="82">
        <f>'SOW Units'!I375</f>
        <v>0</v>
      </c>
      <c r="F376" s="34">
        <f>'SOW Units'!G375</f>
        <v>4200</v>
      </c>
      <c r="G376" s="244">
        <f t="shared" si="32"/>
        <v>0</v>
      </c>
      <c r="H376" s="85">
        <v>0</v>
      </c>
      <c r="I376" s="360">
        <f t="shared" si="33"/>
        <v>0</v>
      </c>
      <c r="J376" s="89">
        <v>0</v>
      </c>
      <c r="K376" s="244">
        <f t="shared" si="34"/>
        <v>0</v>
      </c>
      <c r="L376" s="93">
        <f t="shared" si="35"/>
        <v>0</v>
      </c>
      <c r="M376" s="375">
        <f t="shared" si="36"/>
        <v>0</v>
      </c>
      <c r="N376" s="225" t="b">
        <f t="shared" si="37"/>
        <v>0</v>
      </c>
      <c r="O376" s="36"/>
      <c r="P376" s="36"/>
      <c r="Q376" s="36"/>
      <c r="R376" s="36"/>
    </row>
    <row r="377" spans="1:18" s="8" customFormat="1" ht="16.5" hidden="1" customHeight="1" x14ac:dyDescent="0.35">
      <c r="A377" s="122" t="str">
        <f>'SOW Units'!B376</f>
        <v>18-44.</v>
      </c>
      <c r="B377" s="542" t="str">
        <f>IF('SOW Units'!C376="","",'SOW Units'!C376)</f>
        <v xml:space="preserve">Thermox/Catox Off Gas Treatment - Add On - Small - Long Term &gt; 6 mos. </v>
      </c>
      <c r="C377" s="543"/>
      <c r="D377" s="57" t="str">
        <f>IF('SOW Units'!E376="","",'SOW Units'!E376)</f>
        <v>Per Month</v>
      </c>
      <c r="E377" s="82">
        <f>'SOW Units'!I376</f>
        <v>0</v>
      </c>
      <c r="F377" s="34">
        <f>'SOW Units'!G376</f>
        <v>3150</v>
      </c>
      <c r="G377" s="244">
        <f t="shared" si="32"/>
        <v>0</v>
      </c>
      <c r="H377" s="85">
        <v>0</v>
      </c>
      <c r="I377" s="360">
        <f t="shared" si="33"/>
        <v>0</v>
      </c>
      <c r="J377" s="89">
        <v>0</v>
      </c>
      <c r="K377" s="244">
        <f t="shared" si="34"/>
        <v>0</v>
      </c>
      <c r="L377" s="93">
        <f t="shared" si="35"/>
        <v>0</v>
      </c>
      <c r="M377" s="375">
        <f t="shared" si="36"/>
        <v>0</v>
      </c>
      <c r="N377" s="225" t="b">
        <f t="shared" si="37"/>
        <v>0</v>
      </c>
      <c r="O377" s="36"/>
      <c r="P377" s="36"/>
      <c r="Q377" s="36"/>
      <c r="R377" s="36"/>
    </row>
    <row r="378" spans="1:18" s="8" customFormat="1" ht="16.5" hidden="1" customHeight="1" x14ac:dyDescent="0.35">
      <c r="A378" s="122" t="str">
        <f>'SOW Units'!B377</f>
        <v>18-45.</v>
      </c>
      <c r="B378" s="542" t="str">
        <f>IF('SOW Units'!C377="","",'SOW Units'!C377)</f>
        <v xml:space="preserve">Thermox/Catox Off Gas Treatment - Add On - Medium - Long Term &gt; 6 mos. </v>
      </c>
      <c r="C378" s="543"/>
      <c r="D378" s="57" t="str">
        <f>IF('SOW Units'!E377="","",'SOW Units'!E377)</f>
        <v>Per Month</v>
      </c>
      <c r="E378" s="82">
        <f>'SOW Units'!I377</f>
        <v>0</v>
      </c>
      <c r="F378" s="34">
        <f>'SOW Units'!G377</f>
        <v>4200</v>
      </c>
      <c r="G378" s="244">
        <f t="shared" si="32"/>
        <v>0</v>
      </c>
      <c r="H378" s="85">
        <v>0</v>
      </c>
      <c r="I378" s="360">
        <f t="shared" si="33"/>
        <v>0</v>
      </c>
      <c r="J378" s="89">
        <v>0</v>
      </c>
      <c r="K378" s="244">
        <f t="shared" si="34"/>
        <v>0</v>
      </c>
      <c r="L378" s="93">
        <f t="shared" si="35"/>
        <v>0</v>
      </c>
      <c r="M378" s="375">
        <f t="shared" si="36"/>
        <v>0</v>
      </c>
      <c r="N378" s="225" t="b">
        <f t="shared" si="37"/>
        <v>0</v>
      </c>
      <c r="O378" s="36"/>
      <c r="P378" s="36"/>
      <c r="Q378" s="36"/>
      <c r="R378" s="36"/>
    </row>
    <row r="379" spans="1:18" s="8" customFormat="1" ht="16.5" hidden="1" customHeight="1" x14ac:dyDescent="0.35">
      <c r="A379" s="122" t="str">
        <f>'SOW Units'!B378</f>
        <v>18-46.</v>
      </c>
      <c r="B379" s="542" t="str">
        <f>IF('SOW Units'!C378="","",'SOW Units'!C378)</f>
        <v xml:space="preserve">Thermox/Catox Off Gas Treatment - Add On - Large - Long Term &gt; 6 mos. </v>
      </c>
      <c r="C379" s="543"/>
      <c r="D379" s="57" t="str">
        <f>IF('SOW Units'!E378="","",'SOW Units'!E378)</f>
        <v>Per Month</v>
      </c>
      <c r="E379" s="82">
        <f>'SOW Units'!I378</f>
        <v>0</v>
      </c>
      <c r="F379" s="34">
        <f>'SOW Units'!G378</f>
        <v>4830</v>
      </c>
      <c r="G379" s="244">
        <f t="shared" si="32"/>
        <v>0</v>
      </c>
      <c r="H379" s="85">
        <v>0</v>
      </c>
      <c r="I379" s="360">
        <f t="shared" si="33"/>
        <v>0</v>
      </c>
      <c r="J379" s="89">
        <v>0</v>
      </c>
      <c r="K379" s="244">
        <f t="shared" si="34"/>
        <v>0</v>
      </c>
      <c r="L379" s="93">
        <f t="shared" si="35"/>
        <v>0</v>
      </c>
      <c r="M379" s="375">
        <f t="shared" si="36"/>
        <v>0</v>
      </c>
      <c r="N379" s="225" t="b">
        <f t="shared" si="37"/>
        <v>0</v>
      </c>
      <c r="O379" s="36"/>
      <c r="P379" s="36"/>
      <c r="Q379" s="36"/>
      <c r="R379" s="36"/>
    </row>
    <row r="380" spans="1:18" s="8" customFormat="1" ht="16.5" hidden="1" customHeight="1" x14ac:dyDescent="0.35">
      <c r="A380" s="122" t="str">
        <f>'SOW Units'!B379</f>
        <v>18-47.</v>
      </c>
      <c r="B380" s="542" t="str">
        <f>IF('SOW Units'!C379="","",'SOW Units'!C379)</f>
        <v>Soil Vapor Extraction (SVE) System - Small - Short Term ≤ 6 Months</v>
      </c>
      <c r="C380" s="543"/>
      <c r="D380" s="57" t="str">
        <f>IF('SOW Units'!E379="","",'SOW Units'!E379)</f>
        <v>Per Month</v>
      </c>
      <c r="E380" s="82">
        <f>'SOW Units'!I379</f>
        <v>0</v>
      </c>
      <c r="F380" s="34">
        <f>'SOW Units'!G379</f>
        <v>3056.13</v>
      </c>
      <c r="G380" s="244">
        <f t="shared" si="32"/>
        <v>0</v>
      </c>
      <c r="H380" s="85">
        <v>0</v>
      </c>
      <c r="I380" s="360">
        <f t="shared" si="33"/>
        <v>0</v>
      </c>
      <c r="J380" s="89">
        <v>0</v>
      </c>
      <c r="K380" s="244">
        <f t="shared" si="34"/>
        <v>0</v>
      </c>
      <c r="L380" s="93">
        <f t="shared" si="35"/>
        <v>0</v>
      </c>
      <c r="M380" s="375">
        <f t="shared" si="36"/>
        <v>0</v>
      </c>
      <c r="N380" s="225" t="b">
        <f t="shared" si="37"/>
        <v>0</v>
      </c>
      <c r="O380" s="36"/>
      <c r="P380" s="36"/>
      <c r="Q380" s="36"/>
      <c r="R380" s="36"/>
    </row>
    <row r="381" spans="1:18" s="8" customFormat="1" ht="16.5" hidden="1" customHeight="1" x14ac:dyDescent="0.35">
      <c r="A381" s="122" t="str">
        <f>'SOW Units'!B380</f>
        <v>18.48.</v>
      </c>
      <c r="B381" s="542" t="str">
        <f>IF('SOW Units'!C380="","",'SOW Units'!C380)</f>
        <v>Soil Vapor Extraction (SVE) System - Small - Long Term &gt; 6 Months</v>
      </c>
      <c r="C381" s="543"/>
      <c r="D381" s="57" t="str">
        <f>IF('SOW Units'!E380="","",'SOW Units'!E380)</f>
        <v>Per Month</v>
      </c>
      <c r="E381" s="82">
        <f>'SOW Units'!I380</f>
        <v>0</v>
      </c>
      <c r="F381" s="34">
        <f>'SOW Units'!G380</f>
        <v>2928.78</v>
      </c>
      <c r="G381" s="244">
        <f t="shared" si="32"/>
        <v>0</v>
      </c>
      <c r="H381" s="85">
        <v>0</v>
      </c>
      <c r="I381" s="360">
        <f t="shared" si="33"/>
        <v>0</v>
      </c>
      <c r="J381" s="89">
        <v>0</v>
      </c>
      <c r="K381" s="244">
        <f t="shared" si="34"/>
        <v>0</v>
      </c>
      <c r="L381" s="93">
        <f t="shared" si="35"/>
        <v>0</v>
      </c>
      <c r="M381" s="375">
        <f t="shared" si="36"/>
        <v>0</v>
      </c>
      <c r="N381" s="225" t="b">
        <f t="shared" si="37"/>
        <v>0</v>
      </c>
      <c r="O381" s="36"/>
      <c r="P381" s="36"/>
      <c r="Q381" s="36"/>
      <c r="R381" s="36"/>
    </row>
    <row r="382" spans="1:18" s="8" customFormat="1" ht="16.5" hidden="1" customHeight="1" x14ac:dyDescent="0.35">
      <c r="A382" s="122" t="str">
        <f>'SOW Units'!B381</f>
        <v>18-49.</v>
      </c>
      <c r="B382" s="542" t="str">
        <f>IF('SOW Units'!C381="","",'SOW Units'!C381)</f>
        <v>Soil Vapor Extraction (SVE) System - Medium - Short Term ≤ 6 Months</v>
      </c>
      <c r="C382" s="543"/>
      <c r="D382" s="57" t="str">
        <f>IF('SOW Units'!E381="","",'SOW Units'!E381)</f>
        <v>Per Month</v>
      </c>
      <c r="E382" s="82">
        <f>'SOW Units'!I381</f>
        <v>0</v>
      </c>
      <c r="F382" s="34">
        <f>'SOW Units'!G381</f>
        <v>3565.48</v>
      </c>
      <c r="G382" s="244">
        <f t="shared" si="32"/>
        <v>0</v>
      </c>
      <c r="H382" s="85">
        <v>0</v>
      </c>
      <c r="I382" s="360">
        <f t="shared" si="33"/>
        <v>0</v>
      </c>
      <c r="J382" s="89">
        <v>0</v>
      </c>
      <c r="K382" s="244">
        <f t="shared" si="34"/>
        <v>0</v>
      </c>
      <c r="L382" s="93">
        <f t="shared" si="35"/>
        <v>0</v>
      </c>
      <c r="M382" s="375">
        <f t="shared" si="36"/>
        <v>0</v>
      </c>
      <c r="N382" s="225" t="b">
        <f t="shared" si="37"/>
        <v>0</v>
      </c>
      <c r="O382" s="36"/>
      <c r="P382" s="36"/>
      <c r="Q382" s="36"/>
      <c r="R382" s="36"/>
    </row>
    <row r="383" spans="1:18" s="8" customFormat="1" ht="16.5" hidden="1" customHeight="1" x14ac:dyDescent="0.35">
      <c r="A383" s="122" t="str">
        <f>'SOW Units'!B382</f>
        <v>18-50.</v>
      </c>
      <c r="B383" s="542" t="str">
        <f>IF('SOW Units'!C382="","",'SOW Units'!C382)</f>
        <v>Soil Vapor Extraction (SVE) System - Medium - Long Term &gt; 6 Months</v>
      </c>
      <c r="C383" s="543"/>
      <c r="D383" s="57" t="str">
        <f>IF('SOW Units'!E382="","",'SOW Units'!E382)</f>
        <v>Per Month</v>
      </c>
      <c r="E383" s="82">
        <f>'SOW Units'!I382</f>
        <v>0</v>
      </c>
      <c r="F383" s="34">
        <f>'SOW Units'!G382</f>
        <v>3438.14</v>
      </c>
      <c r="G383" s="244">
        <f t="shared" si="32"/>
        <v>0</v>
      </c>
      <c r="H383" s="85">
        <v>0</v>
      </c>
      <c r="I383" s="360">
        <f t="shared" si="33"/>
        <v>0</v>
      </c>
      <c r="J383" s="89">
        <v>0</v>
      </c>
      <c r="K383" s="244">
        <f t="shared" si="34"/>
        <v>0</v>
      </c>
      <c r="L383" s="93">
        <f t="shared" si="35"/>
        <v>0</v>
      </c>
      <c r="M383" s="375">
        <f t="shared" si="36"/>
        <v>0</v>
      </c>
      <c r="N383" s="225" t="b">
        <f t="shared" si="37"/>
        <v>0</v>
      </c>
      <c r="O383" s="36"/>
      <c r="P383" s="36"/>
      <c r="Q383" s="36"/>
      <c r="R383" s="36"/>
    </row>
    <row r="384" spans="1:18" s="8" customFormat="1" ht="16.5" hidden="1" customHeight="1" x14ac:dyDescent="0.35">
      <c r="A384" s="122" t="str">
        <f>'SOW Units'!B383</f>
        <v>18-51.</v>
      </c>
      <c r="B384" s="542" t="str">
        <f>IF('SOW Units'!C383="","",'SOW Units'!C383)</f>
        <v>Soil Vapor Extraction (SVE) System - Large - Short Term ≤ 6 Months</v>
      </c>
      <c r="C384" s="543"/>
      <c r="D384" s="57" t="str">
        <f>IF('SOW Units'!E383="","",'SOW Units'!E383)</f>
        <v>Per Month</v>
      </c>
      <c r="E384" s="82">
        <f>'SOW Units'!I383</f>
        <v>0</v>
      </c>
      <c r="F384" s="34">
        <f>'SOW Units'!G383</f>
        <v>7137.9</v>
      </c>
      <c r="G384" s="244">
        <f t="shared" si="32"/>
        <v>0</v>
      </c>
      <c r="H384" s="85">
        <v>0</v>
      </c>
      <c r="I384" s="360">
        <f t="shared" si="33"/>
        <v>0</v>
      </c>
      <c r="J384" s="89">
        <v>0</v>
      </c>
      <c r="K384" s="244">
        <f t="shared" si="34"/>
        <v>0</v>
      </c>
      <c r="L384" s="93">
        <f t="shared" si="35"/>
        <v>0</v>
      </c>
      <c r="M384" s="375">
        <f t="shared" si="36"/>
        <v>0</v>
      </c>
      <c r="N384" s="225" t="b">
        <f t="shared" si="37"/>
        <v>0</v>
      </c>
      <c r="O384" s="36"/>
      <c r="P384" s="36"/>
      <c r="Q384" s="36"/>
      <c r="R384" s="36"/>
    </row>
    <row r="385" spans="1:18" s="8" customFormat="1" ht="16.5" hidden="1" customHeight="1" x14ac:dyDescent="0.35">
      <c r="A385" s="122" t="str">
        <f>'SOW Units'!B384</f>
        <v>18-52.</v>
      </c>
      <c r="B385" s="542" t="str">
        <f>IF('SOW Units'!C384="","",'SOW Units'!C384)</f>
        <v>Soil Vapor Extraction (SVE) System - Large - Long Term &gt; 6 Months</v>
      </c>
      <c r="C385" s="543"/>
      <c r="D385" s="57" t="str">
        <f>IF('SOW Units'!E384="","",'SOW Units'!E384)</f>
        <v>Per Month</v>
      </c>
      <c r="E385" s="82">
        <f>'SOW Units'!I384</f>
        <v>0</v>
      </c>
      <c r="F385" s="34">
        <f>'SOW Units'!G384</f>
        <v>6600</v>
      </c>
      <c r="G385" s="244">
        <f t="shared" si="32"/>
        <v>0</v>
      </c>
      <c r="H385" s="85">
        <v>0</v>
      </c>
      <c r="I385" s="360">
        <f t="shared" si="33"/>
        <v>0</v>
      </c>
      <c r="J385" s="89">
        <v>0</v>
      </c>
      <c r="K385" s="244">
        <f t="shared" si="34"/>
        <v>0</v>
      </c>
      <c r="L385" s="93">
        <f t="shared" si="35"/>
        <v>0</v>
      </c>
      <c r="M385" s="375">
        <f t="shared" si="36"/>
        <v>0</v>
      </c>
      <c r="N385" s="225" t="b">
        <f t="shared" si="37"/>
        <v>0</v>
      </c>
      <c r="O385" s="36"/>
      <c r="P385" s="36"/>
      <c r="Q385" s="36"/>
      <c r="R385" s="36"/>
    </row>
    <row r="386" spans="1:18" s="8" customFormat="1" ht="16.5" hidden="1" customHeight="1" x14ac:dyDescent="0.35">
      <c r="A386" s="122" t="str">
        <f>'SOW Units'!B385</f>
        <v>18-53.</v>
      </c>
      <c r="B386" s="542" t="str">
        <f>IF('SOW Units'!C385="","",'SOW Units'!C385)</f>
        <v>Air Sparge/Multphase Extraction (AS/MPE) System - Small - Short Term ≤ 6 Months</v>
      </c>
      <c r="C386" s="543"/>
      <c r="D386" s="57" t="str">
        <f>IF('SOW Units'!E385="","",'SOW Units'!E385)</f>
        <v>Per Month</v>
      </c>
      <c r="E386" s="82">
        <f>'SOW Units'!I385</f>
        <v>0</v>
      </c>
      <c r="F386" s="34">
        <f>'SOW Units'!G385</f>
        <v>6006</v>
      </c>
      <c r="G386" s="244">
        <f t="shared" si="32"/>
        <v>0</v>
      </c>
      <c r="H386" s="85">
        <v>0</v>
      </c>
      <c r="I386" s="360">
        <f t="shared" si="33"/>
        <v>0</v>
      </c>
      <c r="J386" s="89">
        <v>0</v>
      </c>
      <c r="K386" s="244">
        <f t="shared" si="34"/>
        <v>0</v>
      </c>
      <c r="L386" s="93">
        <f t="shared" si="35"/>
        <v>0</v>
      </c>
      <c r="M386" s="375">
        <f t="shared" si="36"/>
        <v>0</v>
      </c>
      <c r="N386" s="225" t="b">
        <f t="shared" si="37"/>
        <v>0</v>
      </c>
      <c r="O386" s="36"/>
      <c r="P386" s="36"/>
      <c r="Q386" s="36"/>
      <c r="R386" s="36"/>
    </row>
    <row r="387" spans="1:18" s="8" customFormat="1" ht="16.5" hidden="1" customHeight="1" x14ac:dyDescent="0.35">
      <c r="A387" s="122" t="str">
        <f>'SOW Units'!B386</f>
        <v>18-54.</v>
      </c>
      <c r="B387" s="542" t="str">
        <f>IF('SOW Units'!C386="","",'SOW Units'!C386)</f>
        <v>Air Sparge/Multphase Extraction (AS/MPE) System - Small - Long Term &gt; 6 Months</v>
      </c>
      <c r="C387" s="543"/>
      <c r="D387" s="57" t="str">
        <f>IF('SOW Units'!E386="","",'SOW Units'!E386)</f>
        <v>Per Month</v>
      </c>
      <c r="E387" s="82">
        <f>'SOW Units'!I386</f>
        <v>0</v>
      </c>
      <c r="F387" s="34">
        <f>'SOW Units'!G386</f>
        <v>5544</v>
      </c>
      <c r="G387" s="244">
        <f t="shared" si="32"/>
        <v>0</v>
      </c>
      <c r="H387" s="85">
        <v>0</v>
      </c>
      <c r="I387" s="360">
        <f t="shared" si="33"/>
        <v>0</v>
      </c>
      <c r="J387" s="89">
        <v>0</v>
      </c>
      <c r="K387" s="244">
        <f t="shared" si="34"/>
        <v>0</v>
      </c>
      <c r="L387" s="93">
        <f t="shared" si="35"/>
        <v>0</v>
      </c>
      <c r="M387" s="375">
        <f t="shared" si="36"/>
        <v>0</v>
      </c>
      <c r="N387" s="225" t="b">
        <f t="shared" si="37"/>
        <v>0</v>
      </c>
      <c r="O387" s="36"/>
      <c r="P387" s="36"/>
      <c r="Q387" s="36"/>
      <c r="R387" s="36"/>
    </row>
    <row r="388" spans="1:18" s="8" customFormat="1" ht="16.5" hidden="1" customHeight="1" x14ac:dyDescent="0.35">
      <c r="A388" s="122" t="str">
        <f>'SOW Units'!B387</f>
        <v>18-55.</v>
      </c>
      <c r="B388" s="542" t="str">
        <f>IF('SOW Units'!C387="","",'SOW Units'!C387)</f>
        <v>Air Sparge/Multphase Extraction (AS/MPE) System - Medium - Short Term ≤ 6 Months</v>
      </c>
      <c r="C388" s="543"/>
      <c r="D388" s="57" t="str">
        <f>IF('SOW Units'!E387="","",'SOW Units'!E387)</f>
        <v>Per Month</v>
      </c>
      <c r="E388" s="82">
        <f>'SOW Units'!I387</f>
        <v>0</v>
      </c>
      <c r="F388" s="34">
        <f>'SOW Units'!G387</f>
        <v>7161</v>
      </c>
      <c r="G388" s="244">
        <f t="shared" si="32"/>
        <v>0</v>
      </c>
      <c r="H388" s="85">
        <v>0</v>
      </c>
      <c r="I388" s="360">
        <f t="shared" si="33"/>
        <v>0</v>
      </c>
      <c r="J388" s="89">
        <v>0</v>
      </c>
      <c r="K388" s="244">
        <f t="shared" si="34"/>
        <v>0</v>
      </c>
      <c r="L388" s="93">
        <f t="shared" si="35"/>
        <v>0</v>
      </c>
      <c r="M388" s="375">
        <f t="shared" si="36"/>
        <v>0</v>
      </c>
      <c r="N388" s="225" t="b">
        <f t="shared" si="37"/>
        <v>0</v>
      </c>
      <c r="O388" s="36"/>
      <c r="P388" s="36"/>
      <c r="Q388" s="36"/>
      <c r="R388" s="36"/>
    </row>
    <row r="389" spans="1:18" s="8" customFormat="1" ht="16.5" hidden="1" customHeight="1" x14ac:dyDescent="0.35">
      <c r="A389" s="122" t="str">
        <f>'SOW Units'!B388</f>
        <v>18-56.</v>
      </c>
      <c r="B389" s="542" t="str">
        <f>IF('SOW Units'!C388="","",'SOW Units'!C388)</f>
        <v>Air Sparge/Multphase Extraction (AS/MPE) System - Medium - Long Term &gt; 6 Months</v>
      </c>
      <c r="C389" s="543"/>
      <c r="D389" s="57" t="str">
        <f>IF('SOW Units'!E388="","",'SOW Units'!E388)</f>
        <v>Per Month</v>
      </c>
      <c r="E389" s="82">
        <f>'SOW Units'!I388</f>
        <v>0</v>
      </c>
      <c r="F389" s="34">
        <f>'SOW Units'!G388</f>
        <v>6814.5</v>
      </c>
      <c r="G389" s="244">
        <f t="shared" si="32"/>
        <v>0</v>
      </c>
      <c r="H389" s="85">
        <v>0</v>
      </c>
      <c r="I389" s="360">
        <f t="shared" si="33"/>
        <v>0</v>
      </c>
      <c r="J389" s="89">
        <v>0</v>
      </c>
      <c r="K389" s="244">
        <f t="shared" si="34"/>
        <v>0</v>
      </c>
      <c r="L389" s="93">
        <f t="shared" si="35"/>
        <v>0</v>
      </c>
      <c r="M389" s="375">
        <f t="shared" si="36"/>
        <v>0</v>
      </c>
      <c r="N389" s="225" t="b">
        <f t="shared" si="37"/>
        <v>0</v>
      </c>
      <c r="O389" s="36"/>
      <c r="P389" s="36"/>
      <c r="Q389" s="36"/>
      <c r="R389" s="36"/>
    </row>
    <row r="390" spans="1:18" s="8" customFormat="1" ht="16.5" hidden="1" customHeight="1" x14ac:dyDescent="0.35">
      <c r="A390" s="122" t="str">
        <f>'SOW Units'!B389</f>
        <v>18-57.</v>
      </c>
      <c r="B390" s="542" t="str">
        <f>IF('SOW Units'!C389="","",'SOW Units'!C389)</f>
        <v>Air Sparge/Multphase Extraction (AS/MPE) System - Large - Short Term ≤ 6 Months</v>
      </c>
      <c r="C390" s="543"/>
      <c r="D390" s="57" t="str">
        <f>IF('SOW Units'!E389="","",'SOW Units'!E389)</f>
        <v>Per Month</v>
      </c>
      <c r="E390" s="82">
        <f>'SOW Units'!I389</f>
        <v>0</v>
      </c>
      <c r="F390" s="34">
        <f>'SOW Units'!G389</f>
        <v>9586.5</v>
      </c>
      <c r="G390" s="244">
        <f t="shared" si="32"/>
        <v>0</v>
      </c>
      <c r="H390" s="85">
        <v>0</v>
      </c>
      <c r="I390" s="360">
        <f t="shared" si="33"/>
        <v>0</v>
      </c>
      <c r="J390" s="89">
        <v>0</v>
      </c>
      <c r="K390" s="244">
        <f t="shared" si="34"/>
        <v>0</v>
      </c>
      <c r="L390" s="93">
        <f t="shared" si="35"/>
        <v>0</v>
      </c>
      <c r="M390" s="375">
        <f t="shared" si="36"/>
        <v>0</v>
      </c>
      <c r="N390" s="225" t="b">
        <f t="shared" si="37"/>
        <v>0</v>
      </c>
      <c r="O390" s="36"/>
      <c r="P390" s="36"/>
      <c r="Q390" s="36"/>
      <c r="R390" s="36"/>
    </row>
    <row r="391" spans="1:18" s="8" customFormat="1" ht="16.5" hidden="1" customHeight="1" x14ac:dyDescent="0.35">
      <c r="A391" s="122" t="str">
        <f>'SOW Units'!B390</f>
        <v>18-58.</v>
      </c>
      <c r="B391" s="542" t="str">
        <f>IF('SOW Units'!C390="","",'SOW Units'!C390)</f>
        <v>Air Sparge/Multphase Extraction (AS/MPE) System - Large - Long Term &gt; 6 Months</v>
      </c>
      <c r="C391" s="543"/>
      <c r="D391" s="57" t="str">
        <f>IF('SOW Units'!E390="","",'SOW Units'!E390)</f>
        <v>Per Month</v>
      </c>
      <c r="E391" s="82">
        <f>'SOW Units'!I390</f>
        <v>0</v>
      </c>
      <c r="F391" s="34">
        <f>'SOW Units'!G390</f>
        <v>9009</v>
      </c>
      <c r="G391" s="244">
        <f t="shared" si="32"/>
        <v>0</v>
      </c>
      <c r="H391" s="85">
        <v>0</v>
      </c>
      <c r="I391" s="360">
        <f t="shared" si="33"/>
        <v>0</v>
      </c>
      <c r="J391" s="89">
        <v>0</v>
      </c>
      <c r="K391" s="244">
        <f t="shared" si="34"/>
        <v>0</v>
      </c>
      <c r="L391" s="93">
        <f t="shared" si="35"/>
        <v>0</v>
      </c>
      <c r="M391" s="375">
        <f t="shared" si="36"/>
        <v>0</v>
      </c>
      <c r="N391" s="225" t="b">
        <f t="shared" si="37"/>
        <v>0</v>
      </c>
      <c r="O391" s="36"/>
      <c r="P391" s="36"/>
      <c r="Q391" s="36"/>
      <c r="R391" s="36"/>
    </row>
    <row r="392" spans="1:18" s="8" customFormat="1" ht="17.25" hidden="1" customHeight="1" x14ac:dyDescent="0.35">
      <c r="A392" s="253" t="str">
        <f>'SOW Units'!B391</f>
        <v>19.</v>
      </c>
      <c r="B392" s="560" t="str">
        <f>IF('SOW Units'!C391="","",'SOW Units'!C391)</f>
        <v>REPORTS (Excluding Professional Engineering and Professional Geology Services)</v>
      </c>
      <c r="C392" s="561"/>
      <c r="D392" s="206" t="str">
        <f>IF('SOW Units'!E391="","",'SOW Units'!E391)</f>
        <v/>
      </c>
      <c r="E392" s="207"/>
      <c r="F392" s="194"/>
      <c r="G392" s="243"/>
      <c r="H392" s="208"/>
      <c r="I392" s="359"/>
      <c r="J392" s="196"/>
      <c r="K392" s="243"/>
      <c r="L392" s="209"/>
      <c r="M392" s="374"/>
      <c r="N392" s="225" t="b">
        <f t="shared" si="37"/>
        <v>0</v>
      </c>
      <c r="O392" s="36"/>
      <c r="P392" s="36"/>
      <c r="Q392" s="36"/>
      <c r="R392" s="36"/>
    </row>
    <row r="393" spans="1:18" s="8" customFormat="1" ht="16.5" hidden="1" customHeight="1" x14ac:dyDescent="0.35">
      <c r="A393" s="122" t="str">
        <f>'SOW Units'!B392</f>
        <v>19-1.</v>
      </c>
      <c r="B393" s="542" t="str">
        <f>IF('SOW Units'!C392="","",'SOW Units'!C392)</f>
        <v>Soil Source Removal Report</v>
      </c>
      <c r="C393" s="543"/>
      <c r="D393" s="57" t="str">
        <f>IF('SOW Units'!E392="","",'SOW Units'!E392)</f>
        <v>Per Report</v>
      </c>
      <c r="E393" s="82">
        <f>'SOW Units'!I392</f>
        <v>0</v>
      </c>
      <c r="F393" s="34">
        <f>'SOW Units'!G392</f>
        <v>1874.25</v>
      </c>
      <c r="G393" s="244">
        <f t="shared" si="32"/>
        <v>0</v>
      </c>
      <c r="H393" s="85">
        <v>0</v>
      </c>
      <c r="I393" s="360">
        <f t="shared" si="33"/>
        <v>0</v>
      </c>
      <c r="J393" s="89">
        <v>0</v>
      </c>
      <c r="K393" s="244">
        <f t="shared" si="34"/>
        <v>0</v>
      </c>
      <c r="L393" s="93">
        <f t="shared" si="35"/>
        <v>0</v>
      </c>
      <c r="M393" s="375">
        <f t="shared" si="36"/>
        <v>0</v>
      </c>
      <c r="N393" s="225" t="b">
        <f t="shared" si="37"/>
        <v>0</v>
      </c>
      <c r="O393" s="36"/>
      <c r="P393" s="36"/>
      <c r="Q393" s="36"/>
      <c r="R393" s="36"/>
    </row>
    <row r="394" spans="1:18" s="8" customFormat="1" ht="16.5" hidden="1" customHeight="1" x14ac:dyDescent="0.35">
      <c r="A394" s="122" t="str">
        <f>'SOW Units'!B393</f>
        <v>19-3.</v>
      </c>
      <c r="B394" s="542" t="str">
        <f>IF('SOW Units'!C393="","",'SOW Units'!C393)</f>
        <v>General Site Assessment Report</v>
      </c>
      <c r="C394" s="543"/>
      <c r="D394" s="57" t="str">
        <f>IF('SOW Units'!E393="","",'SOW Units'!E393)</f>
        <v>Per Report</v>
      </c>
      <c r="E394" s="82">
        <f>'SOW Units'!I393</f>
        <v>0</v>
      </c>
      <c r="F394" s="34">
        <f>'SOW Units'!G393</f>
        <v>3528</v>
      </c>
      <c r="G394" s="244">
        <f t="shared" si="32"/>
        <v>0</v>
      </c>
      <c r="H394" s="85">
        <v>0</v>
      </c>
      <c r="I394" s="360">
        <f t="shared" si="33"/>
        <v>0</v>
      </c>
      <c r="J394" s="89">
        <v>0</v>
      </c>
      <c r="K394" s="244">
        <f t="shared" si="34"/>
        <v>0</v>
      </c>
      <c r="L394" s="93">
        <f t="shared" si="35"/>
        <v>0</v>
      </c>
      <c r="M394" s="375">
        <f t="shared" si="36"/>
        <v>0</v>
      </c>
      <c r="N394" s="225" t="b">
        <f t="shared" ref="N394:N501" si="38">IF(E394&gt;0,TRUE,FALSE)</f>
        <v>0</v>
      </c>
      <c r="O394" s="36"/>
      <c r="P394" s="36"/>
      <c r="Q394" s="36"/>
      <c r="R394" s="36"/>
    </row>
    <row r="395" spans="1:18" s="8" customFormat="1" ht="16.5" hidden="1" customHeight="1" x14ac:dyDescent="0.35">
      <c r="A395" s="122" t="str">
        <f>'SOW Units'!B394</f>
        <v>19-4.</v>
      </c>
      <c r="B395" s="542" t="str">
        <f>IF('SOW Units'!C394="","",'SOW Units'!C394)</f>
        <v>Supplemental Site Assessment Report</v>
      </c>
      <c r="C395" s="543"/>
      <c r="D395" s="57" t="str">
        <f>IF('SOW Units'!E394="","",'SOW Units'!E394)</f>
        <v>Per Report</v>
      </c>
      <c r="E395" s="82">
        <f>'SOW Units'!I394</f>
        <v>0</v>
      </c>
      <c r="F395" s="34">
        <f>'SOW Units'!G394</f>
        <v>1458.6</v>
      </c>
      <c r="G395" s="244">
        <f t="shared" si="32"/>
        <v>0</v>
      </c>
      <c r="H395" s="85">
        <v>0</v>
      </c>
      <c r="I395" s="360">
        <f t="shared" si="33"/>
        <v>0</v>
      </c>
      <c r="J395" s="89">
        <v>0</v>
      </c>
      <c r="K395" s="244">
        <f t="shared" si="34"/>
        <v>0</v>
      </c>
      <c r="L395" s="93">
        <f t="shared" si="35"/>
        <v>0</v>
      </c>
      <c r="M395" s="375">
        <f t="shared" si="36"/>
        <v>0</v>
      </c>
      <c r="N395" s="225" t="b">
        <f t="shared" si="38"/>
        <v>0</v>
      </c>
      <c r="O395" s="36"/>
      <c r="P395" s="36"/>
      <c r="Q395" s="36"/>
      <c r="R395" s="36"/>
    </row>
    <row r="396" spans="1:18" s="8" customFormat="1" ht="16.5" hidden="1" customHeight="1" x14ac:dyDescent="0.35">
      <c r="A396" s="122" t="str">
        <f>'SOW Units'!B395</f>
        <v>19-5.</v>
      </c>
      <c r="B396" s="542" t="str">
        <f>IF('SOW Units'!C395="","",'SOW Units'!C395)</f>
        <v>Receptor and Exposure Pathway Report</v>
      </c>
      <c r="C396" s="543"/>
      <c r="D396" s="57" t="str">
        <f>IF('SOW Units'!E395="","",'SOW Units'!E395)</f>
        <v>Per Report</v>
      </c>
      <c r="E396" s="82">
        <f>'SOW Units'!I395</f>
        <v>0</v>
      </c>
      <c r="F396" s="34">
        <f>'SOW Units'!G395</f>
        <v>972.4</v>
      </c>
      <c r="G396" s="244">
        <f t="shared" ref="G396:G459" si="39">$F396*E396</f>
        <v>0</v>
      </c>
      <c r="H396" s="85">
        <v>0</v>
      </c>
      <c r="I396" s="360">
        <f t="shared" ref="I396:I459" si="40">H396*F396</f>
        <v>0</v>
      </c>
      <c r="J396" s="89">
        <v>0</v>
      </c>
      <c r="K396" s="244">
        <f t="shared" ref="K396:K459" si="41">$F396*J396</f>
        <v>0</v>
      </c>
      <c r="L396" s="93">
        <f t="shared" ref="L396:L459" si="42">E396-H396-J396</f>
        <v>0</v>
      </c>
      <c r="M396" s="375">
        <f t="shared" ref="M396:M459" si="43">G396-I396-K396</f>
        <v>0</v>
      </c>
      <c r="N396" s="225" t="b">
        <f t="shared" si="38"/>
        <v>0</v>
      </c>
      <c r="O396" s="36"/>
      <c r="P396" s="36"/>
      <c r="Q396" s="36"/>
      <c r="R396" s="36"/>
    </row>
    <row r="397" spans="1:18" s="8" customFormat="1" ht="16.5" hidden="1" customHeight="1" x14ac:dyDescent="0.35">
      <c r="A397" s="122" t="str">
        <f>'SOW Units'!B396</f>
        <v>19-6.</v>
      </c>
      <c r="B397" s="542" t="str">
        <f>IF('SOW Units'!C396="","",'SOW Units'!C396)</f>
        <v>Level 2 Natural Attenuation Monitoring Plan</v>
      </c>
      <c r="C397" s="543"/>
      <c r="D397" s="57" t="str">
        <f>IF('SOW Units'!E396="","",'SOW Units'!E396)</f>
        <v>Per Plan</v>
      </c>
      <c r="E397" s="82">
        <f>'SOW Units'!I396</f>
        <v>0</v>
      </c>
      <c r="F397" s="34">
        <f>'SOW Units'!G396</f>
        <v>972.4</v>
      </c>
      <c r="G397" s="244">
        <f t="shared" si="39"/>
        <v>0</v>
      </c>
      <c r="H397" s="85">
        <v>0</v>
      </c>
      <c r="I397" s="360">
        <f t="shared" si="40"/>
        <v>0</v>
      </c>
      <c r="J397" s="89">
        <v>0</v>
      </c>
      <c r="K397" s="244">
        <f t="shared" si="41"/>
        <v>0</v>
      </c>
      <c r="L397" s="93">
        <f t="shared" si="42"/>
        <v>0</v>
      </c>
      <c r="M397" s="375">
        <f t="shared" si="43"/>
        <v>0</v>
      </c>
      <c r="N397" s="225" t="b">
        <f t="shared" si="38"/>
        <v>0</v>
      </c>
      <c r="O397" s="36"/>
      <c r="P397" s="36"/>
      <c r="Q397" s="36"/>
      <c r="R397" s="36"/>
    </row>
    <row r="398" spans="1:18" s="8" customFormat="1" ht="16.5" hidden="1" customHeight="1" x14ac:dyDescent="0.35">
      <c r="A398" s="122" t="str">
        <f>'SOW Units'!B397</f>
        <v>19-7.</v>
      </c>
      <c r="B398" s="542" t="str">
        <f>IF('SOW Units'!C397="","",'SOW Units'!C397)</f>
        <v xml:space="preserve">Natural Attenuation or Post RA Monitoring Report, Quarterly or Non-Annual </v>
      </c>
      <c r="C398" s="543"/>
      <c r="D398" s="57" t="str">
        <f>IF('SOW Units'!E397="","",'SOW Units'!E397)</f>
        <v>Per Report</v>
      </c>
      <c r="E398" s="82">
        <f>'SOW Units'!I397</f>
        <v>0</v>
      </c>
      <c r="F398" s="34">
        <f>'SOW Units'!G397</f>
        <v>632.04999999999995</v>
      </c>
      <c r="G398" s="244">
        <f t="shared" si="39"/>
        <v>0</v>
      </c>
      <c r="H398" s="85">
        <v>0</v>
      </c>
      <c r="I398" s="360">
        <f t="shared" si="40"/>
        <v>0</v>
      </c>
      <c r="J398" s="89">
        <v>0</v>
      </c>
      <c r="K398" s="244">
        <f t="shared" si="41"/>
        <v>0</v>
      </c>
      <c r="L398" s="93">
        <f t="shared" si="42"/>
        <v>0</v>
      </c>
      <c r="M398" s="375">
        <f t="shared" si="43"/>
        <v>0</v>
      </c>
      <c r="N398" s="225" t="b">
        <f t="shared" si="38"/>
        <v>0</v>
      </c>
      <c r="O398" s="36"/>
      <c r="P398" s="36"/>
      <c r="Q398" s="36"/>
      <c r="R398" s="36"/>
    </row>
    <row r="399" spans="1:18" s="8" customFormat="1" ht="16.5" hidden="1" customHeight="1" x14ac:dyDescent="0.35">
      <c r="A399" s="122" t="str">
        <f>'SOW Units'!B398</f>
        <v>19-8.</v>
      </c>
      <c r="B399" s="542" t="str">
        <f>IF('SOW Units'!C398="","",'SOW Units'!C398)</f>
        <v xml:space="preserve">Natural Attenuation or Post RA Monitoring Report, Annual </v>
      </c>
      <c r="C399" s="543"/>
      <c r="D399" s="57" t="str">
        <f>IF('SOW Units'!E398="","",'SOW Units'!E398)</f>
        <v>Per Report</v>
      </c>
      <c r="E399" s="82">
        <f>'SOW Units'!I398</f>
        <v>0</v>
      </c>
      <c r="F399" s="34">
        <f>'SOW Units'!G398</f>
        <v>1458.6</v>
      </c>
      <c r="G399" s="244">
        <f t="shared" si="39"/>
        <v>0</v>
      </c>
      <c r="H399" s="85">
        <v>0</v>
      </c>
      <c r="I399" s="360">
        <f t="shared" si="40"/>
        <v>0</v>
      </c>
      <c r="J399" s="89">
        <v>0</v>
      </c>
      <c r="K399" s="244">
        <f t="shared" si="41"/>
        <v>0</v>
      </c>
      <c r="L399" s="93">
        <f t="shared" si="42"/>
        <v>0</v>
      </c>
      <c r="M399" s="375">
        <f t="shared" si="43"/>
        <v>0</v>
      </c>
      <c r="N399" s="225" t="b">
        <f t="shared" si="38"/>
        <v>0</v>
      </c>
      <c r="O399" s="36"/>
      <c r="P399" s="36"/>
      <c r="Q399" s="36"/>
      <c r="R399" s="36"/>
    </row>
    <row r="400" spans="1:18" s="8" customFormat="1" ht="16.5" hidden="1" customHeight="1" x14ac:dyDescent="0.35">
      <c r="A400" s="122" t="str">
        <f>'SOW Units'!B399</f>
        <v>19-9.</v>
      </c>
      <c r="B400" s="542" t="str">
        <f>IF('SOW Units'!C399="","",'SOW Units'!C399)</f>
        <v>Pilot Test Plan</v>
      </c>
      <c r="C400" s="543"/>
      <c r="D400" s="57" t="str">
        <f>IF('SOW Units'!E399="","",'SOW Units'!E399)</f>
        <v>Per Plan</v>
      </c>
      <c r="E400" s="82">
        <f>'SOW Units'!I399</f>
        <v>0</v>
      </c>
      <c r="F400" s="34">
        <f>'SOW Units'!G399</f>
        <v>862.99</v>
      </c>
      <c r="G400" s="244">
        <f t="shared" si="39"/>
        <v>0</v>
      </c>
      <c r="H400" s="85">
        <v>0</v>
      </c>
      <c r="I400" s="360">
        <f t="shared" si="40"/>
        <v>0</v>
      </c>
      <c r="J400" s="89">
        <v>0</v>
      </c>
      <c r="K400" s="244">
        <f t="shared" si="41"/>
        <v>0</v>
      </c>
      <c r="L400" s="93">
        <f t="shared" si="42"/>
        <v>0</v>
      </c>
      <c r="M400" s="375">
        <f t="shared" si="43"/>
        <v>0</v>
      </c>
      <c r="N400" s="225" t="b">
        <f t="shared" si="38"/>
        <v>0</v>
      </c>
      <c r="O400" s="36"/>
      <c r="P400" s="36"/>
      <c r="Q400" s="36"/>
      <c r="R400" s="36"/>
    </row>
    <row r="401" spans="1:18" s="8" customFormat="1" ht="16.5" hidden="1" customHeight="1" x14ac:dyDescent="0.35">
      <c r="A401" s="122" t="str">
        <f>'SOW Units'!B400</f>
        <v>19-10.</v>
      </c>
      <c r="B401" s="542" t="str">
        <f>IF('SOW Units'!C400="","",'SOW Units'!C400)</f>
        <v>Pilot Test Report</v>
      </c>
      <c r="C401" s="543"/>
      <c r="D401" s="57" t="str">
        <f>IF('SOW Units'!E400="","",'SOW Units'!E400)</f>
        <v>Per Report</v>
      </c>
      <c r="E401" s="82">
        <f>'SOW Units'!I400</f>
        <v>0</v>
      </c>
      <c r="F401" s="34">
        <f>'SOW Units'!G400</f>
        <v>1519.37</v>
      </c>
      <c r="G401" s="244">
        <f t="shared" si="39"/>
        <v>0</v>
      </c>
      <c r="H401" s="85">
        <v>0</v>
      </c>
      <c r="I401" s="360">
        <f t="shared" si="40"/>
        <v>0</v>
      </c>
      <c r="J401" s="89">
        <v>0</v>
      </c>
      <c r="K401" s="244">
        <f t="shared" si="41"/>
        <v>0</v>
      </c>
      <c r="L401" s="93">
        <f t="shared" si="42"/>
        <v>0</v>
      </c>
      <c r="M401" s="375">
        <f t="shared" si="43"/>
        <v>0</v>
      </c>
      <c r="N401" s="225" t="b">
        <f t="shared" si="38"/>
        <v>0</v>
      </c>
      <c r="O401" s="36"/>
      <c r="P401" s="36"/>
      <c r="Q401" s="36"/>
      <c r="R401" s="36"/>
    </row>
    <row r="402" spans="1:18" s="8" customFormat="1" ht="16.5" hidden="1" customHeight="1" x14ac:dyDescent="0.35">
      <c r="A402" s="122" t="str">
        <f>'SOW Units'!B401</f>
        <v>19-11.</v>
      </c>
      <c r="B402" s="542" t="str">
        <f>IF('SOW Units'!C401="","",'SOW Units'!C401)</f>
        <v>Level 1 Remedial Action Plan</v>
      </c>
      <c r="C402" s="543"/>
      <c r="D402" s="57" t="str">
        <f>IF('SOW Units'!E401="","",'SOW Units'!E401)</f>
        <v>Per Plan</v>
      </c>
      <c r="E402" s="82">
        <f>'SOW Units'!I401</f>
        <v>0</v>
      </c>
      <c r="F402" s="34">
        <f>'SOW Units'!G401</f>
        <v>12276.61</v>
      </c>
      <c r="G402" s="244">
        <f t="shared" si="39"/>
        <v>0</v>
      </c>
      <c r="H402" s="85">
        <v>0</v>
      </c>
      <c r="I402" s="360">
        <f t="shared" si="40"/>
        <v>0</v>
      </c>
      <c r="J402" s="89">
        <v>0</v>
      </c>
      <c r="K402" s="244">
        <f t="shared" si="41"/>
        <v>0</v>
      </c>
      <c r="L402" s="93">
        <f t="shared" si="42"/>
        <v>0</v>
      </c>
      <c r="M402" s="375">
        <f t="shared" si="43"/>
        <v>0</v>
      </c>
      <c r="N402" s="225" t="b">
        <f t="shared" si="38"/>
        <v>0</v>
      </c>
      <c r="O402" s="36"/>
      <c r="P402" s="36"/>
      <c r="Q402" s="36"/>
      <c r="R402" s="36"/>
    </row>
    <row r="403" spans="1:18" s="8" customFormat="1" ht="16.5" hidden="1" customHeight="1" x14ac:dyDescent="0.35">
      <c r="A403" s="122" t="str">
        <f>'SOW Units'!B402</f>
        <v>19-12.</v>
      </c>
      <c r="B403" s="542" t="str">
        <f>IF('SOW Units'!C402="","",'SOW Units'!C402)</f>
        <v>Level 2 Remedial Action Plan</v>
      </c>
      <c r="C403" s="543"/>
      <c r="D403" s="57" t="str">
        <f>IF('SOW Units'!E402="","",'SOW Units'!E402)</f>
        <v>Per Plan</v>
      </c>
      <c r="E403" s="82">
        <f>'SOW Units'!I402</f>
        <v>0</v>
      </c>
      <c r="F403" s="34">
        <f>'SOW Units'!G402</f>
        <v>16652.43</v>
      </c>
      <c r="G403" s="244">
        <f t="shared" si="39"/>
        <v>0</v>
      </c>
      <c r="H403" s="85">
        <v>0</v>
      </c>
      <c r="I403" s="360">
        <f t="shared" si="40"/>
        <v>0</v>
      </c>
      <c r="J403" s="89">
        <v>0</v>
      </c>
      <c r="K403" s="244">
        <f t="shared" si="41"/>
        <v>0</v>
      </c>
      <c r="L403" s="93">
        <f t="shared" si="42"/>
        <v>0</v>
      </c>
      <c r="M403" s="375">
        <f t="shared" si="43"/>
        <v>0</v>
      </c>
      <c r="N403" s="225" t="b">
        <f t="shared" si="38"/>
        <v>0</v>
      </c>
      <c r="O403" s="36"/>
      <c r="P403" s="36"/>
      <c r="Q403" s="36"/>
      <c r="R403" s="36"/>
    </row>
    <row r="404" spans="1:18" s="8" customFormat="1" ht="16.5" hidden="1" customHeight="1" x14ac:dyDescent="0.35">
      <c r="A404" s="122" t="str">
        <f>'SOW Units'!B403</f>
        <v>19-13.</v>
      </c>
      <c r="B404" s="542" t="str">
        <f>IF('SOW Units'!C403="","",'SOW Units'!C403)</f>
        <v>Level 1 Limited Scope Remedial Action Plan or RAP Modification Plan</v>
      </c>
      <c r="C404" s="543"/>
      <c r="D404" s="57" t="str">
        <f>IF('SOW Units'!E403="","",'SOW Units'!E403)</f>
        <v>Per Plan</v>
      </c>
      <c r="E404" s="82">
        <f>'SOW Units'!I403</f>
        <v>0</v>
      </c>
      <c r="F404" s="34">
        <f>'SOW Units'!G403</f>
        <v>1701.7</v>
      </c>
      <c r="G404" s="244">
        <f t="shared" si="39"/>
        <v>0</v>
      </c>
      <c r="H404" s="85">
        <v>0</v>
      </c>
      <c r="I404" s="360">
        <f t="shared" si="40"/>
        <v>0</v>
      </c>
      <c r="J404" s="89">
        <v>0</v>
      </c>
      <c r="K404" s="244">
        <f t="shared" si="41"/>
        <v>0</v>
      </c>
      <c r="L404" s="93">
        <f t="shared" si="42"/>
        <v>0</v>
      </c>
      <c r="M404" s="375">
        <f t="shared" si="43"/>
        <v>0</v>
      </c>
      <c r="N404" s="225" t="b">
        <f t="shared" si="38"/>
        <v>0</v>
      </c>
      <c r="O404" s="36"/>
      <c r="P404" s="36"/>
      <c r="Q404" s="36"/>
      <c r="R404" s="36"/>
    </row>
    <row r="405" spans="1:18" s="8" customFormat="1" ht="16.5" hidden="1" customHeight="1" x14ac:dyDescent="0.35">
      <c r="A405" s="122" t="str">
        <f>'SOW Units'!B404</f>
        <v>19-14.</v>
      </c>
      <c r="B405" s="542" t="str">
        <f>IF('SOW Units'!C404="","",'SOW Units'!C404)</f>
        <v>Level 2 Limited Scope Remedial Action Plan or RAP Modification Plan</v>
      </c>
      <c r="C405" s="543"/>
      <c r="D405" s="57" t="str">
        <f>IF('SOW Units'!E404="","",'SOW Units'!E404)</f>
        <v>Per Plan</v>
      </c>
      <c r="E405" s="82">
        <f>'SOW Units'!I404</f>
        <v>0</v>
      </c>
      <c r="F405" s="34">
        <f>'SOW Units'!G404</f>
        <v>3038.76</v>
      </c>
      <c r="G405" s="244">
        <f t="shared" si="39"/>
        <v>0</v>
      </c>
      <c r="H405" s="85">
        <v>0</v>
      </c>
      <c r="I405" s="360">
        <f t="shared" si="40"/>
        <v>0</v>
      </c>
      <c r="J405" s="89">
        <v>0</v>
      </c>
      <c r="K405" s="244">
        <f t="shared" si="41"/>
        <v>0</v>
      </c>
      <c r="L405" s="93">
        <f t="shared" si="42"/>
        <v>0</v>
      </c>
      <c r="M405" s="375">
        <f t="shared" si="43"/>
        <v>0</v>
      </c>
      <c r="N405" s="225" t="b">
        <f t="shared" si="38"/>
        <v>0</v>
      </c>
      <c r="O405" s="36"/>
      <c r="P405" s="36"/>
      <c r="Q405" s="36"/>
      <c r="R405" s="36"/>
    </row>
    <row r="406" spans="1:18" s="8" customFormat="1" ht="16.5" hidden="1" customHeight="1" x14ac:dyDescent="0.35">
      <c r="A406" s="122" t="str">
        <f>'SOW Units'!B405</f>
        <v>19-15.</v>
      </c>
      <c r="B406" s="542" t="str">
        <f>IF('SOW Units'!C405="","",'SOW Units'!C405)</f>
        <v>Level 3 Limited Scope Remedial Action Plan or RAP Modification Plan</v>
      </c>
      <c r="C406" s="543"/>
      <c r="D406" s="57" t="str">
        <f>IF('SOW Units'!E405="","",'SOW Units'!E405)</f>
        <v>Per Plan</v>
      </c>
      <c r="E406" s="82">
        <f>'SOW Units'!I405</f>
        <v>0</v>
      </c>
      <c r="F406" s="34">
        <f>'SOW Units'!G405</f>
        <v>5440.83</v>
      </c>
      <c r="G406" s="244">
        <f t="shared" si="39"/>
        <v>0</v>
      </c>
      <c r="H406" s="85">
        <v>0</v>
      </c>
      <c r="I406" s="360">
        <f t="shared" si="40"/>
        <v>0</v>
      </c>
      <c r="J406" s="89">
        <v>0</v>
      </c>
      <c r="K406" s="244">
        <f t="shared" si="41"/>
        <v>0</v>
      </c>
      <c r="L406" s="93">
        <f t="shared" si="42"/>
        <v>0</v>
      </c>
      <c r="M406" s="375">
        <f t="shared" si="43"/>
        <v>0</v>
      </c>
      <c r="N406" s="225" t="b">
        <f t="shared" si="38"/>
        <v>0</v>
      </c>
      <c r="O406" s="36"/>
      <c r="P406" s="36"/>
      <c r="Q406" s="36"/>
      <c r="R406" s="36"/>
    </row>
    <row r="407" spans="1:18" s="8" customFormat="1" ht="16.5" hidden="1" customHeight="1" x14ac:dyDescent="0.35">
      <c r="A407" s="122" t="str">
        <f>'SOW Units'!B406</f>
        <v>19-16.</v>
      </c>
      <c r="B407" s="542" t="str">
        <f>IF('SOW Units'!C406="","",'SOW Units'!C406)</f>
        <v>Level 4 Limited Scope Remedial Action Plan or RAP Modification Plan</v>
      </c>
      <c r="C407" s="543"/>
      <c r="D407" s="57" t="str">
        <f>IF('SOW Units'!E406="","",'SOW Units'!E406)</f>
        <v>Per Plan</v>
      </c>
      <c r="E407" s="82">
        <f>'SOW Units'!I406</f>
        <v>0</v>
      </c>
      <c r="F407" s="34">
        <f>'SOW Units'!G406</f>
        <v>8682.18</v>
      </c>
      <c r="G407" s="244">
        <f t="shared" si="39"/>
        <v>0</v>
      </c>
      <c r="H407" s="85">
        <v>0</v>
      </c>
      <c r="I407" s="360">
        <f t="shared" si="40"/>
        <v>0</v>
      </c>
      <c r="J407" s="89">
        <v>0</v>
      </c>
      <c r="K407" s="244">
        <f t="shared" si="41"/>
        <v>0</v>
      </c>
      <c r="L407" s="93">
        <f t="shared" si="42"/>
        <v>0</v>
      </c>
      <c r="M407" s="375">
        <f t="shared" si="43"/>
        <v>0</v>
      </c>
      <c r="N407" s="225" t="b">
        <f t="shared" si="38"/>
        <v>0</v>
      </c>
      <c r="O407" s="36"/>
      <c r="P407" s="36"/>
      <c r="Q407" s="36"/>
      <c r="R407" s="36"/>
    </row>
    <row r="408" spans="1:18" s="8" customFormat="1" ht="16.5" hidden="1" customHeight="1" x14ac:dyDescent="0.35">
      <c r="A408" s="122" t="str">
        <f>'SOW Units'!B407</f>
        <v>19-17.</v>
      </c>
      <c r="B408" s="542" t="str">
        <f>IF('SOW Units'!C407="","",'SOW Units'!C407)</f>
        <v>Construction Drawings and Specs Report</v>
      </c>
      <c r="C408" s="543"/>
      <c r="D408" s="57" t="str">
        <f>IF('SOW Units'!E407="","",'SOW Units'!E407)</f>
        <v>Per Report</v>
      </c>
      <c r="E408" s="82">
        <f>'SOW Units'!I407</f>
        <v>0</v>
      </c>
      <c r="F408" s="34">
        <f>'SOW Units'!G407</f>
        <v>3889.62</v>
      </c>
      <c r="G408" s="244">
        <f t="shared" si="39"/>
        <v>0</v>
      </c>
      <c r="H408" s="85">
        <v>0</v>
      </c>
      <c r="I408" s="360">
        <f t="shared" si="40"/>
        <v>0</v>
      </c>
      <c r="J408" s="89">
        <v>0</v>
      </c>
      <c r="K408" s="244">
        <f t="shared" si="41"/>
        <v>0</v>
      </c>
      <c r="L408" s="93">
        <f t="shared" si="42"/>
        <v>0</v>
      </c>
      <c r="M408" s="375">
        <f t="shared" si="43"/>
        <v>0</v>
      </c>
      <c r="N408" s="225" t="b">
        <f t="shared" si="38"/>
        <v>0</v>
      </c>
      <c r="O408" s="36"/>
      <c r="P408" s="36"/>
      <c r="Q408" s="36"/>
      <c r="R408" s="36"/>
    </row>
    <row r="409" spans="1:18" s="8" customFormat="1" ht="16.5" hidden="1" customHeight="1" x14ac:dyDescent="0.35">
      <c r="A409" s="122" t="str">
        <f>'SOW Units'!B408</f>
        <v>19-18.</v>
      </c>
      <c r="B409" s="542" t="str">
        <f>IF('SOW Units'!C408="","",'SOW Units'!C408)</f>
        <v>As-Built Drawings (P.E. Sealed red lined modifications)</v>
      </c>
      <c r="C409" s="543"/>
      <c r="D409" s="57" t="str">
        <f>IF('SOW Units'!E408="","",'SOW Units'!E408)</f>
        <v>Per Drawings</v>
      </c>
      <c r="E409" s="82">
        <f>'SOW Units'!I408</f>
        <v>0</v>
      </c>
      <c r="F409" s="34">
        <f>'SOW Units'!G408</f>
        <v>900</v>
      </c>
      <c r="G409" s="244">
        <f t="shared" si="39"/>
        <v>0</v>
      </c>
      <c r="H409" s="85">
        <v>0</v>
      </c>
      <c r="I409" s="360">
        <f t="shared" si="40"/>
        <v>0</v>
      </c>
      <c r="J409" s="89">
        <v>0</v>
      </c>
      <c r="K409" s="244">
        <f t="shared" si="41"/>
        <v>0</v>
      </c>
      <c r="L409" s="93">
        <f t="shared" si="42"/>
        <v>0</v>
      </c>
      <c r="M409" s="375">
        <f t="shared" si="43"/>
        <v>0</v>
      </c>
      <c r="N409" s="225" t="b">
        <f t="shared" si="38"/>
        <v>0</v>
      </c>
      <c r="O409" s="36"/>
      <c r="P409" s="36"/>
      <c r="Q409" s="36"/>
      <c r="R409" s="36"/>
    </row>
    <row r="410" spans="1:18" s="8" customFormat="1" ht="16.5" hidden="1" customHeight="1" x14ac:dyDescent="0.35">
      <c r="A410" s="122" t="str">
        <f>'SOW Units'!B409</f>
        <v>19-19.</v>
      </c>
      <c r="B410" s="542" t="str">
        <f>IF('SOW Units'!C409="","",'SOW Units'!C409)</f>
        <v xml:space="preserve">Remedial Action Startup Report </v>
      </c>
      <c r="C410" s="543"/>
      <c r="D410" s="57" t="str">
        <f>IF('SOW Units'!E409="","",'SOW Units'!E409)</f>
        <v>Per Report</v>
      </c>
      <c r="E410" s="82">
        <f>'SOW Units'!I409</f>
        <v>0</v>
      </c>
      <c r="F410" s="34">
        <f>'SOW Units'!G409</f>
        <v>2535.75</v>
      </c>
      <c r="G410" s="244">
        <f t="shared" si="39"/>
        <v>0</v>
      </c>
      <c r="H410" s="85">
        <v>0</v>
      </c>
      <c r="I410" s="360">
        <f t="shared" si="40"/>
        <v>0</v>
      </c>
      <c r="J410" s="89">
        <v>0</v>
      </c>
      <c r="K410" s="244">
        <f t="shared" si="41"/>
        <v>0</v>
      </c>
      <c r="L410" s="93">
        <f t="shared" si="42"/>
        <v>0</v>
      </c>
      <c r="M410" s="375">
        <f t="shared" si="43"/>
        <v>0</v>
      </c>
      <c r="N410" s="225" t="b">
        <f t="shared" si="38"/>
        <v>0</v>
      </c>
      <c r="O410" s="36"/>
      <c r="P410" s="36"/>
      <c r="Q410" s="36"/>
      <c r="R410" s="36"/>
    </row>
    <row r="411" spans="1:18" s="8" customFormat="1" ht="16.5" hidden="1" customHeight="1" x14ac:dyDescent="0.35">
      <c r="A411" s="122" t="str">
        <f>'SOW Units'!B410</f>
        <v>19-20.</v>
      </c>
      <c r="B411" s="542" t="str">
        <f>IF('SOW Units'!C410="","",'SOW Units'!C410)</f>
        <v>Letter/NPDES Report</v>
      </c>
      <c r="C411" s="543"/>
      <c r="D411" s="57" t="str">
        <f>IF('SOW Units'!E410="","",'SOW Units'!E410)</f>
        <v>Per Report</v>
      </c>
      <c r="E411" s="82">
        <f>'SOW Units'!I410</f>
        <v>0</v>
      </c>
      <c r="F411" s="34">
        <f>'SOW Units'!G410</f>
        <v>316.02</v>
      </c>
      <c r="G411" s="244">
        <f t="shared" si="39"/>
        <v>0</v>
      </c>
      <c r="H411" s="85">
        <v>0</v>
      </c>
      <c r="I411" s="360">
        <f t="shared" si="40"/>
        <v>0</v>
      </c>
      <c r="J411" s="89">
        <v>0</v>
      </c>
      <c r="K411" s="244">
        <f t="shared" si="41"/>
        <v>0</v>
      </c>
      <c r="L411" s="93">
        <f t="shared" si="42"/>
        <v>0</v>
      </c>
      <c r="M411" s="375">
        <f t="shared" si="43"/>
        <v>0</v>
      </c>
      <c r="N411" s="225" t="b">
        <f t="shared" si="38"/>
        <v>0</v>
      </c>
      <c r="O411" s="36"/>
      <c r="P411" s="36"/>
      <c r="Q411" s="36"/>
      <c r="R411" s="36"/>
    </row>
    <row r="412" spans="1:18" s="8" customFormat="1" ht="16.5" hidden="1" customHeight="1" x14ac:dyDescent="0.35">
      <c r="A412" s="122" t="str">
        <f>'SOW Units'!B411</f>
        <v>19-21.</v>
      </c>
      <c r="B412" s="542" t="str">
        <f>IF('SOW Units'!C411="","",'SOW Units'!C411)</f>
        <v xml:space="preserve">Operation &amp; Maintenance Report, Quarterly or Non-Annual </v>
      </c>
      <c r="C412" s="543"/>
      <c r="D412" s="57" t="str">
        <f>IF('SOW Units'!E411="","",'SOW Units'!E411)</f>
        <v>Per Report</v>
      </c>
      <c r="E412" s="82">
        <f>'SOW Units'!I411</f>
        <v>0</v>
      </c>
      <c r="F412" s="34">
        <f>'SOW Units'!G411</f>
        <v>1764</v>
      </c>
      <c r="G412" s="244">
        <f t="shared" si="39"/>
        <v>0</v>
      </c>
      <c r="H412" s="85">
        <v>0</v>
      </c>
      <c r="I412" s="360">
        <f t="shared" si="40"/>
        <v>0</v>
      </c>
      <c r="J412" s="89">
        <v>0</v>
      </c>
      <c r="K412" s="244">
        <f t="shared" si="41"/>
        <v>0</v>
      </c>
      <c r="L412" s="93">
        <f t="shared" si="42"/>
        <v>0</v>
      </c>
      <c r="M412" s="375">
        <f t="shared" si="43"/>
        <v>0</v>
      </c>
      <c r="N412" s="225" t="b">
        <f t="shared" si="38"/>
        <v>0</v>
      </c>
      <c r="O412" s="36"/>
      <c r="P412" s="36"/>
      <c r="Q412" s="36"/>
      <c r="R412" s="36"/>
    </row>
    <row r="413" spans="1:18" s="8" customFormat="1" ht="16.5" hidden="1" customHeight="1" x14ac:dyDescent="0.35">
      <c r="A413" s="122" t="str">
        <f>'SOW Units'!B412</f>
        <v>19-22.</v>
      </c>
      <c r="B413" s="542" t="str">
        <f>IF('SOW Units'!C412="","",'SOW Units'!C412)</f>
        <v xml:space="preserve">Operation &amp; Maintenance Annual Report </v>
      </c>
      <c r="C413" s="543"/>
      <c r="D413" s="57" t="str">
        <f>IF('SOW Units'!E412="","",'SOW Units'!E412)</f>
        <v>Per Report</v>
      </c>
      <c r="E413" s="82">
        <f>'SOW Units'!I412</f>
        <v>0</v>
      </c>
      <c r="F413" s="34">
        <f>'SOW Units'!G412</f>
        <v>3307.5</v>
      </c>
      <c r="G413" s="244">
        <f t="shared" si="39"/>
        <v>0</v>
      </c>
      <c r="H413" s="85">
        <v>0</v>
      </c>
      <c r="I413" s="360">
        <f t="shared" si="40"/>
        <v>0</v>
      </c>
      <c r="J413" s="89">
        <v>0</v>
      </c>
      <c r="K413" s="244">
        <f t="shared" si="41"/>
        <v>0</v>
      </c>
      <c r="L413" s="93">
        <f t="shared" si="42"/>
        <v>0</v>
      </c>
      <c r="M413" s="375">
        <f t="shared" si="43"/>
        <v>0</v>
      </c>
      <c r="N413" s="225" t="b">
        <f t="shared" si="38"/>
        <v>0</v>
      </c>
      <c r="O413" s="36"/>
      <c r="P413" s="36"/>
      <c r="Q413" s="36"/>
      <c r="R413" s="36"/>
    </row>
    <row r="414" spans="1:18" s="8" customFormat="1" ht="16.5" hidden="1" customHeight="1" x14ac:dyDescent="0.35">
      <c r="A414" s="122" t="str">
        <f>'SOW Units'!B413</f>
        <v>19-23.</v>
      </c>
      <c r="B414" s="542" t="str">
        <f>IF('SOW Units'!C413="","",'SOW Units'!C413)</f>
        <v>Remedial Action General Report</v>
      </c>
      <c r="C414" s="543"/>
      <c r="D414" s="57" t="str">
        <f>IF('SOW Units'!E413="","",'SOW Units'!E413)</f>
        <v>Per Report</v>
      </c>
      <c r="E414" s="82">
        <f>'SOW Units'!I413</f>
        <v>0</v>
      </c>
      <c r="F414" s="34">
        <f>'SOW Units'!G413</f>
        <v>1215.5</v>
      </c>
      <c r="G414" s="244">
        <f t="shared" si="39"/>
        <v>0</v>
      </c>
      <c r="H414" s="85">
        <v>0</v>
      </c>
      <c r="I414" s="360">
        <f t="shared" si="40"/>
        <v>0</v>
      </c>
      <c r="J414" s="89">
        <v>0</v>
      </c>
      <c r="K414" s="244">
        <f t="shared" si="41"/>
        <v>0</v>
      </c>
      <c r="L414" s="93">
        <f t="shared" si="42"/>
        <v>0</v>
      </c>
      <c r="M414" s="375">
        <f t="shared" si="43"/>
        <v>0</v>
      </c>
      <c r="N414" s="225" t="b">
        <f t="shared" si="38"/>
        <v>0</v>
      </c>
      <c r="O414" s="36"/>
      <c r="P414" s="36"/>
      <c r="Q414" s="36"/>
      <c r="R414" s="36"/>
    </row>
    <row r="415" spans="1:18" s="8" customFormat="1" ht="16.5" hidden="1" customHeight="1" x14ac:dyDescent="0.35">
      <c r="A415" s="122" t="str">
        <f>'SOW Units'!B414</f>
        <v>19-24.</v>
      </c>
      <c r="B415" s="542" t="str">
        <f>IF('SOW Units'!C414="","",'SOW Units'!C414)</f>
        <v>Remedial Action Interim Report</v>
      </c>
      <c r="C415" s="543"/>
      <c r="D415" s="57" t="str">
        <f>IF('SOW Units'!E414="","",'SOW Units'!E414)</f>
        <v>Per Report</v>
      </c>
      <c r="E415" s="82">
        <f>'SOW Units'!I414</f>
        <v>0</v>
      </c>
      <c r="F415" s="34">
        <f>'SOW Units'!G414</f>
        <v>632.04999999999995</v>
      </c>
      <c r="G415" s="244">
        <f t="shared" si="39"/>
        <v>0</v>
      </c>
      <c r="H415" s="85">
        <v>0</v>
      </c>
      <c r="I415" s="360">
        <f t="shared" si="40"/>
        <v>0</v>
      </c>
      <c r="J415" s="89">
        <v>0</v>
      </c>
      <c r="K415" s="244">
        <f t="shared" si="41"/>
        <v>0</v>
      </c>
      <c r="L415" s="93">
        <f t="shared" si="42"/>
        <v>0</v>
      </c>
      <c r="M415" s="375">
        <f t="shared" si="43"/>
        <v>0</v>
      </c>
      <c r="N415" s="225" t="b">
        <f t="shared" si="38"/>
        <v>0</v>
      </c>
      <c r="O415" s="36"/>
      <c r="P415" s="36"/>
      <c r="Q415" s="36"/>
      <c r="R415" s="36"/>
    </row>
    <row r="416" spans="1:18" s="8" customFormat="1" ht="16.5" hidden="1" customHeight="1" x14ac:dyDescent="0.35">
      <c r="A416" s="122" t="str">
        <f>'SOW Units'!B415</f>
        <v>19-25.</v>
      </c>
      <c r="B416" s="542" t="str">
        <f>IF('SOW Units'!C415="","",'SOW Units'!C415)</f>
        <v xml:space="preserve">Free Product Recovery Report </v>
      </c>
      <c r="C416" s="543"/>
      <c r="D416" s="57" t="str">
        <f>IF('SOW Units'!E415="","",'SOW Units'!E415)</f>
        <v>Per Report</v>
      </c>
      <c r="E416" s="82">
        <f>'SOW Units'!I415</f>
        <v>0</v>
      </c>
      <c r="F416" s="34">
        <f>'SOW Units'!G415</f>
        <v>468.56</v>
      </c>
      <c r="G416" s="244">
        <f t="shared" si="39"/>
        <v>0</v>
      </c>
      <c r="H416" s="85">
        <v>0</v>
      </c>
      <c r="I416" s="360">
        <f t="shared" si="40"/>
        <v>0</v>
      </c>
      <c r="J416" s="89">
        <v>0</v>
      </c>
      <c r="K416" s="244">
        <f t="shared" si="41"/>
        <v>0</v>
      </c>
      <c r="L416" s="93">
        <f t="shared" si="42"/>
        <v>0</v>
      </c>
      <c r="M416" s="375">
        <f t="shared" si="43"/>
        <v>0</v>
      </c>
      <c r="N416" s="225" t="b">
        <f t="shared" si="38"/>
        <v>0</v>
      </c>
      <c r="O416" s="36"/>
      <c r="P416" s="36"/>
      <c r="Q416" s="36"/>
      <c r="R416" s="36"/>
    </row>
    <row r="417" spans="1:18" s="8" customFormat="1" ht="16.5" hidden="1" customHeight="1" x14ac:dyDescent="0.35">
      <c r="A417" s="122" t="str">
        <f>'SOW Units'!B416</f>
        <v>19-26.</v>
      </c>
      <c r="B417" s="542" t="str">
        <f>IF('SOW Units'!C416="","",'SOW Units'!C416)</f>
        <v xml:space="preserve">Well Abandonment/Site Restoration Report </v>
      </c>
      <c r="C417" s="543"/>
      <c r="D417" s="57" t="str">
        <f>IF('SOW Units'!E416="","",'SOW Units'!E416)</f>
        <v>Per Report</v>
      </c>
      <c r="E417" s="82">
        <f>'SOW Units'!I416</f>
        <v>0</v>
      </c>
      <c r="F417" s="34">
        <f>'SOW Units'!G416</f>
        <v>273.48</v>
      </c>
      <c r="G417" s="244">
        <f t="shared" si="39"/>
        <v>0</v>
      </c>
      <c r="H417" s="85">
        <v>0</v>
      </c>
      <c r="I417" s="360">
        <f t="shared" si="40"/>
        <v>0</v>
      </c>
      <c r="J417" s="89">
        <v>0</v>
      </c>
      <c r="K417" s="244">
        <f t="shared" si="41"/>
        <v>0</v>
      </c>
      <c r="L417" s="93">
        <f t="shared" si="42"/>
        <v>0</v>
      </c>
      <c r="M417" s="375">
        <f t="shared" si="43"/>
        <v>0</v>
      </c>
      <c r="N417" s="225" t="b">
        <f t="shared" si="38"/>
        <v>0</v>
      </c>
      <c r="O417" s="36"/>
      <c r="P417" s="36"/>
      <c r="Q417" s="36"/>
      <c r="R417" s="36"/>
    </row>
    <row r="418" spans="1:18" s="8" customFormat="1" ht="16.5" hidden="1" customHeight="1" x14ac:dyDescent="0.35">
      <c r="A418" s="122" t="str">
        <f>'SOW Units'!B417</f>
        <v>19-27.</v>
      </c>
      <c r="B418" s="542" t="str">
        <f>IF('SOW Units'!C417="","",'SOW Units'!C417)</f>
        <v>Interim Assessment Report</v>
      </c>
      <c r="C418" s="543"/>
      <c r="D418" s="57" t="str">
        <f>IF('SOW Units'!E417="","",'SOW Units'!E417)</f>
        <v>Per Report</v>
      </c>
      <c r="E418" s="82">
        <f>'SOW Units'!I417</f>
        <v>0</v>
      </c>
      <c r="F418" s="34">
        <f>'SOW Units'!G417</f>
        <v>632.04999999999995</v>
      </c>
      <c r="G418" s="244">
        <f t="shared" si="39"/>
        <v>0</v>
      </c>
      <c r="H418" s="85">
        <v>0</v>
      </c>
      <c r="I418" s="360">
        <f t="shared" si="40"/>
        <v>0</v>
      </c>
      <c r="J418" s="89">
        <v>0</v>
      </c>
      <c r="K418" s="244">
        <f t="shared" si="41"/>
        <v>0</v>
      </c>
      <c r="L418" s="93">
        <f t="shared" si="42"/>
        <v>0</v>
      </c>
      <c r="M418" s="375">
        <f t="shared" si="43"/>
        <v>0</v>
      </c>
      <c r="N418" s="225" t="b">
        <f t="shared" si="38"/>
        <v>0</v>
      </c>
      <c r="O418" s="36"/>
      <c r="P418" s="36"/>
      <c r="Q418" s="36"/>
      <c r="R418" s="36"/>
    </row>
    <row r="419" spans="1:18" s="8" customFormat="1" ht="17.25" hidden="1" customHeight="1" x14ac:dyDescent="0.35">
      <c r="A419" s="253" t="str">
        <f>'SOW Units'!B418</f>
        <v>20.</v>
      </c>
      <c r="B419" s="560" t="str">
        <f>IF('SOW Units'!C418="","",'SOW Units'!C418)</f>
        <v>PERSONNEL (Excluding Professional Engineer and Professional Geologist)</v>
      </c>
      <c r="C419" s="561"/>
      <c r="D419" s="206" t="str">
        <f>IF('SOW Units'!E418="","",'SOW Units'!E418)</f>
        <v/>
      </c>
      <c r="E419" s="207"/>
      <c r="F419" s="194"/>
      <c r="G419" s="243"/>
      <c r="H419" s="208"/>
      <c r="I419" s="359"/>
      <c r="J419" s="196"/>
      <c r="K419" s="243"/>
      <c r="L419" s="209"/>
      <c r="M419" s="374"/>
      <c r="N419" s="225" t="b">
        <f t="shared" si="38"/>
        <v>0</v>
      </c>
      <c r="O419" s="36"/>
      <c r="P419" s="36"/>
      <c r="Q419" s="36"/>
      <c r="R419" s="36"/>
    </row>
    <row r="420" spans="1:18" s="8" customFormat="1" ht="16.5" hidden="1" customHeight="1" x14ac:dyDescent="0.35">
      <c r="A420" s="122" t="str">
        <f>'SOW Units'!B419</f>
        <v>20-1.</v>
      </c>
      <c r="B420" s="542" t="str">
        <f>IF('SOW Units'!C419="","",'SOW Units'!C419)</f>
        <v>Program Manager (Key)</v>
      </c>
      <c r="C420" s="543"/>
      <c r="D420" s="57" t="str">
        <f>IF('SOW Units'!E419="","",'SOW Units'!E419)</f>
        <v>Per Hour</v>
      </c>
      <c r="E420" s="82">
        <f>'SOW Units'!I419</f>
        <v>0</v>
      </c>
      <c r="F420" s="34">
        <f>'SOW Units'!G419</f>
        <v>121.27</v>
      </c>
      <c r="G420" s="244">
        <f t="shared" si="39"/>
        <v>0</v>
      </c>
      <c r="H420" s="85">
        <v>0</v>
      </c>
      <c r="I420" s="360">
        <f t="shared" si="40"/>
        <v>0</v>
      </c>
      <c r="J420" s="89">
        <v>0</v>
      </c>
      <c r="K420" s="244">
        <f t="shared" si="41"/>
        <v>0</v>
      </c>
      <c r="L420" s="93">
        <f t="shared" si="42"/>
        <v>0</v>
      </c>
      <c r="M420" s="375">
        <f t="shared" si="43"/>
        <v>0</v>
      </c>
      <c r="N420" s="225" t="b">
        <f t="shared" si="38"/>
        <v>0</v>
      </c>
      <c r="O420" s="36"/>
      <c r="P420" s="36"/>
      <c r="Q420" s="36"/>
      <c r="R420" s="36"/>
    </row>
    <row r="421" spans="1:18" s="8" customFormat="1" ht="16.5" hidden="1" customHeight="1" x14ac:dyDescent="0.35">
      <c r="A421" s="122" t="str">
        <f>'SOW Units'!B420</f>
        <v>20-2.</v>
      </c>
      <c r="B421" s="542" t="str">
        <f>IF('SOW Units'!C420="","",'SOW Units'!C420)</f>
        <v>Project Manager (Key)</v>
      </c>
      <c r="C421" s="543"/>
      <c r="D421" s="57" t="str">
        <f>IF('SOW Units'!E420="","",'SOW Units'!E420)</f>
        <v>Per Hour</v>
      </c>
      <c r="E421" s="82">
        <f>'SOW Units'!I420</f>
        <v>0</v>
      </c>
      <c r="F421" s="34">
        <f>'SOW Units'!G420</f>
        <v>110.25</v>
      </c>
      <c r="G421" s="244">
        <f t="shared" si="39"/>
        <v>0</v>
      </c>
      <c r="H421" s="85">
        <v>0</v>
      </c>
      <c r="I421" s="360">
        <f t="shared" si="40"/>
        <v>0</v>
      </c>
      <c r="J421" s="89">
        <v>0</v>
      </c>
      <c r="K421" s="244">
        <f t="shared" si="41"/>
        <v>0</v>
      </c>
      <c r="L421" s="93">
        <f t="shared" si="42"/>
        <v>0</v>
      </c>
      <c r="M421" s="375">
        <f t="shared" si="43"/>
        <v>0</v>
      </c>
      <c r="N421" s="225" t="b">
        <f t="shared" si="38"/>
        <v>0</v>
      </c>
      <c r="O421" s="36"/>
      <c r="P421" s="36"/>
      <c r="Q421" s="36"/>
      <c r="R421" s="36"/>
    </row>
    <row r="422" spans="1:18" s="8" customFormat="1" ht="16.5" hidden="1" customHeight="1" x14ac:dyDescent="0.35">
      <c r="A422" s="122" t="str">
        <f>'SOW Units'!B421</f>
        <v>20-3.</v>
      </c>
      <c r="B422" s="542" t="str">
        <f>IF('SOW Units'!C421="","",'SOW Units'!C421)</f>
        <v>Engineer (Key)</v>
      </c>
      <c r="C422" s="543"/>
      <c r="D422" s="57" t="str">
        <f>IF('SOW Units'!E421="","",'SOW Units'!E421)</f>
        <v>Per Hour</v>
      </c>
      <c r="E422" s="82">
        <f>'SOW Units'!I421</f>
        <v>0</v>
      </c>
      <c r="F422" s="34">
        <f>'SOW Units'!G421</f>
        <v>115.45</v>
      </c>
      <c r="G422" s="244">
        <f t="shared" si="39"/>
        <v>0</v>
      </c>
      <c r="H422" s="85">
        <v>0</v>
      </c>
      <c r="I422" s="360">
        <f t="shared" si="40"/>
        <v>0</v>
      </c>
      <c r="J422" s="89">
        <v>0</v>
      </c>
      <c r="K422" s="244">
        <f t="shared" si="41"/>
        <v>0</v>
      </c>
      <c r="L422" s="93">
        <f t="shared" si="42"/>
        <v>0</v>
      </c>
      <c r="M422" s="375">
        <f t="shared" si="43"/>
        <v>0</v>
      </c>
      <c r="N422" s="225" t="b">
        <f t="shared" si="38"/>
        <v>0</v>
      </c>
      <c r="O422" s="36"/>
      <c r="P422" s="36"/>
      <c r="Q422" s="36"/>
      <c r="R422" s="36"/>
    </row>
    <row r="423" spans="1:18" s="8" customFormat="1" ht="16.5" hidden="1" customHeight="1" x14ac:dyDescent="0.35">
      <c r="A423" s="122" t="str">
        <f>'SOW Units'!B422</f>
        <v>20-4.</v>
      </c>
      <c r="B423" s="542" t="str">
        <f>IF('SOW Units'!C422="","",'SOW Units'!C422)</f>
        <v>Geologist/Geoscientist (Key)</v>
      </c>
      <c r="C423" s="543"/>
      <c r="D423" s="57" t="str">
        <f>IF('SOW Units'!E422="","",'SOW Units'!E422)</f>
        <v>Per Hour</v>
      </c>
      <c r="E423" s="82">
        <f>'SOW Units'!I422</f>
        <v>0</v>
      </c>
      <c r="F423" s="34">
        <f>'SOW Units'!G422</f>
        <v>109.96</v>
      </c>
      <c r="G423" s="244">
        <f t="shared" si="39"/>
        <v>0</v>
      </c>
      <c r="H423" s="85">
        <v>0</v>
      </c>
      <c r="I423" s="360">
        <f t="shared" si="40"/>
        <v>0</v>
      </c>
      <c r="J423" s="89">
        <v>0</v>
      </c>
      <c r="K423" s="244">
        <f t="shared" si="41"/>
        <v>0</v>
      </c>
      <c r="L423" s="93">
        <f t="shared" si="42"/>
        <v>0</v>
      </c>
      <c r="M423" s="375">
        <f t="shared" si="43"/>
        <v>0</v>
      </c>
      <c r="N423" s="225" t="b">
        <f t="shared" si="38"/>
        <v>0</v>
      </c>
      <c r="O423" s="36"/>
      <c r="P423" s="36"/>
      <c r="Q423" s="36"/>
      <c r="R423" s="36"/>
    </row>
    <row r="424" spans="1:18" s="8" customFormat="1" ht="16.5" hidden="1" customHeight="1" x14ac:dyDescent="0.35">
      <c r="A424" s="122" t="str">
        <f>'SOW Units'!B423</f>
        <v>20-5.</v>
      </c>
      <c r="B424" s="542" t="str">
        <f>IF('SOW Units'!C423="","",'SOW Units'!C423)</f>
        <v>Hydrogeologist/Modeler (Key)</v>
      </c>
      <c r="C424" s="543"/>
      <c r="D424" s="57" t="str">
        <f>IF('SOW Units'!E423="","",'SOW Units'!E423)</f>
        <v>Per Hour</v>
      </c>
      <c r="E424" s="82">
        <f>'SOW Units'!I423</f>
        <v>0</v>
      </c>
      <c r="F424" s="34">
        <f>'SOW Units'!G423</f>
        <v>93.71</v>
      </c>
      <c r="G424" s="244">
        <f t="shared" si="39"/>
        <v>0</v>
      </c>
      <c r="H424" s="85">
        <v>0</v>
      </c>
      <c r="I424" s="360">
        <f t="shared" si="40"/>
        <v>0</v>
      </c>
      <c r="J424" s="89">
        <v>0</v>
      </c>
      <c r="K424" s="244">
        <f t="shared" si="41"/>
        <v>0</v>
      </c>
      <c r="L424" s="93">
        <f t="shared" si="42"/>
        <v>0</v>
      </c>
      <c r="M424" s="375">
        <f t="shared" si="43"/>
        <v>0</v>
      </c>
      <c r="N424" s="225" t="b">
        <f t="shared" si="38"/>
        <v>0</v>
      </c>
      <c r="O424" s="36"/>
      <c r="P424" s="36"/>
      <c r="Q424" s="36"/>
      <c r="R424" s="36"/>
    </row>
    <row r="425" spans="1:18" s="8" customFormat="1" ht="16.5" hidden="1" customHeight="1" x14ac:dyDescent="0.35">
      <c r="A425" s="122" t="str">
        <f>'SOW Units'!B424</f>
        <v>20-6.</v>
      </c>
      <c r="B425" s="542" t="str">
        <f>IF('SOW Units'!C424="","",'SOW Units'!C424)</f>
        <v>Scientist/Technical Specialist (Key)</v>
      </c>
      <c r="C425" s="543"/>
      <c r="D425" s="57" t="str">
        <f>IF('SOW Units'!E424="","",'SOW Units'!E424)</f>
        <v>Per Hour</v>
      </c>
      <c r="E425" s="82">
        <f>'SOW Units'!I424</f>
        <v>0</v>
      </c>
      <c r="F425" s="34">
        <f>'SOW Units'!G424</f>
        <v>92.61</v>
      </c>
      <c r="G425" s="244">
        <f t="shared" si="39"/>
        <v>0</v>
      </c>
      <c r="H425" s="85">
        <v>0</v>
      </c>
      <c r="I425" s="360">
        <f t="shared" si="40"/>
        <v>0</v>
      </c>
      <c r="J425" s="89">
        <v>0</v>
      </c>
      <c r="K425" s="244">
        <f t="shared" si="41"/>
        <v>0</v>
      </c>
      <c r="L425" s="93">
        <f t="shared" si="42"/>
        <v>0</v>
      </c>
      <c r="M425" s="375">
        <f t="shared" si="43"/>
        <v>0</v>
      </c>
      <c r="N425" s="225" t="b">
        <f t="shared" si="38"/>
        <v>0</v>
      </c>
      <c r="O425" s="36"/>
      <c r="P425" s="36"/>
      <c r="Q425" s="36"/>
      <c r="R425" s="36"/>
    </row>
    <row r="426" spans="1:18" s="8" customFormat="1" ht="16.5" hidden="1" customHeight="1" x14ac:dyDescent="0.35">
      <c r="A426" s="122" t="str">
        <f>'SOW Units'!B425</f>
        <v>20-7.</v>
      </c>
      <c r="B426" s="542" t="str">
        <f>IF('SOW Units'!C425="","",'SOW Units'!C425)</f>
        <v>Assistant Scientist/Technical Specialist</v>
      </c>
      <c r="C426" s="543"/>
      <c r="D426" s="57" t="str">
        <f>IF('SOW Units'!E425="","",'SOW Units'!E425)</f>
        <v>Per Hour</v>
      </c>
      <c r="E426" s="82">
        <f>'SOW Units'!I425</f>
        <v>0</v>
      </c>
      <c r="F426" s="34">
        <f>'SOW Units'!G425</f>
        <v>81.900000000000006</v>
      </c>
      <c r="G426" s="244">
        <f t="shared" si="39"/>
        <v>0</v>
      </c>
      <c r="H426" s="85">
        <v>0</v>
      </c>
      <c r="I426" s="360">
        <f t="shared" si="40"/>
        <v>0</v>
      </c>
      <c r="J426" s="89">
        <v>0</v>
      </c>
      <c r="K426" s="244">
        <f t="shared" si="41"/>
        <v>0</v>
      </c>
      <c r="L426" s="93">
        <f t="shared" si="42"/>
        <v>0</v>
      </c>
      <c r="M426" s="375">
        <f t="shared" si="43"/>
        <v>0</v>
      </c>
      <c r="N426" s="225" t="b">
        <f t="shared" si="38"/>
        <v>0</v>
      </c>
      <c r="O426" s="36"/>
      <c r="P426" s="36"/>
      <c r="Q426" s="36"/>
      <c r="R426" s="36"/>
    </row>
    <row r="427" spans="1:18" s="8" customFormat="1" ht="16.5" hidden="1" customHeight="1" x14ac:dyDescent="0.35">
      <c r="A427" s="122" t="str">
        <f>'SOW Units'!B426</f>
        <v>20-8.</v>
      </c>
      <c r="B427" s="542" t="str">
        <f>IF('SOW Units'!C426="","",'SOW Units'!C426)</f>
        <v>Field Technician (Key)</v>
      </c>
      <c r="C427" s="543"/>
      <c r="D427" s="57" t="str">
        <f>IF('SOW Units'!E426="","",'SOW Units'!E426)</f>
        <v>Per Hour</v>
      </c>
      <c r="E427" s="82">
        <f>'SOW Units'!I426</f>
        <v>0</v>
      </c>
      <c r="F427" s="34">
        <f>'SOW Units'!G426</f>
        <v>75</v>
      </c>
      <c r="G427" s="244">
        <f t="shared" si="39"/>
        <v>0</v>
      </c>
      <c r="H427" s="85">
        <v>0</v>
      </c>
      <c r="I427" s="360">
        <f t="shared" si="40"/>
        <v>0</v>
      </c>
      <c r="J427" s="89">
        <v>0</v>
      </c>
      <c r="K427" s="244">
        <f t="shared" si="41"/>
        <v>0</v>
      </c>
      <c r="L427" s="93">
        <f t="shared" si="42"/>
        <v>0</v>
      </c>
      <c r="M427" s="375">
        <f t="shared" si="43"/>
        <v>0</v>
      </c>
      <c r="N427" s="225" t="b">
        <f t="shared" si="38"/>
        <v>0</v>
      </c>
      <c r="O427" s="36"/>
      <c r="P427" s="36"/>
      <c r="Q427" s="36"/>
      <c r="R427" s="36"/>
    </row>
    <row r="428" spans="1:18" s="8" customFormat="1" ht="16.5" hidden="1" customHeight="1" x14ac:dyDescent="0.35">
      <c r="A428" s="122" t="str">
        <f>'SOW Units'!B427</f>
        <v>20-9.</v>
      </c>
      <c r="B428" s="542" t="str">
        <f>IF('SOW Units'!C427="","",'SOW Units'!C427)</f>
        <v>Draftsperson</v>
      </c>
      <c r="C428" s="543"/>
      <c r="D428" s="57" t="str">
        <f>IF('SOW Units'!E427="","",'SOW Units'!E427)</f>
        <v>Per Hour</v>
      </c>
      <c r="E428" s="82">
        <f>'SOW Units'!I427</f>
        <v>0</v>
      </c>
      <c r="F428" s="34">
        <f>'SOW Units'!G427</f>
        <v>66.95</v>
      </c>
      <c r="G428" s="244">
        <f t="shared" si="39"/>
        <v>0</v>
      </c>
      <c r="H428" s="85">
        <v>0</v>
      </c>
      <c r="I428" s="360">
        <f t="shared" si="40"/>
        <v>0</v>
      </c>
      <c r="J428" s="89">
        <v>0</v>
      </c>
      <c r="K428" s="244">
        <f t="shared" si="41"/>
        <v>0</v>
      </c>
      <c r="L428" s="93">
        <f t="shared" si="42"/>
        <v>0</v>
      </c>
      <c r="M428" s="375">
        <f t="shared" si="43"/>
        <v>0</v>
      </c>
      <c r="N428" s="225" t="b">
        <f t="shared" si="38"/>
        <v>0</v>
      </c>
      <c r="O428" s="36"/>
      <c r="P428" s="36"/>
      <c r="Q428" s="36"/>
      <c r="R428" s="36"/>
    </row>
    <row r="429" spans="1:18" s="8" customFormat="1" ht="16.5" hidden="1" customHeight="1" x14ac:dyDescent="0.35">
      <c r="A429" s="122" t="str">
        <f>'SOW Units'!B428</f>
        <v>20-10.</v>
      </c>
      <c r="B429" s="542" t="str">
        <f>IF('SOW Units'!C428="","",'SOW Units'!C428)</f>
        <v xml:space="preserve">Administrative </v>
      </c>
      <c r="C429" s="543"/>
      <c r="D429" s="57" t="str">
        <f>IF('SOW Units'!E428="","",'SOW Units'!E428)</f>
        <v>Per Hour</v>
      </c>
      <c r="E429" s="82">
        <f>'SOW Units'!I428</f>
        <v>0</v>
      </c>
      <c r="F429" s="34">
        <f>'SOW Units'!G428</f>
        <v>42</v>
      </c>
      <c r="G429" s="244">
        <f t="shared" si="39"/>
        <v>0</v>
      </c>
      <c r="H429" s="85">
        <v>0</v>
      </c>
      <c r="I429" s="360">
        <f t="shared" si="40"/>
        <v>0</v>
      </c>
      <c r="J429" s="89">
        <v>0</v>
      </c>
      <c r="K429" s="244">
        <f t="shared" si="41"/>
        <v>0</v>
      </c>
      <c r="L429" s="93">
        <f t="shared" si="42"/>
        <v>0</v>
      </c>
      <c r="M429" s="375">
        <f t="shared" si="43"/>
        <v>0</v>
      </c>
      <c r="N429" s="225" t="b">
        <f t="shared" si="38"/>
        <v>0</v>
      </c>
      <c r="O429" s="36"/>
      <c r="P429" s="36"/>
      <c r="Q429" s="36"/>
      <c r="R429" s="36"/>
    </row>
    <row r="430" spans="1:18" s="8" customFormat="1" ht="16.5" hidden="1" customHeight="1" x14ac:dyDescent="0.35">
      <c r="A430" s="122" t="str">
        <f>'SOW Units'!B429</f>
        <v>20-11.</v>
      </c>
      <c r="B430" s="542" t="str">
        <f>IF('SOW Units'!C429="","",'SOW Units'!C429)</f>
        <v>Laborers and Security Guards</v>
      </c>
      <c r="C430" s="543"/>
      <c r="D430" s="57" t="str">
        <f>IF('SOW Units'!E429="","",'SOW Units'!E429)</f>
        <v>Per Hour</v>
      </c>
      <c r="E430" s="82">
        <f>'SOW Units'!I429</f>
        <v>0</v>
      </c>
      <c r="F430" s="34">
        <f>'SOW Units'!G429</f>
        <v>34.72</v>
      </c>
      <c r="G430" s="244">
        <f t="shared" si="39"/>
        <v>0</v>
      </c>
      <c r="H430" s="85">
        <v>0</v>
      </c>
      <c r="I430" s="360">
        <f t="shared" si="40"/>
        <v>0</v>
      </c>
      <c r="J430" s="89">
        <v>0</v>
      </c>
      <c r="K430" s="244">
        <f t="shared" si="41"/>
        <v>0</v>
      </c>
      <c r="L430" s="93">
        <f t="shared" si="42"/>
        <v>0</v>
      </c>
      <c r="M430" s="375">
        <f t="shared" si="43"/>
        <v>0</v>
      </c>
      <c r="N430" s="225" t="b">
        <f t="shared" si="38"/>
        <v>0</v>
      </c>
      <c r="O430" s="36"/>
      <c r="P430" s="36"/>
      <c r="Q430" s="36"/>
      <c r="R430" s="36"/>
    </row>
    <row r="431" spans="1:18" s="8" customFormat="1" ht="17.25" hidden="1" customHeight="1" x14ac:dyDescent="0.35">
      <c r="A431" s="253" t="str">
        <f>'SOW Units'!B430</f>
        <v>21.</v>
      </c>
      <c r="B431" s="560" t="str">
        <f>IF('SOW Units'!C430="","",'SOW Units'!C430)</f>
        <v xml:space="preserve">PROFESSIONAL ENGINEERING AND PROFESSIONAL GEOLOGY SERVICES                                                                   </v>
      </c>
      <c r="C431" s="561"/>
      <c r="D431" s="206" t="str">
        <f>IF('SOW Units'!E430="","",'SOW Units'!E430)</f>
        <v/>
      </c>
      <c r="E431" s="207"/>
      <c r="F431" s="194"/>
      <c r="G431" s="243"/>
      <c r="H431" s="208"/>
      <c r="I431" s="359"/>
      <c r="J431" s="196"/>
      <c r="K431" s="243"/>
      <c r="L431" s="209"/>
      <c r="M431" s="374"/>
      <c r="N431" s="225" t="b">
        <f t="shared" si="38"/>
        <v>0</v>
      </c>
      <c r="O431" s="36"/>
      <c r="P431" s="36"/>
      <c r="Q431" s="36"/>
      <c r="R431" s="36"/>
    </row>
    <row r="432" spans="1:18" s="8" customFormat="1" ht="16.5" hidden="1" customHeight="1" x14ac:dyDescent="0.35">
      <c r="A432" s="122" t="str">
        <f>'SOW Units'!B431</f>
        <v>21-1.</v>
      </c>
      <c r="B432" s="542" t="str">
        <f>IF('SOW Units'!C431="","",'SOW Units'!C431)</f>
        <v>Professional Engineer (Key)</v>
      </c>
      <c r="C432" s="543"/>
      <c r="D432" s="57" t="str">
        <f>IF('SOW Units'!E431="","",'SOW Units'!E431)</f>
        <v>Per Hour</v>
      </c>
      <c r="E432" s="82">
        <f>'SOW Units'!I431</f>
        <v>0</v>
      </c>
      <c r="F432" s="34">
        <f>'SOW Units'!G431</f>
        <v>133.69</v>
      </c>
      <c r="G432" s="244">
        <f t="shared" si="39"/>
        <v>0</v>
      </c>
      <c r="H432" s="85">
        <v>0</v>
      </c>
      <c r="I432" s="360">
        <f t="shared" si="40"/>
        <v>0</v>
      </c>
      <c r="J432" s="89">
        <v>0</v>
      </c>
      <c r="K432" s="244">
        <f t="shared" si="41"/>
        <v>0</v>
      </c>
      <c r="L432" s="93">
        <f t="shared" si="42"/>
        <v>0</v>
      </c>
      <c r="M432" s="375">
        <f t="shared" si="43"/>
        <v>0</v>
      </c>
      <c r="N432" s="225" t="b">
        <f t="shared" si="38"/>
        <v>0</v>
      </c>
      <c r="O432" s="36"/>
      <c r="P432" s="36"/>
      <c r="Q432" s="36"/>
      <c r="R432" s="36"/>
    </row>
    <row r="433" spans="1:18" s="8" customFormat="1" ht="16.5" hidden="1" customHeight="1" x14ac:dyDescent="0.35">
      <c r="A433" s="122" t="str">
        <f>'SOW Units'!B432</f>
        <v>21-2.</v>
      </c>
      <c r="B433" s="542" t="str">
        <f>IF('SOW Units'!C432="","",'SOW Units'!C432)</f>
        <v>Professional Geologist (Key)</v>
      </c>
      <c r="C433" s="543"/>
      <c r="D433" s="57" t="str">
        <f>IF('SOW Units'!E432="","",'SOW Units'!E432)</f>
        <v>Per Hour</v>
      </c>
      <c r="E433" s="82">
        <f>'SOW Units'!I432</f>
        <v>0</v>
      </c>
      <c r="F433" s="34">
        <f>'SOW Units'!G432</f>
        <v>133.69</v>
      </c>
      <c r="G433" s="244">
        <f t="shared" si="39"/>
        <v>0</v>
      </c>
      <c r="H433" s="85">
        <v>0</v>
      </c>
      <c r="I433" s="360">
        <f t="shared" si="40"/>
        <v>0</v>
      </c>
      <c r="J433" s="89">
        <v>0</v>
      </c>
      <c r="K433" s="244">
        <f t="shared" si="41"/>
        <v>0</v>
      </c>
      <c r="L433" s="93">
        <f t="shared" si="42"/>
        <v>0</v>
      </c>
      <c r="M433" s="375">
        <f t="shared" si="43"/>
        <v>0</v>
      </c>
      <c r="N433" s="225" t="b">
        <f t="shared" si="38"/>
        <v>0</v>
      </c>
      <c r="O433" s="36"/>
      <c r="P433" s="36"/>
      <c r="Q433" s="36"/>
      <c r="R433" s="36"/>
    </row>
    <row r="434" spans="1:18" s="8" customFormat="1" ht="32.25" hidden="1" customHeight="1" x14ac:dyDescent="0.35">
      <c r="A434" s="122" t="str">
        <f>'SOW Units'!B433</f>
        <v>21-3.</v>
      </c>
      <c r="B434" s="542" t="str">
        <f>IF('SOW Units'!C433="","",'SOW Units'!C433)</f>
        <v>P.G. Field Oversight of Drilling and Boring and Soil-Boring Logging (Use hourly rate on site specific basis)</v>
      </c>
      <c r="C434" s="543"/>
      <c r="D434" s="57" t="str">
        <f>IF('SOW Units'!E433="","",'SOW Units'!E433)</f>
        <v>Per Hour</v>
      </c>
      <c r="E434" s="82">
        <f>'SOW Units'!I433</f>
        <v>0</v>
      </c>
      <c r="F434" s="34">
        <f>'SOW Units'!G433</f>
        <v>133.69</v>
      </c>
      <c r="G434" s="244">
        <f t="shared" si="39"/>
        <v>0</v>
      </c>
      <c r="H434" s="85">
        <v>0</v>
      </c>
      <c r="I434" s="360">
        <f t="shared" si="40"/>
        <v>0</v>
      </c>
      <c r="J434" s="89">
        <v>0</v>
      </c>
      <c r="K434" s="244">
        <f t="shared" si="41"/>
        <v>0</v>
      </c>
      <c r="L434" s="93">
        <f t="shared" si="42"/>
        <v>0</v>
      </c>
      <c r="M434" s="375">
        <f t="shared" si="43"/>
        <v>0</v>
      </c>
      <c r="N434" s="225" t="b">
        <f t="shared" si="38"/>
        <v>0</v>
      </c>
      <c r="O434" s="36"/>
      <c r="P434" s="36"/>
      <c r="Q434" s="36"/>
      <c r="R434" s="36"/>
    </row>
    <row r="435" spans="1:18" s="8" customFormat="1" ht="16.5" hidden="1" customHeight="1" x14ac:dyDescent="0.35">
      <c r="A435" s="122" t="str">
        <f>'SOW Units'!B434</f>
        <v>21-4.</v>
      </c>
      <c r="B435" s="542" t="str">
        <f>IF('SOW Units'!C434="","",'SOW Units'!C434)</f>
        <v>P.G. Field Oversight of Well Installation (Use hourly rate on site specific basis)</v>
      </c>
      <c r="C435" s="543"/>
      <c r="D435" s="57" t="str">
        <f>IF('SOW Units'!E434="","",'SOW Units'!E434)</f>
        <v>Per Hour</v>
      </c>
      <c r="E435" s="82">
        <f>'SOW Units'!I434</f>
        <v>0</v>
      </c>
      <c r="F435" s="34">
        <f>'SOW Units'!G434</f>
        <v>133.69</v>
      </c>
      <c r="G435" s="244">
        <f t="shared" si="39"/>
        <v>0</v>
      </c>
      <c r="H435" s="85">
        <v>0</v>
      </c>
      <c r="I435" s="360">
        <f t="shared" si="40"/>
        <v>0</v>
      </c>
      <c r="J435" s="89">
        <v>0</v>
      </c>
      <c r="K435" s="244">
        <f t="shared" si="41"/>
        <v>0</v>
      </c>
      <c r="L435" s="93">
        <f t="shared" si="42"/>
        <v>0</v>
      </c>
      <c r="M435" s="375">
        <f t="shared" si="43"/>
        <v>0</v>
      </c>
      <c r="N435" s="225" t="b">
        <f t="shared" si="38"/>
        <v>0</v>
      </c>
      <c r="O435" s="36"/>
      <c r="P435" s="36"/>
      <c r="Q435" s="36"/>
      <c r="R435" s="36"/>
    </row>
    <row r="436" spans="1:18" s="8" customFormat="1" ht="16.5" hidden="1" customHeight="1" x14ac:dyDescent="0.35">
      <c r="A436" s="122" t="str">
        <f>'SOW Units'!B435</f>
        <v>21-5.</v>
      </c>
      <c r="B436" s="542" t="str">
        <f>IF('SOW Units'!C435="","",'SOW Units'!C435)</f>
        <v xml:space="preserve">P.E. Project Oversight for Remediation Technology Pilot Testing </v>
      </c>
      <c r="C436" s="543"/>
      <c r="D436" s="57" t="str">
        <f>IF('SOW Units'!E435="","",'SOW Units'!E435)</f>
        <v>Per Test</v>
      </c>
      <c r="E436" s="82">
        <f>'SOW Units'!I435</f>
        <v>0</v>
      </c>
      <c r="F436" s="34">
        <f>'SOW Units'!G435</f>
        <v>1018.71</v>
      </c>
      <c r="G436" s="244">
        <f t="shared" si="39"/>
        <v>0</v>
      </c>
      <c r="H436" s="85">
        <v>0</v>
      </c>
      <c r="I436" s="360">
        <f t="shared" si="40"/>
        <v>0</v>
      </c>
      <c r="J436" s="89">
        <v>0</v>
      </c>
      <c r="K436" s="244">
        <f t="shared" si="41"/>
        <v>0</v>
      </c>
      <c r="L436" s="93">
        <f t="shared" si="42"/>
        <v>0</v>
      </c>
      <c r="M436" s="375">
        <f t="shared" si="43"/>
        <v>0</v>
      </c>
      <c r="N436" s="225" t="b">
        <f t="shared" si="38"/>
        <v>0</v>
      </c>
      <c r="O436" s="36"/>
      <c r="P436" s="36"/>
      <c r="Q436" s="36"/>
      <c r="R436" s="36"/>
    </row>
    <row r="437" spans="1:18" s="8" customFormat="1" ht="16.5" hidden="1" customHeight="1" x14ac:dyDescent="0.35">
      <c r="A437" s="122" t="str">
        <f>'SOW Units'!B436</f>
        <v>21-6.a.</v>
      </c>
      <c r="B437" s="542" t="str">
        <f>IF('SOW Units'!C436="","",'SOW Units'!C436)</f>
        <v>P.E. Project Oversight for Remediation System Integration and Startup - Small System</v>
      </c>
      <c r="C437" s="543"/>
      <c r="D437" s="57" t="str">
        <f>IF('SOW Units'!E436="","",'SOW Units'!E436)</f>
        <v xml:space="preserve">Per System </v>
      </c>
      <c r="E437" s="82">
        <f>'SOW Units'!I436</f>
        <v>0</v>
      </c>
      <c r="F437" s="34">
        <f>'SOW Units'!G436</f>
        <v>3100</v>
      </c>
      <c r="G437" s="244">
        <f t="shared" si="39"/>
        <v>0</v>
      </c>
      <c r="H437" s="85">
        <v>0</v>
      </c>
      <c r="I437" s="360">
        <f t="shared" si="40"/>
        <v>0</v>
      </c>
      <c r="J437" s="89">
        <v>0</v>
      </c>
      <c r="K437" s="244">
        <f t="shared" si="41"/>
        <v>0</v>
      </c>
      <c r="L437" s="93">
        <f t="shared" si="42"/>
        <v>0</v>
      </c>
      <c r="M437" s="375">
        <f t="shared" si="43"/>
        <v>0</v>
      </c>
      <c r="N437" s="225" t="b">
        <f t="shared" si="38"/>
        <v>0</v>
      </c>
      <c r="O437" s="36"/>
      <c r="P437" s="36"/>
      <c r="Q437" s="36"/>
      <c r="R437" s="36"/>
    </row>
    <row r="438" spans="1:18" s="8" customFormat="1" ht="16.5" hidden="1" customHeight="1" x14ac:dyDescent="0.35">
      <c r="A438" s="122" t="str">
        <f>'SOW Units'!B437</f>
        <v>21-6.b.</v>
      </c>
      <c r="B438" s="542" t="str">
        <f>IF('SOW Units'!C437="","",'SOW Units'!C437)</f>
        <v>P.E. Project Oversight for Remediation System Integration and Startup - Medium System</v>
      </c>
      <c r="C438" s="543"/>
      <c r="D438" s="57" t="str">
        <f>IF('SOW Units'!E437="","",'SOW Units'!E437)</f>
        <v xml:space="preserve">Per System </v>
      </c>
      <c r="E438" s="82">
        <f>'SOW Units'!I437</f>
        <v>0</v>
      </c>
      <c r="F438" s="34">
        <f>'SOW Units'!G437</f>
        <v>3100</v>
      </c>
      <c r="G438" s="244">
        <f t="shared" si="39"/>
        <v>0</v>
      </c>
      <c r="H438" s="85">
        <v>0</v>
      </c>
      <c r="I438" s="360">
        <f t="shared" si="40"/>
        <v>0</v>
      </c>
      <c r="J438" s="89">
        <v>0</v>
      </c>
      <c r="K438" s="244">
        <f t="shared" si="41"/>
        <v>0</v>
      </c>
      <c r="L438" s="93">
        <f t="shared" si="42"/>
        <v>0</v>
      </c>
      <c r="M438" s="375">
        <f t="shared" si="43"/>
        <v>0</v>
      </c>
      <c r="N438" s="225" t="b">
        <f t="shared" si="38"/>
        <v>0</v>
      </c>
      <c r="O438" s="36"/>
      <c r="P438" s="36"/>
      <c r="Q438" s="36"/>
      <c r="R438" s="36"/>
    </row>
    <row r="439" spans="1:18" s="8" customFormat="1" ht="16.5" hidden="1" customHeight="1" x14ac:dyDescent="0.35">
      <c r="A439" s="122" t="str">
        <f>'SOW Units'!B438</f>
        <v>21-6.c.</v>
      </c>
      <c r="B439" s="542" t="str">
        <f>IF('SOW Units'!C438="","",'SOW Units'!C438)</f>
        <v>P.E. Project Oversight for Remediation System Integration and Startup - Large System</v>
      </c>
      <c r="C439" s="543"/>
      <c r="D439" s="57" t="str">
        <f>IF('SOW Units'!E438="","",'SOW Units'!E438)</f>
        <v xml:space="preserve">Per System </v>
      </c>
      <c r="E439" s="82">
        <f>'SOW Units'!I438</f>
        <v>0</v>
      </c>
      <c r="F439" s="34">
        <f>'SOW Units'!G438</f>
        <v>3600</v>
      </c>
      <c r="G439" s="244">
        <f t="shared" si="39"/>
        <v>0</v>
      </c>
      <c r="H439" s="85">
        <v>0</v>
      </c>
      <c r="I439" s="360">
        <f t="shared" si="40"/>
        <v>0</v>
      </c>
      <c r="J439" s="89">
        <v>0</v>
      </c>
      <c r="K439" s="244">
        <f t="shared" si="41"/>
        <v>0</v>
      </c>
      <c r="L439" s="93">
        <f t="shared" si="42"/>
        <v>0</v>
      </c>
      <c r="M439" s="375">
        <f t="shared" si="43"/>
        <v>0</v>
      </c>
      <c r="N439" s="225" t="b">
        <f t="shared" si="38"/>
        <v>0</v>
      </c>
      <c r="O439" s="36"/>
      <c r="P439" s="36"/>
      <c r="Q439" s="36"/>
      <c r="R439" s="36"/>
    </row>
    <row r="440" spans="1:18" s="8" customFormat="1" ht="16.5" hidden="1" customHeight="1" x14ac:dyDescent="0.35">
      <c r="A440" s="122" t="str">
        <f>'SOW Units'!B439</f>
        <v>21-6.d.</v>
      </c>
      <c r="B440" s="542" t="str">
        <f>IF('SOW Units'!C439="","",'SOW Units'!C439)</f>
        <v>P.E. Project Oversight for Remediation System Integration and Startup - Extra Large System</v>
      </c>
      <c r="C440" s="543"/>
      <c r="D440" s="57" t="str">
        <f>IF('SOW Units'!E439="","",'SOW Units'!E439)</f>
        <v xml:space="preserve">Per System </v>
      </c>
      <c r="E440" s="82">
        <f>'SOW Units'!I439</f>
        <v>0</v>
      </c>
      <c r="F440" s="34">
        <f>'SOW Units'!G439</f>
        <v>3800</v>
      </c>
      <c r="G440" s="244">
        <f t="shared" si="39"/>
        <v>0</v>
      </c>
      <c r="H440" s="85">
        <v>0</v>
      </c>
      <c r="I440" s="360">
        <f t="shared" si="40"/>
        <v>0</v>
      </c>
      <c r="J440" s="89">
        <v>0</v>
      </c>
      <c r="K440" s="244">
        <f t="shared" si="41"/>
        <v>0</v>
      </c>
      <c r="L440" s="93">
        <f t="shared" si="42"/>
        <v>0</v>
      </c>
      <c r="M440" s="375">
        <f t="shared" si="43"/>
        <v>0</v>
      </c>
      <c r="N440" s="225" t="b">
        <f t="shared" si="38"/>
        <v>0</v>
      </c>
      <c r="O440" s="36"/>
      <c r="P440" s="36"/>
      <c r="Q440" s="36"/>
      <c r="R440" s="36"/>
    </row>
    <row r="441" spans="1:18" s="8" customFormat="1" ht="16.5" hidden="1" customHeight="1" x14ac:dyDescent="0.35">
      <c r="A441" s="122" t="str">
        <f>'SOW Units'!B440</f>
        <v>21-7.a.</v>
      </c>
      <c r="B441" s="542" t="str">
        <f>IF('SOW Units'!C440="","",'SOW Units'!C440)</f>
        <v>P.E. Project Oversight for Short Term or Episodic Remediation System Operation - Daily Basis</v>
      </c>
      <c r="C441" s="543"/>
      <c r="D441" s="57" t="str">
        <f>IF('SOW Units'!E440="","",'SOW Units'!E440)</f>
        <v>Per Day</v>
      </c>
      <c r="E441" s="82">
        <f>'SOW Units'!I440</f>
        <v>0</v>
      </c>
      <c r="F441" s="34">
        <f>'SOW Units'!G440</f>
        <v>1100</v>
      </c>
      <c r="G441" s="244">
        <f t="shared" si="39"/>
        <v>0</v>
      </c>
      <c r="H441" s="85">
        <v>0</v>
      </c>
      <c r="I441" s="360">
        <f t="shared" si="40"/>
        <v>0</v>
      </c>
      <c r="J441" s="89">
        <v>0</v>
      </c>
      <c r="K441" s="244">
        <f t="shared" si="41"/>
        <v>0</v>
      </c>
      <c r="L441" s="93">
        <f t="shared" si="42"/>
        <v>0</v>
      </c>
      <c r="M441" s="375">
        <f t="shared" si="43"/>
        <v>0</v>
      </c>
      <c r="N441" s="225" t="b">
        <f t="shared" si="38"/>
        <v>0</v>
      </c>
      <c r="O441" s="36"/>
      <c r="P441" s="36"/>
      <c r="Q441" s="36"/>
      <c r="R441" s="36"/>
    </row>
    <row r="442" spans="1:18" s="8" customFormat="1" ht="16.5" hidden="1" customHeight="1" x14ac:dyDescent="0.35">
      <c r="A442" s="122" t="str">
        <f>'SOW Units'!B441</f>
        <v>21-7.b.</v>
      </c>
      <c r="B442" s="542" t="str">
        <f>IF('SOW Units'!C441="","",'SOW Units'!C441)</f>
        <v>P.E. Project Oversight for Short Term or Episodic Remediation System Operation - Weekly Basis</v>
      </c>
      <c r="C442" s="543"/>
      <c r="D442" s="57" t="str">
        <f>IF('SOW Units'!E441="","",'SOW Units'!E441)</f>
        <v>Per Week</v>
      </c>
      <c r="E442" s="82">
        <f>'SOW Units'!I441</f>
        <v>0</v>
      </c>
      <c r="F442" s="34">
        <f>'SOW Units'!G441</f>
        <v>3600</v>
      </c>
      <c r="G442" s="244">
        <f t="shared" si="39"/>
        <v>0</v>
      </c>
      <c r="H442" s="85">
        <v>0</v>
      </c>
      <c r="I442" s="360">
        <f t="shared" si="40"/>
        <v>0</v>
      </c>
      <c r="J442" s="89">
        <v>0</v>
      </c>
      <c r="K442" s="244">
        <f t="shared" si="41"/>
        <v>0</v>
      </c>
      <c r="L442" s="93">
        <f t="shared" si="42"/>
        <v>0</v>
      </c>
      <c r="M442" s="375">
        <f t="shared" si="43"/>
        <v>0</v>
      </c>
      <c r="N442" s="225" t="b">
        <f t="shared" si="38"/>
        <v>0</v>
      </c>
      <c r="O442" s="36"/>
      <c r="P442" s="36"/>
      <c r="Q442" s="36"/>
      <c r="R442" s="36"/>
    </row>
    <row r="443" spans="1:18" s="8" customFormat="1" ht="16.5" hidden="1" customHeight="1" x14ac:dyDescent="0.35">
      <c r="A443" s="122" t="str">
        <f>'SOW Units'!B442</f>
        <v>21-8.</v>
      </c>
      <c r="B443" s="542" t="str">
        <f>IF('SOW Units'!C442="","",'SOW Units'!C442)</f>
        <v>P.E. Project Oversight for Remediation System Operation and Maintenance</v>
      </c>
      <c r="C443" s="543"/>
      <c r="D443" s="57" t="str">
        <f>IF('SOW Units'!E442="","",'SOW Units'!E442)</f>
        <v>Per Month</v>
      </c>
      <c r="E443" s="82">
        <f>'SOW Units'!I442</f>
        <v>0</v>
      </c>
      <c r="F443" s="34">
        <f>'SOW Units'!G442</f>
        <v>802.23</v>
      </c>
      <c r="G443" s="244">
        <f t="shared" si="39"/>
        <v>0</v>
      </c>
      <c r="H443" s="85">
        <v>0</v>
      </c>
      <c r="I443" s="360">
        <f t="shared" si="40"/>
        <v>0</v>
      </c>
      <c r="J443" s="89">
        <v>0</v>
      </c>
      <c r="K443" s="244">
        <f t="shared" si="41"/>
        <v>0</v>
      </c>
      <c r="L443" s="93">
        <f t="shared" si="42"/>
        <v>0</v>
      </c>
      <c r="M443" s="375">
        <f t="shared" si="43"/>
        <v>0</v>
      </c>
      <c r="N443" s="225" t="b">
        <f t="shared" si="38"/>
        <v>0</v>
      </c>
      <c r="O443" s="36"/>
      <c r="P443" s="36"/>
      <c r="Q443" s="36"/>
      <c r="R443" s="36"/>
    </row>
    <row r="444" spans="1:18" s="8" customFormat="1" ht="46.5" hidden="1" customHeight="1" x14ac:dyDescent="0.35">
      <c r="A444" s="122" t="str">
        <f>'SOW Units'!B443</f>
        <v>21-9.</v>
      </c>
      <c r="B444" s="542" t="str">
        <f>IF('SOW Units'!C443="","",'SOW Units'!C443)</f>
        <v>P.E. Review and Certification of Sufficiency of Engineering Controls (other than permanent, impermeable surface or top two feet of clean fill), with Monitoring and Maintenance Recommendations Required for a Conditional NFA</v>
      </c>
      <c r="C444" s="543"/>
      <c r="D444" s="252" t="str">
        <f>IF('SOW Units'!E443="","",'SOW Units'!E443)</f>
        <v>Per Review and Certification</v>
      </c>
      <c r="E444" s="82">
        <f>'SOW Units'!I443</f>
        <v>0</v>
      </c>
      <c r="F444" s="34">
        <f>'SOW Units'!G443</f>
        <v>242.55</v>
      </c>
      <c r="G444" s="244">
        <f t="shared" si="39"/>
        <v>0</v>
      </c>
      <c r="H444" s="85">
        <v>0</v>
      </c>
      <c r="I444" s="360">
        <f t="shared" si="40"/>
        <v>0</v>
      </c>
      <c r="J444" s="89">
        <v>0</v>
      </c>
      <c r="K444" s="244">
        <f t="shared" si="41"/>
        <v>0</v>
      </c>
      <c r="L444" s="93">
        <f t="shared" si="42"/>
        <v>0</v>
      </c>
      <c r="M444" s="375">
        <f t="shared" si="43"/>
        <v>0</v>
      </c>
      <c r="N444" s="225" t="b">
        <f t="shared" si="38"/>
        <v>0</v>
      </c>
      <c r="O444" s="36"/>
      <c r="P444" s="36"/>
      <c r="Q444" s="36"/>
      <c r="R444" s="36"/>
    </row>
    <row r="445" spans="1:18" s="8" customFormat="1" ht="46.5" hidden="1" customHeight="1" x14ac:dyDescent="0.35">
      <c r="A445" s="122" t="str">
        <f>'SOW Units'!B444</f>
        <v>21-10.</v>
      </c>
      <c r="B445" s="542" t="str">
        <f>IF('SOW Units'!C444="","",'SOW Units'!C444)</f>
        <v>P.G. Review and Certification of Sufficiency of Engineering Controls Limited to Permanent, Impermeable Surface or Top Two Feet of Clean Fill with Monitoring and Maintenance Recommendations Required for a Conditional NFA</v>
      </c>
      <c r="C445" s="543"/>
      <c r="D445" s="252" t="str">
        <f>IF('SOW Units'!E444="","",'SOW Units'!E444)</f>
        <v>Per Review and Certification</v>
      </c>
      <c r="E445" s="82">
        <f>'SOW Units'!I444</f>
        <v>0</v>
      </c>
      <c r="F445" s="34">
        <f>'SOW Units'!G444</f>
        <v>242.55</v>
      </c>
      <c r="G445" s="244">
        <f t="shared" si="39"/>
        <v>0</v>
      </c>
      <c r="H445" s="85">
        <v>0</v>
      </c>
      <c r="I445" s="360">
        <f t="shared" si="40"/>
        <v>0</v>
      </c>
      <c r="J445" s="89">
        <v>0</v>
      </c>
      <c r="K445" s="244">
        <f t="shared" si="41"/>
        <v>0</v>
      </c>
      <c r="L445" s="93">
        <f t="shared" si="42"/>
        <v>0</v>
      </c>
      <c r="M445" s="375">
        <f t="shared" si="43"/>
        <v>0</v>
      </c>
      <c r="N445" s="225" t="b">
        <f t="shared" si="38"/>
        <v>0</v>
      </c>
      <c r="O445" s="36"/>
      <c r="P445" s="36"/>
      <c r="Q445" s="36"/>
      <c r="R445" s="36"/>
    </row>
    <row r="446" spans="1:18" s="8" customFormat="1" ht="32.25" hidden="1" customHeight="1" x14ac:dyDescent="0.35">
      <c r="A446" s="122" t="str">
        <f>'SOW Units'!B445</f>
        <v>21-11.</v>
      </c>
      <c r="B446" s="542" t="str">
        <f>IF('SOW Units'!C445="","",'SOW Units'!C445)</f>
        <v>P.E. Design and Certification of Plans and Project Oversight of Installation for Engineering Controls (other than permanent, impermeable surface or top two feet of clean fill) required for a conditional NFA</v>
      </c>
      <c r="C446" s="543"/>
      <c r="D446" s="252" t="str">
        <f>IF('SOW Units'!E445="","",'SOW Units'!E445)</f>
        <v>Per Engineering Controls Installation</v>
      </c>
      <c r="E446" s="82">
        <f>'SOW Units'!I445</f>
        <v>0</v>
      </c>
      <c r="F446" s="34">
        <f>'SOW Units'!G445</f>
        <v>242.55</v>
      </c>
      <c r="G446" s="244">
        <f t="shared" si="39"/>
        <v>0</v>
      </c>
      <c r="H446" s="85">
        <v>0</v>
      </c>
      <c r="I446" s="360">
        <f t="shared" si="40"/>
        <v>0</v>
      </c>
      <c r="J446" s="89">
        <v>0</v>
      </c>
      <c r="K446" s="244">
        <f t="shared" si="41"/>
        <v>0</v>
      </c>
      <c r="L446" s="93">
        <f t="shared" si="42"/>
        <v>0</v>
      </c>
      <c r="M446" s="375">
        <f t="shared" si="43"/>
        <v>0</v>
      </c>
      <c r="N446" s="225" t="b">
        <f t="shared" si="38"/>
        <v>0</v>
      </c>
      <c r="O446" s="36"/>
      <c r="P446" s="36"/>
      <c r="Q446" s="36"/>
      <c r="R446" s="36"/>
    </row>
    <row r="447" spans="1:18" s="8" customFormat="1" ht="46.5" hidden="1" customHeight="1" x14ac:dyDescent="0.35">
      <c r="A447" s="122" t="str">
        <f>'SOW Units'!B446</f>
        <v>21-12.</v>
      </c>
      <c r="B447" s="542" t="str">
        <f>IF('SOW Units'!C446="","",'SOW Units'!C446)</f>
        <v>P.G. Review, Evaluation and Certification of Plans and Project Oversight for Installation of Engineering Controls Limited to Permanent, Impermeable Surface or Top Two Feet of Clean Fill Required for a Conditional NFA</v>
      </c>
      <c r="C447" s="543"/>
      <c r="D447" s="252" t="str">
        <f>IF('SOW Units'!E446="","",'SOW Units'!E446)</f>
        <v>Per Engineering Controls Installation</v>
      </c>
      <c r="E447" s="82">
        <f>'SOW Units'!I446</f>
        <v>0</v>
      </c>
      <c r="F447" s="34">
        <f>'SOW Units'!G446</f>
        <v>363.82</v>
      </c>
      <c r="G447" s="244">
        <f t="shared" si="39"/>
        <v>0</v>
      </c>
      <c r="H447" s="85">
        <v>0</v>
      </c>
      <c r="I447" s="360">
        <f t="shared" si="40"/>
        <v>0</v>
      </c>
      <c r="J447" s="89">
        <v>0</v>
      </c>
      <c r="K447" s="244">
        <f t="shared" si="41"/>
        <v>0</v>
      </c>
      <c r="L447" s="93">
        <f t="shared" si="42"/>
        <v>0</v>
      </c>
      <c r="M447" s="375">
        <f t="shared" si="43"/>
        <v>0</v>
      </c>
      <c r="N447" s="225" t="b">
        <f t="shared" si="38"/>
        <v>0</v>
      </c>
      <c r="O447" s="36"/>
      <c r="P447" s="36"/>
      <c r="Q447" s="36"/>
      <c r="R447" s="36"/>
    </row>
    <row r="448" spans="1:18" s="8" customFormat="1" ht="32.25" hidden="1" customHeight="1" x14ac:dyDescent="0.35">
      <c r="A448" s="122" t="str">
        <f>'SOW Units'!B447</f>
        <v>21-13.</v>
      </c>
      <c r="B448" s="542" t="str">
        <f>IF('SOW Units'!C447="","",'SOW Units'!C447)</f>
        <v>P.G. or P.E. Review, Evaluation and Certification of a Soil Source Removal Report That Includes a Recommendation for NFA</v>
      </c>
      <c r="C448" s="543"/>
      <c r="D448" s="57" t="str">
        <f>IF('SOW Units'!E447="","",'SOW Units'!E447)</f>
        <v>Per Report</v>
      </c>
      <c r="E448" s="82">
        <f>'SOW Units'!I447</f>
        <v>0</v>
      </c>
      <c r="F448" s="34">
        <f>'SOW Units'!G447</f>
        <v>267.39999999999998</v>
      </c>
      <c r="G448" s="244">
        <f t="shared" si="39"/>
        <v>0</v>
      </c>
      <c r="H448" s="85">
        <v>0</v>
      </c>
      <c r="I448" s="360">
        <f t="shared" si="40"/>
        <v>0</v>
      </c>
      <c r="J448" s="89">
        <v>0</v>
      </c>
      <c r="K448" s="244">
        <f t="shared" si="41"/>
        <v>0</v>
      </c>
      <c r="L448" s="93">
        <f t="shared" si="42"/>
        <v>0</v>
      </c>
      <c r="M448" s="375">
        <f t="shared" si="43"/>
        <v>0</v>
      </c>
      <c r="N448" s="225" t="b">
        <f t="shared" si="38"/>
        <v>0</v>
      </c>
      <c r="O448" s="36"/>
      <c r="P448" s="36"/>
      <c r="Q448" s="36"/>
      <c r="R448" s="36"/>
    </row>
    <row r="449" spans="1:18" s="8" customFormat="1" ht="16.5" hidden="1" customHeight="1" x14ac:dyDescent="0.35">
      <c r="A449" s="122" t="str">
        <f>'SOW Units'!B448</f>
        <v>21-15.</v>
      </c>
      <c r="B449" s="542" t="str">
        <f>IF('SOW Units'!C448="","",'SOW Units'!C448)</f>
        <v>P.G. or Qualified P.E. Review, Evaluation and Certification of a General Site Assessment Report</v>
      </c>
      <c r="C449" s="543"/>
      <c r="D449" s="57" t="str">
        <f>IF('SOW Units'!E448="","",'SOW Units'!E448)</f>
        <v>Per Report</v>
      </c>
      <c r="E449" s="82">
        <f>'SOW Units'!I448</f>
        <v>0</v>
      </c>
      <c r="F449" s="34">
        <f>'SOW Units'!G448</f>
        <v>606.37</v>
      </c>
      <c r="G449" s="244">
        <f t="shared" si="39"/>
        <v>0</v>
      </c>
      <c r="H449" s="85">
        <v>0</v>
      </c>
      <c r="I449" s="360">
        <f t="shared" si="40"/>
        <v>0</v>
      </c>
      <c r="J449" s="89">
        <v>0</v>
      </c>
      <c r="K449" s="244">
        <f t="shared" si="41"/>
        <v>0</v>
      </c>
      <c r="L449" s="93">
        <f t="shared" si="42"/>
        <v>0</v>
      </c>
      <c r="M449" s="375">
        <f t="shared" si="43"/>
        <v>0</v>
      </c>
      <c r="N449" s="225" t="b">
        <f t="shared" si="38"/>
        <v>0</v>
      </c>
      <c r="O449" s="36"/>
      <c r="P449" s="36"/>
      <c r="Q449" s="36"/>
      <c r="R449" s="36"/>
    </row>
    <row r="450" spans="1:18" s="8" customFormat="1" ht="16.5" hidden="1" customHeight="1" x14ac:dyDescent="0.35">
      <c r="A450" s="122" t="str">
        <f>'SOW Units'!B449</f>
        <v>21-16.</v>
      </c>
      <c r="B450" s="542" t="str">
        <f>IF('SOW Units'!C449="","",'SOW Units'!C449)</f>
        <v>P.G. or Qualified P.E. Review, Evaluation and Certification of a Supplemental Site Assessment Report</v>
      </c>
      <c r="C450" s="543"/>
      <c r="D450" s="57" t="str">
        <f>IF('SOW Units'!E449="","",'SOW Units'!E449)</f>
        <v>Per Report</v>
      </c>
      <c r="E450" s="82">
        <f>'SOW Units'!I449</f>
        <v>0</v>
      </c>
      <c r="F450" s="34">
        <f>'SOW Units'!G449</f>
        <v>267.39999999999998</v>
      </c>
      <c r="G450" s="244">
        <f t="shared" si="39"/>
        <v>0</v>
      </c>
      <c r="H450" s="85">
        <v>0</v>
      </c>
      <c r="I450" s="360">
        <f t="shared" si="40"/>
        <v>0</v>
      </c>
      <c r="J450" s="89">
        <v>0</v>
      </c>
      <c r="K450" s="244">
        <f t="shared" si="41"/>
        <v>0</v>
      </c>
      <c r="L450" s="93">
        <f t="shared" si="42"/>
        <v>0</v>
      </c>
      <c r="M450" s="375">
        <f t="shared" si="43"/>
        <v>0</v>
      </c>
      <c r="N450" s="225" t="b">
        <f t="shared" si="38"/>
        <v>0</v>
      </c>
      <c r="O450" s="36"/>
      <c r="P450" s="36"/>
      <c r="Q450" s="36"/>
      <c r="R450" s="36"/>
    </row>
    <row r="451" spans="1:18" s="8" customFormat="1" ht="16.5" hidden="1" customHeight="1" x14ac:dyDescent="0.35">
      <c r="A451" s="122" t="str">
        <f>'SOW Units'!B450</f>
        <v>21-17.</v>
      </c>
      <c r="B451" s="542" t="str">
        <f>IF('SOW Units'!C450="","",'SOW Units'!C450)</f>
        <v>P.G. or P.E. Review, Evaluation and Certification of a Receptor and Exposure Pathway Report</v>
      </c>
      <c r="C451" s="543"/>
      <c r="D451" s="57" t="str">
        <f>IF('SOW Units'!E450="","",'SOW Units'!E450)</f>
        <v>Per Report</v>
      </c>
      <c r="E451" s="82">
        <f>'SOW Units'!I450</f>
        <v>0</v>
      </c>
      <c r="F451" s="34">
        <f>'SOW Units'!G450</f>
        <v>401.11</v>
      </c>
      <c r="G451" s="244">
        <f t="shared" si="39"/>
        <v>0</v>
      </c>
      <c r="H451" s="85">
        <v>0</v>
      </c>
      <c r="I451" s="360">
        <f t="shared" si="40"/>
        <v>0</v>
      </c>
      <c r="J451" s="89">
        <v>0</v>
      </c>
      <c r="K451" s="244">
        <f t="shared" si="41"/>
        <v>0</v>
      </c>
      <c r="L451" s="93">
        <f t="shared" si="42"/>
        <v>0</v>
      </c>
      <c r="M451" s="375">
        <f t="shared" si="43"/>
        <v>0</v>
      </c>
      <c r="N451" s="225" t="b">
        <f t="shared" si="38"/>
        <v>0</v>
      </c>
      <c r="O451" s="36"/>
      <c r="P451" s="36"/>
      <c r="Q451" s="36"/>
      <c r="R451" s="36"/>
    </row>
    <row r="452" spans="1:18" s="8" customFormat="1" ht="16.5" hidden="1" customHeight="1" x14ac:dyDescent="0.35">
      <c r="A452" s="122" t="str">
        <f>'SOW Units'!B451</f>
        <v>21-18.</v>
      </c>
      <c r="B452" s="542" t="str">
        <f>IF('SOW Units'!C451="","",'SOW Units'!C451)</f>
        <v>P.E. Review, Evaluation and Certification of a Level 2 Natural Attenuation Monitoring Plan</v>
      </c>
      <c r="C452" s="543"/>
      <c r="D452" s="57" t="str">
        <f>IF('SOW Units'!E451="","",'SOW Units'!E451)</f>
        <v>Per Plan</v>
      </c>
      <c r="E452" s="82">
        <f>'SOW Units'!I451</f>
        <v>0</v>
      </c>
      <c r="F452" s="34">
        <f>'SOW Units'!G451</f>
        <v>133.69</v>
      </c>
      <c r="G452" s="244">
        <f t="shared" si="39"/>
        <v>0</v>
      </c>
      <c r="H452" s="85">
        <v>0</v>
      </c>
      <c r="I452" s="360">
        <f t="shared" si="40"/>
        <v>0</v>
      </c>
      <c r="J452" s="89">
        <v>0</v>
      </c>
      <c r="K452" s="244">
        <f t="shared" si="41"/>
        <v>0</v>
      </c>
      <c r="L452" s="93">
        <f t="shared" si="42"/>
        <v>0</v>
      </c>
      <c r="M452" s="375">
        <f t="shared" si="43"/>
        <v>0</v>
      </c>
      <c r="N452" s="225" t="b">
        <f t="shared" si="38"/>
        <v>0</v>
      </c>
      <c r="O452" s="36"/>
      <c r="P452" s="36"/>
      <c r="Q452" s="36"/>
      <c r="R452" s="36"/>
    </row>
    <row r="453" spans="1:18" s="8" customFormat="1" ht="46.5" hidden="1" customHeight="1" x14ac:dyDescent="0.35">
      <c r="A453" s="122" t="str">
        <f>'SOW Units'!B452</f>
        <v>21-19.</v>
      </c>
      <c r="B453" s="542" t="str">
        <f>IF('SOW Units'!C452="","",'SOW Units'!C452)</f>
        <v>P.E. Review, Evaluation and Certification of a Non-Annual Natural Attenuation or Post RA Monitoring Report That Includes a Recommendation for NFA or a Recommendation to Modify the Approved Monitoring Plan</v>
      </c>
      <c r="C453" s="543"/>
      <c r="D453" s="57" t="str">
        <f>IF('SOW Units'!E452="","",'SOW Units'!E452)</f>
        <v>Per Report</v>
      </c>
      <c r="E453" s="82">
        <f>'SOW Units'!I452</f>
        <v>0</v>
      </c>
      <c r="F453" s="34">
        <f>'SOW Units'!G452</f>
        <v>133.69</v>
      </c>
      <c r="G453" s="244">
        <f t="shared" si="39"/>
        <v>0</v>
      </c>
      <c r="H453" s="85">
        <v>0</v>
      </c>
      <c r="I453" s="360">
        <f t="shared" si="40"/>
        <v>0</v>
      </c>
      <c r="J453" s="89">
        <v>0</v>
      </c>
      <c r="K453" s="244">
        <f t="shared" si="41"/>
        <v>0</v>
      </c>
      <c r="L453" s="93">
        <f t="shared" si="42"/>
        <v>0</v>
      </c>
      <c r="M453" s="375">
        <f t="shared" si="43"/>
        <v>0</v>
      </c>
      <c r="N453" s="225" t="b">
        <f t="shared" si="38"/>
        <v>0</v>
      </c>
      <c r="O453" s="36"/>
      <c r="P453" s="36"/>
      <c r="Q453" s="36"/>
      <c r="R453" s="36"/>
    </row>
    <row r="454" spans="1:18" s="8" customFormat="1" ht="16.5" hidden="1" customHeight="1" x14ac:dyDescent="0.35">
      <c r="A454" s="122" t="str">
        <f>'SOW Units'!B453</f>
        <v>21-20.</v>
      </c>
      <c r="B454" s="542" t="str">
        <f>IF('SOW Units'!C453="","",'SOW Units'!C453)</f>
        <v>P.G or P.E. Review, Evaluation and Certification of an Annual Natural Attenuation Monitoring Report</v>
      </c>
      <c r="C454" s="543"/>
      <c r="D454" s="57" t="str">
        <f>IF('SOW Units'!E453="","",'SOW Units'!E453)</f>
        <v>Per Report</v>
      </c>
      <c r="E454" s="82">
        <f>'SOW Units'!I453</f>
        <v>0</v>
      </c>
      <c r="F454" s="34">
        <f>'SOW Units'!G453</f>
        <v>133.69</v>
      </c>
      <c r="G454" s="244">
        <f t="shared" si="39"/>
        <v>0</v>
      </c>
      <c r="H454" s="85">
        <v>0</v>
      </c>
      <c r="I454" s="360">
        <f t="shared" si="40"/>
        <v>0</v>
      </c>
      <c r="J454" s="89">
        <v>0</v>
      </c>
      <c r="K454" s="244">
        <f t="shared" si="41"/>
        <v>0</v>
      </c>
      <c r="L454" s="93">
        <f t="shared" si="42"/>
        <v>0</v>
      </c>
      <c r="M454" s="375">
        <f t="shared" si="43"/>
        <v>0</v>
      </c>
      <c r="N454" s="225" t="b">
        <f t="shared" si="38"/>
        <v>0</v>
      </c>
      <c r="O454" s="36"/>
      <c r="P454" s="36"/>
      <c r="Q454" s="36"/>
      <c r="R454" s="36"/>
    </row>
    <row r="455" spans="1:18" s="8" customFormat="1" ht="16.5" hidden="1" customHeight="1" x14ac:dyDescent="0.35">
      <c r="A455" s="122" t="str">
        <f>'SOW Units'!B454</f>
        <v>21-21.</v>
      </c>
      <c r="B455" s="542" t="str">
        <f>IF('SOW Units'!C454="","",'SOW Units'!C454)</f>
        <v>P.E. Review, Evaluation and Certification of a Pilot Test Plan</v>
      </c>
      <c r="C455" s="543"/>
      <c r="D455" s="57" t="str">
        <f>IF('SOW Units'!E454="","",'SOW Units'!E454)</f>
        <v>Per Plan</v>
      </c>
      <c r="E455" s="82">
        <f>'SOW Units'!I454</f>
        <v>0</v>
      </c>
      <c r="F455" s="34">
        <f>'SOW Units'!G454</f>
        <v>267.39999999999998</v>
      </c>
      <c r="G455" s="244">
        <f t="shared" si="39"/>
        <v>0</v>
      </c>
      <c r="H455" s="85">
        <v>0</v>
      </c>
      <c r="I455" s="360">
        <f t="shared" si="40"/>
        <v>0</v>
      </c>
      <c r="J455" s="89">
        <v>0</v>
      </c>
      <c r="K455" s="244">
        <f t="shared" si="41"/>
        <v>0</v>
      </c>
      <c r="L455" s="93">
        <f t="shared" si="42"/>
        <v>0</v>
      </c>
      <c r="M455" s="375">
        <f t="shared" si="43"/>
        <v>0</v>
      </c>
      <c r="N455" s="225" t="b">
        <f t="shared" si="38"/>
        <v>0</v>
      </c>
      <c r="O455" s="36"/>
      <c r="P455" s="36"/>
      <c r="Q455" s="36"/>
      <c r="R455" s="36"/>
    </row>
    <row r="456" spans="1:18" s="8" customFormat="1" ht="16.5" hidden="1" customHeight="1" x14ac:dyDescent="0.35">
      <c r="A456" s="122" t="str">
        <f>'SOW Units'!B455</f>
        <v>21-22.</v>
      </c>
      <c r="B456" s="542" t="str">
        <f>IF('SOW Units'!C455="","",'SOW Units'!C455)</f>
        <v>P.E. Review, Evaluation and Certification of a Pilot Test Report</v>
      </c>
      <c r="C456" s="543"/>
      <c r="D456" s="57" t="str">
        <f>IF('SOW Units'!E455="","",'SOW Units'!E455)</f>
        <v>Per Report</v>
      </c>
      <c r="E456" s="82">
        <f>'SOW Units'!I455</f>
        <v>0</v>
      </c>
      <c r="F456" s="34">
        <f>'SOW Units'!G455</f>
        <v>534.80999999999995</v>
      </c>
      <c r="G456" s="244">
        <f t="shared" si="39"/>
        <v>0</v>
      </c>
      <c r="H456" s="85">
        <v>0</v>
      </c>
      <c r="I456" s="360">
        <f t="shared" si="40"/>
        <v>0</v>
      </c>
      <c r="J456" s="89">
        <v>0</v>
      </c>
      <c r="K456" s="244">
        <f t="shared" si="41"/>
        <v>0</v>
      </c>
      <c r="L456" s="93">
        <f t="shared" si="42"/>
        <v>0</v>
      </c>
      <c r="M456" s="375">
        <f t="shared" si="43"/>
        <v>0</v>
      </c>
      <c r="N456" s="225" t="b">
        <f t="shared" si="38"/>
        <v>0</v>
      </c>
      <c r="O456" s="36"/>
      <c r="P456" s="36"/>
      <c r="Q456" s="36"/>
      <c r="R456" s="36"/>
    </row>
    <row r="457" spans="1:18" s="8" customFormat="1" ht="16.5" hidden="1" customHeight="1" x14ac:dyDescent="0.35">
      <c r="A457" s="122" t="str">
        <f>'SOW Units'!B456</f>
        <v>21-23.</v>
      </c>
      <c r="B457" s="542" t="str">
        <f>IF('SOW Units'!C456="","",'SOW Units'!C456)</f>
        <v>P.E. Review, Evaluation and Certification of a Level 1 Remedial Action Plan</v>
      </c>
      <c r="C457" s="543"/>
      <c r="D457" s="57" t="str">
        <f>IF('SOW Units'!E456="","",'SOW Units'!E456)</f>
        <v>Per Plan</v>
      </c>
      <c r="E457" s="82">
        <f>'SOW Units'!I456</f>
        <v>0</v>
      </c>
      <c r="F457" s="34">
        <f>'SOW Units'!G456</f>
        <v>802.23</v>
      </c>
      <c r="G457" s="244">
        <f t="shared" si="39"/>
        <v>0</v>
      </c>
      <c r="H457" s="85">
        <v>0</v>
      </c>
      <c r="I457" s="360">
        <f t="shared" si="40"/>
        <v>0</v>
      </c>
      <c r="J457" s="89">
        <v>0</v>
      </c>
      <c r="K457" s="244">
        <f t="shared" si="41"/>
        <v>0</v>
      </c>
      <c r="L457" s="93">
        <f t="shared" si="42"/>
        <v>0</v>
      </c>
      <c r="M457" s="375">
        <f t="shared" si="43"/>
        <v>0</v>
      </c>
      <c r="N457" s="225" t="b">
        <f t="shared" si="38"/>
        <v>0</v>
      </c>
      <c r="O457" s="36"/>
      <c r="P457" s="36"/>
      <c r="Q457" s="36"/>
      <c r="R457" s="36"/>
    </row>
    <row r="458" spans="1:18" s="8" customFormat="1" ht="16.5" hidden="1" customHeight="1" x14ac:dyDescent="0.35">
      <c r="A458" s="122" t="str">
        <f>'SOW Units'!B457</f>
        <v>21-24.</v>
      </c>
      <c r="B458" s="542" t="str">
        <f>IF('SOW Units'!C457="","",'SOW Units'!C457)</f>
        <v>P.E. Review, Evaluation and Certification of a Level 2 Remedial Action Plan</v>
      </c>
      <c r="C458" s="543"/>
      <c r="D458" s="57" t="str">
        <f>IF('SOW Units'!E457="","",'SOW Units'!E457)</f>
        <v>Per Plan</v>
      </c>
      <c r="E458" s="82">
        <f>'SOW Units'!I457</f>
        <v>0</v>
      </c>
      <c r="F458" s="34">
        <f>'SOW Units'!G457</f>
        <v>1337.04</v>
      </c>
      <c r="G458" s="244">
        <f t="shared" si="39"/>
        <v>0</v>
      </c>
      <c r="H458" s="85">
        <v>0</v>
      </c>
      <c r="I458" s="360">
        <f t="shared" si="40"/>
        <v>0</v>
      </c>
      <c r="J458" s="89">
        <v>0</v>
      </c>
      <c r="K458" s="244">
        <f t="shared" si="41"/>
        <v>0</v>
      </c>
      <c r="L458" s="93">
        <f t="shared" si="42"/>
        <v>0</v>
      </c>
      <c r="M458" s="375">
        <f t="shared" si="43"/>
        <v>0</v>
      </c>
      <c r="N458" s="225" t="b">
        <f t="shared" si="38"/>
        <v>0</v>
      </c>
      <c r="O458" s="36"/>
      <c r="P458" s="36"/>
      <c r="Q458" s="36"/>
      <c r="R458" s="36"/>
    </row>
    <row r="459" spans="1:18" s="8" customFormat="1" ht="32.25" hidden="1" customHeight="1" x14ac:dyDescent="0.35">
      <c r="A459" s="122" t="str">
        <f>'SOW Units'!B458</f>
        <v>21-25.</v>
      </c>
      <c r="B459" s="542" t="str">
        <f>IF('SOW Units'!C458="","",'SOW Units'!C458)</f>
        <v>P.E. Review, Evaluation and Certification of a Level 1 Limited Scope Remedial Action Plan or RAP Modification Plan</v>
      </c>
      <c r="C459" s="543"/>
      <c r="D459" s="57" t="str">
        <f>IF('SOW Units'!E458="","",'SOW Units'!E458)</f>
        <v>Per Plan</v>
      </c>
      <c r="E459" s="82">
        <f>'SOW Units'!I458</f>
        <v>0</v>
      </c>
      <c r="F459" s="34">
        <f>'SOW Units'!G458</f>
        <v>267.39999999999998</v>
      </c>
      <c r="G459" s="244">
        <f t="shared" si="39"/>
        <v>0</v>
      </c>
      <c r="H459" s="85">
        <v>0</v>
      </c>
      <c r="I459" s="360">
        <f t="shared" si="40"/>
        <v>0</v>
      </c>
      <c r="J459" s="89">
        <v>0</v>
      </c>
      <c r="K459" s="244">
        <f t="shared" si="41"/>
        <v>0</v>
      </c>
      <c r="L459" s="93">
        <f t="shared" si="42"/>
        <v>0</v>
      </c>
      <c r="M459" s="375">
        <f t="shared" si="43"/>
        <v>0</v>
      </c>
      <c r="N459" s="225" t="b">
        <f t="shared" si="38"/>
        <v>0</v>
      </c>
      <c r="O459" s="36"/>
      <c r="P459" s="36"/>
      <c r="Q459" s="36"/>
      <c r="R459" s="36"/>
    </row>
    <row r="460" spans="1:18" s="8" customFormat="1" ht="32.25" hidden="1" customHeight="1" x14ac:dyDescent="0.35">
      <c r="A460" s="122" t="str">
        <f>'SOW Units'!B459</f>
        <v>21-26.</v>
      </c>
      <c r="B460" s="542" t="str">
        <f>IF('SOW Units'!C459="","",'SOW Units'!C459)</f>
        <v>P.E. Review, Evaluation and Certification of a Level 2 Limited Scope Remedial Action Plan or RAP Modification Plan</v>
      </c>
      <c r="C460" s="543"/>
      <c r="D460" s="57" t="str">
        <f>IF('SOW Units'!E459="","",'SOW Units'!E459)</f>
        <v>Per Plan</v>
      </c>
      <c r="E460" s="82">
        <f>'SOW Units'!I459</f>
        <v>0</v>
      </c>
      <c r="F460" s="34">
        <f>'SOW Units'!G459</f>
        <v>267.39999999999998</v>
      </c>
      <c r="G460" s="244">
        <f t="shared" ref="G460:G470" si="44">$F460*E460</f>
        <v>0</v>
      </c>
      <c r="H460" s="85">
        <v>0</v>
      </c>
      <c r="I460" s="360">
        <f t="shared" ref="I460:I470" si="45">H460*F460</f>
        <v>0</v>
      </c>
      <c r="J460" s="89">
        <v>0</v>
      </c>
      <c r="K460" s="244">
        <f t="shared" ref="K460:K470" si="46">$F460*J460</f>
        <v>0</v>
      </c>
      <c r="L460" s="93">
        <f t="shared" ref="L460:L470" si="47">E460-H460-J460</f>
        <v>0</v>
      </c>
      <c r="M460" s="375">
        <f t="shared" ref="M460:M470" si="48">G460-I460-K460</f>
        <v>0</v>
      </c>
      <c r="N460" s="225" t="b">
        <f t="shared" si="38"/>
        <v>0</v>
      </c>
      <c r="O460" s="36"/>
      <c r="P460" s="36"/>
      <c r="Q460" s="36"/>
      <c r="R460" s="36"/>
    </row>
    <row r="461" spans="1:18" s="8" customFormat="1" ht="32.25" hidden="1" customHeight="1" x14ac:dyDescent="0.35">
      <c r="A461" s="122" t="str">
        <f>'SOW Units'!B460</f>
        <v>21-27.</v>
      </c>
      <c r="B461" s="542" t="str">
        <f>IF('SOW Units'!C460="","",'SOW Units'!C460)</f>
        <v>P.E. Review, Evaluation and Certification of a Level 3 Limited Scope Remedial Action Plan or RAP Modification Plan</v>
      </c>
      <c r="C461" s="543"/>
      <c r="D461" s="57" t="str">
        <f>IF('SOW Units'!E460="","",'SOW Units'!E460)</f>
        <v>Per Plan</v>
      </c>
      <c r="E461" s="82">
        <f>'SOW Units'!I460</f>
        <v>0</v>
      </c>
      <c r="F461" s="34">
        <f>'SOW Units'!G460</f>
        <v>1069.6400000000001</v>
      </c>
      <c r="G461" s="244">
        <f t="shared" si="44"/>
        <v>0</v>
      </c>
      <c r="H461" s="85">
        <v>0</v>
      </c>
      <c r="I461" s="360">
        <f t="shared" si="45"/>
        <v>0</v>
      </c>
      <c r="J461" s="89">
        <v>0</v>
      </c>
      <c r="K461" s="244">
        <f t="shared" si="46"/>
        <v>0</v>
      </c>
      <c r="L461" s="93">
        <f t="shared" si="47"/>
        <v>0</v>
      </c>
      <c r="M461" s="375">
        <f t="shared" si="48"/>
        <v>0</v>
      </c>
      <c r="N461" s="225" t="b">
        <f t="shared" si="38"/>
        <v>0</v>
      </c>
      <c r="O461" s="36"/>
      <c r="P461" s="36"/>
      <c r="Q461" s="36"/>
      <c r="R461" s="36"/>
    </row>
    <row r="462" spans="1:18" s="8" customFormat="1" ht="32.25" hidden="1" customHeight="1" x14ac:dyDescent="0.35">
      <c r="A462" s="122" t="str">
        <f>'SOW Units'!B461</f>
        <v>21-28.</v>
      </c>
      <c r="B462" s="542" t="str">
        <f>IF('SOW Units'!C461="","",'SOW Units'!C461)</f>
        <v>P.E. Review, Evaluation and Certification of a Level 4 Limited Scope Remedial Action Plan or RAP Modification Plan</v>
      </c>
      <c r="C462" s="543"/>
      <c r="D462" s="57" t="str">
        <f>IF('SOW Units'!E461="","",'SOW Units'!E461)</f>
        <v>Per Plan</v>
      </c>
      <c r="E462" s="82">
        <f>'SOW Units'!I461</f>
        <v>0</v>
      </c>
      <c r="F462" s="34">
        <f>'SOW Units'!G461</f>
        <v>802.23</v>
      </c>
      <c r="G462" s="244">
        <f t="shared" si="44"/>
        <v>0</v>
      </c>
      <c r="H462" s="85">
        <v>0</v>
      </c>
      <c r="I462" s="360">
        <f t="shared" si="45"/>
        <v>0</v>
      </c>
      <c r="J462" s="89">
        <v>0</v>
      </c>
      <c r="K462" s="244">
        <f t="shared" si="46"/>
        <v>0</v>
      </c>
      <c r="L462" s="93">
        <f t="shared" si="47"/>
        <v>0</v>
      </c>
      <c r="M462" s="375">
        <f t="shared" si="48"/>
        <v>0</v>
      </c>
      <c r="N462" s="225" t="b">
        <f t="shared" si="38"/>
        <v>0</v>
      </c>
      <c r="O462" s="36"/>
      <c r="P462" s="36"/>
      <c r="Q462" s="36"/>
      <c r="R462" s="36"/>
    </row>
    <row r="463" spans="1:18" s="8" customFormat="1" ht="16.5" hidden="1" customHeight="1" x14ac:dyDescent="0.35">
      <c r="A463" s="122" t="str">
        <f>'SOW Units'!B462</f>
        <v>21-29.</v>
      </c>
      <c r="B463" s="542" t="str">
        <f>IF('SOW Units'!C462="","",'SOW Units'!C462)</f>
        <v>P.E. Review, Evaluation and Certification of As-Built Drawings (P.E. sealed red lined modifications)</v>
      </c>
      <c r="C463" s="543"/>
      <c r="D463" s="57" t="str">
        <f>IF('SOW Units'!E462="","",'SOW Units'!E462)</f>
        <v>Per Set of Drawings</v>
      </c>
      <c r="E463" s="82">
        <f>'SOW Units'!I462</f>
        <v>0</v>
      </c>
      <c r="F463" s="34">
        <f>'SOW Units'!G462</f>
        <v>133.69</v>
      </c>
      <c r="G463" s="244">
        <f t="shared" si="44"/>
        <v>0</v>
      </c>
      <c r="H463" s="85">
        <v>0</v>
      </c>
      <c r="I463" s="360">
        <f t="shared" si="45"/>
        <v>0</v>
      </c>
      <c r="J463" s="89">
        <v>0</v>
      </c>
      <c r="K463" s="244">
        <f t="shared" si="46"/>
        <v>0</v>
      </c>
      <c r="L463" s="93">
        <f t="shared" si="47"/>
        <v>0</v>
      </c>
      <c r="M463" s="375">
        <f t="shared" si="48"/>
        <v>0</v>
      </c>
      <c r="N463" s="225" t="b">
        <f t="shared" si="38"/>
        <v>0</v>
      </c>
      <c r="O463" s="36"/>
      <c r="P463" s="36"/>
      <c r="Q463" s="36"/>
      <c r="R463" s="36"/>
    </row>
    <row r="464" spans="1:18" s="8" customFormat="1" ht="32.25" hidden="1" customHeight="1" x14ac:dyDescent="0.35">
      <c r="A464" s="122" t="str">
        <f>'SOW Units'!B463</f>
        <v>21-30.</v>
      </c>
      <c r="B464" s="542" t="str">
        <f>IF('SOW Units'!C463="","",'SOW Units'!C463)</f>
        <v>P.E. Review, Evaluation and Certification of a Remedial Action Startup Report That Includes a Recommendation for System Modification or Significant Change in the Course of Action</v>
      </c>
      <c r="C464" s="543"/>
      <c r="D464" s="57" t="str">
        <f>IF('SOW Units'!E463="","",'SOW Units'!E463)</f>
        <v>Per Report</v>
      </c>
      <c r="E464" s="82">
        <f>'SOW Units'!I463</f>
        <v>0</v>
      </c>
      <c r="F464" s="34">
        <f>'SOW Units'!G463</f>
        <v>401.11</v>
      </c>
      <c r="G464" s="244">
        <f t="shared" si="44"/>
        <v>0</v>
      </c>
      <c r="H464" s="85">
        <v>0</v>
      </c>
      <c r="I464" s="360">
        <f t="shared" si="45"/>
        <v>0</v>
      </c>
      <c r="J464" s="89">
        <v>0</v>
      </c>
      <c r="K464" s="244">
        <f t="shared" si="46"/>
        <v>0</v>
      </c>
      <c r="L464" s="93">
        <f t="shared" si="47"/>
        <v>0</v>
      </c>
      <c r="M464" s="375">
        <f t="shared" si="48"/>
        <v>0</v>
      </c>
      <c r="N464" s="225" t="b">
        <f t="shared" si="38"/>
        <v>0</v>
      </c>
      <c r="O464" s="36"/>
      <c r="P464" s="36"/>
      <c r="Q464" s="36"/>
      <c r="R464" s="36"/>
    </row>
    <row r="465" spans="1:18" s="8" customFormat="1" ht="32.25" hidden="1" customHeight="1" x14ac:dyDescent="0.35">
      <c r="A465" s="122" t="str">
        <f>'SOW Units'!B464</f>
        <v>21-31.</v>
      </c>
      <c r="B465" s="542" t="str">
        <f>IF('SOW Units'!C464="","",'SOW Units'!C464)</f>
        <v>P.E. Review, Evaluation and Certification of a Non-Annual Operation and Maintenance Report That Includes Significant Proposed Changes to the Approved RAP</v>
      </c>
      <c r="C465" s="543"/>
      <c r="D465" s="57" t="str">
        <f>IF('SOW Units'!E464="","",'SOW Units'!E464)</f>
        <v>Per Report</v>
      </c>
      <c r="E465" s="82">
        <f>'SOW Units'!I464</f>
        <v>0</v>
      </c>
      <c r="F465" s="34">
        <f>'SOW Units'!G464</f>
        <v>267.39999999999998</v>
      </c>
      <c r="G465" s="244">
        <f t="shared" si="44"/>
        <v>0</v>
      </c>
      <c r="H465" s="85">
        <v>0</v>
      </c>
      <c r="I465" s="360">
        <f t="shared" si="45"/>
        <v>0</v>
      </c>
      <c r="J465" s="89">
        <v>0</v>
      </c>
      <c r="K465" s="244">
        <f t="shared" si="46"/>
        <v>0</v>
      </c>
      <c r="L465" s="93">
        <f t="shared" si="47"/>
        <v>0</v>
      </c>
      <c r="M465" s="375">
        <f t="shared" si="48"/>
        <v>0</v>
      </c>
      <c r="N465" s="225" t="b">
        <f t="shared" si="38"/>
        <v>0</v>
      </c>
      <c r="O465" s="36"/>
      <c r="P465" s="36"/>
      <c r="Q465" s="36"/>
      <c r="R465" s="36"/>
    </row>
    <row r="466" spans="1:18" s="8" customFormat="1" ht="16.5" hidden="1" customHeight="1" x14ac:dyDescent="0.35">
      <c r="A466" s="122" t="str">
        <f>'SOW Units'!B465</f>
        <v>21-32.</v>
      </c>
      <c r="B466" s="542" t="str">
        <f>IF('SOW Units'!C465="","",'SOW Units'!C465)</f>
        <v>P.E. Review, Evaluation and Certification of an Annual Operation and Maintenance Report</v>
      </c>
      <c r="C466" s="543"/>
      <c r="D466" s="57" t="str">
        <f>IF('SOW Units'!E465="","",'SOW Units'!E465)</f>
        <v>Per Report</v>
      </c>
      <c r="E466" s="82">
        <f>'SOW Units'!I465</f>
        <v>0</v>
      </c>
      <c r="F466" s="34">
        <f>'SOW Units'!G465</f>
        <v>534.80999999999995</v>
      </c>
      <c r="G466" s="244">
        <f t="shared" si="44"/>
        <v>0</v>
      </c>
      <c r="H466" s="85">
        <v>0</v>
      </c>
      <c r="I466" s="360">
        <f t="shared" si="45"/>
        <v>0</v>
      </c>
      <c r="J466" s="89">
        <v>0</v>
      </c>
      <c r="K466" s="244">
        <f t="shared" si="46"/>
        <v>0</v>
      </c>
      <c r="L466" s="93">
        <f t="shared" si="47"/>
        <v>0</v>
      </c>
      <c r="M466" s="375">
        <f t="shared" si="48"/>
        <v>0</v>
      </c>
      <c r="N466" s="225" t="b">
        <f t="shared" si="38"/>
        <v>0</v>
      </c>
      <c r="O466" s="36"/>
      <c r="P466" s="36"/>
      <c r="Q466" s="36"/>
      <c r="R466" s="36"/>
    </row>
    <row r="467" spans="1:18" s="8" customFormat="1" ht="16.5" hidden="1" customHeight="1" x14ac:dyDescent="0.35">
      <c r="A467" s="122" t="str">
        <f>'SOW Units'!B466</f>
        <v>21-33.</v>
      </c>
      <c r="B467" s="542" t="str">
        <f>IF('SOW Units'!C466="","",'SOW Units'!C466)</f>
        <v>P.G or P.E. Review, Evaluation and Certification of a Remedial Action General Report</v>
      </c>
      <c r="C467" s="543"/>
      <c r="D467" s="57" t="str">
        <f>IF('SOW Units'!E466="","",'SOW Units'!E466)</f>
        <v>Per Report</v>
      </c>
      <c r="E467" s="82">
        <f>'SOW Units'!I466</f>
        <v>0</v>
      </c>
      <c r="F467" s="34">
        <f>'SOW Units'!G466</f>
        <v>133.69</v>
      </c>
      <c r="G467" s="244">
        <f t="shared" si="44"/>
        <v>0</v>
      </c>
      <c r="H467" s="85">
        <v>0</v>
      </c>
      <c r="I467" s="360">
        <f t="shared" si="45"/>
        <v>0</v>
      </c>
      <c r="J467" s="89">
        <v>0</v>
      </c>
      <c r="K467" s="244">
        <f t="shared" si="46"/>
        <v>0</v>
      </c>
      <c r="L467" s="93">
        <f t="shared" si="47"/>
        <v>0</v>
      </c>
      <c r="M467" s="375">
        <f t="shared" si="48"/>
        <v>0</v>
      </c>
      <c r="N467" s="225" t="b">
        <f>IF(E467&gt;0,TRUE,FALSE)</f>
        <v>0</v>
      </c>
      <c r="O467" s="36"/>
      <c r="P467" s="36"/>
      <c r="Q467" s="36"/>
      <c r="R467" s="36"/>
    </row>
    <row r="468" spans="1:18" s="8" customFormat="1" ht="32.25" hidden="1" customHeight="1" x14ac:dyDescent="0.35">
      <c r="A468" s="122" t="str">
        <f>'SOW Units'!B467</f>
        <v>21-34.</v>
      </c>
      <c r="B468" s="542" t="str">
        <f>IF('SOW Units'!C467="","",'SOW Units'!C467)</f>
        <v>P.G or P.E. Review, Evaluation and Certification of an Interim Remedial Action Report That Includes a Recommendation for System Modification or Significant Change in the Course of Action</v>
      </c>
      <c r="C468" s="543"/>
      <c r="D468" s="57" t="str">
        <f>IF('SOW Units'!E467="","",'SOW Units'!E467)</f>
        <v>Per Report</v>
      </c>
      <c r="E468" s="82">
        <f>'SOW Units'!I467</f>
        <v>0</v>
      </c>
      <c r="F468" s="34">
        <f>'SOW Units'!G467</f>
        <v>133.69</v>
      </c>
      <c r="G468" s="244">
        <f t="shared" si="44"/>
        <v>0</v>
      </c>
      <c r="H468" s="85">
        <v>0</v>
      </c>
      <c r="I468" s="360">
        <f t="shared" si="45"/>
        <v>0</v>
      </c>
      <c r="J468" s="89">
        <v>0</v>
      </c>
      <c r="K468" s="244">
        <f t="shared" si="46"/>
        <v>0</v>
      </c>
      <c r="L468" s="93">
        <f t="shared" si="47"/>
        <v>0</v>
      </c>
      <c r="M468" s="375">
        <f t="shared" si="48"/>
        <v>0</v>
      </c>
      <c r="N468" s="225" t="b">
        <f t="shared" si="38"/>
        <v>0</v>
      </c>
      <c r="O468" s="36"/>
      <c r="P468" s="36"/>
      <c r="Q468" s="36"/>
      <c r="R468" s="36"/>
    </row>
    <row r="469" spans="1:18" s="8" customFormat="1" ht="16.5" hidden="1" customHeight="1" x14ac:dyDescent="0.35">
      <c r="A469" s="122" t="str">
        <f>'SOW Units'!B468</f>
        <v>21-35.</v>
      </c>
      <c r="B469" s="542" t="str">
        <f>IF('SOW Units'!C468="","",'SOW Units'!C468)</f>
        <v>P.E. Review, Evaluation, and Certification of Construction Drawings</v>
      </c>
      <c r="C469" s="543"/>
      <c r="D469" s="57" t="str">
        <f>IF('SOW Units'!E468="","",'SOW Units'!E468)</f>
        <v>Per Set of Drawings</v>
      </c>
      <c r="E469" s="82">
        <f>'SOW Units'!I468</f>
        <v>0</v>
      </c>
      <c r="F469" s="34">
        <f>'SOW Units'!G468</f>
        <v>267.39999999999998</v>
      </c>
      <c r="G469" s="244">
        <f t="shared" si="44"/>
        <v>0</v>
      </c>
      <c r="H469" s="85">
        <v>0</v>
      </c>
      <c r="I469" s="360">
        <f t="shared" si="45"/>
        <v>0</v>
      </c>
      <c r="J469" s="89">
        <v>0</v>
      </c>
      <c r="K469" s="244">
        <f t="shared" si="46"/>
        <v>0</v>
      </c>
      <c r="L469" s="93">
        <f t="shared" si="47"/>
        <v>0</v>
      </c>
      <c r="M469" s="375">
        <f t="shared" si="48"/>
        <v>0</v>
      </c>
      <c r="N469" s="225" t="b">
        <f t="shared" si="38"/>
        <v>0</v>
      </c>
      <c r="O469" s="36"/>
      <c r="P469" s="36"/>
      <c r="Q469" s="36"/>
      <c r="R469" s="36"/>
    </row>
    <row r="470" spans="1:18" s="8" customFormat="1" ht="16.5" hidden="1" customHeight="1" x14ac:dyDescent="0.35">
      <c r="A470" s="122" t="str">
        <f>'SOW Units'!B469</f>
        <v>21-36.</v>
      </c>
      <c r="B470" s="542" t="str">
        <f>IF('SOW Units'!C469="","",'SOW Units'!C469)</f>
        <v>P.E. Review, Evaluation, and Certification of Annual PARM Report</v>
      </c>
      <c r="C470" s="543"/>
      <c r="D470" s="57" t="str">
        <f>IF('SOW Units'!E469="","",'SOW Units'!E469)</f>
        <v>Per Report</v>
      </c>
      <c r="E470" s="82">
        <f>'SOW Units'!I469</f>
        <v>0</v>
      </c>
      <c r="F470" s="34">
        <f>'SOW Units'!G469</f>
        <v>267.39999999999998</v>
      </c>
      <c r="G470" s="244">
        <f t="shared" si="44"/>
        <v>0</v>
      </c>
      <c r="H470" s="85">
        <v>0</v>
      </c>
      <c r="I470" s="360">
        <f t="shared" si="45"/>
        <v>0</v>
      </c>
      <c r="J470" s="89">
        <v>0</v>
      </c>
      <c r="K470" s="244">
        <f t="shared" si="46"/>
        <v>0</v>
      </c>
      <c r="L470" s="93">
        <f t="shared" si="47"/>
        <v>0</v>
      </c>
      <c r="M470" s="375">
        <f t="shared" si="48"/>
        <v>0</v>
      </c>
      <c r="N470" s="225" t="b">
        <f t="shared" si="38"/>
        <v>0</v>
      </c>
      <c r="O470" s="36"/>
      <c r="P470" s="36"/>
      <c r="Q470" s="36"/>
      <c r="R470" s="36"/>
    </row>
    <row r="471" spans="1:18" s="9" customFormat="1" ht="17.25" hidden="1" thickBot="1" x14ac:dyDescent="0.35">
      <c r="A471" s="210" t="str">
        <f>'SOW Units'!B470</f>
        <v>22.</v>
      </c>
      <c r="B471" s="544" t="str">
        <f>IF('SOW Units'!C470="","",'SOW Units'!C470)</f>
        <v>MISCELLANEOUS ITEMS</v>
      </c>
      <c r="C471" s="545"/>
      <c r="D471" s="211"/>
      <c r="E471" s="212"/>
      <c r="F471" s="199"/>
      <c r="G471" s="213"/>
      <c r="H471" s="214"/>
      <c r="I471" s="362"/>
      <c r="J471" s="215"/>
      <c r="K471" s="213"/>
      <c r="L471" s="216"/>
      <c r="M471" s="376"/>
      <c r="N471" s="225" t="b">
        <f t="shared" si="38"/>
        <v>0</v>
      </c>
      <c r="O471" s="45"/>
      <c r="P471" s="45"/>
      <c r="Q471" s="45"/>
      <c r="R471" s="45"/>
    </row>
    <row r="472" spans="1:18" s="8" customFormat="1" ht="33" hidden="1" customHeight="1" x14ac:dyDescent="0.35">
      <c r="A472" s="122" t="str">
        <f>'SOW Units'!B471</f>
        <v>22-1.</v>
      </c>
      <c r="B472" s="542" t="str">
        <f>IF('SOW Units'!C471="","",'SOW Units'!C471)</f>
        <v/>
      </c>
      <c r="C472" s="543"/>
      <c r="D472" s="57" t="str">
        <f>IF('SOW Units'!E471="","",'SOW Units'!E471)</f>
        <v>Reimbursable*</v>
      </c>
      <c r="E472" s="82">
        <f>'SOW Units'!I471</f>
        <v>0</v>
      </c>
      <c r="F472" s="34">
        <f>'SOW Units'!G471</f>
        <v>1</v>
      </c>
      <c r="G472" s="244">
        <f>$F472*E472</f>
        <v>0</v>
      </c>
      <c r="H472" s="85">
        <v>0</v>
      </c>
      <c r="I472" s="360">
        <f>H472*F472</f>
        <v>0</v>
      </c>
      <c r="J472" s="89">
        <v>0</v>
      </c>
      <c r="K472" s="244">
        <f>$F472*J472</f>
        <v>0</v>
      </c>
      <c r="L472" s="93">
        <f>E472-H472-J472</f>
        <v>0</v>
      </c>
      <c r="M472" s="375">
        <f>G472-I472-K472</f>
        <v>0</v>
      </c>
      <c r="N472" s="225" t="b">
        <f t="shared" si="38"/>
        <v>0</v>
      </c>
      <c r="O472" s="36"/>
      <c r="P472" s="36"/>
      <c r="Q472" s="36"/>
      <c r="R472" s="36"/>
    </row>
    <row r="473" spans="1:18" s="8" customFormat="1" ht="33" hidden="1" customHeight="1" x14ac:dyDescent="0.35">
      <c r="A473" s="122" t="str">
        <f>'SOW Units'!B472</f>
        <v>22-2.</v>
      </c>
      <c r="B473" s="542" t="str">
        <f>IF('SOW Units'!C472="","",'SOW Units'!C472)</f>
        <v/>
      </c>
      <c r="C473" s="543"/>
      <c r="D473" s="57" t="str">
        <f>IF('SOW Units'!E472="","",'SOW Units'!E472)</f>
        <v>Reimbursable*</v>
      </c>
      <c r="E473" s="82">
        <f>'SOW Units'!I472</f>
        <v>0</v>
      </c>
      <c r="F473" s="34">
        <f>'SOW Units'!G472</f>
        <v>1</v>
      </c>
      <c r="G473" s="244">
        <f t="shared" ref="G473:G501" si="49">$F473*E473</f>
        <v>0</v>
      </c>
      <c r="H473" s="85">
        <v>0</v>
      </c>
      <c r="I473" s="360">
        <f t="shared" ref="I473:I501" si="50">H473*F473</f>
        <v>0</v>
      </c>
      <c r="J473" s="89">
        <v>0</v>
      </c>
      <c r="K473" s="244">
        <f t="shared" ref="K473:K501" si="51">$F473*J473</f>
        <v>0</v>
      </c>
      <c r="L473" s="93">
        <f t="shared" ref="L473:L501" si="52">E473-H473-J473</f>
        <v>0</v>
      </c>
      <c r="M473" s="375">
        <f t="shared" ref="M473:M505" si="53">G473-I473-K473</f>
        <v>0</v>
      </c>
      <c r="N473" s="225" t="b">
        <f t="shared" si="38"/>
        <v>0</v>
      </c>
      <c r="O473" s="36"/>
      <c r="P473" s="36"/>
      <c r="Q473" s="36"/>
      <c r="R473" s="36"/>
    </row>
    <row r="474" spans="1:18" s="8" customFormat="1" ht="33" hidden="1" customHeight="1" x14ac:dyDescent="0.35">
      <c r="A474" s="122" t="str">
        <f>'SOW Units'!B473</f>
        <v>22-3.</v>
      </c>
      <c r="B474" s="542" t="str">
        <f>IF('SOW Units'!C473="","",'SOW Units'!C473)</f>
        <v/>
      </c>
      <c r="C474" s="543"/>
      <c r="D474" s="57" t="str">
        <f>IF('SOW Units'!E473="","",'SOW Units'!E473)</f>
        <v>Reimbursable*</v>
      </c>
      <c r="E474" s="82">
        <f>'SOW Units'!I473</f>
        <v>0</v>
      </c>
      <c r="F474" s="34">
        <f>'SOW Units'!G473</f>
        <v>1</v>
      </c>
      <c r="G474" s="244">
        <f t="shared" si="49"/>
        <v>0</v>
      </c>
      <c r="H474" s="85">
        <v>0</v>
      </c>
      <c r="I474" s="360">
        <f t="shared" si="50"/>
        <v>0</v>
      </c>
      <c r="J474" s="89">
        <v>0</v>
      </c>
      <c r="K474" s="244">
        <f t="shared" si="51"/>
        <v>0</v>
      </c>
      <c r="L474" s="93">
        <f t="shared" si="52"/>
        <v>0</v>
      </c>
      <c r="M474" s="375">
        <f t="shared" si="53"/>
        <v>0</v>
      </c>
      <c r="N474" s="225" t="b">
        <f t="shared" si="38"/>
        <v>0</v>
      </c>
      <c r="O474" s="36"/>
      <c r="P474" s="36"/>
      <c r="Q474" s="36"/>
      <c r="R474" s="36"/>
    </row>
    <row r="475" spans="1:18" s="8" customFormat="1" ht="33" hidden="1" customHeight="1" x14ac:dyDescent="0.35">
      <c r="A475" s="122" t="str">
        <f>'SOW Units'!B474</f>
        <v>22-4.</v>
      </c>
      <c r="B475" s="542" t="str">
        <f>IF('SOW Units'!C474="","",'SOW Units'!C474)</f>
        <v/>
      </c>
      <c r="C475" s="543"/>
      <c r="D475" s="57" t="str">
        <f>IF('SOW Units'!E474="","",'SOW Units'!E474)</f>
        <v>Reimbursable*</v>
      </c>
      <c r="E475" s="82">
        <f>'SOW Units'!I474</f>
        <v>0</v>
      </c>
      <c r="F475" s="34">
        <f>'SOW Units'!G474</f>
        <v>1</v>
      </c>
      <c r="G475" s="244">
        <f>$F475*E475</f>
        <v>0</v>
      </c>
      <c r="H475" s="85">
        <v>0</v>
      </c>
      <c r="I475" s="360">
        <f t="shared" si="50"/>
        <v>0</v>
      </c>
      <c r="J475" s="89">
        <v>0</v>
      </c>
      <c r="K475" s="244">
        <f t="shared" si="51"/>
        <v>0</v>
      </c>
      <c r="L475" s="93">
        <f t="shared" si="52"/>
        <v>0</v>
      </c>
      <c r="M475" s="375">
        <f t="shared" si="53"/>
        <v>0</v>
      </c>
      <c r="N475" s="225" t="b">
        <f t="shared" si="38"/>
        <v>0</v>
      </c>
      <c r="O475" s="36"/>
      <c r="P475" s="36"/>
      <c r="Q475" s="36"/>
      <c r="R475" s="36"/>
    </row>
    <row r="476" spans="1:18" s="8" customFormat="1" ht="33" hidden="1" customHeight="1" x14ac:dyDescent="0.35">
      <c r="A476" s="122" t="str">
        <f>'SOW Units'!B475</f>
        <v>22-5.</v>
      </c>
      <c r="B476" s="542" t="str">
        <f>IF('SOW Units'!C475="","",'SOW Units'!C475)</f>
        <v/>
      </c>
      <c r="C476" s="543"/>
      <c r="D476" s="57" t="str">
        <f>IF('SOW Units'!E475="","",'SOW Units'!E475)</f>
        <v>Reimbursable*</v>
      </c>
      <c r="E476" s="82">
        <f>'SOW Units'!I475</f>
        <v>0</v>
      </c>
      <c r="F476" s="34">
        <f>'SOW Units'!G475</f>
        <v>1</v>
      </c>
      <c r="G476" s="244">
        <f t="shared" ref="G476:G495" si="54">$F476*E476</f>
        <v>0</v>
      </c>
      <c r="H476" s="85">
        <v>0</v>
      </c>
      <c r="I476" s="360">
        <f t="shared" si="50"/>
        <v>0</v>
      </c>
      <c r="J476" s="89">
        <v>0</v>
      </c>
      <c r="K476" s="244">
        <f t="shared" si="51"/>
        <v>0</v>
      </c>
      <c r="L476" s="93">
        <f t="shared" si="52"/>
        <v>0</v>
      </c>
      <c r="M476" s="375">
        <f t="shared" si="53"/>
        <v>0</v>
      </c>
      <c r="N476" s="225" t="b">
        <f t="shared" si="38"/>
        <v>0</v>
      </c>
      <c r="O476" s="36"/>
      <c r="P476" s="36"/>
      <c r="Q476" s="36"/>
      <c r="R476" s="36"/>
    </row>
    <row r="477" spans="1:18" s="8" customFormat="1" ht="33" hidden="1" customHeight="1" x14ac:dyDescent="0.35">
      <c r="A477" s="122" t="str">
        <f>'SOW Units'!B476</f>
        <v>22-6.</v>
      </c>
      <c r="B477" s="542" t="str">
        <f>IF('SOW Units'!C476="","",'SOW Units'!C476)</f>
        <v/>
      </c>
      <c r="C477" s="543"/>
      <c r="D477" s="57" t="str">
        <f>IF('SOW Units'!E476="","",'SOW Units'!E476)</f>
        <v>Reimbursable*</v>
      </c>
      <c r="E477" s="82">
        <f>'SOW Units'!I476</f>
        <v>0</v>
      </c>
      <c r="F477" s="34">
        <f>'SOW Units'!G476</f>
        <v>1</v>
      </c>
      <c r="G477" s="244">
        <f t="shared" si="54"/>
        <v>0</v>
      </c>
      <c r="H477" s="85">
        <v>0</v>
      </c>
      <c r="I477" s="360">
        <f t="shared" si="50"/>
        <v>0</v>
      </c>
      <c r="J477" s="89">
        <v>0</v>
      </c>
      <c r="K477" s="244">
        <f t="shared" si="51"/>
        <v>0</v>
      </c>
      <c r="L477" s="93">
        <f t="shared" si="52"/>
        <v>0</v>
      </c>
      <c r="M477" s="375">
        <f t="shared" si="53"/>
        <v>0</v>
      </c>
      <c r="N477" s="225" t="b">
        <f t="shared" si="38"/>
        <v>0</v>
      </c>
      <c r="O477" s="36"/>
      <c r="P477" s="36"/>
      <c r="Q477" s="36"/>
      <c r="R477" s="36"/>
    </row>
    <row r="478" spans="1:18" s="8" customFormat="1" ht="33" hidden="1" customHeight="1" x14ac:dyDescent="0.35">
      <c r="A478" s="122" t="str">
        <f>'SOW Units'!B477</f>
        <v>22-7.</v>
      </c>
      <c r="B478" s="542" t="str">
        <f>IF('SOW Units'!C477="","",'SOW Units'!C477)</f>
        <v/>
      </c>
      <c r="C478" s="543"/>
      <c r="D478" s="57" t="str">
        <f>IF('SOW Units'!E477="","",'SOW Units'!E477)</f>
        <v>Reimbursable*</v>
      </c>
      <c r="E478" s="82">
        <f>'SOW Units'!I477</f>
        <v>0</v>
      </c>
      <c r="F478" s="34">
        <f>'SOW Units'!G477</f>
        <v>1</v>
      </c>
      <c r="G478" s="244">
        <f t="shared" si="54"/>
        <v>0</v>
      </c>
      <c r="H478" s="85">
        <v>0</v>
      </c>
      <c r="I478" s="360">
        <f t="shared" si="50"/>
        <v>0</v>
      </c>
      <c r="J478" s="89">
        <v>0</v>
      </c>
      <c r="K478" s="244">
        <f t="shared" si="51"/>
        <v>0</v>
      </c>
      <c r="L478" s="93">
        <f t="shared" si="52"/>
        <v>0</v>
      </c>
      <c r="M478" s="375">
        <f t="shared" si="53"/>
        <v>0</v>
      </c>
      <c r="N478" s="225" t="b">
        <f t="shared" si="38"/>
        <v>0</v>
      </c>
      <c r="O478" s="36"/>
      <c r="P478" s="36"/>
      <c r="Q478" s="36"/>
      <c r="R478" s="36"/>
    </row>
    <row r="479" spans="1:18" s="8" customFormat="1" ht="33" hidden="1" customHeight="1" x14ac:dyDescent="0.35">
      <c r="A479" s="122" t="str">
        <f>'SOW Units'!B478</f>
        <v>22-8.</v>
      </c>
      <c r="B479" s="542" t="str">
        <f>IF('SOW Units'!C478="","",'SOW Units'!C478)</f>
        <v/>
      </c>
      <c r="C479" s="543"/>
      <c r="D479" s="57" t="str">
        <f>IF('SOW Units'!E478="","",'SOW Units'!E478)</f>
        <v>Reimbursable*</v>
      </c>
      <c r="E479" s="82">
        <f>'SOW Units'!I478</f>
        <v>0</v>
      </c>
      <c r="F479" s="34">
        <f>'SOW Units'!G478</f>
        <v>1</v>
      </c>
      <c r="G479" s="244">
        <f t="shared" si="54"/>
        <v>0</v>
      </c>
      <c r="H479" s="85">
        <v>0</v>
      </c>
      <c r="I479" s="360">
        <f t="shared" si="50"/>
        <v>0</v>
      </c>
      <c r="J479" s="89">
        <v>0</v>
      </c>
      <c r="K479" s="244">
        <f t="shared" si="51"/>
        <v>0</v>
      </c>
      <c r="L479" s="93">
        <f t="shared" si="52"/>
        <v>0</v>
      </c>
      <c r="M479" s="375">
        <f t="shared" si="53"/>
        <v>0</v>
      </c>
      <c r="N479" s="225" t="b">
        <f t="shared" si="38"/>
        <v>0</v>
      </c>
      <c r="O479" s="36"/>
      <c r="P479" s="36"/>
      <c r="Q479" s="36"/>
      <c r="R479" s="36"/>
    </row>
    <row r="480" spans="1:18" s="8" customFormat="1" ht="33" hidden="1" customHeight="1" x14ac:dyDescent="0.35">
      <c r="A480" s="122" t="str">
        <f>'SOW Units'!B479</f>
        <v>22-9.</v>
      </c>
      <c r="B480" s="542" t="str">
        <f>IF('SOW Units'!C479="","",'SOW Units'!C479)</f>
        <v/>
      </c>
      <c r="C480" s="543"/>
      <c r="D480" s="57" t="str">
        <f>IF('SOW Units'!E479="","",'SOW Units'!E479)</f>
        <v>Reimbursable*</v>
      </c>
      <c r="E480" s="82">
        <f>'SOW Units'!I479</f>
        <v>0</v>
      </c>
      <c r="F480" s="34">
        <f>'SOW Units'!G479</f>
        <v>1</v>
      </c>
      <c r="G480" s="244">
        <f t="shared" si="54"/>
        <v>0</v>
      </c>
      <c r="H480" s="85">
        <v>0</v>
      </c>
      <c r="I480" s="360">
        <f t="shared" si="50"/>
        <v>0</v>
      </c>
      <c r="J480" s="89">
        <v>0</v>
      </c>
      <c r="K480" s="244">
        <f t="shared" si="51"/>
        <v>0</v>
      </c>
      <c r="L480" s="93">
        <f t="shared" si="52"/>
        <v>0</v>
      </c>
      <c r="M480" s="375">
        <f t="shared" si="53"/>
        <v>0</v>
      </c>
      <c r="N480" s="225" t="b">
        <f t="shared" si="38"/>
        <v>0</v>
      </c>
      <c r="O480" s="36"/>
      <c r="P480" s="36"/>
      <c r="Q480" s="36"/>
      <c r="R480" s="36"/>
    </row>
    <row r="481" spans="1:18" s="8" customFormat="1" ht="33" hidden="1" customHeight="1" x14ac:dyDescent="0.35">
      <c r="A481" s="122" t="str">
        <f>'SOW Units'!B480</f>
        <v>22-10.</v>
      </c>
      <c r="B481" s="542" t="str">
        <f>IF('SOW Units'!C480="","",'SOW Units'!C480)</f>
        <v/>
      </c>
      <c r="C481" s="543"/>
      <c r="D481" s="57" t="str">
        <f>IF('SOW Units'!E480="","",'SOW Units'!E480)</f>
        <v>Reimbursable*</v>
      </c>
      <c r="E481" s="82">
        <f>'SOW Units'!I480</f>
        <v>0</v>
      </c>
      <c r="F481" s="34">
        <f>'SOW Units'!G480</f>
        <v>1</v>
      </c>
      <c r="G481" s="244">
        <f t="shared" si="54"/>
        <v>0</v>
      </c>
      <c r="H481" s="85">
        <v>0</v>
      </c>
      <c r="I481" s="360">
        <f t="shared" si="50"/>
        <v>0</v>
      </c>
      <c r="J481" s="89">
        <v>0</v>
      </c>
      <c r="K481" s="244">
        <f t="shared" si="51"/>
        <v>0</v>
      </c>
      <c r="L481" s="93">
        <f t="shared" si="52"/>
        <v>0</v>
      </c>
      <c r="M481" s="375">
        <f t="shared" si="53"/>
        <v>0</v>
      </c>
      <c r="N481" s="225" t="b">
        <f t="shared" si="38"/>
        <v>0</v>
      </c>
      <c r="O481" s="36"/>
      <c r="P481" s="36"/>
      <c r="Q481" s="36"/>
      <c r="R481" s="36"/>
    </row>
    <row r="482" spans="1:18" s="8" customFormat="1" ht="33" hidden="1" customHeight="1" x14ac:dyDescent="0.35">
      <c r="A482" s="122" t="str">
        <f>'SOW Units'!B481</f>
        <v>22-11.</v>
      </c>
      <c r="B482" s="542" t="str">
        <f>IF('SOW Units'!C481="","",'SOW Units'!C481)</f>
        <v/>
      </c>
      <c r="C482" s="543"/>
      <c r="D482" s="57" t="str">
        <f>IF('SOW Units'!E481="","",'SOW Units'!E481)</f>
        <v>Reimbursable*</v>
      </c>
      <c r="E482" s="82">
        <f>'SOW Units'!I481</f>
        <v>0</v>
      </c>
      <c r="F482" s="34">
        <f>'SOW Units'!G481</f>
        <v>1</v>
      </c>
      <c r="G482" s="244">
        <f t="shared" si="54"/>
        <v>0</v>
      </c>
      <c r="H482" s="85">
        <v>0</v>
      </c>
      <c r="I482" s="360">
        <f t="shared" si="50"/>
        <v>0</v>
      </c>
      <c r="J482" s="89">
        <v>0</v>
      </c>
      <c r="K482" s="244">
        <f t="shared" si="51"/>
        <v>0</v>
      </c>
      <c r="L482" s="93">
        <f t="shared" si="52"/>
        <v>0</v>
      </c>
      <c r="M482" s="375">
        <f t="shared" si="53"/>
        <v>0</v>
      </c>
      <c r="N482" s="225" t="b">
        <f t="shared" si="38"/>
        <v>0</v>
      </c>
      <c r="O482" s="36"/>
      <c r="P482" s="36"/>
      <c r="Q482" s="36"/>
      <c r="R482" s="36"/>
    </row>
    <row r="483" spans="1:18" s="8" customFormat="1" ht="33" hidden="1" customHeight="1" x14ac:dyDescent="0.35">
      <c r="A483" s="122" t="str">
        <f>'SOW Units'!B482</f>
        <v>22-12.</v>
      </c>
      <c r="B483" s="542" t="str">
        <f>IF('SOW Units'!C482="","",'SOW Units'!C482)</f>
        <v/>
      </c>
      <c r="C483" s="543"/>
      <c r="D483" s="57" t="str">
        <f>IF('SOW Units'!E482="","",'SOW Units'!E482)</f>
        <v>Reimbursable*</v>
      </c>
      <c r="E483" s="82">
        <f>'SOW Units'!I482</f>
        <v>0</v>
      </c>
      <c r="F483" s="34">
        <f>'SOW Units'!G482</f>
        <v>1</v>
      </c>
      <c r="G483" s="244">
        <f t="shared" si="54"/>
        <v>0</v>
      </c>
      <c r="H483" s="85">
        <v>0</v>
      </c>
      <c r="I483" s="360">
        <f t="shared" si="50"/>
        <v>0</v>
      </c>
      <c r="J483" s="89">
        <v>0</v>
      </c>
      <c r="K483" s="244">
        <f t="shared" si="51"/>
        <v>0</v>
      </c>
      <c r="L483" s="93">
        <f t="shared" si="52"/>
        <v>0</v>
      </c>
      <c r="M483" s="375">
        <f t="shared" si="53"/>
        <v>0</v>
      </c>
      <c r="N483" s="225" t="b">
        <f t="shared" si="38"/>
        <v>0</v>
      </c>
      <c r="O483" s="36"/>
      <c r="P483" s="36"/>
      <c r="Q483" s="36"/>
      <c r="R483" s="36"/>
    </row>
    <row r="484" spans="1:18" s="8" customFormat="1" ht="33" hidden="1" customHeight="1" x14ac:dyDescent="0.35">
      <c r="A484" s="122" t="str">
        <f>'SOW Units'!B483</f>
        <v>22-13.</v>
      </c>
      <c r="B484" s="542" t="str">
        <f>IF('SOW Units'!C483="","",'SOW Units'!C483)</f>
        <v/>
      </c>
      <c r="C484" s="543"/>
      <c r="D484" s="57" t="str">
        <f>IF('SOW Units'!E483="","",'SOW Units'!E483)</f>
        <v>Reimbursable*</v>
      </c>
      <c r="E484" s="82">
        <f>'SOW Units'!I483</f>
        <v>0</v>
      </c>
      <c r="F484" s="34">
        <f>'SOW Units'!G483</f>
        <v>1</v>
      </c>
      <c r="G484" s="244">
        <f t="shared" si="54"/>
        <v>0</v>
      </c>
      <c r="H484" s="85">
        <v>0</v>
      </c>
      <c r="I484" s="360">
        <f t="shared" si="50"/>
        <v>0</v>
      </c>
      <c r="J484" s="89">
        <v>0</v>
      </c>
      <c r="K484" s="244">
        <f t="shared" si="51"/>
        <v>0</v>
      </c>
      <c r="L484" s="93">
        <f t="shared" si="52"/>
        <v>0</v>
      </c>
      <c r="M484" s="375">
        <f t="shared" si="53"/>
        <v>0</v>
      </c>
      <c r="N484" s="225" t="b">
        <f t="shared" si="38"/>
        <v>0</v>
      </c>
      <c r="O484" s="36"/>
      <c r="P484" s="36"/>
      <c r="Q484" s="36"/>
      <c r="R484" s="36"/>
    </row>
    <row r="485" spans="1:18" s="8" customFormat="1" ht="33" hidden="1" customHeight="1" x14ac:dyDescent="0.35">
      <c r="A485" s="122" t="str">
        <f>'SOW Units'!B484</f>
        <v>22-14.</v>
      </c>
      <c r="B485" s="542" t="str">
        <f>IF('SOW Units'!C484="","",'SOW Units'!C484)</f>
        <v/>
      </c>
      <c r="C485" s="543"/>
      <c r="D485" s="57" t="str">
        <f>IF('SOW Units'!E484="","",'SOW Units'!E484)</f>
        <v>Reimbursable*</v>
      </c>
      <c r="E485" s="82">
        <f>'SOW Units'!I484</f>
        <v>0</v>
      </c>
      <c r="F485" s="34">
        <f>'SOW Units'!G484</f>
        <v>1</v>
      </c>
      <c r="G485" s="244">
        <f t="shared" si="54"/>
        <v>0</v>
      </c>
      <c r="H485" s="85">
        <v>0</v>
      </c>
      <c r="I485" s="360">
        <f t="shared" si="50"/>
        <v>0</v>
      </c>
      <c r="J485" s="89">
        <v>0</v>
      </c>
      <c r="K485" s="244">
        <f t="shared" si="51"/>
        <v>0</v>
      </c>
      <c r="L485" s="93">
        <f t="shared" si="52"/>
        <v>0</v>
      </c>
      <c r="M485" s="375">
        <f t="shared" si="53"/>
        <v>0</v>
      </c>
      <c r="N485" s="225" t="b">
        <f t="shared" si="38"/>
        <v>0</v>
      </c>
      <c r="O485" s="36"/>
      <c r="P485" s="36"/>
      <c r="Q485" s="36"/>
      <c r="R485" s="36"/>
    </row>
    <row r="486" spans="1:18" s="8" customFormat="1" ht="33" hidden="1" customHeight="1" x14ac:dyDescent="0.35">
      <c r="A486" s="122" t="str">
        <f>'SOW Units'!B485</f>
        <v>22-15.</v>
      </c>
      <c r="B486" s="542" t="str">
        <f>IF('SOW Units'!C485="","",'SOW Units'!C485)</f>
        <v/>
      </c>
      <c r="C486" s="543"/>
      <c r="D486" s="57" t="str">
        <f>IF('SOW Units'!E485="","",'SOW Units'!E485)</f>
        <v>Reimbursable*</v>
      </c>
      <c r="E486" s="82">
        <f>'SOW Units'!I485</f>
        <v>0</v>
      </c>
      <c r="F486" s="34">
        <f>'SOW Units'!G485</f>
        <v>1</v>
      </c>
      <c r="G486" s="244">
        <f t="shared" si="54"/>
        <v>0</v>
      </c>
      <c r="H486" s="85">
        <v>0</v>
      </c>
      <c r="I486" s="360">
        <f t="shared" si="50"/>
        <v>0</v>
      </c>
      <c r="J486" s="89">
        <v>0</v>
      </c>
      <c r="K486" s="244">
        <f t="shared" si="51"/>
        <v>0</v>
      </c>
      <c r="L486" s="93">
        <f t="shared" si="52"/>
        <v>0</v>
      </c>
      <c r="M486" s="375">
        <f t="shared" si="53"/>
        <v>0</v>
      </c>
      <c r="N486" s="225" t="b">
        <f t="shared" si="38"/>
        <v>0</v>
      </c>
      <c r="O486" s="36"/>
      <c r="P486" s="36"/>
      <c r="Q486" s="36"/>
      <c r="R486" s="36"/>
    </row>
    <row r="487" spans="1:18" s="8" customFormat="1" ht="33" hidden="1" customHeight="1" x14ac:dyDescent="0.35">
      <c r="A487" s="122" t="str">
        <f>'SOW Units'!B486</f>
        <v>22-16.</v>
      </c>
      <c r="B487" s="542" t="str">
        <f>IF('SOW Units'!C486="","",'SOW Units'!C486)</f>
        <v/>
      </c>
      <c r="C487" s="543"/>
      <c r="D487" s="57" t="str">
        <f>IF('SOW Units'!E486="","",'SOW Units'!E486)</f>
        <v>Reimbursable*</v>
      </c>
      <c r="E487" s="82">
        <f>'SOW Units'!I486</f>
        <v>0</v>
      </c>
      <c r="F487" s="34">
        <f>'SOW Units'!G486</f>
        <v>1</v>
      </c>
      <c r="G487" s="244">
        <f t="shared" si="54"/>
        <v>0</v>
      </c>
      <c r="H487" s="85">
        <v>0</v>
      </c>
      <c r="I487" s="360">
        <f t="shared" si="50"/>
        <v>0</v>
      </c>
      <c r="J487" s="89">
        <v>0</v>
      </c>
      <c r="K487" s="244">
        <f t="shared" si="51"/>
        <v>0</v>
      </c>
      <c r="L487" s="93">
        <f t="shared" si="52"/>
        <v>0</v>
      </c>
      <c r="M487" s="375">
        <f t="shared" si="53"/>
        <v>0</v>
      </c>
      <c r="N487" s="225" t="b">
        <f t="shared" si="38"/>
        <v>0</v>
      </c>
      <c r="O487" s="36"/>
      <c r="P487" s="36"/>
      <c r="Q487" s="36"/>
      <c r="R487" s="36"/>
    </row>
    <row r="488" spans="1:18" s="8" customFormat="1" ht="33" hidden="1" customHeight="1" x14ac:dyDescent="0.35">
      <c r="A488" s="122" t="str">
        <f>'SOW Units'!B487</f>
        <v>22-17.</v>
      </c>
      <c r="B488" s="542" t="str">
        <f>IF('SOW Units'!C487="","",'SOW Units'!C487)</f>
        <v/>
      </c>
      <c r="C488" s="543"/>
      <c r="D488" s="57" t="str">
        <f>IF('SOW Units'!E487="","",'SOW Units'!E487)</f>
        <v>Reimbursable*</v>
      </c>
      <c r="E488" s="82">
        <f>'SOW Units'!I487</f>
        <v>0</v>
      </c>
      <c r="F488" s="34">
        <f>'SOW Units'!G487</f>
        <v>1</v>
      </c>
      <c r="G488" s="244">
        <f t="shared" si="54"/>
        <v>0</v>
      </c>
      <c r="H488" s="85">
        <v>0</v>
      </c>
      <c r="I488" s="360">
        <f t="shared" si="50"/>
        <v>0</v>
      </c>
      <c r="J488" s="89">
        <v>0</v>
      </c>
      <c r="K488" s="244">
        <f t="shared" si="51"/>
        <v>0</v>
      </c>
      <c r="L488" s="93">
        <f t="shared" si="52"/>
        <v>0</v>
      </c>
      <c r="M488" s="375">
        <f t="shared" si="53"/>
        <v>0</v>
      </c>
      <c r="N488" s="225" t="b">
        <f t="shared" si="38"/>
        <v>0</v>
      </c>
      <c r="O488" s="36"/>
      <c r="P488" s="36"/>
      <c r="Q488" s="36"/>
      <c r="R488" s="36"/>
    </row>
    <row r="489" spans="1:18" s="8" customFormat="1" ht="33" hidden="1" customHeight="1" x14ac:dyDescent="0.35">
      <c r="A489" s="122" t="str">
        <f>'SOW Units'!B488</f>
        <v>22-18.</v>
      </c>
      <c r="B489" s="542" t="str">
        <f>IF('SOW Units'!C488="","",'SOW Units'!C488)</f>
        <v/>
      </c>
      <c r="C489" s="543"/>
      <c r="D489" s="57" t="str">
        <f>IF('SOW Units'!E488="","",'SOW Units'!E488)</f>
        <v>Reimbursable*</v>
      </c>
      <c r="E489" s="82">
        <f>'SOW Units'!I488</f>
        <v>0</v>
      </c>
      <c r="F489" s="34">
        <f>'SOW Units'!G488</f>
        <v>1</v>
      </c>
      <c r="G489" s="244">
        <f t="shared" si="54"/>
        <v>0</v>
      </c>
      <c r="H489" s="85">
        <v>0</v>
      </c>
      <c r="I489" s="360">
        <f t="shared" si="50"/>
        <v>0</v>
      </c>
      <c r="J489" s="89">
        <v>0</v>
      </c>
      <c r="K489" s="244">
        <f t="shared" si="51"/>
        <v>0</v>
      </c>
      <c r="L489" s="93">
        <f t="shared" si="52"/>
        <v>0</v>
      </c>
      <c r="M489" s="375">
        <f t="shared" si="53"/>
        <v>0</v>
      </c>
      <c r="N489" s="225" t="b">
        <f t="shared" si="38"/>
        <v>0</v>
      </c>
      <c r="O489" s="36"/>
      <c r="P489" s="36"/>
      <c r="Q489" s="36"/>
      <c r="R489" s="36"/>
    </row>
    <row r="490" spans="1:18" s="8" customFormat="1" ht="33" hidden="1" customHeight="1" x14ac:dyDescent="0.35">
      <c r="A490" s="122" t="str">
        <f>'SOW Units'!B489</f>
        <v>22-19.</v>
      </c>
      <c r="B490" s="542" t="str">
        <f>IF('SOW Units'!C489="","",'SOW Units'!C489)</f>
        <v/>
      </c>
      <c r="C490" s="543"/>
      <c r="D490" s="57" t="str">
        <f>IF('SOW Units'!E489="","",'SOW Units'!E489)</f>
        <v>Reimbursable*</v>
      </c>
      <c r="E490" s="82">
        <f>'SOW Units'!I489</f>
        <v>0</v>
      </c>
      <c r="F490" s="34">
        <f>'SOW Units'!G489</f>
        <v>1</v>
      </c>
      <c r="G490" s="244">
        <f t="shared" si="54"/>
        <v>0</v>
      </c>
      <c r="H490" s="85">
        <v>0</v>
      </c>
      <c r="I490" s="360">
        <f t="shared" si="50"/>
        <v>0</v>
      </c>
      <c r="J490" s="89">
        <v>0</v>
      </c>
      <c r="K490" s="244">
        <f t="shared" si="51"/>
        <v>0</v>
      </c>
      <c r="L490" s="93">
        <f t="shared" si="52"/>
        <v>0</v>
      </c>
      <c r="M490" s="375">
        <f t="shared" si="53"/>
        <v>0</v>
      </c>
      <c r="N490" s="225" t="b">
        <f t="shared" si="38"/>
        <v>0</v>
      </c>
      <c r="O490" s="36"/>
      <c r="P490" s="36"/>
      <c r="Q490" s="36"/>
      <c r="R490" s="36"/>
    </row>
    <row r="491" spans="1:18" s="8" customFormat="1" ht="33" hidden="1" customHeight="1" x14ac:dyDescent="0.35">
      <c r="A491" s="122" t="str">
        <f>'SOW Units'!B490</f>
        <v>22-20.</v>
      </c>
      <c r="B491" s="542" t="str">
        <f>IF('SOW Units'!C490="","",'SOW Units'!C490)</f>
        <v/>
      </c>
      <c r="C491" s="543"/>
      <c r="D491" s="57" t="str">
        <f>IF('SOW Units'!E490="","",'SOW Units'!E490)</f>
        <v>Reimbursable*</v>
      </c>
      <c r="E491" s="82">
        <f>'SOW Units'!I490</f>
        <v>0</v>
      </c>
      <c r="F491" s="34">
        <f>'SOW Units'!G490</f>
        <v>1</v>
      </c>
      <c r="G491" s="244">
        <f t="shared" si="54"/>
        <v>0</v>
      </c>
      <c r="H491" s="85">
        <v>0</v>
      </c>
      <c r="I491" s="360">
        <f t="shared" si="50"/>
        <v>0</v>
      </c>
      <c r="J491" s="89">
        <v>0</v>
      </c>
      <c r="K491" s="244">
        <f t="shared" si="51"/>
        <v>0</v>
      </c>
      <c r="L491" s="93">
        <f t="shared" si="52"/>
        <v>0</v>
      </c>
      <c r="M491" s="375">
        <f t="shared" si="53"/>
        <v>0</v>
      </c>
      <c r="N491" s="225" t="b">
        <f t="shared" si="38"/>
        <v>0</v>
      </c>
      <c r="O491" s="36"/>
      <c r="P491" s="36"/>
      <c r="Q491" s="36"/>
      <c r="R491" s="36"/>
    </row>
    <row r="492" spans="1:18" s="8" customFormat="1" ht="33" hidden="1" customHeight="1" x14ac:dyDescent="0.35">
      <c r="A492" s="122" t="str">
        <f>'SOW Units'!B491</f>
        <v>22-21.</v>
      </c>
      <c r="B492" s="542" t="str">
        <f>IF('SOW Units'!C491="","",'SOW Units'!C491)</f>
        <v/>
      </c>
      <c r="C492" s="543"/>
      <c r="D492" s="57" t="str">
        <f>IF('SOW Units'!E491="","",'SOW Units'!E491)</f>
        <v>Reimbursable*</v>
      </c>
      <c r="E492" s="82">
        <f>'SOW Units'!I491</f>
        <v>0</v>
      </c>
      <c r="F492" s="34">
        <f>'SOW Units'!G491</f>
        <v>1</v>
      </c>
      <c r="G492" s="244">
        <f t="shared" si="54"/>
        <v>0</v>
      </c>
      <c r="H492" s="85">
        <v>0</v>
      </c>
      <c r="I492" s="360">
        <f t="shared" si="50"/>
        <v>0</v>
      </c>
      <c r="J492" s="89">
        <v>0</v>
      </c>
      <c r="K492" s="244">
        <f t="shared" si="51"/>
        <v>0</v>
      </c>
      <c r="L492" s="93">
        <f t="shared" si="52"/>
        <v>0</v>
      </c>
      <c r="M492" s="375">
        <f t="shared" si="53"/>
        <v>0</v>
      </c>
      <c r="N492" s="225" t="b">
        <f t="shared" si="38"/>
        <v>0</v>
      </c>
      <c r="O492" s="36"/>
      <c r="P492" s="36"/>
      <c r="Q492" s="36"/>
      <c r="R492" s="36"/>
    </row>
    <row r="493" spans="1:18" s="8" customFormat="1" ht="33" hidden="1" customHeight="1" x14ac:dyDescent="0.35">
      <c r="A493" s="122" t="str">
        <f>'SOW Units'!B492</f>
        <v>22-22.</v>
      </c>
      <c r="B493" s="542" t="str">
        <f>IF('SOW Units'!C492="","",'SOW Units'!C492)</f>
        <v/>
      </c>
      <c r="C493" s="543"/>
      <c r="D493" s="57" t="str">
        <f>IF('SOW Units'!E492="","",'SOW Units'!E492)</f>
        <v>Reimbursable*</v>
      </c>
      <c r="E493" s="82">
        <f>'SOW Units'!I492</f>
        <v>0</v>
      </c>
      <c r="F493" s="34">
        <f>'SOW Units'!G492</f>
        <v>1</v>
      </c>
      <c r="G493" s="244">
        <f t="shared" si="54"/>
        <v>0</v>
      </c>
      <c r="H493" s="85">
        <v>0</v>
      </c>
      <c r="I493" s="360">
        <f t="shared" si="50"/>
        <v>0</v>
      </c>
      <c r="J493" s="89">
        <v>0</v>
      </c>
      <c r="K493" s="244">
        <f t="shared" si="51"/>
        <v>0</v>
      </c>
      <c r="L493" s="93">
        <f t="shared" si="52"/>
        <v>0</v>
      </c>
      <c r="M493" s="375">
        <f t="shared" si="53"/>
        <v>0</v>
      </c>
      <c r="N493" s="225" t="b">
        <f t="shared" si="38"/>
        <v>0</v>
      </c>
      <c r="O493" s="36"/>
      <c r="P493" s="36"/>
      <c r="Q493" s="36"/>
      <c r="R493" s="36"/>
    </row>
    <row r="494" spans="1:18" s="8" customFormat="1" ht="33" hidden="1" customHeight="1" x14ac:dyDescent="0.35">
      <c r="A494" s="122" t="str">
        <f>'SOW Units'!B493</f>
        <v>22-23.</v>
      </c>
      <c r="B494" s="542" t="str">
        <f>IF('SOW Units'!C493="","",'SOW Units'!C493)</f>
        <v/>
      </c>
      <c r="C494" s="543"/>
      <c r="D494" s="57" t="str">
        <f>IF('SOW Units'!E493="","",'SOW Units'!E493)</f>
        <v>Reimbursable*</v>
      </c>
      <c r="E494" s="82">
        <f>'SOW Units'!I493</f>
        <v>0</v>
      </c>
      <c r="F494" s="34">
        <f>'SOW Units'!G493</f>
        <v>1</v>
      </c>
      <c r="G494" s="244">
        <f t="shared" si="54"/>
        <v>0</v>
      </c>
      <c r="H494" s="85">
        <v>0</v>
      </c>
      <c r="I494" s="360">
        <f t="shared" si="50"/>
        <v>0</v>
      </c>
      <c r="J494" s="89">
        <v>0</v>
      </c>
      <c r="K494" s="244">
        <f t="shared" si="51"/>
        <v>0</v>
      </c>
      <c r="L494" s="93">
        <f t="shared" si="52"/>
        <v>0</v>
      </c>
      <c r="M494" s="375">
        <f t="shared" si="53"/>
        <v>0</v>
      </c>
      <c r="N494" s="225" t="b">
        <f t="shared" si="38"/>
        <v>0</v>
      </c>
      <c r="O494" s="36"/>
      <c r="P494" s="36"/>
      <c r="Q494" s="36"/>
      <c r="R494" s="36"/>
    </row>
    <row r="495" spans="1:18" s="8" customFormat="1" ht="33" hidden="1" customHeight="1" x14ac:dyDescent="0.35">
      <c r="A495" s="122" t="str">
        <f>'SOW Units'!B494</f>
        <v>22-24.</v>
      </c>
      <c r="B495" s="542" t="str">
        <f>IF('SOW Units'!C494="","",'SOW Units'!C494)</f>
        <v/>
      </c>
      <c r="C495" s="543"/>
      <c r="D495" s="57" t="str">
        <f>IF('SOW Units'!E494="","",'SOW Units'!E494)</f>
        <v>Reimbursable*</v>
      </c>
      <c r="E495" s="82">
        <f>'SOW Units'!I494</f>
        <v>0</v>
      </c>
      <c r="F495" s="34">
        <f>'SOW Units'!G494</f>
        <v>1</v>
      </c>
      <c r="G495" s="244">
        <f t="shared" si="54"/>
        <v>0</v>
      </c>
      <c r="H495" s="85">
        <v>0</v>
      </c>
      <c r="I495" s="360">
        <f t="shared" si="50"/>
        <v>0</v>
      </c>
      <c r="J495" s="89">
        <v>0</v>
      </c>
      <c r="K495" s="244">
        <f t="shared" si="51"/>
        <v>0</v>
      </c>
      <c r="L495" s="93">
        <f t="shared" si="52"/>
        <v>0</v>
      </c>
      <c r="M495" s="375">
        <f t="shared" si="53"/>
        <v>0</v>
      </c>
      <c r="N495" s="225" t="b">
        <f t="shared" si="38"/>
        <v>0</v>
      </c>
      <c r="O495" s="36"/>
      <c r="P495" s="36"/>
      <c r="Q495" s="36"/>
      <c r="R495" s="36"/>
    </row>
    <row r="496" spans="1:18" s="8" customFormat="1" ht="33" hidden="1" customHeight="1" x14ac:dyDescent="0.35">
      <c r="A496" s="122" t="str">
        <f>'SOW Units'!B495</f>
        <v>22-25.</v>
      </c>
      <c r="B496" s="542" t="str">
        <f>IF('SOW Units'!C495="","",'SOW Units'!C495)</f>
        <v/>
      </c>
      <c r="C496" s="543"/>
      <c r="D496" s="57" t="str">
        <f>IF('SOW Units'!E495="","",'SOW Units'!E495)</f>
        <v>Reimbursable*</v>
      </c>
      <c r="E496" s="82">
        <f>'SOW Units'!I495</f>
        <v>0</v>
      </c>
      <c r="F496" s="34">
        <f>'SOW Units'!G495</f>
        <v>1</v>
      </c>
      <c r="G496" s="244">
        <f t="shared" si="49"/>
        <v>0</v>
      </c>
      <c r="H496" s="85">
        <v>0</v>
      </c>
      <c r="I496" s="360">
        <f t="shared" si="50"/>
        <v>0</v>
      </c>
      <c r="J496" s="89">
        <v>0</v>
      </c>
      <c r="K496" s="244">
        <f t="shared" si="51"/>
        <v>0</v>
      </c>
      <c r="L496" s="93">
        <f t="shared" si="52"/>
        <v>0</v>
      </c>
      <c r="M496" s="375">
        <f t="shared" si="53"/>
        <v>0</v>
      </c>
      <c r="N496" s="225" t="b">
        <f t="shared" si="38"/>
        <v>0</v>
      </c>
      <c r="O496" s="36"/>
      <c r="P496" s="36"/>
      <c r="Q496" s="36"/>
      <c r="R496" s="36"/>
    </row>
    <row r="497" spans="1:18" s="8" customFormat="1" ht="33" hidden="1" customHeight="1" x14ac:dyDescent="0.35">
      <c r="A497" s="122" t="str">
        <f>'SOW Units'!B496</f>
        <v>22-26.</v>
      </c>
      <c r="B497" s="542" t="str">
        <f>IF('SOW Units'!C496="","",'SOW Units'!C496)</f>
        <v/>
      </c>
      <c r="C497" s="543"/>
      <c r="D497" s="57" t="str">
        <f>IF('SOW Units'!E496="","",'SOW Units'!E496)</f>
        <v>Reimbursable*</v>
      </c>
      <c r="E497" s="82">
        <f>'SOW Units'!I496</f>
        <v>0</v>
      </c>
      <c r="F497" s="34">
        <f>'SOW Units'!G496</f>
        <v>1</v>
      </c>
      <c r="G497" s="244">
        <f t="shared" si="49"/>
        <v>0</v>
      </c>
      <c r="H497" s="85">
        <v>0</v>
      </c>
      <c r="I497" s="360">
        <f t="shared" si="50"/>
        <v>0</v>
      </c>
      <c r="J497" s="89">
        <v>0</v>
      </c>
      <c r="K497" s="244">
        <f t="shared" si="51"/>
        <v>0</v>
      </c>
      <c r="L497" s="93">
        <f t="shared" si="52"/>
        <v>0</v>
      </c>
      <c r="M497" s="375">
        <f t="shared" si="53"/>
        <v>0</v>
      </c>
      <c r="N497" s="225" t="b">
        <f t="shared" si="38"/>
        <v>0</v>
      </c>
      <c r="O497" s="36"/>
      <c r="P497" s="36"/>
      <c r="Q497" s="36"/>
      <c r="R497" s="36"/>
    </row>
    <row r="498" spans="1:18" s="8" customFormat="1" ht="33" hidden="1" customHeight="1" x14ac:dyDescent="0.35">
      <c r="A498" s="122" t="str">
        <f>'SOW Units'!B497</f>
        <v>22-27.</v>
      </c>
      <c r="B498" s="542" t="str">
        <f>IF('SOW Units'!C497="","",'SOW Units'!C497)</f>
        <v/>
      </c>
      <c r="C498" s="543"/>
      <c r="D498" s="57" t="str">
        <f>IF('SOW Units'!E497="","",'SOW Units'!E497)</f>
        <v>Reimbursable*</v>
      </c>
      <c r="E498" s="82">
        <f>'SOW Units'!I497</f>
        <v>0</v>
      </c>
      <c r="F498" s="34">
        <f>'SOW Units'!G497</f>
        <v>1</v>
      </c>
      <c r="G498" s="244">
        <f t="shared" si="49"/>
        <v>0</v>
      </c>
      <c r="H498" s="85">
        <v>0</v>
      </c>
      <c r="I498" s="360">
        <f t="shared" si="50"/>
        <v>0</v>
      </c>
      <c r="J498" s="89">
        <v>0</v>
      </c>
      <c r="K498" s="244">
        <f t="shared" si="51"/>
        <v>0</v>
      </c>
      <c r="L498" s="93">
        <f t="shared" si="52"/>
        <v>0</v>
      </c>
      <c r="M498" s="375">
        <f t="shared" si="53"/>
        <v>0</v>
      </c>
      <c r="N498" s="225" t="b">
        <f t="shared" si="38"/>
        <v>0</v>
      </c>
      <c r="O498" s="36"/>
      <c r="P498" s="36"/>
      <c r="Q498" s="36"/>
      <c r="R498" s="36"/>
    </row>
    <row r="499" spans="1:18" s="8" customFormat="1" ht="33" hidden="1" customHeight="1" x14ac:dyDescent="0.35">
      <c r="A499" s="122" t="str">
        <f>'SOW Units'!B498</f>
        <v>22-28.</v>
      </c>
      <c r="B499" s="542" t="str">
        <f>IF('SOW Units'!C498="","",'SOW Units'!C498)</f>
        <v/>
      </c>
      <c r="C499" s="543"/>
      <c r="D499" s="57" t="str">
        <f>IF('SOW Units'!E498="","",'SOW Units'!E498)</f>
        <v>Reimbursable*</v>
      </c>
      <c r="E499" s="82">
        <f>'SOW Units'!I498</f>
        <v>0</v>
      </c>
      <c r="F499" s="34">
        <f>'SOW Units'!G498</f>
        <v>1</v>
      </c>
      <c r="G499" s="244">
        <f t="shared" si="49"/>
        <v>0</v>
      </c>
      <c r="H499" s="85">
        <v>0</v>
      </c>
      <c r="I499" s="360">
        <f t="shared" si="50"/>
        <v>0</v>
      </c>
      <c r="J499" s="89">
        <v>0</v>
      </c>
      <c r="K499" s="244">
        <f t="shared" si="51"/>
        <v>0</v>
      </c>
      <c r="L499" s="93">
        <f t="shared" si="52"/>
        <v>0</v>
      </c>
      <c r="M499" s="375">
        <f t="shared" si="53"/>
        <v>0</v>
      </c>
      <c r="N499" s="225" t="b">
        <f t="shared" si="38"/>
        <v>0</v>
      </c>
      <c r="O499" s="36"/>
      <c r="P499" s="36"/>
      <c r="Q499" s="36"/>
      <c r="R499" s="36"/>
    </row>
    <row r="500" spans="1:18" s="8" customFormat="1" ht="33" hidden="1" customHeight="1" x14ac:dyDescent="0.35">
      <c r="A500" s="122" t="str">
        <f>'SOW Units'!B499</f>
        <v>22-29.</v>
      </c>
      <c r="B500" s="542" t="str">
        <f>IF('SOW Units'!C499="","",'SOW Units'!C499)</f>
        <v/>
      </c>
      <c r="C500" s="543"/>
      <c r="D500" s="57" t="str">
        <f>IF('SOW Units'!E499="","",'SOW Units'!E499)</f>
        <v>Reimbursable*</v>
      </c>
      <c r="E500" s="82">
        <f>'SOW Units'!I499</f>
        <v>0</v>
      </c>
      <c r="F500" s="34">
        <f>'SOW Units'!G499</f>
        <v>1</v>
      </c>
      <c r="G500" s="244">
        <f t="shared" si="49"/>
        <v>0</v>
      </c>
      <c r="H500" s="85">
        <v>0</v>
      </c>
      <c r="I500" s="360">
        <f t="shared" si="50"/>
        <v>0</v>
      </c>
      <c r="J500" s="89">
        <v>0</v>
      </c>
      <c r="K500" s="244">
        <f t="shared" si="51"/>
        <v>0</v>
      </c>
      <c r="L500" s="93">
        <f t="shared" si="52"/>
        <v>0</v>
      </c>
      <c r="M500" s="375">
        <f t="shared" si="53"/>
        <v>0</v>
      </c>
      <c r="N500" s="225" t="b">
        <f t="shared" si="38"/>
        <v>0</v>
      </c>
      <c r="O500" s="36"/>
      <c r="P500" s="36"/>
      <c r="Q500" s="36"/>
      <c r="R500" s="36"/>
    </row>
    <row r="501" spans="1:18" s="8" customFormat="1" ht="33" hidden="1" customHeight="1" x14ac:dyDescent="0.35">
      <c r="A501" s="122" t="str">
        <f>'SOW Units'!B500</f>
        <v>22-30.</v>
      </c>
      <c r="B501" s="542" t="str">
        <f>IF('SOW Units'!C500="","",'SOW Units'!C500)</f>
        <v/>
      </c>
      <c r="C501" s="543"/>
      <c r="D501" s="57" t="str">
        <f>IF('SOW Units'!E500="","",'SOW Units'!E500)</f>
        <v>Reimbursable*</v>
      </c>
      <c r="E501" s="82">
        <f>'SOW Units'!I500</f>
        <v>0</v>
      </c>
      <c r="F501" s="34">
        <f>'SOW Units'!G500</f>
        <v>1</v>
      </c>
      <c r="G501" s="244">
        <f t="shared" si="49"/>
        <v>0</v>
      </c>
      <c r="H501" s="85">
        <v>0</v>
      </c>
      <c r="I501" s="360">
        <f t="shared" si="50"/>
        <v>0</v>
      </c>
      <c r="J501" s="89">
        <v>0</v>
      </c>
      <c r="K501" s="244">
        <f t="shared" si="51"/>
        <v>0</v>
      </c>
      <c r="L501" s="93">
        <f t="shared" si="52"/>
        <v>0</v>
      </c>
      <c r="M501" s="375">
        <f t="shared" si="53"/>
        <v>0</v>
      </c>
      <c r="N501" s="225" t="b">
        <f t="shared" si="38"/>
        <v>0</v>
      </c>
      <c r="O501" s="36"/>
      <c r="P501" s="36"/>
      <c r="Q501" s="36"/>
      <c r="R501" s="36"/>
    </row>
    <row r="502" spans="1:18" s="8" customFormat="1" ht="16.5" hidden="1" customHeight="1" x14ac:dyDescent="0.35">
      <c r="A502" s="210" t="str">
        <f>'SOW Units'!$B$501</f>
        <v>23.</v>
      </c>
      <c r="B502" s="544" t="str">
        <f>IF('SOW Units'!$C$501="","",'SOW Units'!$C$501)</f>
        <v>Contingent Funding</v>
      </c>
      <c r="C502" s="545"/>
      <c r="D502" s="211"/>
      <c r="E502" s="212"/>
      <c r="F502" s="199"/>
      <c r="G502" s="213"/>
      <c r="H502" s="214"/>
      <c r="I502" s="362"/>
      <c r="J502" s="215"/>
      <c r="K502" s="213"/>
      <c r="L502" s="216"/>
      <c r="M502" s="376"/>
      <c r="N502" s="225" t="b">
        <f t="shared" ref="N502" si="55">IF(E502&gt;0,TRUE,FALSE)</f>
        <v>0</v>
      </c>
      <c r="O502" s="36"/>
      <c r="P502" s="36"/>
      <c r="Q502" s="36"/>
      <c r="R502" s="36"/>
    </row>
    <row r="503" spans="1:18" s="8" customFormat="1" ht="16.5" hidden="1" customHeight="1" thickBot="1" x14ac:dyDescent="0.35">
      <c r="A503" s="122" t="str">
        <f>'SOW Units'!$B$502</f>
        <v>23-1.</v>
      </c>
      <c r="B503" s="542" t="str">
        <f>IF('SOW Units'!$C$502="","",'SOW Units'!$C$502)</f>
        <v>Contingent Funding - Allowance only to be used as offset for field change orders</v>
      </c>
      <c r="C503" s="543"/>
      <c r="D503" s="57" t="str">
        <f>IF('SOW Units'!$E$502="","",'SOW Units'!$E$502)</f>
        <v>NOT BILLABLE</v>
      </c>
      <c r="E503" s="82">
        <f>'SOW Units'!$I$502</f>
        <v>0</v>
      </c>
      <c r="F503" s="34">
        <f>'SOW Units'!$G$502</f>
        <v>1</v>
      </c>
      <c r="G503" s="244">
        <f t="shared" ref="G503" si="56">$F503*E503</f>
        <v>0</v>
      </c>
      <c r="H503" s="350" t="s">
        <v>1503</v>
      </c>
      <c r="I503" s="363">
        <v>0</v>
      </c>
      <c r="J503" s="265" t="s">
        <v>1503</v>
      </c>
      <c r="K503" s="351" t="s">
        <v>1503</v>
      </c>
      <c r="L503" s="93">
        <f>E503</f>
        <v>0</v>
      </c>
      <c r="M503" s="375">
        <f>G503</f>
        <v>0</v>
      </c>
      <c r="N503" s="225" t="b">
        <f t="shared" ref="N503" si="57">IF(E503&gt;0,TRUE,FALSE)</f>
        <v>0</v>
      </c>
      <c r="O503" s="36"/>
      <c r="P503" s="36"/>
      <c r="Q503" s="36"/>
      <c r="R503" s="36"/>
    </row>
    <row r="504" spans="1:18" s="331" customFormat="1" ht="16.5" customHeight="1" thickBot="1" x14ac:dyDescent="0.35">
      <c r="A504" s="333"/>
      <c r="B504" s="334"/>
      <c r="C504" s="334"/>
      <c r="D504" s="335" t="s">
        <v>1205</v>
      </c>
      <c r="E504" s="336"/>
      <c r="F504" s="337"/>
      <c r="G504" s="338">
        <f>(G505*$J$3)*$J$2</f>
        <v>15.1935</v>
      </c>
      <c r="H504" s="338">
        <f>G504-K504-L504</f>
        <v>0</v>
      </c>
      <c r="I504" s="338"/>
      <c r="J504" s="340"/>
      <c r="K504" s="338">
        <f>(K505*$J$3)*$J$2</f>
        <v>0</v>
      </c>
      <c r="L504" s="338">
        <f>(L505*$J$3)*$J$2</f>
        <v>15.1935</v>
      </c>
      <c r="M504" s="341">
        <f t="shared" si="53"/>
        <v>15.1935</v>
      </c>
      <c r="N504" s="225" t="b">
        <f>$N$11</f>
        <v>1</v>
      </c>
      <c r="O504" s="342"/>
      <c r="P504" s="342"/>
      <c r="Q504" s="342"/>
      <c r="R504" s="342"/>
    </row>
    <row r="505" spans="1:18" s="331" customFormat="1" ht="17.25" customHeight="1" thickBot="1" x14ac:dyDescent="0.35">
      <c r="A505" s="333"/>
      <c r="B505" s="334"/>
      <c r="C505" s="334"/>
      <c r="D505" s="335" t="s">
        <v>852</v>
      </c>
      <c r="E505" s="336"/>
      <c r="F505" s="337"/>
      <c r="G505" s="338">
        <f>SUM(G12:G503)</f>
        <v>303.87</v>
      </c>
      <c r="H505" s="346">
        <f>G505-K505-L505</f>
        <v>0</v>
      </c>
      <c r="I505" s="338"/>
      <c r="J505" s="340"/>
      <c r="K505" s="338">
        <f>SUM(K12:K501)</f>
        <v>0</v>
      </c>
      <c r="L505" s="344">
        <f>SUM(M13:M503)</f>
        <v>303.87</v>
      </c>
      <c r="M505" s="341">
        <f t="shared" si="53"/>
        <v>303.87</v>
      </c>
      <c r="N505" s="225" t="b">
        <f>$N$11</f>
        <v>1</v>
      </c>
      <c r="O505" s="342"/>
      <c r="P505" s="342"/>
      <c r="Q505" s="342"/>
      <c r="R505" s="342"/>
    </row>
    <row r="506" spans="1:18" s="8" customFormat="1" ht="17.25" customHeight="1" thickBot="1" x14ac:dyDescent="0.35">
      <c r="A506" s="565" t="s">
        <v>842</v>
      </c>
      <c r="B506" s="566"/>
      <c r="C506" s="566"/>
      <c r="D506" s="566"/>
      <c r="E506" s="566"/>
      <c r="F506" s="566"/>
      <c r="G506" s="566"/>
      <c r="H506" s="566"/>
      <c r="I506" s="566"/>
      <c r="J506" s="566"/>
      <c r="K506" s="566"/>
      <c r="L506" s="567"/>
      <c r="M506" s="373"/>
      <c r="N506" s="225" t="b">
        <f>IF(SUM(E507:E998)&gt;0,TRUE,FALSE)</f>
        <v>1</v>
      </c>
      <c r="O506" s="36"/>
      <c r="P506" s="36"/>
      <c r="Q506" s="36"/>
      <c r="R506" s="36"/>
    </row>
    <row r="507" spans="1:18" s="8" customFormat="1" ht="17.25" hidden="1" customHeight="1" x14ac:dyDescent="0.3">
      <c r="A507" s="253" t="str">
        <f>'SOW Units'!B11</f>
        <v>1.</v>
      </c>
      <c r="B507" s="548" t="str">
        <f>IF('SOW Units'!C11="","",'SOW Units'!C11)</f>
        <v>OFFICE ACTIVITIES</v>
      </c>
      <c r="C507" s="564"/>
      <c r="D507" s="206" t="str">
        <f>IF('SOW Units'!E11="","",'SOW Units'!E11)</f>
        <v/>
      </c>
      <c r="E507" s="207"/>
      <c r="F507" s="194"/>
      <c r="G507" s="243"/>
      <c r="H507" s="208"/>
      <c r="I507" s="359"/>
      <c r="J507" s="196"/>
      <c r="K507" s="243"/>
      <c r="L507" s="209"/>
      <c r="M507" s="374"/>
      <c r="N507" s="225" t="b">
        <f>IF(E507&gt;0,TRUE,FALSE)</f>
        <v>0</v>
      </c>
      <c r="O507" s="36"/>
      <c r="P507" s="36"/>
      <c r="Q507" s="36"/>
      <c r="R507" s="36"/>
    </row>
    <row r="508" spans="1:18" s="8" customFormat="1" ht="16.5" hidden="1" customHeight="1" x14ac:dyDescent="0.3">
      <c r="A508" s="122" t="str">
        <f>'SOW Units'!B12</f>
        <v>1-1.</v>
      </c>
      <c r="B508" s="542" t="str">
        <f>IF('SOW Units'!C12="","",'SOW Units'!C12)</f>
        <v>File Review</v>
      </c>
      <c r="C508" s="543"/>
      <c r="D508" s="57" t="str">
        <f>IF('SOW Units'!E12="","",'SOW Units'!E12)</f>
        <v>Per Review</v>
      </c>
      <c r="E508" s="82">
        <f>'SOW Units'!J12</f>
        <v>0</v>
      </c>
      <c r="F508" s="34">
        <f>'SOW Units'!G12</f>
        <v>633.92999999999995</v>
      </c>
      <c r="G508" s="244">
        <f>$F508*E508</f>
        <v>0</v>
      </c>
      <c r="H508" s="85">
        <v>0</v>
      </c>
      <c r="I508" s="360">
        <f>H508*F508</f>
        <v>0</v>
      </c>
      <c r="J508" s="89">
        <v>0</v>
      </c>
      <c r="K508" s="244">
        <f>$F508*J508</f>
        <v>0</v>
      </c>
      <c r="L508" s="93">
        <f>E508-H508-J508</f>
        <v>0</v>
      </c>
      <c r="M508" s="375">
        <f>G508-I508-K508</f>
        <v>0</v>
      </c>
      <c r="N508" s="225" t="b">
        <f>IF(E508&gt;0,TRUE,FALSE)</f>
        <v>0</v>
      </c>
      <c r="O508" s="36"/>
      <c r="P508" s="36"/>
      <c r="Q508" s="36"/>
      <c r="R508" s="36"/>
    </row>
    <row r="509" spans="1:18" s="8" customFormat="1" ht="16.5" hidden="1" customHeight="1" x14ac:dyDescent="0.3">
      <c r="A509" s="122" t="str">
        <f>'SOW Units'!B13</f>
        <v>1-2.</v>
      </c>
      <c r="B509" s="542" t="str">
        <f>IF('SOW Units'!C13="","",'SOW Units'!C13)</f>
        <v>Site Health &amp; Safety Plan</v>
      </c>
      <c r="C509" s="543"/>
      <c r="D509" s="57" t="str">
        <f>IF('SOW Units'!E13="","",'SOW Units'!E13)</f>
        <v>Per Site</v>
      </c>
      <c r="E509" s="82">
        <f>'SOW Units'!J13</f>
        <v>0</v>
      </c>
      <c r="F509" s="34">
        <f>'SOW Units'!G13</f>
        <v>376.21</v>
      </c>
      <c r="G509" s="244">
        <f t="shared" ref="G509:G571" si="58">$F509*E509</f>
        <v>0</v>
      </c>
      <c r="H509" s="85">
        <v>0</v>
      </c>
      <c r="I509" s="360">
        <f t="shared" ref="I509:I571" si="59">H509*F509</f>
        <v>0</v>
      </c>
      <c r="J509" s="89">
        <v>0</v>
      </c>
      <c r="K509" s="244">
        <f t="shared" ref="K509:K571" si="60">$F509*J509</f>
        <v>0</v>
      </c>
      <c r="L509" s="93">
        <f t="shared" ref="L509:L571" si="61">E509-H509-J509</f>
        <v>0</v>
      </c>
      <c r="M509" s="375">
        <f t="shared" ref="M509:M571" si="62">G509-I509-K509</f>
        <v>0</v>
      </c>
      <c r="N509" s="225" t="b">
        <f t="shared" ref="N509:N538" si="63">IF(E509&gt;0,TRUE,FALSE)</f>
        <v>0</v>
      </c>
      <c r="O509" s="36"/>
      <c r="P509" s="36"/>
      <c r="Q509" s="36"/>
      <c r="R509" s="36"/>
    </row>
    <row r="510" spans="1:18" s="8" customFormat="1" ht="16.5" hidden="1" customHeight="1" x14ac:dyDescent="0.3">
      <c r="A510" s="122" t="str">
        <f>'SOW Units'!B14</f>
        <v>1-2.a.</v>
      </c>
      <c r="B510" s="542" t="str">
        <f>IF('SOW Units'!C14="","",'SOW Units'!C14)</f>
        <v>Site Health &amp; Safety Plan for Continued Work (no cost to FDEP)</v>
      </c>
      <c r="C510" s="543"/>
      <c r="D510" s="57" t="str">
        <f>IF('SOW Units'!E14="","",'SOW Units'!E14)</f>
        <v>Per Site</v>
      </c>
      <c r="E510" s="82">
        <f>'SOW Units'!J14</f>
        <v>0</v>
      </c>
      <c r="F510" s="34">
        <f>'SOW Units'!G14</f>
        <v>0</v>
      </c>
      <c r="G510" s="244">
        <f t="shared" si="58"/>
        <v>0</v>
      </c>
      <c r="H510" s="85">
        <v>0</v>
      </c>
      <c r="I510" s="360">
        <f t="shared" si="59"/>
        <v>0</v>
      </c>
      <c r="J510" s="89">
        <v>0</v>
      </c>
      <c r="K510" s="244">
        <f t="shared" si="60"/>
        <v>0</v>
      </c>
      <c r="L510" s="93">
        <f t="shared" si="61"/>
        <v>0</v>
      </c>
      <c r="M510" s="375">
        <f t="shared" si="62"/>
        <v>0</v>
      </c>
      <c r="N510" s="225" t="b">
        <f t="shared" si="63"/>
        <v>0</v>
      </c>
      <c r="O510" s="36"/>
      <c r="P510" s="36"/>
      <c r="Q510" s="36"/>
      <c r="R510" s="36"/>
    </row>
    <row r="511" spans="1:18" s="8" customFormat="1" ht="16.5" hidden="1" customHeight="1" x14ac:dyDescent="0.3">
      <c r="A511" s="122" t="str">
        <f>'SOW Units'!B15</f>
        <v>1-3.</v>
      </c>
      <c r="B511" s="542" t="str">
        <f>IF('SOW Units'!C15="","",'SOW Units'!C15)</f>
        <v>Notice of Discovery of Contamination Package (Initial or TPOC)</v>
      </c>
      <c r="C511" s="543"/>
      <c r="D511" s="57" t="str">
        <f>IF('SOW Units'!E15="","",'SOW Units'!E15)</f>
        <v>Per Package</v>
      </c>
      <c r="E511" s="82">
        <f>'SOW Units'!J15</f>
        <v>0</v>
      </c>
      <c r="F511" s="34">
        <f>'SOW Units'!G15</f>
        <v>303.87</v>
      </c>
      <c r="G511" s="244">
        <f t="shared" si="58"/>
        <v>0</v>
      </c>
      <c r="H511" s="85">
        <v>0</v>
      </c>
      <c r="I511" s="360">
        <f t="shared" si="59"/>
        <v>0</v>
      </c>
      <c r="J511" s="89">
        <v>0</v>
      </c>
      <c r="K511" s="244">
        <f t="shared" si="60"/>
        <v>0</v>
      </c>
      <c r="L511" s="93">
        <f t="shared" si="61"/>
        <v>0</v>
      </c>
      <c r="M511" s="375">
        <f t="shared" si="62"/>
        <v>0</v>
      </c>
      <c r="N511" s="225" t="b">
        <f t="shared" si="63"/>
        <v>0</v>
      </c>
      <c r="O511" s="36"/>
      <c r="P511" s="36"/>
      <c r="Q511" s="36"/>
      <c r="R511" s="36"/>
    </row>
    <row r="512" spans="1:18" s="8" customFormat="1" ht="16.5" customHeight="1" x14ac:dyDescent="0.3">
      <c r="A512" s="122" t="str">
        <f>'SOW Units'!B16</f>
        <v>1-4.</v>
      </c>
      <c r="B512" s="542" t="str">
        <f>IF('SOW Units'!C16="","",'SOW Units'!C16)</f>
        <v>Permit Fees (actual fee only, cost to obtain permit is included in applicable pay items)</v>
      </c>
      <c r="C512" s="543"/>
      <c r="D512" s="57" t="str">
        <f>IF('SOW Units'!E16="","",'SOW Units'!E16)</f>
        <v>Reimbursable*</v>
      </c>
      <c r="E512" s="82">
        <f>'SOW Units'!J16</f>
        <v>500</v>
      </c>
      <c r="F512" s="34">
        <f>'SOW Units'!G16</f>
        <v>1</v>
      </c>
      <c r="G512" s="244">
        <f t="shared" si="58"/>
        <v>500</v>
      </c>
      <c r="H512" s="85">
        <v>0</v>
      </c>
      <c r="I512" s="360">
        <f t="shared" si="59"/>
        <v>0</v>
      </c>
      <c r="J512" s="89">
        <v>0</v>
      </c>
      <c r="K512" s="244">
        <f t="shared" si="60"/>
        <v>0</v>
      </c>
      <c r="L512" s="93">
        <f t="shared" si="61"/>
        <v>500</v>
      </c>
      <c r="M512" s="375">
        <f t="shared" si="62"/>
        <v>500</v>
      </c>
      <c r="N512" s="225" t="b">
        <f t="shared" si="63"/>
        <v>1</v>
      </c>
      <c r="O512" s="36"/>
      <c r="P512" s="36"/>
      <c r="Q512" s="36"/>
      <c r="R512" s="36"/>
    </row>
    <row r="513" spans="1:18" s="9" customFormat="1" ht="16.5" hidden="1" customHeight="1" x14ac:dyDescent="0.3">
      <c r="A513" s="122" t="str">
        <f>'SOW Units'!B17</f>
        <v>1-5.</v>
      </c>
      <c r="B513" s="542" t="str">
        <f>IF('SOW Units'!C17="","",'SOW Units'!C17)</f>
        <v>Off-Site Property Access Agreement</v>
      </c>
      <c r="C513" s="543"/>
      <c r="D513" s="57" t="str">
        <f>IF('SOW Units'!E17="","",'SOW Units'!E17)</f>
        <v>Per Agreement</v>
      </c>
      <c r="E513" s="82">
        <f>'SOW Units'!J17</f>
        <v>0</v>
      </c>
      <c r="F513" s="34">
        <f>'SOW Units'!G17</f>
        <v>303.87</v>
      </c>
      <c r="G513" s="244">
        <f t="shared" si="58"/>
        <v>0</v>
      </c>
      <c r="H513" s="85">
        <v>0</v>
      </c>
      <c r="I513" s="360">
        <f t="shared" si="59"/>
        <v>0</v>
      </c>
      <c r="J513" s="89">
        <v>0</v>
      </c>
      <c r="K513" s="244">
        <f t="shared" si="60"/>
        <v>0</v>
      </c>
      <c r="L513" s="93">
        <f t="shared" si="61"/>
        <v>0</v>
      </c>
      <c r="M513" s="375">
        <f t="shared" si="62"/>
        <v>0</v>
      </c>
      <c r="N513" s="225" t="b">
        <f t="shared" si="63"/>
        <v>0</v>
      </c>
      <c r="O513" s="45"/>
      <c r="P513" s="45"/>
      <c r="Q513" s="45"/>
      <c r="R513" s="45"/>
    </row>
    <row r="514" spans="1:18" s="8" customFormat="1" ht="16.5" hidden="1" customHeight="1" x14ac:dyDescent="0.3">
      <c r="A514" s="122" t="str">
        <f>'SOW Units'!B18</f>
        <v>1-5.a.</v>
      </c>
      <c r="B514" s="542" t="str">
        <f>IF('SOW Units'!C18="","",'SOW Units'!C18)</f>
        <v>Site Property Access Agreement for Source Property (no cost to FDEP)</v>
      </c>
      <c r="C514" s="543"/>
      <c r="D514" s="57" t="str">
        <f>IF('SOW Units'!E18="","",'SOW Units'!E18)</f>
        <v>Per Agreement</v>
      </c>
      <c r="E514" s="82">
        <f>'SOW Units'!J18</f>
        <v>0</v>
      </c>
      <c r="F514" s="34">
        <f>'SOW Units'!G18</f>
        <v>0</v>
      </c>
      <c r="G514" s="244">
        <f t="shared" si="58"/>
        <v>0</v>
      </c>
      <c r="H514" s="85">
        <v>0</v>
      </c>
      <c r="I514" s="360">
        <f t="shared" si="59"/>
        <v>0</v>
      </c>
      <c r="J514" s="89">
        <v>0</v>
      </c>
      <c r="K514" s="244">
        <f t="shared" si="60"/>
        <v>0</v>
      </c>
      <c r="L514" s="93">
        <f t="shared" si="61"/>
        <v>0</v>
      </c>
      <c r="M514" s="375">
        <f t="shared" si="62"/>
        <v>0</v>
      </c>
      <c r="N514" s="225" t="b">
        <f t="shared" si="63"/>
        <v>0</v>
      </c>
      <c r="O514" s="36"/>
      <c r="P514" s="36"/>
      <c r="Q514" s="36"/>
      <c r="R514" s="36"/>
    </row>
    <row r="515" spans="1:18" s="8" customFormat="1" ht="16.5" hidden="1" customHeight="1" x14ac:dyDescent="0.3">
      <c r="A515" s="122" t="str">
        <f>'SOW Units'!B19</f>
        <v>1-6.</v>
      </c>
      <c r="B515" s="542" t="str">
        <f>IF('SOW Units'!C19="","",'SOW Units'!C19)</f>
        <v>Project Specific Financial Guarantee Bond (if required by FDEP)</v>
      </c>
      <c r="C515" s="543"/>
      <c r="D515" s="57" t="str">
        <f>IF('SOW Units'!E19="","",'SOW Units'!E19)</f>
        <v>Reimbursable*</v>
      </c>
      <c r="E515" s="82">
        <f>'SOW Units'!J19</f>
        <v>0</v>
      </c>
      <c r="F515" s="34">
        <f>'SOW Units'!G19</f>
        <v>1</v>
      </c>
      <c r="G515" s="244">
        <f t="shared" si="58"/>
        <v>0</v>
      </c>
      <c r="H515" s="85">
        <v>0</v>
      </c>
      <c r="I515" s="360">
        <f t="shared" si="59"/>
        <v>0</v>
      </c>
      <c r="J515" s="89">
        <v>0</v>
      </c>
      <c r="K515" s="244">
        <f t="shared" si="60"/>
        <v>0</v>
      </c>
      <c r="L515" s="93">
        <f t="shared" si="61"/>
        <v>0</v>
      </c>
      <c r="M515" s="375">
        <f t="shared" si="62"/>
        <v>0</v>
      </c>
      <c r="N515" s="225" t="b">
        <f t="shared" si="63"/>
        <v>0</v>
      </c>
      <c r="O515" s="36"/>
      <c r="P515" s="36"/>
      <c r="Q515" s="36"/>
      <c r="R515" s="36"/>
    </row>
    <row r="516" spans="1:18" s="8" customFormat="1" ht="16.5" customHeight="1" x14ac:dyDescent="0.3">
      <c r="A516" s="122" t="str">
        <f>'SOW Units'!B20</f>
        <v>1-7.</v>
      </c>
      <c r="B516" s="568" t="str">
        <f>IF('SOW Units'!C20="","",'SOW Units'!C20)</f>
        <v>6% Handling Fee for Cost Reimbursable Items</v>
      </c>
      <c r="C516" s="569"/>
      <c r="D516" s="57" t="str">
        <f>IF('SOW Units'!E20="","",'SOW Units'!E20)</f>
        <v>% Surcharge</v>
      </c>
      <c r="E516" s="82">
        <f>'SOW Units'!J20</f>
        <v>500</v>
      </c>
      <c r="F516" s="34">
        <f>'SOW Units'!G20</f>
        <v>0.06</v>
      </c>
      <c r="G516" s="244">
        <f t="shared" si="58"/>
        <v>30</v>
      </c>
      <c r="H516" s="395">
        <f>SUMIF(D507:D996,"Reimbursable*",H507:H996)</f>
        <v>0</v>
      </c>
      <c r="I516" s="360">
        <f t="shared" si="59"/>
        <v>0</v>
      </c>
      <c r="J516" s="396">
        <f>SUMIF(D507:D996,"Reimbursable*",J507:J996)</f>
        <v>0</v>
      </c>
      <c r="K516" s="244">
        <f t="shared" si="60"/>
        <v>0</v>
      </c>
      <c r="L516" s="93">
        <f t="shared" si="61"/>
        <v>500</v>
      </c>
      <c r="M516" s="375">
        <f t="shared" si="62"/>
        <v>30</v>
      </c>
      <c r="N516" s="225" t="b">
        <f t="shared" si="63"/>
        <v>1</v>
      </c>
      <c r="O516" s="36"/>
      <c r="P516" s="36"/>
      <c r="Q516" s="36"/>
      <c r="R516" s="36"/>
    </row>
    <row r="517" spans="1:18" s="8" customFormat="1" ht="17.25" hidden="1" customHeight="1" x14ac:dyDescent="0.3">
      <c r="A517" s="253" t="str">
        <f>'SOW Units'!B21</f>
        <v>2.</v>
      </c>
      <c r="B517" s="560" t="str">
        <f>IF('SOW Units'!C21="","",'SOW Units'!C21)</f>
        <v>FIELD ACTIVITIES - GENERAL</v>
      </c>
      <c r="C517" s="561"/>
      <c r="D517" s="206" t="str">
        <f>IF('SOW Units'!E21="","",'SOW Units'!E21)</f>
        <v/>
      </c>
      <c r="E517" s="207"/>
      <c r="F517" s="194"/>
      <c r="G517" s="243"/>
      <c r="H517" s="208"/>
      <c r="I517" s="359"/>
      <c r="J517" s="196"/>
      <c r="K517" s="243"/>
      <c r="L517" s="209"/>
      <c r="M517" s="374"/>
      <c r="N517" s="225" t="b">
        <f t="shared" si="63"/>
        <v>0</v>
      </c>
      <c r="O517" s="36"/>
      <c r="P517" s="36"/>
      <c r="Q517" s="36"/>
      <c r="R517" s="36"/>
    </row>
    <row r="518" spans="1:18" s="9" customFormat="1" ht="16.5" hidden="1" customHeight="1" x14ac:dyDescent="0.3">
      <c r="A518" s="122" t="str">
        <f>'SOW Units'!B22</f>
        <v>2-1.</v>
      </c>
      <c r="B518" s="542" t="str">
        <f>IF('SOW Units'!C22="","",'SOW Units'!C22)</f>
        <v>Site Reconnaissance/Field Measurement Visit</v>
      </c>
      <c r="C518" s="543"/>
      <c r="D518" s="57" t="str">
        <f>IF('SOW Units'!E22="","",'SOW Units'!E22)</f>
        <v>Per Visit</v>
      </c>
      <c r="E518" s="82">
        <f>'SOW Units'!J22</f>
        <v>0</v>
      </c>
      <c r="F518" s="34">
        <f>'SOW Units'!G22</f>
        <v>607.75</v>
      </c>
      <c r="G518" s="244">
        <f t="shared" si="58"/>
        <v>0</v>
      </c>
      <c r="H518" s="85">
        <v>0</v>
      </c>
      <c r="I518" s="360">
        <f t="shared" si="59"/>
        <v>0</v>
      </c>
      <c r="J518" s="89">
        <v>0</v>
      </c>
      <c r="K518" s="244">
        <f t="shared" si="60"/>
        <v>0</v>
      </c>
      <c r="L518" s="93">
        <f t="shared" si="61"/>
        <v>0</v>
      </c>
      <c r="M518" s="375">
        <f t="shared" si="62"/>
        <v>0</v>
      </c>
      <c r="N518" s="225" t="b">
        <f t="shared" si="63"/>
        <v>0</v>
      </c>
      <c r="O518" s="45"/>
      <c r="P518" s="45"/>
      <c r="Q518" s="45"/>
      <c r="R518" s="45"/>
    </row>
    <row r="519" spans="1:18" s="8" customFormat="1" ht="16.5" hidden="1" customHeight="1" x14ac:dyDescent="0.3">
      <c r="A519" s="122" t="str">
        <f>'SOW Units'!B23</f>
        <v>2-2.</v>
      </c>
      <c r="B519" s="542" t="str">
        <f>IF('SOW Units'!C23="","",'SOW Units'!C23)</f>
        <v>Receptor Survey and Exposure Pathway Identification (excludes report)</v>
      </c>
      <c r="C519" s="543"/>
      <c r="D519" s="57" t="str">
        <f>IF('SOW Units'!E23="","",'SOW Units'!E23)</f>
        <v>Per Survey</v>
      </c>
      <c r="E519" s="82">
        <f>'SOW Units'!J23</f>
        <v>0</v>
      </c>
      <c r="F519" s="34">
        <f>'SOW Units'!G23</f>
        <v>780</v>
      </c>
      <c r="G519" s="244">
        <f t="shared" si="58"/>
        <v>0</v>
      </c>
      <c r="H519" s="85">
        <v>0</v>
      </c>
      <c r="I519" s="360">
        <f t="shared" si="59"/>
        <v>0</v>
      </c>
      <c r="J519" s="89">
        <v>0</v>
      </c>
      <c r="K519" s="244">
        <f t="shared" si="60"/>
        <v>0</v>
      </c>
      <c r="L519" s="93">
        <f t="shared" si="61"/>
        <v>0</v>
      </c>
      <c r="M519" s="375">
        <f t="shared" si="62"/>
        <v>0</v>
      </c>
      <c r="N519" s="225" t="b">
        <f t="shared" si="63"/>
        <v>0</v>
      </c>
      <c r="O519" s="36"/>
      <c r="P519" s="36"/>
      <c r="Q519" s="36"/>
      <c r="R519" s="36"/>
    </row>
    <row r="520" spans="1:18" s="8" customFormat="1" ht="33" hidden="1" customHeight="1" x14ac:dyDescent="0.3">
      <c r="A520" s="122" t="str">
        <f>'SOW Units'!B24</f>
        <v>2-3.</v>
      </c>
      <c r="B520" s="542" t="str">
        <f>IF('SOW Units'!C24="","",'SOW Units'!C24)</f>
        <v>Professional Land Survey subject to FDEP authorization to perform and the SPI displaying the cost not to exceed as supported by quote(s) prior to performance</v>
      </c>
      <c r="C520" s="543"/>
      <c r="D520" s="57" t="str">
        <f>IF('SOW Units'!E24="","",'SOW Units'!E24)</f>
        <v>Reimbursable*</v>
      </c>
      <c r="E520" s="82">
        <f>'SOW Units'!J24</f>
        <v>0</v>
      </c>
      <c r="F520" s="34">
        <f>'SOW Units'!G24</f>
        <v>1</v>
      </c>
      <c r="G520" s="244">
        <f t="shared" si="58"/>
        <v>0</v>
      </c>
      <c r="H520" s="85">
        <v>0</v>
      </c>
      <c r="I520" s="360">
        <f t="shared" si="59"/>
        <v>0</v>
      </c>
      <c r="J520" s="89">
        <v>0</v>
      </c>
      <c r="K520" s="244">
        <f t="shared" si="60"/>
        <v>0</v>
      </c>
      <c r="L520" s="93">
        <f t="shared" si="61"/>
        <v>0</v>
      </c>
      <c r="M520" s="375">
        <f t="shared" si="62"/>
        <v>0</v>
      </c>
      <c r="N520" s="225" t="b">
        <f t="shared" si="63"/>
        <v>0</v>
      </c>
      <c r="O520" s="36"/>
      <c r="P520" s="36"/>
      <c r="Q520" s="36"/>
      <c r="R520" s="36"/>
    </row>
    <row r="521" spans="1:18" s="8" customFormat="1" ht="16.5" hidden="1" customHeight="1" x14ac:dyDescent="0.3">
      <c r="A521" s="122" t="str">
        <f>'SOW Units'!B25</f>
        <v>2-4.</v>
      </c>
      <c r="B521" s="542" t="str">
        <f>IF('SOW Units'!C25="","",'SOW Units'!C25)</f>
        <v>Contractor Oversight for Non-Price Schedule Activities</v>
      </c>
      <c r="C521" s="543"/>
      <c r="D521" s="57" t="str">
        <f>IF('SOW Units'!E25="","",'SOW Units'!E25)</f>
        <v>Per Day</v>
      </c>
      <c r="E521" s="82">
        <f>'SOW Units'!J25</f>
        <v>0</v>
      </c>
      <c r="F521" s="34">
        <f>'SOW Units'!G25</f>
        <v>1050</v>
      </c>
      <c r="G521" s="244">
        <f t="shared" si="58"/>
        <v>0</v>
      </c>
      <c r="H521" s="85">
        <v>0</v>
      </c>
      <c r="I521" s="360">
        <f t="shared" si="59"/>
        <v>0</v>
      </c>
      <c r="J521" s="89">
        <v>0</v>
      </c>
      <c r="K521" s="244">
        <f t="shared" si="60"/>
        <v>0</v>
      </c>
      <c r="L521" s="93">
        <f t="shared" si="61"/>
        <v>0</v>
      </c>
      <c r="M521" s="375">
        <f t="shared" si="62"/>
        <v>0</v>
      </c>
      <c r="N521" s="225" t="b">
        <f t="shared" si="63"/>
        <v>0</v>
      </c>
      <c r="O521" s="36"/>
      <c r="P521" s="36"/>
      <c r="Q521" s="36"/>
      <c r="R521" s="36"/>
    </row>
    <row r="522" spans="1:18" s="8" customFormat="1" ht="17.25" hidden="1" customHeight="1" x14ac:dyDescent="0.3">
      <c r="A522" s="253" t="str">
        <f>'SOW Units'!B26</f>
        <v>3.</v>
      </c>
      <c r="B522" s="560" t="str">
        <f>IF('SOW Units'!C26="","",'SOW Units'!C26)</f>
        <v>MOBILIZATION</v>
      </c>
      <c r="C522" s="561"/>
      <c r="D522" s="206" t="str">
        <f>IF('SOW Units'!E26="","",'SOW Units'!E26)</f>
        <v/>
      </c>
      <c r="E522" s="207"/>
      <c r="F522" s="194"/>
      <c r="G522" s="243"/>
      <c r="H522" s="208"/>
      <c r="I522" s="359"/>
      <c r="J522" s="196"/>
      <c r="K522" s="243"/>
      <c r="L522" s="209"/>
      <c r="M522" s="374"/>
      <c r="N522" s="225" t="b">
        <f t="shared" si="63"/>
        <v>0</v>
      </c>
      <c r="O522" s="36"/>
      <c r="P522" s="36"/>
      <c r="Q522" s="36"/>
      <c r="R522" s="36"/>
    </row>
    <row r="523" spans="1:18" s="8" customFormat="1" ht="16.5" customHeight="1" x14ac:dyDescent="0.3">
      <c r="A523" s="122" t="str">
        <f>'SOW Units'!B27</f>
        <v>3-1.</v>
      </c>
      <c r="B523" s="542" t="str">
        <f>IF('SOW Units'!C27="","",'SOW Units'!C27)</f>
        <v>Mobilization, Light Duty Vehicle (car or 1/2 ton truck) - ≤ 100 miles each way</v>
      </c>
      <c r="C523" s="543"/>
      <c r="D523" s="57" t="str">
        <f>IF('SOW Units'!E27="","",'SOW Units'!E27)</f>
        <v>Per Round Trip</v>
      </c>
      <c r="E523" s="82">
        <f>'SOW Units'!J27</f>
        <v>3</v>
      </c>
      <c r="F523" s="34">
        <f>'SOW Units'!G27</f>
        <v>425.41</v>
      </c>
      <c r="G523" s="244">
        <f t="shared" si="58"/>
        <v>1276.23</v>
      </c>
      <c r="H523" s="85">
        <v>0</v>
      </c>
      <c r="I523" s="360">
        <f t="shared" si="59"/>
        <v>0</v>
      </c>
      <c r="J523" s="89">
        <v>0</v>
      </c>
      <c r="K523" s="244">
        <f t="shared" si="60"/>
        <v>0</v>
      </c>
      <c r="L523" s="93">
        <f t="shared" si="61"/>
        <v>3</v>
      </c>
      <c r="M523" s="375">
        <f t="shared" si="62"/>
        <v>1276.23</v>
      </c>
      <c r="N523" s="225" t="b">
        <f t="shared" si="63"/>
        <v>1</v>
      </c>
      <c r="O523" s="36"/>
      <c r="P523" s="36"/>
      <c r="Q523" s="36"/>
      <c r="R523" s="36"/>
    </row>
    <row r="524" spans="1:18" s="8" customFormat="1" ht="16.5" customHeight="1" x14ac:dyDescent="0.3">
      <c r="A524" s="122" t="str">
        <f>'SOW Units'!B28</f>
        <v>3-2.</v>
      </c>
      <c r="B524" s="542" t="str">
        <f>IF('SOW Units'!C28="","",'SOW Units'!C28)</f>
        <v>Mobilization, Light Duty Vehicle  (car or 1/2 ton truck) - &gt; 100 miles each way</v>
      </c>
      <c r="C524" s="543"/>
      <c r="D524" s="57" t="str">
        <f>IF('SOW Units'!E28="","",'SOW Units'!E28)</f>
        <v>Per Round Trip</v>
      </c>
      <c r="E524" s="82">
        <f>'SOW Units'!J28</f>
        <v>1</v>
      </c>
      <c r="F524" s="34">
        <f>'SOW Units'!G28</f>
        <v>607.75</v>
      </c>
      <c r="G524" s="244">
        <f t="shared" si="58"/>
        <v>607.75</v>
      </c>
      <c r="H524" s="85">
        <v>0</v>
      </c>
      <c r="I524" s="360">
        <f t="shared" si="59"/>
        <v>0</v>
      </c>
      <c r="J524" s="89">
        <v>0</v>
      </c>
      <c r="K524" s="244">
        <f t="shared" si="60"/>
        <v>0</v>
      </c>
      <c r="L524" s="93">
        <f t="shared" si="61"/>
        <v>1</v>
      </c>
      <c r="M524" s="375">
        <f t="shared" si="62"/>
        <v>607.75</v>
      </c>
      <c r="N524" s="225" t="b">
        <f t="shared" si="63"/>
        <v>1</v>
      </c>
      <c r="O524" s="36"/>
      <c r="P524" s="36"/>
      <c r="Q524" s="36"/>
      <c r="R524" s="36"/>
    </row>
    <row r="525" spans="1:18" s="8" customFormat="1" ht="16.5" hidden="1" customHeight="1" x14ac:dyDescent="0.3">
      <c r="A525" s="122" t="str">
        <f>'SOW Units'!B29</f>
        <v>3-3.</v>
      </c>
      <c r="B525" s="542" t="str">
        <f>IF('SOW Units'!C29="","",'SOW Units'!C29)</f>
        <v>Heavy Duty/Stakebed Truck (3/4 ton +) - ≤ 100 miles each way</v>
      </c>
      <c r="C525" s="543"/>
      <c r="D525" s="57" t="str">
        <f>IF('SOW Units'!E29="","",'SOW Units'!E29)</f>
        <v>Per Round Trip</v>
      </c>
      <c r="E525" s="82">
        <f>'SOW Units'!J29</f>
        <v>0</v>
      </c>
      <c r="F525" s="34">
        <f>'SOW Units'!G29</f>
        <v>486.2</v>
      </c>
      <c r="G525" s="244">
        <f t="shared" si="58"/>
        <v>0</v>
      </c>
      <c r="H525" s="85">
        <v>0</v>
      </c>
      <c r="I525" s="360">
        <f t="shared" si="59"/>
        <v>0</v>
      </c>
      <c r="J525" s="89">
        <v>0</v>
      </c>
      <c r="K525" s="244">
        <f t="shared" si="60"/>
        <v>0</v>
      </c>
      <c r="L525" s="93">
        <f t="shared" si="61"/>
        <v>0</v>
      </c>
      <c r="M525" s="375">
        <f t="shared" si="62"/>
        <v>0</v>
      </c>
      <c r="N525" s="225" t="b">
        <f t="shared" si="63"/>
        <v>0</v>
      </c>
      <c r="O525" s="36"/>
      <c r="P525" s="36"/>
      <c r="Q525" s="36"/>
      <c r="R525" s="36"/>
    </row>
    <row r="526" spans="1:18" s="8" customFormat="1" ht="16.5" hidden="1" customHeight="1" x14ac:dyDescent="0.3">
      <c r="A526" s="122" t="str">
        <f>'SOW Units'!B30</f>
        <v>3-4.</v>
      </c>
      <c r="B526" s="542" t="str">
        <f>IF('SOW Units'!C30="","",'SOW Units'!C30)</f>
        <v>Heavy Duty/Stakebed Truck (3/4 ton +) - &gt; 100 miles each way</v>
      </c>
      <c r="C526" s="543"/>
      <c r="D526" s="57" t="str">
        <f>IF('SOW Units'!E30="","",'SOW Units'!E30)</f>
        <v>Per Round Trip</v>
      </c>
      <c r="E526" s="82">
        <f>'SOW Units'!J30</f>
        <v>0</v>
      </c>
      <c r="F526" s="34">
        <f>'SOW Units'!G30</f>
        <v>850.84</v>
      </c>
      <c r="G526" s="244">
        <f t="shared" si="58"/>
        <v>0</v>
      </c>
      <c r="H526" s="85">
        <v>0</v>
      </c>
      <c r="I526" s="360">
        <f t="shared" si="59"/>
        <v>0</v>
      </c>
      <c r="J526" s="89">
        <v>0</v>
      </c>
      <c r="K526" s="244">
        <f t="shared" si="60"/>
        <v>0</v>
      </c>
      <c r="L526" s="93">
        <f t="shared" si="61"/>
        <v>0</v>
      </c>
      <c r="M526" s="375">
        <f t="shared" si="62"/>
        <v>0</v>
      </c>
      <c r="N526" s="225" t="b">
        <f t="shared" si="63"/>
        <v>0</v>
      </c>
      <c r="O526" s="36"/>
      <c r="P526" s="36"/>
      <c r="Q526" s="36"/>
      <c r="R526" s="36"/>
    </row>
    <row r="527" spans="1:18" s="8" customFormat="1" ht="16.5" hidden="1" customHeight="1" x14ac:dyDescent="0.3">
      <c r="A527" s="122" t="str">
        <f>'SOW Units'!B31</f>
        <v>3-5.</v>
      </c>
      <c r="B527" s="542" t="str">
        <f>IF('SOW Units'!C31="","",'SOW Units'!C31)</f>
        <v>Work Trailer - ≤ 100 miles each way</v>
      </c>
      <c r="C527" s="543"/>
      <c r="D527" s="57" t="str">
        <f>IF('SOW Units'!E31="","",'SOW Units'!E31)</f>
        <v>Per Round Trip</v>
      </c>
      <c r="E527" s="82">
        <f>'SOW Units'!J31</f>
        <v>0</v>
      </c>
      <c r="F527" s="34">
        <f>'SOW Units'!G31</f>
        <v>231.52</v>
      </c>
      <c r="G527" s="244">
        <f t="shared" si="58"/>
        <v>0</v>
      </c>
      <c r="H527" s="85">
        <v>0</v>
      </c>
      <c r="I527" s="360">
        <f t="shared" si="59"/>
        <v>0</v>
      </c>
      <c r="J527" s="89">
        <v>0</v>
      </c>
      <c r="K527" s="244">
        <f t="shared" si="60"/>
        <v>0</v>
      </c>
      <c r="L527" s="93">
        <f t="shared" si="61"/>
        <v>0</v>
      </c>
      <c r="M527" s="375">
        <f t="shared" si="62"/>
        <v>0</v>
      </c>
      <c r="N527" s="225" t="b">
        <f t="shared" si="63"/>
        <v>0</v>
      </c>
      <c r="O527" s="36"/>
      <c r="P527" s="36"/>
      <c r="Q527" s="36"/>
      <c r="R527" s="36"/>
    </row>
    <row r="528" spans="1:18" s="8" customFormat="1" ht="16.5" hidden="1" customHeight="1" x14ac:dyDescent="0.3">
      <c r="A528" s="122" t="str">
        <f>'SOW Units'!B32</f>
        <v>3-6.</v>
      </c>
      <c r="B528" s="542" t="str">
        <f>IF('SOW Units'!C32="","",'SOW Units'!C32)</f>
        <v>Work Trailer - &gt; 100 miles each way</v>
      </c>
      <c r="C528" s="543"/>
      <c r="D528" s="57" t="str">
        <f>IF('SOW Units'!E32="","",'SOW Units'!E32)</f>
        <v>Per Round Trip</v>
      </c>
      <c r="E528" s="82">
        <f>'SOW Units'!J32</f>
        <v>0</v>
      </c>
      <c r="F528" s="34">
        <f>'SOW Units'!G32</f>
        <v>347.28</v>
      </c>
      <c r="G528" s="244">
        <f t="shared" si="58"/>
        <v>0</v>
      </c>
      <c r="H528" s="85">
        <v>0</v>
      </c>
      <c r="I528" s="360">
        <f t="shared" si="59"/>
        <v>0</v>
      </c>
      <c r="J528" s="89">
        <v>0</v>
      </c>
      <c r="K528" s="244">
        <f t="shared" si="60"/>
        <v>0</v>
      </c>
      <c r="L528" s="93">
        <f t="shared" si="61"/>
        <v>0</v>
      </c>
      <c r="M528" s="375">
        <f t="shared" si="62"/>
        <v>0</v>
      </c>
      <c r="N528" s="225" t="b">
        <f t="shared" si="63"/>
        <v>0</v>
      </c>
      <c r="O528" s="36"/>
      <c r="P528" s="36"/>
      <c r="Q528" s="36"/>
      <c r="R528" s="36"/>
    </row>
    <row r="529" spans="1:18" s="8" customFormat="1" ht="16.5" hidden="1" customHeight="1" x14ac:dyDescent="0.3">
      <c r="A529" s="122" t="str">
        <f>'SOW Units'!B33</f>
        <v>3-7.a.</v>
      </c>
      <c r="B529" s="542" t="str">
        <f>IF('SOW Units'!C33="","",'SOW Units'!C33)</f>
        <v>DPT Rig and Support Vehicles Mobilization - ≤ 100 miles each way</v>
      </c>
      <c r="C529" s="543"/>
      <c r="D529" s="57" t="str">
        <f>IF('SOW Units'!E33="","",'SOW Units'!E33)</f>
        <v>Per Round Trip</v>
      </c>
      <c r="E529" s="82">
        <f>'SOW Units'!J33</f>
        <v>0</v>
      </c>
      <c r="F529" s="34">
        <f>'SOW Units'!G33</f>
        <v>727.65</v>
      </c>
      <c r="G529" s="244">
        <f t="shared" si="58"/>
        <v>0</v>
      </c>
      <c r="H529" s="85">
        <v>0</v>
      </c>
      <c r="I529" s="360">
        <f t="shared" si="59"/>
        <v>0</v>
      </c>
      <c r="J529" s="89">
        <v>0</v>
      </c>
      <c r="K529" s="244">
        <f t="shared" si="60"/>
        <v>0</v>
      </c>
      <c r="L529" s="93">
        <f t="shared" si="61"/>
        <v>0</v>
      </c>
      <c r="M529" s="375">
        <f t="shared" si="62"/>
        <v>0</v>
      </c>
      <c r="N529" s="225" t="b">
        <f t="shared" si="63"/>
        <v>0</v>
      </c>
      <c r="O529" s="36"/>
      <c r="P529" s="36"/>
      <c r="Q529" s="36"/>
      <c r="R529" s="36"/>
    </row>
    <row r="530" spans="1:18" s="8" customFormat="1" ht="16.5" hidden="1" customHeight="1" x14ac:dyDescent="0.3">
      <c r="A530" s="122" t="str">
        <f>'SOW Units'!B34</f>
        <v>3-8.a.</v>
      </c>
      <c r="B530" s="542" t="str">
        <f>IF('SOW Units'!C34="","",'SOW Units'!C34)</f>
        <v>DPT Rig and Support Vehicles Mobilization - &gt; 100 miles each way</v>
      </c>
      <c r="C530" s="543"/>
      <c r="D530" s="57" t="str">
        <f>IF('SOW Units'!E34="","",'SOW Units'!E34)</f>
        <v>Per Round Trip</v>
      </c>
      <c r="E530" s="82">
        <f>'SOW Units'!J34</f>
        <v>0</v>
      </c>
      <c r="F530" s="34">
        <f>'SOW Units'!G34</f>
        <v>1002.78</v>
      </c>
      <c r="G530" s="244">
        <f t="shared" si="58"/>
        <v>0</v>
      </c>
      <c r="H530" s="85">
        <v>0</v>
      </c>
      <c r="I530" s="360">
        <f t="shared" si="59"/>
        <v>0</v>
      </c>
      <c r="J530" s="89">
        <v>0</v>
      </c>
      <c r="K530" s="244">
        <f t="shared" si="60"/>
        <v>0</v>
      </c>
      <c r="L530" s="93">
        <f t="shared" si="61"/>
        <v>0</v>
      </c>
      <c r="M530" s="375">
        <f t="shared" si="62"/>
        <v>0</v>
      </c>
      <c r="N530" s="225" t="b">
        <f t="shared" si="63"/>
        <v>0</v>
      </c>
      <c r="O530" s="36"/>
      <c r="P530" s="36"/>
      <c r="Q530" s="36"/>
      <c r="R530" s="36"/>
    </row>
    <row r="531" spans="1:18" s="8" customFormat="1" ht="33" hidden="1" customHeight="1" x14ac:dyDescent="0.3">
      <c r="A531" s="122" t="str">
        <f>'SOW Units'!B35</f>
        <v>3-9.a.</v>
      </c>
      <c r="B531" s="542" t="str">
        <f>IF('SOW Units'!C35="","",'SOW Units'!C35)</f>
        <v>Drill Rig and Support Vehicles Mobilization (hollow stem auger, mud rotary or sonic) - ≤ 100 miles each way</v>
      </c>
      <c r="C531" s="543"/>
      <c r="D531" s="57" t="str">
        <f>IF('SOW Units'!E35="","",'SOW Units'!E35)</f>
        <v>Per Round Trip</v>
      </c>
      <c r="E531" s="82">
        <f>'SOW Units'!J35</f>
        <v>0</v>
      </c>
      <c r="F531" s="34">
        <f>'SOW Units'!G35</f>
        <v>1018.71</v>
      </c>
      <c r="G531" s="244">
        <f t="shared" si="58"/>
        <v>0</v>
      </c>
      <c r="H531" s="85">
        <v>0</v>
      </c>
      <c r="I531" s="360">
        <f t="shared" si="59"/>
        <v>0</v>
      </c>
      <c r="J531" s="89">
        <v>0</v>
      </c>
      <c r="K531" s="244">
        <f t="shared" si="60"/>
        <v>0</v>
      </c>
      <c r="L531" s="93">
        <f t="shared" si="61"/>
        <v>0</v>
      </c>
      <c r="M531" s="375">
        <f t="shared" si="62"/>
        <v>0</v>
      </c>
      <c r="N531" s="225" t="b">
        <f t="shared" si="63"/>
        <v>0</v>
      </c>
      <c r="O531" s="36"/>
      <c r="P531" s="36"/>
      <c r="Q531" s="36"/>
      <c r="R531" s="36"/>
    </row>
    <row r="532" spans="1:18" s="8" customFormat="1" ht="33" customHeight="1" x14ac:dyDescent="0.3">
      <c r="A532" s="122" t="str">
        <f>'SOW Units'!B36</f>
        <v>3-10.a.</v>
      </c>
      <c r="B532" s="542" t="str">
        <f>IF('SOW Units'!C36="","",'SOW Units'!C36)</f>
        <v>Drill Rig and Support Vehicles Mobilization  (hollow stem auger, mud rotary or sonic) - &gt; 100 miles each way</v>
      </c>
      <c r="C532" s="543"/>
      <c r="D532" s="57" t="str">
        <f>IF('SOW Units'!E36="","",'SOW Units'!E36)</f>
        <v>Per Round Trip</v>
      </c>
      <c r="E532" s="82">
        <f>'SOW Units'!J36</f>
        <v>1</v>
      </c>
      <c r="F532" s="34">
        <f>'SOW Units'!G36</f>
        <v>1528.06</v>
      </c>
      <c r="G532" s="244">
        <f t="shared" si="58"/>
        <v>1528.06</v>
      </c>
      <c r="H532" s="85">
        <v>0</v>
      </c>
      <c r="I532" s="360">
        <f t="shared" si="59"/>
        <v>0</v>
      </c>
      <c r="J532" s="89">
        <v>0</v>
      </c>
      <c r="K532" s="244">
        <f t="shared" si="60"/>
        <v>0</v>
      </c>
      <c r="L532" s="93">
        <f t="shared" si="61"/>
        <v>1</v>
      </c>
      <c r="M532" s="375">
        <f t="shared" si="62"/>
        <v>1528.06</v>
      </c>
      <c r="N532" s="225" t="b">
        <f t="shared" si="63"/>
        <v>1</v>
      </c>
      <c r="O532" s="36"/>
      <c r="P532" s="36"/>
      <c r="Q532" s="36"/>
      <c r="R532" s="36"/>
    </row>
    <row r="533" spans="1:18" s="8" customFormat="1" ht="16.5" hidden="1" customHeight="1" x14ac:dyDescent="0.3">
      <c r="A533" s="122" t="str">
        <f>'SOW Units'!B37</f>
        <v>3-11.</v>
      </c>
      <c r="B533" s="542" t="str">
        <f>IF('SOW Units'!C37="","",'SOW Units'!C37)</f>
        <v>Excavator Mobilization - ≤ 100 miles each way</v>
      </c>
      <c r="C533" s="543"/>
      <c r="D533" s="57" t="str">
        <f>IF('SOW Units'!E37="","",'SOW Units'!E37)</f>
        <v>Per Round Trip</v>
      </c>
      <c r="E533" s="82">
        <f>'SOW Units'!J37</f>
        <v>0</v>
      </c>
      <c r="F533" s="34">
        <f>'SOW Units'!G37</f>
        <v>633.92999999999995</v>
      </c>
      <c r="G533" s="244">
        <f t="shared" si="58"/>
        <v>0</v>
      </c>
      <c r="H533" s="85">
        <v>0</v>
      </c>
      <c r="I533" s="360">
        <f t="shared" si="59"/>
        <v>0</v>
      </c>
      <c r="J533" s="89">
        <v>0</v>
      </c>
      <c r="K533" s="244">
        <f t="shared" si="60"/>
        <v>0</v>
      </c>
      <c r="L533" s="93">
        <f t="shared" si="61"/>
        <v>0</v>
      </c>
      <c r="M533" s="375">
        <f t="shared" si="62"/>
        <v>0</v>
      </c>
      <c r="N533" s="225" t="b">
        <f t="shared" si="63"/>
        <v>0</v>
      </c>
      <c r="O533" s="36"/>
      <c r="P533" s="36"/>
      <c r="Q533" s="36"/>
      <c r="R533" s="36"/>
    </row>
    <row r="534" spans="1:18" s="8" customFormat="1" ht="16.5" hidden="1" customHeight="1" x14ac:dyDescent="0.3">
      <c r="A534" s="122" t="str">
        <f>'SOW Units'!B38</f>
        <v>3-12.</v>
      </c>
      <c r="B534" s="542" t="str">
        <f>IF('SOW Units'!C38="","",'SOW Units'!C38)</f>
        <v>Excavator Mobilization - &gt; 100 miles each way</v>
      </c>
      <c r="C534" s="543"/>
      <c r="D534" s="57" t="str">
        <f>IF('SOW Units'!E38="","",'SOW Units'!E38)</f>
        <v>Per Round Trip</v>
      </c>
      <c r="E534" s="82">
        <f>'SOW Units'!J38</f>
        <v>0</v>
      </c>
      <c r="F534" s="34">
        <f>'SOW Units'!G38</f>
        <v>992.25</v>
      </c>
      <c r="G534" s="244">
        <f t="shared" si="58"/>
        <v>0</v>
      </c>
      <c r="H534" s="85">
        <v>0</v>
      </c>
      <c r="I534" s="360">
        <f t="shared" si="59"/>
        <v>0</v>
      </c>
      <c r="J534" s="89">
        <v>0</v>
      </c>
      <c r="K534" s="244">
        <f t="shared" si="60"/>
        <v>0</v>
      </c>
      <c r="L534" s="93">
        <f t="shared" si="61"/>
        <v>0</v>
      </c>
      <c r="M534" s="375">
        <f t="shared" si="62"/>
        <v>0</v>
      </c>
      <c r="N534" s="225" t="b">
        <f t="shared" si="63"/>
        <v>0</v>
      </c>
      <c r="O534" s="36"/>
      <c r="P534" s="36"/>
      <c r="Q534" s="36"/>
      <c r="R534" s="36"/>
    </row>
    <row r="535" spans="1:18" s="8" customFormat="1" ht="16.5" hidden="1" customHeight="1" x14ac:dyDescent="0.3">
      <c r="A535" s="122" t="str">
        <f>'SOW Units'!B39</f>
        <v>3-13.a.</v>
      </c>
      <c r="B535" s="542" t="str">
        <f>IF('SOW Units'!C39="","",'SOW Units'!C39)</f>
        <v>LDA Rig and Support Vehicles Mobilization - ≤ 100 miles each way</v>
      </c>
      <c r="C535" s="543"/>
      <c r="D535" s="57" t="str">
        <f>IF('SOW Units'!E39="","",'SOW Units'!E39)</f>
        <v>Per Round Trip</v>
      </c>
      <c r="E535" s="82">
        <f>'SOW Units'!J39</f>
        <v>0</v>
      </c>
      <c r="F535" s="34">
        <f>'SOW Units'!G39</f>
        <v>5448.5</v>
      </c>
      <c r="G535" s="244">
        <f t="shared" si="58"/>
        <v>0</v>
      </c>
      <c r="H535" s="85">
        <v>0</v>
      </c>
      <c r="I535" s="360">
        <f t="shared" si="59"/>
        <v>0</v>
      </c>
      <c r="J535" s="89">
        <v>0</v>
      </c>
      <c r="K535" s="244">
        <f t="shared" si="60"/>
        <v>0</v>
      </c>
      <c r="L535" s="93">
        <f t="shared" si="61"/>
        <v>0</v>
      </c>
      <c r="M535" s="375">
        <f t="shared" si="62"/>
        <v>0</v>
      </c>
      <c r="N535" s="225" t="b">
        <f t="shared" si="63"/>
        <v>0</v>
      </c>
      <c r="O535" s="36"/>
      <c r="P535" s="36"/>
      <c r="Q535" s="36"/>
      <c r="R535" s="36"/>
    </row>
    <row r="536" spans="1:18" s="9" customFormat="1" ht="16.5" hidden="1" customHeight="1" x14ac:dyDescent="0.3">
      <c r="A536" s="122" t="str">
        <f>'SOW Units'!B40</f>
        <v>3-14.a.</v>
      </c>
      <c r="B536" s="542" t="str">
        <f>IF('SOW Units'!C40="","",'SOW Units'!C40)</f>
        <v>LDA Rig and Support Vehicles Mobilization - &gt; 100 miles each way</v>
      </c>
      <c r="C536" s="543"/>
      <c r="D536" s="57" t="str">
        <f>IF('SOW Units'!E40="","",'SOW Units'!E40)</f>
        <v>Per Round Trip</v>
      </c>
      <c r="E536" s="82">
        <f>'SOW Units'!J40</f>
        <v>0</v>
      </c>
      <c r="F536" s="34">
        <f>'SOW Units'!G40</f>
        <v>8891.41</v>
      </c>
      <c r="G536" s="244">
        <f t="shared" si="58"/>
        <v>0</v>
      </c>
      <c r="H536" s="85">
        <v>0</v>
      </c>
      <c r="I536" s="360">
        <f t="shared" si="59"/>
        <v>0</v>
      </c>
      <c r="J536" s="89">
        <v>0</v>
      </c>
      <c r="K536" s="244">
        <f t="shared" si="60"/>
        <v>0</v>
      </c>
      <c r="L536" s="93">
        <f t="shared" si="61"/>
        <v>0</v>
      </c>
      <c r="M536" s="375">
        <f t="shared" si="62"/>
        <v>0</v>
      </c>
      <c r="N536" s="225" t="b">
        <f t="shared" si="63"/>
        <v>0</v>
      </c>
      <c r="O536" s="45"/>
      <c r="P536" s="45"/>
      <c r="Q536" s="45"/>
      <c r="R536" s="45"/>
    </row>
    <row r="537" spans="1:18" s="9" customFormat="1" ht="16.5" hidden="1" customHeight="1" x14ac:dyDescent="0.3">
      <c r="A537" s="122" t="str">
        <f>'SOW Units'!B41</f>
        <v>3-15.</v>
      </c>
      <c r="B537" s="542" t="str">
        <f>IF('SOW Units'!C41="","",'SOW Units'!C41)</f>
        <v>Loader/Backhoe Mobilization - ≤ 100 miles each way</v>
      </c>
      <c r="C537" s="543"/>
      <c r="D537" s="57" t="str">
        <f>IF('SOW Units'!E41="","",'SOW Units'!E41)</f>
        <v>Per Round Trip</v>
      </c>
      <c r="E537" s="82">
        <f>'SOW Units'!J41</f>
        <v>0</v>
      </c>
      <c r="F537" s="34">
        <f>'SOW Units'!G41</f>
        <v>425.41</v>
      </c>
      <c r="G537" s="244">
        <f t="shared" si="58"/>
        <v>0</v>
      </c>
      <c r="H537" s="85">
        <v>0</v>
      </c>
      <c r="I537" s="360">
        <f t="shared" si="59"/>
        <v>0</v>
      </c>
      <c r="J537" s="89">
        <v>0</v>
      </c>
      <c r="K537" s="244">
        <f t="shared" si="60"/>
        <v>0</v>
      </c>
      <c r="L537" s="93">
        <f t="shared" si="61"/>
        <v>0</v>
      </c>
      <c r="M537" s="375">
        <f t="shared" si="62"/>
        <v>0</v>
      </c>
      <c r="N537" s="225" t="b">
        <f t="shared" si="63"/>
        <v>0</v>
      </c>
      <c r="O537" s="45"/>
      <c r="P537" s="45"/>
      <c r="Q537" s="45"/>
      <c r="R537" s="45"/>
    </row>
    <row r="538" spans="1:18" s="9" customFormat="1" ht="16.5" hidden="1" customHeight="1" x14ac:dyDescent="0.3">
      <c r="A538" s="122" t="str">
        <f>'SOW Units'!B42</f>
        <v>3-16.</v>
      </c>
      <c r="B538" s="542" t="str">
        <f>IF('SOW Units'!C42="","",'SOW Units'!C42)</f>
        <v>Loader/Backhoe Mobilization - &gt; 100 miles each way</v>
      </c>
      <c r="C538" s="543"/>
      <c r="D538" s="57" t="str">
        <f>IF('SOW Units'!E42="","",'SOW Units'!E42)</f>
        <v>Per Round Trip</v>
      </c>
      <c r="E538" s="82">
        <f>'SOW Units'!J42</f>
        <v>0</v>
      </c>
      <c r="F538" s="34">
        <f>'SOW Units'!G42</f>
        <v>607.75</v>
      </c>
      <c r="G538" s="244">
        <f t="shared" si="58"/>
        <v>0</v>
      </c>
      <c r="H538" s="85">
        <v>0</v>
      </c>
      <c r="I538" s="360">
        <f t="shared" si="59"/>
        <v>0</v>
      </c>
      <c r="J538" s="89">
        <v>0</v>
      </c>
      <c r="K538" s="244">
        <f t="shared" si="60"/>
        <v>0</v>
      </c>
      <c r="L538" s="93">
        <f t="shared" si="61"/>
        <v>0</v>
      </c>
      <c r="M538" s="375">
        <f t="shared" si="62"/>
        <v>0</v>
      </c>
      <c r="N538" s="225" t="b">
        <f t="shared" si="63"/>
        <v>0</v>
      </c>
      <c r="O538" s="45"/>
      <c r="P538" s="45"/>
      <c r="Q538" s="45"/>
      <c r="R538" s="45"/>
    </row>
    <row r="539" spans="1:18" s="9" customFormat="1" ht="16.5" hidden="1" customHeight="1" x14ac:dyDescent="0.3">
      <c r="A539" s="122" t="str">
        <f>'SOW Units'!B43</f>
        <v>3-17.</v>
      </c>
      <c r="B539" s="542" t="str">
        <f>IF('SOW Units'!C43="","",'SOW Units'!C43)</f>
        <v>Mini Excavator/Loader (BobcatTM) Mobilization - ≤ 100 miles each way</v>
      </c>
      <c r="C539" s="543"/>
      <c r="D539" s="57" t="str">
        <f>IF('SOW Units'!E43="","",'SOW Units'!E43)</f>
        <v>Per Round Trip</v>
      </c>
      <c r="E539" s="82">
        <f>'SOW Units'!J43</f>
        <v>0</v>
      </c>
      <c r="F539" s="34">
        <f>'SOW Units'!G43</f>
        <v>303.87</v>
      </c>
      <c r="G539" s="244">
        <f t="shared" si="58"/>
        <v>0</v>
      </c>
      <c r="H539" s="85">
        <v>0</v>
      </c>
      <c r="I539" s="360">
        <f t="shared" si="59"/>
        <v>0</v>
      </c>
      <c r="J539" s="89">
        <v>0</v>
      </c>
      <c r="K539" s="244">
        <f t="shared" si="60"/>
        <v>0</v>
      </c>
      <c r="L539" s="93">
        <f t="shared" si="61"/>
        <v>0</v>
      </c>
      <c r="M539" s="375">
        <f t="shared" si="62"/>
        <v>0</v>
      </c>
      <c r="N539" s="225" t="b">
        <f>IF(E539&gt;0,TRUE,FALSE)</f>
        <v>0</v>
      </c>
      <c r="O539" s="45"/>
      <c r="P539" s="45"/>
      <c r="Q539" s="45"/>
      <c r="R539" s="45"/>
    </row>
    <row r="540" spans="1:18" s="8" customFormat="1" ht="16.5" hidden="1" customHeight="1" x14ac:dyDescent="0.3">
      <c r="A540" s="122" t="str">
        <f>'SOW Units'!B44</f>
        <v>3-18.</v>
      </c>
      <c r="B540" s="542" t="str">
        <f>IF('SOW Units'!C44="","",'SOW Units'!C44)</f>
        <v>Mini Excavator/Loader (BobcatTM) Mobilization - &gt; 100 miles each way</v>
      </c>
      <c r="C540" s="543"/>
      <c r="D540" s="57" t="str">
        <f>IF('SOW Units'!E44="","",'SOW Units'!E44)</f>
        <v>Per Round Trip</v>
      </c>
      <c r="E540" s="82">
        <f>'SOW Units'!J44</f>
        <v>0</v>
      </c>
      <c r="F540" s="34">
        <f>'SOW Units'!G44</f>
        <v>486.2</v>
      </c>
      <c r="G540" s="244">
        <f t="shared" si="58"/>
        <v>0</v>
      </c>
      <c r="H540" s="85">
        <v>0</v>
      </c>
      <c r="I540" s="360">
        <f t="shared" si="59"/>
        <v>0</v>
      </c>
      <c r="J540" s="89">
        <v>0</v>
      </c>
      <c r="K540" s="244">
        <f t="shared" si="60"/>
        <v>0</v>
      </c>
      <c r="L540" s="93">
        <f t="shared" si="61"/>
        <v>0</v>
      </c>
      <c r="M540" s="375">
        <f t="shared" si="62"/>
        <v>0</v>
      </c>
      <c r="N540" s="225" t="b">
        <f t="shared" ref="N540:N603" si="64">IF(E540&gt;0,TRUE,FALSE)</f>
        <v>0</v>
      </c>
      <c r="O540" s="36"/>
      <c r="P540" s="36"/>
      <c r="Q540" s="36"/>
      <c r="R540" s="36"/>
    </row>
    <row r="541" spans="1:18" s="8" customFormat="1" ht="16.5" hidden="1" customHeight="1" x14ac:dyDescent="0.3">
      <c r="A541" s="122" t="str">
        <f>'SOW Units'!B45</f>
        <v>3-19.</v>
      </c>
      <c r="B541" s="542" t="str">
        <f>IF('SOW Units'!C45="","",'SOW Units'!C45)</f>
        <v>Drum Compactor mobilization - ≤ 100 miles each way</v>
      </c>
      <c r="C541" s="543"/>
      <c r="D541" s="57" t="str">
        <f>IF('SOW Units'!E45="","",'SOW Units'!E45)</f>
        <v>Per Round Trip</v>
      </c>
      <c r="E541" s="82">
        <f>'SOW Units'!J45</f>
        <v>0</v>
      </c>
      <c r="F541" s="34">
        <f>'SOW Units'!G45</f>
        <v>333.51</v>
      </c>
      <c r="G541" s="244">
        <f t="shared" si="58"/>
        <v>0</v>
      </c>
      <c r="H541" s="85">
        <v>0</v>
      </c>
      <c r="I541" s="360">
        <f t="shared" si="59"/>
        <v>0</v>
      </c>
      <c r="J541" s="89">
        <v>0</v>
      </c>
      <c r="K541" s="244">
        <f t="shared" si="60"/>
        <v>0</v>
      </c>
      <c r="L541" s="93">
        <f t="shared" si="61"/>
        <v>0</v>
      </c>
      <c r="M541" s="375">
        <f t="shared" si="62"/>
        <v>0</v>
      </c>
      <c r="N541" s="225" t="b">
        <f t="shared" si="64"/>
        <v>0</v>
      </c>
      <c r="O541" s="36"/>
      <c r="P541" s="36"/>
      <c r="Q541" s="36"/>
      <c r="R541" s="36"/>
    </row>
    <row r="542" spans="1:18" s="8" customFormat="1" ht="16.5" hidden="1" customHeight="1" x14ac:dyDescent="0.3">
      <c r="A542" s="122" t="str">
        <f>'SOW Units'!B46</f>
        <v>3-20.</v>
      </c>
      <c r="B542" s="542" t="str">
        <f>IF('SOW Units'!C46="","",'SOW Units'!C46)</f>
        <v xml:space="preserve"> Drum Compactor mobilization - &gt; 100 miles each way</v>
      </c>
      <c r="C542" s="543"/>
      <c r="D542" s="57" t="str">
        <f>IF('SOW Units'!E46="","",'SOW Units'!E46)</f>
        <v>Per Round Trip</v>
      </c>
      <c r="E542" s="82">
        <f>'SOW Units'!J46</f>
        <v>0</v>
      </c>
      <c r="F542" s="34">
        <f>'SOW Units'!G46</f>
        <v>545.73</v>
      </c>
      <c r="G542" s="244">
        <f t="shared" si="58"/>
        <v>0</v>
      </c>
      <c r="H542" s="85">
        <v>0</v>
      </c>
      <c r="I542" s="360">
        <f t="shared" si="59"/>
        <v>0</v>
      </c>
      <c r="J542" s="89">
        <v>0</v>
      </c>
      <c r="K542" s="244">
        <f t="shared" si="60"/>
        <v>0</v>
      </c>
      <c r="L542" s="93">
        <f t="shared" si="61"/>
        <v>0</v>
      </c>
      <c r="M542" s="375">
        <f t="shared" si="62"/>
        <v>0</v>
      </c>
      <c r="N542" s="225" t="b">
        <f t="shared" si="64"/>
        <v>0</v>
      </c>
      <c r="O542" s="36"/>
      <c r="P542" s="36"/>
      <c r="Q542" s="36"/>
      <c r="R542" s="36"/>
    </row>
    <row r="543" spans="1:18" s="8" customFormat="1" ht="17.25" hidden="1" customHeight="1" x14ac:dyDescent="0.3">
      <c r="A543" s="253" t="str">
        <f>'SOW Units'!B47</f>
        <v>4.</v>
      </c>
      <c r="B543" s="560" t="str">
        <f>IF('SOW Units'!C47="","",'SOW Units'!C47)</f>
        <v>MEALS AND LODGING</v>
      </c>
      <c r="C543" s="561"/>
      <c r="D543" s="206" t="str">
        <f>IF('SOW Units'!E47="","",'SOW Units'!E47)</f>
        <v/>
      </c>
      <c r="E543" s="207"/>
      <c r="F543" s="194"/>
      <c r="G543" s="243"/>
      <c r="H543" s="208"/>
      <c r="I543" s="359"/>
      <c r="J543" s="196"/>
      <c r="K543" s="243"/>
      <c r="L543" s="209"/>
      <c r="M543" s="374"/>
      <c r="N543" s="225" t="b">
        <f t="shared" si="64"/>
        <v>0</v>
      </c>
      <c r="O543" s="36"/>
      <c r="P543" s="36"/>
      <c r="Q543" s="36"/>
      <c r="R543" s="36"/>
    </row>
    <row r="544" spans="1:18" s="8" customFormat="1" ht="33" customHeight="1" x14ac:dyDescent="0.3">
      <c r="A544" s="122" t="str">
        <f>'SOW Units'!B48</f>
        <v>4-1.a.</v>
      </c>
      <c r="B544" s="542" t="str">
        <f>IF('SOW Units'!C48="","",'SOW Units'!C48)</f>
        <v>Per Diem - For travel &gt; 1 consecutive day (prorated in quarter day incrementsin accordance with 112.061, F.S.) - Travel Voucher required and quoted rate should be per person per day</v>
      </c>
      <c r="C544" s="543"/>
      <c r="D544" s="252" t="str">
        <f>IF('SOW Units'!E48="","",'SOW Units'!E48)</f>
        <v>Per Person,         Per Day</v>
      </c>
      <c r="E544" s="82">
        <f>'SOW Units'!J48</f>
        <v>3</v>
      </c>
      <c r="F544" s="34">
        <f>'SOW Units'!G48</f>
        <v>80</v>
      </c>
      <c r="G544" s="244">
        <f t="shared" si="58"/>
        <v>240</v>
      </c>
      <c r="H544" s="85">
        <v>0</v>
      </c>
      <c r="I544" s="360">
        <f t="shared" si="59"/>
        <v>0</v>
      </c>
      <c r="J544" s="89">
        <v>0</v>
      </c>
      <c r="K544" s="244">
        <f t="shared" si="60"/>
        <v>0</v>
      </c>
      <c r="L544" s="93">
        <f t="shared" si="61"/>
        <v>3</v>
      </c>
      <c r="M544" s="375">
        <f t="shared" si="62"/>
        <v>240</v>
      </c>
      <c r="N544" s="225" t="b">
        <f t="shared" si="64"/>
        <v>1</v>
      </c>
      <c r="O544" s="36"/>
      <c r="P544" s="36"/>
      <c r="Q544" s="36"/>
      <c r="R544" s="36"/>
    </row>
    <row r="545" spans="1:18" s="8" customFormat="1" ht="33" hidden="1" customHeight="1" x14ac:dyDescent="0.3">
      <c r="A545" s="122" t="str">
        <f>'SOW Units'!B49</f>
        <v>4-1.b.</v>
      </c>
      <c r="B545" s="542" t="str">
        <f>IF('SOW Units'!C49="","",'SOW Units'!C49)</f>
        <v>Per Diem - Contractor travel for specific meetings or legal proceedings required by Department (hotel and meals may be paid in accordance with section 112.061, F.S.)</v>
      </c>
      <c r="C545" s="543"/>
      <c r="D545" s="57" t="str">
        <f>IF('SOW Units'!E49="","",'SOW Units'!E49)</f>
        <v>Reimbursable*</v>
      </c>
      <c r="E545" s="82">
        <f>'SOW Units'!J49</f>
        <v>0</v>
      </c>
      <c r="F545" s="34">
        <f>'SOW Units'!G49</f>
        <v>1</v>
      </c>
      <c r="G545" s="244">
        <f t="shared" si="58"/>
        <v>0</v>
      </c>
      <c r="H545" s="85">
        <v>0</v>
      </c>
      <c r="I545" s="360">
        <f t="shared" si="59"/>
        <v>0</v>
      </c>
      <c r="J545" s="89">
        <v>0</v>
      </c>
      <c r="K545" s="244">
        <f t="shared" si="60"/>
        <v>0</v>
      </c>
      <c r="L545" s="93">
        <f t="shared" si="61"/>
        <v>0</v>
      </c>
      <c r="M545" s="375">
        <f t="shared" si="62"/>
        <v>0</v>
      </c>
      <c r="N545" s="225" t="b">
        <f t="shared" si="64"/>
        <v>0</v>
      </c>
      <c r="O545" s="36"/>
      <c r="P545" s="36"/>
      <c r="Q545" s="36"/>
      <c r="R545" s="36"/>
    </row>
    <row r="546" spans="1:18" s="8" customFormat="1" ht="17.25" hidden="1" customHeight="1" x14ac:dyDescent="0.3">
      <c r="A546" s="253" t="str">
        <f>'SOW Units'!B50</f>
        <v>5.</v>
      </c>
      <c r="B546" s="560" t="str">
        <f>IF('SOW Units'!C50="","",'SOW Units'!C50)</f>
        <v>DRILLING AND BORING</v>
      </c>
      <c r="C546" s="561"/>
      <c r="D546" s="206" t="str">
        <f>IF('SOW Units'!E50="","",'SOW Units'!E50)</f>
        <v/>
      </c>
      <c r="E546" s="207"/>
      <c r="F546" s="194"/>
      <c r="G546" s="243"/>
      <c r="H546" s="208"/>
      <c r="I546" s="359"/>
      <c r="J546" s="196"/>
      <c r="K546" s="243"/>
      <c r="L546" s="209"/>
      <c r="M546" s="374"/>
      <c r="N546" s="225" t="b">
        <f t="shared" si="64"/>
        <v>0</v>
      </c>
      <c r="O546" s="36"/>
      <c r="P546" s="36"/>
      <c r="Q546" s="36"/>
      <c r="R546" s="36"/>
    </row>
    <row r="547" spans="1:18" s="8" customFormat="1" ht="16.5" hidden="1" customHeight="1" x14ac:dyDescent="0.3">
      <c r="A547" s="122" t="str">
        <f>'SOW Units'!B51</f>
        <v>5-1.a.1.</v>
      </c>
      <c r="B547" s="542" t="str">
        <f>IF('SOW Units'!C51="","",'SOW Units'!C51)</f>
        <v>Split Spoon Sampling – 2 foot (during boring) &lt; 50 feet</v>
      </c>
      <c r="C547" s="543"/>
      <c r="D547" s="57" t="str">
        <f>IF('SOW Units'!E51="","",'SOW Units'!E51)</f>
        <v xml:space="preserve">Per Spoon </v>
      </c>
      <c r="E547" s="82">
        <f>'SOW Units'!J51</f>
        <v>0</v>
      </c>
      <c r="F547" s="34">
        <f>'SOW Units'!G51</f>
        <v>37.74</v>
      </c>
      <c r="G547" s="244">
        <f t="shared" si="58"/>
        <v>0</v>
      </c>
      <c r="H547" s="85">
        <v>0</v>
      </c>
      <c r="I547" s="360">
        <f t="shared" si="59"/>
        <v>0</v>
      </c>
      <c r="J547" s="89">
        <v>0</v>
      </c>
      <c r="K547" s="244">
        <f t="shared" si="60"/>
        <v>0</v>
      </c>
      <c r="L547" s="93">
        <f t="shared" si="61"/>
        <v>0</v>
      </c>
      <c r="M547" s="375">
        <f t="shared" si="62"/>
        <v>0</v>
      </c>
      <c r="N547" s="225" t="b">
        <f t="shared" si="64"/>
        <v>0</v>
      </c>
      <c r="O547" s="36"/>
      <c r="P547" s="36"/>
      <c r="Q547" s="36"/>
      <c r="R547" s="36"/>
    </row>
    <row r="548" spans="1:18" s="8" customFormat="1" ht="16.5" hidden="1" customHeight="1" x14ac:dyDescent="0.3">
      <c r="A548" s="122" t="str">
        <f>'SOW Units'!B52</f>
        <v>5-1.a.2.</v>
      </c>
      <c r="B548" s="542" t="str">
        <f>IF('SOW Units'!C52="","",'SOW Units'!C52)</f>
        <v>Split Spoon Sampling – 2 foot (during boring) 50 to 100 feet</v>
      </c>
      <c r="C548" s="543"/>
      <c r="D548" s="57" t="str">
        <f>IF('SOW Units'!E52="","",'SOW Units'!E52)</f>
        <v xml:space="preserve">Per Spoon </v>
      </c>
      <c r="E548" s="82">
        <f>'SOW Units'!J52</f>
        <v>0</v>
      </c>
      <c r="F548" s="34">
        <f>'SOW Units'!G52</f>
        <v>43.54</v>
      </c>
      <c r="G548" s="244">
        <f t="shared" si="58"/>
        <v>0</v>
      </c>
      <c r="H548" s="85">
        <v>0</v>
      </c>
      <c r="I548" s="360">
        <f t="shared" si="59"/>
        <v>0</v>
      </c>
      <c r="J548" s="89">
        <v>0</v>
      </c>
      <c r="K548" s="244">
        <f t="shared" si="60"/>
        <v>0</v>
      </c>
      <c r="L548" s="93">
        <f t="shared" si="61"/>
        <v>0</v>
      </c>
      <c r="M548" s="375">
        <f t="shared" si="62"/>
        <v>0</v>
      </c>
      <c r="N548" s="225" t="b">
        <f t="shared" si="64"/>
        <v>0</v>
      </c>
      <c r="O548" s="36"/>
      <c r="P548" s="36"/>
      <c r="Q548" s="36"/>
      <c r="R548" s="36"/>
    </row>
    <row r="549" spans="1:18" s="8" customFormat="1" ht="16.5" hidden="1" customHeight="1" x14ac:dyDescent="0.3">
      <c r="A549" s="122" t="str">
        <f>'SOW Units'!B53</f>
        <v>5-1.a.3.</v>
      </c>
      <c r="B549" s="542" t="str">
        <f>IF('SOW Units'!C53="","",'SOW Units'!C53)</f>
        <v>Split Spoon Sampling – 2 foot (during boring) &gt; 100 feet</v>
      </c>
      <c r="C549" s="543"/>
      <c r="D549" s="57" t="str">
        <f>IF('SOW Units'!E53="","",'SOW Units'!E53)</f>
        <v xml:space="preserve">Per Spoon </v>
      </c>
      <c r="E549" s="82">
        <f>'SOW Units'!J53</f>
        <v>0</v>
      </c>
      <c r="F549" s="34">
        <f>'SOW Units'!G53</f>
        <v>45.15</v>
      </c>
      <c r="G549" s="244">
        <f t="shared" si="58"/>
        <v>0</v>
      </c>
      <c r="H549" s="85">
        <v>0</v>
      </c>
      <c r="I549" s="360">
        <f t="shared" si="59"/>
        <v>0</v>
      </c>
      <c r="J549" s="89">
        <v>0</v>
      </c>
      <c r="K549" s="244">
        <f t="shared" si="60"/>
        <v>0</v>
      </c>
      <c r="L549" s="93">
        <f t="shared" si="61"/>
        <v>0</v>
      </c>
      <c r="M549" s="375">
        <f t="shared" si="62"/>
        <v>0</v>
      </c>
      <c r="N549" s="225" t="b">
        <f t="shared" si="64"/>
        <v>0</v>
      </c>
      <c r="O549" s="36"/>
      <c r="P549" s="36"/>
      <c r="Q549" s="36"/>
      <c r="R549" s="36"/>
    </row>
    <row r="550" spans="1:18" s="8" customFormat="1" ht="16.5" hidden="1" customHeight="1" x14ac:dyDescent="0.3">
      <c r="A550" s="122" t="str">
        <f>'SOW Units'!B54</f>
        <v>5-1.b.</v>
      </c>
      <c r="B550" s="542" t="str">
        <f>IF('SOW Units'!C54="","",'SOW Units'!C54)</f>
        <v>Sonic Core Sampling - 5 or 10 foot (during boring)</v>
      </c>
      <c r="C550" s="543"/>
      <c r="D550" s="57" t="str">
        <f>IF('SOW Units'!E54="","",'SOW Units'!E54)</f>
        <v xml:space="preserve">Per Core </v>
      </c>
      <c r="E550" s="82">
        <f>'SOW Units'!J54</f>
        <v>0</v>
      </c>
      <c r="F550" s="34">
        <f>'SOW Units'!G54</f>
        <v>109.38</v>
      </c>
      <c r="G550" s="244">
        <f t="shared" si="58"/>
        <v>0</v>
      </c>
      <c r="H550" s="85">
        <v>0</v>
      </c>
      <c r="I550" s="360">
        <f t="shared" si="59"/>
        <v>0</v>
      </c>
      <c r="J550" s="89">
        <v>0</v>
      </c>
      <c r="K550" s="244">
        <f t="shared" si="60"/>
        <v>0</v>
      </c>
      <c r="L550" s="93">
        <f t="shared" si="61"/>
        <v>0</v>
      </c>
      <c r="M550" s="375">
        <f t="shared" si="62"/>
        <v>0</v>
      </c>
      <c r="N550" s="225" t="b">
        <f t="shared" si="64"/>
        <v>0</v>
      </c>
      <c r="O550" s="36"/>
      <c r="P550" s="36"/>
      <c r="Q550" s="36"/>
      <c r="R550" s="36"/>
    </row>
    <row r="551" spans="1:18" s="8" customFormat="1" ht="16.5" customHeight="1" x14ac:dyDescent="0.3">
      <c r="A551" s="122" t="str">
        <f>'SOW Units'!B55</f>
        <v>5-2.</v>
      </c>
      <c r="B551" s="542" t="str">
        <f>IF('SOW Units'!C55="","",'SOW Units'!C55)</f>
        <v xml:space="preserve">Hand Auger Boring ≤ 10 foot total depth </v>
      </c>
      <c r="C551" s="543"/>
      <c r="D551" s="57" t="str">
        <f>IF('SOW Units'!E55="","",'SOW Units'!E55)</f>
        <v>Per Boring</v>
      </c>
      <c r="E551" s="82">
        <f>'SOW Units'!J55</f>
        <v>4</v>
      </c>
      <c r="F551" s="34">
        <f>'SOW Units'!G55</f>
        <v>230</v>
      </c>
      <c r="G551" s="244">
        <f t="shared" si="58"/>
        <v>920</v>
      </c>
      <c r="H551" s="85">
        <v>0</v>
      </c>
      <c r="I551" s="360">
        <f t="shared" si="59"/>
        <v>0</v>
      </c>
      <c r="J551" s="89">
        <v>0</v>
      </c>
      <c r="K551" s="244">
        <f t="shared" si="60"/>
        <v>0</v>
      </c>
      <c r="L551" s="93">
        <f t="shared" si="61"/>
        <v>4</v>
      </c>
      <c r="M551" s="375">
        <f t="shared" si="62"/>
        <v>920</v>
      </c>
      <c r="N551" s="225" t="b">
        <f t="shared" si="64"/>
        <v>1</v>
      </c>
      <c r="O551" s="36"/>
      <c r="P551" s="36"/>
      <c r="Q551" s="36"/>
      <c r="R551" s="36"/>
    </row>
    <row r="552" spans="1:18" s="8" customFormat="1" ht="16.5" hidden="1" customHeight="1" x14ac:dyDescent="0.3">
      <c r="A552" s="122" t="str">
        <f>'SOW Units'!B56</f>
        <v>5-3.a.</v>
      </c>
      <c r="B552" s="542" t="str">
        <f>IF('SOW Units'!C56="","",'SOW Units'!C56)</f>
        <v>Direct Push Technology (DPT) Rig and Equipment</v>
      </c>
      <c r="C552" s="543"/>
      <c r="D552" s="57" t="str">
        <f>IF('SOW Units'!E56="","",'SOW Units'!E56)</f>
        <v>Full Day</v>
      </c>
      <c r="E552" s="82">
        <f>'SOW Units'!J56</f>
        <v>0</v>
      </c>
      <c r="F552" s="34">
        <f>'SOW Units'!G56</f>
        <v>3087</v>
      </c>
      <c r="G552" s="244">
        <f t="shared" si="58"/>
        <v>0</v>
      </c>
      <c r="H552" s="85">
        <v>0</v>
      </c>
      <c r="I552" s="360">
        <f t="shared" si="59"/>
        <v>0</v>
      </c>
      <c r="J552" s="89">
        <v>0</v>
      </c>
      <c r="K552" s="244">
        <f t="shared" si="60"/>
        <v>0</v>
      </c>
      <c r="L552" s="93">
        <f t="shared" si="61"/>
        <v>0</v>
      </c>
      <c r="M552" s="375">
        <f t="shared" si="62"/>
        <v>0</v>
      </c>
      <c r="N552" s="225" t="b">
        <f t="shared" si="64"/>
        <v>0</v>
      </c>
      <c r="O552" s="36"/>
      <c r="P552" s="36"/>
      <c r="Q552" s="36"/>
      <c r="R552" s="36"/>
    </row>
    <row r="553" spans="1:18" s="8" customFormat="1" ht="16.5" hidden="1" customHeight="1" x14ac:dyDescent="0.3">
      <c r="A553" s="122" t="str">
        <f>'SOW Units'!B57</f>
        <v>5-5.a.</v>
      </c>
      <c r="B553" s="542" t="str">
        <f>IF('SOW Units'!C57="","",'SOW Units'!C57)</f>
        <v>DPT Membrane Interface Probe (MIP) Equipped with PID and ECD (add-on cost to DPT base rate)</v>
      </c>
      <c r="C553" s="543"/>
      <c r="D553" s="57" t="str">
        <f>IF('SOW Units'!E57="","",'SOW Units'!E57)</f>
        <v>Full Day</v>
      </c>
      <c r="E553" s="82">
        <f>'SOW Units'!J57</f>
        <v>0</v>
      </c>
      <c r="F553" s="34">
        <f>'SOW Units'!G57</f>
        <v>3780</v>
      </c>
      <c r="G553" s="244">
        <f t="shared" si="58"/>
        <v>0</v>
      </c>
      <c r="H553" s="85">
        <v>0</v>
      </c>
      <c r="I553" s="360">
        <f t="shared" si="59"/>
        <v>0</v>
      </c>
      <c r="J553" s="89">
        <v>0</v>
      </c>
      <c r="K553" s="244">
        <f t="shared" si="60"/>
        <v>0</v>
      </c>
      <c r="L553" s="93">
        <f t="shared" si="61"/>
        <v>0</v>
      </c>
      <c r="M553" s="375">
        <f t="shared" si="62"/>
        <v>0</v>
      </c>
      <c r="N553" s="225" t="b">
        <f t="shared" si="64"/>
        <v>0</v>
      </c>
      <c r="O553" s="36"/>
      <c r="P553" s="36"/>
      <c r="Q553" s="36"/>
      <c r="R553" s="36"/>
    </row>
    <row r="554" spans="1:18" s="8" customFormat="1" ht="16.5" hidden="1" customHeight="1" x14ac:dyDescent="0.3">
      <c r="A554" s="122" t="str">
        <f>'SOW Units'!B58</f>
        <v>5-6.</v>
      </c>
      <c r="B554" s="542" t="str">
        <f>IF('SOW Units'!C58="","",'SOW Units'!C58)</f>
        <v xml:space="preserve">HSA or MR Boring, ≤ 6 inch diameter, &lt; 50 foot total depth </v>
      </c>
      <c r="C554" s="543"/>
      <c r="D554" s="57" t="str">
        <f>IF('SOW Units'!E58="","",'SOW Units'!E58)</f>
        <v>Per Foot</v>
      </c>
      <c r="E554" s="82">
        <f>'SOW Units'!J58</f>
        <v>0</v>
      </c>
      <c r="F554" s="34">
        <f>'SOW Units'!G58</f>
        <v>22.47</v>
      </c>
      <c r="G554" s="244">
        <f t="shared" si="58"/>
        <v>0</v>
      </c>
      <c r="H554" s="85">
        <v>0</v>
      </c>
      <c r="I554" s="360">
        <f t="shared" si="59"/>
        <v>0</v>
      </c>
      <c r="J554" s="89">
        <v>0</v>
      </c>
      <c r="K554" s="244">
        <f t="shared" si="60"/>
        <v>0</v>
      </c>
      <c r="L554" s="93">
        <f t="shared" si="61"/>
        <v>0</v>
      </c>
      <c r="M554" s="375">
        <f t="shared" si="62"/>
        <v>0</v>
      </c>
      <c r="N554" s="225" t="b">
        <f t="shared" si="64"/>
        <v>0</v>
      </c>
      <c r="O554" s="36"/>
      <c r="P554" s="36"/>
      <c r="Q554" s="36"/>
      <c r="R554" s="36"/>
    </row>
    <row r="555" spans="1:18" s="8" customFormat="1" ht="16.5" hidden="1" customHeight="1" x14ac:dyDescent="0.3">
      <c r="A555" s="122" t="str">
        <f>'SOW Units'!B59</f>
        <v>5-7.</v>
      </c>
      <c r="B555" s="542" t="str">
        <f>IF('SOW Units'!C59="","",'SOW Units'!C59)</f>
        <v xml:space="preserve">HSA or MR Boring, ≤ 6 inch diameter, 50 to 100 foot total depth </v>
      </c>
      <c r="C555" s="543"/>
      <c r="D555" s="57" t="str">
        <f>IF('SOW Units'!E59="","",'SOW Units'!E59)</f>
        <v>Per Foot</v>
      </c>
      <c r="E555" s="82">
        <f>'SOW Units'!J59</f>
        <v>0</v>
      </c>
      <c r="F555" s="34">
        <f>'SOW Units'!G59</f>
        <v>37.799999999999997</v>
      </c>
      <c r="G555" s="244">
        <f t="shared" si="58"/>
        <v>0</v>
      </c>
      <c r="H555" s="85">
        <v>0</v>
      </c>
      <c r="I555" s="360">
        <f t="shared" si="59"/>
        <v>0</v>
      </c>
      <c r="J555" s="89">
        <v>0</v>
      </c>
      <c r="K555" s="244">
        <f t="shared" si="60"/>
        <v>0</v>
      </c>
      <c r="L555" s="93">
        <f t="shared" si="61"/>
        <v>0</v>
      </c>
      <c r="M555" s="375">
        <f t="shared" si="62"/>
        <v>0</v>
      </c>
      <c r="N555" s="225" t="b">
        <f t="shared" si="64"/>
        <v>0</v>
      </c>
      <c r="O555" s="36"/>
      <c r="P555" s="36"/>
      <c r="Q555" s="36"/>
      <c r="R555" s="36"/>
    </row>
    <row r="556" spans="1:18" s="8" customFormat="1" ht="16.5" hidden="1" customHeight="1" x14ac:dyDescent="0.3">
      <c r="A556" s="122" t="str">
        <f>'SOW Units'!B60</f>
        <v>5-8.</v>
      </c>
      <c r="B556" s="542" t="str">
        <f>IF('SOW Units'!C60="","",'SOW Units'!C60)</f>
        <v xml:space="preserve">HSA or MR Boring, ≤ 6 inch diameter, &gt; 100 foot total depth </v>
      </c>
      <c r="C556" s="543"/>
      <c r="D556" s="57" t="str">
        <f>IF('SOW Units'!E60="","",'SOW Units'!E60)</f>
        <v>Per Foot</v>
      </c>
      <c r="E556" s="82">
        <f>'SOW Units'!J60</f>
        <v>0</v>
      </c>
      <c r="F556" s="34">
        <f>'SOW Units'!G60</f>
        <v>40</v>
      </c>
      <c r="G556" s="244">
        <f t="shared" si="58"/>
        <v>0</v>
      </c>
      <c r="H556" s="85">
        <v>0</v>
      </c>
      <c r="I556" s="360">
        <f t="shared" si="59"/>
        <v>0</v>
      </c>
      <c r="J556" s="89">
        <v>0</v>
      </c>
      <c r="K556" s="244">
        <f t="shared" si="60"/>
        <v>0</v>
      </c>
      <c r="L556" s="93">
        <f t="shared" si="61"/>
        <v>0</v>
      </c>
      <c r="M556" s="375">
        <f t="shared" si="62"/>
        <v>0</v>
      </c>
      <c r="N556" s="225" t="b">
        <f t="shared" si="64"/>
        <v>0</v>
      </c>
      <c r="O556" s="36"/>
      <c r="P556" s="36"/>
      <c r="Q556" s="36"/>
      <c r="R556" s="36"/>
    </row>
    <row r="557" spans="1:18" s="8" customFormat="1" ht="16.5" customHeight="1" x14ac:dyDescent="0.3">
      <c r="A557" s="122" t="str">
        <f>'SOW Units'!B61</f>
        <v>5-9.</v>
      </c>
      <c r="B557" s="542" t="str">
        <f>IF('SOW Units'!C61="","",'SOW Units'!C61)</f>
        <v xml:space="preserve">HSA or MR Boring, &gt; 6 to 10 inch diameter, &lt; 50 foot total depth </v>
      </c>
      <c r="C557" s="543"/>
      <c r="D557" s="57" t="str">
        <f>IF('SOW Units'!E61="","",'SOW Units'!E61)</f>
        <v>Per Foot</v>
      </c>
      <c r="E557" s="82">
        <f>'SOW Units'!J61</f>
        <v>22</v>
      </c>
      <c r="F557" s="34">
        <f>'SOW Units'!G61</f>
        <v>26.11</v>
      </c>
      <c r="G557" s="244">
        <f t="shared" si="58"/>
        <v>574.41999999999996</v>
      </c>
      <c r="H557" s="85">
        <v>0</v>
      </c>
      <c r="I557" s="360">
        <f t="shared" si="59"/>
        <v>0</v>
      </c>
      <c r="J557" s="89">
        <v>0</v>
      </c>
      <c r="K557" s="244">
        <f t="shared" si="60"/>
        <v>0</v>
      </c>
      <c r="L557" s="93">
        <f t="shared" si="61"/>
        <v>22</v>
      </c>
      <c r="M557" s="375">
        <f t="shared" si="62"/>
        <v>574.41999999999996</v>
      </c>
      <c r="N557" s="225" t="b">
        <f t="shared" si="64"/>
        <v>1</v>
      </c>
      <c r="O557" s="36"/>
      <c r="P557" s="36"/>
      <c r="Q557" s="36"/>
      <c r="R557" s="36"/>
    </row>
    <row r="558" spans="1:18" s="8" customFormat="1" ht="16.5" hidden="1" customHeight="1" x14ac:dyDescent="0.3">
      <c r="A558" s="122" t="str">
        <f>'SOW Units'!B62</f>
        <v>5-10.</v>
      </c>
      <c r="B558" s="542" t="str">
        <f>IF('SOW Units'!C62="","",'SOW Units'!C62)</f>
        <v xml:space="preserve">HSA or MR Boring, &gt; 6 to 10 inch diameter, 50 to 100 foot total depth </v>
      </c>
      <c r="C558" s="543"/>
      <c r="D558" s="57" t="str">
        <f>IF('SOW Units'!E62="","",'SOW Units'!E62)</f>
        <v>Per Foot</v>
      </c>
      <c r="E558" s="82">
        <f>'SOW Units'!J62</f>
        <v>0</v>
      </c>
      <c r="F558" s="34">
        <f>'SOW Units'!G62</f>
        <v>28.66</v>
      </c>
      <c r="G558" s="244">
        <f t="shared" si="58"/>
        <v>0</v>
      </c>
      <c r="H558" s="85">
        <v>0</v>
      </c>
      <c r="I558" s="360">
        <f t="shared" si="59"/>
        <v>0</v>
      </c>
      <c r="J558" s="89">
        <v>0</v>
      </c>
      <c r="K558" s="244">
        <f t="shared" si="60"/>
        <v>0</v>
      </c>
      <c r="L558" s="93">
        <f t="shared" si="61"/>
        <v>0</v>
      </c>
      <c r="M558" s="375">
        <f t="shared" si="62"/>
        <v>0</v>
      </c>
      <c r="N558" s="225" t="b">
        <f t="shared" si="64"/>
        <v>0</v>
      </c>
      <c r="O558" s="36"/>
      <c r="P558" s="36"/>
      <c r="Q558" s="36"/>
      <c r="R558" s="36"/>
    </row>
    <row r="559" spans="1:18" s="8" customFormat="1" ht="16.5" hidden="1" customHeight="1" x14ac:dyDescent="0.3">
      <c r="A559" s="122" t="str">
        <f>'SOW Units'!B63</f>
        <v>5-11.</v>
      </c>
      <c r="B559" s="542" t="str">
        <f>IF('SOW Units'!C63="","",'SOW Units'!C63)</f>
        <v xml:space="preserve">HSA or MR Boring, &gt; 6 to 10 inch diameter, &gt; 100 foot total depth </v>
      </c>
      <c r="C559" s="543"/>
      <c r="D559" s="57" t="str">
        <f>IF('SOW Units'!E63="","",'SOW Units'!E63)</f>
        <v>Per Foot</v>
      </c>
      <c r="E559" s="82">
        <f>'SOW Units'!J63</f>
        <v>0</v>
      </c>
      <c r="F559" s="34">
        <f>'SOW Units'!G63</f>
        <v>28.35</v>
      </c>
      <c r="G559" s="244">
        <f t="shared" si="58"/>
        <v>0</v>
      </c>
      <c r="H559" s="85">
        <v>0</v>
      </c>
      <c r="I559" s="360">
        <f t="shared" si="59"/>
        <v>0</v>
      </c>
      <c r="J559" s="89">
        <v>0</v>
      </c>
      <c r="K559" s="244">
        <f t="shared" si="60"/>
        <v>0</v>
      </c>
      <c r="L559" s="93">
        <f t="shared" si="61"/>
        <v>0</v>
      </c>
      <c r="M559" s="375">
        <f t="shared" si="62"/>
        <v>0</v>
      </c>
      <c r="N559" s="225" t="b">
        <f t="shared" si="64"/>
        <v>0</v>
      </c>
      <c r="O559" s="36"/>
      <c r="P559" s="36"/>
      <c r="Q559" s="36"/>
      <c r="R559" s="36"/>
    </row>
    <row r="560" spans="1:18" s="8" customFormat="1" ht="16.5" hidden="1" customHeight="1" x14ac:dyDescent="0.3">
      <c r="A560" s="122" t="str">
        <f>'SOW Units'!B64</f>
        <v>5-12.</v>
      </c>
      <c r="B560" s="542" t="str">
        <f>IF('SOW Units'!C64="","",'SOW Units'!C64)</f>
        <v xml:space="preserve">HSA or MR Boring, &gt; 10 to 14 inch diameter, &lt; 50 foot total depth </v>
      </c>
      <c r="C560" s="543"/>
      <c r="D560" s="57" t="str">
        <f>IF('SOW Units'!E64="","",'SOW Units'!E64)</f>
        <v>Per Foot</v>
      </c>
      <c r="E560" s="82">
        <f>'SOW Units'!J64</f>
        <v>0</v>
      </c>
      <c r="F560" s="34">
        <f>'SOW Units'!G64</f>
        <v>36.450000000000003</v>
      </c>
      <c r="G560" s="244">
        <f t="shared" si="58"/>
        <v>0</v>
      </c>
      <c r="H560" s="85">
        <v>0</v>
      </c>
      <c r="I560" s="360">
        <f t="shared" si="59"/>
        <v>0</v>
      </c>
      <c r="J560" s="89">
        <v>0</v>
      </c>
      <c r="K560" s="244">
        <f t="shared" si="60"/>
        <v>0</v>
      </c>
      <c r="L560" s="93">
        <f t="shared" si="61"/>
        <v>0</v>
      </c>
      <c r="M560" s="375">
        <f t="shared" si="62"/>
        <v>0</v>
      </c>
      <c r="N560" s="225" t="b">
        <f t="shared" si="64"/>
        <v>0</v>
      </c>
      <c r="O560" s="36"/>
      <c r="P560" s="36"/>
      <c r="Q560" s="36"/>
      <c r="R560" s="36"/>
    </row>
    <row r="561" spans="1:18" s="8" customFormat="1" ht="16.5" hidden="1" customHeight="1" x14ac:dyDescent="0.3">
      <c r="A561" s="122" t="str">
        <f>'SOW Units'!B65</f>
        <v>5-13.</v>
      </c>
      <c r="B561" s="542" t="str">
        <f>IF('SOW Units'!C65="","",'SOW Units'!C65)</f>
        <v xml:space="preserve">HSA or MR Boring, &gt; 10 to 14 inch diameter, 50 to 100 foot total depth </v>
      </c>
      <c r="C561" s="543"/>
      <c r="D561" s="57" t="str">
        <f>IF('SOW Units'!E65="","",'SOW Units'!E65)</f>
        <v>Per Foot</v>
      </c>
      <c r="E561" s="82">
        <f>'SOW Units'!J65</f>
        <v>0</v>
      </c>
      <c r="F561" s="34">
        <f>'SOW Units'!G65</f>
        <v>37.61</v>
      </c>
      <c r="G561" s="244">
        <f t="shared" si="58"/>
        <v>0</v>
      </c>
      <c r="H561" s="85">
        <v>0</v>
      </c>
      <c r="I561" s="360">
        <f t="shared" si="59"/>
        <v>0</v>
      </c>
      <c r="J561" s="89">
        <v>0</v>
      </c>
      <c r="K561" s="244">
        <f t="shared" si="60"/>
        <v>0</v>
      </c>
      <c r="L561" s="93">
        <f t="shared" si="61"/>
        <v>0</v>
      </c>
      <c r="M561" s="375">
        <f t="shared" si="62"/>
        <v>0</v>
      </c>
      <c r="N561" s="225" t="b">
        <f t="shared" si="64"/>
        <v>0</v>
      </c>
      <c r="O561" s="36"/>
      <c r="P561" s="36"/>
      <c r="Q561" s="36"/>
      <c r="R561" s="36"/>
    </row>
    <row r="562" spans="1:18" s="8" customFormat="1" ht="16.5" hidden="1" customHeight="1" x14ac:dyDescent="0.3">
      <c r="A562" s="122" t="str">
        <f>'SOW Units'!B66</f>
        <v>5-14.</v>
      </c>
      <c r="B562" s="542" t="str">
        <f>IF('SOW Units'!C66="","",'SOW Units'!C66)</f>
        <v xml:space="preserve">HSA or MR Boring, &gt; 10 to 14 inch diameter, &gt; 100 foot total depth </v>
      </c>
      <c r="C562" s="543"/>
      <c r="D562" s="57" t="str">
        <f>IF('SOW Units'!E66="","",'SOW Units'!E66)</f>
        <v>Per Foot</v>
      </c>
      <c r="E562" s="82">
        <f>'SOW Units'!J66</f>
        <v>0</v>
      </c>
      <c r="F562" s="34">
        <f>'SOW Units'!G66</f>
        <v>36.75</v>
      </c>
      <c r="G562" s="244">
        <f t="shared" si="58"/>
        <v>0</v>
      </c>
      <c r="H562" s="85">
        <v>0</v>
      </c>
      <c r="I562" s="360">
        <f t="shared" si="59"/>
        <v>0</v>
      </c>
      <c r="J562" s="89">
        <v>0</v>
      </c>
      <c r="K562" s="244">
        <f t="shared" si="60"/>
        <v>0</v>
      </c>
      <c r="L562" s="93">
        <f t="shared" si="61"/>
        <v>0</v>
      </c>
      <c r="M562" s="375">
        <f t="shared" si="62"/>
        <v>0</v>
      </c>
      <c r="N562" s="225" t="b">
        <f t="shared" si="64"/>
        <v>0</v>
      </c>
      <c r="O562" s="36"/>
      <c r="P562" s="36"/>
      <c r="Q562" s="36"/>
      <c r="R562" s="36"/>
    </row>
    <row r="563" spans="1:18" s="8" customFormat="1" ht="16.5" hidden="1" customHeight="1" x14ac:dyDescent="0.3">
      <c r="A563" s="122" t="str">
        <f>'SOW Units'!B67</f>
        <v>5-15.</v>
      </c>
      <c r="B563" s="542" t="str">
        <f>IF('SOW Units'!C67="","",'SOW Units'!C67)</f>
        <v xml:space="preserve">Sonic Boring, ≤ 6 inch diameter, &lt; 50 foot total depth </v>
      </c>
      <c r="C563" s="543"/>
      <c r="D563" s="57" t="str">
        <f>IF('SOW Units'!E67="","",'SOW Units'!E67)</f>
        <v>Per Foot</v>
      </c>
      <c r="E563" s="82">
        <f>'SOW Units'!J67</f>
        <v>0</v>
      </c>
      <c r="F563" s="34">
        <f>'SOW Units'!G67</f>
        <v>32.799999999999997</v>
      </c>
      <c r="G563" s="244">
        <f t="shared" si="58"/>
        <v>0</v>
      </c>
      <c r="H563" s="85">
        <v>0</v>
      </c>
      <c r="I563" s="360">
        <f t="shared" si="59"/>
        <v>0</v>
      </c>
      <c r="J563" s="89">
        <v>0</v>
      </c>
      <c r="K563" s="244">
        <f t="shared" si="60"/>
        <v>0</v>
      </c>
      <c r="L563" s="93">
        <f t="shared" si="61"/>
        <v>0</v>
      </c>
      <c r="M563" s="375">
        <f t="shared" si="62"/>
        <v>0</v>
      </c>
      <c r="N563" s="225" t="b">
        <f t="shared" si="64"/>
        <v>0</v>
      </c>
      <c r="O563" s="36"/>
      <c r="P563" s="36"/>
      <c r="Q563" s="36"/>
      <c r="R563" s="36"/>
    </row>
    <row r="564" spans="1:18" s="8" customFormat="1" ht="16.5" hidden="1" customHeight="1" x14ac:dyDescent="0.3">
      <c r="A564" s="122" t="str">
        <f>'SOW Units'!B68</f>
        <v>5-16.</v>
      </c>
      <c r="B564" s="542" t="str">
        <f>IF('SOW Units'!C68="","",'SOW Units'!C68)</f>
        <v xml:space="preserve">Sonic Boring, ≤ 6 inch diameter, 50 to 100 foot total depth </v>
      </c>
      <c r="C564" s="543"/>
      <c r="D564" s="57" t="str">
        <f>IF('SOW Units'!E68="","",'SOW Units'!E68)</f>
        <v>Per Foot</v>
      </c>
      <c r="E564" s="82">
        <f>'SOW Units'!J68</f>
        <v>0</v>
      </c>
      <c r="F564" s="34">
        <f>'SOW Units'!G68</f>
        <v>34.03</v>
      </c>
      <c r="G564" s="244">
        <f t="shared" si="58"/>
        <v>0</v>
      </c>
      <c r="H564" s="85">
        <v>0</v>
      </c>
      <c r="I564" s="360">
        <f t="shared" si="59"/>
        <v>0</v>
      </c>
      <c r="J564" s="89">
        <v>0</v>
      </c>
      <c r="K564" s="244">
        <f t="shared" si="60"/>
        <v>0</v>
      </c>
      <c r="L564" s="93">
        <f t="shared" si="61"/>
        <v>0</v>
      </c>
      <c r="M564" s="375">
        <f t="shared" si="62"/>
        <v>0</v>
      </c>
      <c r="N564" s="225" t="b">
        <f t="shared" si="64"/>
        <v>0</v>
      </c>
      <c r="O564" s="36"/>
      <c r="P564" s="36"/>
      <c r="Q564" s="36"/>
      <c r="R564" s="36"/>
    </row>
    <row r="565" spans="1:18" s="9" customFormat="1" ht="16.5" hidden="1" customHeight="1" x14ac:dyDescent="0.3">
      <c r="A565" s="122" t="str">
        <f>'SOW Units'!B69</f>
        <v>5-17.</v>
      </c>
      <c r="B565" s="542" t="str">
        <f>IF('SOW Units'!C69="","",'SOW Units'!C69)</f>
        <v xml:space="preserve">Sonic Boring, ≤ 6 inch diameter, &gt; 100 foot total depth </v>
      </c>
      <c r="C565" s="543"/>
      <c r="D565" s="57" t="str">
        <f>IF('SOW Units'!E69="","",'SOW Units'!E69)</f>
        <v>Per Foot</v>
      </c>
      <c r="E565" s="82">
        <f>'SOW Units'!J69</f>
        <v>0</v>
      </c>
      <c r="F565" s="34">
        <f>'SOW Units'!G69</f>
        <v>40.5</v>
      </c>
      <c r="G565" s="244">
        <f t="shared" si="58"/>
        <v>0</v>
      </c>
      <c r="H565" s="85">
        <v>0</v>
      </c>
      <c r="I565" s="360">
        <f t="shared" si="59"/>
        <v>0</v>
      </c>
      <c r="J565" s="89">
        <v>0</v>
      </c>
      <c r="K565" s="244">
        <f t="shared" si="60"/>
        <v>0</v>
      </c>
      <c r="L565" s="93">
        <f t="shared" si="61"/>
        <v>0</v>
      </c>
      <c r="M565" s="375">
        <f t="shared" si="62"/>
        <v>0</v>
      </c>
      <c r="N565" s="225" t="b">
        <f t="shared" si="64"/>
        <v>0</v>
      </c>
      <c r="O565" s="45"/>
      <c r="P565" s="45"/>
      <c r="Q565" s="45"/>
      <c r="R565" s="45"/>
    </row>
    <row r="566" spans="1:18" s="8" customFormat="1" ht="16.5" hidden="1" customHeight="1" x14ac:dyDescent="0.3">
      <c r="A566" s="122" t="str">
        <f>'SOW Units'!B70</f>
        <v>5-18.</v>
      </c>
      <c r="B566" s="542" t="str">
        <f>IF('SOW Units'!C70="","",'SOW Units'!C70)</f>
        <v xml:space="preserve">Sonic Boring, &gt; 6 to 10 inch diameter, &lt; 50 foot total depth </v>
      </c>
      <c r="C566" s="543"/>
      <c r="D566" s="57" t="str">
        <f>IF('SOW Units'!E70="","",'SOW Units'!E70)</f>
        <v>Per Foot</v>
      </c>
      <c r="E566" s="82">
        <f>'SOW Units'!J70</f>
        <v>0</v>
      </c>
      <c r="F566" s="34">
        <f>'SOW Units'!G70</f>
        <v>42.52</v>
      </c>
      <c r="G566" s="244">
        <f t="shared" si="58"/>
        <v>0</v>
      </c>
      <c r="H566" s="85">
        <v>0</v>
      </c>
      <c r="I566" s="360">
        <f t="shared" si="59"/>
        <v>0</v>
      </c>
      <c r="J566" s="89">
        <v>0</v>
      </c>
      <c r="K566" s="244">
        <f t="shared" si="60"/>
        <v>0</v>
      </c>
      <c r="L566" s="93">
        <f t="shared" si="61"/>
        <v>0</v>
      </c>
      <c r="M566" s="375">
        <f t="shared" si="62"/>
        <v>0</v>
      </c>
      <c r="N566" s="225" t="b">
        <f t="shared" si="64"/>
        <v>0</v>
      </c>
      <c r="O566" s="36"/>
      <c r="P566" s="36"/>
      <c r="Q566" s="36"/>
      <c r="R566" s="36"/>
    </row>
    <row r="567" spans="1:18" s="8" customFormat="1" ht="16.5" hidden="1" customHeight="1" x14ac:dyDescent="0.3">
      <c r="A567" s="122" t="str">
        <f>'SOW Units'!B71</f>
        <v>5-19.</v>
      </c>
      <c r="B567" s="542" t="str">
        <f>IF('SOW Units'!C71="","",'SOW Units'!C71)</f>
        <v xml:space="preserve">Sonic Boring, &gt; 6 to 10 inch diameter, 50 to 100 foot total depth </v>
      </c>
      <c r="C567" s="543"/>
      <c r="D567" s="57" t="str">
        <f>IF('SOW Units'!E71="","",'SOW Units'!E71)</f>
        <v>Per Foot</v>
      </c>
      <c r="E567" s="82">
        <f>'SOW Units'!J71</f>
        <v>0</v>
      </c>
      <c r="F567" s="34">
        <f>'SOW Units'!G71</f>
        <v>48.61</v>
      </c>
      <c r="G567" s="244">
        <f t="shared" si="58"/>
        <v>0</v>
      </c>
      <c r="H567" s="85">
        <v>0</v>
      </c>
      <c r="I567" s="360">
        <f t="shared" si="59"/>
        <v>0</v>
      </c>
      <c r="J567" s="89">
        <v>0</v>
      </c>
      <c r="K567" s="244">
        <f t="shared" si="60"/>
        <v>0</v>
      </c>
      <c r="L567" s="93">
        <f t="shared" si="61"/>
        <v>0</v>
      </c>
      <c r="M567" s="375">
        <f t="shared" si="62"/>
        <v>0</v>
      </c>
      <c r="N567" s="225" t="b">
        <f t="shared" si="64"/>
        <v>0</v>
      </c>
      <c r="O567" s="36"/>
      <c r="P567" s="36"/>
      <c r="Q567" s="36"/>
      <c r="R567" s="36"/>
    </row>
    <row r="568" spans="1:18" s="8" customFormat="1" ht="16.5" hidden="1" customHeight="1" x14ac:dyDescent="0.3">
      <c r="A568" s="122" t="str">
        <f>'SOW Units'!B72</f>
        <v>5-20.</v>
      </c>
      <c r="B568" s="542" t="str">
        <f>IF('SOW Units'!C72="","",'SOW Units'!C72)</f>
        <v xml:space="preserve">Sonic Boring, &gt; 6 to 10 inch diameter, &gt; 100 foot total depth </v>
      </c>
      <c r="C568" s="543"/>
      <c r="D568" s="57" t="str">
        <f>IF('SOW Units'!E72="","",'SOW Units'!E72)</f>
        <v>Per Foot</v>
      </c>
      <c r="E568" s="82">
        <f>'SOW Units'!J72</f>
        <v>0</v>
      </c>
      <c r="F568" s="34">
        <f>'SOW Units'!G72</f>
        <v>52.09</v>
      </c>
      <c r="G568" s="244">
        <f t="shared" si="58"/>
        <v>0</v>
      </c>
      <c r="H568" s="85">
        <v>0</v>
      </c>
      <c r="I568" s="360">
        <f t="shared" si="59"/>
        <v>0</v>
      </c>
      <c r="J568" s="89">
        <v>0</v>
      </c>
      <c r="K568" s="244">
        <f t="shared" si="60"/>
        <v>0</v>
      </c>
      <c r="L568" s="93">
        <f t="shared" si="61"/>
        <v>0</v>
      </c>
      <c r="M568" s="375">
        <f t="shared" si="62"/>
        <v>0</v>
      </c>
      <c r="N568" s="225" t="b">
        <f t="shared" si="64"/>
        <v>0</v>
      </c>
      <c r="O568" s="36"/>
      <c r="P568" s="36"/>
      <c r="Q568" s="36"/>
      <c r="R568" s="36"/>
    </row>
    <row r="569" spans="1:18" s="8" customFormat="1" ht="16.5" hidden="1" customHeight="1" x14ac:dyDescent="0.3">
      <c r="A569" s="122" t="str">
        <f>'SOW Units'!B73</f>
        <v>5-21.</v>
      </c>
      <c r="B569" s="542" t="str">
        <f>IF('SOW Units'!C73="","",'SOW Units'!C73)</f>
        <v xml:space="preserve">Sonic Boring, &gt; 10 to 14 inch diameter, &lt; 50 foot total depth </v>
      </c>
      <c r="C569" s="543"/>
      <c r="D569" s="57" t="str">
        <f>IF('SOW Units'!E73="","",'SOW Units'!E73)</f>
        <v>Per Foot</v>
      </c>
      <c r="E569" s="82">
        <f>'SOW Units'!J73</f>
        <v>0</v>
      </c>
      <c r="F569" s="34">
        <f>'SOW Units'!G73</f>
        <v>66.84</v>
      </c>
      <c r="G569" s="244">
        <f t="shared" si="58"/>
        <v>0</v>
      </c>
      <c r="H569" s="85">
        <v>0</v>
      </c>
      <c r="I569" s="360">
        <f t="shared" si="59"/>
        <v>0</v>
      </c>
      <c r="J569" s="89">
        <v>0</v>
      </c>
      <c r="K569" s="244">
        <f t="shared" si="60"/>
        <v>0</v>
      </c>
      <c r="L569" s="93">
        <f t="shared" si="61"/>
        <v>0</v>
      </c>
      <c r="M569" s="375">
        <f t="shared" si="62"/>
        <v>0</v>
      </c>
      <c r="N569" s="225" t="b">
        <f t="shared" si="64"/>
        <v>0</v>
      </c>
      <c r="O569" s="36"/>
      <c r="P569" s="36"/>
      <c r="Q569" s="36"/>
      <c r="R569" s="36"/>
    </row>
    <row r="570" spans="1:18" s="8" customFormat="1" ht="16.5" hidden="1" customHeight="1" x14ac:dyDescent="0.3">
      <c r="A570" s="122" t="str">
        <f>'SOW Units'!B74</f>
        <v>5-22.</v>
      </c>
      <c r="B570" s="542" t="str">
        <f>IF('SOW Units'!C74="","",'SOW Units'!C74)</f>
        <v xml:space="preserve">Sonic Boring, &gt; 10 to 14 inch diameter, 50 to 100 foot total depth </v>
      </c>
      <c r="C570" s="543"/>
      <c r="D570" s="57" t="str">
        <f>IF('SOW Units'!E74="","",'SOW Units'!E74)</f>
        <v>Per Foot</v>
      </c>
      <c r="E570" s="82">
        <f>'SOW Units'!J74</f>
        <v>0</v>
      </c>
      <c r="F570" s="34">
        <f>'SOW Units'!G74</f>
        <v>75.239999999999995</v>
      </c>
      <c r="G570" s="244">
        <f t="shared" si="58"/>
        <v>0</v>
      </c>
      <c r="H570" s="85">
        <v>0</v>
      </c>
      <c r="I570" s="360">
        <f t="shared" si="59"/>
        <v>0</v>
      </c>
      <c r="J570" s="89">
        <v>0</v>
      </c>
      <c r="K570" s="244">
        <f t="shared" si="60"/>
        <v>0</v>
      </c>
      <c r="L570" s="93">
        <f t="shared" si="61"/>
        <v>0</v>
      </c>
      <c r="M570" s="375">
        <f t="shared" si="62"/>
        <v>0</v>
      </c>
      <c r="N570" s="225" t="b">
        <f t="shared" si="64"/>
        <v>0</v>
      </c>
      <c r="O570" s="36"/>
      <c r="P570" s="36"/>
      <c r="Q570" s="36"/>
      <c r="R570" s="36"/>
    </row>
    <row r="571" spans="1:18" s="8" customFormat="1" ht="16.5" hidden="1" customHeight="1" x14ac:dyDescent="0.3">
      <c r="A571" s="122" t="str">
        <f>'SOW Units'!B75</f>
        <v>5-23.</v>
      </c>
      <c r="B571" s="542" t="str">
        <f>IF('SOW Units'!C75="","",'SOW Units'!C75)</f>
        <v xml:space="preserve">Sonic Boring, &gt; 10 to 14 inch diameter, &gt; 100 foot total depth </v>
      </c>
      <c r="C571" s="543"/>
      <c r="D571" s="57" t="str">
        <f>IF('SOW Units'!E75="","",'SOW Units'!E75)</f>
        <v>Per Foot</v>
      </c>
      <c r="E571" s="82">
        <f>'SOW Units'!J75</f>
        <v>0</v>
      </c>
      <c r="F571" s="34">
        <f>'SOW Units'!G75</f>
        <v>98.39</v>
      </c>
      <c r="G571" s="244">
        <f t="shared" si="58"/>
        <v>0</v>
      </c>
      <c r="H571" s="85">
        <v>0</v>
      </c>
      <c r="I571" s="360">
        <f t="shared" si="59"/>
        <v>0</v>
      </c>
      <c r="J571" s="89">
        <v>0</v>
      </c>
      <c r="K571" s="244">
        <f t="shared" si="60"/>
        <v>0</v>
      </c>
      <c r="L571" s="93">
        <f t="shared" si="61"/>
        <v>0</v>
      </c>
      <c r="M571" s="375">
        <f t="shared" si="62"/>
        <v>0</v>
      </c>
      <c r="N571" s="225" t="b">
        <f t="shared" si="64"/>
        <v>0</v>
      </c>
      <c r="O571" s="36"/>
      <c r="P571" s="36"/>
      <c r="Q571" s="36"/>
      <c r="R571" s="36"/>
    </row>
    <row r="572" spans="1:18" s="8" customFormat="1" ht="17.25" hidden="1" customHeight="1" x14ac:dyDescent="0.3">
      <c r="A572" s="253" t="str">
        <f>'SOW Units'!B76</f>
        <v>6.</v>
      </c>
      <c r="B572" s="560" t="str">
        <f>IF('SOW Units'!C76="","",'SOW Units'!C76)</f>
        <v>WELL INSTALLATION</v>
      </c>
      <c r="C572" s="561"/>
      <c r="D572" s="206" t="str">
        <f>IF('SOW Units'!E76="","",'SOW Units'!E76)</f>
        <v/>
      </c>
      <c r="E572" s="207"/>
      <c r="F572" s="194"/>
      <c r="G572" s="243"/>
      <c r="H572" s="208"/>
      <c r="I572" s="359"/>
      <c r="J572" s="196"/>
      <c r="K572" s="243"/>
      <c r="L572" s="209"/>
      <c r="M572" s="374"/>
      <c r="N572" s="225" t="b">
        <f t="shared" si="64"/>
        <v>0</v>
      </c>
      <c r="O572" s="36"/>
      <c r="P572" s="36"/>
      <c r="Q572" s="36"/>
      <c r="R572" s="36"/>
    </row>
    <row r="573" spans="1:18" s="8" customFormat="1" ht="16.5" hidden="1" customHeight="1" x14ac:dyDescent="0.3">
      <c r="A573" s="122" t="str">
        <f>'SOW Units'!B77</f>
        <v>6-1.</v>
      </c>
      <c r="B573" s="542" t="str">
        <f>IF('SOW Units'!C77="","",'SOW Units'!C77)</f>
        <v>Well Installation - 1 inch diameter</v>
      </c>
      <c r="C573" s="543"/>
      <c r="D573" s="57" t="str">
        <f>IF('SOW Units'!E77="","",'SOW Units'!E77)</f>
        <v>Per Foot</v>
      </c>
      <c r="E573" s="82">
        <f>'SOW Units'!J77</f>
        <v>0</v>
      </c>
      <c r="F573" s="34">
        <f>'SOW Units'!G77</f>
        <v>25.51</v>
      </c>
      <c r="G573" s="244">
        <f t="shared" ref="G573:G635" si="65">$F573*E573</f>
        <v>0</v>
      </c>
      <c r="H573" s="85">
        <v>0</v>
      </c>
      <c r="I573" s="360">
        <f t="shared" ref="I573:I635" si="66">H573*F573</f>
        <v>0</v>
      </c>
      <c r="J573" s="89">
        <v>0</v>
      </c>
      <c r="K573" s="244">
        <f t="shared" ref="K573:K635" si="67">$F573*J573</f>
        <v>0</v>
      </c>
      <c r="L573" s="93">
        <f t="shared" ref="L573:L635" si="68">E573-H573-J573</f>
        <v>0</v>
      </c>
      <c r="M573" s="375">
        <f t="shared" ref="M573:M635" si="69">G573-I573-K573</f>
        <v>0</v>
      </c>
      <c r="N573" s="225" t="b">
        <f t="shared" si="64"/>
        <v>0</v>
      </c>
      <c r="O573" s="36"/>
      <c r="P573" s="36"/>
      <c r="Q573" s="36"/>
      <c r="R573" s="36"/>
    </row>
    <row r="574" spans="1:18" s="8" customFormat="1" ht="16.5" customHeight="1" x14ac:dyDescent="0.3">
      <c r="A574" s="122" t="str">
        <f>'SOW Units'!B78</f>
        <v>6-2.a.</v>
      </c>
      <c r="B574" s="542" t="str">
        <f>IF('SOW Units'!C78="","",'SOW Units'!C78)</f>
        <v>Well Installation - 2 inch diameter (vertical)</v>
      </c>
      <c r="C574" s="543"/>
      <c r="D574" s="57" t="str">
        <f>IF('SOW Units'!E78="","",'SOW Units'!E78)</f>
        <v>Per Foot</v>
      </c>
      <c r="E574" s="82">
        <f>'SOW Units'!J78</f>
        <v>22</v>
      </c>
      <c r="F574" s="34">
        <f>'SOW Units'!G78</f>
        <v>38.380000000000003</v>
      </c>
      <c r="G574" s="244">
        <f t="shared" si="65"/>
        <v>844.36</v>
      </c>
      <c r="H574" s="85">
        <v>0</v>
      </c>
      <c r="I574" s="360">
        <f t="shared" si="66"/>
        <v>0</v>
      </c>
      <c r="J574" s="89">
        <v>0</v>
      </c>
      <c r="K574" s="244">
        <f t="shared" si="67"/>
        <v>0</v>
      </c>
      <c r="L574" s="93">
        <f t="shared" si="68"/>
        <v>22</v>
      </c>
      <c r="M574" s="375">
        <f t="shared" si="69"/>
        <v>844.36</v>
      </c>
      <c r="N574" s="225" t="b">
        <f t="shared" si="64"/>
        <v>1</v>
      </c>
      <c r="O574" s="36"/>
      <c r="P574" s="36"/>
      <c r="Q574" s="36"/>
      <c r="R574" s="36"/>
    </row>
    <row r="575" spans="1:18" s="8" customFormat="1" ht="16.5" hidden="1" customHeight="1" x14ac:dyDescent="0.3">
      <c r="A575" s="122" t="str">
        <f>'SOW Units'!B79</f>
        <v>6-2.b.</v>
      </c>
      <c r="B575" s="542" t="str">
        <f>IF('SOW Units'!C79="","",'SOW Units'!C79)</f>
        <v>Well Installation - 2 inch diameter (horizontal, by trenching, not directional drilling)</v>
      </c>
      <c r="C575" s="543"/>
      <c r="D575" s="57" t="str">
        <f>IF('SOW Units'!E79="","",'SOW Units'!E79)</f>
        <v>Per Foot</v>
      </c>
      <c r="E575" s="82">
        <f>'SOW Units'!J79</f>
        <v>0</v>
      </c>
      <c r="F575" s="34">
        <f>'SOW Units'!G79</f>
        <v>178.5</v>
      </c>
      <c r="G575" s="244">
        <f t="shared" si="65"/>
        <v>0</v>
      </c>
      <c r="H575" s="85">
        <v>0</v>
      </c>
      <c r="I575" s="360">
        <f t="shared" si="66"/>
        <v>0</v>
      </c>
      <c r="J575" s="89">
        <v>0</v>
      </c>
      <c r="K575" s="244">
        <f t="shared" si="67"/>
        <v>0</v>
      </c>
      <c r="L575" s="93">
        <f t="shared" si="68"/>
        <v>0</v>
      </c>
      <c r="M575" s="375">
        <f t="shared" si="69"/>
        <v>0</v>
      </c>
      <c r="N575" s="225" t="b">
        <f t="shared" si="64"/>
        <v>0</v>
      </c>
      <c r="O575" s="36"/>
      <c r="P575" s="36"/>
      <c r="Q575" s="36"/>
      <c r="R575" s="36"/>
    </row>
    <row r="576" spans="1:18" s="8" customFormat="1" ht="16.5" hidden="1" customHeight="1" x14ac:dyDescent="0.3">
      <c r="A576" s="122" t="str">
        <f>'SOW Units'!B80</f>
        <v>6-3.a.</v>
      </c>
      <c r="B576" s="542" t="str">
        <f>IF('SOW Units'!C80="","",'SOW Units'!C80)</f>
        <v>Well Installation - 4 inch diameter (vertical)</v>
      </c>
      <c r="C576" s="543"/>
      <c r="D576" s="57" t="str">
        <f>IF('SOW Units'!E80="","",'SOW Units'!E80)</f>
        <v>Per Foot</v>
      </c>
      <c r="E576" s="82">
        <f>'SOW Units'!J80</f>
        <v>0</v>
      </c>
      <c r="F576" s="34">
        <f>'SOW Units'!G80</f>
        <v>45.9</v>
      </c>
      <c r="G576" s="244">
        <f t="shared" si="65"/>
        <v>0</v>
      </c>
      <c r="H576" s="85">
        <v>0</v>
      </c>
      <c r="I576" s="360">
        <f t="shared" si="66"/>
        <v>0</v>
      </c>
      <c r="J576" s="89">
        <v>0</v>
      </c>
      <c r="K576" s="244">
        <f t="shared" si="67"/>
        <v>0</v>
      </c>
      <c r="L576" s="93">
        <f t="shared" si="68"/>
        <v>0</v>
      </c>
      <c r="M576" s="375">
        <f t="shared" si="69"/>
        <v>0</v>
      </c>
      <c r="N576" s="225" t="b">
        <f t="shared" si="64"/>
        <v>0</v>
      </c>
      <c r="O576" s="36"/>
      <c r="P576" s="36"/>
      <c r="Q576" s="36"/>
      <c r="R576" s="36"/>
    </row>
    <row r="577" spans="1:18" s="8" customFormat="1" ht="16.5" hidden="1" customHeight="1" x14ac:dyDescent="0.3">
      <c r="A577" s="122" t="str">
        <f>'SOW Units'!B81</f>
        <v>6-3.b.</v>
      </c>
      <c r="B577" s="542" t="str">
        <f>IF('SOW Units'!C81="","",'SOW Units'!C81)</f>
        <v>Well Installation - 4 inch diameter (horizontal, by trenching, not directional drilling)</v>
      </c>
      <c r="C577" s="543"/>
      <c r="D577" s="57" t="str">
        <f>IF('SOW Units'!E81="","",'SOW Units'!E81)</f>
        <v>Per Foot</v>
      </c>
      <c r="E577" s="82">
        <f>'SOW Units'!J81</f>
        <v>0</v>
      </c>
      <c r="F577" s="34">
        <f>'SOW Units'!G81</f>
        <v>198.9</v>
      </c>
      <c r="G577" s="244">
        <f t="shared" si="65"/>
        <v>0</v>
      </c>
      <c r="H577" s="85">
        <v>0</v>
      </c>
      <c r="I577" s="360">
        <f t="shared" si="66"/>
        <v>0</v>
      </c>
      <c r="J577" s="89">
        <v>0</v>
      </c>
      <c r="K577" s="244">
        <f t="shared" si="67"/>
        <v>0</v>
      </c>
      <c r="L577" s="93">
        <f t="shared" si="68"/>
        <v>0</v>
      </c>
      <c r="M577" s="375">
        <f t="shared" si="69"/>
        <v>0</v>
      </c>
      <c r="N577" s="225" t="b">
        <f t="shared" si="64"/>
        <v>0</v>
      </c>
      <c r="O577" s="36"/>
      <c r="P577" s="36"/>
      <c r="Q577" s="36"/>
      <c r="R577" s="36"/>
    </row>
    <row r="578" spans="1:18" s="8" customFormat="1" ht="16.5" hidden="1" customHeight="1" x14ac:dyDescent="0.3">
      <c r="A578" s="122" t="str">
        <f>'SOW Units'!B82</f>
        <v>6-4.</v>
      </c>
      <c r="B578" s="542" t="str">
        <f>IF('SOW Units'!C82="","",'SOW Units'!C82)</f>
        <v>Well Installation - 6 inch diameter</v>
      </c>
      <c r="C578" s="543"/>
      <c r="D578" s="57" t="str">
        <f>IF('SOW Units'!E82="","",'SOW Units'!E82)</f>
        <v>Per Foot</v>
      </c>
      <c r="E578" s="82">
        <f>'SOW Units'!J82</f>
        <v>0</v>
      </c>
      <c r="F578" s="34">
        <f>'SOW Units'!G82</f>
        <v>46.3</v>
      </c>
      <c r="G578" s="244">
        <f t="shared" si="65"/>
        <v>0</v>
      </c>
      <c r="H578" s="85">
        <v>0</v>
      </c>
      <c r="I578" s="360">
        <f t="shared" si="66"/>
        <v>0</v>
      </c>
      <c r="J578" s="89">
        <v>0</v>
      </c>
      <c r="K578" s="244">
        <f t="shared" si="67"/>
        <v>0</v>
      </c>
      <c r="L578" s="93">
        <f t="shared" si="68"/>
        <v>0</v>
      </c>
      <c r="M578" s="375">
        <f t="shared" si="69"/>
        <v>0</v>
      </c>
      <c r="N578" s="225" t="b">
        <f t="shared" si="64"/>
        <v>0</v>
      </c>
      <c r="O578" s="36"/>
      <c r="P578" s="36"/>
      <c r="Q578" s="36"/>
      <c r="R578" s="36"/>
    </row>
    <row r="579" spans="1:18" s="8" customFormat="1" ht="16.5" hidden="1" customHeight="1" x14ac:dyDescent="0.3">
      <c r="A579" s="122" t="str">
        <f>'SOW Units'!B83</f>
        <v>6-5.</v>
      </c>
      <c r="B579" s="542" t="str">
        <f>IF('SOW Units'!C83="","",'SOW Units'!C83)</f>
        <v>Surface Casing - 6 inch diameter</v>
      </c>
      <c r="C579" s="543"/>
      <c r="D579" s="57" t="str">
        <f>IF('SOW Units'!E83="","",'SOW Units'!E83)</f>
        <v>Per Foot</v>
      </c>
      <c r="E579" s="82">
        <f>'SOW Units'!J83</f>
        <v>0</v>
      </c>
      <c r="F579" s="34">
        <f>'SOW Units'!G83</f>
        <v>44.1</v>
      </c>
      <c r="G579" s="244">
        <f t="shared" si="65"/>
        <v>0</v>
      </c>
      <c r="H579" s="85">
        <v>0</v>
      </c>
      <c r="I579" s="360">
        <f t="shared" si="66"/>
        <v>0</v>
      </c>
      <c r="J579" s="89">
        <v>0</v>
      </c>
      <c r="K579" s="244">
        <f t="shared" si="67"/>
        <v>0</v>
      </c>
      <c r="L579" s="93">
        <f t="shared" si="68"/>
        <v>0</v>
      </c>
      <c r="M579" s="375">
        <f t="shared" si="69"/>
        <v>0</v>
      </c>
      <c r="N579" s="225" t="b">
        <f t="shared" si="64"/>
        <v>0</v>
      </c>
      <c r="O579" s="36"/>
      <c r="P579" s="36"/>
      <c r="Q579" s="36"/>
      <c r="R579" s="36"/>
    </row>
    <row r="580" spans="1:18" s="8" customFormat="1" ht="16.5" hidden="1" customHeight="1" x14ac:dyDescent="0.3">
      <c r="A580" s="122" t="str">
        <f>'SOW Units'!B84</f>
        <v>6-6.</v>
      </c>
      <c r="B580" s="542" t="str">
        <f>IF('SOW Units'!C84="","",'SOW Units'!C84)</f>
        <v>Surface Casing - 8 inch diameter</v>
      </c>
      <c r="C580" s="543"/>
      <c r="D580" s="57" t="str">
        <f>IF('SOW Units'!E84="","",'SOW Units'!E84)</f>
        <v>Per Foot</v>
      </c>
      <c r="E580" s="82">
        <f>'SOW Units'!J84</f>
        <v>0</v>
      </c>
      <c r="F580" s="34">
        <f>'SOW Units'!G84</f>
        <v>44.1</v>
      </c>
      <c r="G580" s="244">
        <f t="shared" si="65"/>
        <v>0</v>
      </c>
      <c r="H580" s="85">
        <v>0</v>
      </c>
      <c r="I580" s="360">
        <f t="shared" si="66"/>
        <v>0</v>
      </c>
      <c r="J580" s="89">
        <v>0</v>
      </c>
      <c r="K580" s="244">
        <f t="shared" si="67"/>
        <v>0</v>
      </c>
      <c r="L580" s="93">
        <f t="shared" si="68"/>
        <v>0</v>
      </c>
      <c r="M580" s="375">
        <f t="shared" si="69"/>
        <v>0</v>
      </c>
      <c r="N580" s="225" t="b">
        <f t="shared" si="64"/>
        <v>0</v>
      </c>
      <c r="O580" s="36"/>
      <c r="P580" s="36"/>
      <c r="Q580" s="36"/>
      <c r="R580" s="36"/>
    </row>
    <row r="581" spans="1:18" s="9" customFormat="1" ht="16.5" hidden="1" customHeight="1" x14ac:dyDescent="0.3">
      <c r="A581" s="122" t="str">
        <f>'SOW Units'!B85</f>
        <v>6-7.</v>
      </c>
      <c r="B581" s="542" t="str">
        <f>IF('SOW Units'!C85="","",'SOW Units'!C85)</f>
        <v>Surface Casing - 10 inch diameter</v>
      </c>
      <c r="C581" s="543"/>
      <c r="D581" s="57" t="str">
        <f>IF('SOW Units'!E85="","",'SOW Units'!E85)</f>
        <v>Per Foot</v>
      </c>
      <c r="E581" s="82">
        <f>'SOW Units'!J85</f>
        <v>0</v>
      </c>
      <c r="F581" s="34">
        <f>'SOW Units'!G85</f>
        <v>63.94</v>
      </c>
      <c r="G581" s="244">
        <f t="shared" si="65"/>
        <v>0</v>
      </c>
      <c r="H581" s="85">
        <v>0</v>
      </c>
      <c r="I581" s="360">
        <f t="shared" si="66"/>
        <v>0</v>
      </c>
      <c r="J581" s="89">
        <v>0</v>
      </c>
      <c r="K581" s="244">
        <f t="shared" si="67"/>
        <v>0</v>
      </c>
      <c r="L581" s="93">
        <f t="shared" si="68"/>
        <v>0</v>
      </c>
      <c r="M581" s="375">
        <f t="shared" si="69"/>
        <v>0</v>
      </c>
      <c r="N581" s="225" t="b">
        <f t="shared" si="64"/>
        <v>0</v>
      </c>
      <c r="O581" s="45"/>
      <c r="P581" s="45"/>
      <c r="Q581" s="45"/>
      <c r="R581" s="45"/>
    </row>
    <row r="582" spans="1:18" s="8" customFormat="1" ht="16.5" hidden="1" customHeight="1" x14ac:dyDescent="0.3">
      <c r="A582" s="122" t="str">
        <f>'SOW Units'!B86</f>
        <v>6-8.</v>
      </c>
      <c r="B582" s="542" t="str">
        <f>IF('SOW Units'!C86="","",'SOW Units'!C86)</f>
        <v>Surface Casing - 12 inch diameter</v>
      </c>
      <c r="C582" s="543"/>
      <c r="D582" s="57" t="str">
        <f>IF('SOW Units'!E86="","",'SOW Units'!E86)</f>
        <v>Per Foot</v>
      </c>
      <c r="E582" s="82">
        <f>'SOW Units'!J86</f>
        <v>0</v>
      </c>
      <c r="F582" s="34">
        <f>'SOW Units'!G86</f>
        <v>68.349999999999994</v>
      </c>
      <c r="G582" s="244">
        <f t="shared" si="65"/>
        <v>0</v>
      </c>
      <c r="H582" s="85">
        <v>0</v>
      </c>
      <c r="I582" s="360">
        <f t="shared" si="66"/>
        <v>0</v>
      </c>
      <c r="J582" s="89">
        <v>0</v>
      </c>
      <c r="K582" s="244">
        <f t="shared" si="67"/>
        <v>0</v>
      </c>
      <c r="L582" s="93">
        <f t="shared" si="68"/>
        <v>0</v>
      </c>
      <c r="M582" s="375">
        <f t="shared" si="69"/>
        <v>0</v>
      </c>
      <c r="N582" s="225" t="b">
        <f t="shared" si="64"/>
        <v>0</v>
      </c>
      <c r="O582" s="36"/>
      <c r="P582" s="36"/>
      <c r="Q582" s="36"/>
      <c r="R582" s="36"/>
    </row>
    <row r="583" spans="1:18" s="8" customFormat="1" ht="16.5" hidden="1" customHeight="1" x14ac:dyDescent="0.3">
      <c r="A583" s="122" t="str">
        <f>'SOW Units'!B87</f>
        <v>6-9.a.</v>
      </c>
      <c r="B583" s="542" t="str">
        <f>IF('SOW Units'!C87="","",'SOW Units'!C87)</f>
        <v>Additional Well Screen &gt; 20 feet - 1 inch diameter</v>
      </c>
      <c r="C583" s="543"/>
      <c r="D583" s="57" t="str">
        <f>IF('SOW Units'!E87="","",'SOW Units'!E87)</f>
        <v>Per Foot</v>
      </c>
      <c r="E583" s="82">
        <f>'SOW Units'!J87</f>
        <v>0</v>
      </c>
      <c r="F583" s="34">
        <f>'SOW Units'!G87</f>
        <v>9.4499999999999993</v>
      </c>
      <c r="G583" s="244">
        <f t="shared" si="65"/>
        <v>0</v>
      </c>
      <c r="H583" s="85">
        <v>0</v>
      </c>
      <c r="I583" s="360">
        <f t="shared" si="66"/>
        <v>0</v>
      </c>
      <c r="J583" s="89">
        <v>0</v>
      </c>
      <c r="K583" s="244">
        <f t="shared" si="67"/>
        <v>0</v>
      </c>
      <c r="L583" s="93">
        <f t="shared" si="68"/>
        <v>0</v>
      </c>
      <c r="M583" s="375">
        <f t="shared" si="69"/>
        <v>0</v>
      </c>
      <c r="N583" s="225" t="b">
        <f t="shared" si="64"/>
        <v>0</v>
      </c>
      <c r="O583" s="36"/>
      <c r="P583" s="36"/>
      <c r="Q583" s="36"/>
      <c r="R583" s="36"/>
    </row>
    <row r="584" spans="1:18" s="8" customFormat="1" ht="16.5" hidden="1" customHeight="1" x14ac:dyDescent="0.3">
      <c r="A584" s="122" t="str">
        <f>'SOW Units'!B88</f>
        <v>6-9.b.</v>
      </c>
      <c r="B584" s="542" t="str">
        <f>IF('SOW Units'!C88="","",'SOW Units'!C88)</f>
        <v>Additional Well Screen &gt; 20 feet - 2 inch diameter</v>
      </c>
      <c r="C584" s="543"/>
      <c r="D584" s="57" t="str">
        <f>IF('SOW Units'!E88="","",'SOW Units'!E88)</f>
        <v>Per Foot</v>
      </c>
      <c r="E584" s="82">
        <f>'SOW Units'!J88</f>
        <v>0</v>
      </c>
      <c r="F584" s="34">
        <f>'SOW Units'!G88</f>
        <v>11.55</v>
      </c>
      <c r="G584" s="244">
        <f t="shared" si="65"/>
        <v>0</v>
      </c>
      <c r="H584" s="85">
        <v>0</v>
      </c>
      <c r="I584" s="360">
        <f t="shared" si="66"/>
        <v>0</v>
      </c>
      <c r="J584" s="89">
        <v>0</v>
      </c>
      <c r="K584" s="244">
        <f t="shared" si="67"/>
        <v>0</v>
      </c>
      <c r="L584" s="93">
        <f t="shared" si="68"/>
        <v>0</v>
      </c>
      <c r="M584" s="375">
        <f t="shared" si="69"/>
        <v>0</v>
      </c>
      <c r="N584" s="225" t="b">
        <f t="shared" si="64"/>
        <v>0</v>
      </c>
      <c r="O584" s="36"/>
      <c r="P584" s="36"/>
      <c r="Q584" s="36"/>
      <c r="R584" s="36"/>
    </row>
    <row r="585" spans="1:18" s="8" customFormat="1" ht="16.5" hidden="1" customHeight="1" x14ac:dyDescent="0.3">
      <c r="A585" s="122" t="str">
        <f>'SOW Units'!B89</f>
        <v>6-9.c.</v>
      </c>
      <c r="B585" s="542" t="str">
        <f>IF('SOW Units'!C89="","",'SOW Units'!C89)</f>
        <v>Additional Well Screen &gt; 20 feet - 4 inch diameter</v>
      </c>
      <c r="C585" s="543"/>
      <c r="D585" s="57" t="str">
        <f>IF('SOW Units'!E89="","",'SOW Units'!E89)</f>
        <v>Per Foot</v>
      </c>
      <c r="E585" s="82">
        <f>'SOW Units'!J89</f>
        <v>0</v>
      </c>
      <c r="F585" s="34">
        <f>'SOW Units'!G89</f>
        <v>18.18</v>
      </c>
      <c r="G585" s="244">
        <f t="shared" si="65"/>
        <v>0</v>
      </c>
      <c r="H585" s="85">
        <v>0</v>
      </c>
      <c r="I585" s="360">
        <f t="shared" si="66"/>
        <v>0</v>
      </c>
      <c r="J585" s="89">
        <v>0</v>
      </c>
      <c r="K585" s="244">
        <f t="shared" si="67"/>
        <v>0</v>
      </c>
      <c r="L585" s="93">
        <f t="shared" si="68"/>
        <v>0</v>
      </c>
      <c r="M585" s="375">
        <f t="shared" si="69"/>
        <v>0</v>
      </c>
      <c r="N585" s="225" t="b">
        <f t="shared" si="64"/>
        <v>0</v>
      </c>
      <c r="O585" s="36"/>
      <c r="P585" s="36"/>
      <c r="Q585" s="36"/>
      <c r="R585" s="36"/>
    </row>
    <row r="586" spans="1:18" s="8" customFormat="1" ht="16.5" hidden="1" customHeight="1" x14ac:dyDescent="0.3">
      <c r="A586" s="122" t="str">
        <f>'SOW Units'!B90</f>
        <v>6-9.d.</v>
      </c>
      <c r="B586" s="542" t="str">
        <f>IF('SOW Units'!C90="","",'SOW Units'!C90)</f>
        <v>Additional Well Screen &gt; 20 feet - 6 inch diameter</v>
      </c>
      <c r="C586" s="543"/>
      <c r="D586" s="57" t="str">
        <f>IF('SOW Units'!E90="","",'SOW Units'!E90)</f>
        <v>Per Foot</v>
      </c>
      <c r="E586" s="82">
        <f>'SOW Units'!J90</f>
        <v>0</v>
      </c>
      <c r="F586" s="34">
        <f>'SOW Units'!G90</f>
        <v>23.1</v>
      </c>
      <c r="G586" s="244">
        <f t="shared" si="65"/>
        <v>0</v>
      </c>
      <c r="H586" s="85">
        <v>0</v>
      </c>
      <c r="I586" s="360">
        <f t="shared" si="66"/>
        <v>0</v>
      </c>
      <c r="J586" s="89">
        <v>0</v>
      </c>
      <c r="K586" s="244">
        <f t="shared" si="67"/>
        <v>0</v>
      </c>
      <c r="L586" s="93">
        <f t="shared" si="68"/>
        <v>0</v>
      </c>
      <c r="M586" s="375">
        <f t="shared" si="69"/>
        <v>0</v>
      </c>
      <c r="N586" s="225" t="b">
        <f t="shared" si="64"/>
        <v>0</v>
      </c>
      <c r="O586" s="36"/>
      <c r="P586" s="36"/>
      <c r="Q586" s="36"/>
      <c r="R586" s="36"/>
    </row>
    <row r="587" spans="1:18" s="8" customFormat="1" ht="16.5" hidden="1" customHeight="1" x14ac:dyDescent="0.3">
      <c r="A587" s="122" t="str">
        <f>'SOW Units'!B91</f>
        <v>6-10.</v>
      </c>
      <c r="B587" s="542" t="str">
        <f>IF('SOW Units'!C91="","",'SOW Units'!C91)</f>
        <v xml:space="preserve">Above Grade Well Completion </v>
      </c>
      <c r="C587" s="543"/>
      <c r="D587" s="57" t="str">
        <f>IF('SOW Units'!E91="","",'SOW Units'!E91)</f>
        <v xml:space="preserve">Per Well </v>
      </c>
      <c r="E587" s="82">
        <f>'SOW Units'!J91</f>
        <v>0</v>
      </c>
      <c r="F587" s="34">
        <f>'SOW Units'!G91</f>
        <v>151.93</v>
      </c>
      <c r="G587" s="244">
        <f t="shared" si="65"/>
        <v>0</v>
      </c>
      <c r="H587" s="85">
        <v>0</v>
      </c>
      <c r="I587" s="360">
        <f t="shared" si="66"/>
        <v>0</v>
      </c>
      <c r="J587" s="89">
        <v>0</v>
      </c>
      <c r="K587" s="244">
        <f t="shared" si="67"/>
        <v>0</v>
      </c>
      <c r="L587" s="93">
        <f t="shared" si="68"/>
        <v>0</v>
      </c>
      <c r="M587" s="375">
        <f t="shared" si="69"/>
        <v>0</v>
      </c>
      <c r="N587" s="225" t="b">
        <f t="shared" si="64"/>
        <v>0</v>
      </c>
      <c r="O587" s="36"/>
      <c r="P587" s="36"/>
      <c r="Q587" s="36"/>
      <c r="R587" s="36"/>
    </row>
    <row r="588" spans="1:18" s="9" customFormat="1" ht="16.5" hidden="1" customHeight="1" x14ac:dyDescent="0.3">
      <c r="A588" s="122" t="str">
        <f>'SOW Units'!B92</f>
        <v>6-11.</v>
      </c>
      <c r="B588" s="542" t="str">
        <f>IF('SOW Units'!C92="","",'SOW Units'!C92)</f>
        <v>Installation of Well Vault - 2 x 2 x 2 foot</v>
      </c>
      <c r="C588" s="543"/>
      <c r="D588" s="57" t="str">
        <f>IF('SOW Units'!E92="","",'SOW Units'!E92)</f>
        <v>Per Vault</v>
      </c>
      <c r="E588" s="82">
        <f>'SOW Units'!J92</f>
        <v>0</v>
      </c>
      <c r="F588" s="34">
        <f>'SOW Units'!G92</f>
        <v>668.51</v>
      </c>
      <c r="G588" s="244">
        <f t="shared" si="65"/>
        <v>0</v>
      </c>
      <c r="H588" s="85">
        <v>0</v>
      </c>
      <c r="I588" s="360">
        <f t="shared" si="66"/>
        <v>0</v>
      </c>
      <c r="J588" s="89">
        <v>0</v>
      </c>
      <c r="K588" s="244">
        <f t="shared" si="67"/>
        <v>0</v>
      </c>
      <c r="L588" s="93">
        <f t="shared" si="68"/>
        <v>0</v>
      </c>
      <c r="M588" s="375">
        <f t="shared" si="69"/>
        <v>0</v>
      </c>
      <c r="N588" s="225" t="b">
        <f t="shared" si="64"/>
        <v>0</v>
      </c>
      <c r="O588" s="45"/>
      <c r="P588" s="45"/>
      <c r="Q588" s="45"/>
      <c r="R588" s="45"/>
    </row>
    <row r="589" spans="1:18" s="8" customFormat="1" ht="16.5" hidden="1" customHeight="1" x14ac:dyDescent="0.3">
      <c r="A589" s="122" t="str">
        <f>'SOW Units'!B93</f>
        <v>6-12.</v>
      </c>
      <c r="B589" s="542" t="str">
        <f>IF('SOW Units'!C93="","",'SOW Units'!C93)</f>
        <v>Installation of Well Vault - 4 x 4 x 2 foot</v>
      </c>
      <c r="C589" s="543"/>
      <c r="D589" s="57" t="str">
        <f>IF('SOW Units'!E93="","",'SOW Units'!E93)</f>
        <v>Per Vault</v>
      </c>
      <c r="E589" s="82">
        <f>'SOW Units'!J93</f>
        <v>0</v>
      </c>
      <c r="F589" s="34">
        <f>'SOW Units'!G93</f>
        <v>1215.5</v>
      </c>
      <c r="G589" s="244">
        <f t="shared" si="65"/>
        <v>0</v>
      </c>
      <c r="H589" s="85">
        <v>0</v>
      </c>
      <c r="I589" s="360">
        <f t="shared" si="66"/>
        <v>0</v>
      </c>
      <c r="J589" s="89">
        <v>0</v>
      </c>
      <c r="K589" s="244">
        <f t="shared" si="67"/>
        <v>0</v>
      </c>
      <c r="L589" s="93">
        <f t="shared" si="68"/>
        <v>0</v>
      </c>
      <c r="M589" s="375">
        <f t="shared" si="69"/>
        <v>0</v>
      </c>
      <c r="N589" s="225" t="b">
        <f t="shared" si="64"/>
        <v>0</v>
      </c>
      <c r="O589" s="36"/>
      <c r="P589" s="36"/>
      <c r="Q589" s="36"/>
      <c r="R589" s="36"/>
    </row>
    <row r="590" spans="1:18" s="8" customFormat="1" ht="16.5" hidden="1" customHeight="1" x14ac:dyDescent="0.3">
      <c r="A590" s="122" t="str">
        <f>'SOW Units'!B94</f>
        <v>6-13.</v>
      </c>
      <c r="B590" s="542" t="str">
        <f>IF('SOW Units'!C94="","",'SOW Units'!C94)</f>
        <v>Well Redevelopment</v>
      </c>
      <c r="C590" s="543"/>
      <c r="D590" s="57" t="str">
        <f>IF('SOW Units'!E94="","",'SOW Units'!E94)</f>
        <v xml:space="preserve">Per Well </v>
      </c>
      <c r="E590" s="82">
        <f>'SOW Units'!J94</f>
        <v>0</v>
      </c>
      <c r="F590" s="34">
        <f>'SOW Units'!G94</f>
        <v>197.4</v>
      </c>
      <c r="G590" s="244">
        <f t="shared" si="65"/>
        <v>0</v>
      </c>
      <c r="H590" s="85">
        <v>0</v>
      </c>
      <c r="I590" s="360">
        <f t="shared" si="66"/>
        <v>0</v>
      </c>
      <c r="J590" s="89">
        <v>0</v>
      </c>
      <c r="K590" s="244">
        <f t="shared" si="67"/>
        <v>0</v>
      </c>
      <c r="L590" s="93">
        <f t="shared" si="68"/>
        <v>0</v>
      </c>
      <c r="M590" s="375">
        <f t="shared" si="69"/>
        <v>0</v>
      </c>
      <c r="N590" s="225" t="b">
        <f t="shared" si="64"/>
        <v>0</v>
      </c>
      <c r="O590" s="36"/>
      <c r="P590" s="36"/>
      <c r="Q590" s="36"/>
      <c r="R590" s="36"/>
    </row>
    <row r="591" spans="1:18" s="8" customFormat="1" ht="33" hidden="1" customHeight="1" x14ac:dyDescent="0.3">
      <c r="A591" s="122" t="str">
        <f>'SOW Units'!B95</f>
        <v>6-14.</v>
      </c>
      <c r="B591" s="542" t="str">
        <f>IF('SOW Units'!C95="","",'SOW Units'!C95)</f>
        <v>Removal and Reinstallation of 8-inch Manhole and Well Pad (well pad/manhole has been damaged or destroyed)</v>
      </c>
      <c r="C591" s="543"/>
      <c r="D591" s="57" t="str">
        <f>IF('SOW Units'!E95="","",'SOW Units'!E95)</f>
        <v xml:space="preserve">Per Well </v>
      </c>
      <c r="E591" s="82">
        <f>'SOW Units'!J95</f>
        <v>0</v>
      </c>
      <c r="F591" s="34">
        <f>'SOW Units'!G95</f>
        <v>347.44</v>
      </c>
      <c r="G591" s="244">
        <f t="shared" si="65"/>
        <v>0</v>
      </c>
      <c r="H591" s="85">
        <v>0</v>
      </c>
      <c r="I591" s="360">
        <f t="shared" si="66"/>
        <v>0</v>
      </c>
      <c r="J591" s="89">
        <v>0</v>
      </c>
      <c r="K591" s="244">
        <f t="shared" si="67"/>
        <v>0</v>
      </c>
      <c r="L591" s="93">
        <f t="shared" si="68"/>
        <v>0</v>
      </c>
      <c r="M591" s="375">
        <f t="shared" si="69"/>
        <v>0</v>
      </c>
      <c r="N591" s="225" t="b">
        <f t="shared" si="64"/>
        <v>0</v>
      </c>
      <c r="O591" s="36"/>
      <c r="P591" s="36"/>
      <c r="Q591" s="36"/>
      <c r="R591" s="36"/>
    </row>
    <row r="592" spans="1:18" s="8" customFormat="1" ht="33" hidden="1" customHeight="1" x14ac:dyDescent="0.3">
      <c r="A592" s="122" t="str">
        <f>'SOW Units'!B96</f>
        <v>6-15.</v>
      </c>
      <c r="B592" s="542" t="str">
        <f>IF('SOW Units'!C96="","",'SOW Units'!C96)</f>
        <v>Removal and Reinstallation of 12-inch Manhole and Well Pad (well pad/manhole has been damaged or destroyed)</v>
      </c>
      <c r="C592" s="543"/>
      <c r="D592" s="57" t="str">
        <f>IF('SOW Units'!E96="","",'SOW Units'!E96)</f>
        <v xml:space="preserve">Per Well </v>
      </c>
      <c r="E592" s="82">
        <f>'SOW Units'!J96</f>
        <v>0</v>
      </c>
      <c r="F592" s="34">
        <f>'SOW Units'!G96</f>
        <v>392.7</v>
      </c>
      <c r="G592" s="244">
        <f t="shared" si="65"/>
        <v>0</v>
      </c>
      <c r="H592" s="85">
        <v>0</v>
      </c>
      <c r="I592" s="360">
        <f t="shared" si="66"/>
        <v>0</v>
      </c>
      <c r="J592" s="89">
        <v>0</v>
      </c>
      <c r="K592" s="244">
        <f t="shared" si="67"/>
        <v>0</v>
      </c>
      <c r="L592" s="93">
        <f t="shared" si="68"/>
        <v>0</v>
      </c>
      <c r="M592" s="375">
        <f t="shared" si="69"/>
        <v>0</v>
      </c>
      <c r="N592" s="225" t="b">
        <f t="shared" si="64"/>
        <v>0</v>
      </c>
      <c r="O592" s="36"/>
      <c r="P592" s="36"/>
      <c r="Q592" s="36"/>
      <c r="R592" s="36"/>
    </row>
    <row r="593" spans="1:18" s="8" customFormat="1" ht="17.25" hidden="1" customHeight="1" x14ac:dyDescent="0.3">
      <c r="A593" s="253" t="str">
        <f>'SOW Units'!B97</f>
        <v>7.</v>
      </c>
      <c r="B593" s="560" t="str">
        <f>IF('SOW Units'!C97="","",'SOW Units'!C97)</f>
        <v>WELL ABANDONMENT</v>
      </c>
      <c r="C593" s="561"/>
      <c r="D593" s="206" t="str">
        <f>IF('SOW Units'!E97="","",'SOW Units'!E97)</f>
        <v/>
      </c>
      <c r="E593" s="207"/>
      <c r="F593" s="194"/>
      <c r="G593" s="243"/>
      <c r="H593" s="208"/>
      <c r="I593" s="359"/>
      <c r="J593" s="196"/>
      <c r="K593" s="243"/>
      <c r="L593" s="209"/>
      <c r="M593" s="374"/>
      <c r="N593" s="225" t="b">
        <f t="shared" si="64"/>
        <v>0</v>
      </c>
      <c r="O593" s="36"/>
      <c r="P593" s="36"/>
      <c r="Q593" s="36"/>
      <c r="R593" s="36"/>
    </row>
    <row r="594" spans="1:18" s="8" customFormat="1" ht="16.5" hidden="1" customHeight="1" x14ac:dyDescent="0.3">
      <c r="A594" s="122" t="str">
        <f>'SOW Units'!B98</f>
        <v>7-1.</v>
      </c>
      <c r="B594" s="542" t="str">
        <f>IF('SOW Units'!C98="","",'SOW Units'!C98)</f>
        <v>Grout and Abandon Well, 1 to 2 inch diameter</v>
      </c>
      <c r="C594" s="543"/>
      <c r="D594" s="57" t="str">
        <f>IF('SOW Units'!E98="","",'SOW Units'!E98)</f>
        <v>Per Foot</v>
      </c>
      <c r="E594" s="82">
        <f>'SOW Units'!J98</f>
        <v>0</v>
      </c>
      <c r="F594" s="34">
        <f>'SOW Units'!G98</f>
        <v>20.6</v>
      </c>
      <c r="G594" s="244">
        <f t="shared" si="65"/>
        <v>0</v>
      </c>
      <c r="H594" s="85">
        <v>0</v>
      </c>
      <c r="I594" s="360">
        <f t="shared" si="66"/>
        <v>0</v>
      </c>
      <c r="J594" s="89">
        <v>0</v>
      </c>
      <c r="K594" s="244">
        <f t="shared" si="67"/>
        <v>0</v>
      </c>
      <c r="L594" s="93">
        <f t="shared" si="68"/>
        <v>0</v>
      </c>
      <c r="M594" s="375">
        <f t="shared" si="69"/>
        <v>0</v>
      </c>
      <c r="N594" s="225" t="b">
        <f t="shared" si="64"/>
        <v>0</v>
      </c>
      <c r="O594" s="36"/>
      <c r="P594" s="36"/>
      <c r="Q594" s="36"/>
      <c r="R594" s="36"/>
    </row>
    <row r="595" spans="1:18" s="8" customFormat="1" ht="16.5" hidden="1" customHeight="1" x14ac:dyDescent="0.3">
      <c r="A595" s="122" t="str">
        <f>'SOW Units'!B99</f>
        <v>7-2.</v>
      </c>
      <c r="B595" s="542" t="str">
        <f>IF('SOW Units'!C99="","",'SOW Units'!C99)</f>
        <v>Grout and Abandon Well, &gt; 2 to 4 inch diameter</v>
      </c>
      <c r="C595" s="543"/>
      <c r="D595" s="57" t="str">
        <f>IF('SOW Units'!E99="","",'SOW Units'!E99)</f>
        <v>Per Foot</v>
      </c>
      <c r="E595" s="82">
        <f>'SOW Units'!J99</f>
        <v>0</v>
      </c>
      <c r="F595" s="34">
        <f>'SOW Units'!G99</f>
        <v>24</v>
      </c>
      <c r="G595" s="244">
        <f t="shared" si="65"/>
        <v>0</v>
      </c>
      <c r="H595" s="85">
        <v>0</v>
      </c>
      <c r="I595" s="360">
        <f t="shared" si="66"/>
        <v>0</v>
      </c>
      <c r="J595" s="89">
        <v>0</v>
      </c>
      <c r="K595" s="244">
        <f t="shared" si="67"/>
        <v>0</v>
      </c>
      <c r="L595" s="93">
        <f t="shared" si="68"/>
        <v>0</v>
      </c>
      <c r="M595" s="375">
        <f t="shared" si="69"/>
        <v>0</v>
      </c>
      <c r="N595" s="225" t="b">
        <f t="shared" si="64"/>
        <v>0</v>
      </c>
      <c r="O595" s="36"/>
      <c r="P595" s="36"/>
      <c r="Q595" s="36"/>
      <c r="R595" s="36"/>
    </row>
    <row r="596" spans="1:18" s="8" customFormat="1" ht="16.5" hidden="1" customHeight="1" x14ac:dyDescent="0.3">
      <c r="A596" s="122" t="str">
        <f>'SOW Units'!B100</f>
        <v>7-3.</v>
      </c>
      <c r="B596" s="542" t="str">
        <f>IF('SOW Units'!C100="","",'SOW Units'!C100)</f>
        <v>Grout and Abandon Well, &gt; 4 to 6 inch diameter</v>
      </c>
      <c r="C596" s="543"/>
      <c r="D596" s="57" t="str">
        <f>IF('SOW Units'!E100="","",'SOW Units'!E100)</f>
        <v>Per Foot</v>
      </c>
      <c r="E596" s="82">
        <f>'SOW Units'!J100</f>
        <v>0</v>
      </c>
      <c r="F596" s="34">
        <f>'SOW Units'!G100</f>
        <v>27.56</v>
      </c>
      <c r="G596" s="244">
        <f t="shared" si="65"/>
        <v>0</v>
      </c>
      <c r="H596" s="85">
        <v>0</v>
      </c>
      <c r="I596" s="360">
        <f t="shared" si="66"/>
        <v>0</v>
      </c>
      <c r="J596" s="89">
        <v>0</v>
      </c>
      <c r="K596" s="244">
        <f t="shared" si="67"/>
        <v>0</v>
      </c>
      <c r="L596" s="93">
        <f t="shared" si="68"/>
        <v>0</v>
      </c>
      <c r="M596" s="375">
        <f t="shared" si="69"/>
        <v>0</v>
      </c>
      <c r="N596" s="225" t="b">
        <f t="shared" si="64"/>
        <v>0</v>
      </c>
      <c r="O596" s="36"/>
      <c r="P596" s="36"/>
      <c r="Q596" s="36"/>
      <c r="R596" s="36"/>
    </row>
    <row r="597" spans="1:18" s="8" customFormat="1" ht="16.5" hidden="1" customHeight="1" x14ac:dyDescent="0.3">
      <c r="A597" s="122" t="str">
        <f>'SOW Units'!B101</f>
        <v>7-4.</v>
      </c>
      <c r="B597" s="542" t="str">
        <f>IF('SOW Units'!C101="","",'SOW Units'!C101)</f>
        <v>Grout and Abandon Well, &gt; 6 inch diameter</v>
      </c>
      <c r="C597" s="543"/>
      <c r="D597" s="57" t="str">
        <f>IF('SOW Units'!E101="","",'SOW Units'!E101)</f>
        <v>Per Foot</v>
      </c>
      <c r="E597" s="82">
        <f>'SOW Units'!J101</f>
        <v>0</v>
      </c>
      <c r="F597" s="34">
        <f>'SOW Units'!G101</f>
        <v>28.66</v>
      </c>
      <c r="G597" s="244">
        <f t="shared" si="65"/>
        <v>0</v>
      </c>
      <c r="H597" s="85">
        <v>0</v>
      </c>
      <c r="I597" s="360">
        <f t="shared" si="66"/>
        <v>0</v>
      </c>
      <c r="J597" s="89">
        <v>0</v>
      </c>
      <c r="K597" s="244">
        <f t="shared" si="67"/>
        <v>0</v>
      </c>
      <c r="L597" s="93">
        <f t="shared" si="68"/>
        <v>0</v>
      </c>
      <c r="M597" s="375">
        <f t="shared" si="69"/>
        <v>0</v>
      </c>
      <c r="N597" s="225" t="b">
        <f t="shared" si="64"/>
        <v>0</v>
      </c>
      <c r="O597" s="36"/>
      <c r="P597" s="36"/>
      <c r="Q597" s="36"/>
      <c r="R597" s="36"/>
    </row>
    <row r="598" spans="1:18" s="8" customFormat="1" ht="16.5" hidden="1" customHeight="1" x14ac:dyDescent="0.3">
      <c r="A598" s="122" t="str">
        <f>'SOW Units'!B102</f>
        <v>7-5.</v>
      </c>
      <c r="B598" s="542" t="str">
        <f>IF('SOW Units'!C102="","",'SOW Units'!C102)</f>
        <v>Removal of Well Vault - 2 x 2 x 2 foot</v>
      </c>
      <c r="C598" s="543"/>
      <c r="D598" s="57" t="str">
        <f>IF('SOW Units'!E102="","",'SOW Units'!E102)</f>
        <v>Per Vault</v>
      </c>
      <c r="E598" s="82">
        <f>'SOW Units'!J102</f>
        <v>0</v>
      </c>
      <c r="F598" s="34">
        <f>'SOW Units'!G102</f>
        <v>364.64</v>
      </c>
      <c r="G598" s="244">
        <f t="shared" si="65"/>
        <v>0</v>
      </c>
      <c r="H598" s="85">
        <v>0</v>
      </c>
      <c r="I598" s="360">
        <f t="shared" si="66"/>
        <v>0</v>
      </c>
      <c r="J598" s="89">
        <v>0</v>
      </c>
      <c r="K598" s="244">
        <f t="shared" si="67"/>
        <v>0</v>
      </c>
      <c r="L598" s="93">
        <f t="shared" si="68"/>
        <v>0</v>
      </c>
      <c r="M598" s="375">
        <f t="shared" si="69"/>
        <v>0</v>
      </c>
      <c r="N598" s="225" t="b">
        <f t="shared" si="64"/>
        <v>0</v>
      </c>
      <c r="O598" s="36"/>
      <c r="P598" s="36"/>
      <c r="Q598" s="36"/>
      <c r="R598" s="36"/>
    </row>
    <row r="599" spans="1:18" s="9" customFormat="1" ht="16.5" hidden="1" customHeight="1" x14ac:dyDescent="0.3">
      <c r="A599" s="122" t="str">
        <f>'SOW Units'!B103</f>
        <v>7-6.</v>
      </c>
      <c r="B599" s="542" t="str">
        <f>IF('SOW Units'!C103="","",'SOW Units'!C103)</f>
        <v>Removal of Well Vault - 4 x 4 x 2 foot</v>
      </c>
      <c r="C599" s="543"/>
      <c r="D599" s="57" t="str">
        <f>IF('SOW Units'!E103="","",'SOW Units'!E103)</f>
        <v>Per Vault</v>
      </c>
      <c r="E599" s="82">
        <f>'SOW Units'!J103</f>
        <v>0</v>
      </c>
      <c r="F599" s="34">
        <f>'SOW Units'!G103</f>
        <v>607.75</v>
      </c>
      <c r="G599" s="244">
        <f t="shared" si="65"/>
        <v>0</v>
      </c>
      <c r="H599" s="85">
        <v>0</v>
      </c>
      <c r="I599" s="360">
        <f t="shared" si="66"/>
        <v>0</v>
      </c>
      <c r="J599" s="89">
        <v>0</v>
      </c>
      <c r="K599" s="244">
        <f t="shared" si="67"/>
        <v>0</v>
      </c>
      <c r="L599" s="93">
        <f t="shared" si="68"/>
        <v>0</v>
      </c>
      <c r="M599" s="375">
        <f t="shared" si="69"/>
        <v>0</v>
      </c>
      <c r="N599" s="225" t="b">
        <f t="shared" si="64"/>
        <v>0</v>
      </c>
      <c r="O599" s="45"/>
      <c r="P599" s="45"/>
      <c r="Q599" s="45"/>
      <c r="R599" s="45"/>
    </row>
    <row r="600" spans="1:18" s="8" customFormat="1" ht="16.5" hidden="1" customHeight="1" x14ac:dyDescent="0.3">
      <c r="A600" s="122" t="str">
        <f>'SOW Units'!B104</f>
        <v>7-7.</v>
      </c>
      <c r="B600" s="542" t="str">
        <f>IF('SOW Units'!C104="","",'SOW Units'!C104)</f>
        <v>Removal of Well Pad and Manhole</v>
      </c>
      <c r="C600" s="543"/>
      <c r="D600" s="57" t="str">
        <f>IF('SOW Units'!E104="","",'SOW Units'!E104)</f>
        <v xml:space="preserve">Per Well </v>
      </c>
      <c r="E600" s="82">
        <f>'SOW Units'!J104</f>
        <v>0</v>
      </c>
      <c r="F600" s="34">
        <f>'SOW Units'!G104</f>
        <v>171.99</v>
      </c>
      <c r="G600" s="244">
        <f t="shared" si="65"/>
        <v>0</v>
      </c>
      <c r="H600" s="85">
        <v>0</v>
      </c>
      <c r="I600" s="360">
        <f t="shared" si="66"/>
        <v>0</v>
      </c>
      <c r="J600" s="89">
        <v>0</v>
      </c>
      <c r="K600" s="244">
        <f t="shared" si="67"/>
        <v>0</v>
      </c>
      <c r="L600" s="93">
        <f t="shared" si="68"/>
        <v>0</v>
      </c>
      <c r="M600" s="375">
        <f t="shared" si="69"/>
        <v>0</v>
      </c>
      <c r="N600" s="225" t="b">
        <f t="shared" si="64"/>
        <v>0</v>
      </c>
      <c r="O600" s="36"/>
      <c r="P600" s="36"/>
      <c r="Q600" s="36"/>
      <c r="R600" s="36"/>
    </row>
    <row r="601" spans="1:18" s="8" customFormat="1" ht="17.25" hidden="1" customHeight="1" x14ac:dyDescent="0.3">
      <c r="A601" s="253" t="str">
        <f>'SOW Units'!B105</f>
        <v>8.</v>
      </c>
      <c r="B601" s="560" t="str">
        <f>IF('SOW Units'!C105="","",'SOW Units'!C105)</f>
        <v>SAMPLE COLLECTION AND FIELD TESTING</v>
      </c>
      <c r="C601" s="561"/>
      <c r="D601" s="206" t="str">
        <f>IF('SOW Units'!E105="","",'SOW Units'!E105)</f>
        <v/>
      </c>
      <c r="E601" s="207"/>
      <c r="F601" s="194"/>
      <c r="G601" s="243"/>
      <c r="H601" s="208"/>
      <c r="I601" s="359"/>
      <c r="J601" s="196"/>
      <c r="K601" s="243"/>
      <c r="L601" s="209"/>
      <c r="M601" s="374"/>
      <c r="N601" s="225" t="b">
        <f t="shared" si="64"/>
        <v>0</v>
      </c>
      <c r="O601" s="36"/>
      <c r="P601" s="36"/>
      <c r="Q601" s="36"/>
      <c r="R601" s="36"/>
    </row>
    <row r="602" spans="1:18" s="8" customFormat="1" ht="16.5" customHeight="1" x14ac:dyDescent="0.3">
      <c r="A602" s="122" t="str">
        <f>'SOW Units'!B106</f>
        <v>8-1.</v>
      </c>
      <c r="B602" s="542" t="str">
        <f>IF('SOW Units'!C106="","",'SOW Units'!C106)</f>
        <v>Monitoring Well Sampling with Water Level, ≤ 100 foot depth</v>
      </c>
      <c r="C602" s="543"/>
      <c r="D602" s="57" t="str">
        <f>IF('SOW Units'!E106="","",'SOW Units'!E106)</f>
        <v xml:space="preserve">Per Well </v>
      </c>
      <c r="E602" s="82">
        <f>'SOW Units'!J106</f>
        <v>5</v>
      </c>
      <c r="F602" s="34">
        <f>'SOW Units'!G106</f>
        <v>255</v>
      </c>
      <c r="G602" s="244">
        <f t="shared" si="65"/>
        <v>1275</v>
      </c>
      <c r="H602" s="85">
        <v>0</v>
      </c>
      <c r="I602" s="360">
        <f t="shared" si="66"/>
        <v>0</v>
      </c>
      <c r="J602" s="89">
        <v>0</v>
      </c>
      <c r="K602" s="244">
        <f t="shared" si="67"/>
        <v>0</v>
      </c>
      <c r="L602" s="93">
        <f t="shared" si="68"/>
        <v>5</v>
      </c>
      <c r="M602" s="375">
        <f t="shared" si="69"/>
        <v>1275</v>
      </c>
      <c r="N602" s="225" t="b">
        <f t="shared" si="64"/>
        <v>1</v>
      </c>
      <c r="O602" s="36"/>
      <c r="P602" s="36"/>
      <c r="Q602" s="36"/>
      <c r="R602" s="36"/>
    </row>
    <row r="603" spans="1:18" s="8" customFormat="1" ht="16.5" hidden="1" customHeight="1" x14ac:dyDescent="0.3">
      <c r="A603" s="122" t="str">
        <f>'SOW Units'!B107</f>
        <v>8-2.</v>
      </c>
      <c r="B603" s="542" t="str">
        <f>IF('SOW Units'!C107="","",'SOW Units'!C107)</f>
        <v>Monitoring Well Sampling with Water Level, &gt; 100 foot depth</v>
      </c>
      <c r="C603" s="543"/>
      <c r="D603" s="57" t="str">
        <f>IF('SOW Units'!E107="","",'SOW Units'!E107)</f>
        <v xml:space="preserve">Per Well </v>
      </c>
      <c r="E603" s="82">
        <f>'SOW Units'!J107</f>
        <v>0</v>
      </c>
      <c r="F603" s="34">
        <f>'SOW Units'!G107</f>
        <v>262.5</v>
      </c>
      <c r="G603" s="244">
        <f t="shared" si="65"/>
        <v>0</v>
      </c>
      <c r="H603" s="85">
        <v>0</v>
      </c>
      <c r="I603" s="360">
        <f t="shared" si="66"/>
        <v>0</v>
      </c>
      <c r="J603" s="89">
        <v>0</v>
      </c>
      <c r="K603" s="244">
        <f t="shared" si="67"/>
        <v>0</v>
      </c>
      <c r="L603" s="93">
        <f t="shared" si="68"/>
        <v>0</v>
      </c>
      <c r="M603" s="375">
        <f t="shared" si="69"/>
        <v>0</v>
      </c>
      <c r="N603" s="225" t="b">
        <f t="shared" si="64"/>
        <v>0</v>
      </c>
      <c r="O603" s="36"/>
      <c r="P603" s="36"/>
      <c r="Q603" s="36"/>
      <c r="R603" s="36"/>
    </row>
    <row r="604" spans="1:18" s="8" customFormat="1" ht="16.5" hidden="1" customHeight="1" x14ac:dyDescent="0.3">
      <c r="A604" s="122" t="str">
        <f>'SOW Units'!B108</f>
        <v>8-3.</v>
      </c>
      <c r="B604" s="542" t="str">
        <f>IF('SOW Units'!C108="","",'SOW Units'!C108)</f>
        <v>Domestic Water Well Sampling</v>
      </c>
      <c r="C604" s="543"/>
      <c r="D604" s="57" t="str">
        <f>IF('SOW Units'!E108="","",'SOW Units'!E108)</f>
        <v xml:space="preserve">Per Well </v>
      </c>
      <c r="E604" s="82">
        <f>'SOW Units'!J108</f>
        <v>0</v>
      </c>
      <c r="F604" s="34">
        <f>'SOW Units'!G108</f>
        <v>110.25</v>
      </c>
      <c r="G604" s="244">
        <f t="shared" si="65"/>
        <v>0</v>
      </c>
      <c r="H604" s="85">
        <v>0</v>
      </c>
      <c r="I604" s="360">
        <f t="shared" si="66"/>
        <v>0</v>
      </c>
      <c r="J604" s="89">
        <v>0</v>
      </c>
      <c r="K604" s="244">
        <f t="shared" si="67"/>
        <v>0</v>
      </c>
      <c r="L604" s="93">
        <f t="shared" si="68"/>
        <v>0</v>
      </c>
      <c r="M604" s="375">
        <f t="shared" si="69"/>
        <v>0</v>
      </c>
      <c r="N604" s="225" t="b">
        <f t="shared" ref="N604:N667" si="70">IF(E604&gt;0,TRUE,FALSE)</f>
        <v>0</v>
      </c>
      <c r="O604" s="36"/>
      <c r="P604" s="36"/>
      <c r="Q604" s="36"/>
      <c r="R604" s="36"/>
    </row>
    <row r="605" spans="1:18" s="8" customFormat="1" ht="16.5" hidden="1" customHeight="1" x14ac:dyDescent="0.3">
      <c r="A605" s="122" t="str">
        <f>'SOW Units'!B109</f>
        <v>8-4.</v>
      </c>
      <c r="B605" s="542" t="str">
        <f>IF('SOW Units'!C109="","",'SOW Units'!C109)</f>
        <v xml:space="preserve">Other Water Sampling </v>
      </c>
      <c r="C605" s="543"/>
      <c r="D605" s="57" t="str">
        <f>IF('SOW Units'!E109="","",'SOW Units'!E109)</f>
        <v>Per Sample</v>
      </c>
      <c r="E605" s="82">
        <f>'SOW Units'!J109</f>
        <v>0</v>
      </c>
      <c r="F605" s="34">
        <f>'SOW Units'!G109</f>
        <v>125</v>
      </c>
      <c r="G605" s="244">
        <f t="shared" si="65"/>
        <v>0</v>
      </c>
      <c r="H605" s="85">
        <v>0</v>
      </c>
      <c r="I605" s="360">
        <f t="shared" si="66"/>
        <v>0</v>
      </c>
      <c r="J605" s="89">
        <v>0</v>
      </c>
      <c r="K605" s="244">
        <f t="shared" si="67"/>
        <v>0</v>
      </c>
      <c r="L605" s="93">
        <f t="shared" si="68"/>
        <v>0</v>
      </c>
      <c r="M605" s="375">
        <f t="shared" si="69"/>
        <v>0</v>
      </c>
      <c r="N605" s="225" t="b">
        <f t="shared" si="70"/>
        <v>0</v>
      </c>
      <c r="O605" s="36"/>
      <c r="P605" s="36"/>
      <c r="Q605" s="36"/>
      <c r="R605" s="36"/>
    </row>
    <row r="606" spans="1:18" s="8" customFormat="1" ht="16.5" hidden="1" customHeight="1" x14ac:dyDescent="0.3">
      <c r="A606" s="122" t="str">
        <f>'SOW Units'!B110</f>
        <v>8-5.</v>
      </c>
      <c r="B606" s="542" t="str">
        <f>IF('SOW Units'!C110="","",'SOW Units'!C110)</f>
        <v>Free Product Sample Collection</v>
      </c>
      <c r="C606" s="543"/>
      <c r="D606" s="57" t="str">
        <f>IF('SOW Units'!E110="","",'SOW Units'!E110)</f>
        <v>Per Sample</v>
      </c>
      <c r="E606" s="82">
        <f>'SOW Units'!J110</f>
        <v>0</v>
      </c>
      <c r="F606" s="34">
        <f>'SOW Units'!G110</f>
        <v>84</v>
      </c>
      <c r="G606" s="244">
        <f t="shared" si="65"/>
        <v>0</v>
      </c>
      <c r="H606" s="85">
        <v>0</v>
      </c>
      <c r="I606" s="360">
        <f t="shared" si="66"/>
        <v>0</v>
      </c>
      <c r="J606" s="89">
        <v>0</v>
      </c>
      <c r="K606" s="244">
        <f t="shared" si="67"/>
        <v>0</v>
      </c>
      <c r="L606" s="93">
        <f t="shared" si="68"/>
        <v>0</v>
      </c>
      <c r="M606" s="375">
        <f t="shared" si="69"/>
        <v>0</v>
      </c>
      <c r="N606" s="225" t="b">
        <f t="shared" si="70"/>
        <v>0</v>
      </c>
      <c r="O606" s="36"/>
      <c r="P606" s="36"/>
      <c r="Q606" s="36"/>
      <c r="R606" s="36"/>
    </row>
    <row r="607" spans="1:18" s="8" customFormat="1" ht="16.5" customHeight="1" x14ac:dyDescent="0.3">
      <c r="A607" s="122" t="str">
        <f>'SOW Units'!B111</f>
        <v>8-6.</v>
      </c>
      <c r="B607" s="542" t="str">
        <f>IF('SOW Units'!C111="","",'SOW Units'!C111)</f>
        <v>Soil/Sediment Sample Collection</v>
      </c>
      <c r="C607" s="543"/>
      <c r="D607" s="57" t="str">
        <f>IF('SOW Units'!E111="","",'SOW Units'!E111)</f>
        <v>Per Sample</v>
      </c>
      <c r="E607" s="82">
        <f>'SOW Units'!J111</f>
        <v>6</v>
      </c>
      <c r="F607" s="34">
        <f>'SOW Units'!G111</f>
        <v>130</v>
      </c>
      <c r="G607" s="244">
        <f t="shared" si="65"/>
        <v>780</v>
      </c>
      <c r="H607" s="85">
        <v>0</v>
      </c>
      <c r="I607" s="360">
        <f t="shared" si="66"/>
        <v>0</v>
      </c>
      <c r="J607" s="89">
        <v>0</v>
      </c>
      <c r="K607" s="244">
        <f t="shared" si="67"/>
        <v>0</v>
      </c>
      <c r="L607" s="93">
        <f t="shared" si="68"/>
        <v>6</v>
      </c>
      <c r="M607" s="375">
        <f t="shared" si="69"/>
        <v>780</v>
      </c>
      <c r="N607" s="225" t="b">
        <f t="shared" si="70"/>
        <v>1</v>
      </c>
      <c r="O607" s="36"/>
      <c r="P607" s="36"/>
      <c r="Q607" s="36"/>
      <c r="R607" s="36"/>
    </row>
    <row r="608" spans="1:18" s="8" customFormat="1" ht="16.5" hidden="1" customHeight="1" x14ac:dyDescent="0.3">
      <c r="A608" s="122" t="str">
        <f>'SOW Units'!B112</f>
        <v>8-7.</v>
      </c>
      <c r="B608" s="542" t="str">
        <f>IF('SOW Units'!C112="","",'SOW Units'!C112)</f>
        <v xml:space="preserve">Water Level or Free Product Gauging </v>
      </c>
      <c r="C608" s="543"/>
      <c r="D608" s="57" t="str">
        <f>IF('SOW Units'!E112="","",'SOW Units'!E112)</f>
        <v xml:space="preserve">Per Well </v>
      </c>
      <c r="E608" s="82">
        <f>'SOW Units'!J112</f>
        <v>0</v>
      </c>
      <c r="F608" s="34">
        <f>'SOW Units'!G112</f>
        <v>23.15</v>
      </c>
      <c r="G608" s="244">
        <f t="shared" si="65"/>
        <v>0</v>
      </c>
      <c r="H608" s="85">
        <v>0</v>
      </c>
      <c r="I608" s="360">
        <f t="shared" si="66"/>
        <v>0</v>
      </c>
      <c r="J608" s="89">
        <v>0</v>
      </c>
      <c r="K608" s="244">
        <f t="shared" si="67"/>
        <v>0</v>
      </c>
      <c r="L608" s="93">
        <f t="shared" si="68"/>
        <v>0</v>
      </c>
      <c r="M608" s="375">
        <f t="shared" si="69"/>
        <v>0</v>
      </c>
      <c r="N608" s="225" t="b">
        <f t="shared" si="70"/>
        <v>0</v>
      </c>
      <c r="O608" s="36"/>
      <c r="P608" s="36"/>
      <c r="Q608" s="36"/>
      <c r="R608" s="36"/>
    </row>
    <row r="609" spans="1:18" s="8" customFormat="1" ht="16.5" hidden="1" customHeight="1" x14ac:dyDescent="0.3">
      <c r="A609" s="122" t="str">
        <f>'SOW Units'!B113</f>
        <v>8-8.</v>
      </c>
      <c r="B609" s="542" t="str">
        <f>IF('SOW Units'!C113="","",'SOW Units'!C113)</f>
        <v xml:space="preserve">Free Product Gauging &amp; Bailing </v>
      </c>
      <c r="C609" s="543"/>
      <c r="D609" s="57" t="str">
        <f>IF('SOW Units'!E113="","",'SOW Units'!E113)</f>
        <v xml:space="preserve">Per Well </v>
      </c>
      <c r="E609" s="82">
        <f>'SOW Units'!J113</f>
        <v>0</v>
      </c>
      <c r="F609" s="34">
        <f>'SOW Units'!G113</f>
        <v>57.87</v>
      </c>
      <c r="G609" s="244">
        <f t="shared" si="65"/>
        <v>0</v>
      </c>
      <c r="H609" s="85">
        <v>0</v>
      </c>
      <c r="I609" s="360">
        <f t="shared" si="66"/>
        <v>0</v>
      </c>
      <c r="J609" s="89">
        <v>0</v>
      </c>
      <c r="K609" s="244">
        <f t="shared" si="67"/>
        <v>0</v>
      </c>
      <c r="L609" s="93">
        <f t="shared" si="68"/>
        <v>0</v>
      </c>
      <c r="M609" s="375">
        <f t="shared" si="69"/>
        <v>0</v>
      </c>
      <c r="N609" s="225" t="b">
        <f t="shared" si="70"/>
        <v>0</v>
      </c>
      <c r="O609" s="36"/>
      <c r="P609" s="36"/>
      <c r="Q609" s="36"/>
      <c r="R609" s="36"/>
    </row>
    <row r="610" spans="1:18" s="8" customFormat="1" ht="32.25" hidden="1" customHeight="1" x14ac:dyDescent="0.3">
      <c r="A610" s="122" t="str">
        <f>'SOW Units'!B114</f>
        <v>8-9.</v>
      </c>
      <c r="B610" s="542" t="str">
        <f>IF('SOW Units'!C114="","",'SOW Units'!C114)</f>
        <v>Vapor/Ambient Air Sample Collection - Passive Dosimeter, Sorbent Tube, TedlarTM Bag (or Equivalent)</v>
      </c>
      <c r="C610" s="543"/>
      <c r="D610" s="57" t="str">
        <f>IF('SOW Units'!E114="","",'SOW Units'!E114)</f>
        <v>Per Sample</v>
      </c>
      <c r="E610" s="82">
        <f>'SOW Units'!J114</f>
        <v>0</v>
      </c>
      <c r="F610" s="34">
        <f>'SOW Units'!G114</f>
        <v>80</v>
      </c>
      <c r="G610" s="244">
        <f t="shared" si="65"/>
        <v>0</v>
      </c>
      <c r="H610" s="85">
        <v>0</v>
      </c>
      <c r="I610" s="360">
        <f t="shared" si="66"/>
        <v>0</v>
      </c>
      <c r="J610" s="89">
        <v>0</v>
      </c>
      <c r="K610" s="244">
        <f t="shared" si="67"/>
        <v>0</v>
      </c>
      <c r="L610" s="93">
        <f t="shared" si="68"/>
        <v>0</v>
      </c>
      <c r="M610" s="375">
        <f t="shared" si="69"/>
        <v>0</v>
      </c>
      <c r="N610" s="225" t="b">
        <f t="shared" si="70"/>
        <v>0</v>
      </c>
      <c r="O610" s="36"/>
      <c r="P610" s="36"/>
      <c r="Q610" s="36"/>
      <c r="R610" s="36"/>
    </row>
    <row r="611" spans="1:18" s="8" customFormat="1" ht="16.5" hidden="1" customHeight="1" x14ac:dyDescent="0.3">
      <c r="A611" s="122" t="str">
        <f>'SOW Units'!B115</f>
        <v>8-10.</v>
      </c>
      <c r="B611" s="542" t="str">
        <f>IF('SOW Units'!C115="","",'SOW Units'!C115)</f>
        <v>Vapor/Ambient Air Sample Collection - SUMMATM Canister (or equivalent)</v>
      </c>
      <c r="C611" s="543"/>
      <c r="D611" s="57" t="str">
        <f>IF('SOW Units'!E115="","",'SOW Units'!E115)</f>
        <v>Per Sample</v>
      </c>
      <c r="E611" s="82">
        <f>'SOW Units'!J115</f>
        <v>0</v>
      </c>
      <c r="F611" s="34">
        <f>'SOW Units'!G115</f>
        <v>125</v>
      </c>
      <c r="G611" s="244">
        <f t="shared" si="65"/>
        <v>0</v>
      </c>
      <c r="H611" s="85">
        <v>0</v>
      </c>
      <c r="I611" s="360">
        <f t="shared" si="66"/>
        <v>0</v>
      </c>
      <c r="J611" s="89">
        <v>0</v>
      </c>
      <c r="K611" s="244">
        <f t="shared" si="67"/>
        <v>0</v>
      </c>
      <c r="L611" s="93">
        <f t="shared" si="68"/>
        <v>0</v>
      </c>
      <c r="M611" s="375">
        <f t="shared" si="69"/>
        <v>0</v>
      </c>
      <c r="N611" s="225" t="b">
        <f t="shared" si="70"/>
        <v>0</v>
      </c>
      <c r="O611" s="36"/>
      <c r="P611" s="36"/>
      <c r="Q611" s="36"/>
      <c r="R611" s="36"/>
    </row>
    <row r="612" spans="1:18" s="8" customFormat="1" ht="16.5" customHeight="1" x14ac:dyDescent="0.3">
      <c r="A612" s="122" t="str">
        <f>'SOW Units'!B116</f>
        <v>8-11.</v>
      </c>
      <c r="B612" s="542" t="str">
        <f>IF('SOW Units'!C116="","",'SOW Units'!C116)</f>
        <v>Electronic Data Deliverables (EDD)</v>
      </c>
      <c r="C612" s="543"/>
      <c r="D612" s="252" t="str">
        <f>IF('SOW Units'!E116="","",'SOW Units'!E116)</f>
        <v>Per Sampling Event</v>
      </c>
      <c r="E612" s="82">
        <f>'SOW Units'!J116</f>
        <v>2</v>
      </c>
      <c r="F612" s="34">
        <f>'SOW Units'!G116</f>
        <v>65.62</v>
      </c>
      <c r="G612" s="244">
        <f t="shared" si="65"/>
        <v>131.24</v>
      </c>
      <c r="H612" s="85">
        <v>0</v>
      </c>
      <c r="I612" s="360">
        <f t="shared" si="66"/>
        <v>0</v>
      </c>
      <c r="J612" s="89">
        <v>0</v>
      </c>
      <c r="K612" s="244">
        <f t="shared" si="67"/>
        <v>0</v>
      </c>
      <c r="L612" s="93">
        <f t="shared" si="68"/>
        <v>2</v>
      </c>
      <c r="M612" s="375">
        <f t="shared" si="69"/>
        <v>131.24</v>
      </c>
      <c r="N612" s="225" t="b">
        <f t="shared" si="70"/>
        <v>1</v>
      </c>
      <c r="O612" s="36"/>
      <c r="P612" s="36"/>
      <c r="Q612" s="36"/>
      <c r="R612" s="36"/>
    </row>
    <row r="613" spans="1:18" s="8" customFormat="1" ht="16.5" hidden="1" customHeight="1" x14ac:dyDescent="0.3">
      <c r="A613" s="122" t="str">
        <f>'SOW Units'!B117</f>
        <v>8-12.</v>
      </c>
      <c r="B613" s="542" t="str">
        <f>IF('SOW Units'!C117="","",'SOW Units'!C117)</f>
        <v>Survey Latitude/Longitude of Existing Monitor Wells</v>
      </c>
      <c r="C613" s="543"/>
      <c r="D613" s="57" t="str">
        <f>IF('SOW Units'!E117="","",'SOW Units'!E117)</f>
        <v xml:space="preserve">Per Well </v>
      </c>
      <c r="E613" s="82">
        <f>'SOW Units'!J117</f>
        <v>0</v>
      </c>
      <c r="F613" s="34">
        <f>'SOW Units'!G117</f>
        <v>30.37</v>
      </c>
      <c r="G613" s="244">
        <f t="shared" si="65"/>
        <v>0</v>
      </c>
      <c r="H613" s="85">
        <v>0</v>
      </c>
      <c r="I613" s="360">
        <f t="shared" si="66"/>
        <v>0</v>
      </c>
      <c r="J613" s="89">
        <v>0</v>
      </c>
      <c r="K613" s="244">
        <f t="shared" si="67"/>
        <v>0</v>
      </c>
      <c r="L613" s="93">
        <f t="shared" si="68"/>
        <v>0</v>
      </c>
      <c r="M613" s="375">
        <f t="shared" si="69"/>
        <v>0</v>
      </c>
      <c r="N613" s="225" t="b">
        <f t="shared" si="70"/>
        <v>0</v>
      </c>
      <c r="O613" s="36"/>
      <c r="P613" s="36"/>
      <c r="Q613" s="36"/>
      <c r="R613" s="36"/>
    </row>
    <row r="614" spans="1:18" s="8" customFormat="1" ht="16.5" hidden="1" customHeight="1" x14ac:dyDescent="0.3">
      <c r="A614" s="122" t="str">
        <f>'SOW Units'!B118</f>
        <v>8-13.</v>
      </c>
      <c r="B614" s="542" t="str">
        <f>IF('SOW Units'!C118="","",'SOW Units'!C118)</f>
        <v>Survey Latitude/Longitude of New Monitor Wells</v>
      </c>
      <c r="C614" s="543"/>
      <c r="D614" s="57" t="str">
        <f>IF('SOW Units'!E118="","",'SOW Units'!E118)</f>
        <v xml:space="preserve">Per Well </v>
      </c>
      <c r="E614" s="82">
        <f>'SOW Units'!J118</f>
        <v>0</v>
      </c>
      <c r="F614" s="34">
        <f>'SOW Units'!G118</f>
        <v>30.37</v>
      </c>
      <c r="G614" s="244">
        <f t="shared" si="65"/>
        <v>0</v>
      </c>
      <c r="H614" s="85">
        <v>0</v>
      </c>
      <c r="I614" s="360">
        <f t="shared" si="66"/>
        <v>0</v>
      </c>
      <c r="J614" s="89">
        <v>0</v>
      </c>
      <c r="K614" s="244">
        <f t="shared" si="67"/>
        <v>0</v>
      </c>
      <c r="L614" s="93">
        <f t="shared" si="68"/>
        <v>0</v>
      </c>
      <c r="M614" s="375">
        <f t="shared" si="69"/>
        <v>0</v>
      </c>
      <c r="N614" s="225" t="b">
        <f t="shared" si="70"/>
        <v>0</v>
      </c>
      <c r="O614" s="36"/>
      <c r="P614" s="36"/>
      <c r="Q614" s="36"/>
      <c r="R614" s="36"/>
    </row>
    <row r="615" spans="1:18" s="8" customFormat="1" ht="46.5" hidden="1" customHeight="1" x14ac:dyDescent="0.3">
      <c r="A615" s="122" t="str">
        <f>'SOW Units'!B119</f>
        <v>8-14.</v>
      </c>
      <c r="B615" s="542" t="str">
        <f>IF('SOW Units'!C119="","",'SOW Units'!C119)</f>
        <v>Encore (25 gram) for SPLP Soil Sample Collection:  [Per Encore].  The cost will include the 25 gram Encore samples submitted to the laboratory for SPLP testing and the 25 gram Encore samples collected in the field but not submitted to the laboratory for testing (discarded).</v>
      </c>
      <c r="C615" s="550"/>
      <c r="D615" s="58" t="str">
        <f>IF('SOW Units'!E119="","",'SOW Units'!E119)</f>
        <v>Per Sample</v>
      </c>
      <c r="E615" s="82">
        <f>'SOW Units'!J119</f>
        <v>0</v>
      </c>
      <c r="F615" s="34">
        <f>'SOW Units'!G119</f>
        <v>19.68</v>
      </c>
      <c r="G615" s="35">
        <f t="shared" si="65"/>
        <v>0</v>
      </c>
      <c r="H615" s="85">
        <v>0</v>
      </c>
      <c r="I615" s="361">
        <f t="shared" si="66"/>
        <v>0</v>
      </c>
      <c r="J615" s="89">
        <v>0</v>
      </c>
      <c r="K615" s="35">
        <f t="shared" si="67"/>
        <v>0</v>
      </c>
      <c r="L615" s="93">
        <f t="shared" si="68"/>
        <v>0</v>
      </c>
      <c r="M615" s="375">
        <f t="shared" si="69"/>
        <v>0</v>
      </c>
      <c r="N615" s="225" t="b">
        <f t="shared" si="70"/>
        <v>0</v>
      </c>
      <c r="O615" s="36"/>
      <c r="P615" s="36"/>
      <c r="Q615" s="36"/>
      <c r="R615" s="36"/>
    </row>
    <row r="616" spans="1:18" s="8" customFormat="1" ht="17.25" hidden="1" customHeight="1" x14ac:dyDescent="0.3">
      <c r="A616" s="253" t="str">
        <f>'SOW Units'!B120</f>
        <v>9.</v>
      </c>
      <c r="B616" s="560" t="str">
        <f>IF('SOW Units'!C120="","",'SOW Units'!C120)</f>
        <v xml:space="preserve">LABORATORY ANALYSIS  </v>
      </c>
      <c r="C616" s="561"/>
      <c r="D616" s="206" t="str">
        <f>IF('SOW Units'!E120="","",'SOW Units'!E120)</f>
        <v/>
      </c>
      <c r="E616" s="207"/>
      <c r="F616" s="194"/>
      <c r="G616" s="243"/>
      <c r="H616" s="208"/>
      <c r="I616" s="359"/>
      <c r="J616" s="196"/>
      <c r="K616" s="243"/>
      <c r="L616" s="209"/>
      <c r="M616" s="374"/>
      <c r="N616" s="225" t="b">
        <f t="shared" si="70"/>
        <v>0</v>
      </c>
      <c r="O616" s="36"/>
      <c r="P616" s="36"/>
      <c r="Q616" s="36"/>
      <c r="R616" s="36"/>
    </row>
    <row r="617" spans="1:18" s="8" customFormat="1" ht="17.25" hidden="1" customHeight="1" x14ac:dyDescent="0.3">
      <c r="A617" s="253" t="str">
        <f>'SOW Units'!B121</f>
        <v>9.A.</v>
      </c>
      <c r="B617" s="560" t="str">
        <f>IF('SOW Units'!C121="","",'SOW Units'!C121)</f>
        <v>SOIL/SEDIMENT ANALYSIS</v>
      </c>
      <c r="C617" s="561"/>
      <c r="D617" s="206" t="str">
        <f>IF('SOW Units'!E121="","",'SOW Units'!E121)</f>
        <v/>
      </c>
      <c r="E617" s="207"/>
      <c r="F617" s="194"/>
      <c r="G617" s="243"/>
      <c r="H617" s="208"/>
      <c r="I617" s="359"/>
      <c r="J617" s="196"/>
      <c r="K617" s="243"/>
      <c r="L617" s="209"/>
      <c r="M617" s="374"/>
      <c r="N617" s="225" t="b">
        <f t="shared" si="70"/>
        <v>0</v>
      </c>
      <c r="O617" s="36"/>
      <c r="P617" s="36"/>
      <c r="Q617" s="36"/>
      <c r="R617" s="36"/>
    </row>
    <row r="618" spans="1:18" s="8" customFormat="1" ht="32.25" hidden="1" customHeight="1" x14ac:dyDescent="0.3">
      <c r="A618" s="122" t="str">
        <f>'SOW Units'!B122</f>
        <v>9-1.</v>
      </c>
      <c r="B618" s="542" t="str">
        <f>IF('SOW Units'!C122="","",'SOW Units'!C122)</f>
        <v>Soil, Used Oil/Unknown Product Group-Table D of Ch. 62-780, F.A.C., except for non-Priority Pollutant Organics (multiple methods)</v>
      </c>
      <c r="C618" s="543"/>
      <c r="D618" s="57" t="str">
        <f>IF('SOW Units'!E122="","",'SOW Units'!E122)</f>
        <v>Per Sample</v>
      </c>
      <c r="E618" s="82">
        <f>'SOW Units'!J122</f>
        <v>0</v>
      </c>
      <c r="F618" s="34">
        <f>'SOW Units'!G122</f>
        <v>434</v>
      </c>
      <c r="G618" s="244">
        <f t="shared" si="65"/>
        <v>0</v>
      </c>
      <c r="H618" s="85">
        <v>0</v>
      </c>
      <c r="I618" s="360">
        <f t="shared" si="66"/>
        <v>0</v>
      </c>
      <c r="J618" s="89">
        <v>0</v>
      </c>
      <c r="K618" s="244">
        <f t="shared" si="67"/>
        <v>0</v>
      </c>
      <c r="L618" s="93">
        <f t="shared" si="68"/>
        <v>0</v>
      </c>
      <c r="M618" s="375">
        <f t="shared" si="69"/>
        <v>0</v>
      </c>
      <c r="N618" s="225" t="b">
        <f t="shared" si="70"/>
        <v>0</v>
      </c>
      <c r="O618" s="36"/>
      <c r="P618" s="36"/>
      <c r="Q618" s="36"/>
      <c r="R618" s="36"/>
    </row>
    <row r="619" spans="1:18" s="8" customFormat="1" ht="16.5" hidden="1" customHeight="1" x14ac:dyDescent="0.3">
      <c r="A619" s="122" t="str">
        <f>'SOW Units'!B123</f>
        <v>9-2.</v>
      </c>
      <c r="B619" s="542" t="str">
        <f>IF('SOW Units'!C123="","",'SOW Units'!C123)</f>
        <v>Soil, BTEX + MTBE (EPA 8021 or EPA 8260)</v>
      </c>
      <c r="C619" s="543"/>
      <c r="D619" s="57" t="str">
        <f>IF('SOW Units'!E123="","",'SOW Units'!E123)</f>
        <v>Per Sample</v>
      </c>
      <c r="E619" s="82">
        <f>'SOW Units'!J123</f>
        <v>0</v>
      </c>
      <c r="F619" s="34">
        <f>'SOW Units'!G123</f>
        <v>46.17</v>
      </c>
      <c r="G619" s="244">
        <f t="shared" si="65"/>
        <v>0</v>
      </c>
      <c r="H619" s="85">
        <v>0</v>
      </c>
      <c r="I619" s="360">
        <f t="shared" si="66"/>
        <v>0</v>
      </c>
      <c r="J619" s="89">
        <v>0</v>
      </c>
      <c r="K619" s="244">
        <f t="shared" si="67"/>
        <v>0</v>
      </c>
      <c r="L619" s="93">
        <f t="shared" si="68"/>
        <v>0</v>
      </c>
      <c r="M619" s="375">
        <f t="shared" si="69"/>
        <v>0</v>
      </c>
      <c r="N619" s="225" t="b">
        <f t="shared" si="70"/>
        <v>0</v>
      </c>
      <c r="O619" s="36"/>
      <c r="P619" s="36"/>
      <c r="Q619" s="36"/>
      <c r="R619" s="36"/>
    </row>
    <row r="620" spans="1:18" s="8" customFormat="1" ht="16.5" hidden="1" customHeight="1" x14ac:dyDescent="0.3">
      <c r="A620" s="122" t="str">
        <f>'SOW Units'!B124</f>
        <v>9-3.</v>
      </c>
      <c r="B620" s="542" t="str">
        <f>IF('SOW Units'!C124="","",'SOW Units'!C124)</f>
        <v>Soil, Volatile Organic Halocarbons (EPA 8021 or EPA 8260)</v>
      </c>
      <c r="C620" s="543"/>
      <c r="D620" s="57" t="str">
        <f>IF('SOW Units'!E124="","",'SOW Units'!E124)</f>
        <v>Per Sample</v>
      </c>
      <c r="E620" s="82">
        <f>'SOW Units'!J124</f>
        <v>0</v>
      </c>
      <c r="F620" s="34">
        <f>'SOW Units'!G124</f>
        <v>66.150000000000006</v>
      </c>
      <c r="G620" s="244">
        <f t="shared" si="65"/>
        <v>0</v>
      </c>
      <c r="H620" s="85">
        <v>0</v>
      </c>
      <c r="I620" s="360">
        <f t="shared" si="66"/>
        <v>0</v>
      </c>
      <c r="J620" s="89">
        <v>0</v>
      </c>
      <c r="K620" s="244">
        <f t="shared" si="67"/>
        <v>0</v>
      </c>
      <c r="L620" s="93">
        <f t="shared" si="68"/>
        <v>0</v>
      </c>
      <c r="M620" s="375">
        <f t="shared" si="69"/>
        <v>0</v>
      </c>
      <c r="N620" s="225" t="b">
        <f t="shared" si="70"/>
        <v>0</v>
      </c>
      <c r="O620" s="36"/>
      <c r="P620" s="36"/>
      <c r="Q620" s="36"/>
      <c r="R620" s="36"/>
    </row>
    <row r="621" spans="1:18" s="8" customFormat="1" ht="16.5" customHeight="1" x14ac:dyDescent="0.3">
      <c r="A621" s="122" t="str">
        <f>'SOW Units'!B125</f>
        <v>9-4.</v>
      </c>
      <c r="B621" s="542" t="str">
        <f>IF('SOW Units'!C125="","",'SOW Units'!C125)</f>
        <v>Soil, BTEX + MTBE + VOHs (EPA 8021 or EPA 8260)</v>
      </c>
      <c r="C621" s="543"/>
      <c r="D621" s="57" t="str">
        <f>IF('SOW Units'!E125="","",'SOW Units'!E125)</f>
        <v>Per Sample</v>
      </c>
      <c r="E621" s="82">
        <f>'SOW Units'!J125</f>
        <v>1</v>
      </c>
      <c r="F621" s="34">
        <f>'SOW Units'!G125</f>
        <v>83.86</v>
      </c>
      <c r="G621" s="244">
        <f t="shared" si="65"/>
        <v>83.86</v>
      </c>
      <c r="H621" s="85">
        <v>0</v>
      </c>
      <c r="I621" s="360">
        <f t="shared" si="66"/>
        <v>0</v>
      </c>
      <c r="J621" s="89">
        <v>0</v>
      </c>
      <c r="K621" s="244">
        <f t="shared" si="67"/>
        <v>0</v>
      </c>
      <c r="L621" s="93">
        <f t="shared" si="68"/>
        <v>1</v>
      </c>
      <c r="M621" s="375">
        <f t="shared" si="69"/>
        <v>83.86</v>
      </c>
      <c r="N621" s="225" t="b">
        <f t="shared" si="70"/>
        <v>1</v>
      </c>
      <c r="O621" s="36"/>
      <c r="P621" s="36"/>
      <c r="Q621" s="36"/>
      <c r="R621" s="36"/>
    </row>
    <row r="622" spans="1:18" s="8" customFormat="1" ht="16.5" customHeight="1" x14ac:dyDescent="0.3">
      <c r="A622" s="122" t="str">
        <f>'SOW Units'!B126</f>
        <v>9-5.</v>
      </c>
      <c r="B622" s="542" t="str">
        <f>IF('SOW Units'!C126="","",'SOW Units'!C126)</f>
        <v>Soil, Polycyclic Aromatic Hydrocarbons (EPA 8270 or EPA 8310)</v>
      </c>
      <c r="C622" s="543"/>
      <c r="D622" s="57" t="str">
        <f>IF('SOW Units'!E126="","",'SOW Units'!E126)</f>
        <v>Per Sample</v>
      </c>
      <c r="E622" s="82">
        <f>'SOW Units'!J126</f>
        <v>4</v>
      </c>
      <c r="F622" s="34">
        <f>'SOW Units'!G126</f>
        <v>89.93</v>
      </c>
      <c r="G622" s="244">
        <f t="shared" si="65"/>
        <v>359.72</v>
      </c>
      <c r="H622" s="85">
        <v>0</v>
      </c>
      <c r="I622" s="360">
        <f t="shared" si="66"/>
        <v>0</v>
      </c>
      <c r="J622" s="89">
        <v>0</v>
      </c>
      <c r="K622" s="244">
        <f t="shared" si="67"/>
        <v>0</v>
      </c>
      <c r="L622" s="93">
        <f t="shared" si="68"/>
        <v>4</v>
      </c>
      <c r="M622" s="375">
        <f t="shared" si="69"/>
        <v>359.72</v>
      </c>
      <c r="N622" s="225" t="b">
        <f t="shared" si="70"/>
        <v>1</v>
      </c>
      <c r="O622" s="36"/>
      <c r="P622" s="36"/>
      <c r="Q622" s="36"/>
      <c r="R622" s="36"/>
    </row>
    <row r="623" spans="1:18" s="8" customFormat="1" ht="16.5" hidden="1" customHeight="1" x14ac:dyDescent="0.3">
      <c r="A623" s="122" t="str">
        <f>'SOW Units'!B127</f>
        <v>9-6.</v>
      </c>
      <c r="B623" s="542" t="str">
        <f>IF('SOW Units'!C127="","",'SOW Units'!C127)</f>
        <v>Soil, Priority Pollutant Volatile Organics (EPA 8260)</v>
      </c>
      <c r="C623" s="543"/>
      <c r="D623" s="57" t="str">
        <f>IF('SOW Units'!E127="","",'SOW Units'!E127)</f>
        <v>Per Sample</v>
      </c>
      <c r="E623" s="82">
        <f>'SOW Units'!J127</f>
        <v>0</v>
      </c>
      <c r="F623" s="34">
        <f>'SOW Units'!G127</f>
        <v>85.07</v>
      </c>
      <c r="G623" s="244">
        <f t="shared" si="65"/>
        <v>0</v>
      </c>
      <c r="H623" s="85">
        <v>0</v>
      </c>
      <c r="I623" s="360">
        <f t="shared" si="66"/>
        <v>0</v>
      </c>
      <c r="J623" s="89">
        <v>0</v>
      </c>
      <c r="K623" s="244">
        <f t="shared" si="67"/>
        <v>0</v>
      </c>
      <c r="L623" s="93">
        <f t="shared" si="68"/>
        <v>0</v>
      </c>
      <c r="M623" s="375">
        <f t="shared" si="69"/>
        <v>0</v>
      </c>
      <c r="N623" s="225" t="b">
        <f t="shared" si="70"/>
        <v>0</v>
      </c>
      <c r="O623" s="36"/>
      <c r="P623" s="36"/>
      <c r="Q623" s="36"/>
      <c r="R623" s="36"/>
    </row>
    <row r="624" spans="1:18" s="8" customFormat="1" ht="32.25" hidden="1" customHeight="1" x14ac:dyDescent="0.3">
      <c r="A624" s="122" t="str">
        <f>'SOW Units'!B128</f>
        <v>9-7.</v>
      </c>
      <c r="B624" s="542" t="str">
        <f>IF('SOW Units'!C128="","",'SOW Units'!C128)</f>
        <v>Soil, Priority Pollutant Extractable Organics-Base Neutral and Acid Extractables (EPA 8270 list [e.g., EPA 8081/8082 + EPA 8270])</v>
      </c>
      <c r="C624" s="543"/>
      <c r="D624" s="57" t="str">
        <f>IF('SOW Units'!E128="","",'SOW Units'!E128)</f>
        <v>Per Sample</v>
      </c>
      <c r="E624" s="82">
        <f>'SOW Units'!J128</f>
        <v>0</v>
      </c>
      <c r="F624" s="34">
        <f>'SOW Units'!G128</f>
        <v>158</v>
      </c>
      <c r="G624" s="244">
        <f t="shared" si="65"/>
        <v>0</v>
      </c>
      <c r="H624" s="85">
        <v>0</v>
      </c>
      <c r="I624" s="360">
        <f t="shared" si="66"/>
        <v>0</v>
      </c>
      <c r="J624" s="89">
        <v>0</v>
      </c>
      <c r="K624" s="244">
        <f t="shared" si="67"/>
        <v>0</v>
      </c>
      <c r="L624" s="93">
        <f t="shared" si="68"/>
        <v>0</v>
      </c>
      <c r="M624" s="375">
        <f t="shared" si="69"/>
        <v>0</v>
      </c>
      <c r="N624" s="225" t="b">
        <f t="shared" si="70"/>
        <v>0</v>
      </c>
      <c r="O624" s="36"/>
      <c r="P624" s="36"/>
      <c r="Q624" s="36"/>
      <c r="R624" s="36"/>
    </row>
    <row r="625" spans="1:18" s="9" customFormat="1" ht="16.5" hidden="1" customHeight="1" x14ac:dyDescent="0.3">
      <c r="A625" s="122" t="str">
        <f>'SOW Units'!B129</f>
        <v>9-8.</v>
      </c>
      <c r="B625" s="542" t="str">
        <f>IF('SOW Units'!C129="","",'SOW Units'!C129)</f>
        <v>Soil, Total Recoverable Petroleum Hydrocarbons (FL-PRO)</v>
      </c>
      <c r="C625" s="543"/>
      <c r="D625" s="57" t="str">
        <f>IF('SOW Units'!E129="","",'SOW Units'!E129)</f>
        <v>Per Sample</v>
      </c>
      <c r="E625" s="82">
        <f>'SOW Units'!J129</f>
        <v>0</v>
      </c>
      <c r="F625" s="34">
        <f>'SOW Units'!G129</f>
        <v>54.69</v>
      </c>
      <c r="G625" s="244">
        <f t="shared" si="65"/>
        <v>0</v>
      </c>
      <c r="H625" s="85">
        <v>0</v>
      </c>
      <c r="I625" s="360">
        <f t="shared" si="66"/>
        <v>0</v>
      </c>
      <c r="J625" s="89">
        <v>0</v>
      </c>
      <c r="K625" s="244">
        <f t="shared" si="67"/>
        <v>0</v>
      </c>
      <c r="L625" s="93">
        <f t="shared" si="68"/>
        <v>0</v>
      </c>
      <c r="M625" s="375">
        <f t="shared" si="69"/>
        <v>0</v>
      </c>
      <c r="N625" s="225" t="b">
        <f t="shared" si="70"/>
        <v>0</v>
      </c>
      <c r="O625" s="45"/>
      <c r="P625" s="45"/>
      <c r="Q625" s="45"/>
      <c r="R625" s="45"/>
    </row>
    <row r="626" spans="1:18" s="8" customFormat="1" ht="16.5" hidden="1" customHeight="1" x14ac:dyDescent="0.3">
      <c r="A626" s="122" t="str">
        <f>'SOW Units'!B130</f>
        <v>9-8.a.</v>
      </c>
      <c r="B626" s="542" t="str">
        <f>IF('SOW Units'!C130="","",'SOW Units'!C130)</f>
        <v>Soil, TRPH Fractionation (MADEP-EPH/VPH Method or TPHCWG Direct Method)</v>
      </c>
      <c r="C626" s="543"/>
      <c r="D626" s="57" t="str">
        <f>IF('SOW Units'!E130="","",'SOW Units'!E130)</f>
        <v>Per Sample</v>
      </c>
      <c r="E626" s="82">
        <f>'SOW Units'!J130</f>
        <v>0</v>
      </c>
      <c r="F626" s="34">
        <f>'SOW Units'!G130</f>
        <v>262.54000000000002</v>
      </c>
      <c r="G626" s="244">
        <f t="shared" si="65"/>
        <v>0</v>
      </c>
      <c r="H626" s="85">
        <v>0</v>
      </c>
      <c r="I626" s="360">
        <f t="shared" si="66"/>
        <v>0</v>
      </c>
      <c r="J626" s="89">
        <v>0</v>
      </c>
      <c r="K626" s="244">
        <f t="shared" si="67"/>
        <v>0</v>
      </c>
      <c r="L626" s="93">
        <f t="shared" si="68"/>
        <v>0</v>
      </c>
      <c r="M626" s="375">
        <f t="shared" si="69"/>
        <v>0</v>
      </c>
      <c r="N626" s="225" t="b">
        <f t="shared" si="70"/>
        <v>0</v>
      </c>
      <c r="O626" s="36"/>
      <c r="P626" s="36"/>
      <c r="Q626" s="36"/>
      <c r="R626" s="36"/>
    </row>
    <row r="627" spans="1:18" s="8" customFormat="1" ht="16.5" hidden="1" customHeight="1" x14ac:dyDescent="0.3">
      <c r="A627" s="122" t="str">
        <f>'SOW Units'!B131</f>
        <v>9-9.</v>
      </c>
      <c r="B627" s="542" t="str">
        <f>IF('SOW Units'!C131="","",'SOW Units'!C131)</f>
        <v>Soil, PCBs [or Aroclors] (EPA 8082)</v>
      </c>
      <c r="C627" s="543"/>
      <c r="D627" s="57" t="str">
        <f>IF('SOW Units'!E131="","",'SOW Units'!E131)</f>
        <v>Per Sample</v>
      </c>
      <c r="E627" s="82">
        <f>'SOW Units'!J131</f>
        <v>0</v>
      </c>
      <c r="F627" s="34">
        <f>'SOW Units'!G131</f>
        <v>49.61</v>
      </c>
      <c r="G627" s="244">
        <f t="shared" si="65"/>
        <v>0</v>
      </c>
      <c r="H627" s="85">
        <v>0</v>
      </c>
      <c r="I627" s="360">
        <f t="shared" si="66"/>
        <v>0</v>
      </c>
      <c r="J627" s="89">
        <v>0</v>
      </c>
      <c r="K627" s="244">
        <f t="shared" si="67"/>
        <v>0</v>
      </c>
      <c r="L627" s="93">
        <f t="shared" si="68"/>
        <v>0</v>
      </c>
      <c r="M627" s="375">
        <f t="shared" si="69"/>
        <v>0</v>
      </c>
      <c r="N627" s="225" t="b">
        <f t="shared" si="70"/>
        <v>0</v>
      </c>
      <c r="O627" s="36"/>
      <c r="P627" s="36"/>
      <c r="Q627" s="36"/>
      <c r="R627" s="36"/>
    </row>
    <row r="628" spans="1:18" s="8" customFormat="1" ht="32.25" hidden="1" customHeight="1" x14ac:dyDescent="0.3">
      <c r="A628" s="122" t="str">
        <f>'SOW Units'!B132</f>
        <v>9-10.</v>
      </c>
      <c r="B628" s="542" t="str">
        <f>IF('SOW Units'!C132="","",'SOW Units'!C132)</f>
        <v>Soil, 8 RCRA Metals (EPA 6010 or EPA 6020 [Arsenic, Barium, Cadmium, Chromium, Lead, Selenium, Silver] and EPA 6020 or EPA 7471 [Mercury])</v>
      </c>
      <c r="C628" s="543"/>
      <c r="D628" s="57" t="str">
        <f>IF('SOW Units'!E132="","",'SOW Units'!E132)</f>
        <v>Per Sample</v>
      </c>
      <c r="E628" s="82">
        <f>'SOW Units'!J132</f>
        <v>0</v>
      </c>
      <c r="F628" s="34">
        <f>'SOW Units'!G132</f>
        <v>76.56</v>
      </c>
      <c r="G628" s="244">
        <f t="shared" si="65"/>
        <v>0</v>
      </c>
      <c r="H628" s="85">
        <v>0</v>
      </c>
      <c r="I628" s="360">
        <f t="shared" si="66"/>
        <v>0</v>
      </c>
      <c r="J628" s="89">
        <v>0</v>
      </c>
      <c r="K628" s="244">
        <f t="shared" si="67"/>
        <v>0</v>
      </c>
      <c r="L628" s="93">
        <f t="shared" si="68"/>
        <v>0</v>
      </c>
      <c r="M628" s="375">
        <f t="shared" si="69"/>
        <v>0</v>
      </c>
      <c r="N628" s="225" t="b">
        <f t="shared" si="70"/>
        <v>0</v>
      </c>
      <c r="O628" s="36"/>
      <c r="P628" s="36"/>
      <c r="Q628" s="36"/>
      <c r="R628" s="36"/>
    </row>
    <row r="629" spans="1:18" s="8" customFormat="1" ht="16.5" customHeight="1" x14ac:dyDescent="0.3">
      <c r="A629" s="122" t="str">
        <f>'SOW Units'!B133</f>
        <v>9-11.</v>
      </c>
      <c r="B629" s="542" t="str">
        <f>IF('SOW Units'!C133="","",'SOW Units'!C133)</f>
        <v>Soil, Arsenic (EPA 6010 or EPA 6020)</v>
      </c>
      <c r="C629" s="543"/>
      <c r="D629" s="57" t="str">
        <f>IF('SOW Units'!E133="","",'SOW Units'!E133)</f>
        <v>Per Sample</v>
      </c>
      <c r="E629" s="82">
        <f>'SOW Units'!J133</f>
        <v>1</v>
      </c>
      <c r="F629" s="34">
        <f>'SOW Units'!G133</f>
        <v>12.12</v>
      </c>
      <c r="G629" s="244">
        <f t="shared" si="65"/>
        <v>12.12</v>
      </c>
      <c r="H629" s="85">
        <v>0</v>
      </c>
      <c r="I629" s="360">
        <f t="shared" si="66"/>
        <v>0</v>
      </c>
      <c r="J629" s="89">
        <v>0</v>
      </c>
      <c r="K629" s="244">
        <f t="shared" si="67"/>
        <v>0</v>
      </c>
      <c r="L629" s="93">
        <f t="shared" si="68"/>
        <v>1</v>
      </c>
      <c r="M629" s="375">
        <f t="shared" si="69"/>
        <v>12.12</v>
      </c>
      <c r="N629" s="225" t="b">
        <f t="shared" si="70"/>
        <v>1</v>
      </c>
      <c r="O629" s="36"/>
      <c r="P629" s="36"/>
      <c r="Q629" s="36"/>
      <c r="R629" s="36"/>
    </row>
    <row r="630" spans="1:18" s="8" customFormat="1" ht="16.5" customHeight="1" x14ac:dyDescent="0.3">
      <c r="A630" s="122" t="str">
        <f>'SOW Units'!B134</f>
        <v>9-12.</v>
      </c>
      <c r="B630" s="542" t="str">
        <f>IF('SOW Units'!C134="","",'SOW Units'!C134)</f>
        <v>Soil, Cadmium (EPA 6010 or EPA 6020)</v>
      </c>
      <c r="C630" s="543"/>
      <c r="D630" s="57" t="str">
        <f>IF('SOW Units'!E134="","",'SOW Units'!E134)</f>
        <v>Per Sample</v>
      </c>
      <c r="E630" s="82">
        <f>'SOW Units'!J134</f>
        <v>1</v>
      </c>
      <c r="F630" s="34">
        <f>'SOW Units'!G134</f>
        <v>12.12</v>
      </c>
      <c r="G630" s="244">
        <f t="shared" si="65"/>
        <v>12.12</v>
      </c>
      <c r="H630" s="85">
        <v>0</v>
      </c>
      <c r="I630" s="360">
        <f t="shared" si="66"/>
        <v>0</v>
      </c>
      <c r="J630" s="89">
        <v>0</v>
      </c>
      <c r="K630" s="244">
        <f t="shared" si="67"/>
        <v>0</v>
      </c>
      <c r="L630" s="93">
        <f t="shared" si="68"/>
        <v>1</v>
      </c>
      <c r="M630" s="375">
        <f t="shared" si="69"/>
        <v>12.12</v>
      </c>
      <c r="N630" s="225" t="b">
        <f t="shared" si="70"/>
        <v>1</v>
      </c>
      <c r="O630" s="36"/>
      <c r="P630" s="36"/>
      <c r="Q630" s="36"/>
      <c r="R630" s="36"/>
    </row>
    <row r="631" spans="1:18" s="8" customFormat="1" ht="16.5" customHeight="1" x14ac:dyDescent="0.3">
      <c r="A631" s="122" t="str">
        <f>'SOW Units'!B135</f>
        <v>9-13.</v>
      </c>
      <c r="B631" s="542" t="str">
        <f>IF('SOW Units'!C135="","",'SOW Units'!C135)</f>
        <v>Soil, Chromium (EPA 6010 or EPA 6020)</v>
      </c>
      <c r="C631" s="543"/>
      <c r="D631" s="57" t="str">
        <f>IF('SOW Units'!E135="","",'SOW Units'!E135)</f>
        <v>Per Sample</v>
      </c>
      <c r="E631" s="82">
        <f>'SOW Units'!J135</f>
        <v>1</v>
      </c>
      <c r="F631" s="34">
        <f>'SOW Units'!G135</f>
        <v>12.12</v>
      </c>
      <c r="G631" s="244">
        <f t="shared" si="65"/>
        <v>12.12</v>
      </c>
      <c r="H631" s="85">
        <v>0</v>
      </c>
      <c r="I631" s="360">
        <f t="shared" si="66"/>
        <v>0</v>
      </c>
      <c r="J631" s="89">
        <v>0</v>
      </c>
      <c r="K631" s="244">
        <f t="shared" si="67"/>
        <v>0</v>
      </c>
      <c r="L631" s="93">
        <f t="shared" si="68"/>
        <v>1</v>
      </c>
      <c r="M631" s="375">
        <f t="shared" si="69"/>
        <v>12.12</v>
      </c>
      <c r="N631" s="225" t="b">
        <f t="shared" si="70"/>
        <v>1</v>
      </c>
      <c r="O631" s="36"/>
      <c r="P631" s="36"/>
      <c r="Q631" s="36"/>
      <c r="R631" s="36"/>
    </row>
    <row r="632" spans="1:18" s="8" customFormat="1" ht="16.5" customHeight="1" x14ac:dyDescent="0.3">
      <c r="A632" s="122" t="str">
        <f>'SOW Units'!B136</f>
        <v>9-14.</v>
      </c>
      <c r="B632" s="542" t="str">
        <f>IF('SOW Units'!C136="","",'SOW Units'!C136)</f>
        <v>Soil, Lead (EPA 6010 or EPA 6020)</v>
      </c>
      <c r="C632" s="543"/>
      <c r="D632" s="57" t="str">
        <f>IF('SOW Units'!E136="","",'SOW Units'!E136)</f>
        <v>Per Sample</v>
      </c>
      <c r="E632" s="82">
        <f>'SOW Units'!J136</f>
        <v>4</v>
      </c>
      <c r="F632" s="34">
        <f>'SOW Units'!G136</f>
        <v>12.12</v>
      </c>
      <c r="G632" s="244">
        <f t="shared" si="65"/>
        <v>48.48</v>
      </c>
      <c r="H632" s="85">
        <v>0</v>
      </c>
      <c r="I632" s="360">
        <f t="shared" si="66"/>
        <v>0</v>
      </c>
      <c r="J632" s="89">
        <v>0</v>
      </c>
      <c r="K632" s="244">
        <f t="shared" si="67"/>
        <v>0</v>
      </c>
      <c r="L632" s="93">
        <f t="shared" si="68"/>
        <v>4</v>
      </c>
      <c r="M632" s="375">
        <f t="shared" si="69"/>
        <v>48.48</v>
      </c>
      <c r="N632" s="225" t="b">
        <f t="shared" si="70"/>
        <v>1</v>
      </c>
      <c r="O632" s="36"/>
      <c r="P632" s="36"/>
      <c r="Q632" s="36"/>
      <c r="R632" s="36"/>
    </row>
    <row r="633" spans="1:18" s="8" customFormat="1" ht="16.5" customHeight="1" x14ac:dyDescent="0.3">
      <c r="A633" s="122" t="str">
        <f>'SOW Units'!B137</f>
        <v>9-15.</v>
      </c>
      <c r="B633" s="542" t="str">
        <f>IF('SOW Units'!C137="","",'SOW Units'!C137)</f>
        <v>Soil, Toxicity Characteristic Leaching Procedure-Extraction Only (EPA 1311)</v>
      </c>
      <c r="C633" s="543"/>
      <c r="D633" s="57" t="str">
        <f>IF('SOW Units'!E137="","",'SOW Units'!E137)</f>
        <v>Per Sample</v>
      </c>
      <c r="E633" s="82">
        <f>'SOW Units'!J137</f>
        <v>5</v>
      </c>
      <c r="F633" s="34">
        <f>'SOW Units'!G137</f>
        <v>36.450000000000003</v>
      </c>
      <c r="G633" s="244">
        <f t="shared" si="65"/>
        <v>182.25</v>
      </c>
      <c r="H633" s="85">
        <v>0</v>
      </c>
      <c r="I633" s="360">
        <f t="shared" si="66"/>
        <v>0</v>
      </c>
      <c r="J633" s="89">
        <v>0</v>
      </c>
      <c r="K633" s="244">
        <f t="shared" si="67"/>
        <v>0</v>
      </c>
      <c r="L633" s="93">
        <f t="shared" si="68"/>
        <v>5</v>
      </c>
      <c r="M633" s="375">
        <f t="shared" si="69"/>
        <v>182.25</v>
      </c>
      <c r="N633" s="225" t="b">
        <f t="shared" si="70"/>
        <v>1</v>
      </c>
      <c r="O633" s="36"/>
      <c r="P633" s="36"/>
      <c r="Q633" s="36"/>
      <c r="R633" s="36"/>
    </row>
    <row r="634" spans="1:18" s="8" customFormat="1" ht="16.5" customHeight="1" x14ac:dyDescent="0.3">
      <c r="A634" s="122" t="str">
        <f>'SOW Units'!B138</f>
        <v>9-16.</v>
      </c>
      <c r="B634" s="542" t="str">
        <f>IF('SOW Units'!C138="","",'SOW Units'!C138)</f>
        <v>Soil, Synthetic Precipitation Leaching Procedure-Extraction Only (EPA1312)</v>
      </c>
      <c r="C634" s="543"/>
      <c r="D634" s="57" t="str">
        <f>IF('SOW Units'!E138="","",'SOW Units'!E138)</f>
        <v>Per Sample</v>
      </c>
      <c r="E634" s="82">
        <f>'SOW Units'!J138</f>
        <v>5</v>
      </c>
      <c r="F634" s="34">
        <f>'SOW Units'!G138</f>
        <v>36.450000000000003</v>
      </c>
      <c r="G634" s="244">
        <f t="shared" si="65"/>
        <v>182.25</v>
      </c>
      <c r="H634" s="85">
        <v>0</v>
      </c>
      <c r="I634" s="360">
        <f t="shared" si="66"/>
        <v>0</v>
      </c>
      <c r="J634" s="89">
        <v>0</v>
      </c>
      <c r="K634" s="244">
        <f t="shared" si="67"/>
        <v>0</v>
      </c>
      <c r="L634" s="93">
        <f t="shared" si="68"/>
        <v>5</v>
      </c>
      <c r="M634" s="375">
        <f t="shared" si="69"/>
        <v>182.25</v>
      </c>
      <c r="N634" s="225" t="b">
        <f t="shared" si="70"/>
        <v>1</v>
      </c>
      <c r="O634" s="36"/>
      <c r="P634" s="36"/>
      <c r="Q634" s="36"/>
      <c r="R634" s="36"/>
    </row>
    <row r="635" spans="1:18" s="8" customFormat="1" ht="16.5" hidden="1" customHeight="1" x14ac:dyDescent="0.3">
      <c r="A635" s="122" t="str">
        <f>'SOW Units'!B139</f>
        <v>9-17.</v>
      </c>
      <c r="B635" s="542" t="str">
        <f>IF('SOW Units'!C139="","",'SOW Units'!C139)</f>
        <v>Soil, Organic Carbon, Total (EPA 9060 or Walkey-Black)</v>
      </c>
      <c r="C635" s="543"/>
      <c r="D635" s="57" t="str">
        <f>IF('SOW Units'!E139="","",'SOW Units'!E139)</f>
        <v>Per Sample</v>
      </c>
      <c r="E635" s="82">
        <f>'SOW Units'!J139</f>
        <v>0</v>
      </c>
      <c r="F635" s="34">
        <f>'SOW Units'!G139</f>
        <v>46.2</v>
      </c>
      <c r="G635" s="244">
        <f t="shared" si="65"/>
        <v>0</v>
      </c>
      <c r="H635" s="85">
        <v>0</v>
      </c>
      <c r="I635" s="360">
        <f t="shared" si="66"/>
        <v>0</v>
      </c>
      <c r="J635" s="89">
        <v>0</v>
      </c>
      <c r="K635" s="244">
        <f t="shared" si="67"/>
        <v>0</v>
      </c>
      <c r="L635" s="93">
        <f t="shared" si="68"/>
        <v>0</v>
      </c>
      <c r="M635" s="375">
        <f t="shared" si="69"/>
        <v>0</v>
      </c>
      <c r="N635" s="225" t="b">
        <f t="shared" si="70"/>
        <v>0</v>
      </c>
      <c r="O635" s="36"/>
      <c r="P635" s="36"/>
      <c r="Q635" s="36"/>
      <c r="R635" s="36"/>
    </row>
    <row r="636" spans="1:18" s="8" customFormat="1" ht="32.25" hidden="1" customHeight="1" x14ac:dyDescent="0.3">
      <c r="A636" s="122" t="str">
        <f>'SOW Units'!B140</f>
        <v>9-18.</v>
      </c>
      <c r="B636" s="542" t="str">
        <f>IF('SOW Units'!C140="","",'SOW Units'!C140)</f>
        <v>Soil, Dry Bulk Density (ASTM D1556-07, ASTM D2167-08, ASTM D2922-01, -04, -04e, -96e1 or ASTM D2937-10)</v>
      </c>
      <c r="C636" s="543"/>
      <c r="D636" s="57" t="str">
        <f>IF('SOW Units'!E140="","",'SOW Units'!E140)</f>
        <v>Per Sample</v>
      </c>
      <c r="E636" s="82">
        <f>'SOW Units'!J140</f>
        <v>0</v>
      </c>
      <c r="F636" s="34">
        <f>'SOW Units'!G140</f>
        <v>73.5</v>
      </c>
      <c r="G636" s="244">
        <f t="shared" ref="G636:G699" si="71">$F636*E636</f>
        <v>0</v>
      </c>
      <c r="H636" s="85">
        <v>0</v>
      </c>
      <c r="I636" s="360">
        <f t="shared" ref="I636:I699" si="72">H636*F636</f>
        <v>0</v>
      </c>
      <c r="J636" s="89">
        <v>0</v>
      </c>
      <c r="K636" s="244">
        <f t="shared" ref="K636:K699" si="73">$F636*J636</f>
        <v>0</v>
      </c>
      <c r="L636" s="93">
        <f t="shared" ref="L636:L699" si="74">E636-H636-J636</f>
        <v>0</v>
      </c>
      <c r="M636" s="375">
        <f t="shared" ref="M636:M699" si="75">G636-I636-K636</f>
        <v>0</v>
      </c>
      <c r="N636" s="225" t="b">
        <f t="shared" si="70"/>
        <v>0</v>
      </c>
      <c r="O636" s="36"/>
      <c r="P636" s="36"/>
      <c r="Q636" s="36"/>
      <c r="R636" s="36"/>
    </row>
    <row r="637" spans="1:18" s="8" customFormat="1" ht="16.5" hidden="1" customHeight="1" x14ac:dyDescent="0.3">
      <c r="A637" s="122" t="str">
        <f>'SOW Units'!B141</f>
        <v>9-19.</v>
      </c>
      <c r="B637" s="542" t="str">
        <f>IF('SOW Units'!C141="","",'SOW Units'!C141)</f>
        <v>Soil, Moisture Content (ASTM D2216-10)</v>
      </c>
      <c r="C637" s="543"/>
      <c r="D637" s="57" t="str">
        <f>IF('SOW Units'!E141="","",'SOW Units'!E141)</f>
        <v>Per Sample</v>
      </c>
      <c r="E637" s="82">
        <f>'SOW Units'!J141</f>
        <v>0</v>
      </c>
      <c r="F637" s="34">
        <f>'SOW Units'!G141</f>
        <v>10.5</v>
      </c>
      <c r="G637" s="244">
        <f t="shared" si="71"/>
        <v>0</v>
      </c>
      <c r="H637" s="85">
        <v>0</v>
      </c>
      <c r="I637" s="360">
        <f t="shared" si="72"/>
        <v>0</v>
      </c>
      <c r="J637" s="89">
        <v>0</v>
      </c>
      <c r="K637" s="244">
        <f t="shared" si="73"/>
        <v>0</v>
      </c>
      <c r="L637" s="93">
        <f t="shared" si="74"/>
        <v>0</v>
      </c>
      <c r="M637" s="375">
        <f t="shared" si="75"/>
        <v>0</v>
      </c>
      <c r="N637" s="225" t="b">
        <f t="shared" si="70"/>
        <v>0</v>
      </c>
      <c r="O637" s="36"/>
      <c r="P637" s="36"/>
      <c r="Q637" s="36"/>
      <c r="R637" s="36"/>
    </row>
    <row r="638" spans="1:18" s="8" customFormat="1" ht="16.5" hidden="1" customHeight="1" x14ac:dyDescent="0.3">
      <c r="A638" s="122" t="str">
        <f>'SOW Units'!B142</f>
        <v>9-20.</v>
      </c>
      <c r="B638" s="542" t="str">
        <f>IF('SOW Units'!C142="","",'SOW Units'!C142)</f>
        <v>Soil, Texture, (See Gee 7 Bauder [1966])</v>
      </c>
      <c r="C638" s="543"/>
      <c r="D638" s="57" t="str">
        <f>IF('SOW Units'!E142="","",'SOW Units'!E142)</f>
        <v>Per Sample</v>
      </c>
      <c r="E638" s="82">
        <f>'SOW Units'!J142</f>
        <v>0</v>
      </c>
      <c r="F638" s="34">
        <f>'SOW Units'!G142</f>
        <v>68.25</v>
      </c>
      <c r="G638" s="244">
        <f t="shared" si="71"/>
        <v>0</v>
      </c>
      <c r="H638" s="85">
        <v>0</v>
      </c>
      <c r="I638" s="360">
        <f t="shared" si="72"/>
        <v>0</v>
      </c>
      <c r="J638" s="89">
        <v>0</v>
      </c>
      <c r="K638" s="244">
        <f t="shared" si="73"/>
        <v>0</v>
      </c>
      <c r="L638" s="93">
        <f t="shared" si="74"/>
        <v>0</v>
      </c>
      <c r="M638" s="375">
        <f t="shared" si="75"/>
        <v>0</v>
      </c>
      <c r="N638" s="225" t="b">
        <f t="shared" si="70"/>
        <v>0</v>
      </c>
      <c r="O638" s="36"/>
      <c r="P638" s="36"/>
      <c r="Q638" s="36"/>
      <c r="R638" s="36"/>
    </row>
    <row r="639" spans="1:18" s="8" customFormat="1" ht="32.25" hidden="1" customHeight="1" x14ac:dyDescent="0.3">
      <c r="A639" s="122" t="str">
        <f>'SOW Units'!B143</f>
        <v>9-21.</v>
      </c>
      <c r="B639" s="542" t="str">
        <f>IF('SOW Units'!C143="","",'SOW Units'!C143)</f>
        <v>Soil, GC/MS Full Scan, Alkanes, Isoalkanes, Cycloalkanes, Aromatics, Bicyclane, Sterane, and Terpane Biomarkers (ASTM D5739 High Resolution GC/MS)</v>
      </c>
      <c r="C639" s="543"/>
      <c r="D639" s="57" t="str">
        <f>IF('SOW Units'!E143="","",'SOW Units'!E143)</f>
        <v>Per Sample</v>
      </c>
      <c r="E639" s="82">
        <f>'SOW Units'!J143</f>
        <v>0</v>
      </c>
      <c r="F639" s="34">
        <f>'SOW Units'!G143</f>
        <v>346.5</v>
      </c>
      <c r="G639" s="244">
        <f t="shared" si="71"/>
        <v>0</v>
      </c>
      <c r="H639" s="85">
        <v>0</v>
      </c>
      <c r="I639" s="360">
        <f t="shared" si="72"/>
        <v>0</v>
      </c>
      <c r="J639" s="89">
        <v>0</v>
      </c>
      <c r="K639" s="244">
        <f t="shared" si="73"/>
        <v>0</v>
      </c>
      <c r="L639" s="93">
        <f t="shared" si="74"/>
        <v>0</v>
      </c>
      <c r="M639" s="375">
        <f t="shared" si="75"/>
        <v>0</v>
      </c>
      <c r="N639" s="225" t="b">
        <f t="shared" si="70"/>
        <v>0</v>
      </c>
      <c r="O639" s="36"/>
      <c r="P639" s="36"/>
      <c r="Q639" s="36"/>
      <c r="R639" s="36"/>
    </row>
    <row r="640" spans="1:18" s="8" customFormat="1" ht="32.25" hidden="1" customHeight="1" x14ac:dyDescent="0.3">
      <c r="A640" s="122" t="str">
        <f>'SOW Units'!B144</f>
        <v>9-22.</v>
      </c>
      <c r="B640" s="542" t="str">
        <f>IF('SOW Units'!C144="","",'SOW Units'!C144)</f>
        <v>Soil, Gasoline Hydrocarbon Composition, Gasoline PIANO (paraffins, isoparaffins, aromatics, naphthenes and olefins) (EPA 8260Mod, High Resolution GC/MS)</v>
      </c>
      <c r="C640" s="543"/>
      <c r="D640" s="57" t="str">
        <f>IF('SOW Units'!E144="","",'SOW Units'!E144)</f>
        <v>Per Sample</v>
      </c>
      <c r="E640" s="82">
        <f>'SOW Units'!J144</f>
        <v>0</v>
      </c>
      <c r="F640" s="34">
        <f>'SOW Units'!G144</f>
        <v>346.5</v>
      </c>
      <c r="G640" s="244">
        <f t="shared" si="71"/>
        <v>0</v>
      </c>
      <c r="H640" s="85">
        <v>0</v>
      </c>
      <c r="I640" s="360">
        <f t="shared" si="72"/>
        <v>0</v>
      </c>
      <c r="J640" s="89">
        <v>0</v>
      </c>
      <c r="K640" s="244">
        <f t="shared" si="73"/>
        <v>0</v>
      </c>
      <c r="L640" s="93">
        <f t="shared" si="74"/>
        <v>0</v>
      </c>
      <c r="M640" s="375">
        <f t="shared" si="75"/>
        <v>0</v>
      </c>
      <c r="N640" s="225" t="b">
        <f t="shared" si="70"/>
        <v>0</v>
      </c>
      <c r="O640" s="36"/>
      <c r="P640" s="36"/>
      <c r="Q640" s="36"/>
      <c r="R640" s="36"/>
    </row>
    <row r="641" spans="1:18" s="8" customFormat="1" ht="32.25" hidden="1" customHeight="1" x14ac:dyDescent="0.3">
      <c r="A641" s="122" t="str">
        <f>'SOW Units'!B145</f>
        <v>9-23.</v>
      </c>
      <c r="B641" s="542" t="str">
        <f>IF('SOW Units'!C145="","",'SOW Units'!C145)</f>
        <v>Soil, 5 Fuel Oxygenates, MTBE, DIPE, TAME, ETBE and TBA (EPA 8260Mod, High Resolution GC/MS)</v>
      </c>
      <c r="C641" s="543"/>
      <c r="D641" s="57" t="str">
        <f>IF('SOW Units'!E145="","",'SOW Units'!E145)</f>
        <v>Per Sample</v>
      </c>
      <c r="E641" s="82">
        <f>'SOW Units'!J145</f>
        <v>0</v>
      </c>
      <c r="F641" s="34">
        <f>'SOW Units'!G145</f>
        <v>57.75</v>
      </c>
      <c r="G641" s="244">
        <f t="shared" si="71"/>
        <v>0</v>
      </c>
      <c r="H641" s="85">
        <v>0</v>
      </c>
      <c r="I641" s="360">
        <f t="shared" si="72"/>
        <v>0</v>
      </c>
      <c r="J641" s="89">
        <v>0</v>
      </c>
      <c r="K641" s="244">
        <f t="shared" si="73"/>
        <v>0</v>
      </c>
      <c r="L641" s="93">
        <f t="shared" si="74"/>
        <v>0</v>
      </c>
      <c r="M641" s="375">
        <f t="shared" si="75"/>
        <v>0</v>
      </c>
      <c r="N641" s="225" t="b">
        <f t="shared" si="70"/>
        <v>0</v>
      </c>
      <c r="O641" s="36"/>
      <c r="P641" s="36"/>
      <c r="Q641" s="36"/>
      <c r="R641" s="36"/>
    </row>
    <row r="642" spans="1:18" s="8" customFormat="1" ht="16.5" hidden="1" customHeight="1" x14ac:dyDescent="0.3">
      <c r="A642" s="122" t="str">
        <f>'SOW Units'!B146</f>
        <v>9-24.</v>
      </c>
      <c r="B642" s="542" t="str">
        <f>IF('SOW Units'!C146="","",'SOW Units'!C146)</f>
        <v>Soil, C10-C40 Alkane Fingerprint, N-Alkanes and Isoalkanes (ASTM D3328 GC/MS)</v>
      </c>
      <c r="C642" s="543"/>
      <c r="D642" s="57" t="str">
        <f>IF('SOW Units'!E146="","",'SOW Units'!E146)</f>
        <v>Per Sample</v>
      </c>
      <c r="E642" s="82">
        <f>'SOW Units'!J146</f>
        <v>0</v>
      </c>
      <c r="F642" s="34">
        <f>'SOW Units'!G146</f>
        <v>236.25</v>
      </c>
      <c r="G642" s="244">
        <f t="shared" si="71"/>
        <v>0</v>
      </c>
      <c r="H642" s="85">
        <v>0</v>
      </c>
      <c r="I642" s="360">
        <f t="shared" si="72"/>
        <v>0</v>
      </c>
      <c r="J642" s="89">
        <v>0</v>
      </c>
      <c r="K642" s="244">
        <f t="shared" si="73"/>
        <v>0</v>
      </c>
      <c r="L642" s="93">
        <f t="shared" si="74"/>
        <v>0</v>
      </c>
      <c r="M642" s="375">
        <f t="shared" si="75"/>
        <v>0</v>
      </c>
      <c r="N642" s="225" t="b">
        <f t="shared" si="70"/>
        <v>0</v>
      </c>
      <c r="O642" s="36"/>
      <c r="P642" s="36"/>
      <c r="Q642" s="36"/>
      <c r="R642" s="36"/>
    </row>
    <row r="643" spans="1:18" s="8" customFormat="1" ht="17.25" hidden="1" customHeight="1" x14ac:dyDescent="0.3">
      <c r="A643" s="253" t="str">
        <f>'SOW Units'!B147</f>
        <v>9.B.</v>
      </c>
      <c r="B643" s="560" t="str">
        <f>IF('SOW Units'!C147="","",'SOW Units'!C147)</f>
        <v>WATER ANALYSIS</v>
      </c>
      <c r="C643" s="561"/>
      <c r="D643" s="206" t="str">
        <f>IF('SOW Units'!E147="","",'SOW Units'!E147)</f>
        <v/>
      </c>
      <c r="E643" s="207"/>
      <c r="F643" s="194"/>
      <c r="G643" s="243"/>
      <c r="H643" s="208"/>
      <c r="I643" s="359"/>
      <c r="J643" s="196"/>
      <c r="K643" s="243"/>
      <c r="L643" s="209"/>
      <c r="M643" s="374"/>
      <c r="N643" s="225" t="b">
        <f t="shared" si="70"/>
        <v>0</v>
      </c>
      <c r="O643" s="36"/>
      <c r="P643" s="36"/>
      <c r="Q643" s="36"/>
      <c r="R643" s="36"/>
    </row>
    <row r="644" spans="1:18" s="8" customFormat="1" ht="16.5" hidden="1" customHeight="1" x14ac:dyDescent="0.3">
      <c r="A644" s="122" t="str">
        <f>'SOW Units'!B148</f>
        <v>9-25.</v>
      </c>
      <c r="B644" s="542" t="str">
        <f>IF('SOW Units'!C148="","",'SOW Units'!C148)</f>
        <v>Water, Gasoline/Kerosene Analytical Group-Table C of Ch. 62-780, F.A.C. (multiple methods)</v>
      </c>
      <c r="C644" s="543"/>
      <c r="D644" s="57" t="str">
        <f>IF('SOW Units'!E148="","",'SOW Units'!E148)</f>
        <v>Per Sample</v>
      </c>
      <c r="E644" s="82">
        <f>'SOW Units'!J148</f>
        <v>0</v>
      </c>
      <c r="F644" s="34">
        <f>'SOW Units'!G148</f>
        <v>267.39999999999998</v>
      </c>
      <c r="G644" s="244">
        <f t="shared" si="71"/>
        <v>0</v>
      </c>
      <c r="H644" s="85">
        <v>0</v>
      </c>
      <c r="I644" s="360">
        <f t="shared" si="72"/>
        <v>0</v>
      </c>
      <c r="J644" s="89">
        <v>0</v>
      </c>
      <c r="K644" s="244">
        <f t="shared" si="73"/>
        <v>0</v>
      </c>
      <c r="L644" s="93">
        <f t="shared" si="74"/>
        <v>0</v>
      </c>
      <c r="M644" s="375">
        <f t="shared" si="75"/>
        <v>0</v>
      </c>
      <c r="N644" s="225" t="b">
        <f t="shared" si="70"/>
        <v>0</v>
      </c>
      <c r="O644" s="36"/>
      <c r="P644" s="36"/>
      <c r="Q644" s="36"/>
      <c r="R644" s="36"/>
    </row>
    <row r="645" spans="1:18" s="8" customFormat="1" ht="32.25" hidden="1" customHeight="1" x14ac:dyDescent="0.3">
      <c r="A645" s="122" t="str">
        <f>'SOW Units'!B149</f>
        <v>9-26.</v>
      </c>
      <c r="B645" s="542" t="str">
        <f>IF('SOW Units'!C149="","",'SOW Units'!C149)</f>
        <v>Water, Used Oil/Unknown Product Group-Table D of Ch. 62-780, F.A.C., except for non-Priority Pollutant Organics (multiple methods)</v>
      </c>
      <c r="C645" s="543"/>
      <c r="D645" s="57" t="str">
        <f>IF('SOW Units'!E149="","",'SOW Units'!E149)</f>
        <v>Per Sample</v>
      </c>
      <c r="E645" s="82">
        <f>'SOW Units'!J149</f>
        <v>0</v>
      </c>
      <c r="F645" s="34">
        <f>'SOW Units'!G149</f>
        <v>457.25</v>
      </c>
      <c r="G645" s="244">
        <f t="shared" si="71"/>
        <v>0</v>
      </c>
      <c r="H645" s="85">
        <v>0</v>
      </c>
      <c r="I645" s="360">
        <f t="shared" si="72"/>
        <v>0</v>
      </c>
      <c r="J645" s="89">
        <v>0</v>
      </c>
      <c r="K645" s="244">
        <f t="shared" si="73"/>
        <v>0</v>
      </c>
      <c r="L645" s="93">
        <f t="shared" si="74"/>
        <v>0</v>
      </c>
      <c r="M645" s="375">
        <f t="shared" si="75"/>
        <v>0</v>
      </c>
      <c r="N645" s="225" t="b">
        <f t="shared" si="70"/>
        <v>0</v>
      </c>
      <c r="O645" s="36"/>
      <c r="P645" s="36"/>
      <c r="Q645" s="36"/>
      <c r="R645" s="36"/>
    </row>
    <row r="646" spans="1:18" s="8" customFormat="1" ht="16.5" hidden="1" customHeight="1" x14ac:dyDescent="0.3">
      <c r="A646" s="122" t="str">
        <f>'SOW Units'!B150</f>
        <v>9-27.</v>
      </c>
      <c r="B646" s="542" t="str">
        <f>IF('SOW Units'!C150="","",'SOW Units'!C150)</f>
        <v>Water, BTEX + MTBE (EPA 602, EPA 624, EPA 8021 or EPA 8260)</v>
      </c>
      <c r="C646" s="543"/>
      <c r="D646" s="57" t="str">
        <f>IF('SOW Units'!E150="","",'SOW Units'!E150)</f>
        <v>Per Sample</v>
      </c>
      <c r="E646" s="82">
        <f>'SOW Units'!J150</f>
        <v>0</v>
      </c>
      <c r="F646" s="34">
        <f>'SOW Units'!G150</f>
        <v>46.17</v>
      </c>
      <c r="G646" s="244">
        <f t="shared" si="71"/>
        <v>0</v>
      </c>
      <c r="H646" s="85">
        <v>0</v>
      </c>
      <c r="I646" s="360">
        <f t="shared" si="72"/>
        <v>0</v>
      </c>
      <c r="J646" s="89">
        <v>0</v>
      </c>
      <c r="K646" s="244">
        <f t="shared" si="73"/>
        <v>0</v>
      </c>
      <c r="L646" s="93">
        <f t="shared" si="74"/>
        <v>0</v>
      </c>
      <c r="M646" s="375">
        <f t="shared" si="75"/>
        <v>0</v>
      </c>
      <c r="N646" s="225" t="b">
        <f t="shared" si="70"/>
        <v>0</v>
      </c>
      <c r="O646" s="36"/>
      <c r="P646" s="36"/>
      <c r="Q646" s="36"/>
      <c r="R646" s="36"/>
    </row>
    <row r="647" spans="1:18" s="8" customFormat="1" ht="16.5" hidden="1" customHeight="1" x14ac:dyDescent="0.3">
      <c r="A647" s="122" t="str">
        <f>'SOW Units'!B151</f>
        <v>9-28.</v>
      </c>
      <c r="B647" s="542" t="str">
        <f>IF('SOW Units'!C151="","",'SOW Units'!C151)</f>
        <v>Water, Volatile Organic Halocarbons, except EDB (EPA 8021 or EPA 8260)</v>
      </c>
      <c r="C647" s="543"/>
      <c r="D647" s="57" t="str">
        <f>IF('SOW Units'!E151="","",'SOW Units'!E151)</f>
        <v>Per Sample</v>
      </c>
      <c r="E647" s="82">
        <f>'SOW Units'!J151</f>
        <v>0</v>
      </c>
      <c r="F647" s="34">
        <f>'SOW Units'!G151</f>
        <v>63</v>
      </c>
      <c r="G647" s="244">
        <f t="shared" si="71"/>
        <v>0</v>
      </c>
      <c r="H647" s="85">
        <v>0</v>
      </c>
      <c r="I647" s="360">
        <f t="shared" si="72"/>
        <v>0</v>
      </c>
      <c r="J647" s="89">
        <v>0</v>
      </c>
      <c r="K647" s="244">
        <f t="shared" si="73"/>
        <v>0</v>
      </c>
      <c r="L647" s="93">
        <f t="shared" si="74"/>
        <v>0</v>
      </c>
      <c r="M647" s="375">
        <f t="shared" si="75"/>
        <v>0</v>
      </c>
      <c r="N647" s="225" t="b">
        <f t="shared" si="70"/>
        <v>0</v>
      </c>
      <c r="O647" s="36"/>
      <c r="P647" s="36"/>
      <c r="Q647" s="36"/>
      <c r="R647" s="36"/>
    </row>
    <row r="648" spans="1:18" s="8" customFormat="1" ht="16.5" customHeight="1" x14ac:dyDescent="0.3">
      <c r="A648" s="122" t="str">
        <f>'SOW Units'!B152</f>
        <v>9-29.</v>
      </c>
      <c r="B648" s="542" t="str">
        <f>IF('SOW Units'!C152="","",'SOW Units'!C152)</f>
        <v>Water, BTEX + MTBE + VOHs (EPA 601/602, EPA 624, EPA 6021 or EPA 8260)</v>
      </c>
      <c r="C648" s="543"/>
      <c r="D648" s="57" t="str">
        <f>IF('SOW Units'!E152="","",'SOW Units'!E152)</f>
        <v>Per Sample</v>
      </c>
      <c r="E648" s="82">
        <f>'SOW Units'!J152</f>
        <v>3</v>
      </c>
      <c r="F648" s="34">
        <f>'SOW Units'!G152</f>
        <v>66.150000000000006</v>
      </c>
      <c r="G648" s="244">
        <f t="shared" si="71"/>
        <v>198.45000000000002</v>
      </c>
      <c r="H648" s="85">
        <v>0</v>
      </c>
      <c r="I648" s="360">
        <f t="shared" si="72"/>
        <v>0</v>
      </c>
      <c r="J648" s="89">
        <v>0</v>
      </c>
      <c r="K648" s="244">
        <f t="shared" si="73"/>
        <v>0</v>
      </c>
      <c r="L648" s="93">
        <f t="shared" si="74"/>
        <v>3</v>
      </c>
      <c r="M648" s="375">
        <f t="shared" si="75"/>
        <v>198.45000000000002</v>
      </c>
      <c r="N648" s="225" t="b">
        <f t="shared" si="70"/>
        <v>1</v>
      </c>
      <c r="O648" s="36"/>
      <c r="P648" s="36"/>
      <c r="Q648" s="36"/>
      <c r="R648" s="36"/>
    </row>
    <row r="649" spans="1:18" s="8" customFormat="1" ht="32.25" customHeight="1" x14ac:dyDescent="0.3">
      <c r="A649" s="122" t="str">
        <f>'SOW Units'!B153</f>
        <v>9-30.</v>
      </c>
      <c r="B649" s="542" t="str">
        <f>IF('SOW Units'!C153="","",'SOW Units'!C153)</f>
        <v>Water, Polycyclic Aromatic Hydrocarbons, including 1-methylnaphthalene + 2-methylnaphthalene (EPA 610 [HPLC], EPA 625, EPA 8270 or EPA 8310)</v>
      </c>
      <c r="C649" s="543"/>
      <c r="D649" s="57" t="str">
        <f>IF('SOW Units'!E153="","",'SOW Units'!E153)</f>
        <v>Per Sample</v>
      </c>
      <c r="E649" s="82">
        <f>'SOW Units'!J153</f>
        <v>10</v>
      </c>
      <c r="F649" s="34">
        <f>'SOW Units'!G153</f>
        <v>81.58</v>
      </c>
      <c r="G649" s="244">
        <f t="shared" si="71"/>
        <v>815.8</v>
      </c>
      <c r="H649" s="85">
        <v>0</v>
      </c>
      <c r="I649" s="360">
        <f t="shared" si="72"/>
        <v>0</v>
      </c>
      <c r="J649" s="89">
        <v>0</v>
      </c>
      <c r="K649" s="244">
        <f t="shared" si="73"/>
        <v>0</v>
      </c>
      <c r="L649" s="93">
        <f t="shared" si="74"/>
        <v>10</v>
      </c>
      <c r="M649" s="375">
        <f t="shared" si="75"/>
        <v>815.8</v>
      </c>
      <c r="N649" s="225" t="b">
        <f t="shared" si="70"/>
        <v>1</v>
      </c>
      <c r="O649" s="36"/>
      <c r="P649" s="36"/>
      <c r="Q649" s="36"/>
      <c r="R649" s="36"/>
    </row>
    <row r="650" spans="1:18" s="8" customFormat="1" ht="16.5" hidden="1" customHeight="1" x14ac:dyDescent="0.3">
      <c r="A650" s="122" t="str">
        <f>'SOW Units'!B154</f>
        <v>9-31.</v>
      </c>
      <c r="B650" s="542" t="str">
        <f>IF('SOW Units'!C154="","",'SOW Units'!C154)</f>
        <v>Water, EDB [1,2-dibromoethane or ethylene dibromide] (EPA 504.1 or EPA 8011)</v>
      </c>
      <c r="C650" s="543"/>
      <c r="D650" s="57" t="str">
        <f>IF('SOW Units'!E154="","",'SOW Units'!E154)</f>
        <v>Per Sample</v>
      </c>
      <c r="E650" s="82">
        <f>'SOW Units'!J154</f>
        <v>0</v>
      </c>
      <c r="F650" s="34">
        <f>'SOW Units'!G154</f>
        <v>40.950000000000003</v>
      </c>
      <c r="G650" s="244">
        <f t="shared" si="71"/>
        <v>0</v>
      </c>
      <c r="H650" s="85">
        <v>0</v>
      </c>
      <c r="I650" s="360">
        <f t="shared" si="72"/>
        <v>0</v>
      </c>
      <c r="J650" s="89">
        <v>0</v>
      </c>
      <c r="K650" s="244">
        <f t="shared" si="73"/>
        <v>0</v>
      </c>
      <c r="L650" s="93">
        <f t="shared" si="74"/>
        <v>0</v>
      </c>
      <c r="M650" s="375">
        <f t="shared" si="75"/>
        <v>0</v>
      </c>
      <c r="N650" s="225" t="b">
        <f t="shared" si="70"/>
        <v>0</v>
      </c>
      <c r="O650" s="36"/>
      <c r="P650" s="36"/>
      <c r="Q650" s="36"/>
      <c r="R650" s="36"/>
    </row>
    <row r="651" spans="1:18" s="8" customFormat="1" ht="16.5" hidden="1" customHeight="1" x14ac:dyDescent="0.3">
      <c r="A651" s="122" t="str">
        <f>'SOW Units'!B155</f>
        <v>9-31.a.</v>
      </c>
      <c r="B651" s="542" t="str">
        <f>IF('SOW Units'!C155="","",'SOW Units'!C155)</f>
        <v>Water, EDB [1,2-dibromoethane or ethylene dibromide] (EPA 8260 SIM)</v>
      </c>
      <c r="C651" s="543"/>
      <c r="D651" s="57" t="str">
        <f>IF('SOW Units'!E155="","",'SOW Units'!E155)</f>
        <v>Per Sample</v>
      </c>
      <c r="E651" s="82">
        <f>'SOW Units'!J155</f>
        <v>0</v>
      </c>
      <c r="F651" s="34">
        <f>'SOW Units'!G155</f>
        <v>45.36</v>
      </c>
      <c r="G651" s="244">
        <f t="shared" si="71"/>
        <v>0</v>
      </c>
      <c r="H651" s="85">
        <v>0</v>
      </c>
      <c r="I651" s="360">
        <f t="shared" si="72"/>
        <v>0</v>
      </c>
      <c r="J651" s="89">
        <v>0</v>
      </c>
      <c r="K651" s="244">
        <f t="shared" si="73"/>
        <v>0</v>
      </c>
      <c r="L651" s="93">
        <f t="shared" si="74"/>
        <v>0</v>
      </c>
      <c r="M651" s="375">
        <f t="shared" si="75"/>
        <v>0</v>
      </c>
      <c r="N651" s="225" t="b">
        <f t="shared" si="70"/>
        <v>0</v>
      </c>
      <c r="O651" s="36"/>
      <c r="P651" s="36"/>
      <c r="Q651" s="36"/>
      <c r="R651" s="36"/>
    </row>
    <row r="652" spans="1:18" s="8" customFormat="1" ht="16.5" hidden="1" customHeight="1" x14ac:dyDescent="0.3">
      <c r="A652" s="122" t="str">
        <f>'SOW Units'!B156</f>
        <v>9-32.</v>
      </c>
      <c r="B652" s="542" t="str">
        <f>IF('SOW Units'!C156="","",'SOW Units'!C156)</f>
        <v>Water, Priority Pollutant Volatile Organics [for NPDES purposes only] (EPA 624)</v>
      </c>
      <c r="C652" s="543"/>
      <c r="D652" s="57" t="str">
        <f>IF('SOW Units'!E156="","",'SOW Units'!E156)</f>
        <v>Per Sample</v>
      </c>
      <c r="E652" s="82">
        <f>'SOW Units'!J156</f>
        <v>0</v>
      </c>
      <c r="F652" s="34">
        <f>'SOW Units'!G156</f>
        <v>66.150000000000006</v>
      </c>
      <c r="G652" s="244">
        <f t="shared" si="71"/>
        <v>0</v>
      </c>
      <c r="H652" s="85">
        <v>0</v>
      </c>
      <c r="I652" s="360">
        <f t="shared" si="72"/>
        <v>0</v>
      </c>
      <c r="J652" s="89">
        <v>0</v>
      </c>
      <c r="K652" s="244">
        <f t="shared" si="73"/>
        <v>0</v>
      </c>
      <c r="L652" s="93">
        <f t="shared" si="74"/>
        <v>0</v>
      </c>
      <c r="M652" s="375">
        <f t="shared" si="75"/>
        <v>0</v>
      </c>
      <c r="N652" s="225" t="b">
        <f t="shared" si="70"/>
        <v>0</v>
      </c>
      <c r="O652" s="36"/>
      <c r="P652" s="36"/>
      <c r="Q652" s="36"/>
      <c r="R652" s="36"/>
    </row>
    <row r="653" spans="1:18" s="8" customFormat="1" ht="16.5" hidden="1" customHeight="1" x14ac:dyDescent="0.3">
      <c r="A653" s="122" t="str">
        <f>'SOW Units'!B157</f>
        <v>9-33.</v>
      </c>
      <c r="B653" s="542" t="str">
        <f>IF('SOW Units'!C157="","",'SOW Units'!C157)</f>
        <v>Water, Priority Pollutant Volatile Organics (EPA 8260)</v>
      </c>
      <c r="C653" s="543"/>
      <c r="D653" s="57" t="str">
        <f>IF('SOW Units'!E157="","",'SOW Units'!E157)</f>
        <v>Per Sample</v>
      </c>
      <c r="E653" s="82">
        <f>'SOW Units'!J157</f>
        <v>0</v>
      </c>
      <c r="F653" s="34">
        <f>'SOW Units'!G157</f>
        <v>74.87</v>
      </c>
      <c r="G653" s="244">
        <f t="shared" si="71"/>
        <v>0</v>
      </c>
      <c r="H653" s="85">
        <v>0</v>
      </c>
      <c r="I653" s="360">
        <f t="shared" si="72"/>
        <v>0</v>
      </c>
      <c r="J653" s="89">
        <v>0</v>
      </c>
      <c r="K653" s="244">
        <f t="shared" si="73"/>
        <v>0</v>
      </c>
      <c r="L653" s="93">
        <f t="shared" si="74"/>
        <v>0</v>
      </c>
      <c r="M653" s="375">
        <f t="shared" si="75"/>
        <v>0</v>
      </c>
      <c r="N653" s="225" t="b">
        <f t="shared" si="70"/>
        <v>0</v>
      </c>
      <c r="O653" s="36"/>
      <c r="P653" s="36"/>
      <c r="Q653" s="36"/>
      <c r="R653" s="36"/>
    </row>
    <row r="654" spans="1:18" s="8" customFormat="1" ht="32.25" hidden="1" customHeight="1" x14ac:dyDescent="0.3">
      <c r="A654" s="122" t="str">
        <f>'SOW Units'!B158</f>
        <v>9-34.</v>
      </c>
      <c r="B654" s="542" t="str">
        <f>IF('SOW Units'!C158="","",'SOW Units'!C158)</f>
        <v>Water, Priority Pollutant Extractable Organics-Base Neutral and Acid Extractables [for NPDES purposes only] (EPA 625 list [e.g., EPA 608 + EPA 625])</v>
      </c>
      <c r="C654" s="543"/>
      <c r="D654" s="57" t="str">
        <f>IF('SOW Units'!E158="","",'SOW Units'!E158)</f>
        <v>Per Sample</v>
      </c>
      <c r="E654" s="82">
        <f>'SOW Units'!J158</f>
        <v>0</v>
      </c>
      <c r="F654" s="34">
        <f>'SOW Units'!G158</f>
        <v>141.75</v>
      </c>
      <c r="G654" s="244">
        <f t="shared" si="71"/>
        <v>0</v>
      </c>
      <c r="H654" s="85">
        <v>0</v>
      </c>
      <c r="I654" s="360">
        <f t="shared" si="72"/>
        <v>0</v>
      </c>
      <c r="J654" s="89">
        <v>0</v>
      </c>
      <c r="K654" s="244">
        <f t="shared" si="73"/>
        <v>0</v>
      </c>
      <c r="L654" s="93">
        <f t="shared" si="74"/>
        <v>0</v>
      </c>
      <c r="M654" s="375">
        <f t="shared" si="75"/>
        <v>0</v>
      </c>
      <c r="N654" s="225" t="b">
        <f t="shared" si="70"/>
        <v>0</v>
      </c>
      <c r="O654" s="36"/>
      <c r="P654" s="36"/>
      <c r="Q654" s="36"/>
      <c r="R654" s="36"/>
    </row>
    <row r="655" spans="1:18" s="8" customFormat="1" ht="32.25" hidden="1" customHeight="1" x14ac:dyDescent="0.3">
      <c r="A655" s="122" t="str">
        <f>'SOW Units'!B159</f>
        <v>9-35.</v>
      </c>
      <c r="B655" s="542" t="str">
        <f>IF('SOW Units'!C159="","",'SOW Units'!C159)</f>
        <v>Water, Priority Pollutant Extractable Organics-Base Neutral and Acid Extractables (EPA 8270 list [e.g., EPA 8081/8082 + EPA 8270 or EPA 608 + EPA 8270)</v>
      </c>
      <c r="C655" s="543"/>
      <c r="D655" s="57" t="str">
        <f>IF('SOW Units'!E159="","",'SOW Units'!E159)</f>
        <v>Per Sample</v>
      </c>
      <c r="E655" s="82">
        <f>'SOW Units'!J159</f>
        <v>0</v>
      </c>
      <c r="F655" s="34">
        <f>'SOW Units'!G159</f>
        <v>141.75</v>
      </c>
      <c r="G655" s="244">
        <f t="shared" si="71"/>
        <v>0</v>
      </c>
      <c r="H655" s="85">
        <v>0</v>
      </c>
      <c r="I655" s="360">
        <f t="shared" si="72"/>
        <v>0</v>
      </c>
      <c r="J655" s="89">
        <v>0</v>
      </c>
      <c r="K655" s="244">
        <f t="shared" si="73"/>
        <v>0</v>
      </c>
      <c r="L655" s="93">
        <f t="shared" si="74"/>
        <v>0</v>
      </c>
      <c r="M655" s="375">
        <f t="shared" si="75"/>
        <v>0</v>
      </c>
      <c r="N655" s="225" t="b">
        <f t="shared" si="70"/>
        <v>0</v>
      </c>
      <c r="O655" s="36"/>
      <c r="P655" s="36"/>
      <c r="Q655" s="36"/>
      <c r="R655" s="36"/>
    </row>
    <row r="656" spans="1:18" s="8" customFormat="1" ht="16.5" customHeight="1" x14ac:dyDescent="0.3">
      <c r="A656" s="122" t="str">
        <f>'SOW Units'!B160</f>
        <v>9-36.</v>
      </c>
      <c r="B656" s="542" t="str">
        <f>IF('SOW Units'!C160="","",'SOW Units'!C160)</f>
        <v>Water, Total Recoverable Petroleum Hydrocarbons (FL-PRO)</v>
      </c>
      <c r="C656" s="543"/>
      <c r="D656" s="57" t="str">
        <f>IF('SOW Units'!E160="","",'SOW Units'!E160)</f>
        <v>Per Sample</v>
      </c>
      <c r="E656" s="82">
        <f>'SOW Units'!J160</f>
        <v>4</v>
      </c>
      <c r="F656" s="34">
        <f>'SOW Units'!G160</f>
        <v>54.69</v>
      </c>
      <c r="G656" s="244">
        <f t="shared" si="71"/>
        <v>218.76</v>
      </c>
      <c r="H656" s="85">
        <v>0</v>
      </c>
      <c r="I656" s="360">
        <f t="shared" si="72"/>
        <v>0</v>
      </c>
      <c r="J656" s="89">
        <v>0</v>
      </c>
      <c r="K656" s="244">
        <f t="shared" si="73"/>
        <v>0</v>
      </c>
      <c r="L656" s="93">
        <f t="shared" si="74"/>
        <v>4</v>
      </c>
      <c r="M656" s="375">
        <f t="shared" si="75"/>
        <v>218.76</v>
      </c>
      <c r="N656" s="225" t="b">
        <f t="shared" si="70"/>
        <v>1</v>
      </c>
      <c r="O656" s="36"/>
      <c r="P656" s="36"/>
      <c r="Q656" s="36"/>
      <c r="R656" s="36"/>
    </row>
    <row r="657" spans="1:18" s="8" customFormat="1" ht="16.5" hidden="1" customHeight="1" x14ac:dyDescent="0.3">
      <c r="A657" s="122" t="str">
        <f>'SOW Units'!B161</f>
        <v>9-37.</v>
      </c>
      <c r="B657" s="542" t="str">
        <f>IF('SOW Units'!C161="","",'SOW Units'!C161)</f>
        <v>Water, PCBs [or Aroclors] (EPA 608 or EPA 8082)</v>
      </c>
      <c r="C657" s="543"/>
      <c r="D657" s="57" t="str">
        <f>IF('SOW Units'!E161="","",'SOW Units'!E161)</f>
        <v>Per Sample</v>
      </c>
      <c r="E657" s="82">
        <f>'SOW Units'!J161</f>
        <v>0</v>
      </c>
      <c r="F657" s="34">
        <f>'SOW Units'!G161</f>
        <v>47.25</v>
      </c>
      <c r="G657" s="244">
        <f t="shared" si="71"/>
        <v>0</v>
      </c>
      <c r="H657" s="85">
        <v>0</v>
      </c>
      <c r="I657" s="360">
        <f t="shared" si="72"/>
        <v>0</v>
      </c>
      <c r="J657" s="89">
        <v>0</v>
      </c>
      <c r="K657" s="244">
        <f t="shared" si="73"/>
        <v>0</v>
      </c>
      <c r="L657" s="93">
        <f t="shared" si="74"/>
        <v>0</v>
      </c>
      <c r="M657" s="375">
        <f t="shared" si="75"/>
        <v>0</v>
      </c>
      <c r="N657" s="225" t="b">
        <f t="shared" si="70"/>
        <v>0</v>
      </c>
      <c r="O657" s="36"/>
      <c r="P657" s="36"/>
      <c r="Q657" s="36"/>
      <c r="R657" s="36"/>
    </row>
    <row r="658" spans="1:18" s="8" customFormat="1" ht="16.5" hidden="1" customHeight="1" x14ac:dyDescent="0.3">
      <c r="A658" s="122" t="str">
        <f>'SOW Units'!B162</f>
        <v>9-38.</v>
      </c>
      <c r="B658" s="542" t="str">
        <f>IF('SOW Units'!C162="","",'SOW Units'!C162)</f>
        <v>Water, Arsenic, Total (EPA 200.7, EPA 200.8, EPA 6010 or EPA 6020)</v>
      </c>
      <c r="C658" s="543"/>
      <c r="D658" s="57" t="str">
        <f>IF('SOW Units'!E162="","",'SOW Units'!E162)</f>
        <v>Per Sample</v>
      </c>
      <c r="E658" s="82">
        <f>'SOW Units'!J162</f>
        <v>0</v>
      </c>
      <c r="F658" s="34">
        <f>'SOW Units'!G162</f>
        <v>11.57</v>
      </c>
      <c r="G658" s="244">
        <f t="shared" si="71"/>
        <v>0</v>
      </c>
      <c r="H658" s="85">
        <v>0</v>
      </c>
      <c r="I658" s="360">
        <f t="shared" si="72"/>
        <v>0</v>
      </c>
      <c r="J658" s="89">
        <v>0</v>
      </c>
      <c r="K658" s="244">
        <f t="shared" si="73"/>
        <v>0</v>
      </c>
      <c r="L658" s="93">
        <f t="shared" si="74"/>
        <v>0</v>
      </c>
      <c r="M658" s="375">
        <f t="shared" si="75"/>
        <v>0</v>
      </c>
      <c r="N658" s="225" t="b">
        <f t="shared" si="70"/>
        <v>0</v>
      </c>
      <c r="O658" s="36"/>
      <c r="P658" s="36"/>
      <c r="Q658" s="36"/>
      <c r="R658" s="36"/>
    </row>
    <row r="659" spans="1:18" s="8" customFormat="1" ht="16.5" hidden="1" customHeight="1" x14ac:dyDescent="0.3">
      <c r="A659" s="122" t="str">
        <f>'SOW Units'!B163</f>
        <v>9-39.</v>
      </c>
      <c r="B659" s="542" t="str">
        <f>IF('SOW Units'!C163="","",'SOW Units'!C163)</f>
        <v>Water, Cadmium, Total (EPA 200.7, EPA 200.8, EPA 6010 or EPA 6020)</v>
      </c>
      <c r="C659" s="543"/>
      <c r="D659" s="57" t="str">
        <f>IF('SOW Units'!E163="","",'SOW Units'!E163)</f>
        <v>Per Sample</v>
      </c>
      <c r="E659" s="82">
        <f>'SOW Units'!J163</f>
        <v>0</v>
      </c>
      <c r="F659" s="34">
        <f>'SOW Units'!G163</f>
        <v>10.5</v>
      </c>
      <c r="G659" s="244">
        <f t="shared" si="71"/>
        <v>0</v>
      </c>
      <c r="H659" s="85">
        <v>0</v>
      </c>
      <c r="I659" s="360">
        <f t="shared" si="72"/>
        <v>0</v>
      </c>
      <c r="J659" s="89">
        <v>0</v>
      </c>
      <c r="K659" s="244">
        <f t="shared" si="73"/>
        <v>0</v>
      </c>
      <c r="L659" s="93">
        <f t="shared" si="74"/>
        <v>0</v>
      </c>
      <c r="M659" s="375">
        <f t="shared" si="75"/>
        <v>0</v>
      </c>
      <c r="N659" s="225" t="b">
        <f t="shared" si="70"/>
        <v>0</v>
      </c>
      <c r="O659" s="36"/>
      <c r="P659" s="36"/>
      <c r="Q659" s="36"/>
      <c r="R659" s="36"/>
    </row>
    <row r="660" spans="1:18" s="8" customFormat="1" ht="16.5" hidden="1" customHeight="1" x14ac:dyDescent="0.3">
      <c r="A660" s="122" t="str">
        <f>'SOW Units'!B164</f>
        <v>9-40.</v>
      </c>
      <c r="B660" s="542" t="str">
        <f>IF('SOW Units'!C164="","",'SOW Units'!C164)</f>
        <v>Water, Chromium, Total (EPA 200.7, EPA 200.8, EPA 6010 or EPA 6020)</v>
      </c>
      <c r="C660" s="543"/>
      <c r="D660" s="57" t="str">
        <f>IF('SOW Units'!E164="","",'SOW Units'!E164)</f>
        <v>Per Sample</v>
      </c>
      <c r="E660" s="82">
        <f>'SOW Units'!J164</f>
        <v>0</v>
      </c>
      <c r="F660" s="34">
        <f>'SOW Units'!G164</f>
        <v>10.5</v>
      </c>
      <c r="G660" s="244">
        <f t="shared" si="71"/>
        <v>0</v>
      </c>
      <c r="H660" s="85">
        <v>0</v>
      </c>
      <c r="I660" s="360">
        <f t="shared" si="72"/>
        <v>0</v>
      </c>
      <c r="J660" s="89">
        <v>0</v>
      </c>
      <c r="K660" s="244">
        <f t="shared" si="73"/>
        <v>0</v>
      </c>
      <c r="L660" s="93">
        <f t="shared" si="74"/>
        <v>0</v>
      </c>
      <c r="M660" s="375">
        <f t="shared" si="75"/>
        <v>0</v>
      </c>
      <c r="N660" s="225" t="b">
        <f t="shared" si="70"/>
        <v>0</v>
      </c>
      <c r="O660" s="36"/>
      <c r="P660" s="36"/>
      <c r="Q660" s="36"/>
      <c r="R660" s="36"/>
    </row>
    <row r="661" spans="1:18" s="8" customFormat="1" ht="16.5" hidden="1" customHeight="1" x14ac:dyDescent="0.3">
      <c r="A661" s="122" t="str">
        <f>'SOW Units'!B165</f>
        <v>9-41.</v>
      </c>
      <c r="B661" s="542" t="str">
        <f>IF('SOW Units'!C165="","",'SOW Units'!C165)</f>
        <v>Water, Lead, Total (EPA 200.7, EPA 200.8, EPA 6010 or EPA 6020)</v>
      </c>
      <c r="C661" s="543"/>
      <c r="D661" s="57" t="str">
        <f>IF('SOW Units'!E165="","",'SOW Units'!E165)</f>
        <v>Per Sample</v>
      </c>
      <c r="E661" s="82">
        <f>'SOW Units'!J165</f>
        <v>0</v>
      </c>
      <c r="F661" s="34">
        <f>'SOW Units'!G165</f>
        <v>11.57</v>
      </c>
      <c r="G661" s="244">
        <f t="shared" si="71"/>
        <v>0</v>
      </c>
      <c r="H661" s="85">
        <v>0</v>
      </c>
      <c r="I661" s="360">
        <f t="shared" si="72"/>
        <v>0</v>
      </c>
      <c r="J661" s="89">
        <v>0</v>
      </c>
      <c r="K661" s="244">
        <f t="shared" si="73"/>
        <v>0</v>
      </c>
      <c r="L661" s="93">
        <f t="shared" si="74"/>
        <v>0</v>
      </c>
      <c r="M661" s="375">
        <f t="shared" si="75"/>
        <v>0</v>
      </c>
      <c r="N661" s="225" t="b">
        <f t="shared" si="70"/>
        <v>0</v>
      </c>
      <c r="O661" s="36"/>
      <c r="P661" s="36"/>
      <c r="Q661" s="36"/>
      <c r="R661" s="36"/>
    </row>
    <row r="662" spans="1:18" s="8" customFormat="1" ht="32.25" customHeight="1" x14ac:dyDescent="0.3">
      <c r="A662" s="122" t="str">
        <f>'SOW Units'!B166</f>
        <v>9-41.a.</v>
      </c>
      <c r="B662" s="542" t="str">
        <f>IF('SOW Units'!C166="","",'SOW Units'!C166)</f>
        <v>Water, Dissolved Lead (includes filter appropriate to sample method - EPA 200.7, 200.9, 6010B, or 7380)</v>
      </c>
      <c r="C662" s="543"/>
      <c r="D662" s="57" t="str">
        <f>IF('SOW Units'!E166="","",'SOW Units'!E166)</f>
        <v>Per Sample</v>
      </c>
      <c r="E662" s="82">
        <f>'SOW Units'!J166</f>
        <v>4</v>
      </c>
      <c r="F662" s="34">
        <f>'SOW Units'!G166</f>
        <v>28.93</v>
      </c>
      <c r="G662" s="244">
        <f t="shared" si="71"/>
        <v>115.72</v>
      </c>
      <c r="H662" s="85">
        <v>0</v>
      </c>
      <c r="I662" s="360">
        <f t="shared" si="72"/>
        <v>0</v>
      </c>
      <c r="J662" s="89">
        <v>0</v>
      </c>
      <c r="K662" s="244">
        <f t="shared" si="73"/>
        <v>0</v>
      </c>
      <c r="L662" s="93">
        <f t="shared" si="74"/>
        <v>4</v>
      </c>
      <c r="M662" s="375">
        <f t="shared" si="75"/>
        <v>115.72</v>
      </c>
      <c r="N662" s="225" t="b">
        <f t="shared" si="70"/>
        <v>1</v>
      </c>
      <c r="O662" s="36"/>
      <c r="P662" s="36"/>
      <c r="Q662" s="36"/>
      <c r="R662" s="36"/>
    </row>
    <row r="663" spans="1:18" s="8" customFormat="1" ht="16.5" hidden="1" customHeight="1" x14ac:dyDescent="0.3">
      <c r="A663" s="122" t="str">
        <f>'SOW Units'!B167</f>
        <v>9-42.</v>
      </c>
      <c r="B663" s="542" t="str">
        <f>IF('SOW Units'!C167="","",'SOW Units'!C167)</f>
        <v>Water, Mercury, Total (EPA 245.1, EPA 6020 or EPA 7470)</v>
      </c>
      <c r="C663" s="543"/>
      <c r="D663" s="57" t="str">
        <f>IF('SOW Units'!E167="","",'SOW Units'!E167)</f>
        <v>Per Sample</v>
      </c>
      <c r="E663" s="82">
        <f>'SOW Units'!J167</f>
        <v>0</v>
      </c>
      <c r="F663" s="34">
        <f>'SOW Units'!G167</f>
        <v>17.850000000000001</v>
      </c>
      <c r="G663" s="244">
        <f t="shared" si="71"/>
        <v>0</v>
      </c>
      <c r="H663" s="85">
        <v>0</v>
      </c>
      <c r="I663" s="360">
        <f t="shared" si="72"/>
        <v>0</v>
      </c>
      <c r="J663" s="89">
        <v>0</v>
      </c>
      <c r="K663" s="244">
        <f t="shared" si="73"/>
        <v>0</v>
      </c>
      <c r="L663" s="93">
        <f t="shared" si="74"/>
        <v>0</v>
      </c>
      <c r="M663" s="375">
        <f t="shared" si="75"/>
        <v>0</v>
      </c>
      <c r="N663" s="225" t="b">
        <f t="shared" si="70"/>
        <v>0</v>
      </c>
      <c r="O663" s="36"/>
      <c r="P663" s="36"/>
      <c r="Q663" s="36"/>
      <c r="R663" s="36"/>
    </row>
    <row r="664" spans="1:18" s="8" customFormat="1" ht="16.5" hidden="1" customHeight="1" x14ac:dyDescent="0.3">
      <c r="A664" s="122" t="str">
        <f>'SOW Units'!B168</f>
        <v>9-43.</v>
      </c>
      <c r="B664" s="542" t="str">
        <f>IF('SOW Units'!C168="","",'SOW Units'!C168)</f>
        <v>Water, Calcium, Total (EPA 200.7, EPA 6010 or EPA 6020)</v>
      </c>
      <c r="C664" s="543"/>
      <c r="D664" s="57" t="str">
        <f>IF('SOW Units'!E168="","",'SOW Units'!E168)</f>
        <v>Per Sample</v>
      </c>
      <c r="E664" s="82">
        <f>'SOW Units'!J168</f>
        <v>0</v>
      </c>
      <c r="F664" s="34">
        <f>'SOW Units'!G168</f>
        <v>10.5</v>
      </c>
      <c r="G664" s="244">
        <f t="shared" si="71"/>
        <v>0</v>
      </c>
      <c r="H664" s="85">
        <v>0</v>
      </c>
      <c r="I664" s="360">
        <f t="shared" si="72"/>
        <v>0</v>
      </c>
      <c r="J664" s="89">
        <v>0</v>
      </c>
      <c r="K664" s="244">
        <f t="shared" si="73"/>
        <v>0</v>
      </c>
      <c r="L664" s="93">
        <f t="shared" si="74"/>
        <v>0</v>
      </c>
      <c r="M664" s="375">
        <f t="shared" si="75"/>
        <v>0</v>
      </c>
      <c r="N664" s="225" t="b">
        <f t="shared" si="70"/>
        <v>0</v>
      </c>
      <c r="O664" s="36"/>
      <c r="P664" s="36"/>
      <c r="Q664" s="36"/>
      <c r="R664" s="36"/>
    </row>
    <row r="665" spans="1:18" s="8" customFormat="1" ht="16.5" hidden="1" customHeight="1" x14ac:dyDescent="0.3">
      <c r="A665" s="122" t="str">
        <f>'SOW Units'!B169</f>
        <v>9-44.</v>
      </c>
      <c r="B665" s="542" t="str">
        <f>IF('SOW Units'!C169="","",'SOW Units'!C169)</f>
        <v>Water, Iron, Total (EPA 200.7, EPA 6010 or EPA 6020)</v>
      </c>
      <c r="C665" s="543"/>
      <c r="D665" s="57" t="str">
        <f>IF('SOW Units'!E169="","",'SOW Units'!E169)</f>
        <v>Per Sample</v>
      </c>
      <c r="E665" s="82">
        <f>'SOW Units'!J169</f>
        <v>0</v>
      </c>
      <c r="F665" s="34">
        <f>'SOW Units'!G169</f>
        <v>11.57</v>
      </c>
      <c r="G665" s="244">
        <f t="shared" si="71"/>
        <v>0</v>
      </c>
      <c r="H665" s="85">
        <v>0</v>
      </c>
      <c r="I665" s="360">
        <f t="shared" si="72"/>
        <v>0</v>
      </c>
      <c r="J665" s="89">
        <v>0</v>
      </c>
      <c r="K665" s="244">
        <f t="shared" si="73"/>
        <v>0</v>
      </c>
      <c r="L665" s="93">
        <f t="shared" si="74"/>
        <v>0</v>
      </c>
      <c r="M665" s="375">
        <f t="shared" si="75"/>
        <v>0</v>
      </c>
      <c r="N665" s="225" t="b">
        <f t="shared" si="70"/>
        <v>0</v>
      </c>
      <c r="O665" s="36"/>
      <c r="P665" s="36"/>
      <c r="Q665" s="36"/>
      <c r="R665" s="36"/>
    </row>
    <row r="666" spans="1:18" s="8" customFormat="1" ht="32.25" hidden="1" customHeight="1" x14ac:dyDescent="0.3">
      <c r="A666" s="122" t="str">
        <f>'SOW Units'!B170</f>
        <v>9-44.a.</v>
      </c>
      <c r="B666" s="542" t="str">
        <f>IF('SOW Units'!C170="","",'SOW Units'!C170)</f>
        <v>Water, Dissolved Iron (includes filter appropriate to sample method - EPA 200.7, 200.9, 6010B, or 7380)</v>
      </c>
      <c r="C666" s="543"/>
      <c r="D666" s="57" t="str">
        <f>IF('SOW Units'!E170="","",'SOW Units'!E170)</f>
        <v>Per Sample</v>
      </c>
      <c r="E666" s="82">
        <f>'SOW Units'!J170</f>
        <v>0</v>
      </c>
      <c r="F666" s="34">
        <f>'SOW Units'!G170</f>
        <v>26.25</v>
      </c>
      <c r="G666" s="244">
        <f t="shared" si="71"/>
        <v>0</v>
      </c>
      <c r="H666" s="85">
        <v>0</v>
      </c>
      <c r="I666" s="360">
        <f t="shared" si="72"/>
        <v>0</v>
      </c>
      <c r="J666" s="89">
        <v>0</v>
      </c>
      <c r="K666" s="244">
        <f t="shared" si="73"/>
        <v>0</v>
      </c>
      <c r="L666" s="93">
        <f t="shared" si="74"/>
        <v>0</v>
      </c>
      <c r="M666" s="375">
        <f t="shared" si="75"/>
        <v>0</v>
      </c>
      <c r="N666" s="225" t="b">
        <f t="shared" si="70"/>
        <v>0</v>
      </c>
      <c r="O666" s="36"/>
      <c r="P666" s="36"/>
      <c r="Q666" s="36"/>
      <c r="R666" s="36"/>
    </row>
    <row r="667" spans="1:18" s="8" customFormat="1" ht="16.5" hidden="1" customHeight="1" x14ac:dyDescent="0.3">
      <c r="A667" s="122" t="str">
        <f>'SOW Units'!B171</f>
        <v>9-45.</v>
      </c>
      <c r="B667" s="542" t="str">
        <f>IF('SOW Units'!C171="","",'SOW Units'!C171)</f>
        <v>Water, Magnesium, Total (EPA 200.7, EPA 6010 or EPA 6020)</v>
      </c>
      <c r="C667" s="543"/>
      <c r="D667" s="57" t="str">
        <f>IF('SOW Units'!E171="","",'SOW Units'!E171)</f>
        <v>Per Sample</v>
      </c>
      <c r="E667" s="82">
        <f>'SOW Units'!J171</f>
        <v>0</v>
      </c>
      <c r="F667" s="34">
        <f>'SOW Units'!G171</f>
        <v>10.5</v>
      </c>
      <c r="G667" s="244">
        <f t="shared" si="71"/>
        <v>0</v>
      </c>
      <c r="H667" s="85">
        <v>0</v>
      </c>
      <c r="I667" s="360">
        <f t="shared" si="72"/>
        <v>0</v>
      </c>
      <c r="J667" s="89">
        <v>0</v>
      </c>
      <c r="K667" s="244">
        <f t="shared" si="73"/>
        <v>0</v>
      </c>
      <c r="L667" s="93">
        <f t="shared" si="74"/>
        <v>0</v>
      </c>
      <c r="M667" s="375">
        <f t="shared" si="75"/>
        <v>0</v>
      </c>
      <c r="N667" s="225" t="b">
        <f t="shared" si="70"/>
        <v>0</v>
      </c>
      <c r="O667" s="36"/>
      <c r="P667" s="36"/>
      <c r="Q667" s="36"/>
      <c r="R667" s="36"/>
    </row>
    <row r="668" spans="1:18" s="8" customFormat="1" ht="16.5" hidden="1" customHeight="1" x14ac:dyDescent="0.3">
      <c r="A668" s="122" t="str">
        <f>'SOW Units'!B172</f>
        <v>9-46.</v>
      </c>
      <c r="B668" s="542" t="str">
        <f>IF('SOW Units'!C172="","",'SOW Units'!C172)</f>
        <v>Water, Manganese, Total (EPA 200.7, EPA 200.8, EPA 6010 or EPA 6020)</v>
      </c>
      <c r="C668" s="543"/>
      <c r="D668" s="57" t="str">
        <f>IF('SOW Units'!E172="","",'SOW Units'!E172)</f>
        <v>Per Sample</v>
      </c>
      <c r="E668" s="82">
        <f>'SOW Units'!J172</f>
        <v>0</v>
      </c>
      <c r="F668" s="34">
        <f>'SOW Units'!G172</f>
        <v>10.5</v>
      </c>
      <c r="G668" s="244">
        <f t="shared" si="71"/>
        <v>0</v>
      </c>
      <c r="H668" s="85">
        <v>0</v>
      </c>
      <c r="I668" s="360">
        <f t="shared" si="72"/>
        <v>0</v>
      </c>
      <c r="J668" s="89">
        <v>0</v>
      </c>
      <c r="K668" s="244">
        <f t="shared" si="73"/>
        <v>0</v>
      </c>
      <c r="L668" s="93">
        <f t="shared" si="74"/>
        <v>0</v>
      </c>
      <c r="M668" s="375">
        <f t="shared" si="75"/>
        <v>0</v>
      </c>
      <c r="N668" s="225" t="b">
        <f t="shared" ref="N668:N730" si="76">IF(E668&gt;0,TRUE,FALSE)</f>
        <v>0</v>
      </c>
      <c r="O668" s="36"/>
      <c r="P668" s="36"/>
      <c r="Q668" s="36"/>
      <c r="R668" s="36"/>
    </row>
    <row r="669" spans="1:18" s="9" customFormat="1" ht="16.5" hidden="1" customHeight="1" x14ac:dyDescent="0.3">
      <c r="A669" s="122" t="str">
        <f>'SOW Units'!B173</f>
        <v>9-47.</v>
      </c>
      <c r="B669" s="542" t="str">
        <f>IF('SOW Units'!C173="","",'SOW Units'!C173)</f>
        <v>Water, Potassium, Total (EPA 200.7, EPA 6010 or EPA 6020)</v>
      </c>
      <c r="C669" s="543"/>
      <c r="D669" s="57" t="str">
        <f>IF('SOW Units'!E173="","",'SOW Units'!E173)</f>
        <v>Per Sample</v>
      </c>
      <c r="E669" s="82">
        <f>'SOW Units'!J173</f>
        <v>0</v>
      </c>
      <c r="F669" s="34">
        <f>'SOW Units'!G173</f>
        <v>10.5</v>
      </c>
      <c r="G669" s="244">
        <f t="shared" si="71"/>
        <v>0</v>
      </c>
      <c r="H669" s="85">
        <v>0</v>
      </c>
      <c r="I669" s="360">
        <f t="shared" si="72"/>
        <v>0</v>
      </c>
      <c r="J669" s="89">
        <v>0</v>
      </c>
      <c r="K669" s="244">
        <f t="shared" si="73"/>
        <v>0</v>
      </c>
      <c r="L669" s="93">
        <f t="shared" si="74"/>
        <v>0</v>
      </c>
      <c r="M669" s="375">
        <f t="shared" si="75"/>
        <v>0</v>
      </c>
      <c r="N669" s="225" t="b">
        <f t="shared" si="76"/>
        <v>0</v>
      </c>
      <c r="O669" s="45"/>
      <c r="P669" s="45"/>
      <c r="Q669" s="45"/>
      <c r="R669" s="45"/>
    </row>
    <row r="670" spans="1:18" s="8" customFormat="1" ht="16.5" hidden="1" customHeight="1" x14ac:dyDescent="0.3">
      <c r="A670" s="122" t="str">
        <f>'SOW Units'!B174</f>
        <v>9-48.</v>
      </c>
      <c r="B670" s="542" t="str">
        <f>IF('SOW Units'!C174="","",'SOW Units'!C174)</f>
        <v>Water, Sodium, Total (EPA 200.7, EPA 6010 or EPA 6020)</v>
      </c>
      <c r="C670" s="543"/>
      <c r="D670" s="57" t="str">
        <f>IF('SOW Units'!E174="","",'SOW Units'!E174)</f>
        <v>Per Sample</v>
      </c>
      <c r="E670" s="82">
        <f>'SOW Units'!J174</f>
        <v>0</v>
      </c>
      <c r="F670" s="34">
        <f>'SOW Units'!G174</f>
        <v>10.5</v>
      </c>
      <c r="G670" s="244">
        <f t="shared" si="71"/>
        <v>0</v>
      </c>
      <c r="H670" s="85">
        <v>0</v>
      </c>
      <c r="I670" s="360">
        <f t="shared" si="72"/>
        <v>0</v>
      </c>
      <c r="J670" s="89">
        <v>0</v>
      </c>
      <c r="K670" s="244">
        <f t="shared" si="73"/>
        <v>0</v>
      </c>
      <c r="L670" s="93">
        <f t="shared" si="74"/>
        <v>0</v>
      </c>
      <c r="M670" s="375">
        <f t="shared" si="75"/>
        <v>0</v>
      </c>
      <c r="N670" s="225" t="b">
        <f t="shared" si="76"/>
        <v>0</v>
      </c>
      <c r="O670" s="36"/>
      <c r="P670" s="36"/>
      <c r="Q670" s="36"/>
      <c r="R670" s="36"/>
    </row>
    <row r="671" spans="1:18" s="8" customFormat="1" ht="16.5" hidden="1" customHeight="1" x14ac:dyDescent="0.3">
      <c r="A671" s="122" t="str">
        <f>'SOW Units'!B175</f>
        <v>9-49.</v>
      </c>
      <c r="B671" s="542" t="str">
        <f>IF('SOW Units'!C175="","",'SOW Units'!C175)</f>
        <v>Water, Alkalinity [as CaCO3] (EPA 310.2 or SM 2320 B)</v>
      </c>
      <c r="C671" s="543"/>
      <c r="D671" s="57" t="str">
        <f>IF('SOW Units'!E175="","",'SOW Units'!E175)</f>
        <v>Per Sample</v>
      </c>
      <c r="E671" s="82">
        <f>'SOW Units'!J175</f>
        <v>0</v>
      </c>
      <c r="F671" s="34">
        <f>'SOW Units'!G175</f>
        <v>13.65</v>
      </c>
      <c r="G671" s="244">
        <f t="shared" si="71"/>
        <v>0</v>
      </c>
      <c r="H671" s="85">
        <v>0</v>
      </c>
      <c r="I671" s="360">
        <f t="shared" si="72"/>
        <v>0</v>
      </c>
      <c r="J671" s="89">
        <v>0</v>
      </c>
      <c r="K671" s="244">
        <f t="shared" si="73"/>
        <v>0</v>
      </c>
      <c r="L671" s="93">
        <f t="shared" si="74"/>
        <v>0</v>
      </c>
      <c r="M671" s="375">
        <f t="shared" si="75"/>
        <v>0</v>
      </c>
      <c r="N671" s="225" t="b">
        <f t="shared" si="76"/>
        <v>0</v>
      </c>
      <c r="O671" s="36"/>
      <c r="P671" s="36"/>
      <c r="Q671" s="36"/>
      <c r="R671" s="36"/>
    </row>
    <row r="672" spans="1:18" s="8" customFormat="1" ht="32.25" hidden="1" customHeight="1" x14ac:dyDescent="0.3">
      <c r="A672" s="122" t="str">
        <f>'SOW Units'!B176</f>
        <v>9-50.</v>
      </c>
      <c r="B672" s="542" t="str">
        <f>IF('SOW Units'!C176="","",'SOW Units'!C176)</f>
        <v>Water, Ammonia [as N] (EPA 350.1, SM 4500-NH3 C, SM 4500-NH3 D, SM 4500-NH3 G or SM 4500-NH3 H)</v>
      </c>
      <c r="C672" s="543"/>
      <c r="D672" s="57" t="str">
        <f>IF('SOW Units'!E176="","",'SOW Units'!E176)</f>
        <v>Per Sample</v>
      </c>
      <c r="E672" s="82">
        <f>'SOW Units'!J176</f>
        <v>0</v>
      </c>
      <c r="F672" s="34">
        <f>'SOW Units'!G176</f>
        <v>15.43</v>
      </c>
      <c r="G672" s="244">
        <f t="shared" si="71"/>
        <v>0</v>
      </c>
      <c r="H672" s="85">
        <v>0</v>
      </c>
      <c r="I672" s="360">
        <f t="shared" si="72"/>
        <v>0</v>
      </c>
      <c r="J672" s="89">
        <v>0</v>
      </c>
      <c r="K672" s="244">
        <f t="shared" si="73"/>
        <v>0</v>
      </c>
      <c r="L672" s="93">
        <f t="shared" si="74"/>
        <v>0</v>
      </c>
      <c r="M672" s="375">
        <f t="shared" si="75"/>
        <v>0</v>
      </c>
      <c r="N672" s="225" t="b">
        <f t="shared" si="76"/>
        <v>0</v>
      </c>
      <c r="O672" s="36"/>
      <c r="P672" s="36"/>
      <c r="Q672" s="36"/>
      <c r="R672" s="36"/>
    </row>
    <row r="673" spans="1:18" s="8" customFormat="1" ht="32.25" hidden="1" customHeight="1" x14ac:dyDescent="0.3">
      <c r="A673" s="122" t="str">
        <f>'SOW Units'!B177</f>
        <v>9-51.</v>
      </c>
      <c r="B673" s="542" t="str">
        <f>IF('SOW Units'!C177="","",'SOW Units'!C177)</f>
        <v>Water, Chloride (EPA 300.0, EPA 9056, EPA 9251, EPA 9053, SM 4500CI B, SM 4500CI C or SM 4500CI E)</v>
      </c>
      <c r="C673" s="543"/>
      <c r="D673" s="57" t="str">
        <f>IF('SOW Units'!E177="","",'SOW Units'!E177)</f>
        <v>Per Sample</v>
      </c>
      <c r="E673" s="82">
        <f>'SOW Units'!J177</f>
        <v>0</v>
      </c>
      <c r="F673" s="34">
        <f>'SOW Units'!G177</f>
        <v>14.7</v>
      </c>
      <c r="G673" s="244">
        <f t="shared" si="71"/>
        <v>0</v>
      </c>
      <c r="H673" s="85">
        <v>0</v>
      </c>
      <c r="I673" s="360">
        <f t="shared" si="72"/>
        <v>0</v>
      </c>
      <c r="J673" s="89">
        <v>0</v>
      </c>
      <c r="K673" s="244">
        <f t="shared" si="73"/>
        <v>0</v>
      </c>
      <c r="L673" s="93">
        <f t="shared" si="74"/>
        <v>0</v>
      </c>
      <c r="M673" s="375">
        <f t="shared" si="75"/>
        <v>0</v>
      </c>
      <c r="N673" s="225" t="b">
        <f t="shared" si="76"/>
        <v>0</v>
      </c>
      <c r="O673" s="36"/>
      <c r="P673" s="36"/>
      <c r="Q673" s="36"/>
      <c r="R673" s="36"/>
    </row>
    <row r="674" spans="1:18" s="9" customFormat="1" ht="16.5" hidden="1" customHeight="1" x14ac:dyDescent="0.3">
      <c r="A674" s="122" t="str">
        <f>'SOW Units'!B178</f>
        <v>9-52.</v>
      </c>
      <c r="B674" s="542" t="str">
        <f>IF('SOW Units'!C178="","",'SOW Units'!C178)</f>
        <v>Water, Hardness, Total [as CaCO3] (SM 2340 B or SM 2340 C)</v>
      </c>
      <c r="C674" s="543"/>
      <c r="D674" s="57" t="str">
        <f>IF('SOW Units'!E178="","",'SOW Units'!E178)</f>
        <v>Per Sample</v>
      </c>
      <c r="E674" s="82">
        <f>'SOW Units'!J178</f>
        <v>0</v>
      </c>
      <c r="F674" s="34">
        <f>'SOW Units'!G178</f>
        <v>14.7</v>
      </c>
      <c r="G674" s="244">
        <f t="shared" si="71"/>
        <v>0</v>
      </c>
      <c r="H674" s="85">
        <v>0</v>
      </c>
      <c r="I674" s="360">
        <f t="shared" si="72"/>
        <v>0</v>
      </c>
      <c r="J674" s="89">
        <v>0</v>
      </c>
      <c r="K674" s="244">
        <f t="shared" si="73"/>
        <v>0</v>
      </c>
      <c r="L674" s="93">
        <f t="shared" si="74"/>
        <v>0</v>
      </c>
      <c r="M674" s="375">
        <f t="shared" si="75"/>
        <v>0</v>
      </c>
      <c r="N674" s="225" t="b">
        <f t="shared" si="76"/>
        <v>0</v>
      </c>
      <c r="O674" s="45"/>
      <c r="P674" s="45"/>
      <c r="Q674" s="45"/>
      <c r="R674" s="45"/>
    </row>
    <row r="675" spans="1:18" s="9" customFormat="1" ht="16.5" hidden="1" customHeight="1" x14ac:dyDescent="0.3">
      <c r="A675" s="122" t="str">
        <f>'SOW Units'!B179</f>
        <v>9-53.</v>
      </c>
      <c r="B675" s="542" t="str">
        <f>IF('SOW Units'!C179="","",'SOW Units'!C179)</f>
        <v>Water, Nitrate [as N] (EPA 300.0 or EPA 353.2)</v>
      </c>
      <c r="C675" s="543"/>
      <c r="D675" s="57" t="str">
        <f>IF('SOW Units'!E179="","",'SOW Units'!E179)</f>
        <v>Per Sample</v>
      </c>
      <c r="E675" s="82">
        <f>'SOW Units'!J179</f>
        <v>0</v>
      </c>
      <c r="F675" s="34">
        <f>'SOW Units'!G179</f>
        <v>15.43</v>
      </c>
      <c r="G675" s="244">
        <f t="shared" si="71"/>
        <v>0</v>
      </c>
      <c r="H675" s="85">
        <v>0</v>
      </c>
      <c r="I675" s="360">
        <f t="shared" si="72"/>
        <v>0</v>
      </c>
      <c r="J675" s="89">
        <v>0</v>
      </c>
      <c r="K675" s="244">
        <f t="shared" si="73"/>
        <v>0</v>
      </c>
      <c r="L675" s="93">
        <f t="shared" si="74"/>
        <v>0</v>
      </c>
      <c r="M675" s="375">
        <f t="shared" si="75"/>
        <v>0</v>
      </c>
      <c r="N675" s="225" t="b">
        <f t="shared" si="76"/>
        <v>0</v>
      </c>
      <c r="O675" s="45"/>
      <c r="P675" s="45"/>
      <c r="Q675" s="45"/>
      <c r="R675" s="45"/>
    </row>
    <row r="676" spans="1:18" s="9" customFormat="1" ht="16.5" hidden="1" customHeight="1" x14ac:dyDescent="0.3">
      <c r="A676" s="122" t="str">
        <f>'SOW Units'!B180</f>
        <v>9-54.</v>
      </c>
      <c r="B676" s="542" t="str">
        <f>IF('SOW Units'!C180="","",'SOW Units'!C180)</f>
        <v>Water, Nitrate-Nitrite [as N] (EPA 300.0, EPA 353.2, SM 4500-NO3 E or SM 4500-NO3 F)</v>
      </c>
      <c r="C676" s="543"/>
      <c r="D676" s="57" t="str">
        <f>IF('SOW Units'!E180="","",'SOW Units'!E180)</f>
        <v>Per Sample</v>
      </c>
      <c r="E676" s="82">
        <f>'SOW Units'!J180</f>
        <v>0</v>
      </c>
      <c r="F676" s="34">
        <f>'SOW Units'!G180</f>
        <v>16.2</v>
      </c>
      <c r="G676" s="244">
        <f t="shared" si="71"/>
        <v>0</v>
      </c>
      <c r="H676" s="85">
        <v>0</v>
      </c>
      <c r="I676" s="360">
        <f t="shared" si="72"/>
        <v>0</v>
      </c>
      <c r="J676" s="89">
        <v>0</v>
      </c>
      <c r="K676" s="244">
        <f t="shared" si="73"/>
        <v>0</v>
      </c>
      <c r="L676" s="93">
        <f t="shared" si="74"/>
        <v>0</v>
      </c>
      <c r="M676" s="375">
        <f t="shared" si="75"/>
        <v>0</v>
      </c>
      <c r="N676" s="225" t="b">
        <f t="shared" si="76"/>
        <v>0</v>
      </c>
      <c r="O676" s="45"/>
      <c r="P676" s="45"/>
      <c r="Q676" s="45"/>
      <c r="R676" s="45"/>
    </row>
    <row r="677" spans="1:18" s="9" customFormat="1" ht="16.5" hidden="1" customHeight="1" x14ac:dyDescent="0.3">
      <c r="A677" s="122" t="str">
        <f>'SOW Units'!B181</f>
        <v>9-55.</v>
      </c>
      <c r="B677" s="542" t="str">
        <f>IF('SOW Units'!C181="","",'SOW Units'!C181)</f>
        <v>Water, Nitrite [as N] (EPA 300.0, EPA 300.1, SM 4500-NO2 B or SM 4500-NO3 F)</v>
      </c>
      <c r="C677" s="543"/>
      <c r="D677" s="57" t="str">
        <f>IF('SOW Units'!E181="","",'SOW Units'!E181)</f>
        <v>Per Sample</v>
      </c>
      <c r="E677" s="82">
        <f>'SOW Units'!J181</f>
        <v>0</v>
      </c>
      <c r="F677" s="34">
        <f>'SOW Units'!G181</f>
        <v>14.7</v>
      </c>
      <c r="G677" s="244">
        <f t="shared" si="71"/>
        <v>0</v>
      </c>
      <c r="H677" s="85">
        <v>0</v>
      </c>
      <c r="I677" s="360">
        <f t="shared" si="72"/>
        <v>0</v>
      </c>
      <c r="J677" s="89">
        <v>0</v>
      </c>
      <c r="K677" s="244">
        <f t="shared" si="73"/>
        <v>0</v>
      </c>
      <c r="L677" s="93">
        <f t="shared" si="74"/>
        <v>0</v>
      </c>
      <c r="M677" s="375">
        <f t="shared" si="75"/>
        <v>0</v>
      </c>
      <c r="N677" s="225" t="b">
        <f t="shared" si="76"/>
        <v>0</v>
      </c>
      <c r="O677" s="45"/>
      <c r="P677" s="45"/>
      <c r="Q677" s="45"/>
      <c r="R677" s="45"/>
    </row>
    <row r="678" spans="1:18" s="8" customFormat="1" ht="16.5" hidden="1" customHeight="1" x14ac:dyDescent="0.3">
      <c r="A678" s="122" t="str">
        <f>'SOW Units'!B182</f>
        <v>9-56.</v>
      </c>
      <c r="B678" s="542" t="str">
        <f>IF('SOW Units'!C182="","",'SOW Units'!C182)</f>
        <v>Water, Organic Carbon, Total (SM 5310 B, SM 5310 C or EPA 9060)</v>
      </c>
      <c r="C678" s="543"/>
      <c r="D678" s="57" t="str">
        <f>IF('SOW Units'!E182="","",'SOW Units'!E182)</f>
        <v>Per Sample</v>
      </c>
      <c r="E678" s="82">
        <f>'SOW Units'!J182</f>
        <v>0</v>
      </c>
      <c r="F678" s="34">
        <f>'SOW Units'!G182</f>
        <v>22.05</v>
      </c>
      <c r="G678" s="244">
        <f t="shared" si="71"/>
        <v>0</v>
      </c>
      <c r="H678" s="85">
        <v>0</v>
      </c>
      <c r="I678" s="360">
        <f t="shared" si="72"/>
        <v>0</v>
      </c>
      <c r="J678" s="89">
        <v>0</v>
      </c>
      <c r="K678" s="244">
        <f t="shared" si="73"/>
        <v>0</v>
      </c>
      <c r="L678" s="93">
        <f t="shared" si="74"/>
        <v>0</v>
      </c>
      <c r="M678" s="375">
        <f t="shared" si="75"/>
        <v>0</v>
      </c>
      <c r="N678" s="225" t="b">
        <f t="shared" si="76"/>
        <v>0</v>
      </c>
      <c r="O678" s="36"/>
      <c r="P678" s="36"/>
      <c r="Q678" s="36"/>
      <c r="R678" s="36"/>
    </row>
    <row r="679" spans="1:18" s="9" customFormat="1" ht="32.25" hidden="1" customHeight="1" x14ac:dyDescent="0.3">
      <c r="A679" s="122" t="str">
        <f>'SOW Units'!B183</f>
        <v>9-57.</v>
      </c>
      <c r="B679" s="542" t="str">
        <f>IF('SOW Units'!C183="","",'SOW Units'!C183)</f>
        <v>Water, Orthophosphate [as P] (EPA 300.0, EPA 300.1, EPA 365.1, EPA 365.3, EPA 9056, SM 4500-PE or SM 4500-PF)</v>
      </c>
      <c r="C679" s="543"/>
      <c r="D679" s="57" t="str">
        <f>IF('SOW Units'!E183="","",'SOW Units'!E183)</f>
        <v>Per Sample</v>
      </c>
      <c r="E679" s="82">
        <f>'SOW Units'!J183</f>
        <v>0</v>
      </c>
      <c r="F679" s="34">
        <f>'SOW Units'!G183</f>
        <v>15.43</v>
      </c>
      <c r="G679" s="244">
        <f t="shared" si="71"/>
        <v>0</v>
      </c>
      <c r="H679" s="85">
        <v>0</v>
      </c>
      <c r="I679" s="360">
        <f t="shared" si="72"/>
        <v>0</v>
      </c>
      <c r="J679" s="89">
        <v>0</v>
      </c>
      <c r="K679" s="244">
        <f t="shared" si="73"/>
        <v>0</v>
      </c>
      <c r="L679" s="93">
        <f t="shared" si="74"/>
        <v>0</v>
      </c>
      <c r="M679" s="375">
        <f t="shared" si="75"/>
        <v>0</v>
      </c>
      <c r="N679" s="225" t="b">
        <f t="shared" si="76"/>
        <v>0</v>
      </c>
      <c r="O679" s="45"/>
      <c r="P679" s="45"/>
      <c r="Q679" s="45"/>
      <c r="R679" s="45"/>
    </row>
    <row r="680" spans="1:18" s="9" customFormat="1" ht="16.5" hidden="1" customHeight="1" x14ac:dyDescent="0.3">
      <c r="A680" s="122" t="str">
        <f>'SOW Units'!B184</f>
        <v>9-58.</v>
      </c>
      <c r="B680" s="542" t="str">
        <f>IF('SOW Units'!C184="","",'SOW Units'!C184)</f>
        <v>Water, Residue-filterable [Total Dissolved Solids] (SM 2540 C)</v>
      </c>
      <c r="C680" s="543"/>
      <c r="D680" s="57" t="str">
        <f>IF('SOW Units'!E184="","",'SOW Units'!E184)</f>
        <v>Per Sample</v>
      </c>
      <c r="E680" s="82">
        <f>'SOW Units'!J184</f>
        <v>0</v>
      </c>
      <c r="F680" s="34">
        <f>'SOW Units'!G184</f>
        <v>12.6</v>
      </c>
      <c r="G680" s="244">
        <f t="shared" si="71"/>
        <v>0</v>
      </c>
      <c r="H680" s="85">
        <v>0</v>
      </c>
      <c r="I680" s="360">
        <f t="shared" si="72"/>
        <v>0</v>
      </c>
      <c r="J680" s="89">
        <v>0</v>
      </c>
      <c r="K680" s="244">
        <f t="shared" si="73"/>
        <v>0</v>
      </c>
      <c r="L680" s="93">
        <f t="shared" si="74"/>
        <v>0</v>
      </c>
      <c r="M680" s="375">
        <f t="shared" si="75"/>
        <v>0</v>
      </c>
      <c r="N680" s="225" t="b">
        <f t="shared" si="76"/>
        <v>0</v>
      </c>
      <c r="O680" s="45"/>
      <c r="P680" s="45"/>
      <c r="Q680" s="45"/>
      <c r="R680" s="45"/>
    </row>
    <row r="681" spans="1:18" s="8" customFormat="1" ht="16.5" hidden="1" customHeight="1" x14ac:dyDescent="0.3">
      <c r="A681" s="122" t="str">
        <f>'SOW Units'!B185</f>
        <v>9-59.</v>
      </c>
      <c r="B681" s="542" t="str">
        <f>IF('SOW Units'!C185="","",'SOW Units'!C185)</f>
        <v>Water, Residue-nonfilterable [Total Suspended Solids] (SM 2540 D)</v>
      </c>
      <c r="C681" s="543"/>
      <c r="D681" s="57" t="str">
        <f>IF('SOW Units'!E185="","",'SOW Units'!E185)</f>
        <v>Per Sample</v>
      </c>
      <c r="E681" s="82">
        <f>'SOW Units'!J185</f>
        <v>0</v>
      </c>
      <c r="F681" s="34">
        <f>'SOW Units'!G185</f>
        <v>12.6</v>
      </c>
      <c r="G681" s="244">
        <f t="shared" si="71"/>
        <v>0</v>
      </c>
      <c r="H681" s="85">
        <v>0</v>
      </c>
      <c r="I681" s="360">
        <f t="shared" si="72"/>
        <v>0</v>
      </c>
      <c r="J681" s="89">
        <v>0</v>
      </c>
      <c r="K681" s="244">
        <f t="shared" si="73"/>
        <v>0</v>
      </c>
      <c r="L681" s="93">
        <f t="shared" si="74"/>
        <v>0</v>
      </c>
      <c r="M681" s="375">
        <f t="shared" si="75"/>
        <v>0</v>
      </c>
      <c r="N681" s="225" t="b">
        <f t="shared" si="76"/>
        <v>0</v>
      </c>
      <c r="O681" s="36"/>
      <c r="P681" s="36"/>
      <c r="Q681" s="36"/>
      <c r="R681" s="36"/>
    </row>
    <row r="682" spans="1:18" s="9" customFormat="1" ht="32.25" hidden="1" customHeight="1" x14ac:dyDescent="0.3">
      <c r="A682" s="122" t="str">
        <f>'SOW Units'!B186</f>
        <v>9-60.</v>
      </c>
      <c r="B682" s="542" t="str">
        <f>IF('SOW Units'!C186="","",'SOW Units'!C186)</f>
        <v>Water, Sulfate (ASTM D516-02, ASTM D516-90, EPA 300.0, EPA 300.1, EPA 375.2, EPA 9038, EPA 9056 or SM 4500-SO4 C)</v>
      </c>
      <c r="C682" s="543"/>
      <c r="D682" s="57" t="str">
        <f>IF('SOW Units'!E186="","",'SOW Units'!E186)</f>
        <v>Per Sample</v>
      </c>
      <c r="E682" s="82">
        <f>'SOW Units'!J186</f>
        <v>0</v>
      </c>
      <c r="F682" s="34">
        <f>'SOW Units'!G186</f>
        <v>14.7</v>
      </c>
      <c r="G682" s="244">
        <f t="shared" si="71"/>
        <v>0</v>
      </c>
      <c r="H682" s="85">
        <v>0</v>
      </c>
      <c r="I682" s="360">
        <f t="shared" si="72"/>
        <v>0</v>
      </c>
      <c r="J682" s="89">
        <v>0</v>
      </c>
      <c r="K682" s="244">
        <f t="shared" si="73"/>
        <v>0</v>
      </c>
      <c r="L682" s="93">
        <f t="shared" si="74"/>
        <v>0</v>
      </c>
      <c r="M682" s="375">
        <f t="shared" si="75"/>
        <v>0</v>
      </c>
      <c r="N682" s="225" t="b">
        <f t="shared" si="76"/>
        <v>0</v>
      </c>
      <c r="O682" s="45"/>
      <c r="P682" s="45"/>
      <c r="Q682" s="45"/>
      <c r="R682" s="45"/>
    </row>
    <row r="683" spans="1:18" s="8" customFormat="1" ht="16.5" hidden="1" customHeight="1" x14ac:dyDescent="0.3">
      <c r="A683" s="122" t="str">
        <f>'SOW Units'!B187</f>
        <v>9-61.</v>
      </c>
      <c r="B683" s="542" t="str">
        <f>IF('SOW Units'!C187="","",'SOW Units'!C187)</f>
        <v>Water, Heterotrophic Plate Count (SM 9215 B)</v>
      </c>
      <c r="C683" s="543"/>
      <c r="D683" s="57" t="str">
        <f>IF('SOW Units'!E187="","",'SOW Units'!E187)</f>
        <v>Per Sample</v>
      </c>
      <c r="E683" s="82">
        <f>'SOW Units'!J187</f>
        <v>0</v>
      </c>
      <c r="F683" s="34">
        <f>'SOW Units'!G187</f>
        <v>36.380000000000003</v>
      </c>
      <c r="G683" s="244">
        <f t="shared" si="71"/>
        <v>0</v>
      </c>
      <c r="H683" s="85">
        <v>0</v>
      </c>
      <c r="I683" s="360">
        <f t="shared" si="72"/>
        <v>0</v>
      </c>
      <c r="J683" s="89">
        <v>0</v>
      </c>
      <c r="K683" s="244">
        <f t="shared" si="73"/>
        <v>0</v>
      </c>
      <c r="L683" s="93">
        <f t="shared" si="74"/>
        <v>0</v>
      </c>
      <c r="M683" s="375">
        <f t="shared" si="75"/>
        <v>0</v>
      </c>
      <c r="N683" s="225" t="b">
        <f t="shared" si="76"/>
        <v>0</v>
      </c>
      <c r="O683" s="36"/>
      <c r="P683" s="36"/>
      <c r="Q683" s="36"/>
      <c r="R683" s="36"/>
    </row>
    <row r="684" spans="1:18" s="8" customFormat="1" ht="32.25" hidden="1" customHeight="1" x14ac:dyDescent="0.3">
      <c r="A684" s="122" t="str">
        <f>'SOW Units'!B188</f>
        <v>9-62.</v>
      </c>
      <c r="B684" s="542" t="str">
        <f>IF('SOW Units'!C188="","",'SOW Units'!C188)</f>
        <v>Water, Acute Bioassay-96 Hour, Freshwater, Vertebrate/Invertebrate [Vertebrate: Pimephales promelas or Cyprinella leedsi/Invertebrate: Ceriodaphnia dubia] (EPA 2000.0/2002.0)</v>
      </c>
      <c r="C684" s="543"/>
      <c r="D684" s="57" t="str">
        <f>IF('SOW Units'!E188="","",'SOW Units'!E188)</f>
        <v>Per Sample</v>
      </c>
      <c r="E684" s="82">
        <f>'SOW Units'!J188</f>
        <v>0</v>
      </c>
      <c r="F684" s="34">
        <f>'SOW Units'!G188</f>
        <v>826.87</v>
      </c>
      <c r="G684" s="244">
        <f t="shared" si="71"/>
        <v>0</v>
      </c>
      <c r="H684" s="85">
        <v>0</v>
      </c>
      <c r="I684" s="360">
        <f t="shared" si="72"/>
        <v>0</v>
      </c>
      <c r="J684" s="89">
        <v>0</v>
      </c>
      <c r="K684" s="244">
        <f t="shared" si="73"/>
        <v>0</v>
      </c>
      <c r="L684" s="93">
        <f t="shared" si="74"/>
        <v>0</v>
      </c>
      <c r="M684" s="375">
        <f t="shared" si="75"/>
        <v>0</v>
      </c>
      <c r="N684" s="225" t="b">
        <f t="shared" si="76"/>
        <v>0</v>
      </c>
      <c r="O684" s="36"/>
      <c r="P684" s="36"/>
      <c r="Q684" s="36"/>
      <c r="R684" s="36"/>
    </row>
    <row r="685" spans="1:18" s="8" customFormat="1" ht="32.25" hidden="1" customHeight="1" x14ac:dyDescent="0.3">
      <c r="A685" s="122" t="str">
        <f>'SOW Units'!B189</f>
        <v>9-63.</v>
      </c>
      <c r="B685" s="542" t="str">
        <f>IF('SOW Units'!C189="","",'SOW Units'!C189)</f>
        <v>Water, Acute Bioassay-96 Hour, Estuarine + Marine, Vertebrate/Invertebrate [Vertebrate: Menidia beryllina, Meridia menidia or Menida peninsulae/Invertebrate: Mysidopsis bahia] (EPA 2006.0/2007.0)</v>
      </c>
      <c r="C685" s="543"/>
      <c r="D685" s="57" t="str">
        <f>IF('SOW Units'!E189="","",'SOW Units'!E189)</f>
        <v>Per Sample</v>
      </c>
      <c r="E685" s="82">
        <f>'SOW Units'!J189</f>
        <v>0</v>
      </c>
      <c r="F685" s="34">
        <f>'SOW Units'!G189</f>
        <v>826.87</v>
      </c>
      <c r="G685" s="244">
        <f t="shared" si="71"/>
        <v>0</v>
      </c>
      <c r="H685" s="85">
        <v>0</v>
      </c>
      <c r="I685" s="360">
        <f t="shared" si="72"/>
        <v>0</v>
      </c>
      <c r="J685" s="89">
        <v>0</v>
      </c>
      <c r="K685" s="244">
        <f t="shared" si="73"/>
        <v>0</v>
      </c>
      <c r="L685" s="93">
        <f t="shared" si="74"/>
        <v>0</v>
      </c>
      <c r="M685" s="375">
        <f t="shared" si="75"/>
        <v>0</v>
      </c>
      <c r="N685" s="225" t="b">
        <f t="shared" si="76"/>
        <v>0</v>
      </c>
      <c r="O685" s="36"/>
      <c r="P685" s="36"/>
      <c r="Q685" s="36"/>
      <c r="R685" s="36"/>
    </row>
    <row r="686" spans="1:18" s="8" customFormat="1" ht="32.25" hidden="1" customHeight="1" x14ac:dyDescent="0.3">
      <c r="A686" s="122" t="str">
        <f>'SOW Units'!B190</f>
        <v>9-64.</v>
      </c>
      <c r="B686" s="542" t="str">
        <f>IF('SOW Units'!C190="","",'SOW Units'!C190)</f>
        <v>Water, GC/MS Full Scan, Alkanes, Isoalkanes, Cycloalkanes, Aromatics, Bicyclane, Sterane, and Terpane Biomarkers (ASTM D5739 High Resolution GC/MS)</v>
      </c>
      <c r="C686" s="543"/>
      <c r="D686" s="57" t="str">
        <f>IF('SOW Units'!E190="","",'SOW Units'!E190)</f>
        <v>Per Sample</v>
      </c>
      <c r="E686" s="82">
        <f>'SOW Units'!J190</f>
        <v>0</v>
      </c>
      <c r="F686" s="34">
        <f>'SOW Units'!G190</f>
        <v>315</v>
      </c>
      <c r="G686" s="244">
        <f t="shared" si="71"/>
        <v>0</v>
      </c>
      <c r="H686" s="85">
        <v>0</v>
      </c>
      <c r="I686" s="360">
        <f t="shared" si="72"/>
        <v>0</v>
      </c>
      <c r="J686" s="89">
        <v>0</v>
      </c>
      <c r="K686" s="244">
        <f t="shared" si="73"/>
        <v>0</v>
      </c>
      <c r="L686" s="93">
        <f t="shared" si="74"/>
        <v>0</v>
      </c>
      <c r="M686" s="375">
        <f t="shared" si="75"/>
        <v>0</v>
      </c>
      <c r="N686" s="225" t="b">
        <f t="shared" si="76"/>
        <v>0</v>
      </c>
      <c r="O686" s="36"/>
      <c r="P686" s="36"/>
      <c r="Q686" s="36"/>
      <c r="R686" s="36"/>
    </row>
    <row r="687" spans="1:18" s="8" customFormat="1" ht="32.25" hidden="1" customHeight="1" x14ac:dyDescent="0.3">
      <c r="A687" s="122" t="str">
        <f>'SOW Units'!B191</f>
        <v>9-65.</v>
      </c>
      <c r="B687" s="542" t="str">
        <f>IF('SOW Units'!C191="","",'SOW Units'!C191)</f>
        <v>Water, Gasoline Hydrocarbon Composition, Gasoline PIANO [paraffins, isoparaffins, aromatics, naphthenes and olefins] (EPA 8260Mod, High Resolution GC/MS)</v>
      </c>
      <c r="C687" s="543"/>
      <c r="D687" s="57" t="str">
        <f>IF('SOW Units'!E191="","",'SOW Units'!E191)</f>
        <v>Per Sample</v>
      </c>
      <c r="E687" s="82">
        <f>'SOW Units'!J191</f>
        <v>0</v>
      </c>
      <c r="F687" s="34">
        <f>'SOW Units'!G191</f>
        <v>330.75</v>
      </c>
      <c r="G687" s="244">
        <f t="shared" si="71"/>
        <v>0</v>
      </c>
      <c r="H687" s="85">
        <v>0</v>
      </c>
      <c r="I687" s="360">
        <f t="shared" si="72"/>
        <v>0</v>
      </c>
      <c r="J687" s="89">
        <v>0</v>
      </c>
      <c r="K687" s="244">
        <f t="shared" si="73"/>
        <v>0</v>
      </c>
      <c r="L687" s="93">
        <f t="shared" si="74"/>
        <v>0</v>
      </c>
      <c r="M687" s="375">
        <f t="shared" si="75"/>
        <v>0</v>
      </c>
      <c r="N687" s="225" t="b">
        <f t="shared" si="76"/>
        <v>0</v>
      </c>
      <c r="O687" s="36"/>
      <c r="P687" s="36"/>
      <c r="Q687" s="36"/>
      <c r="R687" s="36"/>
    </row>
    <row r="688" spans="1:18" s="8" customFormat="1" ht="32.25" hidden="1" customHeight="1" x14ac:dyDescent="0.3">
      <c r="A688" s="122" t="str">
        <f>'SOW Units'!B192</f>
        <v>9-66.</v>
      </c>
      <c r="B688" s="542" t="str">
        <f>IF('SOW Units'!C192="","",'SOW Units'!C192)</f>
        <v>Water, 5 Fuel Oxygenates, MTBE, DIPE, TAME, ETBE and TBA (EPA 8260Mod, High Resolution GC/MS)</v>
      </c>
      <c r="C688" s="543"/>
      <c r="D688" s="57" t="str">
        <f>IF('SOW Units'!E192="","",'SOW Units'!E192)</f>
        <v>Per Sample</v>
      </c>
      <c r="E688" s="82">
        <f>'SOW Units'!J192</f>
        <v>0</v>
      </c>
      <c r="F688" s="34">
        <f>'SOW Units'!G192</f>
        <v>49.61</v>
      </c>
      <c r="G688" s="244">
        <f t="shared" si="71"/>
        <v>0</v>
      </c>
      <c r="H688" s="85">
        <v>0</v>
      </c>
      <c r="I688" s="360">
        <f t="shared" si="72"/>
        <v>0</v>
      </c>
      <c r="J688" s="89">
        <v>0</v>
      </c>
      <c r="K688" s="244">
        <f t="shared" si="73"/>
        <v>0</v>
      </c>
      <c r="L688" s="93">
        <f t="shared" si="74"/>
        <v>0</v>
      </c>
      <c r="M688" s="375">
        <f t="shared" si="75"/>
        <v>0</v>
      </c>
      <c r="N688" s="225" t="b">
        <f t="shared" si="76"/>
        <v>0</v>
      </c>
      <c r="O688" s="36"/>
      <c r="P688" s="36"/>
      <c r="Q688" s="36"/>
      <c r="R688" s="36"/>
    </row>
    <row r="689" spans="1:18" s="8" customFormat="1" ht="16.5" hidden="1" customHeight="1" x14ac:dyDescent="0.3">
      <c r="A689" s="122" t="str">
        <f>'SOW Units'!B193</f>
        <v>9-67.</v>
      </c>
      <c r="B689" s="542" t="str">
        <f>IF('SOW Units'!C193="","",'SOW Units'!C193)</f>
        <v>Water, C10-C40 Alkane Fingerprint, N-Alkanes and Isoalkanes (ASTM D3328 GC/MS)</v>
      </c>
      <c r="C689" s="543"/>
      <c r="D689" s="57" t="str">
        <f>IF('SOW Units'!E193="","",'SOW Units'!E193)</f>
        <v>Per Sample</v>
      </c>
      <c r="E689" s="82">
        <f>'SOW Units'!J193</f>
        <v>0</v>
      </c>
      <c r="F689" s="34">
        <f>'SOW Units'!G193</f>
        <v>231.52</v>
      </c>
      <c r="G689" s="244">
        <f t="shared" si="71"/>
        <v>0</v>
      </c>
      <c r="H689" s="85">
        <v>0</v>
      </c>
      <c r="I689" s="360">
        <f t="shared" si="72"/>
        <v>0</v>
      </c>
      <c r="J689" s="89">
        <v>0</v>
      </c>
      <c r="K689" s="244">
        <f t="shared" si="73"/>
        <v>0</v>
      </c>
      <c r="L689" s="93">
        <f t="shared" si="74"/>
        <v>0</v>
      </c>
      <c r="M689" s="375">
        <f t="shared" si="75"/>
        <v>0</v>
      </c>
      <c r="N689" s="225" t="b">
        <f t="shared" si="76"/>
        <v>0</v>
      </c>
      <c r="O689" s="36"/>
      <c r="P689" s="36"/>
      <c r="Q689" s="36"/>
      <c r="R689" s="36"/>
    </row>
    <row r="690" spans="1:18" s="8" customFormat="1" ht="16.5" hidden="1" customHeight="1" x14ac:dyDescent="0.3">
      <c r="A690" s="122" t="str">
        <f>'SOW Units'!B194</f>
        <v>9-78.</v>
      </c>
      <c r="B690" s="542" t="str">
        <f>IF('SOW Units'!C194="","",'SOW Units'!C194)</f>
        <v>Water, BTEX/MTBE + Naphthalene (EPA 8260)</v>
      </c>
      <c r="C690" s="543"/>
      <c r="D690" s="57" t="str">
        <f>IF('SOW Units'!E194="","",'SOW Units'!E194)</f>
        <v>Per Sample</v>
      </c>
      <c r="E690" s="82">
        <f>'SOW Units'!J194</f>
        <v>0</v>
      </c>
      <c r="F690" s="34">
        <f>'SOW Units'!G194</f>
        <v>59.53</v>
      </c>
      <c r="G690" s="244">
        <f t="shared" si="71"/>
        <v>0</v>
      </c>
      <c r="H690" s="85">
        <v>0</v>
      </c>
      <c r="I690" s="360">
        <f t="shared" si="72"/>
        <v>0</v>
      </c>
      <c r="J690" s="89">
        <v>0</v>
      </c>
      <c r="K690" s="244">
        <f t="shared" si="73"/>
        <v>0</v>
      </c>
      <c r="L690" s="93">
        <f t="shared" si="74"/>
        <v>0</v>
      </c>
      <c r="M690" s="375">
        <f t="shared" si="75"/>
        <v>0</v>
      </c>
      <c r="N690" s="225" t="b">
        <f t="shared" si="76"/>
        <v>0</v>
      </c>
      <c r="O690" s="36"/>
      <c r="P690" s="36"/>
      <c r="Q690" s="36"/>
      <c r="R690" s="36"/>
    </row>
    <row r="691" spans="1:18" s="8" customFormat="1" ht="16.5" hidden="1" customHeight="1" x14ac:dyDescent="0.3">
      <c r="A691" s="122" t="str">
        <f>'SOW Units'!B195</f>
        <v>9-79.</v>
      </c>
      <c r="B691" s="542" t="str">
        <f>IF('SOW Units'!C195="","",'SOW Units'!C195)</f>
        <v>Water, EDC [1,2-dichloroethane] (EPA Method 8021 or 8260)</v>
      </c>
      <c r="C691" s="543"/>
      <c r="D691" s="57" t="str">
        <f>IF('SOW Units'!E195="","",'SOW Units'!E195)</f>
        <v>Per Sample</v>
      </c>
      <c r="E691" s="82">
        <f>'SOW Units'!J195</f>
        <v>0</v>
      </c>
      <c r="F691" s="34">
        <f>'SOW Units'!G195</f>
        <v>54</v>
      </c>
      <c r="G691" s="244">
        <f t="shared" si="71"/>
        <v>0</v>
      </c>
      <c r="H691" s="85">
        <v>0</v>
      </c>
      <c r="I691" s="360">
        <f t="shared" si="72"/>
        <v>0</v>
      </c>
      <c r="J691" s="89">
        <v>0</v>
      </c>
      <c r="K691" s="244">
        <f t="shared" si="73"/>
        <v>0</v>
      </c>
      <c r="L691" s="93">
        <f t="shared" si="74"/>
        <v>0</v>
      </c>
      <c r="M691" s="375">
        <f t="shared" si="75"/>
        <v>0</v>
      </c>
      <c r="N691" s="225" t="b">
        <f t="shared" si="76"/>
        <v>0</v>
      </c>
      <c r="O691" s="36"/>
      <c r="P691" s="36"/>
      <c r="Q691" s="36"/>
      <c r="R691" s="36"/>
    </row>
    <row r="692" spans="1:18" s="8" customFormat="1" ht="16.5" hidden="1" customHeight="1" x14ac:dyDescent="0.3">
      <c r="A692" s="122" t="str">
        <f>'SOW Units'!B196</f>
        <v>9-80.</v>
      </c>
      <c r="B692" s="542" t="str">
        <f>IF('SOW Units'!C196="","",'SOW Units'!C196)</f>
        <v>Water, Methane (EPA SOP RSK-175)</v>
      </c>
      <c r="C692" s="543"/>
      <c r="D692" s="57" t="str">
        <f>IF('SOW Units'!E196="","",'SOW Units'!E196)</f>
        <v>Per Sample</v>
      </c>
      <c r="E692" s="82">
        <f>'SOW Units'!J196</f>
        <v>0</v>
      </c>
      <c r="F692" s="34">
        <f>'SOW Units'!G196</f>
        <v>59.53</v>
      </c>
      <c r="G692" s="244">
        <f t="shared" si="71"/>
        <v>0</v>
      </c>
      <c r="H692" s="85">
        <v>0</v>
      </c>
      <c r="I692" s="360">
        <f t="shared" si="72"/>
        <v>0</v>
      </c>
      <c r="J692" s="89">
        <v>0</v>
      </c>
      <c r="K692" s="244">
        <f t="shared" si="73"/>
        <v>0</v>
      </c>
      <c r="L692" s="93">
        <f t="shared" si="74"/>
        <v>0</v>
      </c>
      <c r="M692" s="375">
        <f t="shared" si="75"/>
        <v>0</v>
      </c>
      <c r="N692" s="225" t="b">
        <f t="shared" si="76"/>
        <v>0</v>
      </c>
      <c r="O692" s="36"/>
      <c r="P692" s="36"/>
      <c r="Q692" s="36"/>
      <c r="R692" s="36"/>
    </row>
    <row r="693" spans="1:18" s="8" customFormat="1" ht="17.25" hidden="1" customHeight="1" x14ac:dyDescent="0.3">
      <c r="A693" s="253" t="str">
        <f>'SOW Units'!B197</f>
        <v>9.C.</v>
      </c>
      <c r="B693" s="560" t="str">
        <f>IF('SOW Units'!C197="","",'SOW Units'!C197)</f>
        <v>AIR ANALYSIS</v>
      </c>
      <c r="C693" s="561"/>
      <c r="D693" s="206" t="str">
        <f>IF('SOW Units'!E197="","",'SOW Units'!E197)</f>
        <v/>
      </c>
      <c r="E693" s="207"/>
      <c r="F693" s="194"/>
      <c r="G693" s="243"/>
      <c r="H693" s="208"/>
      <c r="I693" s="359"/>
      <c r="J693" s="196"/>
      <c r="K693" s="243"/>
      <c r="L693" s="209"/>
      <c r="M693" s="374"/>
      <c r="N693" s="225" t="b">
        <f t="shared" si="76"/>
        <v>0</v>
      </c>
      <c r="O693" s="36"/>
      <c r="P693" s="36"/>
      <c r="Q693" s="36"/>
      <c r="R693" s="36"/>
    </row>
    <row r="694" spans="1:18" s="8" customFormat="1" ht="16.5" hidden="1" customHeight="1" x14ac:dyDescent="0.3">
      <c r="A694" s="122" t="str">
        <f>'SOW Units'!B198</f>
        <v>9-68.</v>
      </c>
      <c r="B694" s="542" t="str">
        <f>IF('SOW Units'!C198="","",'SOW Units'!C198)</f>
        <v>Air, Total Petroleum Hydrocarbons (EPA Method 18 or TO-3)</v>
      </c>
      <c r="C694" s="543"/>
      <c r="D694" s="57" t="str">
        <f>IF('SOW Units'!E198="","",'SOW Units'!E198)</f>
        <v>Per Sample</v>
      </c>
      <c r="E694" s="82">
        <f>'SOW Units'!J198</f>
        <v>0</v>
      </c>
      <c r="F694" s="34">
        <f>'SOW Units'!G198</f>
        <v>84.89</v>
      </c>
      <c r="G694" s="244">
        <f t="shared" si="71"/>
        <v>0</v>
      </c>
      <c r="H694" s="85">
        <v>0</v>
      </c>
      <c r="I694" s="360">
        <f t="shared" si="72"/>
        <v>0</v>
      </c>
      <c r="J694" s="89">
        <v>0</v>
      </c>
      <c r="K694" s="244">
        <f t="shared" si="73"/>
        <v>0</v>
      </c>
      <c r="L694" s="93">
        <f t="shared" si="74"/>
        <v>0</v>
      </c>
      <c r="M694" s="375">
        <f t="shared" si="75"/>
        <v>0</v>
      </c>
      <c r="N694" s="225" t="b">
        <f t="shared" si="76"/>
        <v>0</v>
      </c>
      <c r="O694" s="36"/>
      <c r="P694" s="36"/>
      <c r="Q694" s="36"/>
      <c r="R694" s="36"/>
    </row>
    <row r="695" spans="1:18" s="8" customFormat="1" ht="16.5" hidden="1" customHeight="1" x14ac:dyDescent="0.3">
      <c r="A695" s="122" t="str">
        <f>'SOW Units'!B199</f>
        <v>9-69.</v>
      </c>
      <c r="B695" s="542" t="str">
        <f>IF('SOW Units'!C199="","",'SOW Units'!C199)</f>
        <v>Air, Volatile Organic Aromatics (EPA Method TO-15)</v>
      </c>
      <c r="C695" s="543"/>
      <c r="D695" s="57" t="str">
        <f>IF('SOW Units'!E199="","",'SOW Units'!E199)</f>
        <v>Per Sample</v>
      </c>
      <c r="E695" s="82">
        <f>'SOW Units'!J199</f>
        <v>0</v>
      </c>
      <c r="F695" s="34">
        <f>'SOW Units'!G199</f>
        <v>176.4</v>
      </c>
      <c r="G695" s="244">
        <f t="shared" si="71"/>
        <v>0</v>
      </c>
      <c r="H695" s="85">
        <v>0</v>
      </c>
      <c r="I695" s="360">
        <f t="shared" si="72"/>
        <v>0</v>
      </c>
      <c r="J695" s="89">
        <v>0</v>
      </c>
      <c r="K695" s="244">
        <f t="shared" si="73"/>
        <v>0</v>
      </c>
      <c r="L695" s="93">
        <f t="shared" si="74"/>
        <v>0</v>
      </c>
      <c r="M695" s="375">
        <f t="shared" si="75"/>
        <v>0</v>
      </c>
      <c r="N695" s="225" t="b">
        <f t="shared" si="76"/>
        <v>0</v>
      </c>
      <c r="O695" s="36"/>
      <c r="P695" s="36"/>
      <c r="Q695" s="36"/>
      <c r="R695" s="36"/>
    </row>
    <row r="696" spans="1:18" s="8" customFormat="1" ht="16.5" hidden="1" customHeight="1" x14ac:dyDescent="0.3">
      <c r="A696" s="122" t="str">
        <f>'SOW Units'!B200</f>
        <v>9-70.</v>
      </c>
      <c r="B696" s="542" t="str">
        <f>IF('SOW Units'!C200="","",'SOW Units'!C200)</f>
        <v>Air, Polycyclic Aromatic Hydrocarbons (EPA Method TO-13)</v>
      </c>
      <c r="C696" s="543"/>
      <c r="D696" s="57" t="str">
        <f>IF('SOW Units'!E200="","",'SOW Units'!E200)</f>
        <v>Per Sample</v>
      </c>
      <c r="E696" s="82">
        <f>'SOW Units'!J200</f>
        <v>0</v>
      </c>
      <c r="F696" s="34">
        <f>'SOW Units'!G200</f>
        <v>170.88</v>
      </c>
      <c r="G696" s="244">
        <f t="shared" si="71"/>
        <v>0</v>
      </c>
      <c r="H696" s="85">
        <v>0</v>
      </c>
      <c r="I696" s="360">
        <f t="shared" si="72"/>
        <v>0</v>
      </c>
      <c r="J696" s="89">
        <v>0</v>
      </c>
      <c r="K696" s="244">
        <f t="shared" si="73"/>
        <v>0</v>
      </c>
      <c r="L696" s="93">
        <f t="shared" si="74"/>
        <v>0</v>
      </c>
      <c r="M696" s="375">
        <f t="shared" si="75"/>
        <v>0</v>
      </c>
      <c r="N696" s="225" t="b">
        <f t="shared" si="76"/>
        <v>0</v>
      </c>
      <c r="O696" s="36"/>
      <c r="P696" s="36"/>
      <c r="Q696" s="36"/>
      <c r="R696" s="36"/>
    </row>
    <row r="697" spans="1:18" s="8" customFormat="1" ht="16.5" hidden="1" customHeight="1" x14ac:dyDescent="0.3">
      <c r="A697" s="122" t="str">
        <f>'SOW Units'!B201</f>
        <v>9-71.</v>
      </c>
      <c r="B697" s="542" t="str">
        <f>IF('SOW Units'!C201="","",'SOW Units'!C201)</f>
        <v>Air, Volatile Organic Compounds (EPA Method TO-17)</v>
      </c>
      <c r="C697" s="543"/>
      <c r="D697" s="57" t="str">
        <f>IF('SOW Units'!E201="","",'SOW Units'!E201)</f>
        <v>Per Sample</v>
      </c>
      <c r="E697" s="82">
        <f>'SOW Units'!J201</f>
        <v>0</v>
      </c>
      <c r="F697" s="34">
        <f>'SOW Units'!G201</f>
        <v>286.64999999999998</v>
      </c>
      <c r="G697" s="244">
        <f t="shared" si="71"/>
        <v>0</v>
      </c>
      <c r="H697" s="85">
        <v>0</v>
      </c>
      <c r="I697" s="360">
        <f t="shared" si="72"/>
        <v>0</v>
      </c>
      <c r="J697" s="89">
        <v>0</v>
      </c>
      <c r="K697" s="244">
        <f t="shared" si="73"/>
        <v>0</v>
      </c>
      <c r="L697" s="93">
        <f t="shared" si="74"/>
        <v>0</v>
      </c>
      <c r="M697" s="375">
        <f t="shared" si="75"/>
        <v>0</v>
      </c>
      <c r="N697" s="225" t="b">
        <f t="shared" si="76"/>
        <v>0</v>
      </c>
      <c r="O697" s="36"/>
      <c r="P697" s="36"/>
      <c r="Q697" s="36"/>
      <c r="R697" s="36"/>
    </row>
    <row r="698" spans="1:18" s="8" customFormat="1" ht="17.25" hidden="1" customHeight="1" x14ac:dyDescent="0.3">
      <c r="A698" s="253" t="str">
        <f>'SOW Units'!B202</f>
        <v>9.D.</v>
      </c>
      <c r="B698" s="560" t="str">
        <f>IF('SOW Units'!C202="","",'SOW Units'!C202)</f>
        <v>PRODUCT ANALYSIS</v>
      </c>
      <c r="C698" s="561"/>
      <c r="D698" s="206" t="str">
        <f>IF('SOW Units'!E202="","",'SOW Units'!E202)</f>
        <v/>
      </c>
      <c r="E698" s="207"/>
      <c r="F698" s="194"/>
      <c r="G698" s="243"/>
      <c r="H698" s="208"/>
      <c r="I698" s="359"/>
      <c r="J698" s="196"/>
      <c r="K698" s="243"/>
      <c r="L698" s="209"/>
      <c r="M698" s="374"/>
      <c r="N698" s="225" t="b">
        <f t="shared" si="76"/>
        <v>0</v>
      </c>
      <c r="O698" s="36"/>
      <c r="P698" s="36"/>
      <c r="Q698" s="36"/>
      <c r="R698" s="36"/>
    </row>
    <row r="699" spans="1:18" s="8" customFormat="1" ht="32.25" hidden="1" customHeight="1" x14ac:dyDescent="0.3">
      <c r="A699" s="122" t="str">
        <f>'SOW Units'!B203</f>
        <v>9-72.</v>
      </c>
      <c r="B699" s="542" t="str">
        <f>IF('SOW Units'!C203="","",'SOW Units'!C203)</f>
        <v>Product, C3-C44 Hydrocarbon Fingerprint, Gasoline PIANO [paraffins, isoparaffins, aromatics, naphthenes and olefins], alkanes and isoalkanes (ASTM D3328 High Resolution GC/FID)</v>
      </c>
      <c r="C699" s="543"/>
      <c r="D699" s="57" t="str">
        <f>IF('SOW Units'!E203="","",'SOW Units'!E203)</f>
        <v>Per Sample</v>
      </c>
      <c r="E699" s="82">
        <f>'SOW Units'!J203</f>
        <v>0</v>
      </c>
      <c r="F699" s="34">
        <f>'SOW Units'!G203</f>
        <v>266.24</v>
      </c>
      <c r="G699" s="244">
        <f t="shared" si="71"/>
        <v>0</v>
      </c>
      <c r="H699" s="85">
        <v>0</v>
      </c>
      <c r="I699" s="360">
        <f t="shared" si="72"/>
        <v>0</v>
      </c>
      <c r="J699" s="89">
        <v>0</v>
      </c>
      <c r="K699" s="244">
        <f t="shared" si="73"/>
        <v>0</v>
      </c>
      <c r="L699" s="93">
        <f t="shared" si="74"/>
        <v>0</v>
      </c>
      <c r="M699" s="375">
        <f t="shared" si="75"/>
        <v>0</v>
      </c>
      <c r="N699" s="225" t="b">
        <f t="shared" si="76"/>
        <v>0</v>
      </c>
      <c r="O699" s="36"/>
      <c r="P699" s="36"/>
      <c r="Q699" s="36"/>
      <c r="R699" s="36"/>
    </row>
    <row r="700" spans="1:18" s="8" customFormat="1" ht="32.25" hidden="1" customHeight="1" x14ac:dyDescent="0.3">
      <c r="A700" s="122" t="str">
        <f>'SOW Units'!B204</f>
        <v>9-73.</v>
      </c>
      <c r="B700" s="542" t="str">
        <f>IF('SOW Units'!C204="","",'SOW Units'!C204)</f>
        <v>Product, GC/MS Full Scan, alkanes, isoalkanes, cycloalkanes, aromatics, bicyclane, sterane, and terpane biomarkers (ASTM D5739 High Resolution GC/MS)</v>
      </c>
      <c r="C700" s="543"/>
      <c r="D700" s="57" t="str">
        <f>IF('SOW Units'!E204="","",'SOW Units'!E204)</f>
        <v>Per Sample</v>
      </c>
      <c r="E700" s="82">
        <f>'SOW Units'!J204</f>
        <v>0</v>
      </c>
      <c r="F700" s="34">
        <f>'SOW Units'!G204</f>
        <v>363.82</v>
      </c>
      <c r="G700" s="244">
        <f t="shared" ref="G700:G762" si="77">$F700*E700</f>
        <v>0</v>
      </c>
      <c r="H700" s="85">
        <v>0</v>
      </c>
      <c r="I700" s="360">
        <f t="shared" ref="I700:I762" si="78">H700*F700</f>
        <v>0</v>
      </c>
      <c r="J700" s="89">
        <v>0</v>
      </c>
      <c r="K700" s="244">
        <f t="shared" ref="K700:K762" si="79">$F700*J700</f>
        <v>0</v>
      </c>
      <c r="L700" s="93">
        <f t="shared" ref="L700:L762" si="80">E700-H700-J700</f>
        <v>0</v>
      </c>
      <c r="M700" s="375">
        <f t="shared" ref="M700:M762" si="81">G700-I700-K700</f>
        <v>0</v>
      </c>
      <c r="N700" s="225" t="b">
        <f t="shared" si="76"/>
        <v>0</v>
      </c>
      <c r="O700" s="36"/>
      <c r="P700" s="36"/>
      <c r="Q700" s="36"/>
      <c r="R700" s="36"/>
    </row>
    <row r="701" spans="1:18" s="8" customFormat="1" ht="17.25" hidden="1" customHeight="1" x14ac:dyDescent="0.3">
      <c r="A701" s="253" t="str">
        <f>'SOW Units'!B205</f>
        <v>9.E.</v>
      </c>
      <c r="B701" s="560" t="str">
        <f>IF('SOW Units'!C205="","",'SOW Units'!C205)</f>
        <v>OTHER ANALYSIS</v>
      </c>
      <c r="C701" s="561"/>
      <c r="D701" s="206" t="str">
        <f>IF('SOW Units'!E205="","",'SOW Units'!E205)</f>
        <v/>
      </c>
      <c r="E701" s="207"/>
      <c r="F701" s="194"/>
      <c r="G701" s="243"/>
      <c r="H701" s="208"/>
      <c r="I701" s="359"/>
      <c r="J701" s="196"/>
      <c r="K701" s="243"/>
      <c r="L701" s="209"/>
      <c r="M701" s="374"/>
      <c r="N701" s="225" t="b">
        <f t="shared" si="76"/>
        <v>0</v>
      </c>
      <c r="O701" s="36"/>
      <c r="P701" s="36"/>
      <c r="Q701" s="36"/>
      <c r="R701" s="36"/>
    </row>
    <row r="702" spans="1:18" s="8" customFormat="1" ht="84" hidden="1" customHeight="1" x14ac:dyDescent="0.3">
      <c r="A702" s="122" t="str">
        <f>'SOW Units'!B206</f>
        <v>9-75.</v>
      </c>
      <c r="B702" s="542" t="str">
        <f>IF('SOW Units'!C206="","",'SOW Units'!C206)</f>
        <v>Additional Laboratory % Surcharge authorized in the ATC contract for 7 Day Turnaround. The price should be a total of all standard costs for analysis receiving 7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702" s="543"/>
      <c r="D702" s="57" t="str">
        <f>IF('SOW Units'!E206="","",'SOW Units'!E206)</f>
        <v>Percent
Surcharge</v>
      </c>
      <c r="E702" s="82">
        <f>'SOW Units'!J206</f>
        <v>0</v>
      </c>
      <c r="F702" s="34">
        <f>'SOW Units'!G206</f>
        <v>0</v>
      </c>
      <c r="G702" s="244">
        <f t="shared" si="77"/>
        <v>0</v>
      </c>
      <c r="H702" s="85">
        <v>0</v>
      </c>
      <c r="I702" s="360">
        <f t="shared" si="78"/>
        <v>0</v>
      </c>
      <c r="J702" s="89">
        <v>0</v>
      </c>
      <c r="K702" s="244">
        <f t="shared" si="79"/>
        <v>0</v>
      </c>
      <c r="L702" s="93">
        <f t="shared" si="80"/>
        <v>0</v>
      </c>
      <c r="M702" s="375">
        <f t="shared" si="81"/>
        <v>0</v>
      </c>
      <c r="N702" s="225" t="b">
        <f t="shared" si="76"/>
        <v>0</v>
      </c>
      <c r="O702" s="36"/>
      <c r="P702" s="36"/>
      <c r="Q702" s="36"/>
      <c r="R702" s="36"/>
    </row>
    <row r="703" spans="1:18" s="8" customFormat="1" ht="84" hidden="1" customHeight="1" x14ac:dyDescent="0.3">
      <c r="A703" s="122" t="str">
        <f>'SOW Units'!B207</f>
        <v>9-76.</v>
      </c>
      <c r="B703" s="542" t="str">
        <f>IF('SOW Units'!C207="","",'SOW Units'!C207)</f>
        <v>Additional Laboratory % Surcharge authorized in the ATC contract for 3 Day Turnaround. The price should be a total of all standard costs for analysis receiving 3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703" s="543"/>
      <c r="D703" s="57" t="str">
        <f>IF('SOW Units'!E207="","",'SOW Units'!E207)</f>
        <v>Percent
Surcharge</v>
      </c>
      <c r="E703" s="82">
        <f>'SOW Units'!J207</f>
        <v>0</v>
      </c>
      <c r="F703" s="34">
        <f>'SOW Units'!G207</f>
        <v>0.5</v>
      </c>
      <c r="G703" s="244">
        <f t="shared" si="77"/>
        <v>0</v>
      </c>
      <c r="H703" s="85">
        <v>0</v>
      </c>
      <c r="I703" s="360">
        <f t="shared" si="78"/>
        <v>0</v>
      </c>
      <c r="J703" s="89">
        <v>0</v>
      </c>
      <c r="K703" s="244">
        <f t="shared" si="79"/>
        <v>0</v>
      </c>
      <c r="L703" s="93">
        <f t="shared" si="80"/>
        <v>0</v>
      </c>
      <c r="M703" s="375">
        <f t="shared" si="81"/>
        <v>0</v>
      </c>
      <c r="N703" s="225" t="b">
        <f t="shared" si="76"/>
        <v>0</v>
      </c>
      <c r="O703" s="36"/>
      <c r="P703" s="36"/>
      <c r="Q703" s="36"/>
      <c r="R703" s="36"/>
    </row>
    <row r="704" spans="1:18" s="8" customFormat="1" ht="84" hidden="1" customHeight="1" x14ac:dyDescent="0.3">
      <c r="A704" s="122" t="str">
        <f>'SOW Units'!B208</f>
        <v>9-77.</v>
      </c>
      <c r="B704" s="542" t="str">
        <f>IF('SOW Units'!C208="","",'SOW Units'!C208)</f>
        <v>Additional Laboratory % Surcharge authorized in the ATC contract for 1 Day Turnaround. The price should be a total of all standard costs for analysis receiving 1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704" s="543"/>
      <c r="D704" s="57" t="str">
        <f>IF('SOW Units'!E208="","",'SOW Units'!E208)</f>
        <v>Percent
Surcharge</v>
      </c>
      <c r="E704" s="82">
        <f>'SOW Units'!J208</f>
        <v>0</v>
      </c>
      <c r="F704" s="34">
        <f>'SOW Units'!G208</f>
        <v>1</v>
      </c>
      <c r="G704" s="244">
        <f t="shared" si="77"/>
        <v>0</v>
      </c>
      <c r="H704" s="85">
        <v>0</v>
      </c>
      <c r="I704" s="360">
        <f t="shared" si="78"/>
        <v>0</v>
      </c>
      <c r="J704" s="89">
        <v>0</v>
      </c>
      <c r="K704" s="244">
        <f t="shared" si="79"/>
        <v>0</v>
      </c>
      <c r="L704" s="93">
        <f t="shared" si="80"/>
        <v>0</v>
      </c>
      <c r="M704" s="375">
        <f t="shared" si="81"/>
        <v>0</v>
      </c>
      <c r="N704" s="225" t="b">
        <f t="shared" si="76"/>
        <v>0</v>
      </c>
      <c r="O704" s="36"/>
      <c r="P704" s="36"/>
      <c r="Q704" s="36"/>
      <c r="R704" s="36"/>
    </row>
    <row r="705" spans="1:18" s="8" customFormat="1" ht="17.25" hidden="1" customHeight="1" x14ac:dyDescent="0.3">
      <c r="A705" s="253" t="str">
        <f>'SOW Units'!B209</f>
        <v>10.</v>
      </c>
      <c r="B705" s="560" t="str">
        <f>IF('SOW Units'!C209="","",'SOW Units'!C209)</f>
        <v>SOIL SOURCE REMOVAL RELATED</v>
      </c>
      <c r="C705" s="561"/>
      <c r="D705" s="206" t="str">
        <f>IF('SOW Units'!E209="","",'SOW Units'!E209)</f>
        <v/>
      </c>
      <c r="E705" s="207"/>
      <c r="F705" s="194"/>
      <c r="G705" s="243"/>
      <c r="H705" s="208"/>
      <c r="I705" s="359"/>
      <c r="J705" s="196"/>
      <c r="K705" s="243"/>
      <c r="L705" s="209"/>
      <c r="M705" s="374"/>
      <c r="N705" s="225" t="b">
        <f t="shared" si="76"/>
        <v>0</v>
      </c>
      <c r="O705" s="36"/>
      <c r="P705" s="36"/>
      <c r="Q705" s="36"/>
      <c r="R705" s="36"/>
    </row>
    <row r="706" spans="1:18" s="8" customFormat="1" ht="16.5" hidden="1" customHeight="1" x14ac:dyDescent="0.3">
      <c r="A706" s="122" t="str">
        <f>'SOW Units'!B210</f>
        <v>10-1.a.</v>
      </c>
      <c r="B706" s="542" t="str">
        <f>IF('SOW Units'!C210="","",'SOW Units'!C210)</f>
        <v>Sheet Piling Installation for ≤  20 feet deep Excavation</v>
      </c>
      <c r="C706" s="543"/>
      <c r="D706" s="57" t="str">
        <f>IF('SOW Units'!E210="","",'SOW Units'!E210)</f>
        <v>Per Sq. Foot</v>
      </c>
      <c r="E706" s="82">
        <f>'SOW Units'!J210</f>
        <v>0</v>
      </c>
      <c r="F706" s="34">
        <f>'SOW Units'!G210</f>
        <v>35</v>
      </c>
      <c r="G706" s="244">
        <f t="shared" si="77"/>
        <v>0</v>
      </c>
      <c r="H706" s="85">
        <v>0</v>
      </c>
      <c r="I706" s="360">
        <f t="shared" si="78"/>
        <v>0</v>
      </c>
      <c r="J706" s="89">
        <v>0</v>
      </c>
      <c r="K706" s="244">
        <f t="shared" si="79"/>
        <v>0</v>
      </c>
      <c r="L706" s="93">
        <f t="shared" si="80"/>
        <v>0</v>
      </c>
      <c r="M706" s="375">
        <f t="shared" si="81"/>
        <v>0</v>
      </c>
      <c r="N706" s="225" t="b">
        <f t="shared" si="76"/>
        <v>0</v>
      </c>
      <c r="O706" s="36"/>
      <c r="P706" s="36"/>
      <c r="Q706" s="36"/>
      <c r="R706" s="36"/>
    </row>
    <row r="707" spans="1:18" s="9" customFormat="1" ht="16.5" hidden="1" customHeight="1" x14ac:dyDescent="0.3">
      <c r="A707" s="122" t="str">
        <f>'SOW Units'!B211</f>
        <v>10-1.b.</v>
      </c>
      <c r="B707" s="542" t="str">
        <f>IF('SOW Units'!C211="","",'SOW Units'!C211)</f>
        <v>Sheet Piling Rental for ≤  20 feet deep Excavation</v>
      </c>
      <c r="C707" s="543"/>
      <c r="D707" s="57" t="str">
        <f>IF('SOW Units'!E211="","",'SOW Units'!E211)</f>
        <v>Per Sq. Foot/Day</v>
      </c>
      <c r="E707" s="82">
        <f>'SOW Units'!J211</f>
        <v>0</v>
      </c>
      <c r="F707" s="34">
        <f>'SOW Units'!G211</f>
        <v>6</v>
      </c>
      <c r="G707" s="244">
        <f t="shared" si="77"/>
        <v>0</v>
      </c>
      <c r="H707" s="85">
        <v>0</v>
      </c>
      <c r="I707" s="360">
        <f t="shared" si="78"/>
        <v>0</v>
      </c>
      <c r="J707" s="89">
        <v>0</v>
      </c>
      <c r="K707" s="244">
        <f t="shared" si="79"/>
        <v>0</v>
      </c>
      <c r="L707" s="93">
        <f t="shared" si="80"/>
        <v>0</v>
      </c>
      <c r="M707" s="375">
        <f t="shared" si="81"/>
        <v>0</v>
      </c>
      <c r="N707" s="225" t="b">
        <f t="shared" si="76"/>
        <v>0</v>
      </c>
      <c r="O707" s="45"/>
      <c r="P707" s="45"/>
      <c r="Q707" s="45"/>
      <c r="R707" s="45"/>
    </row>
    <row r="708" spans="1:18" s="8" customFormat="1" ht="16.5" hidden="1" customHeight="1" x14ac:dyDescent="0.3">
      <c r="A708" s="122" t="str">
        <f>'SOW Units'!B212</f>
        <v>10-1.c.</v>
      </c>
      <c r="B708" s="542" t="str">
        <f>IF('SOW Units'!C212="","",'SOW Units'!C212)</f>
        <v>Sheet Piling Rental for ≤  20 feet deep Excavation</v>
      </c>
      <c r="C708" s="543"/>
      <c r="D708" s="252" t="str">
        <f>IF('SOW Units'!E212="","",'SOW Units'!E212)</f>
        <v>Per Sq. Foot/Week</v>
      </c>
      <c r="E708" s="82">
        <f>'SOW Units'!J212</f>
        <v>0</v>
      </c>
      <c r="F708" s="34">
        <f>'SOW Units'!G212</f>
        <v>10.5</v>
      </c>
      <c r="G708" s="244">
        <f t="shared" si="77"/>
        <v>0</v>
      </c>
      <c r="H708" s="85">
        <v>0</v>
      </c>
      <c r="I708" s="360">
        <f t="shared" si="78"/>
        <v>0</v>
      </c>
      <c r="J708" s="89">
        <v>0</v>
      </c>
      <c r="K708" s="244">
        <f t="shared" si="79"/>
        <v>0</v>
      </c>
      <c r="L708" s="93">
        <f t="shared" si="80"/>
        <v>0</v>
      </c>
      <c r="M708" s="375">
        <f t="shared" si="81"/>
        <v>0</v>
      </c>
      <c r="N708" s="225" t="b">
        <f t="shared" si="76"/>
        <v>0</v>
      </c>
      <c r="O708" s="36"/>
      <c r="P708" s="36"/>
      <c r="Q708" s="36"/>
      <c r="R708" s="36"/>
    </row>
    <row r="709" spans="1:18" s="8" customFormat="1" ht="16.5" hidden="1" customHeight="1" x14ac:dyDescent="0.3">
      <c r="A709" s="122" t="str">
        <f>'SOW Units'!B213</f>
        <v>10-1.d.</v>
      </c>
      <c r="B709" s="542" t="str">
        <f>IF('SOW Units'!C213="","",'SOW Units'!C213)</f>
        <v>Sheet Piling Rental for ≤  20 feet deep Excavation</v>
      </c>
      <c r="C709" s="543"/>
      <c r="D709" s="252" t="str">
        <f>IF('SOW Units'!E213="","",'SOW Units'!E213)</f>
        <v>Per Sq. Foot/Month</v>
      </c>
      <c r="E709" s="82">
        <f>'SOW Units'!J213</f>
        <v>0</v>
      </c>
      <c r="F709" s="34">
        <f>'SOW Units'!G213</f>
        <v>15.43</v>
      </c>
      <c r="G709" s="244">
        <f t="shared" si="77"/>
        <v>0</v>
      </c>
      <c r="H709" s="85">
        <v>0</v>
      </c>
      <c r="I709" s="360">
        <f t="shared" si="78"/>
        <v>0</v>
      </c>
      <c r="J709" s="89">
        <v>0</v>
      </c>
      <c r="K709" s="244">
        <f t="shared" si="79"/>
        <v>0</v>
      </c>
      <c r="L709" s="93">
        <f t="shared" si="80"/>
        <v>0</v>
      </c>
      <c r="M709" s="375">
        <f t="shared" si="81"/>
        <v>0</v>
      </c>
      <c r="N709" s="225" t="b">
        <f t="shared" si="76"/>
        <v>0</v>
      </c>
      <c r="O709" s="36"/>
      <c r="P709" s="36"/>
      <c r="Q709" s="36"/>
      <c r="R709" s="36"/>
    </row>
    <row r="710" spans="1:18" s="8" customFormat="1" ht="16.5" hidden="1" customHeight="1" x14ac:dyDescent="0.3">
      <c r="A710" s="122" t="str">
        <f>'SOW Units'!B214</f>
        <v>10-2.a.</v>
      </c>
      <c r="B710" s="542" t="str">
        <f>IF('SOW Units'!C214="","",'SOW Units'!C214)</f>
        <v>Sheet Piling Installation for &gt; 20 feet deep Excavation</v>
      </c>
      <c r="C710" s="543"/>
      <c r="D710" s="57" t="str">
        <f>IF('SOW Units'!E214="","",'SOW Units'!E214)</f>
        <v>Per Sq. Foot</v>
      </c>
      <c r="E710" s="82">
        <f>'SOW Units'!J214</f>
        <v>0</v>
      </c>
      <c r="F710" s="34">
        <f>'SOW Units'!G214</f>
        <v>40.79</v>
      </c>
      <c r="G710" s="244">
        <f t="shared" si="77"/>
        <v>0</v>
      </c>
      <c r="H710" s="85">
        <v>0</v>
      </c>
      <c r="I710" s="360">
        <f t="shared" si="78"/>
        <v>0</v>
      </c>
      <c r="J710" s="89">
        <v>0</v>
      </c>
      <c r="K710" s="244">
        <f t="shared" si="79"/>
        <v>0</v>
      </c>
      <c r="L710" s="93">
        <f t="shared" si="80"/>
        <v>0</v>
      </c>
      <c r="M710" s="375">
        <f t="shared" si="81"/>
        <v>0</v>
      </c>
      <c r="N710" s="225" t="b">
        <f t="shared" si="76"/>
        <v>0</v>
      </c>
      <c r="O710" s="36"/>
      <c r="P710" s="36"/>
      <c r="Q710" s="36"/>
      <c r="R710" s="36"/>
    </row>
    <row r="711" spans="1:18" s="8" customFormat="1" ht="16.5" hidden="1" customHeight="1" x14ac:dyDescent="0.3">
      <c r="A711" s="122" t="str">
        <f>'SOW Units'!B215</f>
        <v>10-2.b.</v>
      </c>
      <c r="B711" s="542" t="str">
        <f>IF('SOW Units'!C215="","",'SOW Units'!C215)</f>
        <v>Sheet Piling Rental for &gt;  20 feet deep Excavation</v>
      </c>
      <c r="C711" s="543"/>
      <c r="D711" s="252" t="str">
        <f>IF('SOW Units'!E215="","",'SOW Units'!E215)</f>
        <v>Per Sq. Foot/Day</v>
      </c>
      <c r="E711" s="82">
        <f>'SOW Units'!J215</f>
        <v>0</v>
      </c>
      <c r="F711" s="34">
        <f>'SOW Units'!G215</f>
        <v>7</v>
      </c>
      <c r="G711" s="244">
        <f t="shared" si="77"/>
        <v>0</v>
      </c>
      <c r="H711" s="85">
        <v>0</v>
      </c>
      <c r="I711" s="360">
        <f t="shared" si="78"/>
        <v>0</v>
      </c>
      <c r="J711" s="89">
        <v>0</v>
      </c>
      <c r="K711" s="244">
        <f t="shared" si="79"/>
        <v>0</v>
      </c>
      <c r="L711" s="93">
        <f t="shared" si="80"/>
        <v>0</v>
      </c>
      <c r="M711" s="375">
        <f t="shared" si="81"/>
        <v>0</v>
      </c>
      <c r="N711" s="225" t="b">
        <f t="shared" si="76"/>
        <v>0</v>
      </c>
      <c r="O711" s="36"/>
      <c r="P711" s="36"/>
      <c r="Q711" s="36"/>
      <c r="R711" s="36"/>
    </row>
    <row r="712" spans="1:18" s="9" customFormat="1" ht="16.5" hidden="1" customHeight="1" x14ac:dyDescent="0.3">
      <c r="A712" s="122" t="str">
        <f>'SOW Units'!B216</f>
        <v>10-2.c.</v>
      </c>
      <c r="B712" s="542" t="str">
        <f>IF('SOW Units'!C216="","",'SOW Units'!C216)</f>
        <v>Sheet Piling Rental for &gt;  20 feet deep Excavation</v>
      </c>
      <c r="C712" s="543"/>
      <c r="D712" s="252" t="str">
        <f>IF('SOW Units'!E216="","",'SOW Units'!E216)</f>
        <v>Per Sq. Foot/Week</v>
      </c>
      <c r="E712" s="82">
        <f>'SOW Units'!J216</f>
        <v>0</v>
      </c>
      <c r="F712" s="34">
        <f>'SOW Units'!G216</f>
        <v>11.02</v>
      </c>
      <c r="G712" s="244">
        <f t="shared" si="77"/>
        <v>0</v>
      </c>
      <c r="H712" s="85">
        <v>0</v>
      </c>
      <c r="I712" s="360">
        <f t="shared" si="78"/>
        <v>0</v>
      </c>
      <c r="J712" s="89">
        <v>0</v>
      </c>
      <c r="K712" s="244">
        <f t="shared" si="79"/>
        <v>0</v>
      </c>
      <c r="L712" s="93">
        <f t="shared" si="80"/>
        <v>0</v>
      </c>
      <c r="M712" s="375">
        <f t="shared" si="81"/>
        <v>0</v>
      </c>
      <c r="N712" s="225" t="b">
        <f t="shared" si="76"/>
        <v>0</v>
      </c>
      <c r="O712" s="45"/>
      <c r="P712" s="45"/>
      <c r="Q712" s="45"/>
      <c r="R712" s="45"/>
    </row>
    <row r="713" spans="1:18" s="8" customFormat="1" ht="16.5" hidden="1" customHeight="1" x14ac:dyDescent="0.3">
      <c r="A713" s="122" t="str">
        <f>'SOW Units'!B217</f>
        <v>10-2.d.</v>
      </c>
      <c r="B713" s="542" t="str">
        <f>IF('SOW Units'!C217="","",'SOW Units'!C217)</f>
        <v>Sheet Piling Rental for &gt;  20 feet deep Excavation</v>
      </c>
      <c r="C713" s="543"/>
      <c r="D713" s="252" t="str">
        <f>IF('SOW Units'!E217="","",'SOW Units'!E217)</f>
        <v>Per Sq. Foot/Month</v>
      </c>
      <c r="E713" s="82">
        <f>'SOW Units'!J217</f>
        <v>0</v>
      </c>
      <c r="F713" s="34">
        <f>'SOW Units'!G217</f>
        <v>11.57</v>
      </c>
      <c r="G713" s="244">
        <f t="shared" si="77"/>
        <v>0</v>
      </c>
      <c r="H713" s="85">
        <v>0</v>
      </c>
      <c r="I713" s="360">
        <f t="shared" si="78"/>
        <v>0</v>
      </c>
      <c r="J713" s="89">
        <v>0</v>
      </c>
      <c r="K713" s="244">
        <f t="shared" si="79"/>
        <v>0</v>
      </c>
      <c r="L713" s="93">
        <f t="shared" si="80"/>
        <v>0</v>
      </c>
      <c r="M713" s="375">
        <f t="shared" si="81"/>
        <v>0</v>
      </c>
      <c r="N713" s="225" t="b">
        <f t="shared" si="76"/>
        <v>0</v>
      </c>
      <c r="O713" s="36"/>
      <c r="P713" s="36"/>
      <c r="Q713" s="36"/>
      <c r="R713" s="36"/>
    </row>
    <row r="714" spans="1:18" s="8" customFormat="1" ht="16.5" hidden="1" customHeight="1" x14ac:dyDescent="0.3">
      <c r="A714" s="122" t="str">
        <f>'SOW Units'!B218</f>
        <v>10-7.</v>
      </c>
      <c r="B714" s="542" t="str">
        <f>IF('SOW Units'!C218="","",'SOW Units'!C218)</f>
        <v xml:space="preserve">Conventional Soil Excavation and Loading ≤ 300 cubic yards </v>
      </c>
      <c r="C714" s="543"/>
      <c r="D714" s="57" t="str">
        <f>IF('SOW Units'!E218="","",'SOW Units'!E218)</f>
        <v>Per Cubic Yard</v>
      </c>
      <c r="E714" s="82">
        <f>'SOW Units'!J218</f>
        <v>0</v>
      </c>
      <c r="F714" s="34">
        <f>'SOW Units'!G218</f>
        <v>45</v>
      </c>
      <c r="G714" s="244">
        <f t="shared" si="77"/>
        <v>0</v>
      </c>
      <c r="H714" s="85">
        <v>0</v>
      </c>
      <c r="I714" s="360">
        <f t="shared" si="78"/>
        <v>0</v>
      </c>
      <c r="J714" s="89">
        <v>0</v>
      </c>
      <c r="K714" s="244">
        <f t="shared" si="79"/>
        <v>0</v>
      </c>
      <c r="L714" s="93">
        <f t="shared" si="80"/>
        <v>0</v>
      </c>
      <c r="M714" s="375">
        <f t="shared" si="81"/>
        <v>0</v>
      </c>
      <c r="N714" s="225" t="b">
        <f t="shared" si="76"/>
        <v>0</v>
      </c>
      <c r="O714" s="36"/>
      <c r="P714" s="36"/>
      <c r="Q714" s="36"/>
      <c r="R714" s="36"/>
    </row>
    <row r="715" spans="1:18" s="8" customFormat="1" ht="16.5" hidden="1" customHeight="1" x14ac:dyDescent="0.3">
      <c r="A715" s="122" t="str">
        <f>'SOW Units'!B219</f>
        <v>10-8.</v>
      </c>
      <c r="B715" s="542" t="str">
        <f>IF('SOW Units'!C219="","",'SOW Units'!C219)</f>
        <v>Conventional Soil Excavation and Loading &gt; 300 cubic yards</v>
      </c>
      <c r="C715" s="543"/>
      <c r="D715" s="57" t="str">
        <f>IF('SOW Units'!E219="","",'SOW Units'!E219)</f>
        <v>Per Cubic Yard</v>
      </c>
      <c r="E715" s="82">
        <f>'SOW Units'!J219</f>
        <v>0</v>
      </c>
      <c r="F715" s="34">
        <f>'SOW Units'!G219</f>
        <v>40</v>
      </c>
      <c r="G715" s="244">
        <f t="shared" si="77"/>
        <v>0</v>
      </c>
      <c r="H715" s="85">
        <v>0</v>
      </c>
      <c r="I715" s="360">
        <f t="shared" si="78"/>
        <v>0</v>
      </c>
      <c r="J715" s="89">
        <v>0</v>
      </c>
      <c r="K715" s="244">
        <f t="shared" si="79"/>
        <v>0</v>
      </c>
      <c r="L715" s="93">
        <f t="shared" si="80"/>
        <v>0</v>
      </c>
      <c r="M715" s="375">
        <f t="shared" si="81"/>
        <v>0</v>
      </c>
      <c r="N715" s="225" t="b">
        <f t="shared" si="76"/>
        <v>0</v>
      </c>
      <c r="O715" s="36"/>
      <c r="P715" s="36"/>
      <c r="Q715" s="36"/>
      <c r="R715" s="36"/>
    </row>
    <row r="716" spans="1:18" s="8" customFormat="1" ht="16.5" hidden="1" customHeight="1" x14ac:dyDescent="0.3">
      <c r="A716" s="122" t="str">
        <f>'SOW Units'!B220</f>
        <v>10-9.</v>
      </c>
      <c r="B716" s="542" t="str">
        <f>IF('SOW Units'!C220="","",'SOW Units'!C220)</f>
        <v>LDA Excavation and Loading Without Casing ≤ 300 cubic yards</v>
      </c>
      <c r="C716" s="543"/>
      <c r="D716" s="57" t="str">
        <f>IF('SOW Units'!E220="","",'SOW Units'!E220)</f>
        <v>Per Cubic Yard</v>
      </c>
      <c r="E716" s="82">
        <f>'SOW Units'!J220</f>
        <v>0</v>
      </c>
      <c r="F716" s="34">
        <f>'SOW Units'!G220</f>
        <v>106.96</v>
      </c>
      <c r="G716" s="244">
        <f t="shared" si="77"/>
        <v>0</v>
      </c>
      <c r="H716" s="85">
        <v>0</v>
      </c>
      <c r="I716" s="360">
        <f t="shared" si="78"/>
        <v>0</v>
      </c>
      <c r="J716" s="89">
        <v>0</v>
      </c>
      <c r="K716" s="244">
        <f t="shared" si="79"/>
        <v>0</v>
      </c>
      <c r="L716" s="93">
        <f t="shared" si="80"/>
        <v>0</v>
      </c>
      <c r="M716" s="375">
        <f t="shared" si="81"/>
        <v>0</v>
      </c>
      <c r="N716" s="225" t="b">
        <f t="shared" si="76"/>
        <v>0</v>
      </c>
      <c r="O716" s="36"/>
      <c r="P716" s="36"/>
      <c r="Q716" s="36"/>
      <c r="R716" s="36"/>
    </row>
    <row r="717" spans="1:18" s="8" customFormat="1" ht="16.5" hidden="1" customHeight="1" x14ac:dyDescent="0.3">
      <c r="A717" s="122" t="str">
        <f>'SOW Units'!B221</f>
        <v>10-10.</v>
      </c>
      <c r="B717" s="542" t="str">
        <f>IF('SOW Units'!C221="","",'SOW Units'!C221)</f>
        <v>LDA Excavation and Loading Without Casing &gt; 300 cubic yards</v>
      </c>
      <c r="C717" s="543"/>
      <c r="D717" s="57" t="str">
        <f>IF('SOW Units'!E221="","",'SOW Units'!E221)</f>
        <v>Per Cubic Yard</v>
      </c>
      <c r="E717" s="82">
        <f>'SOW Units'!J221</f>
        <v>0</v>
      </c>
      <c r="F717" s="34">
        <f>'SOW Units'!G221</f>
        <v>100.87</v>
      </c>
      <c r="G717" s="244">
        <f t="shared" si="77"/>
        <v>0</v>
      </c>
      <c r="H717" s="85">
        <v>0</v>
      </c>
      <c r="I717" s="360">
        <f t="shared" si="78"/>
        <v>0</v>
      </c>
      <c r="J717" s="89">
        <v>0</v>
      </c>
      <c r="K717" s="244">
        <f t="shared" si="79"/>
        <v>0</v>
      </c>
      <c r="L717" s="93">
        <f t="shared" si="80"/>
        <v>0</v>
      </c>
      <c r="M717" s="375">
        <f t="shared" si="81"/>
        <v>0</v>
      </c>
      <c r="N717" s="225" t="b">
        <f t="shared" si="76"/>
        <v>0</v>
      </c>
      <c r="O717" s="36"/>
      <c r="P717" s="36"/>
      <c r="Q717" s="36"/>
      <c r="R717" s="36"/>
    </row>
    <row r="718" spans="1:18" s="8" customFormat="1" ht="16.5" hidden="1" customHeight="1" x14ac:dyDescent="0.3">
      <c r="A718" s="122" t="str">
        <f>'SOW Units'!B222</f>
        <v>10-11.a.</v>
      </c>
      <c r="B718" s="542" t="str">
        <f>IF('SOW Units'!C222="","",'SOW Units'!C222)</f>
        <v>LDA Excavation and Loading With Surface Casing ≤ 300 cubic yards</v>
      </c>
      <c r="C718" s="543"/>
      <c r="D718" s="57" t="str">
        <f>IF('SOW Units'!E222="","",'SOW Units'!E222)</f>
        <v>Per Cubic Yard</v>
      </c>
      <c r="E718" s="82">
        <f>'SOW Units'!J222</f>
        <v>0</v>
      </c>
      <c r="F718" s="34">
        <f>'SOW Units'!G222</f>
        <v>145.85</v>
      </c>
      <c r="G718" s="244">
        <f t="shared" si="77"/>
        <v>0</v>
      </c>
      <c r="H718" s="85">
        <v>0</v>
      </c>
      <c r="I718" s="360">
        <f t="shared" si="78"/>
        <v>0</v>
      </c>
      <c r="J718" s="89">
        <v>0</v>
      </c>
      <c r="K718" s="244">
        <f t="shared" si="79"/>
        <v>0</v>
      </c>
      <c r="L718" s="93">
        <f t="shared" si="80"/>
        <v>0</v>
      </c>
      <c r="M718" s="375">
        <f t="shared" si="81"/>
        <v>0</v>
      </c>
      <c r="N718" s="225" t="b">
        <f t="shared" si="76"/>
        <v>0</v>
      </c>
      <c r="O718" s="36"/>
      <c r="P718" s="36"/>
      <c r="Q718" s="36"/>
      <c r="R718" s="36"/>
    </row>
    <row r="719" spans="1:18" s="8" customFormat="1" ht="16.5" hidden="1" customHeight="1" x14ac:dyDescent="0.3">
      <c r="A719" s="122" t="str">
        <f>'SOW Units'!B223</f>
        <v>10-11.b.</v>
      </c>
      <c r="B719" s="542" t="str">
        <f>IF('SOW Units'!C223="","",'SOW Units'!C223)</f>
        <v>LDA Excavation and Loading With Driven Casing &lt; 300 cubic yards</v>
      </c>
      <c r="C719" s="543"/>
      <c r="D719" s="57" t="str">
        <f>IF('SOW Units'!E223="","",'SOW Units'!E223)</f>
        <v>Per Cubic Yard</v>
      </c>
      <c r="E719" s="82">
        <f>'SOW Units'!J223</f>
        <v>0</v>
      </c>
      <c r="F719" s="34">
        <f>'SOW Units'!G223</f>
        <v>224.85</v>
      </c>
      <c r="G719" s="244">
        <f t="shared" si="77"/>
        <v>0</v>
      </c>
      <c r="H719" s="85">
        <v>0</v>
      </c>
      <c r="I719" s="360">
        <f t="shared" si="78"/>
        <v>0</v>
      </c>
      <c r="J719" s="89">
        <v>0</v>
      </c>
      <c r="K719" s="244">
        <f t="shared" si="79"/>
        <v>0</v>
      </c>
      <c r="L719" s="93">
        <f t="shared" si="80"/>
        <v>0</v>
      </c>
      <c r="M719" s="375">
        <f t="shared" si="81"/>
        <v>0</v>
      </c>
      <c r="N719" s="225" t="b">
        <f t="shared" si="76"/>
        <v>0</v>
      </c>
      <c r="O719" s="36"/>
      <c r="P719" s="36"/>
      <c r="Q719" s="36"/>
      <c r="R719" s="36"/>
    </row>
    <row r="720" spans="1:18" s="8" customFormat="1" ht="16.5" hidden="1" customHeight="1" x14ac:dyDescent="0.3">
      <c r="A720" s="122" t="str">
        <f>'SOW Units'!B224</f>
        <v>10-12.a.</v>
      </c>
      <c r="B720" s="542" t="str">
        <f>IF('SOW Units'!C224="","",'SOW Units'!C224)</f>
        <v>LDA Excavation and Loading With Surface Casing &gt; 300 cubic yards</v>
      </c>
      <c r="C720" s="543"/>
      <c r="D720" s="57" t="str">
        <f>IF('SOW Units'!E224="","",'SOW Units'!E224)</f>
        <v>Per Cubic Yard</v>
      </c>
      <c r="E720" s="82">
        <f>'SOW Units'!J224</f>
        <v>0</v>
      </c>
      <c r="F720" s="34">
        <f>'SOW Units'!G224</f>
        <v>145.85</v>
      </c>
      <c r="G720" s="244">
        <f t="shared" si="77"/>
        <v>0</v>
      </c>
      <c r="H720" s="85">
        <v>0</v>
      </c>
      <c r="I720" s="360">
        <f t="shared" si="78"/>
        <v>0</v>
      </c>
      <c r="J720" s="89">
        <v>0</v>
      </c>
      <c r="K720" s="244">
        <f t="shared" si="79"/>
        <v>0</v>
      </c>
      <c r="L720" s="93">
        <f t="shared" si="80"/>
        <v>0</v>
      </c>
      <c r="M720" s="375">
        <f t="shared" si="81"/>
        <v>0</v>
      </c>
      <c r="N720" s="225" t="b">
        <f t="shared" si="76"/>
        <v>0</v>
      </c>
      <c r="O720" s="36"/>
      <c r="P720" s="36"/>
      <c r="Q720" s="36"/>
      <c r="R720" s="36"/>
    </row>
    <row r="721" spans="1:18" s="8" customFormat="1" ht="16.5" hidden="1" customHeight="1" x14ac:dyDescent="0.3">
      <c r="A721" s="122" t="str">
        <f>'SOW Units'!B225</f>
        <v>10-12.b.</v>
      </c>
      <c r="B721" s="542" t="str">
        <f>IF('SOW Units'!C225="","",'SOW Units'!C225)</f>
        <v>LDA Excavation and Loading With Driven Casing &gt; 300 cubic yards</v>
      </c>
      <c r="C721" s="543"/>
      <c r="D721" s="57" t="str">
        <f>IF('SOW Units'!E225="","",'SOW Units'!E225)</f>
        <v>Per Cubic Yard</v>
      </c>
      <c r="E721" s="82">
        <f>'SOW Units'!J225</f>
        <v>0</v>
      </c>
      <c r="F721" s="34">
        <f>'SOW Units'!G225</f>
        <v>200.55</v>
      </c>
      <c r="G721" s="244">
        <f t="shared" si="77"/>
        <v>0</v>
      </c>
      <c r="H721" s="85">
        <v>0</v>
      </c>
      <c r="I721" s="360">
        <f t="shared" si="78"/>
        <v>0</v>
      </c>
      <c r="J721" s="89">
        <v>0</v>
      </c>
      <c r="K721" s="244">
        <f t="shared" si="79"/>
        <v>0</v>
      </c>
      <c r="L721" s="93">
        <f t="shared" si="80"/>
        <v>0</v>
      </c>
      <c r="M721" s="375">
        <f t="shared" si="81"/>
        <v>0</v>
      </c>
      <c r="N721" s="225" t="b">
        <f t="shared" si="76"/>
        <v>0</v>
      </c>
      <c r="O721" s="36"/>
      <c r="P721" s="36"/>
      <c r="Q721" s="36"/>
      <c r="R721" s="36"/>
    </row>
    <row r="722" spans="1:18" s="8" customFormat="1" ht="16.5" hidden="1" customHeight="1" x14ac:dyDescent="0.3">
      <c r="A722" s="122" t="str">
        <f>'SOW Units'!B226</f>
        <v>10-13.</v>
      </c>
      <c r="B722" s="542" t="str">
        <f>IF('SOW Units'!C226="","",'SOW Units'!C226)</f>
        <v>Flowable Fill Concrete and Installation</v>
      </c>
      <c r="C722" s="543"/>
      <c r="D722" s="57" t="str">
        <f>IF('SOW Units'!E226="","",'SOW Units'!E226)</f>
        <v>Per Cubic Yard</v>
      </c>
      <c r="E722" s="82">
        <f>'SOW Units'!J226</f>
        <v>0</v>
      </c>
      <c r="F722" s="34">
        <f>'SOW Units'!G226</f>
        <v>115.45</v>
      </c>
      <c r="G722" s="244">
        <f t="shared" si="77"/>
        <v>0</v>
      </c>
      <c r="H722" s="85">
        <v>0</v>
      </c>
      <c r="I722" s="360">
        <f t="shared" si="78"/>
        <v>0</v>
      </c>
      <c r="J722" s="89">
        <v>0</v>
      </c>
      <c r="K722" s="244">
        <f t="shared" si="79"/>
        <v>0</v>
      </c>
      <c r="L722" s="93">
        <f t="shared" si="80"/>
        <v>0</v>
      </c>
      <c r="M722" s="375">
        <f t="shared" si="81"/>
        <v>0</v>
      </c>
      <c r="N722" s="225" t="b">
        <f t="shared" si="76"/>
        <v>0</v>
      </c>
      <c r="O722" s="36"/>
      <c r="P722" s="36"/>
      <c r="Q722" s="36"/>
      <c r="R722" s="36"/>
    </row>
    <row r="723" spans="1:18" s="8" customFormat="1" ht="16.5" hidden="1" customHeight="1" x14ac:dyDescent="0.3">
      <c r="A723" s="122" t="str">
        <f>'SOW Units'!B227</f>
        <v>10-14.</v>
      </c>
      <c r="B723" s="542" t="str">
        <f>IF('SOW Units'!C227="","",'SOW Units'!C227)</f>
        <v>Clean Backfill Material, Compaction and Testing (includes transport) ≤ 300 cubic yards</v>
      </c>
      <c r="C723" s="543"/>
      <c r="D723" s="57" t="str">
        <f>IF('SOW Units'!E227="","",'SOW Units'!E227)</f>
        <v>Per Cubic Yard</v>
      </c>
      <c r="E723" s="82">
        <f>'SOW Units'!J227</f>
        <v>0</v>
      </c>
      <c r="F723" s="34">
        <f>'SOW Units'!G227</f>
        <v>30.37</v>
      </c>
      <c r="G723" s="244">
        <f t="shared" si="77"/>
        <v>0</v>
      </c>
      <c r="H723" s="85">
        <v>0</v>
      </c>
      <c r="I723" s="360">
        <f t="shared" si="78"/>
        <v>0</v>
      </c>
      <c r="J723" s="89">
        <v>0</v>
      </c>
      <c r="K723" s="244">
        <f t="shared" si="79"/>
        <v>0</v>
      </c>
      <c r="L723" s="93">
        <f t="shared" si="80"/>
        <v>0</v>
      </c>
      <c r="M723" s="375">
        <f t="shared" si="81"/>
        <v>0</v>
      </c>
      <c r="N723" s="225" t="b">
        <f t="shared" si="76"/>
        <v>0</v>
      </c>
      <c r="O723" s="36"/>
      <c r="P723" s="36"/>
      <c r="Q723" s="36"/>
      <c r="R723" s="36"/>
    </row>
    <row r="724" spans="1:18" s="8" customFormat="1" ht="16.5" hidden="1" customHeight="1" x14ac:dyDescent="0.3">
      <c r="A724" s="122" t="str">
        <f>'SOW Units'!B228</f>
        <v>10-15.</v>
      </c>
      <c r="B724" s="542" t="str">
        <f>IF('SOW Units'!C228="","",'SOW Units'!C228)</f>
        <v>Clean Backfill Material, Compaction and Testing (includes transport) &gt; 300 cubic yards</v>
      </c>
      <c r="C724" s="543"/>
      <c r="D724" s="57" t="str">
        <f>IF('SOW Units'!E228="","",'SOW Units'!E228)</f>
        <v>Per Cubic Yard</v>
      </c>
      <c r="E724" s="82">
        <f>'SOW Units'!J228</f>
        <v>0</v>
      </c>
      <c r="F724" s="34">
        <f>'SOW Units'!G228</f>
        <v>32.799999999999997</v>
      </c>
      <c r="G724" s="244">
        <f t="shared" si="77"/>
        <v>0</v>
      </c>
      <c r="H724" s="85">
        <v>0</v>
      </c>
      <c r="I724" s="360">
        <f t="shared" si="78"/>
        <v>0</v>
      </c>
      <c r="J724" s="89">
        <v>0</v>
      </c>
      <c r="K724" s="244">
        <f t="shared" si="79"/>
        <v>0</v>
      </c>
      <c r="L724" s="93">
        <f t="shared" si="80"/>
        <v>0</v>
      </c>
      <c r="M724" s="375">
        <f t="shared" si="81"/>
        <v>0</v>
      </c>
      <c r="N724" s="225" t="b">
        <f t="shared" si="76"/>
        <v>0</v>
      </c>
      <c r="O724" s="36"/>
      <c r="P724" s="36"/>
      <c r="Q724" s="36"/>
      <c r="R724" s="36"/>
    </row>
    <row r="725" spans="1:18" s="8" customFormat="1" ht="16.5" hidden="1" customHeight="1" x14ac:dyDescent="0.3">
      <c r="A725" s="122" t="str">
        <f>'SOW Units'!B229</f>
        <v>10-15.a.</v>
      </c>
      <c r="B725" s="542" t="str">
        <f>IF('SOW Units'!C229="","",'SOW Units'!C229)</f>
        <v>Clean Overburden Used As Backfill, Compaction and Testing ≤ 300 cubic yards</v>
      </c>
      <c r="C725" s="543"/>
      <c r="D725" s="57" t="str">
        <f>IF('SOW Units'!E229="","",'SOW Units'!E229)</f>
        <v>Per Cubic Yard</v>
      </c>
      <c r="E725" s="82">
        <f>'SOW Units'!J229</f>
        <v>0</v>
      </c>
      <c r="F725" s="34">
        <f>'SOW Units'!G229</f>
        <v>14.58</v>
      </c>
      <c r="G725" s="244">
        <f t="shared" si="77"/>
        <v>0</v>
      </c>
      <c r="H725" s="85">
        <v>0</v>
      </c>
      <c r="I725" s="360">
        <f t="shared" si="78"/>
        <v>0</v>
      </c>
      <c r="J725" s="89">
        <v>0</v>
      </c>
      <c r="K725" s="244">
        <f t="shared" si="79"/>
        <v>0</v>
      </c>
      <c r="L725" s="93">
        <f t="shared" si="80"/>
        <v>0</v>
      </c>
      <c r="M725" s="375">
        <f t="shared" si="81"/>
        <v>0</v>
      </c>
      <c r="N725" s="225" t="b">
        <f t="shared" si="76"/>
        <v>0</v>
      </c>
      <c r="O725" s="36"/>
      <c r="P725" s="36"/>
      <c r="Q725" s="36"/>
      <c r="R725" s="36"/>
    </row>
    <row r="726" spans="1:18" s="8" customFormat="1" ht="16.5" hidden="1" customHeight="1" x14ac:dyDescent="0.3">
      <c r="A726" s="122" t="str">
        <f>'SOW Units'!B230</f>
        <v>10-15.b.</v>
      </c>
      <c r="B726" s="542" t="str">
        <f>IF('SOW Units'!C230="","",'SOW Units'!C230)</f>
        <v>Clean Overburden Used As Backfill, Compaction and Testing &gt; 300 cubic yards</v>
      </c>
      <c r="C726" s="543"/>
      <c r="D726" s="57" t="str">
        <f>IF('SOW Units'!E230="","",'SOW Units'!E230)</f>
        <v>Per Cubic Yard</v>
      </c>
      <c r="E726" s="82">
        <f>'SOW Units'!J230</f>
        <v>0</v>
      </c>
      <c r="F726" s="34">
        <f>'SOW Units'!G230</f>
        <v>14.58</v>
      </c>
      <c r="G726" s="244">
        <f t="shared" si="77"/>
        <v>0</v>
      </c>
      <c r="H726" s="85">
        <v>0</v>
      </c>
      <c r="I726" s="360">
        <f t="shared" si="78"/>
        <v>0</v>
      </c>
      <c r="J726" s="89">
        <v>0</v>
      </c>
      <c r="K726" s="244">
        <f t="shared" si="79"/>
        <v>0</v>
      </c>
      <c r="L726" s="93">
        <f t="shared" si="80"/>
        <v>0</v>
      </c>
      <c r="M726" s="375">
        <f t="shared" si="81"/>
        <v>0</v>
      </c>
      <c r="N726" s="225" t="b">
        <f t="shared" si="76"/>
        <v>0</v>
      </c>
      <c r="O726" s="36"/>
      <c r="P726" s="36"/>
      <c r="Q726" s="36"/>
      <c r="R726" s="36"/>
    </row>
    <row r="727" spans="1:18" s="8" customFormat="1" ht="16.5" hidden="1" customHeight="1" x14ac:dyDescent="0.3">
      <c r="A727" s="122" t="str">
        <f>'SOW Units'!B231</f>
        <v>10-16.</v>
      </c>
      <c r="B727" s="542" t="str">
        <f>IF('SOW Units'!C231="","",'SOW Units'!C231)</f>
        <v>Pea Gravel</v>
      </c>
      <c r="C727" s="543"/>
      <c r="D727" s="57" t="str">
        <f>IF('SOW Units'!E231="","",'SOW Units'!E231)</f>
        <v>Per Ton</v>
      </c>
      <c r="E727" s="82">
        <f>'SOW Units'!J231</f>
        <v>0</v>
      </c>
      <c r="F727" s="34">
        <f>'SOW Units'!G231</f>
        <v>69.3</v>
      </c>
      <c r="G727" s="244">
        <f t="shared" si="77"/>
        <v>0</v>
      </c>
      <c r="H727" s="85">
        <v>0</v>
      </c>
      <c r="I727" s="360">
        <f t="shared" si="78"/>
        <v>0</v>
      </c>
      <c r="J727" s="89">
        <v>0</v>
      </c>
      <c r="K727" s="244">
        <f t="shared" si="79"/>
        <v>0</v>
      </c>
      <c r="L727" s="93">
        <f t="shared" si="80"/>
        <v>0</v>
      </c>
      <c r="M727" s="375">
        <f t="shared" si="81"/>
        <v>0</v>
      </c>
      <c r="N727" s="225" t="b">
        <f t="shared" si="76"/>
        <v>0</v>
      </c>
      <c r="O727" s="36"/>
      <c r="P727" s="36"/>
      <c r="Q727" s="36"/>
      <c r="R727" s="36"/>
    </row>
    <row r="728" spans="1:18" s="8" customFormat="1" ht="16.5" hidden="1" customHeight="1" x14ac:dyDescent="0.3">
      <c r="A728" s="122" t="str">
        <f>'SOW Units'!B232</f>
        <v>10-17.</v>
      </c>
      <c r="B728" s="542" t="str">
        <f>IF('SOW Units'!C232="","",'SOW Units'!C232)</f>
        <v>#57 Stone</v>
      </c>
      <c r="C728" s="543"/>
      <c r="D728" s="57" t="str">
        <f>IF('SOW Units'!E232="","",'SOW Units'!E232)</f>
        <v>Per Ton</v>
      </c>
      <c r="E728" s="82">
        <f>'SOW Units'!J232</f>
        <v>0</v>
      </c>
      <c r="F728" s="34">
        <f>'SOW Units'!G232</f>
        <v>57.75</v>
      </c>
      <c r="G728" s="244">
        <f t="shared" si="77"/>
        <v>0</v>
      </c>
      <c r="H728" s="85">
        <v>0</v>
      </c>
      <c r="I728" s="360">
        <f t="shared" si="78"/>
        <v>0</v>
      </c>
      <c r="J728" s="89">
        <v>0</v>
      </c>
      <c r="K728" s="244">
        <f t="shared" si="79"/>
        <v>0</v>
      </c>
      <c r="L728" s="93">
        <f t="shared" si="80"/>
        <v>0</v>
      </c>
      <c r="M728" s="375">
        <f t="shared" si="81"/>
        <v>0</v>
      </c>
      <c r="N728" s="225" t="b">
        <f t="shared" si="76"/>
        <v>0</v>
      </c>
      <c r="O728" s="36"/>
      <c r="P728" s="36"/>
      <c r="Q728" s="36"/>
      <c r="R728" s="36"/>
    </row>
    <row r="729" spans="1:18" s="9" customFormat="1" ht="16.5" hidden="1" customHeight="1" x14ac:dyDescent="0.3">
      <c r="A729" s="122" t="str">
        <f>'SOW Units'!B233</f>
        <v>10-18.</v>
      </c>
      <c r="B729" s="542" t="str">
        <f>IF('SOW Units'!C233="","",'SOW Units'!C233)</f>
        <v>Dewatering System, up to 12 well points (includes installation)</v>
      </c>
      <c r="C729" s="543"/>
      <c r="D729" s="57" t="str">
        <f>IF('SOW Units'!E233="","",'SOW Units'!E233)</f>
        <v>Per Day</v>
      </c>
      <c r="E729" s="82">
        <f>'SOW Units'!J233</f>
        <v>0</v>
      </c>
      <c r="F729" s="34">
        <f>'SOW Units'!G233</f>
        <v>4630.5</v>
      </c>
      <c r="G729" s="244">
        <f t="shared" si="77"/>
        <v>0</v>
      </c>
      <c r="H729" s="85">
        <v>0</v>
      </c>
      <c r="I729" s="360">
        <f t="shared" si="78"/>
        <v>0</v>
      </c>
      <c r="J729" s="89">
        <v>0</v>
      </c>
      <c r="K729" s="244">
        <f t="shared" si="79"/>
        <v>0</v>
      </c>
      <c r="L729" s="93">
        <f t="shared" si="80"/>
        <v>0</v>
      </c>
      <c r="M729" s="375">
        <f t="shared" si="81"/>
        <v>0</v>
      </c>
      <c r="N729" s="225" t="b">
        <f t="shared" si="76"/>
        <v>0</v>
      </c>
      <c r="O729" s="45"/>
      <c r="P729" s="45"/>
      <c r="Q729" s="45"/>
      <c r="R729" s="45"/>
    </row>
    <row r="730" spans="1:18" s="8" customFormat="1" ht="16.5" hidden="1" customHeight="1" x14ac:dyDescent="0.3">
      <c r="A730" s="122" t="str">
        <f>'SOW Units'!B234</f>
        <v>10-19.</v>
      </c>
      <c r="B730" s="542" t="str">
        <f>IF('SOW Units'!C234="","",'SOW Units'!C234)</f>
        <v>Additional Dewatering System Well Points (2) (includes installation)</v>
      </c>
      <c r="C730" s="543"/>
      <c r="D730" s="57" t="str">
        <f>IF('SOW Units'!E234="","",'SOW Units'!E234)</f>
        <v>Per Day</v>
      </c>
      <c r="E730" s="82">
        <f>'SOW Units'!J234</f>
        <v>0</v>
      </c>
      <c r="F730" s="34">
        <f>'SOW Units'!G234</f>
        <v>346.5</v>
      </c>
      <c r="G730" s="244">
        <f t="shared" si="77"/>
        <v>0</v>
      </c>
      <c r="H730" s="85">
        <v>0</v>
      </c>
      <c r="I730" s="360">
        <f t="shared" si="78"/>
        <v>0</v>
      </c>
      <c r="J730" s="89">
        <v>0</v>
      </c>
      <c r="K730" s="244">
        <f t="shared" si="79"/>
        <v>0</v>
      </c>
      <c r="L730" s="93">
        <f t="shared" si="80"/>
        <v>0</v>
      </c>
      <c r="M730" s="375">
        <f t="shared" si="81"/>
        <v>0</v>
      </c>
      <c r="N730" s="225" t="b">
        <f t="shared" si="76"/>
        <v>0</v>
      </c>
      <c r="O730" s="36"/>
      <c r="P730" s="36"/>
      <c r="Q730" s="36"/>
      <c r="R730" s="36"/>
    </row>
    <row r="731" spans="1:18" s="8" customFormat="1" ht="16.5" hidden="1" customHeight="1" x14ac:dyDescent="0.3">
      <c r="A731" s="122" t="str">
        <f>'SOW Units'!B235</f>
        <v>10-20.</v>
      </c>
      <c r="B731" s="542" t="str">
        <f>IF('SOW Units'!C235="","",'SOW Units'!C235)</f>
        <v>Dewatering System, up to 12 well points (includes installation)</v>
      </c>
      <c r="C731" s="543"/>
      <c r="D731" s="57" t="str">
        <f>IF('SOW Units'!E235="","",'SOW Units'!E235)</f>
        <v>Per Week</v>
      </c>
      <c r="E731" s="82">
        <f>'SOW Units'!J235</f>
        <v>0</v>
      </c>
      <c r="F731" s="34">
        <f>'SOW Units'!G235</f>
        <v>7640.32</v>
      </c>
      <c r="G731" s="244">
        <f t="shared" si="77"/>
        <v>0</v>
      </c>
      <c r="H731" s="85">
        <v>0</v>
      </c>
      <c r="I731" s="360">
        <f t="shared" si="78"/>
        <v>0</v>
      </c>
      <c r="J731" s="89">
        <v>0</v>
      </c>
      <c r="K731" s="244">
        <f t="shared" si="79"/>
        <v>0</v>
      </c>
      <c r="L731" s="93">
        <f t="shared" si="80"/>
        <v>0</v>
      </c>
      <c r="M731" s="375">
        <f t="shared" si="81"/>
        <v>0</v>
      </c>
      <c r="N731" s="225" t="b">
        <f t="shared" ref="N731:N794" si="82">IF(E731&gt;0,TRUE,FALSE)</f>
        <v>0</v>
      </c>
      <c r="O731" s="36"/>
      <c r="P731" s="36"/>
      <c r="Q731" s="36"/>
      <c r="R731" s="36"/>
    </row>
    <row r="732" spans="1:18" s="9" customFormat="1" ht="16.5" hidden="1" customHeight="1" x14ac:dyDescent="0.3">
      <c r="A732" s="122" t="str">
        <f>'SOW Units'!B236</f>
        <v>10-21.</v>
      </c>
      <c r="B732" s="542" t="str">
        <f>IF('SOW Units'!C236="","",'SOW Units'!C236)</f>
        <v>Additional Dewatering System Well Points (2) (includes installation)</v>
      </c>
      <c r="C732" s="543"/>
      <c r="D732" s="57" t="str">
        <f>IF('SOW Units'!E236="","",'SOW Units'!E236)</f>
        <v>Per Week</v>
      </c>
      <c r="E732" s="82">
        <f>'SOW Units'!J236</f>
        <v>0</v>
      </c>
      <c r="F732" s="34">
        <f>'SOW Units'!G236</f>
        <v>382.01</v>
      </c>
      <c r="G732" s="244">
        <f t="shared" si="77"/>
        <v>0</v>
      </c>
      <c r="H732" s="85">
        <v>0</v>
      </c>
      <c r="I732" s="360">
        <f t="shared" si="78"/>
        <v>0</v>
      </c>
      <c r="J732" s="89">
        <v>0</v>
      </c>
      <c r="K732" s="244">
        <f t="shared" si="79"/>
        <v>0</v>
      </c>
      <c r="L732" s="93">
        <f t="shared" si="80"/>
        <v>0</v>
      </c>
      <c r="M732" s="375">
        <f t="shared" si="81"/>
        <v>0</v>
      </c>
      <c r="N732" s="225" t="b">
        <f t="shared" si="82"/>
        <v>0</v>
      </c>
      <c r="O732" s="45"/>
      <c r="P732" s="45"/>
      <c r="Q732" s="45"/>
      <c r="R732" s="45"/>
    </row>
    <row r="733" spans="1:18" s="9" customFormat="1" ht="16.5" hidden="1" customHeight="1" x14ac:dyDescent="0.3">
      <c r="A733" s="122" t="str">
        <f>'SOW Units'!B237</f>
        <v>10-22.</v>
      </c>
      <c r="B733" s="542" t="str">
        <f>IF('SOW Units'!C237="","",'SOW Units'!C237)</f>
        <v>Dewatering System, up to 12 well points (includes installation)</v>
      </c>
      <c r="C733" s="543"/>
      <c r="D733" s="57" t="str">
        <f>IF('SOW Units'!E237="","",'SOW Units'!E237)</f>
        <v>Per Month</v>
      </c>
      <c r="E733" s="82">
        <f>'SOW Units'!J237</f>
        <v>0</v>
      </c>
      <c r="F733" s="34">
        <f>'SOW Units'!G237</f>
        <v>9029.4699999999993</v>
      </c>
      <c r="G733" s="244">
        <f t="shared" si="77"/>
        <v>0</v>
      </c>
      <c r="H733" s="85">
        <v>0</v>
      </c>
      <c r="I733" s="360">
        <f t="shared" si="78"/>
        <v>0</v>
      </c>
      <c r="J733" s="89">
        <v>0</v>
      </c>
      <c r="K733" s="244">
        <f t="shared" si="79"/>
        <v>0</v>
      </c>
      <c r="L733" s="93">
        <f t="shared" si="80"/>
        <v>0</v>
      </c>
      <c r="M733" s="375">
        <f t="shared" si="81"/>
        <v>0</v>
      </c>
      <c r="N733" s="225" t="b">
        <f t="shared" si="82"/>
        <v>0</v>
      </c>
      <c r="O733" s="45"/>
      <c r="P733" s="45"/>
      <c r="Q733" s="45"/>
      <c r="R733" s="45"/>
    </row>
    <row r="734" spans="1:18" s="8" customFormat="1" ht="16.5" hidden="1" customHeight="1" x14ac:dyDescent="0.3">
      <c r="A734" s="122" t="str">
        <f>'SOW Units'!B238</f>
        <v>10-23.</v>
      </c>
      <c r="B734" s="542" t="str">
        <f>IF('SOW Units'!C238="","",'SOW Units'!C238)</f>
        <v>Additional Dewatering System Well Points (2) (includes installation)</v>
      </c>
      <c r="C734" s="543"/>
      <c r="D734" s="57" t="str">
        <f>IF('SOW Units'!E238="","",'SOW Units'!E238)</f>
        <v>Per Month</v>
      </c>
      <c r="E734" s="82">
        <f>'SOW Units'!J238</f>
        <v>0</v>
      </c>
      <c r="F734" s="34">
        <f>'SOW Units'!G238</f>
        <v>382.01</v>
      </c>
      <c r="G734" s="244">
        <f t="shared" si="77"/>
        <v>0</v>
      </c>
      <c r="H734" s="85">
        <v>0</v>
      </c>
      <c r="I734" s="360">
        <f t="shared" si="78"/>
        <v>0</v>
      </c>
      <c r="J734" s="89">
        <v>0</v>
      </c>
      <c r="K734" s="244">
        <f t="shared" si="79"/>
        <v>0</v>
      </c>
      <c r="L734" s="93">
        <f t="shared" si="80"/>
        <v>0</v>
      </c>
      <c r="M734" s="375">
        <f t="shared" si="81"/>
        <v>0</v>
      </c>
      <c r="N734" s="225" t="b">
        <f t="shared" si="82"/>
        <v>0</v>
      </c>
      <c r="O734" s="36"/>
      <c r="P734" s="36"/>
      <c r="Q734" s="36"/>
      <c r="R734" s="36"/>
    </row>
    <row r="735" spans="1:18" s="9" customFormat="1" ht="17.25" hidden="1" customHeight="1" x14ac:dyDescent="0.3">
      <c r="A735" s="253" t="str">
        <f>'SOW Units'!B239</f>
        <v>11.</v>
      </c>
      <c r="B735" s="560" t="str">
        <f>IF('SOW Units'!C239="","",'SOW Units'!C239)</f>
        <v>PETROLEUM STORAGE TANK REMOVAL AND DISPOSAL</v>
      </c>
      <c r="C735" s="561"/>
      <c r="D735" s="206" t="str">
        <f>IF('SOW Units'!E239="","",'SOW Units'!E239)</f>
        <v/>
      </c>
      <c r="E735" s="207"/>
      <c r="F735" s="194"/>
      <c r="G735" s="243"/>
      <c r="H735" s="208"/>
      <c r="I735" s="359"/>
      <c r="J735" s="196"/>
      <c r="K735" s="243"/>
      <c r="L735" s="209"/>
      <c r="M735" s="374"/>
      <c r="N735" s="225" t="b">
        <f t="shared" si="82"/>
        <v>0</v>
      </c>
      <c r="O735" s="45"/>
      <c r="P735" s="45"/>
      <c r="Q735" s="45"/>
      <c r="R735" s="45"/>
    </row>
    <row r="736" spans="1:18" s="9" customFormat="1" ht="16.5" hidden="1" customHeight="1" x14ac:dyDescent="0.3">
      <c r="A736" s="122" t="str">
        <f>'SOW Units'!B240</f>
        <v>11-1.</v>
      </c>
      <c r="B736" s="542" t="str">
        <f>IF('SOW Units'!C240="","",'SOW Units'!C240)</f>
        <v>Remove and Dispose Petroleum Storage Tank - ≤ 1,000 gal. capacity</v>
      </c>
      <c r="C736" s="543"/>
      <c r="D736" s="57" t="str">
        <f>IF('SOW Units'!E240="","",'SOW Units'!E240)</f>
        <v>Per Tank</v>
      </c>
      <c r="E736" s="82">
        <f>'SOW Units'!J240</f>
        <v>0</v>
      </c>
      <c r="F736" s="34">
        <f>'SOW Units'!G240</f>
        <v>1157.6199999999999</v>
      </c>
      <c r="G736" s="244">
        <f t="shared" si="77"/>
        <v>0</v>
      </c>
      <c r="H736" s="85">
        <v>0</v>
      </c>
      <c r="I736" s="360">
        <f t="shared" si="78"/>
        <v>0</v>
      </c>
      <c r="J736" s="89">
        <v>0</v>
      </c>
      <c r="K736" s="244">
        <f t="shared" si="79"/>
        <v>0</v>
      </c>
      <c r="L736" s="93">
        <f t="shared" si="80"/>
        <v>0</v>
      </c>
      <c r="M736" s="375">
        <f t="shared" si="81"/>
        <v>0</v>
      </c>
      <c r="N736" s="225" t="b">
        <f t="shared" si="82"/>
        <v>0</v>
      </c>
      <c r="O736" s="45"/>
      <c r="P736" s="45"/>
      <c r="Q736" s="45"/>
      <c r="R736" s="45"/>
    </row>
    <row r="737" spans="1:18" s="9" customFormat="1" ht="16.5" hidden="1" customHeight="1" x14ac:dyDescent="0.3">
      <c r="A737" s="122" t="str">
        <f>'SOW Units'!B241</f>
        <v>11-2.</v>
      </c>
      <c r="B737" s="542" t="str">
        <f>IF('SOW Units'!C241="","",'SOW Units'!C241)</f>
        <v>Remove and Dispose Petroleum Storage Tank - &gt; 1,000 to 5,000 gal. capacity</v>
      </c>
      <c r="C737" s="543"/>
      <c r="D737" s="57" t="str">
        <f>IF('SOW Units'!E241="","",'SOW Units'!E241)</f>
        <v>Per Tank</v>
      </c>
      <c r="E737" s="82">
        <f>'SOW Units'!J241</f>
        <v>0</v>
      </c>
      <c r="F737" s="34">
        <f>'SOW Units'!G241</f>
        <v>1852.2</v>
      </c>
      <c r="G737" s="244">
        <f t="shared" si="77"/>
        <v>0</v>
      </c>
      <c r="H737" s="85">
        <v>0</v>
      </c>
      <c r="I737" s="360">
        <f t="shared" si="78"/>
        <v>0</v>
      </c>
      <c r="J737" s="89">
        <v>0</v>
      </c>
      <c r="K737" s="244">
        <f t="shared" si="79"/>
        <v>0</v>
      </c>
      <c r="L737" s="93">
        <f t="shared" si="80"/>
        <v>0</v>
      </c>
      <c r="M737" s="375">
        <f t="shared" si="81"/>
        <v>0</v>
      </c>
      <c r="N737" s="225" t="b">
        <f t="shared" si="82"/>
        <v>0</v>
      </c>
      <c r="O737" s="45"/>
      <c r="P737" s="45"/>
      <c r="Q737" s="45"/>
      <c r="R737" s="45"/>
    </row>
    <row r="738" spans="1:18" s="8" customFormat="1" ht="16.5" hidden="1" customHeight="1" x14ac:dyDescent="0.3">
      <c r="A738" s="122" t="str">
        <f>'SOW Units'!B242</f>
        <v>11-3.</v>
      </c>
      <c r="B738" s="542" t="str">
        <f>IF('SOW Units'!C242="","",'SOW Units'!C242)</f>
        <v>Remove and Dispose Petroleum Storage Tank - &gt; 5,000 to 10,000 gal. capacity</v>
      </c>
      <c r="C738" s="543"/>
      <c r="D738" s="57" t="str">
        <f>IF('SOW Units'!E242="","",'SOW Units'!E242)</f>
        <v>Per Tank</v>
      </c>
      <c r="E738" s="82">
        <f>'SOW Units'!J242</f>
        <v>0</v>
      </c>
      <c r="F738" s="34">
        <f>'SOW Units'!G242</f>
        <v>2431.0100000000002</v>
      </c>
      <c r="G738" s="244">
        <f t="shared" si="77"/>
        <v>0</v>
      </c>
      <c r="H738" s="85">
        <v>0</v>
      </c>
      <c r="I738" s="360">
        <f t="shared" si="78"/>
        <v>0</v>
      </c>
      <c r="J738" s="89">
        <v>0</v>
      </c>
      <c r="K738" s="244">
        <f t="shared" si="79"/>
        <v>0</v>
      </c>
      <c r="L738" s="93">
        <f t="shared" si="80"/>
        <v>0</v>
      </c>
      <c r="M738" s="375">
        <f t="shared" si="81"/>
        <v>0</v>
      </c>
      <c r="N738" s="225" t="b">
        <f t="shared" si="82"/>
        <v>0</v>
      </c>
      <c r="O738" s="36"/>
      <c r="P738" s="36"/>
      <c r="Q738" s="36"/>
      <c r="R738" s="36"/>
    </row>
    <row r="739" spans="1:18" s="8" customFormat="1" ht="16.5" hidden="1" customHeight="1" x14ac:dyDescent="0.3">
      <c r="A739" s="122" t="str">
        <f>'SOW Units'!B243</f>
        <v>11-4.</v>
      </c>
      <c r="B739" s="542" t="str">
        <f>IF('SOW Units'!C243="","",'SOW Units'!C243)</f>
        <v>Remove and Dispose Petroleum Storage Tank - &gt; 10,000 gal. capacity</v>
      </c>
      <c r="C739" s="543"/>
      <c r="D739" s="57" t="str">
        <f>IF('SOW Units'!E243="","",'SOW Units'!E243)</f>
        <v>Per Tank</v>
      </c>
      <c r="E739" s="82">
        <f>'SOW Units'!J243</f>
        <v>0</v>
      </c>
      <c r="F739" s="34">
        <f>'SOW Units'!G243</f>
        <v>4283.21</v>
      </c>
      <c r="G739" s="244">
        <f t="shared" si="77"/>
        <v>0</v>
      </c>
      <c r="H739" s="85">
        <v>0</v>
      </c>
      <c r="I739" s="360">
        <f t="shared" si="78"/>
        <v>0</v>
      </c>
      <c r="J739" s="89">
        <v>0</v>
      </c>
      <c r="K739" s="244">
        <f t="shared" si="79"/>
        <v>0</v>
      </c>
      <c r="L739" s="93">
        <f t="shared" si="80"/>
        <v>0</v>
      </c>
      <c r="M739" s="375">
        <f t="shared" si="81"/>
        <v>0</v>
      </c>
      <c r="N739" s="225" t="b">
        <f t="shared" si="82"/>
        <v>0</v>
      </c>
      <c r="O739" s="36"/>
      <c r="P739" s="36"/>
      <c r="Q739" s="36"/>
      <c r="R739" s="36"/>
    </row>
    <row r="740" spans="1:18" s="8" customFormat="1" ht="17.25" hidden="1" customHeight="1" x14ac:dyDescent="0.3">
      <c r="A740" s="253" t="str">
        <f>'SOW Units'!B244</f>
        <v>12.</v>
      </c>
      <c r="B740" s="560" t="str">
        <f>IF('SOW Units'!C244="","",'SOW Units'!C244)</f>
        <v xml:space="preserve">DEBRIS, WASTE AND PRODUCT REMOVAL AND DISPOSAL </v>
      </c>
      <c r="C740" s="561"/>
      <c r="D740" s="206" t="str">
        <f>IF('SOW Units'!E244="","",'SOW Units'!E244)</f>
        <v/>
      </c>
      <c r="E740" s="207"/>
      <c r="F740" s="194"/>
      <c r="G740" s="243"/>
      <c r="H740" s="208"/>
      <c r="I740" s="359"/>
      <c r="J740" s="196"/>
      <c r="K740" s="243"/>
      <c r="L740" s="209"/>
      <c r="M740" s="374"/>
      <c r="N740" s="225" t="b">
        <f t="shared" si="82"/>
        <v>0</v>
      </c>
      <c r="O740" s="36"/>
      <c r="P740" s="36"/>
      <c r="Q740" s="36"/>
      <c r="R740" s="36"/>
    </row>
    <row r="741" spans="1:18" s="9" customFormat="1" ht="16.5" hidden="1" customHeight="1" x14ac:dyDescent="0.3">
      <c r="A741" s="122" t="str">
        <f>'SOW Units'!B245</f>
        <v>12-1.</v>
      </c>
      <c r="B741" s="542" t="str">
        <f>IF('SOW Units'!C245="","",'SOW Units'!C245)</f>
        <v>Removal and Loading of Asphalt and/or Concrete - up to 4 inch thickness</v>
      </c>
      <c r="C741" s="543"/>
      <c r="D741" s="57" t="str">
        <f>IF('SOW Units'!E245="","",'SOW Units'!E245)</f>
        <v>Per Square Foot</v>
      </c>
      <c r="E741" s="82">
        <f>'SOW Units'!J245</f>
        <v>0</v>
      </c>
      <c r="F741" s="34">
        <f>'SOW Units'!G245</f>
        <v>3.32</v>
      </c>
      <c r="G741" s="244">
        <f t="shared" si="77"/>
        <v>0</v>
      </c>
      <c r="H741" s="85">
        <v>0</v>
      </c>
      <c r="I741" s="360">
        <f t="shared" si="78"/>
        <v>0</v>
      </c>
      <c r="J741" s="89">
        <v>0</v>
      </c>
      <c r="K741" s="244">
        <f t="shared" si="79"/>
        <v>0</v>
      </c>
      <c r="L741" s="93">
        <f t="shared" si="80"/>
        <v>0</v>
      </c>
      <c r="M741" s="375">
        <f t="shared" si="81"/>
        <v>0</v>
      </c>
      <c r="N741" s="225" t="b">
        <f t="shared" si="82"/>
        <v>0</v>
      </c>
      <c r="O741" s="45"/>
      <c r="P741" s="45"/>
      <c r="Q741" s="45"/>
      <c r="R741" s="45"/>
    </row>
    <row r="742" spans="1:18" s="9" customFormat="1" ht="16.5" hidden="1" customHeight="1" x14ac:dyDescent="0.3">
      <c r="A742" s="122" t="str">
        <f>'SOW Units'!B246</f>
        <v>12-2.</v>
      </c>
      <c r="B742" s="542" t="str">
        <f>IF('SOW Units'!C246="","",'SOW Units'!C246)</f>
        <v xml:space="preserve">Additional Removal/Loading Cost for Concrete - &gt; 4 inch thickness </v>
      </c>
      <c r="C742" s="543"/>
      <c r="D742" s="57" t="str">
        <f>IF('SOW Units'!E246="","",'SOW Units'!E246)</f>
        <v>Per Square Foot</v>
      </c>
      <c r="E742" s="82">
        <f>'SOW Units'!J246</f>
        <v>0</v>
      </c>
      <c r="F742" s="34">
        <f>'SOW Units'!G246</f>
        <v>4</v>
      </c>
      <c r="G742" s="244">
        <f t="shared" si="77"/>
        <v>0</v>
      </c>
      <c r="H742" s="85">
        <v>0</v>
      </c>
      <c r="I742" s="360">
        <f t="shared" si="78"/>
        <v>0</v>
      </c>
      <c r="J742" s="89">
        <v>0</v>
      </c>
      <c r="K742" s="244">
        <f t="shared" si="79"/>
        <v>0</v>
      </c>
      <c r="L742" s="93">
        <f t="shared" si="80"/>
        <v>0</v>
      </c>
      <c r="M742" s="375">
        <f t="shared" si="81"/>
        <v>0</v>
      </c>
      <c r="N742" s="225" t="b">
        <f t="shared" si="82"/>
        <v>0</v>
      </c>
      <c r="O742" s="45"/>
      <c r="P742" s="45"/>
      <c r="Q742" s="45"/>
      <c r="R742" s="45"/>
    </row>
    <row r="743" spans="1:18" s="9" customFormat="1" ht="16.5" hidden="1" customHeight="1" x14ac:dyDescent="0.3">
      <c r="A743" s="122" t="str">
        <f>'SOW Units'!B247</f>
        <v>12-3.</v>
      </c>
      <c r="B743" s="542" t="str">
        <f>IF('SOW Units'!C247="","",'SOW Units'!C247)</f>
        <v xml:space="preserve">Loading, Transport and Disposal/Recycle Clean Overburden </v>
      </c>
      <c r="C743" s="543"/>
      <c r="D743" s="57" t="str">
        <f>IF('SOW Units'!E247="","",'SOW Units'!E247)</f>
        <v>Per Ton</v>
      </c>
      <c r="E743" s="82">
        <f>'SOW Units'!J247</f>
        <v>0</v>
      </c>
      <c r="F743" s="34">
        <f>'SOW Units'!G247</f>
        <v>55</v>
      </c>
      <c r="G743" s="244">
        <f t="shared" si="77"/>
        <v>0</v>
      </c>
      <c r="H743" s="85">
        <v>0</v>
      </c>
      <c r="I743" s="360">
        <f t="shared" si="78"/>
        <v>0</v>
      </c>
      <c r="J743" s="89">
        <v>0</v>
      </c>
      <c r="K743" s="244">
        <f t="shared" si="79"/>
        <v>0</v>
      </c>
      <c r="L743" s="93">
        <f t="shared" si="80"/>
        <v>0</v>
      </c>
      <c r="M743" s="375">
        <f t="shared" si="81"/>
        <v>0</v>
      </c>
      <c r="N743" s="225" t="b">
        <f t="shared" si="82"/>
        <v>0</v>
      </c>
      <c r="O743" s="45"/>
      <c r="P743" s="45"/>
      <c r="Q743" s="45"/>
      <c r="R743" s="45"/>
    </row>
    <row r="744" spans="1:18" s="8" customFormat="1" ht="16.5" hidden="1" customHeight="1" x14ac:dyDescent="0.3">
      <c r="A744" s="122" t="str">
        <f>'SOW Units'!B248</f>
        <v>12-4.</v>
      </c>
      <c r="B744" s="542" t="str">
        <f>IF('SOW Units'!C248="","",'SOW Units'!C248)</f>
        <v xml:space="preserve">Transport and Disposal of Clean Concrete </v>
      </c>
      <c r="C744" s="543"/>
      <c r="D744" s="57" t="str">
        <f>IF('SOW Units'!E248="","",'SOW Units'!E248)</f>
        <v>Per Ton</v>
      </c>
      <c r="E744" s="82">
        <f>'SOW Units'!J248</f>
        <v>0</v>
      </c>
      <c r="F744" s="34">
        <f>'SOW Units'!G248</f>
        <v>44</v>
      </c>
      <c r="G744" s="244">
        <f t="shared" si="77"/>
        <v>0</v>
      </c>
      <c r="H744" s="85">
        <v>0</v>
      </c>
      <c r="I744" s="360">
        <f t="shared" si="78"/>
        <v>0</v>
      </c>
      <c r="J744" s="89">
        <v>0</v>
      </c>
      <c r="K744" s="244">
        <f t="shared" si="79"/>
        <v>0</v>
      </c>
      <c r="L744" s="93">
        <f t="shared" si="80"/>
        <v>0</v>
      </c>
      <c r="M744" s="375">
        <f t="shared" si="81"/>
        <v>0</v>
      </c>
      <c r="N744" s="225" t="b">
        <f t="shared" si="82"/>
        <v>0</v>
      </c>
      <c r="O744" s="36"/>
      <c r="P744" s="36"/>
      <c r="Q744" s="36"/>
      <c r="R744" s="36"/>
    </row>
    <row r="745" spans="1:18" s="9" customFormat="1" ht="16.5" hidden="1" customHeight="1" x14ac:dyDescent="0.3">
      <c r="A745" s="122" t="str">
        <f>'SOW Units'!B249</f>
        <v>12-5.</v>
      </c>
      <c r="B745" s="542" t="str">
        <f>IF('SOW Units'!C249="","",'SOW Units'!C249)</f>
        <v xml:space="preserve">Transport and Disposal of Mixed Debris  </v>
      </c>
      <c r="C745" s="543"/>
      <c r="D745" s="57" t="str">
        <f>IF('SOW Units'!E249="","",'SOW Units'!E249)</f>
        <v>Per Ton</v>
      </c>
      <c r="E745" s="82">
        <f>'SOW Units'!J249</f>
        <v>0</v>
      </c>
      <c r="F745" s="34">
        <f>'SOW Units'!G249</f>
        <v>55.12</v>
      </c>
      <c r="G745" s="244">
        <f t="shared" si="77"/>
        <v>0</v>
      </c>
      <c r="H745" s="85">
        <v>0</v>
      </c>
      <c r="I745" s="360">
        <f t="shared" si="78"/>
        <v>0</v>
      </c>
      <c r="J745" s="89">
        <v>0</v>
      </c>
      <c r="K745" s="244">
        <f t="shared" si="79"/>
        <v>0</v>
      </c>
      <c r="L745" s="93">
        <f t="shared" si="80"/>
        <v>0</v>
      </c>
      <c r="M745" s="375">
        <f t="shared" si="81"/>
        <v>0</v>
      </c>
      <c r="N745" s="225" t="b">
        <f t="shared" si="82"/>
        <v>0</v>
      </c>
      <c r="O745" s="45"/>
      <c r="P745" s="45"/>
      <c r="Q745" s="45"/>
      <c r="R745" s="45"/>
    </row>
    <row r="746" spans="1:18" s="9" customFormat="1" ht="16.5" hidden="1" customHeight="1" x14ac:dyDescent="0.3">
      <c r="A746" s="122" t="str">
        <f>'SOW Units'!B250</f>
        <v>12-6.</v>
      </c>
      <c r="B746" s="542" t="str">
        <f>IF('SOW Units'!C250="","",'SOW Units'!C250)</f>
        <v>Transport and Disposal of Petroleum Impacted Soil (includes drum)</v>
      </c>
      <c r="C746" s="543"/>
      <c r="D746" s="57" t="str">
        <f>IF('SOW Units'!E250="","",'SOW Units'!E250)</f>
        <v>Per Drum</v>
      </c>
      <c r="E746" s="82">
        <f>'SOW Units'!J250</f>
        <v>0</v>
      </c>
      <c r="F746" s="34">
        <f>'SOW Units'!G250</f>
        <v>191</v>
      </c>
      <c r="G746" s="244">
        <f t="shared" si="77"/>
        <v>0</v>
      </c>
      <c r="H746" s="85">
        <v>0</v>
      </c>
      <c r="I746" s="360">
        <f t="shared" si="78"/>
        <v>0</v>
      </c>
      <c r="J746" s="89">
        <v>0</v>
      </c>
      <c r="K746" s="244">
        <f t="shared" si="79"/>
        <v>0</v>
      </c>
      <c r="L746" s="93">
        <f t="shared" si="80"/>
        <v>0</v>
      </c>
      <c r="M746" s="375">
        <f t="shared" si="81"/>
        <v>0</v>
      </c>
      <c r="N746" s="225" t="b">
        <f t="shared" si="82"/>
        <v>0</v>
      </c>
      <c r="O746" s="45"/>
      <c r="P746" s="45"/>
      <c r="Q746" s="45"/>
      <c r="R746" s="45"/>
    </row>
    <row r="747" spans="1:18" s="9" customFormat="1" ht="16.5" hidden="1" customHeight="1" x14ac:dyDescent="0.3">
      <c r="A747" s="122" t="str">
        <f>'SOW Units'!B251</f>
        <v>12-7.</v>
      </c>
      <c r="B747" s="542" t="str">
        <f>IF('SOW Units'!C251="","",'SOW Units'!C251)</f>
        <v>Transport Petroleum Impacted Soil (bulk) ≤ 100 miles</v>
      </c>
      <c r="C747" s="543"/>
      <c r="D747" s="57" t="str">
        <f>IF('SOW Units'!E251="","",'SOW Units'!E251)</f>
        <v>Per Ton</v>
      </c>
      <c r="E747" s="82">
        <f>'SOW Units'!J251</f>
        <v>0</v>
      </c>
      <c r="F747" s="34">
        <f>'SOW Units'!G251</f>
        <v>28</v>
      </c>
      <c r="G747" s="244">
        <f t="shared" si="77"/>
        <v>0</v>
      </c>
      <c r="H747" s="85">
        <v>0</v>
      </c>
      <c r="I747" s="360">
        <f t="shared" si="78"/>
        <v>0</v>
      </c>
      <c r="J747" s="89">
        <v>0</v>
      </c>
      <c r="K747" s="244">
        <f t="shared" si="79"/>
        <v>0</v>
      </c>
      <c r="L747" s="93">
        <f t="shared" si="80"/>
        <v>0</v>
      </c>
      <c r="M747" s="375">
        <f t="shared" si="81"/>
        <v>0</v>
      </c>
      <c r="N747" s="225" t="b">
        <f t="shared" si="82"/>
        <v>0</v>
      </c>
      <c r="O747" s="45"/>
      <c r="P747" s="45"/>
      <c r="Q747" s="45"/>
      <c r="R747" s="45"/>
    </row>
    <row r="748" spans="1:18" s="9" customFormat="1" ht="16.5" hidden="1" customHeight="1" x14ac:dyDescent="0.3">
      <c r="A748" s="122" t="str">
        <f>'SOW Units'!B252</f>
        <v>12-8.</v>
      </c>
      <c r="B748" s="542" t="str">
        <f>IF('SOW Units'!C252="","",'SOW Units'!C252)</f>
        <v>Transport Petroleum Impacted Soil (bulk) &gt; 100 miles</v>
      </c>
      <c r="C748" s="543"/>
      <c r="D748" s="57" t="str">
        <f>IF('SOW Units'!E252="","",'SOW Units'!E252)</f>
        <v>Per Ton</v>
      </c>
      <c r="E748" s="82">
        <f>'SOW Units'!J252</f>
        <v>0</v>
      </c>
      <c r="F748" s="34">
        <f>'SOW Units'!G252</f>
        <v>40.950000000000003</v>
      </c>
      <c r="G748" s="244">
        <f t="shared" si="77"/>
        <v>0</v>
      </c>
      <c r="H748" s="85">
        <v>0</v>
      </c>
      <c r="I748" s="360">
        <f t="shared" si="78"/>
        <v>0</v>
      </c>
      <c r="J748" s="89">
        <v>0</v>
      </c>
      <c r="K748" s="244">
        <f t="shared" si="79"/>
        <v>0</v>
      </c>
      <c r="L748" s="93">
        <f t="shared" si="80"/>
        <v>0</v>
      </c>
      <c r="M748" s="375">
        <f t="shared" si="81"/>
        <v>0</v>
      </c>
      <c r="N748" s="225" t="b">
        <f t="shared" si="82"/>
        <v>0</v>
      </c>
      <c r="O748" s="45"/>
      <c r="P748" s="45"/>
      <c r="Q748" s="45"/>
      <c r="R748" s="45"/>
    </row>
    <row r="749" spans="1:18" s="9" customFormat="1" ht="16.5" hidden="1" customHeight="1" x14ac:dyDescent="0.3">
      <c r="A749" s="122" t="str">
        <f>'SOW Units'!B253</f>
        <v>12-9.</v>
      </c>
      <c r="B749" s="542" t="str">
        <f>IF('SOW Units'!C253="","",'SOW Units'!C253)</f>
        <v>Disposal of Petroleum Impacted Soil at a Landfill (bulk) ≤ 450 tons</v>
      </c>
      <c r="C749" s="543"/>
      <c r="D749" s="57" t="str">
        <f>IF('SOW Units'!E253="","",'SOW Units'!E253)</f>
        <v>Per Ton</v>
      </c>
      <c r="E749" s="82">
        <f>'SOW Units'!J253</f>
        <v>0</v>
      </c>
      <c r="F749" s="34">
        <f>'SOW Units'!G253</f>
        <v>32.409999999999997</v>
      </c>
      <c r="G749" s="244">
        <f t="shared" si="77"/>
        <v>0</v>
      </c>
      <c r="H749" s="85">
        <v>0</v>
      </c>
      <c r="I749" s="360">
        <f t="shared" si="78"/>
        <v>0</v>
      </c>
      <c r="J749" s="89">
        <v>0</v>
      </c>
      <c r="K749" s="244">
        <f t="shared" si="79"/>
        <v>0</v>
      </c>
      <c r="L749" s="93">
        <f t="shared" si="80"/>
        <v>0</v>
      </c>
      <c r="M749" s="375">
        <f t="shared" si="81"/>
        <v>0</v>
      </c>
      <c r="N749" s="225" t="b">
        <f t="shared" si="82"/>
        <v>0</v>
      </c>
      <c r="O749" s="45"/>
      <c r="P749" s="45"/>
      <c r="Q749" s="45"/>
      <c r="R749" s="45"/>
    </row>
    <row r="750" spans="1:18" s="9" customFormat="1" ht="16.5" hidden="1" customHeight="1" x14ac:dyDescent="0.3">
      <c r="A750" s="122" t="str">
        <f>'SOW Units'!B254</f>
        <v>12-10.</v>
      </c>
      <c r="B750" s="542" t="str">
        <f>IF('SOW Units'!C254="","",'SOW Units'!C254)</f>
        <v>Disposal of Petroleum Impacted Soil at a Landfill (bulk) &gt; 450 tons</v>
      </c>
      <c r="C750" s="543"/>
      <c r="D750" s="57" t="str">
        <f>IF('SOW Units'!E254="","",'SOW Units'!E254)</f>
        <v>Per Ton</v>
      </c>
      <c r="E750" s="82">
        <f>'SOW Units'!J254</f>
        <v>0</v>
      </c>
      <c r="F750" s="34">
        <f>'SOW Units'!G254</f>
        <v>32.409999999999997</v>
      </c>
      <c r="G750" s="244">
        <f t="shared" si="77"/>
        <v>0</v>
      </c>
      <c r="H750" s="85">
        <v>0</v>
      </c>
      <c r="I750" s="360">
        <f t="shared" si="78"/>
        <v>0</v>
      </c>
      <c r="J750" s="89">
        <v>0</v>
      </c>
      <c r="K750" s="244">
        <f t="shared" si="79"/>
        <v>0</v>
      </c>
      <c r="L750" s="93">
        <f t="shared" si="80"/>
        <v>0</v>
      </c>
      <c r="M750" s="375">
        <f t="shared" si="81"/>
        <v>0</v>
      </c>
      <c r="N750" s="225" t="b">
        <f t="shared" si="82"/>
        <v>0</v>
      </c>
      <c r="O750" s="45"/>
      <c r="P750" s="45"/>
      <c r="Q750" s="45"/>
      <c r="R750" s="45"/>
    </row>
    <row r="751" spans="1:18" s="9" customFormat="1" ht="16.5" hidden="1" customHeight="1" x14ac:dyDescent="0.3">
      <c r="A751" s="122" t="str">
        <f>'SOW Units'!B255</f>
        <v>12-11.</v>
      </c>
      <c r="B751" s="542" t="str">
        <f>IF('SOW Units'!C255="","",'SOW Units'!C255)</f>
        <v>Disposal of Petroleum Impacted Soil at a Thermal Treatment Facility (bulk) ≤ 450 tons</v>
      </c>
      <c r="C751" s="543"/>
      <c r="D751" s="57" t="str">
        <f>IF('SOW Units'!E255="","",'SOW Units'!E255)</f>
        <v>Per Ton</v>
      </c>
      <c r="E751" s="82">
        <f>'SOW Units'!J255</f>
        <v>0</v>
      </c>
      <c r="F751" s="34">
        <f>'SOW Units'!G255</f>
        <v>35</v>
      </c>
      <c r="G751" s="244">
        <f t="shared" si="77"/>
        <v>0</v>
      </c>
      <c r="H751" s="85">
        <v>0</v>
      </c>
      <c r="I751" s="360">
        <f t="shared" si="78"/>
        <v>0</v>
      </c>
      <c r="J751" s="89">
        <v>0</v>
      </c>
      <c r="K751" s="244">
        <f t="shared" si="79"/>
        <v>0</v>
      </c>
      <c r="L751" s="93">
        <f t="shared" si="80"/>
        <v>0</v>
      </c>
      <c r="M751" s="375">
        <f t="shared" si="81"/>
        <v>0</v>
      </c>
      <c r="N751" s="225" t="b">
        <f t="shared" si="82"/>
        <v>0</v>
      </c>
      <c r="O751" s="45"/>
      <c r="P751" s="45"/>
      <c r="Q751" s="45"/>
      <c r="R751" s="45"/>
    </row>
    <row r="752" spans="1:18" s="8" customFormat="1" ht="16.5" hidden="1" customHeight="1" x14ac:dyDescent="0.3">
      <c r="A752" s="122" t="str">
        <f>'SOW Units'!B256</f>
        <v>12-12.</v>
      </c>
      <c r="B752" s="542" t="str">
        <f>IF('SOW Units'!C256="","",'SOW Units'!C256)</f>
        <v>Disposal of Petroleum Impacted Soil at a Thermal Treatment Facility (bulk) &gt; 450 tons</v>
      </c>
      <c r="C752" s="543"/>
      <c r="D752" s="57" t="str">
        <f>IF('SOW Units'!E256="","",'SOW Units'!E256)</f>
        <v>Per Ton</v>
      </c>
      <c r="E752" s="82">
        <f>'SOW Units'!J256</f>
        <v>0</v>
      </c>
      <c r="F752" s="34">
        <f>'SOW Units'!G256</f>
        <v>35</v>
      </c>
      <c r="G752" s="244">
        <f t="shared" si="77"/>
        <v>0</v>
      </c>
      <c r="H752" s="85">
        <v>0</v>
      </c>
      <c r="I752" s="360">
        <f t="shared" si="78"/>
        <v>0</v>
      </c>
      <c r="J752" s="89">
        <v>0</v>
      </c>
      <c r="K752" s="244">
        <f t="shared" si="79"/>
        <v>0</v>
      </c>
      <c r="L752" s="93">
        <f t="shared" si="80"/>
        <v>0</v>
      </c>
      <c r="M752" s="375">
        <f t="shared" si="81"/>
        <v>0</v>
      </c>
      <c r="N752" s="225" t="b">
        <f t="shared" si="82"/>
        <v>0</v>
      </c>
      <c r="O752" s="36"/>
      <c r="P752" s="36"/>
      <c r="Q752" s="36"/>
      <c r="R752" s="36"/>
    </row>
    <row r="753" spans="1:18" s="8" customFormat="1" ht="16.5" hidden="1" customHeight="1" x14ac:dyDescent="0.3">
      <c r="A753" s="122" t="str">
        <f>'SOW Units'!B257</f>
        <v>12-13.</v>
      </c>
      <c r="B753" s="542" t="str">
        <f>IF('SOW Units'!C257="","",'SOW Units'!C257)</f>
        <v>Transport and Disposal of Petroleum Contact Water (includes drum)</v>
      </c>
      <c r="C753" s="543"/>
      <c r="D753" s="57" t="str">
        <f>IF('SOW Units'!E257="","",'SOW Units'!E257)</f>
        <v>Per Drum</v>
      </c>
      <c r="E753" s="82">
        <f>'SOW Units'!J257</f>
        <v>0</v>
      </c>
      <c r="F753" s="34">
        <f>'SOW Units'!G257</f>
        <v>210</v>
      </c>
      <c r="G753" s="244">
        <f t="shared" si="77"/>
        <v>0</v>
      </c>
      <c r="H753" s="85">
        <v>0</v>
      </c>
      <c r="I753" s="360">
        <f t="shared" si="78"/>
        <v>0</v>
      </c>
      <c r="J753" s="89">
        <v>0</v>
      </c>
      <c r="K753" s="244">
        <f t="shared" si="79"/>
        <v>0</v>
      </c>
      <c r="L753" s="93">
        <f t="shared" si="80"/>
        <v>0</v>
      </c>
      <c r="M753" s="375">
        <f t="shared" si="81"/>
        <v>0</v>
      </c>
      <c r="N753" s="225" t="b">
        <f t="shared" si="82"/>
        <v>0</v>
      </c>
      <c r="O753" s="36"/>
      <c r="P753" s="36"/>
      <c r="Q753" s="36"/>
      <c r="R753" s="36"/>
    </row>
    <row r="754" spans="1:18" s="8" customFormat="1" ht="16.5" hidden="1" customHeight="1" x14ac:dyDescent="0.3">
      <c r="A754" s="122" t="str">
        <f>'SOW Units'!B258</f>
        <v>12-14.</v>
      </c>
      <c r="B754" s="542" t="str">
        <f>IF('SOW Units'!C258="","",'SOW Units'!C258)</f>
        <v>Transport and Disposal of Petroleum Contact Water (bulk)</v>
      </c>
      <c r="C754" s="543"/>
      <c r="D754" s="57" t="str">
        <f>IF('SOW Units'!E258="","",'SOW Units'!E258)</f>
        <v>Per Gallon</v>
      </c>
      <c r="E754" s="82">
        <f>'SOW Units'!J258</f>
        <v>0</v>
      </c>
      <c r="F754" s="34">
        <f>'SOW Units'!G258</f>
        <v>1.4</v>
      </c>
      <c r="G754" s="244">
        <f t="shared" si="77"/>
        <v>0</v>
      </c>
      <c r="H754" s="85">
        <v>0</v>
      </c>
      <c r="I754" s="360">
        <f t="shared" si="78"/>
        <v>0</v>
      </c>
      <c r="J754" s="89">
        <v>0</v>
      </c>
      <c r="K754" s="244">
        <f t="shared" si="79"/>
        <v>0</v>
      </c>
      <c r="L754" s="93">
        <f t="shared" si="80"/>
        <v>0</v>
      </c>
      <c r="M754" s="375">
        <f t="shared" si="81"/>
        <v>0</v>
      </c>
      <c r="N754" s="225" t="b">
        <f t="shared" si="82"/>
        <v>0</v>
      </c>
      <c r="O754" s="36"/>
      <c r="P754" s="36"/>
      <c r="Q754" s="36"/>
      <c r="R754" s="36"/>
    </row>
    <row r="755" spans="1:18" s="8" customFormat="1" ht="16.5" hidden="1" customHeight="1" x14ac:dyDescent="0.3">
      <c r="A755" s="122" t="str">
        <f>'SOW Units'!B259</f>
        <v>12-15.</v>
      </c>
      <c r="B755" s="542" t="str">
        <f>IF('SOW Units'!C259="","",'SOW Units'!C259)</f>
        <v>Transport and Disposal of Petroleum Product (includes drum)</v>
      </c>
      <c r="C755" s="543"/>
      <c r="D755" s="57" t="str">
        <f>IF('SOW Units'!E259="","",'SOW Units'!E259)</f>
        <v>Per Drum</v>
      </c>
      <c r="E755" s="82">
        <f>'SOW Units'!J259</f>
        <v>0</v>
      </c>
      <c r="F755" s="34">
        <f>'SOW Units'!G259</f>
        <v>231</v>
      </c>
      <c r="G755" s="244">
        <f t="shared" si="77"/>
        <v>0</v>
      </c>
      <c r="H755" s="85">
        <v>0</v>
      </c>
      <c r="I755" s="360">
        <f t="shared" si="78"/>
        <v>0</v>
      </c>
      <c r="J755" s="89">
        <v>0</v>
      </c>
      <c r="K755" s="244">
        <f t="shared" si="79"/>
        <v>0</v>
      </c>
      <c r="L755" s="93">
        <f t="shared" si="80"/>
        <v>0</v>
      </c>
      <c r="M755" s="375">
        <f t="shared" si="81"/>
        <v>0</v>
      </c>
      <c r="N755" s="225" t="b">
        <f t="shared" si="82"/>
        <v>0</v>
      </c>
      <c r="O755" s="36"/>
      <c r="P755" s="36"/>
      <c r="Q755" s="36"/>
      <c r="R755" s="36"/>
    </row>
    <row r="756" spans="1:18" s="8" customFormat="1" ht="16.5" hidden="1" customHeight="1" x14ac:dyDescent="0.3">
      <c r="A756" s="122" t="str">
        <f>'SOW Units'!B260</f>
        <v>12-16.</v>
      </c>
      <c r="B756" s="542" t="str">
        <f>IF('SOW Units'!C260="","",'SOW Units'!C260)</f>
        <v>Transport and Disposal of Petroleum Product (bulk)</v>
      </c>
      <c r="C756" s="543"/>
      <c r="D756" s="57" t="str">
        <f>IF('SOW Units'!E260="","",'SOW Units'!E260)</f>
        <v>Per Gallon</v>
      </c>
      <c r="E756" s="82">
        <f>'SOW Units'!J260</f>
        <v>0</v>
      </c>
      <c r="F756" s="34">
        <f>'SOW Units'!G260</f>
        <v>1.55</v>
      </c>
      <c r="G756" s="244">
        <f t="shared" si="77"/>
        <v>0</v>
      </c>
      <c r="H756" s="85">
        <v>0</v>
      </c>
      <c r="I756" s="360">
        <f t="shared" si="78"/>
        <v>0</v>
      </c>
      <c r="J756" s="89">
        <v>0</v>
      </c>
      <c r="K756" s="244">
        <f t="shared" si="79"/>
        <v>0</v>
      </c>
      <c r="L756" s="93">
        <f t="shared" si="80"/>
        <v>0</v>
      </c>
      <c r="M756" s="375">
        <f t="shared" si="81"/>
        <v>0</v>
      </c>
      <c r="N756" s="225" t="b">
        <f t="shared" si="82"/>
        <v>0</v>
      </c>
      <c r="O756" s="36"/>
      <c r="P756" s="36"/>
      <c r="Q756" s="36"/>
      <c r="R756" s="36"/>
    </row>
    <row r="757" spans="1:18" s="8" customFormat="1" ht="16.5" hidden="1" customHeight="1" x14ac:dyDescent="0.3">
      <c r="A757" s="122" t="str">
        <f>'SOW Units'!B261</f>
        <v>12-17.</v>
      </c>
      <c r="B757" s="542" t="str">
        <f>IF('SOW Units'!C261="","",'SOW Units'!C261)</f>
        <v>Delivery, Pick Up and Rental of 20 Cubic Yard Roll-Off Container</v>
      </c>
      <c r="C757" s="543"/>
      <c r="D757" s="57" t="str">
        <f>IF('SOW Units'!E261="","",'SOW Units'!E261)</f>
        <v>Per Week</v>
      </c>
      <c r="E757" s="82">
        <f>'SOW Units'!J261</f>
        <v>0</v>
      </c>
      <c r="F757" s="34">
        <f>'SOW Units'!G261</f>
        <v>937.65</v>
      </c>
      <c r="G757" s="244">
        <f t="shared" si="77"/>
        <v>0</v>
      </c>
      <c r="H757" s="85">
        <v>0</v>
      </c>
      <c r="I757" s="360">
        <f t="shared" si="78"/>
        <v>0</v>
      </c>
      <c r="J757" s="89">
        <v>0</v>
      </c>
      <c r="K757" s="244">
        <f t="shared" si="79"/>
        <v>0</v>
      </c>
      <c r="L757" s="93">
        <f t="shared" si="80"/>
        <v>0</v>
      </c>
      <c r="M757" s="375">
        <f t="shared" si="81"/>
        <v>0</v>
      </c>
      <c r="N757" s="225" t="b">
        <f t="shared" si="82"/>
        <v>0</v>
      </c>
      <c r="O757" s="36"/>
      <c r="P757" s="36"/>
      <c r="Q757" s="36"/>
      <c r="R757" s="36"/>
    </row>
    <row r="758" spans="1:18" s="8" customFormat="1" ht="16.5" hidden="1" customHeight="1" x14ac:dyDescent="0.3">
      <c r="A758" s="122" t="str">
        <f>'SOW Units'!B262</f>
        <v>12-18.</v>
      </c>
      <c r="B758" s="542" t="str">
        <f>IF('SOW Units'!C262="","",'SOW Units'!C262)</f>
        <v>Additional Rental of 20 Cubic Yard Roll-Off Container</v>
      </c>
      <c r="C758" s="543"/>
      <c r="D758" s="57" t="str">
        <f>IF('SOW Units'!E262="","",'SOW Units'!E262)</f>
        <v>Per Week</v>
      </c>
      <c r="E758" s="82">
        <f>'SOW Units'!J262</f>
        <v>0</v>
      </c>
      <c r="F758" s="34">
        <f>'SOW Units'!G262</f>
        <v>393.75</v>
      </c>
      <c r="G758" s="244">
        <f t="shared" si="77"/>
        <v>0</v>
      </c>
      <c r="H758" s="85">
        <v>0</v>
      </c>
      <c r="I758" s="360">
        <f t="shared" si="78"/>
        <v>0</v>
      </c>
      <c r="J758" s="89">
        <v>0</v>
      </c>
      <c r="K758" s="244">
        <f t="shared" si="79"/>
        <v>0</v>
      </c>
      <c r="L758" s="93">
        <f t="shared" si="80"/>
        <v>0</v>
      </c>
      <c r="M758" s="375">
        <f t="shared" si="81"/>
        <v>0</v>
      </c>
      <c r="N758" s="225" t="b">
        <f t="shared" si="82"/>
        <v>0</v>
      </c>
      <c r="O758" s="36"/>
      <c r="P758" s="36"/>
      <c r="Q758" s="36"/>
      <c r="R758" s="36"/>
    </row>
    <row r="759" spans="1:18" s="8" customFormat="1" ht="17.25" hidden="1" customHeight="1" x14ac:dyDescent="0.3">
      <c r="A759" s="253" t="str">
        <f>'SOW Units'!B263</f>
        <v>13.</v>
      </c>
      <c r="B759" s="560" t="str">
        <f>IF('SOW Units'!C263="","",'SOW Units'!C263)</f>
        <v>RESURFACING</v>
      </c>
      <c r="C759" s="561"/>
      <c r="D759" s="206" t="str">
        <f>IF('SOW Units'!E263="","",'SOW Units'!E263)</f>
        <v/>
      </c>
      <c r="E759" s="207"/>
      <c r="F759" s="194"/>
      <c r="G759" s="243"/>
      <c r="H759" s="208"/>
      <c r="I759" s="359"/>
      <c r="J759" s="196"/>
      <c r="K759" s="243"/>
      <c r="L759" s="209"/>
      <c r="M759" s="374"/>
      <c r="N759" s="225" t="b">
        <f t="shared" si="82"/>
        <v>0</v>
      </c>
      <c r="O759" s="36"/>
      <c r="P759" s="36"/>
      <c r="Q759" s="36"/>
      <c r="R759" s="36"/>
    </row>
    <row r="760" spans="1:18" s="8" customFormat="1" ht="16.5" hidden="1" customHeight="1" x14ac:dyDescent="0.3">
      <c r="A760" s="122" t="str">
        <f>'SOW Units'!B264</f>
        <v>13-1.</v>
      </c>
      <c r="B760" s="542" t="str">
        <f>IF('SOW Units'!C264="","",'SOW Units'!C264)</f>
        <v>Asphalt Paving - 2 inch thickness (includes sub-base)</v>
      </c>
      <c r="C760" s="543"/>
      <c r="D760" s="57" t="str">
        <f>IF('SOW Units'!E264="","",'SOW Units'!E264)</f>
        <v>Per Square Foot</v>
      </c>
      <c r="E760" s="82">
        <f>'SOW Units'!J264</f>
        <v>0</v>
      </c>
      <c r="F760" s="34">
        <f>'SOW Units'!G264</f>
        <v>7.88</v>
      </c>
      <c r="G760" s="244">
        <f t="shared" si="77"/>
        <v>0</v>
      </c>
      <c r="H760" s="85">
        <v>0</v>
      </c>
      <c r="I760" s="360">
        <f t="shared" si="78"/>
        <v>0</v>
      </c>
      <c r="J760" s="89">
        <v>0</v>
      </c>
      <c r="K760" s="244">
        <f t="shared" si="79"/>
        <v>0</v>
      </c>
      <c r="L760" s="93">
        <f t="shared" si="80"/>
        <v>0</v>
      </c>
      <c r="M760" s="375">
        <f t="shared" si="81"/>
        <v>0</v>
      </c>
      <c r="N760" s="225" t="b">
        <f t="shared" si="82"/>
        <v>0</v>
      </c>
      <c r="O760" s="36"/>
      <c r="P760" s="36"/>
      <c r="Q760" s="36"/>
      <c r="R760" s="36"/>
    </row>
    <row r="761" spans="1:18" s="8" customFormat="1" ht="16.5" hidden="1" customHeight="1" x14ac:dyDescent="0.3">
      <c r="A761" s="122" t="str">
        <f>'SOW Units'!B265</f>
        <v>13-2.</v>
      </c>
      <c r="B761" s="542" t="str">
        <f>IF('SOW Units'!C265="","",'SOW Units'!C265)</f>
        <v xml:space="preserve">Asphalt Paving - additional 1 inch thickness </v>
      </c>
      <c r="C761" s="543"/>
      <c r="D761" s="57" t="str">
        <f>IF('SOW Units'!E265="","",'SOW Units'!E265)</f>
        <v>Per Square Foot</v>
      </c>
      <c r="E761" s="82">
        <f>'SOW Units'!J265</f>
        <v>0</v>
      </c>
      <c r="F761" s="34">
        <f>'SOW Units'!G265</f>
        <v>3.1</v>
      </c>
      <c r="G761" s="244">
        <f t="shared" si="77"/>
        <v>0</v>
      </c>
      <c r="H761" s="85">
        <v>0</v>
      </c>
      <c r="I761" s="360">
        <f t="shared" si="78"/>
        <v>0</v>
      </c>
      <c r="J761" s="89">
        <v>0</v>
      </c>
      <c r="K761" s="244">
        <f t="shared" si="79"/>
        <v>0</v>
      </c>
      <c r="L761" s="93">
        <f t="shared" si="80"/>
        <v>0</v>
      </c>
      <c r="M761" s="375">
        <f t="shared" si="81"/>
        <v>0</v>
      </c>
      <c r="N761" s="225" t="b">
        <f t="shared" si="82"/>
        <v>0</v>
      </c>
      <c r="O761" s="36"/>
      <c r="P761" s="36"/>
      <c r="Q761" s="36"/>
      <c r="R761" s="36"/>
    </row>
    <row r="762" spans="1:18" s="8" customFormat="1" ht="16.5" hidden="1" customHeight="1" x14ac:dyDescent="0.3">
      <c r="A762" s="122" t="str">
        <f>'SOW Units'!B266</f>
        <v>13-3.</v>
      </c>
      <c r="B762" s="542" t="str">
        <f>IF('SOW Units'!C266="","",'SOW Units'!C266)</f>
        <v>Concrete Paving - 4 inch thickness (includes sub-base)</v>
      </c>
      <c r="C762" s="543"/>
      <c r="D762" s="57" t="str">
        <f>IF('SOW Units'!E266="","",'SOW Units'!E266)</f>
        <v>Per Square Foot</v>
      </c>
      <c r="E762" s="82">
        <f>'SOW Units'!J266</f>
        <v>0</v>
      </c>
      <c r="F762" s="34">
        <f>'SOW Units'!G266</f>
        <v>9.9</v>
      </c>
      <c r="G762" s="244">
        <f t="shared" si="77"/>
        <v>0</v>
      </c>
      <c r="H762" s="85">
        <v>0</v>
      </c>
      <c r="I762" s="360">
        <f t="shared" si="78"/>
        <v>0</v>
      </c>
      <c r="J762" s="89">
        <v>0</v>
      </c>
      <c r="K762" s="244">
        <f t="shared" si="79"/>
        <v>0</v>
      </c>
      <c r="L762" s="93">
        <f t="shared" si="80"/>
        <v>0</v>
      </c>
      <c r="M762" s="375">
        <f t="shared" si="81"/>
        <v>0</v>
      </c>
      <c r="N762" s="225" t="b">
        <f t="shared" si="82"/>
        <v>0</v>
      </c>
      <c r="O762" s="36"/>
      <c r="P762" s="36"/>
      <c r="Q762" s="36"/>
      <c r="R762" s="36"/>
    </row>
    <row r="763" spans="1:18" s="8" customFormat="1" ht="16.5" hidden="1" customHeight="1" x14ac:dyDescent="0.3">
      <c r="A763" s="122" t="str">
        <f>'SOW Units'!B267</f>
        <v>13-4.</v>
      </c>
      <c r="B763" s="542" t="str">
        <f>IF('SOW Units'!C267="","",'SOW Units'!C267)</f>
        <v xml:space="preserve">Concrete Paving - additional 1 inch thickness </v>
      </c>
      <c r="C763" s="543"/>
      <c r="D763" s="57" t="str">
        <f>IF('SOW Units'!E267="","",'SOW Units'!E267)</f>
        <v>Per Square Foot</v>
      </c>
      <c r="E763" s="82">
        <f>'SOW Units'!J267</f>
        <v>0</v>
      </c>
      <c r="F763" s="34">
        <f>'SOW Units'!G267</f>
        <v>2.52</v>
      </c>
      <c r="G763" s="244">
        <f t="shared" ref="G763:G826" si="83">$F763*E763</f>
        <v>0</v>
      </c>
      <c r="H763" s="85">
        <v>0</v>
      </c>
      <c r="I763" s="360">
        <f t="shared" ref="I763:I826" si="84">H763*F763</f>
        <v>0</v>
      </c>
      <c r="J763" s="89">
        <v>0</v>
      </c>
      <c r="K763" s="244">
        <f t="shared" ref="K763:K826" si="85">$F763*J763</f>
        <v>0</v>
      </c>
      <c r="L763" s="93">
        <f t="shared" ref="L763:L826" si="86">E763-H763-J763</f>
        <v>0</v>
      </c>
      <c r="M763" s="375">
        <f t="shared" ref="M763:M826" si="87">G763-I763-K763</f>
        <v>0</v>
      </c>
      <c r="N763" s="225" t="b">
        <f t="shared" si="82"/>
        <v>0</v>
      </c>
      <c r="O763" s="36"/>
      <c r="P763" s="36"/>
      <c r="Q763" s="36"/>
      <c r="R763" s="36"/>
    </row>
    <row r="764" spans="1:18" s="8" customFormat="1" ht="16.5" hidden="1" customHeight="1" x14ac:dyDescent="0.3">
      <c r="A764" s="122" t="str">
        <f>'SOW Units'!B268</f>
        <v>13-5.</v>
      </c>
      <c r="B764" s="542" t="str">
        <f>IF('SOW Units'!C268="","",'SOW Units'!C268)</f>
        <v>Crushed Lime Rock Cover - 2 inch thickness</v>
      </c>
      <c r="C764" s="543"/>
      <c r="D764" s="57" t="str">
        <f>IF('SOW Units'!E268="","",'SOW Units'!E268)</f>
        <v>Per Square Foot</v>
      </c>
      <c r="E764" s="82">
        <f>'SOW Units'!J268</f>
        <v>0</v>
      </c>
      <c r="F764" s="34">
        <f>'SOW Units'!G268</f>
        <v>3.3</v>
      </c>
      <c r="G764" s="244">
        <f t="shared" si="83"/>
        <v>0</v>
      </c>
      <c r="H764" s="85">
        <v>0</v>
      </c>
      <c r="I764" s="360">
        <f t="shared" si="84"/>
        <v>0</v>
      </c>
      <c r="J764" s="89">
        <v>0</v>
      </c>
      <c r="K764" s="244">
        <f t="shared" si="85"/>
        <v>0</v>
      </c>
      <c r="L764" s="93">
        <f t="shared" si="86"/>
        <v>0</v>
      </c>
      <c r="M764" s="375">
        <f t="shared" si="87"/>
        <v>0</v>
      </c>
      <c r="N764" s="225" t="b">
        <f t="shared" si="82"/>
        <v>0</v>
      </c>
      <c r="O764" s="36"/>
      <c r="P764" s="36"/>
      <c r="Q764" s="36"/>
      <c r="R764" s="36"/>
    </row>
    <row r="765" spans="1:18" s="8" customFormat="1" ht="16.5" hidden="1" customHeight="1" x14ac:dyDescent="0.3">
      <c r="A765" s="122" t="str">
        <f>'SOW Units'!B269</f>
        <v>13-6.</v>
      </c>
      <c r="B765" s="542" t="str">
        <f>IF('SOW Units'!C269="","",'SOW Units'!C269)</f>
        <v>Grass - Sod</v>
      </c>
      <c r="C765" s="543"/>
      <c r="D765" s="57" t="str">
        <f>IF('SOW Units'!E269="","",'SOW Units'!E269)</f>
        <v>Per Square Foot</v>
      </c>
      <c r="E765" s="82">
        <f>'SOW Units'!J269</f>
        <v>0</v>
      </c>
      <c r="F765" s="34">
        <f>'SOW Units'!G269</f>
        <v>1.72</v>
      </c>
      <c r="G765" s="244">
        <f t="shared" si="83"/>
        <v>0</v>
      </c>
      <c r="H765" s="85">
        <v>0</v>
      </c>
      <c r="I765" s="360">
        <f t="shared" si="84"/>
        <v>0</v>
      </c>
      <c r="J765" s="89">
        <v>0</v>
      </c>
      <c r="K765" s="244">
        <f t="shared" si="85"/>
        <v>0</v>
      </c>
      <c r="L765" s="93">
        <f t="shared" si="86"/>
        <v>0</v>
      </c>
      <c r="M765" s="375">
        <f t="shared" si="87"/>
        <v>0</v>
      </c>
      <c r="N765" s="225" t="b">
        <f t="shared" si="82"/>
        <v>0</v>
      </c>
      <c r="O765" s="36"/>
      <c r="P765" s="36"/>
      <c r="Q765" s="36"/>
      <c r="R765" s="36"/>
    </row>
    <row r="766" spans="1:18" s="8" customFormat="1" ht="16.5" hidden="1" customHeight="1" x14ac:dyDescent="0.3">
      <c r="A766" s="122" t="str">
        <f>'SOW Units'!B270</f>
        <v>13-7.</v>
      </c>
      <c r="B766" s="542" t="str">
        <f>IF('SOW Units'!C270="","",'SOW Units'!C270)</f>
        <v xml:space="preserve">Grass - Seed and Mulch </v>
      </c>
      <c r="C766" s="543"/>
      <c r="D766" s="57" t="str">
        <f>IF('SOW Units'!E270="","",'SOW Units'!E270)</f>
        <v>Per Square Foot</v>
      </c>
      <c r="E766" s="82">
        <f>'SOW Units'!J270</f>
        <v>0</v>
      </c>
      <c r="F766" s="34">
        <f>'SOW Units'!G270</f>
        <v>0.8</v>
      </c>
      <c r="G766" s="244">
        <f t="shared" si="83"/>
        <v>0</v>
      </c>
      <c r="H766" s="85">
        <v>0</v>
      </c>
      <c r="I766" s="360">
        <f t="shared" si="84"/>
        <v>0</v>
      </c>
      <c r="J766" s="89">
        <v>0</v>
      </c>
      <c r="K766" s="244">
        <f t="shared" si="85"/>
        <v>0</v>
      </c>
      <c r="L766" s="93">
        <f t="shared" si="86"/>
        <v>0</v>
      </c>
      <c r="M766" s="375">
        <f t="shared" si="87"/>
        <v>0</v>
      </c>
      <c r="N766" s="225" t="b">
        <f t="shared" si="82"/>
        <v>0</v>
      </c>
      <c r="O766" s="36"/>
      <c r="P766" s="36"/>
      <c r="Q766" s="36"/>
      <c r="R766" s="36"/>
    </row>
    <row r="767" spans="1:18" s="8" customFormat="1" ht="17.25" hidden="1" customHeight="1" x14ac:dyDescent="0.3">
      <c r="A767" s="253" t="str">
        <f>'SOW Units'!B271</f>
        <v>14.</v>
      </c>
      <c r="B767" s="560" t="str">
        <f>IF('SOW Units'!C271="","",'SOW Units'!C271)</f>
        <v>IN-SITU INJECTION</v>
      </c>
      <c r="C767" s="561"/>
      <c r="D767" s="206" t="str">
        <f>IF('SOW Units'!E271="","",'SOW Units'!E271)</f>
        <v/>
      </c>
      <c r="E767" s="207"/>
      <c r="F767" s="194"/>
      <c r="G767" s="243"/>
      <c r="H767" s="208"/>
      <c r="I767" s="359"/>
      <c r="J767" s="196"/>
      <c r="K767" s="243"/>
      <c r="L767" s="209"/>
      <c r="M767" s="374"/>
      <c r="N767" s="225" t="b">
        <f t="shared" si="82"/>
        <v>0</v>
      </c>
      <c r="O767" s="36"/>
      <c r="P767" s="36"/>
      <c r="Q767" s="36"/>
      <c r="R767" s="36"/>
    </row>
    <row r="768" spans="1:18" s="8" customFormat="1" ht="16.5" hidden="1" customHeight="1" x14ac:dyDescent="0.3">
      <c r="A768" s="122" t="str">
        <f>'SOW Units'!B272</f>
        <v>14-1.a.</v>
      </c>
      <c r="B768" s="542" t="str">
        <f>IF('SOW Units'!C272="","",'SOW Units'!C272)</f>
        <v>Direct Push Boring with In-Situ Injection</v>
      </c>
      <c r="C768" s="543"/>
      <c r="D768" s="57" t="str">
        <f>IF('SOW Units'!E272="","",'SOW Units'!E272)</f>
        <v>Per Day</v>
      </c>
      <c r="E768" s="82">
        <f>'SOW Units'!J272</f>
        <v>0</v>
      </c>
      <c r="F768" s="34">
        <f>'SOW Units'!G272</f>
        <v>5145</v>
      </c>
      <c r="G768" s="244">
        <f t="shared" si="83"/>
        <v>0</v>
      </c>
      <c r="H768" s="85">
        <v>0</v>
      </c>
      <c r="I768" s="360">
        <f t="shared" si="84"/>
        <v>0</v>
      </c>
      <c r="J768" s="89">
        <v>0</v>
      </c>
      <c r="K768" s="244">
        <f t="shared" si="85"/>
        <v>0</v>
      </c>
      <c r="L768" s="93">
        <f t="shared" si="86"/>
        <v>0</v>
      </c>
      <c r="M768" s="375">
        <f t="shared" si="87"/>
        <v>0</v>
      </c>
      <c r="N768" s="225" t="b">
        <f t="shared" si="82"/>
        <v>0</v>
      </c>
      <c r="O768" s="36"/>
      <c r="P768" s="36"/>
      <c r="Q768" s="36"/>
      <c r="R768" s="36"/>
    </row>
    <row r="769" spans="1:18" s="8" customFormat="1" ht="16.5" hidden="1" customHeight="1" x14ac:dyDescent="0.3">
      <c r="A769" s="122" t="str">
        <f>'SOW Units'!B273</f>
        <v>14-2.a.</v>
      </c>
      <c r="B769" s="542" t="str">
        <f>IF('SOW Units'!C273="","",'SOW Units'!C273)</f>
        <v>In-Situ Injection Into Existing Well/Treatment Point</v>
      </c>
      <c r="C769" s="543"/>
      <c r="D769" s="57" t="str">
        <f>IF('SOW Units'!E273="","",'SOW Units'!E273)</f>
        <v>Per Day</v>
      </c>
      <c r="E769" s="82">
        <f>'SOW Units'!J273</f>
        <v>0</v>
      </c>
      <c r="F769" s="34">
        <f>'SOW Units'!G273</f>
        <v>4079.25</v>
      </c>
      <c r="G769" s="244">
        <f t="shared" si="83"/>
        <v>0</v>
      </c>
      <c r="H769" s="85">
        <v>0</v>
      </c>
      <c r="I769" s="360">
        <f t="shared" si="84"/>
        <v>0</v>
      </c>
      <c r="J769" s="89">
        <v>0</v>
      </c>
      <c r="K769" s="244">
        <f t="shared" si="85"/>
        <v>0</v>
      </c>
      <c r="L769" s="93">
        <f t="shared" si="86"/>
        <v>0</v>
      </c>
      <c r="M769" s="375">
        <f t="shared" si="87"/>
        <v>0</v>
      </c>
      <c r="N769" s="225" t="b">
        <f t="shared" si="82"/>
        <v>0</v>
      </c>
      <c r="O769" s="36"/>
      <c r="P769" s="36"/>
      <c r="Q769" s="36"/>
      <c r="R769" s="36"/>
    </row>
    <row r="770" spans="1:18" s="8" customFormat="1" ht="16.5" hidden="1" customHeight="1" x14ac:dyDescent="0.3">
      <c r="A770" s="122" t="str">
        <f>'SOW Units'!B274</f>
        <v>14-3.</v>
      </c>
      <c r="B770" s="542" t="str">
        <f>IF('SOW Units'!C274="","",'SOW Units'!C274)</f>
        <v>Materials to be Injected</v>
      </c>
      <c r="C770" s="543"/>
      <c r="D770" s="57" t="str">
        <f>IF('SOW Units'!E274="","",'SOW Units'!E274)</f>
        <v>Reimbursable*</v>
      </c>
      <c r="E770" s="82">
        <f>'SOW Units'!J274</f>
        <v>0</v>
      </c>
      <c r="F770" s="34">
        <f>'SOW Units'!G274</f>
        <v>1</v>
      </c>
      <c r="G770" s="244">
        <f t="shared" si="83"/>
        <v>0</v>
      </c>
      <c r="H770" s="85">
        <v>0</v>
      </c>
      <c r="I770" s="360">
        <f t="shared" si="84"/>
        <v>0</v>
      </c>
      <c r="J770" s="89">
        <v>0</v>
      </c>
      <c r="K770" s="244">
        <f t="shared" si="85"/>
        <v>0</v>
      </c>
      <c r="L770" s="93">
        <f t="shared" si="86"/>
        <v>0</v>
      </c>
      <c r="M770" s="375">
        <f t="shared" si="87"/>
        <v>0</v>
      </c>
      <c r="N770" s="225" t="b">
        <f t="shared" si="82"/>
        <v>0</v>
      </c>
      <c r="O770" s="36"/>
      <c r="P770" s="36"/>
      <c r="Q770" s="36"/>
      <c r="R770" s="36"/>
    </row>
    <row r="771" spans="1:18" s="8" customFormat="1" ht="16.5" hidden="1" customHeight="1" x14ac:dyDescent="0.3">
      <c r="A771" s="122" t="str">
        <f>'SOW Units'!B275</f>
        <v>14-4.</v>
      </c>
      <c r="B771" s="542" t="str">
        <f>IF('SOW Units'!C275="","",'SOW Units'!C275)</f>
        <v>Groundwater Injection System (not by direct push)</v>
      </c>
      <c r="C771" s="543"/>
      <c r="D771" s="57" t="str">
        <f>IF('SOW Units'!E275="","",'SOW Units'!E275)</f>
        <v>Per Week</v>
      </c>
      <c r="E771" s="82">
        <f>'SOW Units'!J275</f>
        <v>0</v>
      </c>
      <c r="F771" s="34">
        <f>'SOW Units'!G275</f>
        <v>5565</v>
      </c>
      <c r="G771" s="244">
        <f t="shared" si="83"/>
        <v>0</v>
      </c>
      <c r="H771" s="85">
        <v>0</v>
      </c>
      <c r="I771" s="360">
        <f t="shared" si="84"/>
        <v>0</v>
      </c>
      <c r="J771" s="89">
        <v>0</v>
      </c>
      <c r="K771" s="244">
        <f t="shared" si="85"/>
        <v>0</v>
      </c>
      <c r="L771" s="93">
        <f t="shared" si="86"/>
        <v>0</v>
      </c>
      <c r="M771" s="375">
        <f t="shared" si="87"/>
        <v>0</v>
      </c>
      <c r="N771" s="225" t="b">
        <f t="shared" si="82"/>
        <v>0</v>
      </c>
      <c r="O771" s="36"/>
      <c r="P771" s="36"/>
      <c r="Q771" s="36"/>
      <c r="R771" s="36"/>
    </row>
    <row r="772" spans="1:18" s="8" customFormat="1" ht="16.5" hidden="1" customHeight="1" x14ac:dyDescent="0.3">
      <c r="A772" s="122" t="str">
        <f>'SOW Units'!B276</f>
        <v>14-5.</v>
      </c>
      <c r="B772" s="542" t="str">
        <f>IF('SOW Units'!C276="","",'SOW Units'!C276)</f>
        <v>Groundwater Injection System (not by direct push)</v>
      </c>
      <c r="C772" s="543"/>
      <c r="D772" s="57" t="str">
        <f>IF('SOW Units'!E276="","",'SOW Units'!E276)</f>
        <v>Per Month</v>
      </c>
      <c r="E772" s="82">
        <f>'SOW Units'!J276</f>
        <v>0</v>
      </c>
      <c r="F772" s="34">
        <f>'SOW Units'!G276</f>
        <v>9030</v>
      </c>
      <c r="G772" s="244">
        <f t="shared" si="83"/>
        <v>0</v>
      </c>
      <c r="H772" s="85">
        <v>0</v>
      </c>
      <c r="I772" s="360">
        <f t="shared" si="84"/>
        <v>0</v>
      </c>
      <c r="J772" s="89">
        <v>0</v>
      </c>
      <c r="K772" s="244">
        <f t="shared" si="85"/>
        <v>0</v>
      </c>
      <c r="L772" s="93">
        <f t="shared" si="86"/>
        <v>0</v>
      </c>
      <c r="M772" s="375">
        <f t="shared" si="87"/>
        <v>0</v>
      </c>
      <c r="N772" s="225" t="b">
        <f t="shared" si="82"/>
        <v>0</v>
      </c>
      <c r="O772" s="36"/>
      <c r="P772" s="36"/>
      <c r="Q772" s="36"/>
      <c r="R772" s="36"/>
    </row>
    <row r="773" spans="1:18" s="8" customFormat="1" ht="17.25" hidden="1" customHeight="1" x14ac:dyDescent="0.3">
      <c r="A773" s="253" t="str">
        <f>'SOW Units'!B277</f>
        <v>15.</v>
      </c>
      <c r="B773" s="560" t="str">
        <f>IF('SOW Units'!C277="","",'SOW Units'!C277)</f>
        <v>REMEDIAL ACTION CONSTRUCTION</v>
      </c>
      <c r="C773" s="561"/>
      <c r="D773" s="206" t="str">
        <f>IF('SOW Units'!E277="","",'SOW Units'!E277)</f>
        <v/>
      </c>
      <c r="E773" s="207"/>
      <c r="F773" s="194"/>
      <c r="G773" s="243"/>
      <c r="H773" s="208"/>
      <c r="I773" s="359"/>
      <c r="J773" s="196"/>
      <c r="K773" s="243"/>
      <c r="L773" s="209"/>
      <c r="M773" s="374"/>
      <c r="N773" s="225" t="b">
        <f t="shared" si="82"/>
        <v>0</v>
      </c>
      <c r="O773" s="36"/>
      <c r="P773" s="36"/>
      <c r="Q773" s="36"/>
      <c r="R773" s="36"/>
    </row>
    <row r="774" spans="1:18" s="8" customFormat="1" ht="17.25" hidden="1" customHeight="1" x14ac:dyDescent="0.3">
      <c r="A774" s="253" t="str">
        <f>'SOW Units'!B278</f>
        <v>15.A.</v>
      </c>
      <c r="B774" s="560" t="str">
        <f>IF('SOW Units'!C278="","",'SOW Units'!C278)</f>
        <v>TRENCHING</v>
      </c>
      <c r="C774" s="561"/>
      <c r="D774" s="206" t="str">
        <f>IF('SOW Units'!E278="","",'SOW Units'!E278)</f>
        <v/>
      </c>
      <c r="E774" s="207"/>
      <c r="F774" s="194"/>
      <c r="G774" s="243"/>
      <c r="H774" s="208"/>
      <c r="I774" s="359"/>
      <c r="J774" s="196"/>
      <c r="K774" s="243"/>
      <c r="L774" s="209"/>
      <c r="M774" s="374"/>
      <c r="N774" s="225" t="b">
        <f t="shared" si="82"/>
        <v>0</v>
      </c>
      <c r="O774" s="36"/>
      <c r="P774" s="36"/>
      <c r="Q774" s="36"/>
      <c r="R774" s="36"/>
    </row>
    <row r="775" spans="1:18" s="8" customFormat="1" ht="32.25" hidden="1" customHeight="1" x14ac:dyDescent="0.3">
      <c r="A775" s="122" t="str">
        <f>'SOW Units'!B279</f>
        <v>15-1.a.</v>
      </c>
      <c r="B775" s="542" t="str">
        <f>IF('SOW Units'!C279="","",'SOW Units'!C279)</f>
        <v>Trenching and Installation of 1-10 Plumbing (and Electrical) Lines in Trench</v>
      </c>
      <c r="C775" s="543"/>
      <c r="D775" s="252" t="str">
        <f>IF('SOW Units'!E279="","",'SOW Units'!E279)</f>
        <v>Per Linear Foot of Trench</v>
      </c>
      <c r="E775" s="82">
        <f>'SOW Units'!J279</f>
        <v>0</v>
      </c>
      <c r="F775" s="34">
        <f>'SOW Units'!G279</f>
        <v>48.61</v>
      </c>
      <c r="G775" s="244">
        <f t="shared" si="83"/>
        <v>0</v>
      </c>
      <c r="H775" s="85">
        <v>0</v>
      </c>
      <c r="I775" s="360">
        <f t="shared" si="84"/>
        <v>0</v>
      </c>
      <c r="J775" s="89">
        <v>0</v>
      </c>
      <c r="K775" s="244">
        <f t="shared" si="85"/>
        <v>0</v>
      </c>
      <c r="L775" s="93">
        <f t="shared" si="86"/>
        <v>0</v>
      </c>
      <c r="M775" s="375">
        <f t="shared" si="87"/>
        <v>0</v>
      </c>
      <c r="N775" s="225" t="b">
        <f t="shared" si="82"/>
        <v>0</v>
      </c>
      <c r="O775" s="36"/>
      <c r="P775" s="36"/>
      <c r="Q775" s="36"/>
      <c r="R775" s="36"/>
    </row>
    <row r="776" spans="1:18" s="8" customFormat="1" ht="32.25" hidden="1" customHeight="1" x14ac:dyDescent="0.3">
      <c r="A776" s="122" t="str">
        <f>'SOW Units'!B280</f>
        <v>15-1.b.</v>
      </c>
      <c r="B776" s="542" t="str">
        <f>IF('SOW Units'!C280="","",'SOW Units'!C280)</f>
        <v>Trenching and Installation of 11 - 20  Lines</v>
      </c>
      <c r="C776" s="543"/>
      <c r="D776" s="252" t="str">
        <f>IF('SOW Units'!E280="","",'SOW Units'!E280)</f>
        <v>Per Linear Foot of Trench</v>
      </c>
      <c r="E776" s="82">
        <f>'SOW Units'!J280</f>
        <v>0</v>
      </c>
      <c r="F776" s="34">
        <f>'SOW Units'!G280</f>
        <v>60.76</v>
      </c>
      <c r="G776" s="244">
        <f t="shared" si="83"/>
        <v>0</v>
      </c>
      <c r="H776" s="85">
        <v>0</v>
      </c>
      <c r="I776" s="360">
        <f t="shared" si="84"/>
        <v>0</v>
      </c>
      <c r="J776" s="89">
        <v>0</v>
      </c>
      <c r="K776" s="244">
        <f t="shared" si="85"/>
        <v>0</v>
      </c>
      <c r="L776" s="93">
        <f t="shared" si="86"/>
        <v>0</v>
      </c>
      <c r="M776" s="375">
        <f t="shared" si="87"/>
        <v>0</v>
      </c>
      <c r="N776" s="225" t="b">
        <f t="shared" si="82"/>
        <v>0</v>
      </c>
      <c r="O776" s="36"/>
      <c r="P776" s="36"/>
      <c r="Q776" s="36"/>
      <c r="R776" s="36"/>
    </row>
    <row r="777" spans="1:18" s="8" customFormat="1" ht="32.25" hidden="1" customHeight="1" x14ac:dyDescent="0.3">
      <c r="A777" s="122" t="str">
        <f>'SOW Units'!B281</f>
        <v>15-1.c.</v>
      </c>
      <c r="B777" s="542" t="str">
        <f>IF('SOW Units'!C281="","",'SOW Units'!C281)</f>
        <v>Trenching and Installation of 21 - 30 Lines</v>
      </c>
      <c r="C777" s="543"/>
      <c r="D777" s="252" t="str">
        <f>IF('SOW Units'!E281="","",'SOW Units'!E281)</f>
        <v>Per Linear Foot of Trench</v>
      </c>
      <c r="E777" s="82">
        <f>'SOW Units'!J281</f>
        <v>0</v>
      </c>
      <c r="F777" s="34">
        <f>'SOW Units'!G281</f>
        <v>72.92</v>
      </c>
      <c r="G777" s="244">
        <f t="shared" si="83"/>
        <v>0</v>
      </c>
      <c r="H777" s="85">
        <v>0</v>
      </c>
      <c r="I777" s="360">
        <f t="shared" si="84"/>
        <v>0</v>
      </c>
      <c r="J777" s="89">
        <v>0</v>
      </c>
      <c r="K777" s="244">
        <f t="shared" si="85"/>
        <v>0</v>
      </c>
      <c r="L777" s="93">
        <f t="shared" si="86"/>
        <v>0</v>
      </c>
      <c r="M777" s="375">
        <f t="shared" si="87"/>
        <v>0</v>
      </c>
      <c r="N777" s="225" t="b">
        <f t="shared" si="82"/>
        <v>0</v>
      </c>
      <c r="O777" s="36"/>
      <c r="P777" s="36"/>
      <c r="Q777" s="36"/>
      <c r="R777" s="36"/>
    </row>
    <row r="778" spans="1:18" s="8" customFormat="1" ht="32.25" hidden="1" customHeight="1" x14ac:dyDescent="0.3">
      <c r="A778" s="122" t="str">
        <f>'SOW Units'!B282</f>
        <v>15-1.d.</v>
      </c>
      <c r="B778" s="542" t="str">
        <f>IF('SOW Units'!C282="","",'SOW Units'!C282)</f>
        <v>Trenching and Installation of Additional 1-10 Lines Greater Than 30 Lines</v>
      </c>
      <c r="C778" s="543"/>
      <c r="D778" s="252" t="str">
        <f>IF('SOW Units'!E282="","",'SOW Units'!E282)</f>
        <v>Per Linear Foot of Trench</v>
      </c>
      <c r="E778" s="82">
        <f>'SOW Units'!J282</f>
        <v>0</v>
      </c>
      <c r="F778" s="34">
        <f>'SOW Units'!G282</f>
        <v>30.37</v>
      </c>
      <c r="G778" s="244">
        <f t="shared" si="83"/>
        <v>0</v>
      </c>
      <c r="H778" s="85">
        <v>0</v>
      </c>
      <c r="I778" s="360">
        <f t="shared" si="84"/>
        <v>0</v>
      </c>
      <c r="J778" s="89">
        <v>0</v>
      </c>
      <c r="K778" s="244">
        <f t="shared" si="85"/>
        <v>0</v>
      </c>
      <c r="L778" s="93">
        <f t="shared" si="86"/>
        <v>0</v>
      </c>
      <c r="M778" s="375">
        <f t="shared" si="87"/>
        <v>0</v>
      </c>
      <c r="N778" s="225" t="b">
        <f t="shared" si="82"/>
        <v>0</v>
      </c>
      <c r="O778" s="36"/>
      <c r="P778" s="36"/>
      <c r="Q778" s="36"/>
      <c r="R778" s="36"/>
    </row>
    <row r="779" spans="1:18" s="8" customFormat="1" ht="32.25" hidden="1" customHeight="1" x14ac:dyDescent="0.3">
      <c r="A779" s="122" t="str">
        <f>'SOW Units'!B283</f>
        <v>15-2.a.</v>
      </c>
      <c r="B779" s="542" t="str">
        <f>IF('SOW Units'!C283="","",'SOW Units'!C283)</f>
        <v>Installation of Plumbing (and Electrical) Lines Above Ground:  Per Linear Foot of Piping.  Electrical lines are not counted in determination of costs.</v>
      </c>
      <c r="C779" s="543"/>
      <c r="D779" s="57" t="str">
        <f>IF('SOW Units'!E283="","",'SOW Units'!E283)</f>
        <v>Per Foot</v>
      </c>
      <c r="E779" s="82">
        <f>'SOW Units'!J283</f>
        <v>0</v>
      </c>
      <c r="F779" s="34">
        <f>'SOW Units'!G283</f>
        <v>17.350000000000001</v>
      </c>
      <c r="G779" s="244">
        <f t="shared" si="83"/>
        <v>0</v>
      </c>
      <c r="H779" s="85">
        <v>0</v>
      </c>
      <c r="I779" s="360">
        <f t="shared" si="84"/>
        <v>0</v>
      </c>
      <c r="J779" s="89">
        <v>0</v>
      </c>
      <c r="K779" s="244">
        <f t="shared" si="85"/>
        <v>0</v>
      </c>
      <c r="L779" s="93">
        <f t="shared" si="86"/>
        <v>0</v>
      </c>
      <c r="M779" s="375">
        <f t="shared" si="87"/>
        <v>0</v>
      </c>
      <c r="N779" s="225" t="b">
        <f t="shared" si="82"/>
        <v>0</v>
      </c>
      <c r="O779" s="36"/>
      <c r="P779" s="36"/>
      <c r="Q779" s="36"/>
      <c r="R779" s="36"/>
    </row>
    <row r="780" spans="1:18" s="8" customFormat="1" ht="32.25" hidden="1" customHeight="1" x14ac:dyDescent="0.3">
      <c r="A780" s="122" t="str">
        <f>'SOW Units'!B284</f>
        <v>15-3.</v>
      </c>
      <c r="B780" s="542" t="str">
        <f>IF('SOW Units'!C284="","",'SOW Units'!C284)</f>
        <v>Plumbing and Electrical Materials/Equipment Installed in Trench (If FDEP authorizes, submit quote(s) with Change Order)</v>
      </c>
      <c r="C780" s="543"/>
      <c r="D780" s="57" t="str">
        <f>IF('SOW Units'!E284="","",'SOW Units'!E284)</f>
        <v>Reimbursable*</v>
      </c>
      <c r="E780" s="82">
        <f>'SOW Units'!J284</f>
        <v>0</v>
      </c>
      <c r="F780" s="34">
        <f>'SOW Units'!G284</f>
        <v>1</v>
      </c>
      <c r="G780" s="244">
        <f t="shared" si="83"/>
        <v>0</v>
      </c>
      <c r="H780" s="85">
        <v>0</v>
      </c>
      <c r="I780" s="360">
        <f t="shared" si="84"/>
        <v>0</v>
      </c>
      <c r="J780" s="89">
        <v>0</v>
      </c>
      <c r="K780" s="244">
        <f t="shared" si="85"/>
        <v>0</v>
      </c>
      <c r="L780" s="93">
        <f t="shared" si="86"/>
        <v>0</v>
      </c>
      <c r="M780" s="375">
        <f t="shared" si="87"/>
        <v>0</v>
      </c>
      <c r="N780" s="225" t="b">
        <f t="shared" si="82"/>
        <v>0</v>
      </c>
      <c r="O780" s="36"/>
      <c r="P780" s="36"/>
      <c r="Q780" s="36"/>
      <c r="R780" s="36"/>
    </row>
    <row r="781" spans="1:18" s="8" customFormat="1" ht="16.5" hidden="1" customHeight="1" x14ac:dyDescent="0.3">
      <c r="A781" s="122" t="str">
        <f>'SOW Units'!B285</f>
        <v>15-3.a.</v>
      </c>
      <c r="B781" s="542" t="str">
        <f>IF('SOW Units'!C285="","",'SOW Units'!C285)</f>
        <v>Traffic Bearing Trench Plates (materials)</v>
      </c>
      <c r="C781" s="543"/>
      <c r="D781" s="57" t="str">
        <f>IF('SOW Units'!E285="","",'SOW Units'!E285)</f>
        <v>Reimbursable*</v>
      </c>
      <c r="E781" s="82">
        <f>'SOW Units'!J285</f>
        <v>0</v>
      </c>
      <c r="F781" s="34">
        <f>'SOW Units'!G285</f>
        <v>1</v>
      </c>
      <c r="G781" s="244">
        <f t="shared" si="83"/>
        <v>0</v>
      </c>
      <c r="H781" s="85">
        <v>0</v>
      </c>
      <c r="I781" s="360">
        <f t="shared" si="84"/>
        <v>0</v>
      </c>
      <c r="J781" s="89">
        <v>0</v>
      </c>
      <c r="K781" s="244">
        <f t="shared" si="85"/>
        <v>0</v>
      </c>
      <c r="L781" s="93">
        <f t="shared" si="86"/>
        <v>0</v>
      </c>
      <c r="M781" s="375">
        <f t="shared" si="87"/>
        <v>0</v>
      </c>
      <c r="N781" s="225" t="b">
        <f t="shared" si="82"/>
        <v>0</v>
      </c>
      <c r="O781" s="36"/>
      <c r="P781" s="36"/>
      <c r="Q781" s="36"/>
      <c r="R781" s="36"/>
    </row>
    <row r="782" spans="1:18" s="8" customFormat="1" ht="16.5" hidden="1" customHeight="1" x14ac:dyDescent="0.3">
      <c r="A782" s="122" t="str">
        <f>'SOW Units'!B286</f>
        <v>15-3.b.</v>
      </c>
      <c r="B782" s="542" t="str">
        <f>IF('SOW Units'!C286="","",'SOW Units'!C286)</f>
        <v>Infiltration Gallery Installation</v>
      </c>
      <c r="C782" s="543"/>
      <c r="D782" s="57" t="str">
        <f>IF('SOW Units'!E286="","",'SOW Units'!E286)</f>
        <v>Reimbursable*</v>
      </c>
      <c r="E782" s="82">
        <f>'SOW Units'!J286</f>
        <v>0</v>
      </c>
      <c r="F782" s="34">
        <f>'SOW Units'!G286</f>
        <v>1</v>
      </c>
      <c r="G782" s="244">
        <f t="shared" si="83"/>
        <v>0</v>
      </c>
      <c r="H782" s="85">
        <v>0</v>
      </c>
      <c r="I782" s="360">
        <f t="shared" si="84"/>
        <v>0</v>
      </c>
      <c r="J782" s="89">
        <v>0</v>
      </c>
      <c r="K782" s="244">
        <f t="shared" si="85"/>
        <v>0</v>
      </c>
      <c r="L782" s="93">
        <f t="shared" si="86"/>
        <v>0</v>
      </c>
      <c r="M782" s="375">
        <f t="shared" si="87"/>
        <v>0</v>
      </c>
      <c r="N782" s="225" t="b">
        <f t="shared" si="82"/>
        <v>0</v>
      </c>
      <c r="O782" s="36"/>
      <c r="P782" s="36"/>
      <c r="Q782" s="36"/>
      <c r="R782" s="36"/>
    </row>
    <row r="783" spans="1:18" s="8" customFormat="1" ht="17.25" hidden="1" customHeight="1" x14ac:dyDescent="0.3">
      <c r="A783" s="253" t="str">
        <f>'SOW Units'!B287</f>
        <v>15.B.</v>
      </c>
      <c r="B783" s="560" t="str">
        <f>IF('SOW Units'!C287="","",'SOW Units'!C287)</f>
        <v>REMEDIATION SYSTEM INTEGRATION AND STARTUP</v>
      </c>
      <c r="C783" s="561"/>
      <c r="D783" s="206" t="str">
        <f>IF('SOW Units'!E287="","",'SOW Units'!E287)</f>
        <v/>
      </c>
      <c r="E783" s="207"/>
      <c r="F783" s="194"/>
      <c r="G783" s="243"/>
      <c r="H783" s="208"/>
      <c r="I783" s="359"/>
      <c r="J783" s="196"/>
      <c r="K783" s="243"/>
      <c r="L783" s="209"/>
      <c r="M783" s="374"/>
      <c r="N783" s="225" t="b">
        <f t="shared" si="82"/>
        <v>0</v>
      </c>
      <c r="O783" s="36"/>
      <c r="P783" s="36"/>
      <c r="Q783" s="36"/>
      <c r="R783" s="36"/>
    </row>
    <row r="784" spans="1:18" s="8" customFormat="1" ht="16.5" hidden="1" customHeight="1" x14ac:dyDescent="0.3">
      <c r="A784" s="122" t="str">
        <f>'SOW Units'!B288</f>
        <v>15-4.a.</v>
      </c>
      <c r="B784" s="542" t="str">
        <f>IF('SOW Units'!C288="","",'SOW Units'!C288)</f>
        <v>System Installation/Integration/Startup - 1 Technology Component - 1-10 Recovery/Treatment Points</v>
      </c>
      <c r="C784" s="543"/>
      <c r="D784" s="57" t="str">
        <f>IF('SOW Units'!E288="","",'SOW Units'!E288)</f>
        <v>Per Startup</v>
      </c>
      <c r="E784" s="82">
        <f>'SOW Units'!J288</f>
        <v>0</v>
      </c>
      <c r="F784" s="34">
        <f>'SOW Units'!G288</f>
        <v>19000</v>
      </c>
      <c r="G784" s="244">
        <f t="shared" si="83"/>
        <v>0</v>
      </c>
      <c r="H784" s="85">
        <v>0</v>
      </c>
      <c r="I784" s="360">
        <f t="shared" si="84"/>
        <v>0</v>
      </c>
      <c r="J784" s="89">
        <v>0</v>
      </c>
      <c r="K784" s="244">
        <f t="shared" si="85"/>
        <v>0</v>
      </c>
      <c r="L784" s="93">
        <f t="shared" si="86"/>
        <v>0</v>
      </c>
      <c r="M784" s="375">
        <f t="shared" si="87"/>
        <v>0</v>
      </c>
      <c r="N784" s="225" t="b">
        <f t="shared" si="82"/>
        <v>0</v>
      </c>
      <c r="O784" s="36"/>
      <c r="P784" s="36"/>
      <c r="Q784" s="36"/>
      <c r="R784" s="36"/>
    </row>
    <row r="785" spans="1:18" s="8" customFormat="1" ht="16.5" hidden="1" customHeight="1" x14ac:dyDescent="0.3">
      <c r="A785" s="122" t="str">
        <f>'SOW Units'!B289</f>
        <v>15-4.b.</v>
      </c>
      <c r="B785" s="542" t="str">
        <f>IF('SOW Units'!C289="","",'SOW Units'!C289)</f>
        <v>System Installation/Integration/Startup - 1 Technology Component - 11-20 Recovery/Treatment Points</v>
      </c>
      <c r="C785" s="543"/>
      <c r="D785" s="57" t="str">
        <f>IF('SOW Units'!E289="","",'SOW Units'!E289)</f>
        <v>Per Startup</v>
      </c>
      <c r="E785" s="82">
        <f>'SOW Units'!J289</f>
        <v>0</v>
      </c>
      <c r="F785" s="34">
        <f>'SOW Units'!G289</f>
        <v>24700</v>
      </c>
      <c r="G785" s="244">
        <f t="shared" si="83"/>
        <v>0</v>
      </c>
      <c r="H785" s="85">
        <v>0</v>
      </c>
      <c r="I785" s="360">
        <f t="shared" si="84"/>
        <v>0</v>
      </c>
      <c r="J785" s="89">
        <v>0</v>
      </c>
      <c r="K785" s="244">
        <f t="shared" si="85"/>
        <v>0</v>
      </c>
      <c r="L785" s="93">
        <f t="shared" si="86"/>
        <v>0</v>
      </c>
      <c r="M785" s="375">
        <f t="shared" si="87"/>
        <v>0</v>
      </c>
      <c r="N785" s="225" t="b">
        <f t="shared" si="82"/>
        <v>0</v>
      </c>
      <c r="O785" s="36"/>
      <c r="P785" s="36"/>
      <c r="Q785" s="36"/>
      <c r="R785" s="36"/>
    </row>
    <row r="786" spans="1:18" s="8" customFormat="1" ht="16.5" hidden="1" customHeight="1" x14ac:dyDescent="0.3">
      <c r="A786" s="122" t="str">
        <f>'SOW Units'!B290</f>
        <v>15-4.c.</v>
      </c>
      <c r="B786" s="542" t="str">
        <f>IF('SOW Units'!C290="","",'SOW Units'!C290)</f>
        <v>System Installation/Integration/Startup - 1 Technology Component - 21-30 Recovery/Treatment Points</v>
      </c>
      <c r="C786" s="543"/>
      <c r="D786" s="57" t="str">
        <f>IF('SOW Units'!E290="","",'SOW Units'!E290)</f>
        <v>Per Startup</v>
      </c>
      <c r="E786" s="82">
        <f>'SOW Units'!J290</f>
        <v>0</v>
      </c>
      <c r="F786" s="34">
        <f>'SOW Units'!G290</f>
        <v>29500</v>
      </c>
      <c r="G786" s="244">
        <f t="shared" si="83"/>
        <v>0</v>
      </c>
      <c r="H786" s="85">
        <v>0</v>
      </c>
      <c r="I786" s="360">
        <f t="shared" si="84"/>
        <v>0</v>
      </c>
      <c r="J786" s="89">
        <v>0</v>
      </c>
      <c r="K786" s="244">
        <f t="shared" si="85"/>
        <v>0</v>
      </c>
      <c r="L786" s="93">
        <f t="shared" si="86"/>
        <v>0</v>
      </c>
      <c r="M786" s="375">
        <f t="shared" si="87"/>
        <v>0</v>
      </c>
      <c r="N786" s="225" t="b">
        <f t="shared" si="82"/>
        <v>0</v>
      </c>
      <c r="O786" s="36"/>
      <c r="P786" s="36"/>
      <c r="Q786" s="36"/>
      <c r="R786" s="36"/>
    </row>
    <row r="787" spans="1:18" s="8" customFormat="1" ht="33" hidden="1" customHeight="1" x14ac:dyDescent="0.3">
      <c r="A787" s="122" t="str">
        <f>'SOW Units'!B291</f>
        <v>15-4.d.</v>
      </c>
      <c r="B787" s="542" t="str">
        <f>IF('SOW Units'!C291="","",'SOW Units'!C291)</f>
        <v>System Installation/Integration/Startup - 1 Technology Component - 1-10 Additional Recovery/Treatment Points greater Than 30 (This tem is used in conjunction with 15.4.c when needed)</v>
      </c>
      <c r="C787" s="543"/>
      <c r="D787" s="57" t="str">
        <f>IF('SOW Units'!E291="","",'SOW Units'!E291)</f>
        <v>Per Startup</v>
      </c>
      <c r="E787" s="82">
        <f>'SOW Units'!J291</f>
        <v>0</v>
      </c>
      <c r="F787" s="34">
        <f>'SOW Units'!G291</f>
        <v>3638.25</v>
      </c>
      <c r="G787" s="244">
        <f t="shared" si="83"/>
        <v>0</v>
      </c>
      <c r="H787" s="85">
        <v>0</v>
      </c>
      <c r="I787" s="360">
        <f t="shared" si="84"/>
        <v>0</v>
      </c>
      <c r="J787" s="89">
        <v>0</v>
      </c>
      <c r="K787" s="244">
        <f t="shared" si="85"/>
        <v>0</v>
      </c>
      <c r="L787" s="93">
        <f t="shared" si="86"/>
        <v>0</v>
      </c>
      <c r="M787" s="375">
        <f t="shared" si="87"/>
        <v>0</v>
      </c>
      <c r="N787" s="225" t="b">
        <f t="shared" si="82"/>
        <v>0</v>
      </c>
      <c r="O787" s="36"/>
      <c r="P787" s="36"/>
      <c r="Q787" s="36"/>
      <c r="R787" s="36"/>
    </row>
    <row r="788" spans="1:18" s="8" customFormat="1" ht="32.25" hidden="1" customHeight="1" x14ac:dyDescent="0.3">
      <c r="A788" s="122" t="str">
        <f>'SOW Units'!B292</f>
        <v>15-5.</v>
      </c>
      <c r="B788" s="542" t="str">
        <f>IF('SOW Units'!C292="","",'SOW Units'!C292)</f>
        <v>System Installation/Integration/Startup – Addition of 1 Technology Component</v>
      </c>
      <c r="C788" s="543"/>
      <c r="D788" s="252" t="str">
        <f>IF('SOW Units'!E292="","",'SOW Units'!E292)</f>
        <v>Per Additional Tech Component</v>
      </c>
      <c r="E788" s="82">
        <f>'SOW Units'!J292</f>
        <v>0</v>
      </c>
      <c r="F788" s="34">
        <f>'SOW Units'!G292</f>
        <v>2866.5</v>
      </c>
      <c r="G788" s="244">
        <f t="shared" si="83"/>
        <v>0</v>
      </c>
      <c r="H788" s="85">
        <v>0</v>
      </c>
      <c r="I788" s="360">
        <f t="shared" si="84"/>
        <v>0</v>
      </c>
      <c r="J788" s="89">
        <v>0</v>
      </c>
      <c r="K788" s="244">
        <f t="shared" si="85"/>
        <v>0</v>
      </c>
      <c r="L788" s="93">
        <f t="shared" si="86"/>
        <v>0</v>
      </c>
      <c r="M788" s="375">
        <f t="shared" si="87"/>
        <v>0</v>
      </c>
      <c r="N788" s="225" t="b">
        <f t="shared" si="82"/>
        <v>0</v>
      </c>
      <c r="O788" s="36"/>
      <c r="P788" s="36"/>
      <c r="Q788" s="36"/>
      <c r="R788" s="36"/>
    </row>
    <row r="789" spans="1:18" s="8" customFormat="1" ht="16.5" hidden="1" customHeight="1" x14ac:dyDescent="0.3">
      <c r="A789" s="122" t="str">
        <f>'SOW Units'!B293</f>
        <v>15-7.</v>
      </c>
      <c r="B789" s="542" t="str">
        <f>IF('SOW Units'!C293="","",'SOW Units'!C293)</f>
        <v>Compound Construction/Fencing (materials)</v>
      </c>
      <c r="C789" s="543"/>
      <c r="D789" s="57" t="str">
        <f>IF('SOW Units'!E293="","",'SOW Units'!E293)</f>
        <v>Reimbursable*</v>
      </c>
      <c r="E789" s="82">
        <f>'SOW Units'!J293</f>
        <v>0</v>
      </c>
      <c r="F789" s="34">
        <f>'SOW Units'!G293</f>
        <v>1</v>
      </c>
      <c r="G789" s="244">
        <f t="shared" si="83"/>
        <v>0</v>
      </c>
      <c r="H789" s="85">
        <v>0</v>
      </c>
      <c r="I789" s="360">
        <f t="shared" si="84"/>
        <v>0</v>
      </c>
      <c r="J789" s="89">
        <v>0</v>
      </c>
      <c r="K789" s="244">
        <f t="shared" si="85"/>
        <v>0</v>
      </c>
      <c r="L789" s="93">
        <f t="shared" si="86"/>
        <v>0</v>
      </c>
      <c r="M789" s="375">
        <f t="shared" si="87"/>
        <v>0</v>
      </c>
      <c r="N789" s="225" t="b">
        <f t="shared" si="82"/>
        <v>0</v>
      </c>
      <c r="O789" s="36"/>
      <c r="P789" s="36"/>
      <c r="Q789" s="36"/>
      <c r="R789" s="36"/>
    </row>
    <row r="790" spans="1:18" s="8" customFormat="1" ht="16.5" hidden="1" customHeight="1" x14ac:dyDescent="0.3">
      <c r="A790" s="122" t="str">
        <f>'SOW Units'!B294</f>
        <v>15-8.</v>
      </c>
      <c r="B790" s="542" t="str">
        <f>IF('SOW Units'!C294="","",'SOW Units'!C294)</f>
        <v>Utility Drop</v>
      </c>
      <c r="C790" s="543"/>
      <c r="D790" s="57" t="str">
        <f>IF('SOW Units'!E294="","",'SOW Units'!E294)</f>
        <v>Reimbursable*</v>
      </c>
      <c r="E790" s="82">
        <f>'SOW Units'!J294</f>
        <v>0</v>
      </c>
      <c r="F790" s="34">
        <f>'SOW Units'!G294</f>
        <v>1</v>
      </c>
      <c r="G790" s="244">
        <f t="shared" si="83"/>
        <v>0</v>
      </c>
      <c r="H790" s="85">
        <v>0</v>
      </c>
      <c r="I790" s="360">
        <f t="shared" si="84"/>
        <v>0</v>
      </c>
      <c r="J790" s="89">
        <v>0</v>
      </c>
      <c r="K790" s="244">
        <f t="shared" si="85"/>
        <v>0</v>
      </c>
      <c r="L790" s="93">
        <f t="shared" si="86"/>
        <v>0</v>
      </c>
      <c r="M790" s="375">
        <f t="shared" si="87"/>
        <v>0</v>
      </c>
      <c r="N790" s="225" t="b">
        <f t="shared" si="82"/>
        <v>0</v>
      </c>
      <c r="O790" s="36"/>
      <c r="P790" s="36"/>
      <c r="Q790" s="36"/>
      <c r="R790" s="36"/>
    </row>
    <row r="791" spans="1:18" s="8" customFormat="1" ht="16.5" hidden="1" customHeight="1" x14ac:dyDescent="0.3">
      <c r="A791" s="122" t="str">
        <f>'SOW Units'!B295</f>
        <v>15-9.</v>
      </c>
      <c r="B791" s="542" t="str">
        <f>IF('SOW Units'!C295="","",'SOW Units'!C295)</f>
        <v>Utility Connection</v>
      </c>
      <c r="C791" s="543"/>
      <c r="D791" s="57" t="str">
        <f>IF('SOW Units'!E295="","",'SOW Units'!E295)</f>
        <v>Reimbursable*</v>
      </c>
      <c r="E791" s="82">
        <f>'SOW Units'!J295</f>
        <v>0</v>
      </c>
      <c r="F791" s="34">
        <f>'SOW Units'!G295</f>
        <v>1</v>
      </c>
      <c r="G791" s="244">
        <f t="shared" si="83"/>
        <v>0</v>
      </c>
      <c r="H791" s="85">
        <v>0</v>
      </c>
      <c r="I791" s="360">
        <f t="shared" si="84"/>
        <v>0</v>
      </c>
      <c r="J791" s="89">
        <v>0</v>
      </c>
      <c r="K791" s="244">
        <f t="shared" si="85"/>
        <v>0</v>
      </c>
      <c r="L791" s="93">
        <f t="shared" si="86"/>
        <v>0</v>
      </c>
      <c r="M791" s="375">
        <f t="shared" si="87"/>
        <v>0</v>
      </c>
      <c r="N791" s="225" t="b">
        <f t="shared" si="82"/>
        <v>0</v>
      </c>
      <c r="O791" s="36"/>
      <c r="P791" s="36"/>
      <c r="Q791" s="36"/>
      <c r="R791" s="36"/>
    </row>
    <row r="792" spans="1:18" s="8" customFormat="1" ht="16.5" hidden="1" customHeight="1" x14ac:dyDescent="0.3">
      <c r="A792" s="122" t="str">
        <f>'SOW Units'!B296</f>
        <v>15-10.</v>
      </c>
      <c r="B792" s="542" t="str">
        <f>IF('SOW Units'!C296="","",'SOW Units'!C296)</f>
        <v>Utility Disconnect</v>
      </c>
      <c r="C792" s="543"/>
      <c r="D792" s="57" t="str">
        <f>IF('SOW Units'!E296="","",'SOW Units'!E296)</f>
        <v>Reimbursable*</v>
      </c>
      <c r="E792" s="82">
        <f>'SOW Units'!J296</f>
        <v>0</v>
      </c>
      <c r="F792" s="34">
        <f>'SOW Units'!G296</f>
        <v>1</v>
      </c>
      <c r="G792" s="244">
        <f t="shared" si="83"/>
        <v>0</v>
      </c>
      <c r="H792" s="85">
        <v>0</v>
      </c>
      <c r="I792" s="360">
        <f t="shared" si="84"/>
        <v>0</v>
      </c>
      <c r="J792" s="89">
        <v>0</v>
      </c>
      <c r="K792" s="244">
        <f t="shared" si="85"/>
        <v>0</v>
      </c>
      <c r="L792" s="93">
        <f t="shared" si="86"/>
        <v>0</v>
      </c>
      <c r="M792" s="375">
        <f t="shared" si="87"/>
        <v>0</v>
      </c>
      <c r="N792" s="225" t="b">
        <f t="shared" si="82"/>
        <v>0</v>
      </c>
      <c r="O792" s="36"/>
      <c r="P792" s="36"/>
      <c r="Q792" s="36"/>
      <c r="R792" s="36"/>
    </row>
    <row r="793" spans="1:18" s="8" customFormat="1" ht="32.25" hidden="1" customHeight="1" x14ac:dyDescent="0.3">
      <c r="A793" s="253" t="str">
        <f>'SOW Units'!B297</f>
        <v>16.</v>
      </c>
      <c r="B793" s="562" t="str">
        <f>IF('SOW Units'!C297="","",'SOW Units'!C297)</f>
        <v>REMEDIAL ACTION - PACKAGED WORK SCOPES (Including Remediation System Equipment)</v>
      </c>
      <c r="C793" s="563"/>
      <c r="D793" s="206" t="str">
        <f>IF('SOW Units'!E297="","",'SOW Units'!E297)</f>
        <v/>
      </c>
      <c r="E793" s="207"/>
      <c r="F793" s="194"/>
      <c r="G793" s="243"/>
      <c r="H793" s="208"/>
      <c r="I793" s="359"/>
      <c r="J793" s="196"/>
      <c r="K793" s="243"/>
      <c r="L793" s="209"/>
      <c r="M793" s="374"/>
      <c r="N793" s="225" t="b">
        <f t="shared" si="82"/>
        <v>0</v>
      </c>
      <c r="O793" s="36"/>
      <c r="P793" s="36"/>
      <c r="Q793" s="36"/>
      <c r="R793" s="36"/>
    </row>
    <row r="794" spans="1:18" s="8" customFormat="1" ht="17.25" hidden="1" customHeight="1" x14ac:dyDescent="0.3">
      <c r="A794" s="253" t="str">
        <f>'SOW Units'!B298</f>
        <v>16.A.</v>
      </c>
      <c r="B794" s="560" t="str">
        <f>IF('SOW Units'!C298="","",'SOW Units'!C298)</f>
        <v>PILOT TEST PACKAGES (Including Remediation System Equipment)</v>
      </c>
      <c r="C794" s="561"/>
      <c r="D794" s="206" t="str">
        <f>IF('SOW Units'!E298="","",'SOW Units'!E298)</f>
        <v/>
      </c>
      <c r="E794" s="207"/>
      <c r="F794" s="194"/>
      <c r="G794" s="243"/>
      <c r="H794" s="208"/>
      <c r="I794" s="359"/>
      <c r="J794" s="196"/>
      <c r="K794" s="243"/>
      <c r="L794" s="209"/>
      <c r="M794" s="374"/>
      <c r="N794" s="225" t="b">
        <f t="shared" si="82"/>
        <v>0</v>
      </c>
      <c r="O794" s="36"/>
      <c r="P794" s="36"/>
      <c r="Q794" s="36"/>
      <c r="R794" s="36"/>
    </row>
    <row r="795" spans="1:18" s="8" customFormat="1" ht="16.5" hidden="1" customHeight="1" x14ac:dyDescent="0.3">
      <c r="A795" s="122" t="str">
        <f>'SOW Units'!B299</f>
        <v>16-1.</v>
      </c>
      <c r="B795" s="542" t="str">
        <f>IF('SOW Units'!C299="","",'SOW Units'!C299)</f>
        <v xml:space="preserve">Groundwater Recovery System Pilot Test - 8 hours </v>
      </c>
      <c r="C795" s="543"/>
      <c r="D795" s="57" t="str">
        <f>IF('SOW Units'!E299="","",'SOW Units'!E299)</f>
        <v>Per Test</v>
      </c>
      <c r="E795" s="82">
        <f>'SOW Units'!J299</f>
        <v>0</v>
      </c>
      <c r="F795" s="34">
        <f>'SOW Units'!G299</f>
        <v>1984.5</v>
      </c>
      <c r="G795" s="244">
        <f t="shared" si="83"/>
        <v>0</v>
      </c>
      <c r="H795" s="85">
        <v>0</v>
      </c>
      <c r="I795" s="360">
        <f t="shared" si="84"/>
        <v>0</v>
      </c>
      <c r="J795" s="89">
        <v>0</v>
      </c>
      <c r="K795" s="244">
        <f t="shared" si="85"/>
        <v>0</v>
      </c>
      <c r="L795" s="93">
        <f t="shared" si="86"/>
        <v>0</v>
      </c>
      <c r="M795" s="375">
        <f t="shared" si="87"/>
        <v>0</v>
      </c>
      <c r="N795" s="225" t="b">
        <f t="shared" ref="N795:N858" si="88">IF(E795&gt;0,TRUE,FALSE)</f>
        <v>0</v>
      </c>
      <c r="O795" s="36"/>
      <c r="P795" s="36"/>
      <c r="Q795" s="36"/>
      <c r="R795" s="36"/>
    </row>
    <row r="796" spans="1:18" s="8" customFormat="1" ht="16.5" hidden="1" customHeight="1" x14ac:dyDescent="0.3">
      <c r="A796" s="122" t="str">
        <f>'SOW Units'!B300</f>
        <v>16-2.</v>
      </c>
      <c r="B796" s="542" t="str">
        <f>IF('SOW Units'!C300="","",'SOW Units'!C300)</f>
        <v xml:space="preserve">Groundwater Recovery System Pilot Test - Additional Time  </v>
      </c>
      <c r="C796" s="543"/>
      <c r="D796" s="57" t="str">
        <f>IF('SOW Units'!E300="","",'SOW Units'!E300)</f>
        <v xml:space="preserve">Per 2 Hrs </v>
      </c>
      <c r="E796" s="82">
        <f>'SOW Units'!J300</f>
        <v>0</v>
      </c>
      <c r="F796" s="34">
        <f>'SOW Units'!G300</f>
        <v>330.75</v>
      </c>
      <c r="G796" s="244">
        <f t="shared" si="83"/>
        <v>0</v>
      </c>
      <c r="H796" s="85">
        <v>0</v>
      </c>
      <c r="I796" s="360">
        <f t="shared" si="84"/>
        <v>0</v>
      </c>
      <c r="J796" s="89">
        <v>0</v>
      </c>
      <c r="K796" s="244">
        <f t="shared" si="85"/>
        <v>0</v>
      </c>
      <c r="L796" s="93">
        <f t="shared" si="86"/>
        <v>0</v>
      </c>
      <c r="M796" s="375">
        <f t="shared" si="87"/>
        <v>0</v>
      </c>
      <c r="N796" s="225" t="b">
        <f t="shared" si="88"/>
        <v>0</v>
      </c>
      <c r="O796" s="36"/>
      <c r="P796" s="36"/>
      <c r="Q796" s="36"/>
      <c r="R796" s="36"/>
    </row>
    <row r="797" spans="1:18" s="8" customFormat="1" ht="16.5" hidden="1" customHeight="1" x14ac:dyDescent="0.3">
      <c r="A797" s="122" t="str">
        <f>'SOW Units'!B301</f>
        <v>16-3.</v>
      </c>
      <c r="B797" s="542" t="str">
        <f>IF('SOW Units'!C301="","",'SOW Units'!C301)</f>
        <v>Air Sparging or Biosparging Pilot Test - 8 hours</v>
      </c>
      <c r="C797" s="543"/>
      <c r="D797" s="57" t="str">
        <f>IF('SOW Units'!E301="","",'SOW Units'!E301)</f>
        <v>Per Test</v>
      </c>
      <c r="E797" s="82">
        <f>'SOW Units'!J301</f>
        <v>0</v>
      </c>
      <c r="F797" s="34">
        <f>'SOW Units'!G301</f>
        <v>2431.0100000000002</v>
      </c>
      <c r="G797" s="244">
        <f t="shared" si="83"/>
        <v>0</v>
      </c>
      <c r="H797" s="85">
        <v>0</v>
      </c>
      <c r="I797" s="360">
        <f t="shared" si="84"/>
        <v>0</v>
      </c>
      <c r="J797" s="89">
        <v>0</v>
      </c>
      <c r="K797" s="244">
        <f t="shared" si="85"/>
        <v>0</v>
      </c>
      <c r="L797" s="93">
        <f t="shared" si="86"/>
        <v>0</v>
      </c>
      <c r="M797" s="375">
        <f t="shared" si="87"/>
        <v>0</v>
      </c>
      <c r="N797" s="225" t="b">
        <f t="shared" si="88"/>
        <v>0</v>
      </c>
      <c r="O797" s="36"/>
      <c r="P797" s="36"/>
      <c r="Q797" s="36"/>
      <c r="R797" s="36"/>
    </row>
    <row r="798" spans="1:18" s="8" customFormat="1" ht="16.5" hidden="1" customHeight="1" x14ac:dyDescent="0.3">
      <c r="A798" s="122" t="str">
        <f>'SOW Units'!B302</f>
        <v>16-4.</v>
      </c>
      <c r="B798" s="542" t="str">
        <f>IF('SOW Units'!C302="","",'SOW Units'!C302)</f>
        <v>Air Sparging or Biosparging Pilot Test - Additional Time</v>
      </c>
      <c r="C798" s="543"/>
      <c r="D798" s="57" t="str">
        <f>IF('SOW Units'!E302="","",'SOW Units'!E302)</f>
        <v xml:space="preserve">Per 2 Hrs </v>
      </c>
      <c r="E798" s="82">
        <f>'SOW Units'!J302</f>
        <v>0</v>
      </c>
      <c r="F798" s="34">
        <f>'SOW Units'!G302</f>
        <v>243.09</v>
      </c>
      <c r="G798" s="244">
        <f t="shared" si="83"/>
        <v>0</v>
      </c>
      <c r="H798" s="85">
        <v>0</v>
      </c>
      <c r="I798" s="360">
        <f t="shared" si="84"/>
        <v>0</v>
      </c>
      <c r="J798" s="89">
        <v>0</v>
      </c>
      <c r="K798" s="244">
        <f t="shared" si="85"/>
        <v>0</v>
      </c>
      <c r="L798" s="93">
        <f t="shared" si="86"/>
        <v>0</v>
      </c>
      <c r="M798" s="375">
        <f t="shared" si="87"/>
        <v>0</v>
      </c>
      <c r="N798" s="225" t="b">
        <f t="shared" si="88"/>
        <v>0</v>
      </c>
      <c r="O798" s="36"/>
      <c r="P798" s="36"/>
      <c r="Q798" s="36"/>
      <c r="R798" s="36"/>
    </row>
    <row r="799" spans="1:18" s="8" customFormat="1" ht="16.5" hidden="1" customHeight="1" x14ac:dyDescent="0.3">
      <c r="A799" s="122" t="str">
        <f>'SOW Units'!B303</f>
        <v>16-5.</v>
      </c>
      <c r="B799" s="542" t="str">
        <f>IF('SOW Units'!C303="","",'SOW Units'!C303)</f>
        <v>Vapor Extraction Pilot Test - 8 hours</v>
      </c>
      <c r="C799" s="543"/>
      <c r="D799" s="57" t="str">
        <f>IF('SOW Units'!E303="","",'SOW Units'!E303)</f>
        <v>Per Test</v>
      </c>
      <c r="E799" s="82">
        <f>'SOW Units'!J303</f>
        <v>0</v>
      </c>
      <c r="F799" s="34">
        <f>'SOW Units'!G303</f>
        <v>2187.9</v>
      </c>
      <c r="G799" s="244">
        <f t="shared" si="83"/>
        <v>0</v>
      </c>
      <c r="H799" s="85">
        <v>0</v>
      </c>
      <c r="I799" s="360">
        <f t="shared" si="84"/>
        <v>0</v>
      </c>
      <c r="J799" s="89">
        <v>0</v>
      </c>
      <c r="K799" s="244">
        <f t="shared" si="85"/>
        <v>0</v>
      </c>
      <c r="L799" s="93">
        <f t="shared" si="86"/>
        <v>0</v>
      </c>
      <c r="M799" s="375">
        <f t="shared" si="87"/>
        <v>0</v>
      </c>
      <c r="N799" s="225" t="b">
        <f t="shared" si="88"/>
        <v>0</v>
      </c>
      <c r="O799" s="36"/>
      <c r="P799" s="36"/>
      <c r="Q799" s="36"/>
      <c r="R799" s="36"/>
    </row>
    <row r="800" spans="1:18" s="8" customFormat="1" ht="16.5" hidden="1" customHeight="1" x14ac:dyDescent="0.3">
      <c r="A800" s="122" t="str">
        <f>'SOW Units'!B304</f>
        <v>16-6.</v>
      </c>
      <c r="B800" s="542" t="str">
        <f>IF('SOW Units'!C304="","",'SOW Units'!C304)</f>
        <v>Vapor Extraction Pilot Test - Additional Time</v>
      </c>
      <c r="C800" s="543"/>
      <c r="D800" s="57" t="str">
        <f>IF('SOW Units'!E304="","",'SOW Units'!E304)</f>
        <v xml:space="preserve">Per 2 Hrs </v>
      </c>
      <c r="E800" s="82">
        <f>'SOW Units'!J304</f>
        <v>0</v>
      </c>
      <c r="F800" s="34">
        <f>'SOW Units'!G304</f>
        <v>243.09</v>
      </c>
      <c r="G800" s="244">
        <f t="shared" si="83"/>
        <v>0</v>
      </c>
      <c r="H800" s="85">
        <v>0</v>
      </c>
      <c r="I800" s="360">
        <f t="shared" si="84"/>
        <v>0</v>
      </c>
      <c r="J800" s="89">
        <v>0</v>
      </c>
      <c r="K800" s="244">
        <f t="shared" si="85"/>
        <v>0</v>
      </c>
      <c r="L800" s="93">
        <f t="shared" si="86"/>
        <v>0</v>
      </c>
      <c r="M800" s="375">
        <f t="shared" si="87"/>
        <v>0</v>
      </c>
      <c r="N800" s="225" t="b">
        <f t="shared" si="88"/>
        <v>0</v>
      </c>
      <c r="O800" s="36"/>
      <c r="P800" s="36"/>
      <c r="Q800" s="36"/>
      <c r="R800" s="36"/>
    </row>
    <row r="801" spans="1:18" s="8" customFormat="1" ht="16.5" hidden="1" customHeight="1" x14ac:dyDescent="0.3">
      <c r="A801" s="122" t="str">
        <f>'SOW Units'!B305</f>
        <v>16-7.</v>
      </c>
      <c r="B801" s="542" t="str">
        <f>IF('SOW Units'!C305="","",'SOW Units'!C305)</f>
        <v xml:space="preserve">Vapor Extraction/Aquifer Pumping Test - 8 hours  </v>
      </c>
      <c r="C801" s="543"/>
      <c r="D801" s="57" t="str">
        <f>IF('SOW Units'!E305="","",'SOW Units'!E305)</f>
        <v>Per Test</v>
      </c>
      <c r="E801" s="82">
        <f>'SOW Units'!J305</f>
        <v>0</v>
      </c>
      <c r="F801" s="34">
        <f>'SOW Units'!G305</f>
        <v>2187.9</v>
      </c>
      <c r="G801" s="244">
        <f t="shared" si="83"/>
        <v>0</v>
      </c>
      <c r="H801" s="85">
        <v>0</v>
      </c>
      <c r="I801" s="360">
        <f t="shared" si="84"/>
        <v>0</v>
      </c>
      <c r="J801" s="89">
        <v>0</v>
      </c>
      <c r="K801" s="244">
        <f t="shared" si="85"/>
        <v>0</v>
      </c>
      <c r="L801" s="93">
        <f t="shared" si="86"/>
        <v>0</v>
      </c>
      <c r="M801" s="375">
        <f t="shared" si="87"/>
        <v>0</v>
      </c>
      <c r="N801" s="225" t="b">
        <f t="shared" si="88"/>
        <v>0</v>
      </c>
      <c r="O801" s="36"/>
      <c r="P801" s="36"/>
      <c r="Q801" s="36"/>
      <c r="R801" s="36"/>
    </row>
    <row r="802" spans="1:18" s="8" customFormat="1" ht="16.5" hidden="1" customHeight="1" x14ac:dyDescent="0.3">
      <c r="A802" s="122" t="str">
        <f>'SOW Units'!B306</f>
        <v>16-8.</v>
      </c>
      <c r="B802" s="542" t="str">
        <f>IF('SOW Units'!C306="","",'SOW Units'!C306)</f>
        <v xml:space="preserve">Vapor Extraction/Aquifer Pumping Test - Additional Time  </v>
      </c>
      <c r="C802" s="543"/>
      <c r="D802" s="57" t="str">
        <f>IF('SOW Units'!E306="","",'SOW Units'!E306)</f>
        <v xml:space="preserve">Per 2 Hrs </v>
      </c>
      <c r="E802" s="82">
        <f>'SOW Units'!J306</f>
        <v>0</v>
      </c>
      <c r="F802" s="34">
        <f>'SOW Units'!G306</f>
        <v>151.93</v>
      </c>
      <c r="G802" s="244">
        <f t="shared" si="83"/>
        <v>0</v>
      </c>
      <c r="H802" s="85">
        <v>0</v>
      </c>
      <c r="I802" s="360">
        <f t="shared" si="84"/>
        <v>0</v>
      </c>
      <c r="J802" s="89">
        <v>0</v>
      </c>
      <c r="K802" s="244">
        <f t="shared" si="85"/>
        <v>0</v>
      </c>
      <c r="L802" s="93">
        <f t="shared" si="86"/>
        <v>0</v>
      </c>
      <c r="M802" s="375">
        <f t="shared" si="87"/>
        <v>0</v>
      </c>
      <c r="N802" s="225" t="b">
        <f t="shared" si="88"/>
        <v>0</v>
      </c>
      <c r="O802" s="36"/>
      <c r="P802" s="36"/>
      <c r="Q802" s="36"/>
      <c r="R802" s="36"/>
    </row>
    <row r="803" spans="1:18" s="8" customFormat="1" ht="16.5" hidden="1" customHeight="1" x14ac:dyDescent="0.3">
      <c r="A803" s="122" t="str">
        <f>'SOW Units'!B307</f>
        <v>16-9.</v>
      </c>
      <c r="B803" s="542" t="str">
        <f>IF('SOW Units'!C307="","",'SOW Units'!C307)</f>
        <v>Air Sparging/Vapor Extraction Pilot Test - 8 hours</v>
      </c>
      <c r="C803" s="543"/>
      <c r="D803" s="57" t="str">
        <f>IF('SOW Units'!E307="","",'SOW Units'!E307)</f>
        <v>Per Test</v>
      </c>
      <c r="E803" s="82">
        <f>'SOW Units'!J307</f>
        <v>0</v>
      </c>
      <c r="F803" s="34">
        <f>'SOW Units'!G307</f>
        <v>3889.62</v>
      </c>
      <c r="G803" s="244">
        <f t="shared" si="83"/>
        <v>0</v>
      </c>
      <c r="H803" s="85">
        <v>0</v>
      </c>
      <c r="I803" s="360">
        <f t="shared" si="84"/>
        <v>0</v>
      </c>
      <c r="J803" s="89">
        <v>0</v>
      </c>
      <c r="K803" s="244">
        <f t="shared" si="85"/>
        <v>0</v>
      </c>
      <c r="L803" s="93">
        <f t="shared" si="86"/>
        <v>0</v>
      </c>
      <c r="M803" s="375">
        <f t="shared" si="87"/>
        <v>0</v>
      </c>
      <c r="N803" s="225" t="b">
        <f t="shared" si="88"/>
        <v>0</v>
      </c>
      <c r="O803" s="36"/>
      <c r="P803" s="36"/>
      <c r="Q803" s="36"/>
      <c r="R803" s="36"/>
    </row>
    <row r="804" spans="1:18" s="8" customFormat="1" ht="16.5" hidden="1" customHeight="1" x14ac:dyDescent="0.3">
      <c r="A804" s="122" t="str">
        <f>'SOW Units'!B308</f>
        <v>16-10.</v>
      </c>
      <c r="B804" s="542" t="str">
        <f>IF('SOW Units'!C308="","",'SOW Units'!C308)</f>
        <v>Air Sparging/Vapor Extraction Pilot Test - Additional Time</v>
      </c>
      <c r="C804" s="543"/>
      <c r="D804" s="57" t="str">
        <f>IF('SOW Units'!E308="","",'SOW Units'!E308)</f>
        <v xml:space="preserve">Per 2 Hrs </v>
      </c>
      <c r="E804" s="82">
        <f>'SOW Units'!J308</f>
        <v>0</v>
      </c>
      <c r="F804" s="34">
        <f>'SOW Units'!G308</f>
        <v>486.2</v>
      </c>
      <c r="G804" s="244">
        <f t="shared" si="83"/>
        <v>0</v>
      </c>
      <c r="H804" s="85">
        <v>0</v>
      </c>
      <c r="I804" s="360">
        <f t="shared" si="84"/>
        <v>0</v>
      </c>
      <c r="J804" s="89">
        <v>0</v>
      </c>
      <c r="K804" s="244">
        <f t="shared" si="85"/>
        <v>0</v>
      </c>
      <c r="L804" s="93">
        <f t="shared" si="86"/>
        <v>0</v>
      </c>
      <c r="M804" s="375">
        <f t="shared" si="87"/>
        <v>0</v>
      </c>
      <c r="N804" s="225" t="b">
        <f t="shared" si="88"/>
        <v>0</v>
      </c>
      <c r="O804" s="36"/>
      <c r="P804" s="36"/>
      <c r="Q804" s="36"/>
      <c r="R804" s="36"/>
    </row>
    <row r="805" spans="1:18" s="8" customFormat="1" ht="16.5" hidden="1" customHeight="1" x14ac:dyDescent="0.3">
      <c r="A805" s="122" t="str">
        <f>'SOW Units'!B309</f>
        <v>16-11.</v>
      </c>
      <c r="B805" s="542" t="str">
        <f>IF('SOW Units'!C309="","",'SOW Units'!C309)</f>
        <v>Multi-Phase Pilot Test - 8 hours</v>
      </c>
      <c r="C805" s="543"/>
      <c r="D805" s="57" t="str">
        <f>IF('SOW Units'!E309="","",'SOW Units'!E309)</f>
        <v>Per Test</v>
      </c>
      <c r="E805" s="82">
        <f>'SOW Units'!J309</f>
        <v>0</v>
      </c>
      <c r="F805" s="34">
        <f>'SOW Units'!G309</f>
        <v>3160.31</v>
      </c>
      <c r="G805" s="244">
        <f t="shared" si="83"/>
        <v>0</v>
      </c>
      <c r="H805" s="85">
        <v>0</v>
      </c>
      <c r="I805" s="360">
        <f t="shared" si="84"/>
        <v>0</v>
      </c>
      <c r="J805" s="89">
        <v>0</v>
      </c>
      <c r="K805" s="244">
        <f t="shared" si="85"/>
        <v>0</v>
      </c>
      <c r="L805" s="93">
        <f t="shared" si="86"/>
        <v>0</v>
      </c>
      <c r="M805" s="375">
        <f t="shared" si="87"/>
        <v>0</v>
      </c>
      <c r="N805" s="225" t="b">
        <f t="shared" si="88"/>
        <v>0</v>
      </c>
      <c r="O805" s="36"/>
      <c r="P805" s="36"/>
      <c r="Q805" s="36"/>
      <c r="R805" s="36"/>
    </row>
    <row r="806" spans="1:18" s="8" customFormat="1" ht="16.5" hidden="1" customHeight="1" x14ac:dyDescent="0.3">
      <c r="A806" s="122" t="str">
        <f>'SOW Units'!B310</f>
        <v>16-12.</v>
      </c>
      <c r="B806" s="542" t="str">
        <f>IF('SOW Units'!C310="","",'SOW Units'!C310)</f>
        <v>Multi-Phase Pilot Test - Additional Time</v>
      </c>
      <c r="C806" s="543"/>
      <c r="D806" s="57" t="str">
        <f>IF('SOW Units'!E310="","",'SOW Units'!E310)</f>
        <v xml:space="preserve">Per 2 Hrs </v>
      </c>
      <c r="E806" s="82">
        <f>'SOW Units'!J310</f>
        <v>0</v>
      </c>
      <c r="F806" s="34">
        <f>'SOW Units'!G310</f>
        <v>364.64</v>
      </c>
      <c r="G806" s="244">
        <f t="shared" si="83"/>
        <v>0</v>
      </c>
      <c r="H806" s="85">
        <v>0</v>
      </c>
      <c r="I806" s="360">
        <f t="shared" si="84"/>
        <v>0</v>
      </c>
      <c r="J806" s="89">
        <v>0</v>
      </c>
      <c r="K806" s="244">
        <f t="shared" si="85"/>
        <v>0</v>
      </c>
      <c r="L806" s="93">
        <f t="shared" si="86"/>
        <v>0</v>
      </c>
      <c r="M806" s="375">
        <f t="shared" si="87"/>
        <v>0</v>
      </c>
      <c r="N806" s="225" t="b">
        <f t="shared" si="88"/>
        <v>0</v>
      </c>
      <c r="O806" s="36"/>
      <c r="P806" s="36"/>
      <c r="Q806" s="36"/>
      <c r="R806" s="36"/>
    </row>
    <row r="807" spans="1:18" s="8" customFormat="1" ht="16.5" hidden="1" customHeight="1" x14ac:dyDescent="0.3">
      <c r="A807" s="122" t="str">
        <f>'SOW Units'!B311</f>
        <v>16-13.</v>
      </c>
      <c r="B807" s="542" t="str">
        <f>IF('SOW Units'!C311="","",'SOW Units'!C311)</f>
        <v>Air Sparging/Multiphase Extraction Pilot Test - 8 hours</v>
      </c>
      <c r="C807" s="543"/>
      <c r="D807" s="57" t="str">
        <f>IF('SOW Units'!E311="","",'SOW Units'!E311)</f>
        <v>Per Test</v>
      </c>
      <c r="E807" s="82">
        <f>'SOW Units'!J311</f>
        <v>0</v>
      </c>
      <c r="F807" s="34">
        <f>'SOW Units'!G311</f>
        <v>4945.5</v>
      </c>
      <c r="G807" s="244">
        <f t="shared" si="83"/>
        <v>0</v>
      </c>
      <c r="H807" s="85">
        <v>0</v>
      </c>
      <c r="I807" s="360">
        <f t="shared" si="84"/>
        <v>0</v>
      </c>
      <c r="J807" s="89">
        <v>0</v>
      </c>
      <c r="K807" s="244">
        <f t="shared" si="85"/>
        <v>0</v>
      </c>
      <c r="L807" s="93">
        <f t="shared" si="86"/>
        <v>0</v>
      </c>
      <c r="M807" s="375">
        <f t="shared" si="87"/>
        <v>0</v>
      </c>
      <c r="N807" s="225" t="b">
        <f t="shared" si="88"/>
        <v>0</v>
      </c>
      <c r="O807" s="36"/>
      <c r="P807" s="36"/>
      <c r="Q807" s="36"/>
      <c r="R807" s="36"/>
    </row>
    <row r="808" spans="1:18" s="8" customFormat="1" ht="16.5" hidden="1" customHeight="1" x14ac:dyDescent="0.3">
      <c r="A808" s="122" t="str">
        <f>'SOW Units'!B312</f>
        <v>16-14.</v>
      </c>
      <c r="B808" s="542" t="str">
        <f>IF('SOW Units'!C312="","",'SOW Units'!C312)</f>
        <v>Air Sparging/Multiphase Extraction Pilot Test - Additional Time</v>
      </c>
      <c r="C808" s="543"/>
      <c r="D808" s="57" t="str">
        <f>IF('SOW Units'!E312="","",'SOW Units'!E312)</f>
        <v>Per 2 Hours</v>
      </c>
      <c r="E808" s="82">
        <f>'SOW Units'!J312</f>
        <v>0</v>
      </c>
      <c r="F808" s="34">
        <f>'SOW Units'!G312</f>
        <v>975</v>
      </c>
      <c r="G808" s="244">
        <f t="shared" si="83"/>
        <v>0</v>
      </c>
      <c r="H808" s="85">
        <v>0</v>
      </c>
      <c r="I808" s="360">
        <f t="shared" si="84"/>
        <v>0</v>
      </c>
      <c r="J808" s="89">
        <v>0</v>
      </c>
      <c r="K808" s="244">
        <f t="shared" si="85"/>
        <v>0</v>
      </c>
      <c r="L808" s="93">
        <f t="shared" si="86"/>
        <v>0</v>
      </c>
      <c r="M808" s="375">
        <f t="shared" si="87"/>
        <v>0</v>
      </c>
      <c r="N808" s="225" t="b">
        <f t="shared" si="88"/>
        <v>0</v>
      </c>
      <c r="O808" s="36"/>
      <c r="P808" s="36"/>
      <c r="Q808" s="36"/>
      <c r="R808" s="36"/>
    </row>
    <row r="809" spans="1:18" s="8" customFormat="1" ht="32.25" hidden="1" customHeight="1" x14ac:dyDescent="0.3">
      <c r="A809" s="253" t="str">
        <f>'SOW Units'!B313</f>
        <v>16.B.</v>
      </c>
      <c r="B809" s="562" t="str">
        <f>IF('SOW Units'!C313="","",'SOW Units'!C313)</f>
        <v>SHORT TERM/EPISODIC SYSTEM OPERATION PACKAGES (Including Remediation System Equipment)</v>
      </c>
      <c r="C809" s="563"/>
      <c r="D809" s="206" t="str">
        <f>IF('SOW Units'!E313="","",'SOW Units'!E313)</f>
        <v/>
      </c>
      <c r="E809" s="207"/>
      <c r="F809" s="194"/>
      <c r="G809" s="243"/>
      <c r="H809" s="208"/>
      <c r="I809" s="359"/>
      <c r="J809" s="196"/>
      <c r="K809" s="243"/>
      <c r="L809" s="209"/>
      <c r="M809" s="374"/>
      <c r="N809" s="225" t="b">
        <f t="shared" si="88"/>
        <v>0</v>
      </c>
      <c r="O809" s="36"/>
      <c r="P809" s="36"/>
      <c r="Q809" s="36"/>
      <c r="R809" s="36"/>
    </row>
    <row r="810" spans="1:18" s="8" customFormat="1" ht="16.5" hidden="1" customHeight="1" x14ac:dyDescent="0.3">
      <c r="A810" s="122" t="str">
        <f>'SOW Units'!B314</f>
        <v>16-17.</v>
      </c>
      <c r="B810" s="542" t="str">
        <f>IF('SOW Units'!C314="","",'SOW Units'!C314)</f>
        <v>Groundwater Treatment System Package - Medium</v>
      </c>
      <c r="C810" s="543"/>
      <c r="D810" s="57" t="str">
        <f>IF('SOW Units'!E314="","",'SOW Units'!E314)</f>
        <v>Per Day</v>
      </c>
      <c r="E810" s="82">
        <f>'SOW Units'!J314</f>
        <v>0</v>
      </c>
      <c r="F810" s="34">
        <f>'SOW Units'!G314</f>
        <v>1701.7</v>
      </c>
      <c r="G810" s="244">
        <f t="shared" si="83"/>
        <v>0</v>
      </c>
      <c r="H810" s="85">
        <v>0</v>
      </c>
      <c r="I810" s="360">
        <f t="shared" si="84"/>
        <v>0</v>
      </c>
      <c r="J810" s="89">
        <v>0</v>
      </c>
      <c r="K810" s="244">
        <f t="shared" si="85"/>
        <v>0</v>
      </c>
      <c r="L810" s="93">
        <f t="shared" si="86"/>
        <v>0</v>
      </c>
      <c r="M810" s="375">
        <f t="shared" si="87"/>
        <v>0</v>
      </c>
      <c r="N810" s="225" t="b">
        <f t="shared" si="88"/>
        <v>0</v>
      </c>
      <c r="O810" s="36"/>
      <c r="P810" s="36"/>
      <c r="Q810" s="36"/>
      <c r="R810" s="36"/>
    </row>
    <row r="811" spans="1:18" s="8" customFormat="1" ht="16.5" hidden="1" customHeight="1" x14ac:dyDescent="0.3">
      <c r="A811" s="122" t="str">
        <f>'SOW Units'!B315</f>
        <v>16-18.</v>
      </c>
      <c r="B811" s="542" t="str">
        <f>IF('SOW Units'!C315="","",'SOW Units'!C315)</f>
        <v>Groundwater Treatment System Package - Medium</v>
      </c>
      <c r="C811" s="543"/>
      <c r="D811" s="57" t="str">
        <f>IF('SOW Units'!E315="","",'SOW Units'!E315)</f>
        <v>Per Week</v>
      </c>
      <c r="E811" s="82">
        <f>'SOW Units'!J315</f>
        <v>0</v>
      </c>
      <c r="F811" s="34">
        <f>'SOW Units'!G315</f>
        <v>3646.51</v>
      </c>
      <c r="G811" s="244">
        <f t="shared" si="83"/>
        <v>0</v>
      </c>
      <c r="H811" s="85">
        <v>0</v>
      </c>
      <c r="I811" s="360">
        <f t="shared" si="84"/>
        <v>0</v>
      </c>
      <c r="J811" s="89">
        <v>0</v>
      </c>
      <c r="K811" s="244">
        <f t="shared" si="85"/>
        <v>0</v>
      </c>
      <c r="L811" s="93">
        <f t="shared" si="86"/>
        <v>0</v>
      </c>
      <c r="M811" s="375">
        <f t="shared" si="87"/>
        <v>0</v>
      </c>
      <c r="N811" s="225" t="b">
        <f t="shared" si="88"/>
        <v>0</v>
      </c>
      <c r="O811" s="36"/>
      <c r="P811" s="36"/>
      <c r="Q811" s="36"/>
      <c r="R811" s="36"/>
    </row>
    <row r="812" spans="1:18" s="8" customFormat="1" ht="16.5" hidden="1" customHeight="1" x14ac:dyDescent="0.3">
      <c r="A812" s="122" t="str">
        <f>'SOW Units'!B316</f>
        <v>16-19.</v>
      </c>
      <c r="B812" s="542" t="str">
        <f>IF('SOW Units'!C316="","",'SOW Units'!C316)</f>
        <v>Air Sparge System Package - Medium</v>
      </c>
      <c r="C812" s="543"/>
      <c r="D812" s="57" t="str">
        <f>IF('SOW Units'!E316="","",'SOW Units'!E316)</f>
        <v>Per Day</v>
      </c>
      <c r="E812" s="82">
        <f>'SOW Units'!J316</f>
        <v>0</v>
      </c>
      <c r="F812" s="34">
        <f>'SOW Units'!G316</f>
        <v>1021.02</v>
      </c>
      <c r="G812" s="244">
        <f t="shared" si="83"/>
        <v>0</v>
      </c>
      <c r="H812" s="85">
        <v>0</v>
      </c>
      <c r="I812" s="360">
        <f t="shared" si="84"/>
        <v>0</v>
      </c>
      <c r="J812" s="89">
        <v>0</v>
      </c>
      <c r="K812" s="244">
        <f t="shared" si="85"/>
        <v>0</v>
      </c>
      <c r="L812" s="93">
        <f t="shared" si="86"/>
        <v>0</v>
      </c>
      <c r="M812" s="375">
        <f t="shared" si="87"/>
        <v>0</v>
      </c>
      <c r="N812" s="225" t="b">
        <f t="shared" si="88"/>
        <v>0</v>
      </c>
      <c r="O812" s="36"/>
      <c r="P812" s="36"/>
      <c r="Q812" s="36"/>
      <c r="R812" s="36"/>
    </row>
    <row r="813" spans="1:18" s="8" customFormat="1" ht="16.5" hidden="1" customHeight="1" x14ac:dyDescent="0.3">
      <c r="A813" s="122" t="str">
        <f>'SOW Units'!B317</f>
        <v>16-20.</v>
      </c>
      <c r="B813" s="542" t="str">
        <f>IF('SOW Units'!C317="","",'SOW Units'!C317)</f>
        <v>Air Sparge System Package - Medium</v>
      </c>
      <c r="C813" s="543"/>
      <c r="D813" s="57" t="str">
        <f>IF('SOW Units'!E317="","",'SOW Units'!E317)</f>
        <v>Per Week</v>
      </c>
      <c r="E813" s="82">
        <f>'SOW Units'!J317</f>
        <v>0</v>
      </c>
      <c r="F813" s="34">
        <f>'SOW Units'!G317</f>
        <v>2066.35</v>
      </c>
      <c r="G813" s="244">
        <f t="shared" si="83"/>
        <v>0</v>
      </c>
      <c r="H813" s="85">
        <v>0</v>
      </c>
      <c r="I813" s="360">
        <f t="shared" si="84"/>
        <v>0</v>
      </c>
      <c r="J813" s="89">
        <v>0</v>
      </c>
      <c r="K813" s="244">
        <f t="shared" si="85"/>
        <v>0</v>
      </c>
      <c r="L813" s="93">
        <f t="shared" si="86"/>
        <v>0</v>
      </c>
      <c r="M813" s="375">
        <f t="shared" si="87"/>
        <v>0</v>
      </c>
      <c r="N813" s="225" t="b">
        <f t="shared" si="88"/>
        <v>0</v>
      </c>
      <c r="O813" s="36"/>
      <c r="P813" s="36"/>
      <c r="Q813" s="36"/>
      <c r="R813" s="36"/>
    </row>
    <row r="814" spans="1:18" s="8" customFormat="1" ht="16.5" hidden="1" customHeight="1" x14ac:dyDescent="0.3">
      <c r="A814" s="122" t="str">
        <f>'SOW Units'!B318</f>
        <v>16-21.</v>
      </c>
      <c r="B814" s="542" t="str">
        <f>IF('SOW Units'!C318="","",'SOW Units'!C318)</f>
        <v xml:space="preserve">AS/SVE System Package - Medium </v>
      </c>
      <c r="C814" s="543"/>
      <c r="D814" s="57" t="str">
        <f>IF('SOW Units'!E318="","",'SOW Units'!E318)</f>
        <v>Per Day</v>
      </c>
      <c r="E814" s="82">
        <f>'SOW Units'!J318</f>
        <v>0</v>
      </c>
      <c r="F814" s="34">
        <f>'SOW Units'!G318</f>
        <v>2370.2199999999998</v>
      </c>
      <c r="G814" s="244">
        <f t="shared" si="83"/>
        <v>0</v>
      </c>
      <c r="H814" s="85">
        <v>0</v>
      </c>
      <c r="I814" s="360">
        <f t="shared" si="84"/>
        <v>0</v>
      </c>
      <c r="J814" s="89">
        <v>0</v>
      </c>
      <c r="K814" s="244">
        <f t="shared" si="85"/>
        <v>0</v>
      </c>
      <c r="L814" s="93">
        <f t="shared" si="86"/>
        <v>0</v>
      </c>
      <c r="M814" s="375">
        <f t="shared" si="87"/>
        <v>0</v>
      </c>
      <c r="N814" s="225" t="b">
        <f t="shared" si="88"/>
        <v>0</v>
      </c>
      <c r="O814" s="36"/>
      <c r="P814" s="36"/>
      <c r="Q814" s="36"/>
      <c r="R814" s="36"/>
    </row>
    <row r="815" spans="1:18" s="8" customFormat="1" ht="16.5" hidden="1" customHeight="1" x14ac:dyDescent="0.3">
      <c r="A815" s="122" t="str">
        <f>'SOW Units'!B319</f>
        <v>16-22.</v>
      </c>
      <c r="B815" s="542" t="str">
        <f>IF('SOW Units'!C319="","",'SOW Units'!C319)</f>
        <v xml:space="preserve">AS/SVE System Package - Medium </v>
      </c>
      <c r="C815" s="543"/>
      <c r="D815" s="57" t="str">
        <f>IF('SOW Units'!E319="","",'SOW Units'!E319)</f>
        <v>Per Week</v>
      </c>
      <c r="E815" s="82">
        <f>'SOW Units'!J319</f>
        <v>0</v>
      </c>
      <c r="F815" s="34">
        <f>'SOW Units'!G319</f>
        <v>4132.71</v>
      </c>
      <c r="G815" s="244">
        <f t="shared" si="83"/>
        <v>0</v>
      </c>
      <c r="H815" s="85">
        <v>0</v>
      </c>
      <c r="I815" s="360">
        <f t="shared" si="84"/>
        <v>0</v>
      </c>
      <c r="J815" s="89">
        <v>0</v>
      </c>
      <c r="K815" s="244">
        <f t="shared" si="85"/>
        <v>0</v>
      </c>
      <c r="L815" s="93">
        <f t="shared" si="86"/>
        <v>0</v>
      </c>
      <c r="M815" s="375">
        <f t="shared" si="87"/>
        <v>0</v>
      </c>
      <c r="N815" s="225" t="b">
        <f t="shared" si="88"/>
        <v>0</v>
      </c>
      <c r="O815" s="36"/>
      <c r="P815" s="36"/>
      <c r="Q815" s="36"/>
      <c r="R815" s="36"/>
    </row>
    <row r="816" spans="1:18" s="8" customFormat="1" ht="16.5" hidden="1" customHeight="1" x14ac:dyDescent="0.3">
      <c r="A816" s="122" t="str">
        <f>'SOW Units'!B320</f>
        <v>16-23.</v>
      </c>
      <c r="B816" s="542" t="str">
        <f>IF('SOW Units'!C320="","",'SOW Units'!C320)</f>
        <v xml:space="preserve">MPE System Package - Medium </v>
      </c>
      <c r="C816" s="543"/>
      <c r="D816" s="57" t="str">
        <f>IF('SOW Units'!E320="","",'SOW Units'!E320)</f>
        <v>Per Day</v>
      </c>
      <c r="E816" s="82">
        <f>'SOW Units'!J320</f>
        <v>0</v>
      </c>
      <c r="F816" s="34">
        <f>'SOW Units'!G320</f>
        <v>1944.81</v>
      </c>
      <c r="G816" s="244">
        <f t="shared" si="83"/>
        <v>0</v>
      </c>
      <c r="H816" s="85">
        <v>0</v>
      </c>
      <c r="I816" s="360">
        <f t="shared" si="84"/>
        <v>0</v>
      </c>
      <c r="J816" s="89">
        <v>0</v>
      </c>
      <c r="K816" s="244">
        <f t="shared" si="85"/>
        <v>0</v>
      </c>
      <c r="L816" s="93">
        <f t="shared" si="86"/>
        <v>0</v>
      </c>
      <c r="M816" s="375">
        <f t="shared" si="87"/>
        <v>0</v>
      </c>
      <c r="N816" s="225" t="b">
        <f t="shared" si="88"/>
        <v>0</v>
      </c>
      <c r="O816" s="36"/>
      <c r="P816" s="36"/>
      <c r="Q816" s="36"/>
      <c r="R816" s="36"/>
    </row>
    <row r="817" spans="1:18" s="8" customFormat="1" ht="16.5" hidden="1" customHeight="1" x14ac:dyDescent="0.3">
      <c r="A817" s="122" t="str">
        <f>'SOW Units'!B321</f>
        <v>16-24.</v>
      </c>
      <c r="B817" s="542" t="str">
        <f>IF('SOW Units'!C321="","",'SOW Units'!C321)</f>
        <v>MPE System Package - Medium</v>
      </c>
      <c r="C817" s="543"/>
      <c r="D817" s="57" t="str">
        <f>IF('SOW Units'!E321="","",'SOW Units'!E321)</f>
        <v>Per Week</v>
      </c>
      <c r="E817" s="82">
        <f>'SOW Units'!J321</f>
        <v>0</v>
      </c>
      <c r="F817" s="34">
        <f>'SOW Units'!G321</f>
        <v>4254.26</v>
      </c>
      <c r="G817" s="244">
        <f t="shared" si="83"/>
        <v>0</v>
      </c>
      <c r="H817" s="85">
        <v>0</v>
      </c>
      <c r="I817" s="360">
        <f t="shared" si="84"/>
        <v>0</v>
      </c>
      <c r="J817" s="89">
        <v>0</v>
      </c>
      <c r="K817" s="244">
        <f t="shared" si="85"/>
        <v>0</v>
      </c>
      <c r="L817" s="93">
        <f t="shared" si="86"/>
        <v>0</v>
      </c>
      <c r="M817" s="375">
        <f t="shared" si="87"/>
        <v>0</v>
      </c>
      <c r="N817" s="225" t="b">
        <f t="shared" si="88"/>
        <v>0</v>
      </c>
      <c r="O817" s="36"/>
      <c r="P817" s="36"/>
      <c r="Q817" s="36"/>
      <c r="R817" s="36"/>
    </row>
    <row r="818" spans="1:18" s="8" customFormat="1" ht="16.5" hidden="1" customHeight="1" x14ac:dyDescent="0.3">
      <c r="A818" s="122" t="str">
        <f>'SOW Units'!B322</f>
        <v>16-25.</v>
      </c>
      <c r="B818" s="542" t="str">
        <f>IF('SOW Units'!C322="","",'SOW Units'!C322)</f>
        <v>AS/MPE System Package - Medium</v>
      </c>
      <c r="C818" s="543"/>
      <c r="D818" s="57" t="str">
        <f>IF('SOW Units'!E322="","",'SOW Units'!E322)</f>
        <v>Per Day</v>
      </c>
      <c r="E818" s="82">
        <f>'SOW Units'!J322</f>
        <v>0</v>
      </c>
      <c r="F818" s="34">
        <f>'SOW Units'!G322</f>
        <v>6730</v>
      </c>
      <c r="G818" s="244">
        <f t="shared" si="83"/>
        <v>0</v>
      </c>
      <c r="H818" s="85">
        <v>0</v>
      </c>
      <c r="I818" s="360">
        <f t="shared" si="84"/>
        <v>0</v>
      </c>
      <c r="J818" s="89">
        <v>0</v>
      </c>
      <c r="K818" s="244">
        <f t="shared" si="85"/>
        <v>0</v>
      </c>
      <c r="L818" s="93">
        <f t="shared" si="86"/>
        <v>0</v>
      </c>
      <c r="M818" s="375">
        <f t="shared" si="87"/>
        <v>0</v>
      </c>
      <c r="N818" s="225" t="b">
        <f t="shared" si="88"/>
        <v>0</v>
      </c>
      <c r="O818" s="36"/>
      <c r="P818" s="36"/>
      <c r="Q818" s="36"/>
      <c r="R818" s="36"/>
    </row>
    <row r="819" spans="1:18" s="8" customFormat="1" ht="16.5" hidden="1" customHeight="1" x14ac:dyDescent="0.3">
      <c r="A819" s="122" t="str">
        <f>'SOW Units'!B323</f>
        <v>16-26.</v>
      </c>
      <c r="B819" s="542" t="str">
        <f>IF('SOW Units'!C323="","",'SOW Units'!C323)</f>
        <v>AS/MPE System Package - Medium</v>
      </c>
      <c r="C819" s="543"/>
      <c r="D819" s="57" t="str">
        <f>IF('SOW Units'!E323="","",'SOW Units'!E323)</f>
        <v>Per Week</v>
      </c>
      <c r="E819" s="82">
        <f>'SOW Units'!J323</f>
        <v>0</v>
      </c>
      <c r="F819" s="34">
        <f>'SOW Units'!G323</f>
        <v>13200</v>
      </c>
      <c r="G819" s="244">
        <f t="shared" si="83"/>
        <v>0</v>
      </c>
      <c r="H819" s="85">
        <v>0</v>
      </c>
      <c r="I819" s="360">
        <f t="shared" si="84"/>
        <v>0</v>
      </c>
      <c r="J819" s="89">
        <v>0</v>
      </c>
      <c r="K819" s="244">
        <f t="shared" si="85"/>
        <v>0</v>
      </c>
      <c r="L819" s="93">
        <f t="shared" si="86"/>
        <v>0</v>
      </c>
      <c r="M819" s="375">
        <f t="shared" si="87"/>
        <v>0</v>
      </c>
      <c r="N819" s="225" t="b">
        <f t="shared" si="88"/>
        <v>0</v>
      </c>
      <c r="O819" s="36"/>
      <c r="P819" s="36"/>
      <c r="Q819" s="36"/>
      <c r="R819" s="36"/>
    </row>
    <row r="820" spans="1:18" s="8" customFormat="1" ht="16.5" hidden="1" customHeight="1" x14ac:dyDescent="0.3">
      <c r="A820" s="122" t="str">
        <f>'SOW Units'!B324</f>
        <v>16-27.</v>
      </c>
      <c r="B820" s="542" t="str">
        <f>IF('SOW Units'!C324="","",'SOW Units'!C324)</f>
        <v>SVE System Package - Medium</v>
      </c>
      <c r="C820" s="543"/>
      <c r="D820" s="57" t="str">
        <f>IF('SOW Units'!E324="","",'SOW Units'!E324)</f>
        <v>Per Day</v>
      </c>
      <c r="E820" s="82">
        <f>'SOW Units'!J324</f>
        <v>0</v>
      </c>
      <c r="F820" s="34">
        <f>'SOW Units'!G324</f>
        <v>4011</v>
      </c>
      <c r="G820" s="244">
        <f t="shared" si="83"/>
        <v>0</v>
      </c>
      <c r="H820" s="85">
        <v>0</v>
      </c>
      <c r="I820" s="360">
        <f t="shared" si="84"/>
        <v>0</v>
      </c>
      <c r="J820" s="89">
        <v>0</v>
      </c>
      <c r="K820" s="244">
        <f t="shared" si="85"/>
        <v>0</v>
      </c>
      <c r="L820" s="93">
        <f t="shared" si="86"/>
        <v>0</v>
      </c>
      <c r="M820" s="375">
        <f t="shared" si="87"/>
        <v>0</v>
      </c>
      <c r="N820" s="225" t="b">
        <f t="shared" si="88"/>
        <v>0</v>
      </c>
      <c r="O820" s="36"/>
      <c r="P820" s="36"/>
      <c r="Q820" s="36"/>
      <c r="R820" s="36"/>
    </row>
    <row r="821" spans="1:18" s="8" customFormat="1" ht="16.5" hidden="1" customHeight="1" x14ac:dyDescent="0.3">
      <c r="A821" s="122" t="str">
        <f>'SOW Units'!B325</f>
        <v>16-28.</v>
      </c>
      <c r="B821" s="542" t="str">
        <f>IF('SOW Units'!C325="","",'SOW Units'!C325)</f>
        <v>SVE System Package - Medium</v>
      </c>
      <c r="C821" s="543"/>
      <c r="D821" s="57" t="str">
        <f>IF('SOW Units'!E325="","",'SOW Units'!E325)</f>
        <v>Per Week</v>
      </c>
      <c r="E821" s="82">
        <f>'SOW Units'!J325</f>
        <v>0</v>
      </c>
      <c r="F821" s="34">
        <f>'SOW Units'!G325</f>
        <v>8977.5</v>
      </c>
      <c r="G821" s="244">
        <f t="shared" si="83"/>
        <v>0</v>
      </c>
      <c r="H821" s="85">
        <v>0</v>
      </c>
      <c r="I821" s="360">
        <f t="shared" si="84"/>
        <v>0</v>
      </c>
      <c r="J821" s="89">
        <v>0</v>
      </c>
      <c r="K821" s="244">
        <f t="shared" si="85"/>
        <v>0</v>
      </c>
      <c r="L821" s="93">
        <f t="shared" si="86"/>
        <v>0</v>
      </c>
      <c r="M821" s="375">
        <f t="shared" si="87"/>
        <v>0</v>
      </c>
      <c r="N821" s="225" t="b">
        <f t="shared" si="88"/>
        <v>0</v>
      </c>
      <c r="O821" s="36"/>
      <c r="P821" s="36"/>
      <c r="Q821" s="36"/>
      <c r="R821" s="36"/>
    </row>
    <row r="822" spans="1:18" s="8" customFormat="1" ht="32.25" hidden="1" customHeight="1" x14ac:dyDescent="0.3">
      <c r="A822" s="253" t="str">
        <f>'SOW Units'!B326</f>
        <v>17.</v>
      </c>
      <c r="B822" s="562" t="str">
        <f>IF('SOW Units'!C326="","",'SOW Units'!C326)</f>
        <v>MONTHLY REMEDIATION SYSTEM O&amp;M PACKAGED WORK SCOPES (Excluding Remediation System Equipment)</v>
      </c>
      <c r="C822" s="563"/>
      <c r="D822" s="206" t="str">
        <f>IF('SOW Units'!E326="","",'SOW Units'!E326)</f>
        <v/>
      </c>
      <c r="E822" s="207"/>
      <c r="F822" s="194"/>
      <c r="G822" s="243"/>
      <c r="H822" s="208"/>
      <c r="I822" s="359"/>
      <c r="J822" s="196"/>
      <c r="K822" s="243"/>
      <c r="L822" s="209"/>
      <c r="M822" s="374"/>
      <c r="N822" s="225" t="b">
        <f t="shared" si="88"/>
        <v>0</v>
      </c>
      <c r="O822" s="36"/>
      <c r="P822" s="36"/>
      <c r="Q822" s="36"/>
      <c r="R822" s="36"/>
    </row>
    <row r="823" spans="1:18" s="8" customFormat="1" ht="16.5" hidden="1" customHeight="1" x14ac:dyDescent="0.3">
      <c r="A823" s="122" t="str">
        <f>'SOW Units'!B327</f>
        <v>17-1.</v>
      </c>
      <c r="B823" s="542" t="str">
        <f>IF('SOW Units'!C327="","",'SOW Units'!C327)</f>
        <v xml:space="preserve">System O&amp;M Package - Small </v>
      </c>
      <c r="C823" s="543"/>
      <c r="D823" s="57" t="str">
        <f>IF('SOW Units'!E327="","",'SOW Units'!E327)</f>
        <v>Per Month</v>
      </c>
      <c r="E823" s="82">
        <f>'SOW Units'!J327</f>
        <v>0</v>
      </c>
      <c r="F823" s="34">
        <f>'SOW Units'!G327</f>
        <v>2976.75</v>
      </c>
      <c r="G823" s="244">
        <f t="shared" si="83"/>
        <v>0</v>
      </c>
      <c r="H823" s="85">
        <v>0</v>
      </c>
      <c r="I823" s="360">
        <f t="shared" si="84"/>
        <v>0</v>
      </c>
      <c r="J823" s="89">
        <v>0</v>
      </c>
      <c r="K823" s="244">
        <f t="shared" si="85"/>
        <v>0</v>
      </c>
      <c r="L823" s="93">
        <f t="shared" si="86"/>
        <v>0</v>
      </c>
      <c r="M823" s="375">
        <f t="shared" si="87"/>
        <v>0</v>
      </c>
      <c r="N823" s="225" t="b">
        <f t="shared" si="88"/>
        <v>0</v>
      </c>
      <c r="O823" s="36"/>
      <c r="P823" s="36"/>
      <c r="Q823" s="36"/>
      <c r="R823" s="36"/>
    </row>
    <row r="824" spans="1:18" s="8" customFormat="1" ht="16.5" hidden="1" customHeight="1" x14ac:dyDescent="0.3">
      <c r="A824" s="122" t="str">
        <f>'SOW Units'!B328</f>
        <v>17-2.</v>
      </c>
      <c r="B824" s="542" t="str">
        <f>IF('SOW Units'!C328="","",'SOW Units'!C328)</f>
        <v>System O&amp;M Package - Medium</v>
      </c>
      <c r="C824" s="543"/>
      <c r="D824" s="57" t="str">
        <f>IF('SOW Units'!E328="","",'SOW Units'!E328)</f>
        <v>Per Month</v>
      </c>
      <c r="E824" s="82">
        <f>'SOW Units'!J328</f>
        <v>0</v>
      </c>
      <c r="F824" s="34">
        <f>'SOW Units'!G328</f>
        <v>3417.75</v>
      </c>
      <c r="G824" s="244">
        <f t="shared" si="83"/>
        <v>0</v>
      </c>
      <c r="H824" s="85">
        <v>0</v>
      </c>
      <c r="I824" s="360">
        <f t="shared" si="84"/>
        <v>0</v>
      </c>
      <c r="J824" s="89">
        <v>0</v>
      </c>
      <c r="K824" s="244">
        <f t="shared" si="85"/>
        <v>0</v>
      </c>
      <c r="L824" s="93">
        <f t="shared" si="86"/>
        <v>0</v>
      </c>
      <c r="M824" s="375">
        <f t="shared" si="87"/>
        <v>0</v>
      </c>
      <c r="N824" s="225" t="b">
        <f t="shared" si="88"/>
        <v>0</v>
      </c>
      <c r="O824" s="36"/>
      <c r="P824" s="36"/>
      <c r="Q824" s="36"/>
      <c r="R824" s="36"/>
    </row>
    <row r="825" spans="1:18" s="8" customFormat="1" ht="16.5" hidden="1" customHeight="1" x14ac:dyDescent="0.3">
      <c r="A825" s="122" t="str">
        <f>'SOW Units'!B329</f>
        <v>17-3.</v>
      </c>
      <c r="B825" s="542" t="str">
        <f>IF('SOW Units'!C329="","",'SOW Units'!C329)</f>
        <v xml:space="preserve">System O&amp;M Package - Large </v>
      </c>
      <c r="C825" s="543"/>
      <c r="D825" s="57" t="str">
        <f>IF('SOW Units'!E329="","",'SOW Units'!E329)</f>
        <v>Per Month</v>
      </c>
      <c r="E825" s="82">
        <f>'SOW Units'!J329</f>
        <v>0</v>
      </c>
      <c r="F825" s="34">
        <f>'SOW Units'!G329</f>
        <v>3858.75</v>
      </c>
      <c r="G825" s="244">
        <f t="shared" si="83"/>
        <v>0</v>
      </c>
      <c r="H825" s="85">
        <v>0</v>
      </c>
      <c r="I825" s="360">
        <f t="shared" si="84"/>
        <v>0</v>
      </c>
      <c r="J825" s="89">
        <v>0</v>
      </c>
      <c r="K825" s="244">
        <f t="shared" si="85"/>
        <v>0</v>
      </c>
      <c r="L825" s="93">
        <f t="shared" si="86"/>
        <v>0</v>
      </c>
      <c r="M825" s="375">
        <f t="shared" si="87"/>
        <v>0</v>
      </c>
      <c r="N825" s="225" t="b">
        <f t="shared" si="88"/>
        <v>0</v>
      </c>
      <c r="O825" s="36"/>
      <c r="P825" s="36"/>
      <c r="Q825" s="36"/>
      <c r="R825" s="36"/>
    </row>
    <row r="826" spans="1:18" s="9" customFormat="1" ht="16.5" hidden="1" customHeight="1" x14ac:dyDescent="0.3">
      <c r="A826" s="122" t="str">
        <f>'SOW Units'!B330</f>
        <v>17-4.</v>
      </c>
      <c r="B826" s="542" t="str">
        <f>IF('SOW Units'!C330="","",'SOW Units'!C330)</f>
        <v xml:space="preserve">System O&amp;M Package - Extra Large </v>
      </c>
      <c r="C826" s="543"/>
      <c r="D826" s="57" t="str">
        <f>IF('SOW Units'!E330="","",'SOW Units'!E330)</f>
        <v>Per Month</v>
      </c>
      <c r="E826" s="82">
        <f>'SOW Units'!J330</f>
        <v>0</v>
      </c>
      <c r="F826" s="34">
        <f>'SOW Units'!G330</f>
        <v>4375.82</v>
      </c>
      <c r="G826" s="244">
        <f t="shared" si="83"/>
        <v>0</v>
      </c>
      <c r="H826" s="85">
        <v>0</v>
      </c>
      <c r="I826" s="360">
        <f t="shared" si="84"/>
        <v>0</v>
      </c>
      <c r="J826" s="89">
        <v>0</v>
      </c>
      <c r="K826" s="244">
        <f t="shared" si="85"/>
        <v>0</v>
      </c>
      <c r="L826" s="93">
        <f t="shared" si="86"/>
        <v>0</v>
      </c>
      <c r="M826" s="375">
        <f t="shared" si="87"/>
        <v>0</v>
      </c>
      <c r="N826" s="225" t="b">
        <f t="shared" si="88"/>
        <v>0</v>
      </c>
      <c r="O826" s="45"/>
      <c r="P826" s="45"/>
      <c r="Q826" s="45"/>
      <c r="R826" s="45"/>
    </row>
    <row r="827" spans="1:18" s="8" customFormat="1" ht="16.5" hidden="1" customHeight="1" x14ac:dyDescent="0.3">
      <c r="A827" s="122" t="str">
        <f>'SOW Units'!B331</f>
        <v>17-5.</v>
      </c>
      <c r="B827" s="542" t="str">
        <f>IF('SOW Units'!C331="","",'SOW Units'!C331)</f>
        <v>Supplemental System O&amp;M Package - Add Thermox or Catox Treatment</v>
      </c>
      <c r="C827" s="543"/>
      <c r="D827" s="57" t="str">
        <f>IF('SOW Units'!E331="","",'SOW Units'!E331)</f>
        <v>Per Month</v>
      </c>
      <c r="E827" s="82">
        <f>'SOW Units'!J331</f>
        <v>0</v>
      </c>
      <c r="F827" s="34">
        <f>'SOW Units'!G331</f>
        <v>520.91999999999996</v>
      </c>
      <c r="G827" s="244">
        <f t="shared" ref="G827:G890" si="89">$F827*E827</f>
        <v>0</v>
      </c>
      <c r="H827" s="85">
        <v>0</v>
      </c>
      <c r="I827" s="360">
        <f t="shared" ref="I827:I890" si="90">H827*F827</f>
        <v>0</v>
      </c>
      <c r="J827" s="89">
        <v>0</v>
      </c>
      <c r="K827" s="244">
        <f t="shared" ref="K827:K890" si="91">$F827*J827</f>
        <v>0</v>
      </c>
      <c r="L827" s="93">
        <f t="shared" ref="L827:L890" si="92">E827-H827-J827</f>
        <v>0</v>
      </c>
      <c r="M827" s="375">
        <f t="shared" ref="M827:M890" si="93">G827-I827-K827</f>
        <v>0</v>
      </c>
      <c r="N827" s="225" t="b">
        <f t="shared" si="88"/>
        <v>0</v>
      </c>
      <c r="O827" s="36"/>
      <c r="P827" s="36"/>
      <c r="Q827" s="36"/>
      <c r="R827" s="36"/>
    </row>
    <row r="828" spans="1:18" s="8" customFormat="1" ht="17.25" hidden="1" customHeight="1" x14ac:dyDescent="0.3">
      <c r="A828" s="253" t="str">
        <f>'SOW Units'!B332</f>
        <v>18.</v>
      </c>
      <c r="B828" s="560" t="str">
        <f>IF('SOW Units'!C332="","",'SOW Units'!C332)</f>
        <v>REMEDIAL ACTION SYSTEM/EQUIPMENT USE (Equipment Only, Excluding O&amp;M)</v>
      </c>
      <c r="C828" s="561"/>
      <c r="D828" s="206" t="str">
        <f>IF('SOW Units'!E332="","",'SOW Units'!E332)</f>
        <v/>
      </c>
      <c r="E828" s="207"/>
      <c r="F828" s="194"/>
      <c r="G828" s="243"/>
      <c r="H828" s="208"/>
      <c r="I828" s="359"/>
      <c r="J828" s="196"/>
      <c r="K828" s="243"/>
      <c r="L828" s="209"/>
      <c r="M828" s="374"/>
      <c r="N828" s="225" t="b">
        <f t="shared" si="88"/>
        <v>0</v>
      </c>
      <c r="O828" s="36"/>
      <c r="P828" s="36"/>
      <c r="Q828" s="36"/>
      <c r="R828" s="36"/>
    </row>
    <row r="829" spans="1:18" s="8" customFormat="1" ht="16.5" hidden="1" customHeight="1" x14ac:dyDescent="0.3">
      <c r="A829" s="122" t="str">
        <f>'SOW Units'!B333</f>
        <v>18-1.</v>
      </c>
      <c r="B829" s="542" t="str">
        <f>IF('SOW Units'!C333="","",'SOW Units'!C333)</f>
        <v>Medium Holding Tank - 2,000 to 6,000 gal. capacity - Short Term ≤ 6 mos.</v>
      </c>
      <c r="C829" s="543"/>
      <c r="D829" s="57" t="str">
        <f>IF('SOW Units'!E333="","",'SOW Units'!E333)</f>
        <v>Per Month</v>
      </c>
      <c r="E829" s="82">
        <f>'SOW Units'!J333</f>
        <v>0</v>
      </c>
      <c r="F829" s="34">
        <f>'SOW Units'!G333</f>
        <v>334.24</v>
      </c>
      <c r="G829" s="244">
        <f t="shared" si="89"/>
        <v>0</v>
      </c>
      <c r="H829" s="85">
        <v>0</v>
      </c>
      <c r="I829" s="360">
        <f t="shared" si="90"/>
        <v>0</v>
      </c>
      <c r="J829" s="89">
        <v>0</v>
      </c>
      <c r="K829" s="244">
        <f t="shared" si="91"/>
        <v>0</v>
      </c>
      <c r="L829" s="93">
        <f t="shared" si="92"/>
        <v>0</v>
      </c>
      <c r="M829" s="375">
        <f t="shared" si="93"/>
        <v>0</v>
      </c>
      <c r="N829" s="225" t="b">
        <f t="shared" si="88"/>
        <v>0</v>
      </c>
      <c r="O829" s="36"/>
      <c r="P829" s="36"/>
      <c r="Q829" s="36"/>
      <c r="R829" s="36"/>
    </row>
    <row r="830" spans="1:18" s="8" customFormat="1" ht="16.5" hidden="1" customHeight="1" x14ac:dyDescent="0.3">
      <c r="A830" s="122" t="str">
        <f>'SOW Units'!B334</f>
        <v>18-2.</v>
      </c>
      <c r="B830" s="542" t="str">
        <f>IF('SOW Units'!C334="","",'SOW Units'!C334)</f>
        <v>Medium Holding Tank - 2,000 to 6,000 gal. capacity - Long Term &gt; 6 mos.</v>
      </c>
      <c r="C830" s="543"/>
      <c r="D830" s="57" t="str">
        <f>IF('SOW Units'!E334="","",'SOW Units'!E334)</f>
        <v>Per Month</v>
      </c>
      <c r="E830" s="82">
        <f>'SOW Units'!J334</f>
        <v>0</v>
      </c>
      <c r="F830" s="34">
        <f>'SOW Units'!G334</f>
        <v>200.55</v>
      </c>
      <c r="G830" s="244">
        <f t="shared" si="89"/>
        <v>0</v>
      </c>
      <c r="H830" s="85">
        <v>0</v>
      </c>
      <c r="I830" s="360">
        <f t="shared" si="90"/>
        <v>0</v>
      </c>
      <c r="J830" s="89">
        <v>0</v>
      </c>
      <c r="K830" s="244">
        <f t="shared" si="91"/>
        <v>0</v>
      </c>
      <c r="L830" s="93">
        <f t="shared" si="92"/>
        <v>0</v>
      </c>
      <c r="M830" s="375">
        <f t="shared" si="93"/>
        <v>0</v>
      </c>
      <c r="N830" s="225" t="b">
        <f t="shared" si="88"/>
        <v>0</v>
      </c>
      <c r="O830" s="36"/>
      <c r="P830" s="36"/>
      <c r="Q830" s="36"/>
      <c r="R830" s="36"/>
    </row>
    <row r="831" spans="1:18" s="8" customFormat="1" ht="16.5" hidden="1" customHeight="1" x14ac:dyDescent="0.3">
      <c r="A831" s="122" t="str">
        <f>'SOW Units'!B335</f>
        <v>18-3.</v>
      </c>
      <c r="B831" s="542" t="str">
        <f>IF('SOW Units'!C335="","",'SOW Units'!C335)</f>
        <v>Large Holding Tank &gt; 6,000 to 10,000 gal. capacity - Short Term ≤ 6 mos.</v>
      </c>
      <c r="C831" s="543"/>
      <c r="D831" s="57" t="str">
        <f>IF('SOW Units'!E335="","",'SOW Units'!E335)</f>
        <v>Per Month</v>
      </c>
      <c r="E831" s="82">
        <f>'SOW Units'!J335</f>
        <v>0</v>
      </c>
      <c r="F831" s="34">
        <f>'SOW Units'!G335</f>
        <v>1002.78</v>
      </c>
      <c r="G831" s="244">
        <f t="shared" si="89"/>
        <v>0</v>
      </c>
      <c r="H831" s="85">
        <v>0</v>
      </c>
      <c r="I831" s="360">
        <f t="shared" si="90"/>
        <v>0</v>
      </c>
      <c r="J831" s="89">
        <v>0</v>
      </c>
      <c r="K831" s="244">
        <f t="shared" si="91"/>
        <v>0</v>
      </c>
      <c r="L831" s="93">
        <f t="shared" si="92"/>
        <v>0</v>
      </c>
      <c r="M831" s="375">
        <f t="shared" si="93"/>
        <v>0</v>
      </c>
      <c r="N831" s="225" t="b">
        <f t="shared" si="88"/>
        <v>0</v>
      </c>
      <c r="O831" s="36"/>
      <c r="P831" s="36"/>
      <c r="Q831" s="36"/>
      <c r="R831" s="36"/>
    </row>
    <row r="832" spans="1:18" s="8" customFormat="1" ht="16.5" hidden="1" customHeight="1" x14ac:dyDescent="0.3">
      <c r="A832" s="122" t="str">
        <f>'SOW Units'!B336</f>
        <v>18-4.</v>
      </c>
      <c r="B832" s="542" t="str">
        <f>IF('SOW Units'!C336="","",'SOW Units'!C336)</f>
        <v>Large Holding Tank &gt; 6,000 to 10,000 gal. capacity - Long Term &gt; 6 mos.</v>
      </c>
      <c r="C832" s="543"/>
      <c r="D832" s="57" t="str">
        <f>IF('SOW Units'!E336="","",'SOW Units'!E336)</f>
        <v>Per Month</v>
      </c>
      <c r="E832" s="82">
        <f>'SOW Units'!J336</f>
        <v>0</v>
      </c>
      <c r="F832" s="34">
        <f>'SOW Units'!G336</f>
        <v>510.51</v>
      </c>
      <c r="G832" s="244">
        <f t="shared" si="89"/>
        <v>0</v>
      </c>
      <c r="H832" s="85">
        <v>0</v>
      </c>
      <c r="I832" s="360">
        <f t="shared" si="90"/>
        <v>0</v>
      </c>
      <c r="J832" s="89">
        <v>0</v>
      </c>
      <c r="K832" s="244">
        <f t="shared" si="91"/>
        <v>0</v>
      </c>
      <c r="L832" s="93">
        <f t="shared" si="92"/>
        <v>0</v>
      </c>
      <c r="M832" s="375">
        <f t="shared" si="93"/>
        <v>0</v>
      </c>
      <c r="N832" s="225" t="b">
        <f t="shared" si="88"/>
        <v>0</v>
      </c>
      <c r="O832" s="36"/>
      <c r="P832" s="36"/>
      <c r="Q832" s="36"/>
      <c r="R832" s="36"/>
    </row>
    <row r="833" spans="1:18" s="8" customFormat="1" ht="16.5" hidden="1" customHeight="1" x14ac:dyDescent="0.3">
      <c r="A833" s="122" t="str">
        <f>'SOW Units'!B337</f>
        <v>18-5.</v>
      </c>
      <c r="B833" s="542" t="str">
        <f>IF('SOW Units'!C337="","",'SOW Units'!C337)</f>
        <v>Groundwater Treatment System - Stand Alone Small - Short Term ≤ 6 mos.</v>
      </c>
      <c r="C833" s="543"/>
      <c r="D833" s="57" t="str">
        <f>IF('SOW Units'!E337="","",'SOW Units'!E337)</f>
        <v>Per Month</v>
      </c>
      <c r="E833" s="82">
        <f>'SOW Units'!J337</f>
        <v>0</v>
      </c>
      <c r="F833" s="34">
        <f>'SOW Units'!G337</f>
        <v>2242.5</v>
      </c>
      <c r="G833" s="244">
        <f t="shared" si="89"/>
        <v>0</v>
      </c>
      <c r="H833" s="85">
        <v>0</v>
      </c>
      <c r="I833" s="360">
        <f t="shared" si="90"/>
        <v>0</v>
      </c>
      <c r="J833" s="89">
        <v>0</v>
      </c>
      <c r="K833" s="244">
        <f t="shared" si="91"/>
        <v>0</v>
      </c>
      <c r="L833" s="93">
        <f t="shared" si="92"/>
        <v>0</v>
      </c>
      <c r="M833" s="375">
        <f t="shared" si="93"/>
        <v>0</v>
      </c>
      <c r="N833" s="225" t="b">
        <f t="shared" si="88"/>
        <v>0</v>
      </c>
      <c r="O833" s="36"/>
      <c r="P833" s="36"/>
      <c r="Q833" s="36"/>
      <c r="R833" s="36"/>
    </row>
    <row r="834" spans="1:18" s="8" customFormat="1" ht="16.5" hidden="1" customHeight="1" x14ac:dyDescent="0.3">
      <c r="A834" s="122" t="str">
        <f>'SOW Units'!B338</f>
        <v>18-6.</v>
      </c>
      <c r="B834" s="542" t="str">
        <f>IF('SOW Units'!C338="","",'SOW Units'!C338)</f>
        <v>Groundwater Treatment System - Stand Alone Small - Long Term &gt; 6 mos.</v>
      </c>
      <c r="C834" s="543"/>
      <c r="D834" s="57" t="str">
        <f>IF('SOW Units'!E338="","",'SOW Units'!E338)</f>
        <v>Per Month</v>
      </c>
      <c r="E834" s="82">
        <f>'SOW Units'!J338</f>
        <v>0</v>
      </c>
      <c r="F834" s="34">
        <f>'SOW Units'!G338</f>
        <v>1361.36</v>
      </c>
      <c r="G834" s="244">
        <f t="shared" si="89"/>
        <v>0</v>
      </c>
      <c r="H834" s="85">
        <v>0</v>
      </c>
      <c r="I834" s="360">
        <f t="shared" si="90"/>
        <v>0</v>
      </c>
      <c r="J834" s="89">
        <v>0</v>
      </c>
      <c r="K834" s="244">
        <f t="shared" si="91"/>
        <v>0</v>
      </c>
      <c r="L834" s="93">
        <f t="shared" si="92"/>
        <v>0</v>
      </c>
      <c r="M834" s="375">
        <f t="shared" si="93"/>
        <v>0</v>
      </c>
      <c r="N834" s="225" t="b">
        <f t="shared" si="88"/>
        <v>0</v>
      </c>
      <c r="O834" s="36"/>
      <c r="P834" s="36"/>
      <c r="Q834" s="36"/>
      <c r="R834" s="36"/>
    </row>
    <row r="835" spans="1:18" s="8" customFormat="1" ht="16.5" hidden="1" customHeight="1" x14ac:dyDescent="0.3">
      <c r="A835" s="122" t="str">
        <f>'SOW Units'!B339</f>
        <v>18-7.</v>
      </c>
      <c r="B835" s="542" t="str">
        <f>IF('SOW Units'!C339="","",'SOW Units'!C339)</f>
        <v>Groundwater Treatment System - Stand Alone Medium - Short Term ≤ 6 mos.</v>
      </c>
      <c r="C835" s="543"/>
      <c r="D835" s="57" t="str">
        <f>IF('SOW Units'!E339="","",'SOW Units'!E339)</f>
        <v>Per Month</v>
      </c>
      <c r="E835" s="82">
        <f>'SOW Units'!J339</f>
        <v>0</v>
      </c>
      <c r="F835" s="34">
        <f>'SOW Units'!G339</f>
        <v>2316.7399999999998</v>
      </c>
      <c r="G835" s="244">
        <f t="shared" si="89"/>
        <v>0</v>
      </c>
      <c r="H835" s="85">
        <v>0</v>
      </c>
      <c r="I835" s="360">
        <f t="shared" si="90"/>
        <v>0</v>
      </c>
      <c r="J835" s="89">
        <v>0</v>
      </c>
      <c r="K835" s="244">
        <f t="shared" si="91"/>
        <v>0</v>
      </c>
      <c r="L835" s="93">
        <f t="shared" si="92"/>
        <v>0</v>
      </c>
      <c r="M835" s="375">
        <f t="shared" si="93"/>
        <v>0</v>
      </c>
      <c r="N835" s="225" t="b">
        <f t="shared" si="88"/>
        <v>0</v>
      </c>
      <c r="O835" s="36"/>
      <c r="P835" s="36"/>
      <c r="Q835" s="36"/>
      <c r="R835" s="36"/>
    </row>
    <row r="836" spans="1:18" s="8" customFormat="1" ht="16.5" hidden="1" customHeight="1" x14ac:dyDescent="0.3">
      <c r="A836" s="122" t="str">
        <f>'SOW Units'!B340</f>
        <v>18-8.</v>
      </c>
      <c r="B836" s="542" t="str">
        <f>IF('SOW Units'!C340="","",'SOW Units'!C340)</f>
        <v>Groundwater Treatment System - Stand Alone Medium - Long Term &gt; 6 mos.</v>
      </c>
      <c r="C836" s="543"/>
      <c r="D836" s="57" t="str">
        <f>IF('SOW Units'!E340="","",'SOW Units'!E340)</f>
        <v>Per Month</v>
      </c>
      <c r="E836" s="82">
        <f>'SOW Units'!J340</f>
        <v>0</v>
      </c>
      <c r="F836" s="34">
        <f>'SOW Units'!G340</f>
        <v>1540.03</v>
      </c>
      <c r="G836" s="244">
        <f t="shared" si="89"/>
        <v>0</v>
      </c>
      <c r="H836" s="85">
        <v>0</v>
      </c>
      <c r="I836" s="360">
        <f t="shared" si="90"/>
        <v>0</v>
      </c>
      <c r="J836" s="89">
        <v>0</v>
      </c>
      <c r="K836" s="244">
        <f t="shared" si="91"/>
        <v>0</v>
      </c>
      <c r="L836" s="93">
        <f t="shared" si="92"/>
        <v>0</v>
      </c>
      <c r="M836" s="375">
        <f t="shared" si="93"/>
        <v>0</v>
      </c>
      <c r="N836" s="225" t="b">
        <f t="shared" si="88"/>
        <v>0</v>
      </c>
      <c r="O836" s="36"/>
      <c r="P836" s="36"/>
      <c r="Q836" s="36"/>
      <c r="R836" s="36"/>
    </row>
    <row r="837" spans="1:18" s="8" customFormat="1" ht="16.5" hidden="1" customHeight="1" x14ac:dyDescent="0.3">
      <c r="A837" s="122" t="str">
        <f>'SOW Units'!B341</f>
        <v>18-9.</v>
      </c>
      <c r="B837" s="542" t="str">
        <f>IF('SOW Units'!C341="","",'SOW Units'!C341)</f>
        <v>Groundwater Treatment System - Stand Alone Large - Short Term ≤ 6 mos.</v>
      </c>
      <c r="C837" s="543"/>
      <c r="D837" s="57" t="str">
        <f>IF('SOW Units'!E341="","",'SOW Units'!E341)</f>
        <v>Per Month</v>
      </c>
      <c r="E837" s="82">
        <f>'SOW Units'!J341</f>
        <v>0</v>
      </c>
      <c r="F837" s="34">
        <f>'SOW Units'!G341</f>
        <v>2297.29</v>
      </c>
      <c r="G837" s="244">
        <f t="shared" si="89"/>
        <v>0</v>
      </c>
      <c r="H837" s="85">
        <v>0</v>
      </c>
      <c r="I837" s="360">
        <f t="shared" si="90"/>
        <v>0</v>
      </c>
      <c r="J837" s="89">
        <v>0</v>
      </c>
      <c r="K837" s="244">
        <f t="shared" si="91"/>
        <v>0</v>
      </c>
      <c r="L837" s="93">
        <f t="shared" si="92"/>
        <v>0</v>
      </c>
      <c r="M837" s="375">
        <f t="shared" si="93"/>
        <v>0</v>
      </c>
      <c r="N837" s="225" t="b">
        <f t="shared" si="88"/>
        <v>0</v>
      </c>
      <c r="O837" s="36"/>
      <c r="P837" s="36"/>
      <c r="Q837" s="36"/>
      <c r="R837" s="36"/>
    </row>
    <row r="838" spans="1:18" s="8" customFormat="1" ht="16.5" hidden="1" customHeight="1" x14ac:dyDescent="0.3">
      <c r="A838" s="122" t="str">
        <f>'SOW Units'!B342</f>
        <v>18-10.</v>
      </c>
      <c r="B838" s="542" t="str">
        <f>IF('SOW Units'!C342="","",'SOW Units'!C342)</f>
        <v>Groundwater Treatment System - Stand Alone Large - Long Term &gt; 6 mos.</v>
      </c>
      <c r="C838" s="543"/>
      <c r="D838" s="57" t="str">
        <f>IF('SOW Units'!E342="","",'SOW Units'!E342)</f>
        <v>Per Month</v>
      </c>
      <c r="E838" s="82">
        <f>'SOW Units'!J342</f>
        <v>0</v>
      </c>
      <c r="F838" s="34">
        <f>'SOW Units'!G342</f>
        <v>1306.6500000000001</v>
      </c>
      <c r="G838" s="244">
        <f t="shared" si="89"/>
        <v>0</v>
      </c>
      <c r="H838" s="85">
        <v>0</v>
      </c>
      <c r="I838" s="360">
        <f t="shared" si="90"/>
        <v>0</v>
      </c>
      <c r="J838" s="89">
        <v>0</v>
      </c>
      <c r="K838" s="244">
        <f t="shared" si="91"/>
        <v>0</v>
      </c>
      <c r="L838" s="93">
        <f t="shared" si="92"/>
        <v>0</v>
      </c>
      <c r="M838" s="375">
        <f t="shared" si="93"/>
        <v>0</v>
      </c>
      <c r="N838" s="225" t="b">
        <f t="shared" si="88"/>
        <v>0</v>
      </c>
      <c r="O838" s="36"/>
      <c r="P838" s="36"/>
      <c r="Q838" s="36"/>
      <c r="R838" s="36"/>
    </row>
    <row r="839" spans="1:18" s="8" customFormat="1" ht="16.5" hidden="1" customHeight="1" x14ac:dyDescent="0.3">
      <c r="A839" s="122" t="str">
        <f>'SOW Units'!B343</f>
        <v>18-11.</v>
      </c>
      <c r="B839" s="542" t="str">
        <f>IF('SOW Units'!C343="","",'SOW Units'!C343)</f>
        <v>Air Sparge System - Small - Short Term ≤ 6 mos.</v>
      </c>
      <c r="C839" s="543"/>
      <c r="D839" s="57" t="str">
        <f>IF('SOW Units'!E343="","",'SOW Units'!E343)</f>
        <v>Per Month</v>
      </c>
      <c r="E839" s="82">
        <f>'SOW Units'!J343</f>
        <v>0</v>
      </c>
      <c r="F839" s="34">
        <f>'SOW Units'!G343</f>
        <v>2892.75</v>
      </c>
      <c r="G839" s="244">
        <f t="shared" si="89"/>
        <v>0</v>
      </c>
      <c r="H839" s="85">
        <v>0</v>
      </c>
      <c r="I839" s="360">
        <f t="shared" si="90"/>
        <v>0</v>
      </c>
      <c r="J839" s="89">
        <v>0</v>
      </c>
      <c r="K839" s="244">
        <f t="shared" si="91"/>
        <v>0</v>
      </c>
      <c r="L839" s="93">
        <f t="shared" si="92"/>
        <v>0</v>
      </c>
      <c r="M839" s="375">
        <f t="shared" si="93"/>
        <v>0</v>
      </c>
      <c r="N839" s="225" t="b">
        <f t="shared" si="88"/>
        <v>0</v>
      </c>
      <c r="O839" s="36"/>
      <c r="P839" s="36"/>
      <c r="Q839" s="36"/>
      <c r="R839" s="36"/>
    </row>
    <row r="840" spans="1:18" s="8" customFormat="1" ht="16.5" hidden="1" customHeight="1" x14ac:dyDescent="0.3">
      <c r="A840" s="122" t="str">
        <f>'SOW Units'!B344</f>
        <v>18-12.</v>
      </c>
      <c r="B840" s="542" t="str">
        <f>IF('SOW Units'!C344="","",'SOW Units'!C344)</f>
        <v>Air Sparge System - Small - Long Term &gt; 6 mos.</v>
      </c>
      <c r="C840" s="543"/>
      <c r="D840" s="57" t="str">
        <f>IF('SOW Units'!E344="","",'SOW Units'!E344)</f>
        <v>Per Month</v>
      </c>
      <c r="E840" s="82">
        <f>'SOW Units'!J344</f>
        <v>0</v>
      </c>
      <c r="F840" s="34">
        <f>'SOW Units'!G344</f>
        <v>1932.68</v>
      </c>
      <c r="G840" s="244">
        <f t="shared" si="89"/>
        <v>0</v>
      </c>
      <c r="H840" s="85">
        <v>0</v>
      </c>
      <c r="I840" s="360">
        <f t="shared" si="90"/>
        <v>0</v>
      </c>
      <c r="J840" s="89">
        <v>0</v>
      </c>
      <c r="K840" s="244">
        <f t="shared" si="91"/>
        <v>0</v>
      </c>
      <c r="L840" s="93">
        <f t="shared" si="92"/>
        <v>0</v>
      </c>
      <c r="M840" s="375">
        <f t="shared" si="93"/>
        <v>0</v>
      </c>
      <c r="N840" s="225" t="b">
        <f t="shared" si="88"/>
        <v>0</v>
      </c>
      <c r="O840" s="36"/>
      <c r="P840" s="36"/>
      <c r="Q840" s="36"/>
      <c r="R840" s="36"/>
    </row>
    <row r="841" spans="1:18" s="8" customFormat="1" ht="16.5" hidden="1" customHeight="1" x14ac:dyDescent="0.3">
      <c r="A841" s="122" t="str">
        <f>'SOW Units'!B345</f>
        <v>18-13.</v>
      </c>
      <c r="B841" s="542" t="str">
        <f>IF('SOW Units'!C345="","",'SOW Units'!C345)</f>
        <v>Air Sparge System - Medium - Short Term ≤ 6 mos.</v>
      </c>
      <c r="C841" s="543"/>
      <c r="D841" s="57" t="str">
        <f>IF('SOW Units'!E345="","",'SOW Units'!E345)</f>
        <v>Per Month</v>
      </c>
      <c r="E841" s="82">
        <f>'SOW Units'!J345</f>
        <v>0</v>
      </c>
      <c r="F841" s="34">
        <f>'SOW Units'!G345</f>
        <v>3222.45</v>
      </c>
      <c r="G841" s="244">
        <f t="shared" si="89"/>
        <v>0</v>
      </c>
      <c r="H841" s="85">
        <v>0</v>
      </c>
      <c r="I841" s="360">
        <f t="shared" si="90"/>
        <v>0</v>
      </c>
      <c r="J841" s="89">
        <v>0</v>
      </c>
      <c r="K841" s="244">
        <f t="shared" si="91"/>
        <v>0</v>
      </c>
      <c r="L841" s="93">
        <f t="shared" si="92"/>
        <v>0</v>
      </c>
      <c r="M841" s="375">
        <f t="shared" si="93"/>
        <v>0</v>
      </c>
      <c r="N841" s="225" t="b">
        <f t="shared" si="88"/>
        <v>0</v>
      </c>
      <c r="O841" s="36"/>
      <c r="P841" s="36"/>
      <c r="Q841" s="36"/>
      <c r="R841" s="36"/>
    </row>
    <row r="842" spans="1:18" s="8" customFormat="1" ht="16.5" hidden="1" customHeight="1" x14ac:dyDescent="0.3">
      <c r="A842" s="122" t="str">
        <f>'SOW Units'!B346</f>
        <v>18-14.</v>
      </c>
      <c r="B842" s="542" t="str">
        <f>IF('SOW Units'!C346="","",'SOW Units'!C346)</f>
        <v>Air Sparge System - Medium - Long Term &gt; 6 mos.</v>
      </c>
      <c r="C842" s="543"/>
      <c r="D842" s="57" t="str">
        <f>IF('SOW Units'!E346="","",'SOW Units'!E346)</f>
        <v>Per Month</v>
      </c>
      <c r="E842" s="82">
        <f>'SOW Units'!J346</f>
        <v>0</v>
      </c>
      <c r="F842" s="34">
        <f>'SOW Units'!G346</f>
        <v>2153.1799999999998</v>
      </c>
      <c r="G842" s="244">
        <f t="shared" si="89"/>
        <v>0</v>
      </c>
      <c r="H842" s="85">
        <v>0</v>
      </c>
      <c r="I842" s="360">
        <f t="shared" si="90"/>
        <v>0</v>
      </c>
      <c r="J842" s="89">
        <v>0</v>
      </c>
      <c r="K842" s="244">
        <f t="shared" si="91"/>
        <v>0</v>
      </c>
      <c r="L842" s="93">
        <f t="shared" si="92"/>
        <v>0</v>
      </c>
      <c r="M842" s="375">
        <f t="shared" si="93"/>
        <v>0</v>
      </c>
      <c r="N842" s="225" t="b">
        <f t="shared" si="88"/>
        <v>0</v>
      </c>
      <c r="O842" s="36"/>
      <c r="P842" s="36"/>
      <c r="Q842" s="36"/>
      <c r="R842" s="36"/>
    </row>
    <row r="843" spans="1:18" s="8" customFormat="1" ht="16.5" hidden="1" customHeight="1" x14ac:dyDescent="0.3">
      <c r="A843" s="122" t="str">
        <f>'SOW Units'!B347</f>
        <v>18-15.</v>
      </c>
      <c r="B843" s="542" t="str">
        <f>IF('SOW Units'!C347="","",'SOW Units'!C347)</f>
        <v>Air Sparge System - Large - Short Term ≤ 6 mos.</v>
      </c>
      <c r="C843" s="543"/>
      <c r="D843" s="57" t="str">
        <f>IF('SOW Units'!E347="","",'SOW Units'!E347)</f>
        <v>Per Month</v>
      </c>
      <c r="E843" s="82">
        <f>'SOW Units'!J347</f>
        <v>0</v>
      </c>
      <c r="F843" s="34">
        <f>'SOW Units'!G347</f>
        <v>4674.6000000000004</v>
      </c>
      <c r="G843" s="244">
        <f t="shared" si="89"/>
        <v>0</v>
      </c>
      <c r="H843" s="85">
        <v>0</v>
      </c>
      <c r="I843" s="360">
        <f t="shared" si="90"/>
        <v>0</v>
      </c>
      <c r="J843" s="89">
        <v>0</v>
      </c>
      <c r="K843" s="244">
        <f t="shared" si="91"/>
        <v>0</v>
      </c>
      <c r="L843" s="93">
        <f t="shared" si="92"/>
        <v>0</v>
      </c>
      <c r="M843" s="375">
        <f t="shared" si="93"/>
        <v>0</v>
      </c>
      <c r="N843" s="225" t="b">
        <f t="shared" si="88"/>
        <v>0</v>
      </c>
      <c r="O843" s="36"/>
      <c r="P843" s="36"/>
      <c r="Q843" s="36"/>
      <c r="R843" s="36"/>
    </row>
    <row r="844" spans="1:18" s="8" customFormat="1" ht="16.5" hidden="1" customHeight="1" x14ac:dyDescent="0.3">
      <c r="A844" s="122" t="str">
        <f>'SOW Units'!B348</f>
        <v>18-16.</v>
      </c>
      <c r="B844" s="542" t="str">
        <f>IF('SOW Units'!C348="","",'SOW Units'!C348)</f>
        <v>Air Sparge System - Large - Long Term &gt; 6 mos.</v>
      </c>
      <c r="C844" s="543"/>
      <c r="D844" s="57" t="str">
        <f>IF('SOW Units'!E348="","",'SOW Units'!E348)</f>
        <v>Per Month</v>
      </c>
      <c r="E844" s="82">
        <f>'SOW Units'!J348</f>
        <v>0</v>
      </c>
      <c r="F844" s="34">
        <f>'SOW Units'!G348</f>
        <v>3123.38</v>
      </c>
      <c r="G844" s="244">
        <f t="shared" si="89"/>
        <v>0</v>
      </c>
      <c r="H844" s="85">
        <v>0</v>
      </c>
      <c r="I844" s="360">
        <f t="shared" si="90"/>
        <v>0</v>
      </c>
      <c r="J844" s="89">
        <v>0</v>
      </c>
      <c r="K844" s="244">
        <f t="shared" si="91"/>
        <v>0</v>
      </c>
      <c r="L844" s="93">
        <f t="shared" si="92"/>
        <v>0</v>
      </c>
      <c r="M844" s="375">
        <f t="shared" si="93"/>
        <v>0</v>
      </c>
      <c r="N844" s="225" t="b">
        <f t="shared" si="88"/>
        <v>0</v>
      </c>
      <c r="O844" s="36"/>
      <c r="P844" s="36"/>
      <c r="Q844" s="36"/>
      <c r="R844" s="36"/>
    </row>
    <row r="845" spans="1:18" s="8" customFormat="1" ht="16.5" hidden="1" customHeight="1" x14ac:dyDescent="0.3">
      <c r="A845" s="122" t="str">
        <f>'SOW Units'!B349</f>
        <v>18-17.</v>
      </c>
      <c r="B845" s="542" t="str">
        <f>IF('SOW Units'!C349="","",'SOW Units'!C349)</f>
        <v>AS/SVE System - Small - Short Term ≤ 6 mos.</v>
      </c>
      <c r="C845" s="543"/>
      <c r="D845" s="57" t="str">
        <f>IF('SOW Units'!E349="","",'SOW Units'!E349)</f>
        <v>Per Month</v>
      </c>
      <c r="E845" s="82">
        <f>'SOW Units'!J349</f>
        <v>0</v>
      </c>
      <c r="F845" s="34">
        <f>'SOW Units'!G349</f>
        <v>6184</v>
      </c>
      <c r="G845" s="244">
        <f t="shared" si="89"/>
        <v>0</v>
      </c>
      <c r="H845" s="85">
        <v>0</v>
      </c>
      <c r="I845" s="360">
        <f t="shared" si="90"/>
        <v>0</v>
      </c>
      <c r="J845" s="89">
        <v>0</v>
      </c>
      <c r="K845" s="244">
        <f t="shared" si="91"/>
        <v>0</v>
      </c>
      <c r="L845" s="93">
        <f t="shared" si="92"/>
        <v>0</v>
      </c>
      <c r="M845" s="375">
        <f t="shared" si="93"/>
        <v>0</v>
      </c>
      <c r="N845" s="225" t="b">
        <f t="shared" si="88"/>
        <v>0</v>
      </c>
      <c r="O845" s="36"/>
      <c r="P845" s="36"/>
      <c r="Q845" s="36"/>
      <c r="R845" s="36"/>
    </row>
    <row r="846" spans="1:18" s="8" customFormat="1" ht="16.5" hidden="1" customHeight="1" x14ac:dyDescent="0.3">
      <c r="A846" s="122" t="str">
        <f>'SOW Units'!B350</f>
        <v>18-18.</v>
      </c>
      <c r="B846" s="542" t="str">
        <f>IF('SOW Units'!C350="","",'SOW Units'!C350)</f>
        <v>AS/SVE System - Small - Long Term &gt; 6 mos.</v>
      </c>
      <c r="C846" s="543"/>
      <c r="D846" s="57" t="str">
        <f>IF('SOW Units'!E350="","",'SOW Units'!E350)</f>
        <v>Per Month</v>
      </c>
      <c r="E846" s="82">
        <f>'SOW Units'!J350</f>
        <v>0</v>
      </c>
      <c r="F846" s="34">
        <f>'SOW Units'!G350</f>
        <v>4131.75</v>
      </c>
      <c r="G846" s="244">
        <f t="shared" si="89"/>
        <v>0</v>
      </c>
      <c r="H846" s="85">
        <v>0</v>
      </c>
      <c r="I846" s="360">
        <f t="shared" si="90"/>
        <v>0</v>
      </c>
      <c r="J846" s="89">
        <v>0</v>
      </c>
      <c r="K846" s="244">
        <f t="shared" si="91"/>
        <v>0</v>
      </c>
      <c r="L846" s="93">
        <f t="shared" si="92"/>
        <v>0</v>
      </c>
      <c r="M846" s="375">
        <f t="shared" si="93"/>
        <v>0</v>
      </c>
      <c r="N846" s="225" t="b">
        <f t="shared" si="88"/>
        <v>0</v>
      </c>
      <c r="O846" s="36"/>
      <c r="P846" s="36"/>
      <c r="Q846" s="36"/>
      <c r="R846" s="36"/>
    </row>
    <row r="847" spans="1:18" s="8" customFormat="1" ht="16.5" hidden="1" customHeight="1" x14ac:dyDescent="0.3">
      <c r="A847" s="122" t="str">
        <f>'SOW Units'!B351</f>
        <v>18-19.</v>
      </c>
      <c r="B847" s="542" t="str">
        <f>IF('SOW Units'!C351="","",'SOW Units'!C351)</f>
        <v>AS/SVE System - Medium - Short Term ≤ 6 mos.</v>
      </c>
      <c r="C847" s="543"/>
      <c r="D847" s="57" t="str">
        <f>IF('SOW Units'!E351="","",'SOW Units'!E351)</f>
        <v>Per Month</v>
      </c>
      <c r="E847" s="82">
        <f>'SOW Units'!J351</f>
        <v>0</v>
      </c>
      <c r="F847" s="34">
        <f>'SOW Units'!G351</f>
        <v>7218</v>
      </c>
      <c r="G847" s="244">
        <f t="shared" si="89"/>
        <v>0</v>
      </c>
      <c r="H847" s="85">
        <v>0</v>
      </c>
      <c r="I847" s="360">
        <f t="shared" si="90"/>
        <v>0</v>
      </c>
      <c r="J847" s="89">
        <v>0</v>
      </c>
      <c r="K847" s="244">
        <f t="shared" si="91"/>
        <v>0</v>
      </c>
      <c r="L847" s="93">
        <f t="shared" si="92"/>
        <v>0</v>
      </c>
      <c r="M847" s="375">
        <f t="shared" si="93"/>
        <v>0</v>
      </c>
      <c r="N847" s="225" t="b">
        <f t="shared" si="88"/>
        <v>0</v>
      </c>
      <c r="O847" s="36"/>
      <c r="P847" s="36"/>
      <c r="Q847" s="36"/>
      <c r="R847" s="36"/>
    </row>
    <row r="848" spans="1:18" s="8" customFormat="1" ht="16.5" hidden="1" customHeight="1" x14ac:dyDescent="0.3">
      <c r="A848" s="122" t="str">
        <f>'SOW Units'!B352</f>
        <v>18-20.</v>
      </c>
      <c r="B848" s="542" t="str">
        <f>IF('SOW Units'!C352="","",'SOW Units'!C352)</f>
        <v>AS/SVE System - Medium - Long Term &gt; 6 mos.</v>
      </c>
      <c r="C848" s="543"/>
      <c r="D848" s="57" t="str">
        <f>IF('SOW Units'!E352="","",'SOW Units'!E352)</f>
        <v>Per Month</v>
      </c>
      <c r="E848" s="82">
        <f>'SOW Units'!J352</f>
        <v>0</v>
      </c>
      <c r="F848" s="34">
        <f>'SOW Units'!G352</f>
        <v>4822.6499999999996</v>
      </c>
      <c r="G848" s="244">
        <f t="shared" si="89"/>
        <v>0</v>
      </c>
      <c r="H848" s="85">
        <v>0</v>
      </c>
      <c r="I848" s="360">
        <f t="shared" si="90"/>
        <v>0</v>
      </c>
      <c r="J848" s="89">
        <v>0</v>
      </c>
      <c r="K848" s="244">
        <f t="shared" si="91"/>
        <v>0</v>
      </c>
      <c r="L848" s="93">
        <f t="shared" si="92"/>
        <v>0</v>
      </c>
      <c r="M848" s="375">
        <f t="shared" si="93"/>
        <v>0</v>
      </c>
      <c r="N848" s="225" t="b">
        <f t="shared" si="88"/>
        <v>0</v>
      </c>
      <c r="O848" s="36"/>
      <c r="P848" s="36"/>
      <c r="Q848" s="36"/>
      <c r="R848" s="36"/>
    </row>
    <row r="849" spans="1:18" s="8" customFormat="1" ht="16.5" hidden="1" customHeight="1" x14ac:dyDescent="0.3">
      <c r="A849" s="122" t="str">
        <f>'SOW Units'!B353</f>
        <v>18-21.</v>
      </c>
      <c r="B849" s="542" t="str">
        <f>IF('SOW Units'!C353="","",'SOW Units'!C353)</f>
        <v>AS/SVE System - Large - Short Term ≤ 6 mos.</v>
      </c>
      <c r="C849" s="543"/>
      <c r="D849" s="57" t="str">
        <f>IF('SOW Units'!E353="","",'SOW Units'!E353)</f>
        <v>Per Month</v>
      </c>
      <c r="E849" s="82">
        <f>'SOW Units'!J353</f>
        <v>0</v>
      </c>
      <c r="F849" s="34">
        <f>'SOW Units'!G353</f>
        <v>9000</v>
      </c>
      <c r="G849" s="244">
        <f t="shared" si="89"/>
        <v>0</v>
      </c>
      <c r="H849" s="85">
        <v>0</v>
      </c>
      <c r="I849" s="360">
        <f t="shared" si="90"/>
        <v>0</v>
      </c>
      <c r="J849" s="89">
        <v>0</v>
      </c>
      <c r="K849" s="244">
        <f t="shared" si="91"/>
        <v>0</v>
      </c>
      <c r="L849" s="93">
        <f t="shared" si="92"/>
        <v>0</v>
      </c>
      <c r="M849" s="375">
        <f t="shared" si="93"/>
        <v>0</v>
      </c>
      <c r="N849" s="225" t="b">
        <f t="shared" si="88"/>
        <v>0</v>
      </c>
      <c r="O849" s="36"/>
      <c r="P849" s="36"/>
      <c r="Q849" s="36"/>
      <c r="R849" s="36"/>
    </row>
    <row r="850" spans="1:18" s="8" customFormat="1" ht="16.5" hidden="1" customHeight="1" x14ac:dyDescent="0.3">
      <c r="A850" s="122" t="str">
        <f>'SOW Units'!B354</f>
        <v>18-22.</v>
      </c>
      <c r="B850" s="542" t="str">
        <f>IF('SOW Units'!C354="","",'SOW Units'!C354)</f>
        <v>AS/SVE System - Large - Long Term &gt; 6 mos.</v>
      </c>
      <c r="C850" s="543"/>
      <c r="D850" s="57" t="str">
        <f>IF('SOW Units'!E354="","",'SOW Units'!E354)</f>
        <v>Per Month</v>
      </c>
      <c r="E850" s="82">
        <f>'SOW Units'!J354</f>
        <v>0</v>
      </c>
      <c r="F850" s="34">
        <f>'SOW Units'!G354</f>
        <v>5775</v>
      </c>
      <c r="G850" s="244">
        <f t="shared" si="89"/>
        <v>0</v>
      </c>
      <c r="H850" s="85">
        <v>0</v>
      </c>
      <c r="I850" s="360">
        <f t="shared" si="90"/>
        <v>0</v>
      </c>
      <c r="J850" s="89">
        <v>0</v>
      </c>
      <c r="K850" s="244">
        <f t="shared" si="91"/>
        <v>0</v>
      </c>
      <c r="L850" s="93">
        <f t="shared" si="92"/>
        <v>0</v>
      </c>
      <c r="M850" s="375">
        <f t="shared" si="93"/>
        <v>0</v>
      </c>
      <c r="N850" s="225" t="b">
        <f t="shared" si="88"/>
        <v>0</v>
      </c>
      <c r="O850" s="36"/>
      <c r="P850" s="36"/>
      <c r="Q850" s="36"/>
      <c r="R850" s="36"/>
    </row>
    <row r="851" spans="1:18" s="8" customFormat="1" ht="16.5" hidden="1" customHeight="1" x14ac:dyDescent="0.3">
      <c r="A851" s="122" t="str">
        <f>'SOW Units'!B355</f>
        <v>18-23.</v>
      </c>
      <c r="B851" s="542" t="str">
        <f>IF('SOW Units'!C355="","",'SOW Units'!C355)</f>
        <v>MPE System - Small - Short Term ≤ 6 mos.</v>
      </c>
      <c r="C851" s="543"/>
      <c r="D851" s="57" t="str">
        <f>IF('SOW Units'!E355="","",'SOW Units'!E355)</f>
        <v>Per Month</v>
      </c>
      <c r="E851" s="82">
        <f>'SOW Units'!J355</f>
        <v>0</v>
      </c>
      <c r="F851" s="34">
        <f>'SOW Units'!G355</f>
        <v>4130.7</v>
      </c>
      <c r="G851" s="244">
        <f t="shared" si="89"/>
        <v>0</v>
      </c>
      <c r="H851" s="85">
        <v>0</v>
      </c>
      <c r="I851" s="360">
        <f t="shared" si="90"/>
        <v>0</v>
      </c>
      <c r="J851" s="89">
        <v>0</v>
      </c>
      <c r="K851" s="244">
        <f t="shared" si="91"/>
        <v>0</v>
      </c>
      <c r="L851" s="93">
        <f t="shared" si="92"/>
        <v>0</v>
      </c>
      <c r="M851" s="375">
        <f t="shared" si="93"/>
        <v>0</v>
      </c>
      <c r="N851" s="225" t="b">
        <f t="shared" si="88"/>
        <v>0</v>
      </c>
      <c r="O851" s="36"/>
      <c r="P851" s="36"/>
      <c r="Q851" s="36"/>
      <c r="R851" s="36"/>
    </row>
    <row r="852" spans="1:18" s="8" customFormat="1" ht="16.5" hidden="1" customHeight="1" x14ac:dyDescent="0.3">
      <c r="A852" s="122" t="str">
        <f>'SOW Units'!B356</f>
        <v>18-24.</v>
      </c>
      <c r="B852" s="542" t="str">
        <f>IF('SOW Units'!C356="","",'SOW Units'!C356)</f>
        <v>MPE System - Small - Long Term &gt; 6 mos.</v>
      </c>
      <c r="C852" s="543"/>
      <c r="D852" s="57" t="str">
        <f>IF('SOW Units'!E356="","",'SOW Units'!E356)</f>
        <v>Per Month</v>
      </c>
      <c r="E852" s="82">
        <f>'SOW Units'!J356</f>
        <v>0</v>
      </c>
      <c r="F852" s="34">
        <f>'SOW Units'!G356</f>
        <v>2759.55</v>
      </c>
      <c r="G852" s="244">
        <f t="shared" si="89"/>
        <v>0</v>
      </c>
      <c r="H852" s="85">
        <v>0</v>
      </c>
      <c r="I852" s="360">
        <f t="shared" si="90"/>
        <v>0</v>
      </c>
      <c r="J852" s="89">
        <v>0</v>
      </c>
      <c r="K852" s="244">
        <f t="shared" si="91"/>
        <v>0</v>
      </c>
      <c r="L852" s="93">
        <f t="shared" si="92"/>
        <v>0</v>
      </c>
      <c r="M852" s="375">
        <f t="shared" si="93"/>
        <v>0</v>
      </c>
      <c r="N852" s="225" t="b">
        <f t="shared" si="88"/>
        <v>0</v>
      </c>
      <c r="O852" s="36"/>
      <c r="P852" s="36"/>
      <c r="Q852" s="36"/>
      <c r="R852" s="36"/>
    </row>
    <row r="853" spans="1:18" s="9" customFormat="1" ht="16.5" hidden="1" customHeight="1" x14ac:dyDescent="0.3">
      <c r="A853" s="122" t="str">
        <f>'SOW Units'!B357</f>
        <v>18-25.</v>
      </c>
      <c r="B853" s="542" t="str">
        <f>IF('SOW Units'!C357="","",'SOW Units'!C357)</f>
        <v>MPE System - Medium - Short Term ≤ 6 mos.</v>
      </c>
      <c r="C853" s="543"/>
      <c r="D853" s="57" t="str">
        <f>IF('SOW Units'!E357="","",'SOW Units'!E357)</f>
        <v>Per Month</v>
      </c>
      <c r="E853" s="82">
        <f>'SOW Units'!J357</f>
        <v>0</v>
      </c>
      <c r="F853" s="34">
        <f>'SOW Units'!G357</f>
        <v>6039.6</v>
      </c>
      <c r="G853" s="244">
        <f t="shared" si="89"/>
        <v>0</v>
      </c>
      <c r="H853" s="85">
        <v>0</v>
      </c>
      <c r="I853" s="360">
        <f t="shared" si="90"/>
        <v>0</v>
      </c>
      <c r="J853" s="89">
        <v>0</v>
      </c>
      <c r="K853" s="244">
        <f t="shared" si="91"/>
        <v>0</v>
      </c>
      <c r="L853" s="93">
        <f t="shared" si="92"/>
        <v>0</v>
      </c>
      <c r="M853" s="375">
        <f t="shared" si="93"/>
        <v>0</v>
      </c>
      <c r="N853" s="225" t="b">
        <f t="shared" si="88"/>
        <v>0</v>
      </c>
      <c r="O853" s="45"/>
      <c r="P853" s="45"/>
      <c r="Q853" s="45"/>
      <c r="R853" s="45"/>
    </row>
    <row r="854" spans="1:18" s="8" customFormat="1" ht="16.5" hidden="1" customHeight="1" x14ac:dyDescent="0.3">
      <c r="A854" s="122" t="str">
        <f>'SOW Units'!B358</f>
        <v>18-26.</v>
      </c>
      <c r="B854" s="542" t="str">
        <f>IF('SOW Units'!C358="","",'SOW Units'!C358)</f>
        <v>MPE System - Medium - Long Term &gt; 6 mos.</v>
      </c>
      <c r="C854" s="543"/>
      <c r="D854" s="57" t="str">
        <f>IF('SOW Units'!E358="","",'SOW Units'!E358)</f>
        <v>Per Month</v>
      </c>
      <c r="E854" s="82">
        <f>'SOW Units'!J358</f>
        <v>0</v>
      </c>
      <c r="F854" s="34">
        <f>'SOW Units'!G358</f>
        <v>4035.15</v>
      </c>
      <c r="G854" s="244">
        <f t="shared" si="89"/>
        <v>0</v>
      </c>
      <c r="H854" s="85">
        <v>0</v>
      </c>
      <c r="I854" s="360">
        <f t="shared" si="90"/>
        <v>0</v>
      </c>
      <c r="J854" s="89">
        <v>0</v>
      </c>
      <c r="K854" s="244">
        <f t="shared" si="91"/>
        <v>0</v>
      </c>
      <c r="L854" s="93">
        <f t="shared" si="92"/>
        <v>0</v>
      </c>
      <c r="M854" s="375">
        <f t="shared" si="93"/>
        <v>0</v>
      </c>
      <c r="N854" s="225" t="b">
        <f t="shared" si="88"/>
        <v>0</v>
      </c>
      <c r="O854" s="36"/>
      <c r="P854" s="36"/>
      <c r="Q854" s="36"/>
      <c r="R854" s="36"/>
    </row>
    <row r="855" spans="1:18" s="8" customFormat="1" ht="16.5" hidden="1" customHeight="1" x14ac:dyDescent="0.3">
      <c r="A855" s="122" t="str">
        <f>'SOW Units'!B359</f>
        <v>18-27.</v>
      </c>
      <c r="B855" s="542" t="str">
        <f>IF('SOW Units'!C359="","",'SOW Units'!C359)</f>
        <v>MPE System - Large - Short Term ≤ 6 mos.</v>
      </c>
      <c r="C855" s="543"/>
      <c r="D855" s="57" t="str">
        <f>IF('SOW Units'!E359="","",'SOW Units'!E359)</f>
        <v>Per Month</v>
      </c>
      <c r="E855" s="82">
        <f>'SOW Units'!J359</f>
        <v>0</v>
      </c>
      <c r="F855" s="34">
        <f>'SOW Units'!G359</f>
        <v>6830.25</v>
      </c>
      <c r="G855" s="244">
        <f t="shared" si="89"/>
        <v>0</v>
      </c>
      <c r="H855" s="85">
        <v>0</v>
      </c>
      <c r="I855" s="360">
        <f t="shared" si="90"/>
        <v>0</v>
      </c>
      <c r="J855" s="89">
        <v>0</v>
      </c>
      <c r="K855" s="244">
        <f t="shared" si="91"/>
        <v>0</v>
      </c>
      <c r="L855" s="93">
        <f t="shared" si="92"/>
        <v>0</v>
      </c>
      <c r="M855" s="375">
        <f t="shared" si="93"/>
        <v>0</v>
      </c>
      <c r="N855" s="225" t="b">
        <f t="shared" si="88"/>
        <v>0</v>
      </c>
      <c r="O855" s="36"/>
      <c r="P855" s="36"/>
      <c r="Q855" s="36"/>
      <c r="R855" s="36"/>
    </row>
    <row r="856" spans="1:18" s="8" customFormat="1" ht="16.5" hidden="1" customHeight="1" x14ac:dyDescent="0.3">
      <c r="A856" s="122" t="str">
        <f>'SOW Units'!B360</f>
        <v>18-28.</v>
      </c>
      <c r="B856" s="542" t="str">
        <f>IF('SOW Units'!C360="","",'SOW Units'!C360)</f>
        <v>MPE System - Large - Long Term &gt; 6 mos.</v>
      </c>
      <c r="C856" s="543"/>
      <c r="D856" s="57" t="str">
        <f>IF('SOW Units'!E360="","",'SOW Units'!E360)</f>
        <v>Per Month</v>
      </c>
      <c r="E856" s="82">
        <f>'SOW Units'!J360</f>
        <v>0</v>
      </c>
      <c r="F856" s="34">
        <f>'SOW Units'!G360</f>
        <v>5181.75</v>
      </c>
      <c r="G856" s="244">
        <f t="shared" si="89"/>
        <v>0</v>
      </c>
      <c r="H856" s="85">
        <v>0</v>
      </c>
      <c r="I856" s="360">
        <f t="shared" si="90"/>
        <v>0</v>
      </c>
      <c r="J856" s="89">
        <v>0</v>
      </c>
      <c r="K856" s="244">
        <f t="shared" si="91"/>
        <v>0</v>
      </c>
      <c r="L856" s="93">
        <f t="shared" si="92"/>
        <v>0</v>
      </c>
      <c r="M856" s="375">
        <f t="shared" si="93"/>
        <v>0</v>
      </c>
      <c r="N856" s="225" t="b">
        <f t="shared" si="88"/>
        <v>0</v>
      </c>
      <c r="O856" s="36"/>
      <c r="P856" s="36"/>
      <c r="Q856" s="36"/>
      <c r="R856" s="36"/>
    </row>
    <row r="857" spans="1:18" s="8" customFormat="1" ht="16.5" hidden="1" customHeight="1" x14ac:dyDescent="0.3">
      <c r="A857" s="122" t="str">
        <f>'SOW Units'!B361</f>
        <v>18-29.</v>
      </c>
      <c r="B857" s="542" t="str">
        <f>IF('SOW Units'!C361="","",'SOW Units'!C361)</f>
        <v>Groundwater Treatment - Add On - Small - Short Term ≤ 6 mos.</v>
      </c>
      <c r="C857" s="543"/>
      <c r="D857" s="57" t="str">
        <f>IF('SOW Units'!E361="","",'SOW Units'!E361)</f>
        <v>Per Month</v>
      </c>
      <c r="E857" s="82">
        <f>'SOW Units'!J361</f>
        <v>0</v>
      </c>
      <c r="F857" s="34">
        <f>'SOW Units'!G361</f>
        <v>619.32000000000005</v>
      </c>
      <c r="G857" s="244">
        <f t="shared" si="89"/>
        <v>0</v>
      </c>
      <c r="H857" s="85">
        <v>0</v>
      </c>
      <c r="I857" s="360">
        <f t="shared" si="90"/>
        <v>0</v>
      </c>
      <c r="J857" s="89">
        <v>0</v>
      </c>
      <c r="K857" s="244">
        <f t="shared" si="91"/>
        <v>0</v>
      </c>
      <c r="L857" s="93">
        <f t="shared" si="92"/>
        <v>0</v>
      </c>
      <c r="M857" s="375">
        <f t="shared" si="93"/>
        <v>0</v>
      </c>
      <c r="N857" s="225" t="b">
        <f t="shared" si="88"/>
        <v>0</v>
      </c>
      <c r="O857" s="36"/>
      <c r="P857" s="36"/>
      <c r="Q857" s="36"/>
      <c r="R857" s="36"/>
    </row>
    <row r="858" spans="1:18" s="8" customFormat="1" ht="16.5" hidden="1" customHeight="1" x14ac:dyDescent="0.3">
      <c r="A858" s="122" t="str">
        <f>'SOW Units'!B362</f>
        <v>18-30.</v>
      </c>
      <c r="B858" s="542" t="str">
        <f>IF('SOW Units'!C362="","",'SOW Units'!C362)</f>
        <v>Groundwater Treatment - Add On - Medium - Short Term ≤ 6 mos.</v>
      </c>
      <c r="C858" s="543"/>
      <c r="D858" s="57" t="str">
        <f>IF('SOW Units'!E362="","",'SOW Units'!E362)</f>
        <v>Per Month</v>
      </c>
      <c r="E858" s="82">
        <f>'SOW Units'!J362</f>
        <v>0</v>
      </c>
      <c r="F858" s="34">
        <f>'SOW Units'!G362</f>
        <v>1007.12</v>
      </c>
      <c r="G858" s="244">
        <f t="shared" si="89"/>
        <v>0</v>
      </c>
      <c r="H858" s="85">
        <v>0</v>
      </c>
      <c r="I858" s="360">
        <f t="shared" si="90"/>
        <v>0</v>
      </c>
      <c r="J858" s="89">
        <v>0</v>
      </c>
      <c r="K858" s="244">
        <f t="shared" si="91"/>
        <v>0</v>
      </c>
      <c r="L858" s="93">
        <f t="shared" si="92"/>
        <v>0</v>
      </c>
      <c r="M858" s="375">
        <f t="shared" si="93"/>
        <v>0</v>
      </c>
      <c r="N858" s="225" t="b">
        <f t="shared" si="88"/>
        <v>0</v>
      </c>
      <c r="O858" s="36"/>
      <c r="P858" s="36"/>
      <c r="Q858" s="36"/>
      <c r="R858" s="36"/>
    </row>
    <row r="859" spans="1:18" s="8" customFormat="1" ht="16.5" hidden="1" customHeight="1" x14ac:dyDescent="0.3">
      <c r="A859" s="122" t="str">
        <f>'SOW Units'!B363</f>
        <v>18-31.</v>
      </c>
      <c r="B859" s="542" t="str">
        <f>IF('SOW Units'!C363="","",'SOW Units'!C363)</f>
        <v>Groundwater Treatment - Add On - Large - Short Term ≤ 6 mos.</v>
      </c>
      <c r="C859" s="543"/>
      <c r="D859" s="57" t="str">
        <f>IF('SOW Units'!E363="","",'SOW Units'!E363)</f>
        <v>Per Month</v>
      </c>
      <c r="E859" s="82">
        <f>'SOW Units'!J363</f>
        <v>0</v>
      </c>
      <c r="F859" s="34">
        <f>'SOW Units'!G363</f>
        <v>2025.83</v>
      </c>
      <c r="G859" s="244">
        <f t="shared" si="89"/>
        <v>0</v>
      </c>
      <c r="H859" s="85">
        <v>0</v>
      </c>
      <c r="I859" s="360">
        <f t="shared" si="90"/>
        <v>0</v>
      </c>
      <c r="J859" s="89">
        <v>0</v>
      </c>
      <c r="K859" s="244">
        <f t="shared" si="91"/>
        <v>0</v>
      </c>
      <c r="L859" s="93">
        <f t="shared" si="92"/>
        <v>0</v>
      </c>
      <c r="M859" s="375">
        <f t="shared" si="93"/>
        <v>0</v>
      </c>
      <c r="N859" s="225" t="b">
        <f t="shared" ref="N859:N922" si="94">IF(E859&gt;0,TRUE,FALSE)</f>
        <v>0</v>
      </c>
      <c r="O859" s="36"/>
      <c r="P859" s="36"/>
      <c r="Q859" s="36"/>
      <c r="R859" s="36"/>
    </row>
    <row r="860" spans="1:18" s="8" customFormat="1" ht="16.5" hidden="1" customHeight="1" x14ac:dyDescent="0.3">
      <c r="A860" s="122" t="str">
        <f>'SOW Units'!B364</f>
        <v>18-32.</v>
      </c>
      <c r="B860" s="542" t="str">
        <f>IF('SOW Units'!C364="","",'SOW Units'!C364)</f>
        <v>Groundwater Treatment - Add On - Small - Long Term &gt; 6 mos.</v>
      </c>
      <c r="C860" s="543"/>
      <c r="D860" s="57" t="str">
        <f>IF('SOW Units'!E364="","",'SOW Units'!E364)</f>
        <v>Per Month</v>
      </c>
      <c r="E860" s="82">
        <f>'SOW Units'!J364</f>
        <v>0</v>
      </c>
      <c r="F860" s="34">
        <f>'SOW Units'!G364</f>
        <v>324.13</v>
      </c>
      <c r="G860" s="244">
        <f t="shared" si="89"/>
        <v>0</v>
      </c>
      <c r="H860" s="85">
        <v>0</v>
      </c>
      <c r="I860" s="360">
        <f t="shared" si="90"/>
        <v>0</v>
      </c>
      <c r="J860" s="89">
        <v>0</v>
      </c>
      <c r="K860" s="244">
        <f t="shared" si="91"/>
        <v>0</v>
      </c>
      <c r="L860" s="93">
        <f t="shared" si="92"/>
        <v>0</v>
      </c>
      <c r="M860" s="375">
        <f t="shared" si="93"/>
        <v>0</v>
      </c>
      <c r="N860" s="225" t="b">
        <f t="shared" si="94"/>
        <v>0</v>
      </c>
      <c r="O860" s="36"/>
      <c r="P860" s="36"/>
      <c r="Q860" s="36"/>
      <c r="R860" s="36"/>
    </row>
    <row r="861" spans="1:18" s="8" customFormat="1" ht="16.5" hidden="1" customHeight="1" x14ac:dyDescent="0.3">
      <c r="A861" s="122" t="str">
        <f>'SOW Units'!B365</f>
        <v>18-33.</v>
      </c>
      <c r="B861" s="542" t="str">
        <f>IF('SOW Units'!C365="","",'SOW Units'!C365)</f>
        <v>Groundwater Treatment - Add On - Medium - Long Term &gt; 6 mos.</v>
      </c>
      <c r="C861" s="543"/>
      <c r="D861" s="57" t="str">
        <f>IF('SOW Units'!E365="","",'SOW Units'!E365)</f>
        <v>Per Month</v>
      </c>
      <c r="E861" s="82">
        <f>'SOW Units'!J365</f>
        <v>0</v>
      </c>
      <c r="F861" s="34">
        <f>'SOW Units'!G365</f>
        <v>619.32000000000005</v>
      </c>
      <c r="G861" s="244">
        <f t="shared" si="89"/>
        <v>0</v>
      </c>
      <c r="H861" s="85">
        <v>0</v>
      </c>
      <c r="I861" s="360">
        <f t="shared" si="90"/>
        <v>0</v>
      </c>
      <c r="J861" s="89">
        <v>0</v>
      </c>
      <c r="K861" s="244">
        <f t="shared" si="91"/>
        <v>0</v>
      </c>
      <c r="L861" s="93">
        <f t="shared" si="92"/>
        <v>0</v>
      </c>
      <c r="M861" s="375">
        <f t="shared" si="93"/>
        <v>0</v>
      </c>
      <c r="N861" s="225" t="b">
        <f t="shared" si="94"/>
        <v>0</v>
      </c>
      <c r="O861" s="36"/>
      <c r="P861" s="36"/>
      <c r="Q861" s="36"/>
      <c r="R861" s="36"/>
    </row>
    <row r="862" spans="1:18" s="8" customFormat="1" ht="16.5" hidden="1" customHeight="1" x14ac:dyDescent="0.3">
      <c r="A862" s="122" t="str">
        <f>'SOW Units'!B366</f>
        <v>18-34.</v>
      </c>
      <c r="B862" s="542" t="str">
        <f>IF('SOW Units'!C366="","",'SOW Units'!C366)</f>
        <v>Groundwater Treatment - Add On - Large - Long Term &gt; 6 mos.</v>
      </c>
      <c r="C862" s="543"/>
      <c r="D862" s="57" t="str">
        <f>IF('SOW Units'!E366="","",'SOW Units'!E366)</f>
        <v>Per Month</v>
      </c>
      <c r="E862" s="82">
        <f>'SOW Units'!J366</f>
        <v>0</v>
      </c>
      <c r="F862" s="34">
        <f>'SOW Units'!G366</f>
        <v>1238.6500000000001</v>
      </c>
      <c r="G862" s="244">
        <f t="shared" si="89"/>
        <v>0</v>
      </c>
      <c r="H862" s="85">
        <v>0</v>
      </c>
      <c r="I862" s="360">
        <f t="shared" si="90"/>
        <v>0</v>
      </c>
      <c r="J862" s="89">
        <v>0</v>
      </c>
      <c r="K862" s="244">
        <f t="shared" si="91"/>
        <v>0</v>
      </c>
      <c r="L862" s="93">
        <f t="shared" si="92"/>
        <v>0</v>
      </c>
      <c r="M862" s="375">
        <f t="shared" si="93"/>
        <v>0</v>
      </c>
      <c r="N862" s="225" t="b">
        <f t="shared" si="94"/>
        <v>0</v>
      </c>
      <c r="O862" s="36"/>
      <c r="P862" s="36"/>
      <c r="Q862" s="36"/>
      <c r="R862" s="36"/>
    </row>
    <row r="863" spans="1:18" s="8" customFormat="1" ht="16.5" hidden="1" customHeight="1" x14ac:dyDescent="0.3">
      <c r="A863" s="122" t="str">
        <f>'SOW Units'!B367</f>
        <v>18-35.</v>
      </c>
      <c r="B863" s="542" t="str">
        <f>IF('SOW Units'!C367="","",'SOW Units'!C367)</f>
        <v>Carbon Off Gas Treatment - Add On - Small - Short Term ≤ 6 mos.</v>
      </c>
      <c r="C863" s="543"/>
      <c r="D863" s="57" t="str">
        <f>IF('SOW Units'!E367="","",'SOW Units'!E367)</f>
        <v>Per Month</v>
      </c>
      <c r="E863" s="82">
        <f>'SOW Units'!J367</f>
        <v>0</v>
      </c>
      <c r="F863" s="34">
        <f>'SOW Units'!G367</f>
        <v>648.27</v>
      </c>
      <c r="G863" s="244">
        <f t="shared" si="89"/>
        <v>0</v>
      </c>
      <c r="H863" s="85">
        <v>0</v>
      </c>
      <c r="I863" s="360">
        <f t="shared" si="90"/>
        <v>0</v>
      </c>
      <c r="J863" s="89">
        <v>0</v>
      </c>
      <c r="K863" s="244">
        <f t="shared" si="91"/>
        <v>0</v>
      </c>
      <c r="L863" s="93">
        <f t="shared" si="92"/>
        <v>0</v>
      </c>
      <c r="M863" s="375">
        <f t="shared" si="93"/>
        <v>0</v>
      </c>
      <c r="N863" s="225" t="b">
        <f t="shared" si="94"/>
        <v>0</v>
      </c>
      <c r="O863" s="36"/>
      <c r="P863" s="36"/>
      <c r="Q863" s="36"/>
      <c r="R863" s="36"/>
    </row>
    <row r="864" spans="1:18" s="8" customFormat="1" ht="16.5" hidden="1" customHeight="1" x14ac:dyDescent="0.3">
      <c r="A864" s="122" t="str">
        <f>'SOW Units'!B368</f>
        <v>18-36.</v>
      </c>
      <c r="B864" s="542" t="str">
        <f>IF('SOW Units'!C368="","",'SOW Units'!C368)</f>
        <v>Carbon Off Gas Treatment - Add On - Medium - Short Term ≤ 6 mos.</v>
      </c>
      <c r="C864" s="543"/>
      <c r="D864" s="57" t="str">
        <f>IF('SOW Units'!E368="","",'SOW Units'!E368)</f>
        <v>Per Month</v>
      </c>
      <c r="E864" s="82">
        <f>'SOW Units'!J368</f>
        <v>0</v>
      </c>
      <c r="F864" s="34">
        <f>'SOW Units'!G368</f>
        <v>648.27</v>
      </c>
      <c r="G864" s="244">
        <f t="shared" si="89"/>
        <v>0</v>
      </c>
      <c r="H864" s="85">
        <v>0</v>
      </c>
      <c r="I864" s="360">
        <f t="shared" si="90"/>
        <v>0</v>
      </c>
      <c r="J864" s="89">
        <v>0</v>
      </c>
      <c r="K864" s="244">
        <f t="shared" si="91"/>
        <v>0</v>
      </c>
      <c r="L864" s="93">
        <f t="shared" si="92"/>
        <v>0</v>
      </c>
      <c r="M864" s="375">
        <f t="shared" si="93"/>
        <v>0</v>
      </c>
      <c r="N864" s="225" t="b">
        <f t="shared" si="94"/>
        <v>0</v>
      </c>
      <c r="O864" s="36"/>
      <c r="P864" s="36"/>
      <c r="Q864" s="36"/>
      <c r="R864" s="36"/>
    </row>
    <row r="865" spans="1:18" s="9" customFormat="1" ht="16.5" hidden="1" customHeight="1" x14ac:dyDescent="0.3">
      <c r="A865" s="122" t="str">
        <f>'SOW Units'!B369</f>
        <v>18-37.</v>
      </c>
      <c r="B865" s="542" t="str">
        <f>IF('SOW Units'!C369="","",'SOW Units'!C369)</f>
        <v>Carbon Off Gas Treatment - Add On - Large - Short Term ≤ 6 mos.</v>
      </c>
      <c r="C865" s="543"/>
      <c r="D865" s="57" t="str">
        <f>IF('SOW Units'!E369="","",'SOW Units'!E369)</f>
        <v>Per Month</v>
      </c>
      <c r="E865" s="82">
        <f>'SOW Units'!J369</f>
        <v>0</v>
      </c>
      <c r="F865" s="34">
        <f>'SOW Units'!G369</f>
        <v>1670</v>
      </c>
      <c r="G865" s="244">
        <f t="shared" si="89"/>
        <v>0</v>
      </c>
      <c r="H865" s="85">
        <v>0</v>
      </c>
      <c r="I865" s="360">
        <f t="shared" si="90"/>
        <v>0</v>
      </c>
      <c r="J865" s="89">
        <v>0</v>
      </c>
      <c r="K865" s="244">
        <f t="shared" si="91"/>
        <v>0</v>
      </c>
      <c r="L865" s="93">
        <f t="shared" si="92"/>
        <v>0</v>
      </c>
      <c r="M865" s="375">
        <f t="shared" si="93"/>
        <v>0</v>
      </c>
      <c r="N865" s="225" t="b">
        <f t="shared" si="94"/>
        <v>0</v>
      </c>
      <c r="O865" s="45"/>
      <c r="P865" s="45"/>
      <c r="Q865" s="45"/>
      <c r="R865" s="45"/>
    </row>
    <row r="866" spans="1:18" s="8" customFormat="1" ht="16.5" hidden="1" customHeight="1" x14ac:dyDescent="0.3">
      <c r="A866" s="122" t="str">
        <f>'SOW Units'!B370</f>
        <v>18-38.</v>
      </c>
      <c r="B866" s="542" t="str">
        <f>IF('SOW Units'!C370="","",'SOW Units'!C370)</f>
        <v>Carbon Off Gas Treatment - Add On - Small- Long Term &gt; 6 mos.</v>
      </c>
      <c r="C866" s="543"/>
      <c r="D866" s="57" t="str">
        <f>IF('SOW Units'!E370="","",'SOW Units'!E370)</f>
        <v>Per Month</v>
      </c>
      <c r="E866" s="82">
        <f>'SOW Units'!J370</f>
        <v>0</v>
      </c>
      <c r="F866" s="34">
        <f>'SOW Units'!G370</f>
        <v>315</v>
      </c>
      <c r="G866" s="244">
        <f t="shared" si="89"/>
        <v>0</v>
      </c>
      <c r="H866" s="85">
        <v>0</v>
      </c>
      <c r="I866" s="360">
        <f t="shared" si="90"/>
        <v>0</v>
      </c>
      <c r="J866" s="89">
        <v>0</v>
      </c>
      <c r="K866" s="244">
        <f t="shared" si="91"/>
        <v>0</v>
      </c>
      <c r="L866" s="93">
        <f t="shared" si="92"/>
        <v>0</v>
      </c>
      <c r="M866" s="375">
        <f t="shared" si="93"/>
        <v>0</v>
      </c>
      <c r="N866" s="225" t="b">
        <f t="shared" si="94"/>
        <v>0</v>
      </c>
      <c r="O866" s="36"/>
      <c r="P866" s="36"/>
      <c r="Q866" s="36"/>
      <c r="R866" s="36"/>
    </row>
    <row r="867" spans="1:18" s="8" customFormat="1" ht="16.5" hidden="1" customHeight="1" x14ac:dyDescent="0.3">
      <c r="A867" s="122" t="str">
        <f>'SOW Units'!B371</f>
        <v>18-39.</v>
      </c>
      <c r="B867" s="542" t="str">
        <f>IF('SOW Units'!C371="","",'SOW Units'!C371)</f>
        <v>Carbon Off Gas Treatment - Add On - Medium - Long Term &gt; 6 mos.</v>
      </c>
      <c r="C867" s="543"/>
      <c r="D867" s="57" t="str">
        <f>IF('SOW Units'!E371="","",'SOW Units'!E371)</f>
        <v>Per Month</v>
      </c>
      <c r="E867" s="82">
        <f>'SOW Units'!J371</f>
        <v>0</v>
      </c>
      <c r="F867" s="34">
        <f>'SOW Units'!G371</f>
        <v>315</v>
      </c>
      <c r="G867" s="244">
        <f t="shared" si="89"/>
        <v>0</v>
      </c>
      <c r="H867" s="85">
        <v>0</v>
      </c>
      <c r="I867" s="360">
        <f t="shared" si="90"/>
        <v>0</v>
      </c>
      <c r="J867" s="89">
        <v>0</v>
      </c>
      <c r="K867" s="244">
        <f t="shared" si="91"/>
        <v>0</v>
      </c>
      <c r="L867" s="93">
        <f t="shared" si="92"/>
        <v>0</v>
      </c>
      <c r="M867" s="375">
        <f t="shared" si="93"/>
        <v>0</v>
      </c>
      <c r="N867" s="225" t="b">
        <f t="shared" si="94"/>
        <v>0</v>
      </c>
      <c r="O867" s="36"/>
      <c r="P867" s="36"/>
      <c r="Q867" s="36"/>
      <c r="R867" s="36"/>
    </row>
    <row r="868" spans="1:18" s="8" customFormat="1" ht="16.5" hidden="1" customHeight="1" x14ac:dyDescent="0.3">
      <c r="A868" s="122" t="str">
        <f>'SOW Units'!B372</f>
        <v>18-40.</v>
      </c>
      <c r="B868" s="542" t="str">
        <f>IF('SOW Units'!C372="","",'SOW Units'!C372)</f>
        <v xml:space="preserve">Carbon Off Gas Treatment - Add On - Large - Long Term &gt; 6 mos. </v>
      </c>
      <c r="C868" s="543"/>
      <c r="D868" s="57" t="str">
        <f>IF('SOW Units'!E372="","",'SOW Units'!E372)</f>
        <v>Per Month</v>
      </c>
      <c r="E868" s="82">
        <f>'SOW Units'!J372</f>
        <v>0</v>
      </c>
      <c r="F868" s="34">
        <f>'SOW Units'!G372</f>
        <v>420</v>
      </c>
      <c r="G868" s="244">
        <f t="shared" si="89"/>
        <v>0</v>
      </c>
      <c r="H868" s="85">
        <v>0</v>
      </c>
      <c r="I868" s="360">
        <f t="shared" si="90"/>
        <v>0</v>
      </c>
      <c r="J868" s="89">
        <v>0</v>
      </c>
      <c r="K868" s="244">
        <f t="shared" si="91"/>
        <v>0</v>
      </c>
      <c r="L868" s="93">
        <f t="shared" si="92"/>
        <v>0</v>
      </c>
      <c r="M868" s="375">
        <f t="shared" si="93"/>
        <v>0</v>
      </c>
      <c r="N868" s="225" t="b">
        <f t="shared" si="94"/>
        <v>0</v>
      </c>
      <c r="O868" s="36"/>
      <c r="P868" s="36"/>
      <c r="Q868" s="36"/>
      <c r="R868" s="36"/>
    </row>
    <row r="869" spans="1:18" s="8" customFormat="1" ht="16.5" hidden="1" customHeight="1" x14ac:dyDescent="0.3">
      <c r="A869" s="122" t="str">
        <f>'SOW Units'!B373</f>
        <v>18-41.</v>
      </c>
      <c r="B869" s="542" t="str">
        <f>IF('SOW Units'!C373="","",'SOW Units'!C373)</f>
        <v>Thermox/Catox Off Gas Treatment - Add On - Small - Short Term ≤ 6 mos.</v>
      </c>
      <c r="C869" s="543"/>
      <c r="D869" s="57" t="str">
        <f>IF('SOW Units'!E373="","",'SOW Units'!E373)</f>
        <v>Per Month</v>
      </c>
      <c r="E869" s="82">
        <f>'SOW Units'!J373</f>
        <v>0</v>
      </c>
      <c r="F869" s="34">
        <f>'SOW Units'!G373</f>
        <v>2730</v>
      </c>
      <c r="G869" s="244">
        <f t="shared" si="89"/>
        <v>0</v>
      </c>
      <c r="H869" s="85">
        <v>0</v>
      </c>
      <c r="I869" s="360">
        <f t="shared" si="90"/>
        <v>0</v>
      </c>
      <c r="J869" s="89">
        <v>0</v>
      </c>
      <c r="K869" s="244">
        <f t="shared" si="91"/>
        <v>0</v>
      </c>
      <c r="L869" s="93">
        <f t="shared" si="92"/>
        <v>0</v>
      </c>
      <c r="M869" s="375">
        <f t="shared" si="93"/>
        <v>0</v>
      </c>
      <c r="N869" s="225" t="b">
        <f t="shared" si="94"/>
        <v>0</v>
      </c>
      <c r="O869" s="36"/>
      <c r="P869" s="36"/>
      <c r="Q869" s="36"/>
      <c r="R869" s="36"/>
    </row>
    <row r="870" spans="1:18" s="8" customFormat="1" ht="16.5" hidden="1" customHeight="1" x14ac:dyDescent="0.3">
      <c r="A870" s="122" t="str">
        <f>'SOW Units'!B374</f>
        <v>18-42.</v>
      </c>
      <c r="B870" s="542" t="str">
        <f>IF('SOW Units'!C374="","",'SOW Units'!C374)</f>
        <v>Thermox/Catox Off Gas Treatment - Add On - Medium - Short Term ≤ 6 mos.</v>
      </c>
      <c r="C870" s="543"/>
      <c r="D870" s="57" t="str">
        <f>IF('SOW Units'!E374="","",'SOW Units'!E374)</f>
        <v>Per Month</v>
      </c>
      <c r="E870" s="82">
        <f>'SOW Units'!J374</f>
        <v>0</v>
      </c>
      <c r="F870" s="34">
        <f>'SOW Units'!G374</f>
        <v>2940</v>
      </c>
      <c r="G870" s="244">
        <f t="shared" si="89"/>
        <v>0</v>
      </c>
      <c r="H870" s="85">
        <v>0</v>
      </c>
      <c r="I870" s="360">
        <f t="shared" si="90"/>
        <v>0</v>
      </c>
      <c r="J870" s="89">
        <v>0</v>
      </c>
      <c r="K870" s="244">
        <f t="shared" si="91"/>
        <v>0</v>
      </c>
      <c r="L870" s="93">
        <f t="shared" si="92"/>
        <v>0</v>
      </c>
      <c r="M870" s="375">
        <f t="shared" si="93"/>
        <v>0</v>
      </c>
      <c r="N870" s="225" t="b">
        <f t="shared" si="94"/>
        <v>0</v>
      </c>
      <c r="O870" s="36"/>
      <c r="P870" s="36"/>
      <c r="Q870" s="36"/>
      <c r="R870" s="36"/>
    </row>
    <row r="871" spans="1:18" s="8" customFormat="1" ht="16.5" hidden="1" customHeight="1" x14ac:dyDescent="0.3">
      <c r="A871" s="122" t="str">
        <f>'SOW Units'!B375</f>
        <v>18-43.</v>
      </c>
      <c r="B871" s="542" t="str">
        <f>IF('SOW Units'!C375="","",'SOW Units'!C375)</f>
        <v>Thermox/Catox Off Gas Treatment - Add On - Large - Short Term ≤ 6 mos.</v>
      </c>
      <c r="C871" s="543"/>
      <c r="D871" s="57" t="str">
        <f>IF('SOW Units'!E375="","",'SOW Units'!E375)</f>
        <v>Per Month</v>
      </c>
      <c r="E871" s="82">
        <f>'SOW Units'!J375</f>
        <v>0</v>
      </c>
      <c r="F871" s="34">
        <f>'SOW Units'!G375</f>
        <v>4200</v>
      </c>
      <c r="G871" s="244">
        <f t="shared" si="89"/>
        <v>0</v>
      </c>
      <c r="H871" s="85">
        <v>0</v>
      </c>
      <c r="I871" s="360">
        <f t="shared" si="90"/>
        <v>0</v>
      </c>
      <c r="J871" s="89">
        <v>0</v>
      </c>
      <c r="K871" s="244">
        <f t="shared" si="91"/>
        <v>0</v>
      </c>
      <c r="L871" s="93">
        <f t="shared" si="92"/>
        <v>0</v>
      </c>
      <c r="M871" s="375">
        <f t="shared" si="93"/>
        <v>0</v>
      </c>
      <c r="N871" s="225" t="b">
        <f t="shared" si="94"/>
        <v>0</v>
      </c>
      <c r="O871" s="36"/>
      <c r="P871" s="36"/>
      <c r="Q871" s="36"/>
      <c r="R871" s="36"/>
    </row>
    <row r="872" spans="1:18" s="8" customFormat="1" ht="16.5" hidden="1" customHeight="1" x14ac:dyDescent="0.3">
      <c r="A872" s="122" t="str">
        <f>'SOW Units'!B376</f>
        <v>18-44.</v>
      </c>
      <c r="B872" s="542" t="str">
        <f>IF('SOW Units'!C376="","",'SOW Units'!C376)</f>
        <v xml:space="preserve">Thermox/Catox Off Gas Treatment - Add On - Small - Long Term &gt; 6 mos. </v>
      </c>
      <c r="C872" s="543"/>
      <c r="D872" s="57" t="str">
        <f>IF('SOW Units'!E376="","",'SOW Units'!E376)</f>
        <v>Per Month</v>
      </c>
      <c r="E872" s="82">
        <f>'SOW Units'!J376</f>
        <v>0</v>
      </c>
      <c r="F872" s="34">
        <f>'SOW Units'!G376</f>
        <v>3150</v>
      </c>
      <c r="G872" s="244">
        <f t="shared" si="89"/>
        <v>0</v>
      </c>
      <c r="H872" s="85">
        <v>0</v>
      </c>
      <c r="I872" s="360">
        <f t="shared" si="90"/>
        <v>0</v>
      </c>
      <c r="J872" s="89">
        <v>0</v>
      </c>
      <c r="K872" s="244">
        <f t="shared" si="91"/>
        <v>0</v>
      </c>
      <c r="L872" s="93">
        <f t="shared" si="92"/>
        <v>0</v>
      </c>
      <c r="M872" s="375">
        <f t="shared" si="93"/>
        <v>0</v>
      </c>
      <c r="N872" s="225" t="b">
        <f t="shared" si="94"/>
        <v>0</v>
      </c>
      <c r="O872" s="36"/>
      <c r="P872" s="36"/>
      <c r="Q872" s="36"/>
      <c r="R872" s="36"/>
    </row>
    <row r="873" spans="1:18" s="8" customFormat="1" ht="16.5" hidden="1" customHeight="1" x14ac:dyDescent="0.3">
      <c r="A873" s="122" t="str">
        <f>'SOW Units'!B377</f>
        <v>18-45.</v>
      </c>
      <c r="B873" s="542" t="str">
        <f>IF('SOW Units'!C377="","",'SOW Units'!C377)</f>
        <v xml:space="preserve">Thermox/Catox Off Gas Treatment - Add On - Medium - Long Term &gt; 6 mos. </v>
      </c>
      <c r="C873" s="543"/>
      <c r="D873" s="57" t="str">
        <f>IF('SOW Units'!E377="","",'SOW Units'!E377)</f>
        <v>Per Month</v>
      </c>
      <c r="E873" s="82">
        <f>'SOW Units'!J377</f>
        <v>0</v>
      </c>
      <c r="F873" s="34">
        <f>'SOW Units'!G377</f>
        <v>4200</v>
      </c>
      <c r="G873" s="244">
        <f t="shared" si="89"/>
        <v>0</v>
      </c>
      <c r="H873" s="85">
        <v>0</v>
      </c>
      <c r="I873" s="360">
        <f t="shared" si="90"/>
        <v>0</v>
      </c>
      <c r="J873" s="89">
        <v>0</v>
      </c>
      <c r="K873" s="244">
        <f t="shared" si="91"/>
        <v>0</v>
      </c>
      <c r="L873" s="93">
        <f t="shared" si="92"/>
        <v>0</v>
      </c>
      <c r="M873" s="375">
        <f t="shared" si="93"/>
        <v>0</v>
      </c>
      <c r="N873" s="225" t="b">
        <f t="shared" si="94"/>
        <v>0</v>
      </c>
      <c r="O873" s="36"/>
      <c r="P873" s="36"/>
      <c r="Q873" s="36"/>
      <c r="R873" s="36"/>
    </row>
    <row r="874" spans="1:18" s="8" customFormat="1" ht="16.5" hidden="1" customHeight="1" x14ac:dyDescent="0.3">
      <c r="A874" s="122" t="str">
        <f>'SOW Units'!B378</f>
        <v>18-46.</v>
      </c>
      <c r="B874" s="542" t="str">
        <f>IF('SOW Units'!C378="","",'SOW Units'!C378)</f>
        <v xml:space="preserve">Thermox/Catox Off Gas Treatment - Add On - Large - Long Term &gt; 6 mos. </v>
      </c>
      <c r="C874" s="543"/>
      <c r="D874" s="57" t="str">
        <f>IF('SOW Units'!E378="","",'SOW Units'!E378)</f>
        <v>Per Month</v>
      </c>
      <c r="E874" s="82">
        <f>'SOW Units'!J378</f>
        <v>0</v>
      </c>
      <c r="F874" s="34">
        <f>'SOW Units'!G378</f>
        <v>4830</v>
      </c>
      <c r="G874" s="244">
        <f t="shared" si="89"/>
        <v>0</v>
      </c>
      <c r="H874" s="85">
        <v>0</v>
      </c>
      <c r="I874" s="360">
        <f t="shared" si="90"/>
        <v>0</v>
      </c>
      <c r="J874" s="89">
        <v>0</v>
      </c>
      <c r="K874" s="244">
        <f t="shared" si="91"/>
        <v>0</v>
      </c>
      <c r="L874" s="93">
        <f t="shared" si="92"/>
        <v>0</v>
      </c>
      <c r="M874" s="375">
        <f t="shared" si="93"/>
        <v>0</v>
      </c>
      <c r="N874" s="225" t="b">
        <f t="shared" si="94"/>
        <v>0</v>
      </c>
      <c r="O874" s="36"/>
      <c r="P874" s="36"/>
      <c r="Q874" s="36"/>
      <c r="R874" s="36"/>
    </row>
    <row r="875" spans="1:18" s="8" customFormat="1" ht="16.5" hidden="1" customHeight="1" x14ac:dyDescent="0.3">
      <c r="A875" s="122" t="str">
        <f>'SOW Units'!B379</f>
        <v>18-47.</v>
      </c>
      <c r="B875" s="542" t="str">
        <f>IF('SOW Units'!C379="","",'SOW Units'!C379)</f>
        <v>Soil Vapor Extraction (SVE) System - Small - Short Term ≤ 6 Months</v>
      </c>
      <c r="C875" s="543"/>
      <c r="D875" s="57" t="str">
        <f>IF('SOW Units'!E379="","",'SOW Units'!E379)</f>
        <v>Per Month</v>
      </c>
      <c r="E875" s="82">
        <f>'SOW Units'!J379</f>
        <v>0</v>
      </c>
      <c r="F875" s="34">
        <f>'SOW Units'!G379</f>
        <v>3056.13</v>
      </c>
      <c r="G875" s="244">
        <f t="shared" si="89"/>
        <v>0</v>
      </c>
      <c r="H875" s="85">
        <v>0</v>
      </c>
      <c r="I875" s="360">
        <f t="shared" si="90"/>
        <v>0</v>
      </c>
      <c r="J875" s="89">
        <v>0</v>
      </c>
      <c r="K875" s="244">
        <f t="shared" si="91"/>
        <v>0</v>
      </c>
      <c r="L875" s="93">
        <f t="shared" si="92"/>
        <v>0</v>
      </c>
      <c r="M875" s="375">
        <f t="shared" si="93"/>
        <v>0</v>
      </c>
      <c r="N875" s="225" t="b">
        <f t="shared" si="94"/>
        <v>0</v>
      </c>
      <c r="O875" s="36"/>
      <c r="P875" s="36"/>
      <c r="Q875" s="36"/>
      <c r="R875" s="36"/>
    </row>
    <row r="876" spans="1:18" s="8" customFormat="1" ht="16.5" hidden="1" customHeight="1" x14ac:dyDescent="0.3">
      <c r="A876" s="122" t="str">
        <f>'SOW Units'!B380</f>
        <v>18.48.</v>
      </c>
      <c r="B876" s="542" t="str">
        <f>IF('SOW Units'!C380="","",'SOW Units'!C380)</f>
        <v>Soil Vapor Extraction (SVE) System - Small - Long Term &gt; 6 Months</v>
      </c>
      <c r="C876" s="543"/>
      <c r="D876" s="57" t="str">
        <f>IF('SOW Units'!E380="","",'SOW Units'!E380)</f>
        <v>Per Month</v>
      </c>
      <c r="E876" s="82">
        <f>'SOW Units'!J380</f>
        <v>0</v>
      </c>
      <c r="F876" s="34">
        <f>'SOW Units'!G380</f>
        <v>2928.78</v>
      </c>
      <c r="G876" s="244">
        <f t="shared" si="89"/>
        <v>0</v>
      </c>
      <c r="H876" s="85">
        <v>0</v>
      </c>
      <c r="I876" s="360">
        <f t="shared" si="90"/>
        <v>0</v>
      </c>
      <c r="J876" s="89">
        <v>0</v>
      </c>
      <c r="K876" s="244">
        <f t="shared" si="91"/>
        <v>0</v>
      </c>
      <c r="L876" s="93">
        <f t="shared" si="92"/>
        <v>0</v>
      </c>
      <c r="M876" s="375">
        <f t="shared" si="93"/>
        <v>0</v>
      </c>
      <c r="N876" s="225" t="b">
        <f t="shared" si="94"/>
        <v>0</v>
      </c>
      <c r="O876" s="36"/>
      <c r="P876" s="36"/>
      <c r="Q876" s="36"/>
      <c r="R876" s="36"/>
    </row>
    <row r="877" spans="1:18" s="8" customFormat="1" ht="16.5" hidden="1" customHeight="1" x14ac:dyDescent="0.3">
      <c r="A877" s="122" t="str">
        <f>'SOW Units'!B381</f>
        <v>18-49.</v>
      </c>
      <c r="B877" s="542" t="str">
        <f>IF('SOW Units'!C381="","",'SOW Units'!C381)</f>
        <v>Soil Vapor Extraction (SVE) System - Medium - Short Term ≤ 6 Months</v>
      </c>
      <c r="C877" s="543"/>
      <c r="D877" s="57" t="str">
        <f>IF('SOW Units'!E381="","",'SOW Units'!E381)</f>
        <v>Per Month</v>
      </c>
      <c r="E877" s="82">
        <f>'SOW Units'!J381</f>
        <v>0</v>
      </c>
      <c r="F877" s="34">
        <f>'SOW Units'!G381</f>
        <v>3565.48</v>
      </c>
      <c r="G877" s="244">
        <f t="shared" si="89"/>
        <v>0</v>
      </c>
      <c r="H877" s="85">
        <v>0</v>
      </c>
      <c r="I877" s="360">
        <f t="shared" si="90"/>
        <v>0</v>
      </c>
      <c r="J877" s="89">
        <v>0</v>
      </c>
      <c r="K877" s="244">
        <f t="shared" si="91"/>
        <v>0</v>
      </c>
      <c r="L877" s="93">
        <f t="shared" si="92"/>
        <v>0</v>
      </c>
      <c r="M877" s="375">
        <f t="shared" si="93"/>
        <v>0</v>
      </c>
      <c r="N877" s="225" t="b">
        <f t="shared" si="94"/>
        <v>0</v>
      </c>
      <c r="O877" s="36"/>
      <c r="P877" s="36"/>
      <c r="Q877" s="36"/>
      <c r="R877" s="36"/>
    </row>
    <row r="878" spans="1:18" s="8" customFormat="1" ht="16.5" hidden="1" customHeight="1" x14ac:dyDescent="0.3">
      <c r="A878" s="122" t="str">
        <f>'SOW Units'!B382</f>
        <v>18-50.</v>
      </c>
      <c r="B878" s="542" t="str">
        <f>IF('SOW Units'!C382="","",'SOW Units'!C382)</f>
        <v>Soil Vapor Extraction (SVE) System - Medium - Long Term &gt; 6 Months</v>
      </c>
      <c r="C878" s="543"/>
      <c r="D878" s="57" t="str">
        <f>IF('SOW Units'!E382="","",'SOW Units'!E382)</f>
        <v>Per Month</v>
      </c>
      <c r="E878" s="82">
        <f>'SOW Units'!J382</f>
        <v>0</v>
      </c>
      <c r="F878" s="34">
        <f>'SOW Units'!G382</f>
        <v>3438.14</v>
      </c>
      <c r="G878" s="244">
        <f t="shared" si="89"/>
        <v>0</v>
      </c>
      <c r="H878" s="85">
        <v>0</v>
      </c>
      <c r="I878" s="360">
        <f t="shared" si="90"/>
        <v>0</v>
      </c>
      <c r="J878" s="89">
        <v>0</v>
      </c>
      <c r="K878" s="244">
        <f t="shared" si="91"/>
        <v>0</v>
      </c>
      <c r="L878" s="93">
        <f t="shared" si="92"/>
        <v>0</v>
      </c>
      <c r="M878" s="375">
        <f t="shared" si="93"/>
        <v>0</v>
      </c>
      <c r="N878" s="225" t="b">
        <f t="shared" si="94"/>
        <v>0</v>
      </c>
      <c r="O878" s="36"/>
      <c r="P878" s="36"/>
      <c r="Q878" s="36"/>
      <c r="R878" s="36"/>
    </row>
    <row r="879" spans="1:18" s="8" customFormat="1" ht="16.5" hidden="1" customHeight="1" x14ac:dyDescent="0.3">
      <c r="A879" s="122" t="str">
        <f>'SOW Units'!B383</f>
        <v>18-51.</v>
      </c>
      <c r="B879" s="542" t="str">
        <f>IF('SOW Units'!C383="","",'SOW Units'!C383)</f>
        <v>Soil Vapor Extraction (SVE) System - Large - Short Term ≤ 6 Months</v>
      </c>
      <c r="C879" s="543"/>
      <c r="D879" s="57" t="str">
        <f>IF('SOW Units'!E383="","",'SOW Units'!E383)</f>
        <v>Per Month</v>
      </c>
      <c r="E879" s="82">
        <f>'SOW Units'!J383</f>
        <v>0</v>
      </c>
      <c r="F879" s="34">
        <f>'SOW Units'!G383</f>
        <v>7137.9</v>
      </c>
      <c r="G879" s="244">
        <f t="shared" si="89"/>
        <v>0</v>
      </c>
      <c r="H879" s="85">
        <v>0</v>
      </c>
      <c r="I879" s="360">
        <f t="shared" si="90"/>
        <v>0</v>
      </c>
      <c r="J879" s="89">
        <v>0</v>
      </c>
      <c r="K879" s="244">
        <f t="shared" si="91"/>
        <v>0</v>
      </c>
      <c r="L879" s="93">
        <f t="shared" si="92"/>
        <v>0</v>
      </c>
      <c r="M879" s="375">
        <f t="shared" si="93"/>
        <v>0</v>
      </c>
      <c r="N879" s="225" t="b">
        <f t="shared" si="94"/>
        <v>0</v>
      </c>
      <c r="O879" s="36"/>
      <c r="P879" s="36"/>
      <c r="Q879" s="36"/>
      <c r="R879" s="36"/>
    </row>
    <row r="880" spans="1:18" s="8" customFormat="1" ht="16.5" hidden="1" customHeight="1" x14ac:dyDescent="0.3">
      <c r="A880" s="122" t="str">
        <f>'SOW Units'!B384</f>
        <v>18-52.</v>
      </c>
      <c r="B880" s="542" t="str">
        <f>IF('SOW Units'!C384="","",'SOW Units'!C384)</f>
        <v>Soil Vapor Extraction (SVE) System - Large - Long Term &gt; 6 Months</v>
      </c>
      <c r="C880" s="543"/>
      <c r="D880" s="57" t="str">
        <f>IF('SOW Units'!E384="","",'SOW Units'!E384)</f>
        <v>Per Month</v>
      </c>
      <c r="E880" s="82">
        <f>'SOW Units'!J384</f>
        <v>0</v>
      </c>
      <c r="F880" s="34">
        <f>'SOW Units'!G384</f>
        <v>6600</v>
      </c>
      <c r="G880" s="244">
        <f t="shared" si="89"/>
        <v>0</v>
      </c>
      <c r="H880" s="85">
        <v>0</v>
      </c>
      <c r="I880" s="360">
        <f t="shared" si="90"/>
        <v>0</v>
      </c>
      <c r="J880" s="89">
        <v>0</v>
      </c>
      <c r="K880" s="244">
        <f t="shared" si="91"/>
        <v>0</v>
      </c>
      <c r="L880" s="93">
        <f t="shared" si="92"/>
        <v>0</v>
      </c>
      <c r="M880" s="375">
        <f t="shared" si="93"/>
        <v>0</v>
      </c>
      <c r="N880" s="225" t="b">
        <f t="shared" si="94"/>
        <v>0</v>
      </c>
      <c r="O880" s="36"/>
      <c r="P880" s="36"/>
      <c r="Q880" s="36"/>
      <c r="R880" s="36"/>
    </row>
    <row r="881" spans="1:18" s="8" customFormat="1" ht="16.5" hidden="1" customHeight="1" x14ac:dyDescent="0.3">
      <c r="A881" s="122" t="str">
        <f>'SOW Units'!B385</f>
        <v>18-53.</v>
      </c>
      <c r="B881" s="542" t="str">
        <f>IF('SOW Units'!C385="","",'SOW Units'!C385)</f>
        <v>Air Sparge/Multphase Extraction (AS/MPE) System - Small - Short Term ≤ 6 Months</v>
      </c>
      <c r="C881" s="543"/>
      <c r="D881" s="57" t="str">
        <f>IF('SOW Units'!E385="","",'SOW Units'!E385)</f>
        <v>Per Month</v>
      </c>
      <c r="E881" s="82">
        <f>'SOW Units'!J385</f>
        <v>0</v>
      </c>
      <c r="F881" s="34">
        <f>'SOW Units'!G385</f>
        <v>6006</v>
      </c>
      <c r="G881" s="244">
        <f t="shared" si="89"/>
        <v>0</v>
      </c>
      <c r="H881" s="85">
        <v>0</v>
      </c>
      <c r="I881" s="360">
        <f t="shared" si="90"/>
        <v>0</v>
      </c>
      <c r="J881" s="89">
        <v>0</v>
      </c>
      <c r="K881" s="244">
        <f t="shared" si="91"/>
        <v>0</v>
      </c>
      <c r="L881" s="93">
        <f t="shared" si="92"/>
        <v>0</v>
      </c>
      <c r="M881" s="375">
        <f t="shared" si="93"/>
        <v>0</v>
      </c>
      <c r="N881" s="225" t="b">
        <f t="shared" si="94"/>
        <v>0</v>
      </c>
      <c r="O881" s="36"/>
      <c r="P881" s="36"/>
      <c r="Q881" s="36"/>
      <c r="R881" s="36"/>
    </row>
    <row r="882" spans="1:18" s="8" customFormat="1" ht="16.5" hidden="1" customHeight="1" x14ac:dyDescent="0.3">
      <c r="A882" s="122" t="str">
        <f>'SOW Units'!B386</f>
        <v>18-54.</v>
      </c>
      <c r="B882" s="542" t="str">
        <f>IF('SOW Units'!C386="","",'SOW Units'!C386)</f>
        <v>Air Sparge/Multphase Extraction (AS/MPE) System - Small - Long Term &gt; 6 Months</v>
      </c>
      <c r="C882" s="543"/>
      <c r="D882" s="57" t="str">
        <f>IF('SOW Units'!E386="","",'SOW Units'!E386)</f>
        <v>Per Month</v>
      </c>
      <c r="E882" s="82">
        <f>'SOW Units'!J386</f>
        <v>0</v>
      </c>
      <c r="F882" s="34">
        <f>'SOW Units'!G386</f>
        <v>5544</v>
      </c>
      <c r="G882" s="244">
        <f t="shared" si="89"/>
        <v>0</v>
      </c>
      <c r="H882" s="85">
        <v>0</v>
      </c>
      <c r="I882" s="360">
        <f t="shared" si="90"/>
        <v>0</v>
      </c>
      <c r="J882" s="89">
        <v>0</v>
      </c>
      <c r="K882" s="244">
        <f t="shared" si="91"/>
        <v>0</v>
      </c>
      <c r="L882" s="93">
        <f t="shared" si="92"/>
        <v>0</v>
      </c>
      <c r="M882" s="375">
        <f t="shared" si="93"/>
        <v>0</v>
      </c>
      <c r="N882" s="225" t="b">
        <f t="shared" si="94"/>
        <v>0</v>
      </c>
      <c r="O882" s="36"/>
      <c r="P882" s="36"/>
      <c r="Q882" s="36"/>
      <c r="R882" s="36"/>
    </row>
    <row r="883" spans="1:18" s="8" customFormat="1" ht="16.5" hidden="1" customHeight="1" x14ac:dyDescent="0.3">
      <c r="A883" s="122" t="str">
        <f>'SOW Units'!B387</f>
        <v>18-55.</v>
      </c>
      <c r="B883" s="542" t="str">
        <f>IF('SOW Units'!C387="","",'SOW Units'!C387)</f>
        <v>Air Sparge/Multphase Extraction (AS/MPE) System - Medium - Short Term ≤ 6 Months</v>
      </c>
      <c r="C883" s="543"/>
      <c r="D883" s="57" t="str">
        <f>IF('SOW Units'!E387="","",'SOW Units'!E387)</f>
        <v>Per Month</v>
      </c>
      <c r="E883" s="82">
        <f>'SOW Units'!J387</f>
        <v>0</v>
      </c>
      <c r="F883" s="34">
        <f>'SOW Units'!G387</f>
        <v>7161</v>
      </c>
      <c r="G883" s="244">
        <f t="shared" si="89"/>
        <v>0</v>
      </c>
      <c r="H883" s="85">
        <v>0</v>
      </c>
      <c r="I883" s="360">
        <f t="shared" si="90"/>
        <v>0</v>
      </c>
      <c r="J883" s="89">
        <v>0</v>
      </c>
      <c r="K883" s="244">
        <f t="shared" si="91"/>
        <v>0</v>
      </c>
      <c r="L883" s="93">
        <f t="shared" si="92"/>
        <v>0</v>
      </c>
      <c r="M883" s="375">
        <f t="shared" si="93"/>
        <v>0</v>
      </c>
      <c r="N883" s="225" t="b">
        <f t="shared" si="94"/>
        <v>0</v>
      </c>
      <c r="O883" s="36"/>
      <c r="P883" s="36"/>
      <c r="Q883" s="36"/>
      <c r="R883" s="36"/>
    </row>
    <row r="884" spans="1:18" s="8" customFormat="1" ht="16.5" hidden="1" customHeight="1" x14ac:dyDescent="0.3">
      <c r="A884" s="122" t="str">
        <f>'SOW Units'!B388</f>
        <v>18-56.</v>
      </c>
      <c r="B884" s="542" t="str">
        <f>IF('SOW Units'!C388="","",'SOW Units'!C388)</f>
        <v>Air Sparge/Multphase Extraction (AS/MPE) System - Medium - Long Term &gt; 6 Months</v>
      </c>
      <c r="C884" s="543"/>
      <c r="D884" s="57" t="str">
        <f>IF('SOW Units'!E388="","",'SOW Units'!E388)</f>
        <v>Per Month</v>
      </c>
      <c r="E884" s="82">
        <f>'SOW Units'!J388</f>
        <v>0</v>
      </c>
      <c r="F884" s="34">
        <f>'SOW Units'!G388</f>
        <v>6814.5</v>
      </c>
      <c r="G884" s="244">
        <f t="shared" si="89"/>
        <v>0</v>
      </c>
      <c r="H884" s="85">
        <v>0</v>
      </c>
      <c r="I884" s="360">
        <f t="shared" si="90"/>
        <v>0</v>
      </c>
      <c r="J884" s="89">
        <v>0</v>
      </c>
      <c r="K884" s="244">
        <f t="shared" si="91"/>
        <v>0</v>
      </c>
      <c r="L884" s="93">
        <f t="shared" si="92"/>
        <v>0</v>
      </c>
      <c r="M884" s="375">
        <f t="shared" si="93"/>
        <v>0</v>
      </c>
      <c r="N884" s="225" t="b">
        <f t="shared" si="94"/>
        <v>0</v>
      </c>
      <c r="O884" s="36"/>
      <c r="P884" s="36"/>
      <c r="Q884" s="36"/>
      <c r="R884" s="36"/>
    </row>
    <row r="885" spans="1:18" s="8" customFormat="1" ht="16.5" hidden="1" customHeight="1" x14ac:dyDescent="0.3">
      <c r="A885" s="122" t="str">
        <f>'SOW Units'!B389</f>
        <v>18-57.</v>
      </c>
      <c r="B885" s="542" t="str">
        <f>IF('SOW Units'!C389="","",'SOW Units'!C389)</f>
        <v>Air Sparge/Multphase Extraction (AS/MPE) System - Large - Short Term ≤ 6 Months</v>
      </c>
      <c r="C885" s="543"/>
      <c r="D885" s="57" t="str">
        <f>IF('SOW Units'!E389="","",'SOW Units'!E389)</f>
        <v>Per Month</v>
      </c>
      <c r="E885" s="82">
        <f>'SOW Units'!J389</f>
        <v>0</v>
      </c>
      <c r="F885" s="34">
        <f>'SOW Units'!G389</f>
        <v>9586.5</v>
      </c>
      <c r="G885" s="244">
        <f t="shared" si="89"/>
        <v>0</v>
      </c>
      <c r="H885" s="85">
        <v>0</v>
      </c>
      <c r="I885" s="360">
        <f t="shared" si="90"/>
        <v>0</v>
      </c>
      <c r="J885" s="89">
        <v>0</v>
      </c>
      <c r="K885" s="244">
        <f t="shared" si="91"/>
        <v>0</v>
      </c>
      <c r="L885" s="93">
        <f t="shared" si="92"/>
        <v>0</v>
      </c>
      <c r="M885" s="375">
        <f t="shared" si="93"/>
        <v>0</v>
      </c>
      <c r="N885" s="225" t="b">
        <f t="shared" si="94"/>
        <v>0</v>
      </c>
      <c r="O885" s="36"/>
      <c r="P885" s="36"/>
      <c r="Q885" s="36"/>
      <c r="R885" s="36"/>
    </row>
    <row r="886" spans="1:18" s="8" customFormat="1" ht="16.5" hidden="1" customHeight="1" x14ac:dyDescent="0.3">
      <c r="A886" s="122" t="str">
        <f>'SOW Units'!B390</f>
        <v>18-58.</v>
      </c>
      <c r="B886" s="542" t="str">
        <f>IF('SOW Units'!C390="","",'SOW Units'!C390)</f>
        <v>Air Sparge/Multphase Extraction (AS/MPE) System - Large - Long Term &gt; 6 Months</v>
      </c>
      <c r="C886" s="543"/>
      <c r="D886" s="57" t="str">
        <f>IF('SOW Units'!E390="","",'SOW Units'!E390)</f>
        <v>Per Month</v>
      </c>
      <c r="E886" s="82">
        <f>'SOW Units'!J390</f>
        <v>0</v>
      </c>
      <c r="F886" s="34">
        <f>'SOW Units'!G390</f>
        <v>9009</v>
      </c>
      <c r="G886" s="244">
        <f t="shared" si="89"/>
        <v>0</v>
      </c>
      <c r="H886" s="85">
        <v>0</v>
      </c>
      <c r="I886" s="360">
        <f t="shared" si="90"/>
        <v>0</v>
      </c>
      <c r="J886" s="89">
        <v>0</v>
      </c>
      <c r="K886" s="244">
        <f t="shared" si="91"/>
        <v>0</v>
      </c>
      <c r="L886" s="93">
        <f t="shared" si="92"/>
        <v>0</v>
      </c>
      <c r="M886" s="375">
        <f t="shared" si="93"/>
        <v>0</v>
      </c>
      <c r="N886" s="225" t="b">
        <f t="shared" si="94"/>
        <v>0</v>
      </c>
      <c r="O886" s="36"/>
      <c r="P886" s="36"/>
      <c r="Q886" s="36"/>
      <c r="R886" s="36"/>
    </row>
    <row r="887" spans="1:18" s="8" customFormat="1" ht="17.25" hidden="1" customHeight="1" x14ac:dyDescent="0.3">
      <c r="A887" s="253" t="str">
        <f>'SOW Units'!B391</f>
        <v>19.</v>
      </c>
      <c r="B887" s="560" t="str">
        <f>IF('SOW Units'!C391="","",'SOW Units'!C391)</f>
        <v>REPORTS (Excluding Professional Engineering and Professional Geology Services)</v>
      </c>
      <c r="C887" s="561"/>
      <c r="D887" s="206" t="str">
        <f>IF('SOW Units'!E391="","",'SOW Units'!E391)</f>
        <v/>
      </c>
      <c r="E887" s="207"/>
      <c r="F887" s="194"/>
      <c r="G887" s="243"/>
      <c r="H887" s="208"/>
      <c r="I887" s="359"/>
      <c r="J887" s="196"/>
      <c r="K887" s="243"/>
      <c r="L887" s="209"/>
      <c r="M887" s="374"/>
      <c r="N887" s="225" t="b">
        <f t="shared" si="94"/>
        <v>0</v>
      </c>
      <c r="O887" s="36"/>
      <c r="P887" s="36"/>
      <c r="Q887" s="36"/>
      <c r="R887" s="36"/>
    </row>
    <row r="888" spans="1:18" s="8" customFormat="1" ht="16.5" hidden="1" customHeight="1" x14ac:dyDescent="0.3">
      <c r="A888" s="122" t="str">
        <f>'SOW Units'!B392</f>
        <v>19-1.</v>
      </c>
      <c r="B888" s="542" t="str">
        <f>IF('SOW Units'!C392="","",'SOW Units'!C392)</f>
        <v>Soil Source Removal Report</v>
      </c>
      <c r="C888" s="543"/>
      <c r="D888" s="57" t="str">
        <f>IF('SOW Units'!E392="","",'SOW Units'!E392)</f>
        <v>Per Report</v>
      </c>
      <c r="E888" s="82">
        <f>'SOW Units'!J392</f>
        <v>0</v>
      </c>
      <c r="F888" s="34">
        <f>'SOW Units'!G392</f>
        <v>1874.25</v>
      </c>
      <c r="G888" s="244">
        <f t="shared" si="89"/>
        <v>0</v>
      </c>
      <c r="H888" s="85">
        <v>0</v>
      </c>
      <c r="I888" s="360">
        <f t="shared" si="90"/>
        <v>0</v>
      </c>
      <c r="J888" s="89">
        <v>0</v>
      </c>
      <c r="K888" s="244">
        <f t="shared" si="91"/>
        <v>0</v>
      </c>
      <c r="L888" s="93">
        <f t="shared" si="92"/>
        <v>0</v>
      </c>
      <c r="M888" s="375">
        <f t="shared" si="93"/>
        <v>0</v>
      </c>
      <c r="N888" s="225" t="b">
        <f t="shared" si="94"/>
        <v>0</v>
      </c>
      <c r="O888" s="36"/>
      <c r="P888" s="36"/>
      <c r="Q888" s="36"/>
      <c r="R888" s="36"/>
    </row>
    <row r="889" spans="1:18" s="8" customFormat="1" ht="16.5" hidden="1" customHeight="1" x14ac:dyDescent="0.3">
      <c r="A889" s="122" t="str">
        <f>'SOW Units'!B393</f>
        <v>19-3.</v>
      </c>
      <c r="B889" s="542" t="str">
        <f>IF('SOW Units'!C393="","",'SOW Units'!C393)</f>
        <v>General Site Assessment Report</v>
      </c>
      <c r="C889" s="543"/>
      <c r="D889" s="57" t="str">
        <f>IF('SOW Units'!E393="","",'SOW Units'!E393)</f>
        <v>Per Report</v>
      </c>
      <c r="E889" s="82">
        <f>'SOW Units'!J393</f>
        <v>0</v>
      </c>
      <c r="F889" s="34">
        <f>'SOW Units'!G393</f>
        <v>3528</v>
      </c>
      <c r="G889" s="244">
        <f t="shared" si="89"/>
        <v>0</v>
      </c>
      <c r="H889" s="85">
        <v>0</v>
      </c>
      <c r="I889" s="360">
        <f t="shared" si="90"/>
        <v>0</v>
      </c>
      <c r="J889" s="89">
        <v>0</v>
      </c>
      <c r="K889" s="244">
        <f t="shared" si="91"/>
        <v>0</v>
      </c>
      <c r="L889" s="93">
        <f t="shared" si="92"/>
        <v>0</v>
      </c>
      <c r="M889" s="375">
        <f t="shared" si="93"/>
        <v>0</v>
      </c>
      <c r="N889" s="225" t="b">
        <f t="shared" si="94"/>
        <v>0</v>
      </c>
      <c r="O889" s="36"/>
      <c r="P889" s="36"/>
      <c r="Q889" s="36"/>
      <c r="R889" s="36"/>
    </row>
    <row r="890" spans="1:18" s="8" customFormat="1" ht="16.5" hidden="1" customHeight="1" x14ac:dyDescent="0.3">
      <c r="A890" s="122" t="str">
        <f>'SOW Units'!B394</f>
        <v>19-4.</v>
      </c>
      <c r="B890" s="542" t="str">
        <f>IF('SOW Units'!C394="","",'SOW Units'!C394)</f>
        <v>Supplemental Site Assessment Report</v>
      </c>
      <c r="C890" s="543"/>
      <c r="D890" s="57" t="str">
        <f>IF('SOW Units'!E394="","",'SOW Units'!E394)</f>
        <v>Per Report</v>
      </c>
      <c r="E890" s="82">
        <f>'SOW Units'!J394</f>
        <v>0</v>
      </c>
      <c r="F890" s="34">
        <f>'SOW Units'!G394</f>
        <v>1458.6</v>
      </c>
      <c r="G890" s="244">
        <f t="shared" si="89"/>
        <v>0</v>
      </c>
      <c r="H890" s="85">
        <v>0</v>
      </c>
      <c r="I890" s="360">
        <f t="shared" si="90"/>
        <v>0</v>
      </c>
      <c r="J890" s="89">
        <v>0</v>
      </c>
      <c r="K890" s="244">
        <f t="shared" si="91"/>
        <v>0</v>
      </c>
      <c r="L890" s="93">
        <f t="shared" si="92"/>
        <v>0</v>
      </c>
      <c r="M890" s="375">
        <f t="shared" si="93"/>
        <v>0</v>
      </c>
      <c r="N890" s="225" t="b">
        <f t="shared" si="94"/>
        <v>0</v>
      </c>
      <c r="O890" s="36"/>
      <c r="P890" s="36"/>
      <c r="Q890" s="36"/>
      <c r="R890" s="36"/>
    </row>
    <row r="891" spans="1:18" s="8" customFormat="1" ht="16.5" hidden="1" customHeight="1" x14ac:dyDescent="0.3">
      <c r="A891" s="122" t="str">
        <f>'SOW Units'!B395</f>
        <v>19-5.</v>
      </c>
      <c r="B891" s="542" t="str">
        <f>IF('SOW Units'!C395="","",'SOW Units'!C395)</f>
        <v>Receptor and Exposure Pathway Report</v>
      </c>
      <c r="C891" s="543"/>
      <c r="D891" s="57" t="str">
        <f>IF('SOW Units'!E395="","",'SOW Units'!E395)</f>
        <v>Per Report</v>
      </c>
      <c r="E891" s="82">
        <f>'SOW Units'!J395</f>
        <v>0</v>
      </c>
      <c r="F891" s="34">
        <f>'SOW Units'!G395</f>
        <v>972.4</v>
      </c>
      <c r="G891" s="244">
        <f t="shared" ref="G891:G954" si="95">$F891*E891</f>
        <v>0</v>
      </c>
      <c r="H891" s="85">
        <v>0</v>
      </c>
      <c r="I891" s="360">
        <f t="shared" ref="I891:I954" si="96">H891*F891</f>
        <v>0</v>
      </c>
      <c r="J891" s="89">
        <v>0</v>
      </c>
      <c r="K891" s="244">
        <f t="shared" ref="K891:K954" si="97">$F891*J891</f>
        <v>0</v>
      </c>
      <c r="L891" s="93">
        <f t="shared" ref="L891:L954" si="98">E891-H891-J891</f>
        <v>0</v>
      </c>
      <c r="M891" s="375">
        <f t="shared" ref="M891:M954" si="99">G891-I891-K891</f>
        <v>0</v>
      </c>
      <c r="N891" s="225" t="b">
        <f t="shared" si="94"/>
        <v>0</v>
      </c>
      <c r="O891" s="36"/>
      <c r="P891" s="36"/>
      <c r="Q891" s="36"/>
      <c r="R891" s="36"/>
    </row>
    <row r="892" spans="1:18" s="8" customFormat="1" ht="16.5" hidden="1" customHeight="1" x14ac:dyDescent="0.3">
      <c r="A892" s="122" t="str">
        <f>'SOW Units'!B396</f>
        <v>19-6.</v>
      </c>
      <c r="B892" s="542" t="str">
        <f>IF('SOW Units'!C396="","",'SOW Units'!C396)</f>
        <v>Level 2 Natural Attenuation Monitoring Plan</v>
      </c>
      <c r="C892" s="543"/>
      <c r="D892" s="57" t="str">
        <f>IF('SOW Units'!E396="","",'SOW Units'!E396)</f>
        <v>Per Plan</v>
      </c>
      <c r="E892" s="82">
        <f>'SOW Units'!J396</f>
        <v>0</v>
      </c>
      <c r="F892" s="34">
        <f>'SOW Units'!G396</f>
        <v>972.4</v>
      </c>
      <c r="G892" s="244">
        <f t="shared" si="95"/>
        <v>0</v>
      </c>
      <c r="H892" s="85">
        <v>0</v>
      </c>
      <c r="I892" s="360">
        <f t="shared" si="96"/>
        <v>0</v>
      </c>
      <c r="J892" s="89">
        <v>0</v>
      </c>
      <c r="K892" s="244">
        <f t="shared" si="97"/>
        <v>0</v>
      </c>
      <c r="L892" s="93">
        <f t="shared" si="98"/>
        <v>0</v>
      </c>
      <c r="M892" s="375">
        <f t="shared" si="99"/>
        <v>0</v>
      </c>
      <c r="N892" s="225" t="b">
        <f t="shared" si="94"/>
        <v>0</v>
      </c>
      <c r="O892" s="36"/>
      <c r="P892" s="36"/>
      <c r="Q892" s="36"/>
      <c r="R892" s="36"/>
    </row>
    <row r="893" spans="1:18" s="8" customFormat="1" ht="16.5" hidden="1" customHeight="1" x14ac:dyDescent="0.3">
      <c r="A893" s="122" t="str">
        <f>'SOW Units'!B397</f>
        <v>19-7.</v>
      </c>
      <c r="B893" s="542" t="str">
        <f>IF('SOW Units'!C397="","",'SOW Units'!C397)</f>
        <v xml:space="preserve">Natural Attenuation or Post RA Monitoring Report, Quarterly or Non-Annual </v>
      </c>
      <c r="C893" s="543"/>
      <c r="D893" s="57" t="str">
        <f>IF('SOW Units'!E397="","",'SOW Units'!E397)</f>
        <v>Per Report</v>
      </c>
      <c r="E893" s="82">
        <f>'SOW Units'!J397</f>
        <v>0</v>
      </c>
      <c r="F893" s="34">
        <f>'SOW Units'!G397</f>
        <v>632.04999999999995</v>
      </c>
      <c r="G893" s="244">
        <f t="shared" si="95"/>
        <v>0</v>
      </c>
      <c r="H893" s="85">
        <v>0</v>
      </c>
      <c r="I893" s="360">
        <f t="shared" si="96"/>
        <v>0</v>
      </c>
      <c r="J893" s="89">
        <v>0</v>
      </c>
      <c r="K893" s="244">
        <f t="shared" si="97"/>
        <v>0</v>
      </c>
      <c r="L893" s="93">
        <f t="shared" si="98"/>
        <v>0</v>
      </c>
      <c r="M893" s="375">
        <f t="shared" si="99"/>
        <v>0</v>
      </c>
      <c r="N893" s="225" t="b">
        <f t="shared" si="94"/>
        <v>0</v>
      </c>
      <c r="O893" s="36"/>
      <c r="P893" s="36"/>
      <c r="Q893" s="36"/>
      <c r="R893" s="36"/>
    </row>
    <row r="894" spans="1:18" s="8" customFormat="1" ht="16.5" hidden="1" customHeight="1" x14ac:dyDescent="0.3">
      <c r="A894" s="122" t="str">
        <f>'SOW Units'!B398</f>
        <v>19-8.</v>
      </c>
      <c r="B894" s="542" t="str">
        <f>IF('SOW Units'!C398="","",'SOW Units'!C398)</f>
        <v xml:space="preserve">Natural Attenuation or Post RA Monitoring Report, Annual </v>
      </c>
      <c r="C894" s="543"/>
      <c r="D894" s="57" t="str">
        <f>IF('SOW Units'!E398="","",'SOW Units'!E398)</f>
        <v>Per Report</v>
      </c>
      <c r="E894" s="82">
        <f>'SOW Units'!J398</f>
        <v>0</v>
      </c>
      <c r="F894" s="34">
        <f>'SOW Units'!G398</f>
        <v>1458.6</v>
      </c>
      <c r="G894" s="244">
        <f t="shared" si="95"/>
        <v>0</v>
      </c>
      <c r="H894" s="85">
        <v>0</v>
      </c>
      <c r="I894" s="360">
        <f t="shared" si="96"/>
        <v>0</v>
      </c>
      <c r="J894" s="89">
        <v>0</v>
      </c>
      <c r="K894" s="244">
        <f t="shared" si="97"/>
        <v>0</v>
      </c>
      <c r="L894" s="93">
        <f t="shared" si="98"/>
        <v>0</v>
      </c>
      <c r="M894" s="375">
        <f t="shared" si="99"/>
        <v>0</v>
      </c>
      <c r="N894" s="225" t="b">
        <f t="shared" si="94"/>
        <v>0</v>
      </c>
      <c r="O894" s="36"/>
      <c r="P894" s="36"/>
      <c r="Q894" s="36"/>
      <c r="R894" s="36"/>
    </row>
    <row r="895" spans="1:18" s="8" customFormat="1" ht="16.5" hidden="1" customHeight="1" x14ac:dyDescent="0.3">
      <c r="A895" s="122" t="str">
        <f>'SOW Units'!B399</f>
        <v>19-9.</v>
      </c>
      <c r="B895" s="542" t="str">
        <f>IF('SOW Units'!C399="","",'SOW Units'!C399)</f>
        <v>Pilot Test Plan</v>
      </c>
      <c r="C895" s="543"/>
      <c r="D895" s="57" t="str">
        <f>IF('SOW Units'!E399="","",'SOW Units'!E399)</f>
        <v>Per Plan</v>
      </c>
      <c r="E895" s="82">
        <f>'SOW Units'!J399</f>
        <v>0</v>
      </c>
      <c r="F895" s="34">
        <f>'SOW Units'!G399</f>
        <v>862.99</v>
      </c>
      <c r="G895" s="244">
        <f t="shared" si="95"/>
        <v>0</v>
      </c>
      <c r="H895" s="85">
        <v>0</v>
      </c>
      <c r="I895" s="360">
        <f t="shared" si="96"/>
        <v>0</v>
      </c>
      <c r="J895" s="89">
        <v>0</v>
      </c>
      <c r="K895" s="244">
        <f t="shared" si="97"/>
        <v>0</v>
      </c>
      <c r="L895" s="93">
        <f t="shared" si="98"/>
        <v>0</v>
      </c>
      <c r="M895" s="375">
        <f t="shared" si="99"/>
        <v>0</v>
      </c>
      <c r="N895" s="225" t="b">
        <f t="shared" si="94"/>
        <v>0</v>
      </c>
      <c r="O895" s="36"/>
      <c r="P895" s="36"/>
      <c r="Q895" s="36"/>
      <c r="R895" s="36"/>
    </row>
    <row r="896" spans="1:18" s="8" customFormat="1" ht="16.5" hidden="1" customHeight="1" x14ac:dyDescent="0.3">
      <c r="A896" s="122" t="str">
        <f>'SOW Units'!B400</f>
        <v>19-10.</v>
      </c>
      <c r="B896" s="542" t="str">
        <f>IF('SOW Units'!C400="","",'SOW Units'!C400)</f>
        <v>Pilot Test Report</v>
      </c>
      <c r="C896" s="543"/>
      <c r="D896" s="57" t="str">
        <f>IF('SOW Units'!E400="","",'SOW Units'!E400)</f>
        <v>Per Report</v>
      </c>
      <c r="E896" s="82">
        <f>'SOW Units'!J400</f>
        <v>0</v>
      </c>
      <c r="F896" s="34">
        <f>'SOW Units'!G400</f>
        <v>1519.37</v>
      </c>
      <c r="G896" s="244">
        <f t="shared" si="95"/>
        <v>0</v>
      </c>
      <c r="H896" s="85">
        <v>0</v>
      </c>
      <c r="I896" s="360">
        <f t="shared" si="96"/>
        <v>0</v>
      </c>
      <c r="J896" s="89">
        <v>0</v>
      </c>
      <c r="K896" s="244">
        <f t="shared" si="97"/>
        <v>0</v>
      </c>
      <c r="L896" s="93">
        <f t="shared" si="98"/>
        <v>0</v>
      </c>
      <c r="M896" s="375">
        <f t="shared" si="99"/>
        <v>0</v>
      </c>
      <c r="N896" s="225" t="b">
        <f t="shared" si="94"/>
        <v>0</v>
      </c>
      <c r="O896" s="36"/>
      <c r="P896" s="36"/>
      <c r="Q896" s="36"/>
      <c r="R896" s="36"/>
    </row>
    <row r="897" spans="1:18" s="8" customFormat="1" ht="16.5" hidden="1" customHeight="1" x14ac:dyDescent="0.3">
      <c r="A897" s="122" t="str">
        <f>'SOW Units'!B401</f>
        <v>19-11.</v>
      </c>
      <c r="B897" s="542" t="str">
        <f>IF('SOW Units'!C401="","",'SOW Units'!C401)</f>
        <v>Level 1 Remedial Action Plan</v>
      </c>
      <c r="C897" s="543"/>
      <c r="D897" s="57" t="str">
        <f>IF('SOW Units'!E401="","",'SOW Units'!E401)</f>
        <v>Per Plan</v>
      </c>
      <c r="E897" s="82">
        <f>'SOW Units'!J401</f>
        <v>0</v>
      </c>
      <c r="F897" s="34">
        <f>'SOW Units'!G401</f>
        <v>12276.61</v>
      </c>
      <c r="G897" s="244">
        <f t="shared" si="95"/>
        <v>0</v>
      </c>
      <c r="H897" s="85">
        <v>0</v>
      </c>
      <c r="I897" s="360">
        <f t="shared" si="96"/>
        <v>0</v>
      </c>
      <c r="J897" s="89">
        <v>0</v>
      </c>
      <c r="K897" s="244">
        <f t="shared" si="97"/>
        <v>0</v>
      </c>
      <c r="L897" s="93">
        <f t="shared" si="98"/>
        <v>0</v>
      </c>
      <c r="M897" s="375">
        <f t="shared" si="99"/>
        <v>0</v>
      </c>
      <c r="N897" s="225" t="b">
        <f t="shared" si="94"/>
        <v>0</v>
      </c>
      <c r="O897" s="36"/>
      <c r="P897" s="36"/>
      <c r="Q897" s="36"/>
      <c r="R897" s="36"/>
    </row>
    <row r="898" spans="1:18" s="8" customFormat="1" ht="16.5" hidden="1" customHeight="1" x14ac:dyDescent="0.3">
      <c r="A898" s="122" t="str">
        <f>'SOW Units'!B402</f>
        <v>19-12.</v>
      </c>
      <c r="B898" s="542" t="str">
        <f>IF('SOW Units'!C402="","",'SOW Units'!C402)</f>
        <v>Level 2 Remedial Action Plan</v>
      </c>
      <c r="C898" s="543"/>
      <c r="D898" s="57" t="str">
        <f>IF('SOW Units'!E402="","",'SOW Units'!E402)</f>
        <v>Per Plan</v>
      </c>
      <c r="E898" s="82">
        <f>'SOW Units'!J402</f>
        <v>0</v>
      </c>
      <c r="F898" s="34">
        <f>'SOW Units'!G402</f>
        <v>16652.43</v>
      </c>
      <c r="G898" s="244">
        <f t="shared" si="95"/>
        <v>0</v>
      </c>
      <c r="H898" s="85">
        <v>0</v>
      </c>
      <c r="I898" s="360">
        <f t="shared" si="96"/>
        <v>0</v>
      </c>
      <c r="J898" s="89">
        <v>0</v>
      </c>
      <c r="K898" s="244">
        <f t="shared" si="97"/>
        <v>0</v>
      </c>
      <c r="L898" s="93">
        <f t="shared" si="98"/>
        <v>0</v>
      </c>
      <c r="M898" s="375">
        <f t="shared" si="99"/>
        <v>0</v>
      </c>
      <c r="N898" s="225" t="b">
        <f t="shared" si="94"/>
        <v>0</v>
      </c>
      <c r="O898" s="36"/>
      <c r="P898" s="36"/>
      <c r="Q898" s="36"/>
      <c r="R898" s="36"/>
    </row>
    <row r="899" spans="1:18" s="8" customFormat="1" ht="16.5" hidden="1" customHeight="1" x14ac:dyDescent="0.3">
      <c r="A899" s="122" t="str">
        <f>'SOW Units'!B403</f>
        <v>19-13.</v>
      </c>
      <c r="B899" s="542" t="str">
        <f>IF('SOW Units'!C403="","",'SOW Units'!C403)</f>
        <v>Level 1 Limited Scope Remedial Action Plan or RAP Modification Plan</v>
      </c>
      <c r="C899" s="543"/>
      <c r="D899" s="57" t="str">
        <f>IF('SOW Units'!E403="","",'SOW Units'!E403)</f>
        <v>Per Plan</v>
      </c>
      <c r="E899" s="82">
        <f>'SOW Units'!J403</f>
        <v>0</v>
      </c>
      <c r="F899" s="34">
        <f>'SOW Units'!G403</f>
        <v>1701.7</v>
      </c>
      <c r="G899" s="244">
        <f t="shared" si="95"/>
        <v>0</v>
      </c>
      <c r="H899" s="85">
        <v>0</v>
      </c>
      <c r="I899" s="360">
        <f t="shared" si="96"/>
        <v>0</v>
      </c>
      <c r="J899" s="89">
        <v>0</v>
      </c>
      <c r="K899" s="244">
        <f t="shared" si="97"/>
        <v>0</v>
      </c>
      <c r="L899" s="93">
        <f t="shared" si="98"/>
        <v>0</v>
      </c>
      <c r="M899" s="375">
        <f t="shared" si="99"/>
        <v>0</v>
      </c>
      <c r="N899" s="225" t="b">
        <f t="shared" si="94"/>
        <v>0</v>
      </c>
      <c r="O899" s="36"/>
      <c r="P899" s="36"/>
      <c r="Q899" s="36"/>
      <c r="R899" s="36"/>
    </row>
    <row r="900" spans="1:18" s="8" customFormat="1" ht="16.5" hidden="1" customHeight="1" x14ac:dyDescent="0.3">
      <c r="A900" s="122" t="str">
        <f>'SOW Units'!B404</f>
        <v>19-14.</v>
      </c>
      <c r="B900" s="542" t="str">
        <f>IF('SOW Units'!C404="","",'SOW Units'!C404)</f>
        <v>Level 2 Limited Scope Remedial Action Plan or RAP Modification Plan</v>
      </c>
      <c r="C900" s="543"/>
      <c r="D900" s="57" t="str">
        <f>IF('SOW Units'!E404="","",'SOW Units'!E404)</f>
        <v>Per Plan</v>
      </c>
      <c r="E900" s="82">
        <f>'SOW Units'!J404</f>
        <v>0</v>
      </c>
      <c r="F900" s="34">
        <f>'SOW Units'!G404</f>
        <v>3038.76</v>
      </c>
      <c r="G900" s="244">
        <f t="shared" si="95"/>
        <v>0</v>
      </c>
      <c r="H900" s="85">
        <v>0</v>
      </c>
      <c r="I900" s="360">
        <f t="shared" si="96"/>
        <v>0</v>
      </c>
      <c r="J900" s="89">
        <v>0</v>
      </c>
      <c r="K900" s="244">
        <f t="shared" si="97"/>
        <v>0</v>
      </c>
      <c r="L900" s="93">
        <f t="shared" si="98"/>
        <v>0</v>
      </c>
      <c r="M900" s="375">
        <f t="shared" si="99"/>
        <v>0</v>
      </c>
      <c r="N900" s="225" t="b">
        <f t="shared" si="94"/>
        <v>0</v>
      </c>
      <c r="O900" s="36"/>
      <c r="P900" s="36"/>
      <c r="Q900" s="36"/>
      <c r="R900" s="36"/>
    </row>
    <row r="901" spans="1:18" s="8" customFormat="1" ht="16.5" hidden="1" customHeight="1" x14ac:dyDescent="0.3">
      <c r="A901" s="122" t="str">
        <f>'SOW Units'!B405</f>
        <v>19-15.</v>
      </c>
      <c r="B901" s="542" t="str">
        <f>IF('SOW Units'!C405="","",'SOW Units'!C405)</f>
        <v>Level 3 Limited Scope Remedial Action Plan or RAP Modification Plan</v>
      </c>
      <c r="C901" s="543"/>
      <c r="D901" s="57" t="str">
        <f>IF('SOW Units'!E405="","",'SOW Units'!E405)</f>
        <v>Per Plan</v>
      </c>
      <c r="E901" s="82">
        <f>'SOW Units'!J405</f>
        <v>0</v>
      </c>
      <c r="F901" s="34">
        <f>'SOW Units'!G405</f>
        <v>5440.83</v>
      </c>
      <c r="G901" s="244">
        <f t="shared" si="95"/>
        <v>0</v>
      </c>
      <c r="H901" s="85">
        <v>0</v>
      </c>
      <c r="I901" s="360">
        <f t="shared" si="96"/>
        <v>0</v>
      </c>
      <c r="J901" s="89">
        <v>0</v>
      </c>
      <c r="K901" s="244">
        <f t="shared" si="97"/>
        <v>0</v>
      </c>
      <c r="L901" s="93">
        <f t="shared" si="98"/>
        <v>0</v>
      </c>
      <c r="M901" s="375">
        <f t="shared" si="99"/>
        <v>0</v>
      </c>
      <c r="N901" s="225" t="b">
        <f t="shared" si="94"/>
        <v>0</v>
      </c>
      <c r="O901" s="36"/>
      <c r="P901" s="36"/>
      <c r="Q901" s="36"/>
      <c r="R901" s="36"/>
    </row>
    <row r="902" spans="1:18" s="8" customFormat="1" ht="16.5" hidden="1" customHeight="1" x14ac:dyDescent="0.3">
      <c r="A902" s="122" t="str">
        <f>'SOW Units'!B406</f>
        <v>19-16.</v>
      </c>
      <c r="B902" s="542" t="str">
        <f>IF('SOW Units'!C406="","",'SOW Units'!C406)</f>
        <v>Level 4 Limited Scope Remedial Action Plan or RAP Modification Plan</v>
      </c>
      <c r="C902" s="543"/>
      <c r="D902" s="57" t="str">
        <f>IF('SOW Units'!E406="","",'SOW Units'!E406)</f>
        <v>Per Plan</v>
      </c>
      <c r="E902" s="82">
        <f>'SOW Units'!J406</f>
        <v>0</v>
      </c>
      <c r="F902" s="34">
        <f>'SOW Units'!G406</f>
        <v>8682.18</v>
      </c>
      <c r="G902" s="244">
        <f t="shared" si="95"/>
        <v>0</v>
      </c>
      <c r="H902" s="85">
        <v>0</v>
      </c>
      <c r="I902" s="360">
        <f t="shared" si="96"/>
        <v>0</v>
      </c>
      <c r="J902" s="89">
        <v>0</v>
      </c>
      <c r="K902" s="244">
        <f t="shared" si="97"/>
        <v>0</v>
      </c>
      <c r="L902" s="93">
        <f t="shared" si="98"/>
        <v>0</v>
      </c>
      <c r="M902" s="375">
        <f t="shared" si="99"/>
        <v>0</v>
      </c>
      <c r="N902" s="225" t="b">
        <f t="shared" si="94"/>
        <v>0</v>
      </c>
      <c r="O902" s="36"/>
      <c r="P902" s="36"/>
      <c r="Q902" s="36"/>
      <c r="R902" s="36"/>
    </row>
    <row r="903" spans="1:18" s="8" customFormat="1" ht="16.5" hidden="1" customHeight="1" x14ac:dyDescent="0.3">
      <c r="A903" s="122" t="str">
        <f>'SOW Units'!B407</f>
        <v>19-17.</v>
      </c>
      <c r="B903" s="542" t="str">
        <f>IF('SOW Units'!C407="","",'SOW Units'!C407)</f>
        <v>Construction Drawings and Specs Report</v>
      </c>
      <c r="C903" s="543"/>
      <c r="D903" s="57" t="str">
        <f>IF('SOW Units'!E407="","",'SOW Units'!E407)</f>
        <v>Per Report</v>
      </c>
      <c r="E903" s="82">
        <f>'SOW Units'!J407</f>
        <v>0</v>
      </c>
      <c r="F903" s="34">
        <f>'SOW Units'!G407</f>
        <v>3889.62</v>
      </c>
      <c r="G903" s="244">
        <f t="shared" si="95"/>
        <v>0</v>
      </c>
      <c r="H903" s="85">
        <v>0</v>
      </c>
      <c r="I903" s="360">
        <f t="shared" si="96"/>
        <v>0</v>
      </c>
      <c r="J903" s="89">
        <v>0</v>
      </c>
      <c r="K903" s="244">
        <f t="shared" si="97"/>
        <v>0</v>
      </c>
      <c r="L903" s="93">
        <f t="shared" si="98"/>
        <v>0</v>
      </c>
      <c r="M903" s="375">
        <f t="shared" si="99"/>
        <v>0</v>
      </c>
      <c r="N903" s="225" t="b">
        <f t="shared" si="94"/>
        <v>0</v>
      </c>
      <c r="O903" s="36"/>
      <c r="P903" s="36"/>
      <c r="Q903" s="36"/>
      <c r="R903" s="36"/>
    </row>
    <row r="904" spans="1:18" s="8" customFormat="1" ht="16.5" hidden="1" customHeight="1" x14ac:dyDescent="0.3">
      <c r="A904" s="122" t="str">
        <f>'SOW Units'!B408</f>
        <v>19-18.</v>
      </c>
      <c r="B904" s="542" t="str">
        <f>IF('SOW Units'!C408="","",'SOW Units'!C408)</f>
        <v>As-Built Drawings (P.E. Sealed red lined modifications)</v>
      </c>
      <c r="C904" s="543"/>
      <c r="D904" s="57" t="str">
        <f>IF('SOW Units'!E408="","",'SOW Units'!E408)</f>
        <v>Per Drawings</v>
      </c>
      <c r="E904" s="82">
        <f>'SOW Units'!J408</f>
        <v>0</v>
      </c>
      <c r="F904" s="34">
        <f>'SOW Units'!G408</f>
        <v>900</v>
      </c>
      <c r="G904" s="244">
        <f t="shared" si="95"/>
        <v>0</v>
      </c>
      <c r="H904" s="85">
        <v>0</v>
      </c>
      <c r="I904" s="360">
        <f t="shared" si="96"/>
        <v>0</v>
      </c>
      <c r="J904" s="89">
        <v>0</v>
      </c>
      <c r="K904" s="244">
        <f t="shared" si="97"/>
        <v>0</v>
      </c>
      <c r="L904" s="93">
        <f t="shared" si="98"/>
        <v>0</v>
      </c>
      <c r="M904" s="375">
        <f t="shared" si="99"/>
        <v>0</v>
      </c>
      <c r="N904" s="225" t="b">
        <f t="shared" si="94"/>
        <v>0</v>
      </c>
      <c r="O904" s="36"/>
      <c r="P904" s="36"/>
      <c r="Q904" s="36"/>
      <c r="R904" s="36"/>
    </row>
    <row r="905" spans="1:18" s="8" customFormat="1" ht="16.5" hidden="1" customHeight="1" x14ac:dyDescent="0.3">
      <c r="A905" s="122" t="str">
        <f>'SOW Units'!B409</f>
        <v>19-19.</v>
      </c>
      <c r="B905" s="542" t="str">
        <f>IF('SOW Units'!C409="","",'SOW Units'!C409)</f>
        <v xml:space="preserve">Remedial Action Startup Report </v>
      </c>
      <c r="C905" s="543"/>
      <c r="D905" s="57" t="str">
        <f>IF('SOW Units'!E409="","",'SOW Units'!E409)</f>
        <v>Per Report</v>
      </c>
      <c r="E905" s="82">
        <f>'SOW Units'!J409</f>
        <v>0</v>
      </c>
      <c r="F905" s="34">
        <f>'SOW Units'!G409</f>
        <v>2535.75</v>
      </c>
      <c r="G905" s="244">
        <f t="shared" si="95"/>
        <v>0</v>
      </c>
      <c r="H905" s="85">
        <v>0</v>
      </c>
      <c r="I905" s="360">
        <f t="shared" si="96"/>
        <v>0</v>
      </c>
      <c r="J905" s="89">
        <v>0</v>
      </c>
      <c r="K905" s="244">
        <f t="shared" si="97"/>
        <v>0</v>
      </c>
      <c r="L905" s="93">
        <f t="shared" si="98"/>
        <v>0</v>
      </c>
      <c r="M905" s="375">
        <f t="shared" si="99"/>
        <v>0</v>
      </c>
      <c r="N905" s="225" t="b">
        <f t="shared" si="94"/>
        <v>0</v>
      </c>
      <c r="O905" s="36"/>
      <c r="P905" s="36"/>
      <c r="Q905" s="36"/>
      <c r="R905" s="36"/>
    </row>
    <row r="906" spans="1:18" s="8" customFormat="1" ht="16.5" hidden="1" customHeight="1" x14ac:dyDescent="0.3">
      <c r="A906" s="122" t="str">
        <f>'SOW Units'!B410</f>
        <v>19-20.</v>
      </c>
      <c r="B906" s="542" t="str">
        <f>IF('SOW Units'!C410="","",'SOW Units'!C410)</f>
        <v>Letter/NPDES Report</v>
      </c>
      <c r="C906" s="543"/>
      <c r="D906" s="57" t="str">
        <f>IF('SOW Units'!E410="","",'SOW Units'!E410)</f>
        <v>Per Report</v>
      </c>
      <c r="E906" s="82">
        <f>'SOW Units'!J410</f>
        <v>0</v>
      </c>
      <c r="F906" s="34">
        <f>'SOW Units'!G410</f>
        <v>316.02</v>
      </c>
      <c r="G906" s="244">
        <f t="shared" si="95"/>
        <v>0</v>
      </c>
      <c r="H906" s="85">
        <v>0</v>
      </c>
      <c r="I906" s="360">
        <f t="shared" si="96"/>
        <v>0</v>
      </c>
      <c r="J906" s="89">
        <v>0</v>
      </c>
      <c r="K906" s="244">
        <f t="shared" si="97"/>
        <v>0</v>
      </c>
      <c r="L906" s="93">
        <f t="shared" si="98"/>
        <v>0</v>
      </c>
      <c r="M906" s="375">
        <f t="shared" si="99"/>
        <v>0</v>
      </c>
      <c r="N906" s="225" t="b">
        <f t="shared" si="94"/>
        <v>0</v>
      </c>
      <c r="O906" s="36"/>
      <c r="P906" s="36"/>
      <c r="Q906" s="36"/>
      <c r="R906" s="36"/>
    </row>
    <row r="907" spans="1:18" s="8" customFormat="1" ht="16.5" hidden="1" customHeight="1" x14ac:dyDescent="0.3">
      <c r="A907" s="122" t="str">
        <f>'SOW Units'!B411</f>
        <v>19-21.</v>
      </c>
      <c r="B907" s="542" t="str">
        <f>IF('SOW Units'!C411="","",'SOW Units'!C411)</f>
        <v xml:space="preserve">Operation &amp; Maintenance Report, Quarterly or Non-Annual </v>
      </c>
      <c r="C907" s="543"/>
      <c r="D907" s="57" t="str">
        <f>IF('SOW Units'!E411="","",'SOW Units'!E411)</f>
        <v>Per Report</v>
      </c>
      <c r="E907" s="82">
        <f>'SOW Units'!J411</f>
        <v>0</v>
      </c>
      <c r="F907" s="34">
        <f>'SOW Units'!G411</f>
        <v>1764</v>
      </c>
      <c r="G907" s="244">
        <f t="shared" si="95"/>
        <v>0</v>
      </c>
      <c r="H907" s="85">
        <v>0</v>
      </c>
      <c r="I907" s="360">
        <f t="shared" si="96"/>
        <v>0</v>
      </c>
      <c r="J907" s="89">
        <v>0</v>
      </c>
      <c r="K907" s="244">
        <f t="shared" si="97"/>
        <v>0</v>
      </c>
      <c r="L907" s="93">
        <f t="shared" si="98"/>
        <v>0</v>
      </c>
      <c r="M907" s="375">
        <f t="shared" si="99"/>
        <v>0</v>
      </c>
      <c r="N907" s="225" t="b">
        <f t="shared" si="94"/>
        <v>0</v>
      </c>
      <c r="O907" s="36"/>
      <c r="P907" s="36"/>
      <c r="Q907" s="36"/>
      <c r="R907" s="36"/>
    </row>
    <row r="908" spans="1:18" s="8" customFormat="1" ht="16.5" hidden="1" customHeight="1" x14ac:dyDescent="0.3">
      <c r="A908" s="122" t="str">
        <f>'SOW Units'!B412</f>
        <v>19-22.</v>
      </c>
      <c r="B908" s="542" t="str">
        <f>IF('SOW Units'!C412="","",'SOW Units'!C412)</f>
        <v xml:space="preserve">Operation &amp; Maintenance Annual Report </v>
      </c>
      <c r="C908" s="543"/>
      <c r="D908" s="57" t="str">
        <f>IF('SOW Units'!E412="","",'SOW Units'!E412)</f>
        <v>Per Report</v>
      </c>
      <c r="E908" s="82">
        <f>'SOW Units'!J412</f>
        <v>0</v>
      </c>
      <c r="F908" s="34">
        <f>'SOW Units'!G412</f>
        <v>3307.5</v>
      </c>
      <c r="G908" s="244">
        <f t="shared" si="95"/>
        <v>0</v>
      </c>
      <c r="H908" s="85">
        <v>0</v>
      </c>
      <c r="I908" s="360">
        <f t="shared" si="96"/>
        <v>0</v>
      </c>
      <c r="J908" s="89">
        <v>0</v>
      </c>
      <c r="K908" s="244">
        <f t="shared" si="97"/>
        <v>0</v>
      </c>
      <c r="L908" s="93">
        <f t="shared" si="98"/>
        <v>0</v>
      </c>
      <c r="M908" s="375">
        <f t="shared" si="99"/>
        <v>0</v>
      </c>
      <c r="N908" s="225" t="b">
        <f t="shared" si="94"/>
        <v>0</v>
      </c>
      <c r="O908" s="36"/>
      <c r="P908" s="36"/>
      <c r="Q908" s="36"/>
      <c r="R908" s="36"/>
    </row>
    <row r="909" spans="1:18" s="8" customFormat="1" ht="16.5" hidden="1" customHeight="1" x14ac:dyDescent="0.3">
      <c r="A909" s="122" t="str">
        <f>'SOW Units'!B413</f>
        <v>19-23.</v>
      </c>
      <c r="B909" s="542" t="str">
        <f>IF('SOW Units'!C413="","",'SOW Units'!C413)</f>
        <v>Remedial Action General Report</v>
      </c>
      <c r="C909" s="543"/>
      <c r="D909" s="57" t="str">
        <f>IF('SOW Units'!E413="","",'SOW Units'!E413)</f>
        <v>Per Report</v>
      </c>
      <c r="E909" s="82">
        <f>'SOW Units'!J413</f>
        <v>0</v>
      </c>
      <c r="F909" s="34">
        <f>'SOW Units'!G413</f>
        <v>1215.5</v>
      </c>
      <c r="G909" s="244">
        <f t="shared" si="95"/>
        <v>0</v>
      </c>
      <c r="H909" s="85">
        <v>0</v>
      </c>
      <c r="I909" s="360">
        <f t="shared" si="96"/>
        <v>0</v>
      </c>
      <c r="J909" s="89">
        <v>0</v>
      </c>
      <c r="K909" s="244">
        <f t="shared" si="97"/>
        <v>0</v>
      </c>
      <c r="L909" s="93">
        <f t="shared" si="98"/>
        <v>0</v>
      </c>
      <c r="M909" s="375">
        <f t="shared" si="99"/>
        <v>0</v>
      </c>
      <c r="N909" s="225" t="b">
        <f t="shared" si="94"/>
        <v>0</v>
      </c>
      <c r="O909" s="36"/>
      <c r="P909" s="36"/>
      <c r="Q909" s="36"/>
      <c r="R909" s="36"/>
    </row>
    <row r="910" spans="1:18" s="8" customFormat="1" ht="16.5" hidden="1" customHeight="1" x14ac:dyDescent="0.3">
      <c r="A910" s="122" t="str">
        <f>'SOW Units'!B414</f>
        <v>19-24.</v>
      </c>
      <c r="B910" s="542" t="str">
        <f>IF('SOW Units'!C414="","",'SOW Units'!C414)</f>
        <v>Remedial Action Interim Report</v>
      </c>
      <c r="C910" s="543"/>
      <c r="D910" s="57" t="str">
        <f>IF('SOW Units'!E414="","",'SOW Units'!E414)</f>
        <v>Per Report</v>
      </c>
      <c r="E910" s="82">
        <f>'SOW Units'!J414</f>
        <v>0</v>
      </c>
      <c r="F910" s="34">
        <f>'SOW Units'!G414</f>
        <v>632.04999999999995</v>
      </c>
      <c r="G910" s="244">
        <f t="shared" si="95"/>
        <v>0</v>
      </c>
      <c r="H910" s="85">
        <v>0</v>
      </c>
      <c r="I910" s="360">
        <f t="shared" si="96"/>
        <v>0</v>
      </c>
      <c r="J910" s="89">
        <v>0</v>
      </c>
      <c r="K910" s="244">
        <f t="shared" si="97"/>
        <v>0</v>
      </c>
      <c r="L910" s="93">
        <f t="shared" si="98"/>
        <v>0</v>
      </c>
      <c r="M910" s="375">
        <f t="shared" si="99"/>
        <v>0</v>
      </c>
      <c r="N910" s="225" t="b">
        <f t="shared" si="94"/>
        <v>0</v>
      </c>
      <c r="O910" s="36"/>
      <c r="P910" s="36"/>
      <c r="Q910" s="36"/>
      <c r="R910" s="36"/>
    </row>
    <row r="911" spans="1:18" s="8" customFormat="1" ht="16.5" hidden="1" customHeight="1" x14ac:dyDescent="0.3">
      <c r="A911" s="122" t="str">
        <f>'SOW Units'!B415</f>
        <v>19-25.</v>
      </c>
      <c r="B911" s="542" t="str">
        <f>IF('SOW Units'!C415="","",'SOW Units'!C415)</f>
        <v xml:space="preserve">Free Product Recovery Report </v>
      </c>
      <c r="C911" s="543"/>
      <c r="D911" s="57" t="str">
        <f>IF('SOW Units'!E415="","",'SOW Units'!E415)</f>
        <v>Per Report</v>
      </c>
      <c r="E911" s="82">
        <f>'SOW Units'!J415</f>
        <v>0</v>
      </c>
      <c r="F911" s="34">
        <f>'SOW Units'!G415</f>
        <v>468.56</v>
      </c>
      <c r="G911" s="244">
        <f t="shared" si="95"/>
        <v>0</v>
      </c>
      <c r="H911" s="85">
        <v>0</v>
      </c>
      <c r="I911" s="360">
        <f t="shared" si="96"/>
        <v>0</v>
      </c>
      <c r="J911" s="89">
        <v>0</v>
      </c>
      <c r="K911" s="244">
        <f t="shared" si="97"/>
        <v>0</v>
      </c>
      <c r="L911" s="93">
        <f t="shared" si="98"/>
        <v>0</v>
      </c>
      <c r="M911" s="375">
        <f t="shared" si="99"/>
        <v>0</v>
      </c>
      <c r="N911" s="225" t="b">
        <f t="shared" si="94"/>
        <v>0</v>
      </c>
      <c r="O911" s="36"/>
      <c r="P911" s="36"/>
      <c r="Q911" s="36"/>
      <c r="R911" s="36"/>
    </row>
    <row r="912" spans="1:18" s="8" customFormat="1" ht="16.5" hidden="1" customHeight="1" x14ac:dyDescent="0.3">
      <c r="A912" s="122" t="str">
        <f>'SOW Units'!B416</f>
        <v>19-26.</v>
      </c>
      <c r="B912" s="542" t="str">
        <f>IF('SOW Units'!C416="","",'SOW Units'!C416)</f>
        <v xml:space="preserve">Well Abandonment/Site Restoration Report </v>
      </c>
      <c r="C912" s="543"/>
      <c r="D912" s="57" t="str">
        <f>IF('SOW Units'!E416="","",'SOW Units'!E416)</f>
        <v>Per Report</v>
      </c>
      <c r="E912" s="82">
        <f>'SOW Units'!J416</f>
        <v>0</v>
      </c>
      <c r="F912" s="34">
        <f>'SOW Units'!G416</f>
        <v>273.48</v>
      </c>
      <c r="G912" s="244">
        <f t="shared" si="95"/>
        <v>0</v>
      </c>
      <c r="H912" s="85">
        <v>0</v>
      </c>
      <c r="I912" s="360">
        <f t="shared" si="96"/>
        <v>0</v>
      </c>
      <c r="J912" s="89">
        <v>0</v>
      </c>
      <c r="K912" s="244">
        <f t="shared" si="97"/>
        <v>0</v>
      </c>
      <c r="L912" s="93">
        <f t="shared" si="98"/>
        <v>0</v>
      </c>
      <c r="M912" s="375">
        <f t="shared" si="99"/>
        <v>0</v>
      </c>
      <c r="N912" s="225" t="b">
        <f t="shared" si="94"/>
        <v>0</v>
      </c>
      <c r="O912" s="36"/>
      <c r="P912" s="36"/>
      <c r="Q912" s="36"/>
      <c r="R912" s="36"/>
    </row>
    <row r="913" spans="1:18" s="8" customFormat="1" ht="16.5" customHeight="1" x14ac:dyDescent="0.3">
      <c r="A913" s="122" t="str">
        <f>'SOW Units'!B417</f>
        <v>19-27.</v>
      </c>
      <c r="B913" s="542" t="str">
        <f>IF('SOW Units'!C417="","",'SOW Units'!C417)</f>
        <v>Interim Assessment Report</v>
      </c>
      <c r="C913" s="543"/>
      <c r="D913" s="57" t="str">
        <f>IF('SOW Units'!E417="","",'SOW Units'!E417)</f>
        <v>Per Report</v>
      </c>
      <c r="E913" s="82">
        <f>'SOW Units'!J417</f>
        <v>1</v>
      </c>
      <c r="F913" s="34">
        <f>'SOW Units'!G417</f>
        <v>632.04999999999995</v>
      </c>
      <c r="G913" s="244">
        <f t="shared" si="95"/>
        <v>632.04999999999995</v>
      </c>
      <c r="H913" s="85">
        <v>0</v>
      </c>
      <c r="I913" s="360">
        <f t="shared" si="96"/>
        <v>0</v>
      </c>
      <c r="J913" s="89">
        <v>0</v>
      </c>
      <c r="K913" s="244">
        <f t="shared" si="97"/>
        <v>0</v>
      </c>
      <c r="L913" s="93">
        <f t="shared" si="98"/>
        <v>1</v>
      </c>
      <c r="M913" s="375">
        <f t="shared" si="99"/>
        <v>632.04999999999995</v>
      </c>
      <c r="N913" s="225" t="b">
        <f t="shared" si="94"/>
        <v>1</v>
      </c>
      <c r="O913" s="36"/>
      <c r="P913" s="36"/>
      <c r="Q913" s="36"/>
      <c r="R913" s="36"/>
    </row>
    <row r="914" spans="1:18" s="8" customFormat="1" ht="17.25" hidden="1" customHeight="1" x14ac:dyDescent="0.3">
      <c r="A914" s="253" t="str">
        <f>'SOW Units'!B418</f>
        <v>20.</v>
      </c>
      <c r="B914" s="560" t="str">
        <f>IF('SOW Units'!C418="","",'SOW Units'!C418)</f>
        <v>PERSONNEL (Excluding Professional Engineer and Professional Geologist)</v>
      </c>
      <c r="C914" s="561"/>
      <c r="D914" s="206" t="str">
        <f>IF('SOW Units'!E418="","",'SOW Units'!E418)</f>
        <v/>
      </c>
      <c r="E914" s="207"/>
      <c r="F914" s="194"/>
      <c r="G914" s="243"/>
      <c r="H914" s="208"/>
      <c r="I914" s="359"/>
      <c r="J914" s="196"/>
      <c r="K914" s="243"/>
      <c r="L914" s="209"/>
      <c r="M914" s="374"/>
      <c r="N914" s="225" t="b">
        <f t="shared" si="94"/>
        <v>0</v>
      </c>
      <c r="O914" s="36"/>
      <c r="P914" s="36"/>
      <c r="Q914" s="36"/>
      <c r="R914" s="36"/>
    </row>
    <row r="915" spans="1:18" s="8" customFormat="1" ht="16.5" hidden="1" customHeight="1" x14ac:dyDescent="0.3">
      <c r="A915" s="122" t="str">
        <f>'SOW Units'!B419</f>
        <v>20-1.</v>
      </c>
      <c r="B915" s="542" t="str">
        <f>IF('SOW Units'!C419="","",'SOW Units'!C419)</f>
        <v>Program Manager (Key)</v>
      </c>
      <c r="C915" s="543"/>
      <c r="D915" s="57" t="str">
        <f>IF('SOW Units'!E419="","",'SOW Units'!E419)</f>
        <v>Per Hour</v>
      </c>
      <c r="E915" s="82">
        <f>'SOW Units'!J419</f>
        <v>0</v>
      </c>
      <c r="F915" s="34">
        <f>'SOW Units'!G419</f>
        <v>121.27</v>
      </c>
      <c r="G915" s="244">
        <f t="shared" si="95"/>
        <v>0</v>
      </c>
      <c r="H915" s="85">
        <v>0</v>
      </c>
      <c r="I915" s="360">
        <f t="shared" si="96"/>
        <v>0</v>
      </c>
      <c r="J915" s="89">
        <v>0</v>
      </c>
      <c r="K915" s="244">
        <f t="shared" si="97"/>
        <v>0</v>
      </c>
      <c r="L915" s="93">
        <f t="shared" si="98"/>
        <v>0</v>
      </c>
      <c r="M915" s="375">
        <f t="shared" si="99"/>
        <v>0</v>
      </c>
      <c r="N915" s="225" t="b">
        <f t="shared" si="94"/>
        <v>0</v>
      </c>
      <c r="O915" s="36"/>
      <c r="P915" s="36"/>
      <c r="Q915" s="36"/>
      <c r="R915" s="36"/>
    </row>
    <row r="916" spans="1:18" s="8" customFormat="1" ht="16.5" hidden="1" customHeight="1" x14ac:dyDescent="0.3">
      <c r="A916" s="122" t="str">
        <f>'SOW Units'!B420</f>
        <v>20-2.</v>
      </c>
      <c r="B916" s="542" t="str">
        <f>IF('SOW Units'!C420="","",'SOW Units'!C420)</f>
        <v>Project Manager (Key)</v>
      </c>
      <c r="C916" s="543"/>
      <c r="D916" s="57" t="str">
        <f>IF('SOW Units'!E420="","",'SOW Units'!E420)</f>
        <v>Per Hour</v>
      </c>
      <c r="E916" s="82">
        <f>'SOW Units'!J420</f>
        <v>0</v>
      </c>
      <c r="F916" s="34">
        <f>'SOW Units'!G420</f>
        <v>110.25</v>
      </c>
      <c r="G916" s="244">
        <f t="shared" si="95"/>
        <v>0</v>
      </c>
      <c r="H916" s="85">
        <v>0</v>
      </c>
      <c r="I916" s="360">
        <f t="shared" si="96"/>
        <v>0</v>
      </c>
      <c r="J916" s="89">
        <v>0</v>
      </c>
      <c r="K916" s="244">
        <f t="shared" si="97"/>
        <v>0</v>
      </c>
      <c r="L916" s="93">
        <f t="shared" si="98"/>
        <v>0</v>
      </c>
      <c r="M916" s="375">
        <f t="shared" si="99"/>
        <v>0</v>
      </c>
      <c r="N916" s="225" t="b">
        <f t="shared" si="94"/>
        <v>0</v>
      </c>
      <c r="O916" s="36"/>
      <c r="P916" s="36"/>
      <c r="Q916" s="36"/>
      <c r="R916" s="36"/>
    </row>
    <row r="917" spans="1:18" s="8" customFormat="1" ht="16.5" hidden="1" customHeight="1" x14ac:dyDescent="0.3">
      <c r="A917" s="122" t="str">
        <f>'SOW Units'!B421</f>
        <v>20-3.</v>
      </c>
      <c r="B917" s="542" t="str">
        <f>IF('SOW Units'!C421="","",'SOW Units'!C421)</f>
        <v>Engineer (Key)</v>
      </c>
      <c r="C917" s="543"/>
      <c r="D917" s="57" t="str">
        <f>IF('SOW Units'!E421="","",'SOW Units'!E421)</f>
        <v>Per Hour</v>
      </c>
      <c r="E917" s="82">
        <f>'SOW Units'!J421</f>
        <v>0</v>
      </c>
      <c r="F917" s="34">
        <f>'SOW Units'!G421</f>
        <v>115.45</v>
      </c>
      <c r="G917" s="244">
        <f t="shared" si="95"/>
        <v>0</v>
      </c>
      <c r="H917" s="85">
        <v>0</v>
      </c>
      <c r="I917" s="360">
        <f t="shared" si="96"/>
        <v>0</v>
      </c>
      <c r="J917" s="89">
        <v>0</v>
      </c>
      <c r="K917" s="244">
        <f t="shared" si="97"/>
        <v>0</v>
      </c>
      <c r="L917" s="93">
        <f t="shared" si="98"/>
        <v>0</v>
      </c>
      <c r="M917" s="375">
        <f t="shared" si="99"/>
        <v>0</v>
      </c>
      <c r="N917" s="225" t="b">
        <f t="shared" si="94"/>
        <v>0</v>
      </c>
      <c r="O917" s="36"/>
      <c r="P917" s="36"/>
      <c r="Q917" s="36"/>
      <c r="R917" s="36"/>
    </row>
    <row r="918" spans="1:18" s="8" customFormat="1" ht="16.5" hidden="1" customHeight="1" x14ac:dyDescent="0.3">
      <c r="A918" s="122" t="str">
        <f>'SOW Units'!B422</f>
        <v>20-4.</v>
      </c>
      <c r="B918" s="542" t="str">
        <f>IF('SOW Units'!C422="","",'SOW Units'!C422)</f>
        <v>Geologist/Geoscientist (Key)</v>
      </c>
      <c r="C918" s="543"/>
      <c r="D918" s="57" t="str">
        <f>IF('SOW Units'!E422="","",'SOW Units'!E422)</f>
        <v>Per Hour</v>
      </c>
      <c r="E918" s="82">
        <f>'SOW Units'!J422</f>
        <v>0</v>
      </c>
      <c r="F918" s="34">
        <f>'SOW Units'!G422</f>
        <v>109.96</v>
      </c>
      <c r="G918" s="244">
        <f t="shared" si="95"/>
        <v>0</v>
      </c>
      <c r="H918" s="85">
        <v>0</v>
      </c>
      <c r="I918" s="360">
        <f t="shared" si="96"/>
        <v>0</v>
      </c>
      <c r="J918" s="89">
        <v>0</v>
      </c>
      <c r="K918" s="244">
        <f t="shared" si="97"/>
        <v>0</v>
      </c>
      <c r="L918" s="93">
        <f t="shared" si="98"/>
        <v>0</v>
      </c>
      <c r="M918" s="375">
        <f t="shared" si="99"/>
        <v>0</v>
      </c>
      <c r="N918" s="225" t="b">
        <f t="shared" si="94"/>
        <v>0</v>
      </c>
      <c r="O918" s="36"/>
      <c r="P918" s="36"/>
      <c r="Q918" s="36"/>
      <c r="R918" s="36"/>
    </row>
    <row r="919" spans="1:18" s="8" customFormat="1" ht="16.5" hidden="1" customHeight="1" x14ac:dyDescent="0.3">
      <c r="A919" s="122" t="str">
        <f>'SOW Units'!B423</f>
        <v>20-5.</v>
      </c>
      <c r="B919" s="542" t="str">
        <f>IF('SOW Units'!C423="","",'SOW Units'!C423)</f>
        <v>Hydrogeologist/Modeler (Key)</v>
      </c>
      <c r="C919" s="543"/>
      <c r="D919" s="57" t="str">
        <f>IF('SOW Units'!E423="","",'SOW Units'!E423)</f>
        <v>Per Hour</v>
      </c>
      <c r="E919" s="82">
        <f>'SOW Units'!J423</f>
        <v>0</v>
      </c>
      <c r="F919" s="34">
        <f>'SOW Units'!G423</f>
        <v>93.71</v>
      </c>
      <c r="G919" s="244">
        <f t="shared" si="95"/>
        <v>0</v>
      </c>
      <c r="H919" s="85">
        <v>0</v>
      </c>
      <c r="I919" s="360">
        <f t="shared" si="96"/>
        <v>0</v>
      </c>
      <c r="J919" s="89">
        <v>0</v>
      </c>
      <c r="K919" s="244">
        <f t="shared" si="97"/>
        <v>0</v>
      </c>
      <c r="L919" s="93">
        <f t="shared" si="98"/>
        <v>0</v>
      </c>
      <c r="M919" s="375">
        <f t="shared" si="99"/>
        <v>0</v>
      </c>
      <c r="N919" s="225" t="b">
        <f t="shared" si="94"/>
        <v>0</v>
      </c>
      <c r="O919" s="36"/>
      <c r="P919" s="36"/>
      <c r="Q919" s="36"/>
      <c r="R919" s="36"/>
    </row>
    <row r="920" spans="1:18" s="8" customFormat="1" ht="16.5" customHeight="1" thickBot="1" x14ac:dyDescent="0.35">
      <c r="A920" s="122" t="str">
        <f>'SOW Units'!B424</f>
        <v>20-6.</v>
      </c>
      <c r="B920" s="542" t="str">
        <f>IF('SOW Units'!C424="","",'SOW Units'!C424)</f>
        <v>Scientist/Technical Specialist (Key)</v>
      </c>
      <c r="C920" s="543"/>
      <c r="D920" s="57" t="str">
        <f>IF('SOW Units'!E424="","",'SOW Units'!E424)</f>
        <v>Per Hour</v>
      </c>
      <c r="E920" s="82">
        <f>'SOW Units'!J424</f>
        <v>2</v>
      </c>
      <c r="F920" s="34">
        <f>'SOW Units'!G424</f>
        <v>92.61</v>
      </c>
      <c r="G920" s="244">
        <f t="shared" si="95"/>
        <v>185.22</v>
      </c>
      <c r="H920" s="85">
        <v>0</v>
      </c>
      <c r="I920" s="360">
        <f t="shared" si="96"/>
        <v>0</v>
      </c>
      <c r="J920" s="89">
        <v>0</v>
      </c>
      <c r="K920" s="244">
        <f t="shared" si="97"/>
        <v>0</v>
      </c>
      <c r="L920" s="93">
        <f t="shared" si="98"/>
        <v>2</v>
      </c>
      <c r="M920" s="375">
        <f t="shared" si="99"/>
        <v>185.22</v>
      </c>
      <c r="N920" s="225" t="b">
        <f t="shared" si="94"/>
        <v>1</v>
      </c>
      <c r="O920" s="36"/>
      <c r="P920" s="36"/>
      <c r="Q920" s="36"/>
      <c r="R920" s="36"/>
    </row>
    <row r="921" spans="1:18" s="8" customFormat="1" ht="16.5" hidden="1" customHeight="1" x14ac:dyDescent="0.35">
      <c r="A921" s="122" t="str">
        <f>'SOW Units'!B425</f>
        <v>20-7.</v>
      </c>
      <c r="B921" s="542" t="str">
        <f>IF('SOW Units'!C425="","",'SOW Units'!C425)</f>
        <v>Assistant Scientist/Technical Specialist</v>
      </c>
      <c r="C921" s="543"/>
      <c r="D921" s="57" t="str">
        <f>IF('SOW Units'!E425="","",'SOW Units'!E425)</f>
        <v>Per Hour</v>
      </c>
      <c r="E921" s="82">
        <f>'SOW Units'!J425</f>
        <v>0</v>
      </c>
      <c r="F921" s="34">
        <f>'SOW Units'!G425</f>
        <v>81.900000000000006</v>
      </c>
      <c r="G921" s="244">
        <f t="shared" si="95"/>
        <v>0</v>
      </c>
      <c r="H921" s="85">
        <v>0</v>
      </c>
      <c r="I921" s="360">
        <f t="shared" si="96"/>
        <v>0</v>
      </c>
      <c r="J921" s="89">
        <v>0</v>
      </c>
      <c r="K921" s="244">
        <f t="shared" si="97"/>
        <v>0</v>
      </c>
      <c r="L921" s="93">
        <f t="shared" si="98"/>
        <v>0</v>
      </c>
      <c r="M921" s="375">
        <f t="shared" si="99"/>
        <v>0</v>
      </c>
      <c r="N921" s="225" t="b">
        <f t="shared" si="94"/>
        <v>0</v>
      </c>
      <c r="O921" s="36"/>
      <c r="P921" s="36"/>
      <c r="Q921" s="36"/>
      <c r="R921" s="36"/>
    </row>
    <row r="922" spans="1:18" s="8" customFormat="1" ht="16.5" hidden="1" customHeight="1" x14ac:dyDescent="0.35">
      <c r="A922" s="122" t="str">
        <f>'SOW Units'!B426</f>
        <v>20-8.</v>
      </c>
      <c r="B922" s="542" t="str">
        <f>IF('SOW Units'!C426="","",'SOW Units'!C426)</f>
        <v>Field Technician (Key)</v>
      </c>
      <c r="C922" s="543"/>
      <c r="D922" s="57" t="str">
        <f>IF('SOW Units'!E426="","",'SOW Units'!E426)</f>
        <v>Per Hour</v>
      </c>
      <c r="E922" s="82">
        <f>'SOW Units'!J426</f>
        <v>0</v>
      </c>
      <c r="F922" s="34">
        <f>'SOW Units'!G426</f>
        <v>75</v>
      </c>
      <c r="G922" s="244">
        <f t="shared" si="95"/>
        <v>0</v>
      </c>
      <c r="H922" s="85">
        <v>0</v>
      </c>
      <c r="I922" s="360">
        <f t="shared" si="96"/>
        <v>0</v>
      </c>
      <c r="J922" s="89">
        <v>0</v>
      </c>
      <c r="K922" s="244">
        <f t="shared" si="97"/>
        <v>0</v>
      </c>
      <c r="L922" s="93">
        <f t="shared" si="98"/>
        <v>0</v>
      </c>
      <c r="M922" s="375">
        <f t="shared" si="99"/>
        <v>0</v>
      </c>
      <c r="N922" s="225" t="b">
        <f t="shared" si="94"/>
        <v>0</v>
      </c>
      <c r="O922" s="36"/>
      <c r="P922" s="36"/>
      <c r="Q922" s="36"/>
      <c r="R922" s="36"/>
    </row>
    <row r="923" spans="1:18" s="8" customFormat="1" ht="16.5" hidden="1" customHeight="1" x14ac:dyDescent="0.35">
      <c r="A923" s="122" t="str">
        <f>'SOW Units'!B427</f>
        <v>20-9.</v>
      </c>
      <c r="B923" s="542" t="str">
        <f>IF('SOW Units'!C427="","",'SOW Units'!C427)</f>
        <v>Draftsperson</v>
      </c>
      <c r="C923" s="543"/>
      <c r="D923" s="57" t="str">
        <f>IF('SOW Units'!E427="","",'SOW Units'!E427)</f>
        <v>Per Hour</v>
      </c>
      <c r="E923" s="82">
        <f>'SOW Units'!J427</f>
        <v>0</v>
      </c>
      <c r="F923" s="34">
        <f>'SOW Units'!G427</f>
        <v>66.95</v>
      </c>
      <c r="G923" s="244">
        <f t="shared" si="95"/>
        <v>0</v>
      </c>
      <c r="H923" s="85">
        <v>0</v>
      </c>
      <c r="I923" s="360">
        <f t="shared" si="96"/>
        <v>0</v>
      </c>
      <c r="J923" s="89">
        <v>0</v>
      </c>
      <c r="K923" s="244">
        <f t="shared" si="97"/>
        <v>0</v>
      </c>
      <c r="L923" s="93">
        <f t="shared" si="98"/>
        <v>0</v>
      </c>
      <c r="M923" s="375">
        <f t="shared" si="99"/>
        <v>0</v>
      </c>
      <c r="N923" s="225" t="b">
        <f t="shared" ref="N923:N961" si="100">IF(E923&gt;0,TRUE,FALSE)</f>
        <v>0</v>
      </c>
      <c r="O923" s="36"/>
      <c r="P923" s="36"/>
      <c r="Q923" s="36"/>
      <c r="R923" s="36"/>
    </row>
    <row r="924" spans="1:18" s="8" customFormat="1" ht="16.5" hidden="1" customHeight="1" x14ac:dyDescent="0.35">
      <c r="A924" s="122" t="str">
        <f>'SOW Units'!B428</f>
        <v>20-10.</v>
      </c>
      <c r="B924" s="542" t="str">
        <f>IF('SOW Units'!C428="","",'SOW Units'!C428)</f>
        <v xml:space="preserve">Administrative </v>
      </c>
      <c r="C924" s="543"/>
      <c r="D924" s="57" t="str">
        <f>IF('SOW Units'!E428="","",'SOW Units'!E428)</f>
        <v>Per Hour</v>
      </c>
      <c r="E924" s="82">
        <f>'SOW Units'!J428</f>
        <v>0</v>
      </c>
      <c r="F924" s="34">
        <f>'SOW Units'!G428</f>
        <v>42</v>
      </c>
      <c r="G924" s="244">
        <f t="shared" si="95"/>
        <v>0</v>
      </c>
      <c r="H924" s="85">
        <v>0</v>
      </c>
      <c r="I924" s="360">
        <f t="shared" si="96"/>
        <v>0</v>
      </c>
      <c r="J924" s="89">
        <v>0</v>
      </c>
      <c r="K924" s="244">
        <f t="shared" si="97"/>
        <v>0</v>
      </c>
      <c r="L924" s="93">
        <f t="shared" si="98"/>
        <v>0</v>
      </c>
      <c r="M924" s="375">
        <f t="shared" si="99"/>
        <v>0</v>
      </c>
      <c r="N924" s="225" t="b">
        <f t="shared" si="100"/>
        <v>0</v>
      </c>
      <c r="O924" s="36"/>
      <c r="P924" s="36"/>
      <c r="Q924" s="36"/>
      <c r="R924" s="36"/>
    </row>
    <row r="925" spans="1:18" s="8" customFormat="1" ht="16.5" hidden="1" customHeight="1" x14ac:dyDescent="0.35">
      <c r="A925" s="122" t="str">
        <f>'SOW Units'!B429</f>
        <v>20-11.</v>
      </c>
      <c r="B925" s="542" t="str">
        <f>IF('SOW Units'!C429="","",'SOW Units'!C429)</f>
        <v>Laborers and Security Guards</v>
      </c>
      <c r="C925" s="543"/>
      <c r="D925" s="57" t="str">
        <f>IF('SOW Units'!E429="","",'SOW Units'!E429)</f>
        <v>Per Hour</v>
      </c>
      <c r="E925" s="82">
        <f>'SOW Units'!J429</f>
        <v>0</v>
      </c>
      <c r="F925" s="34">
        <f>'SOW Units'!G429</f>
        <v>34.72</v>
      </c>
      <c r="G925" s="244">
        <f t="shared" si="95"/>
        <v>0</v>
      </c>
      <c r="H925" s="85">
        <v>0</v>
      </c>
      <c r="I925" s="360">
        <f t="shared" si="96"/>
        <v>0</v>
      </c>
      <c r="J925" s="89">
        <v>0</v>
      </c>
      <c r="K925" s="244">
        <f t="shared" si="97"/>
        <v>0</v>
      </c>
      <c r="L925" s="93">
        <f t="shared" si="98"/>
        <v>0</v>
      </c>
      <c r="M925" s="375">
        <f t="shared" si="99"/>
        <v>0</v>
      </c>
      <c r="N925" s="225" t="b">
        <f t="shared" si="100"/>
        <v>0</v>
      </c>
      <c r="O925" s="36"/>
      <c r="P925" s="36"/>
      <c r="Q925" s="36"/>
      <c r="R925" s="36"/>
    </row>
    <row r="926" spans="1:18" s="8" customFormat="1" ht="17.25" hidden="1" customHeight="1" x14ac:dyDescent="0.35">
      <c r="A926" s="253" t="str">
        <f>'SOW Units'!B430</f>
        <v>21.</v>
      </c>
      <c r="B926" s="560" t="str">
        <f>IF('SOW Units'!C430="","",'SOW Units'!C430)</f>
        <v xml:space="preserve">PROFESSIONAL ENGINEERING AND PROFESSIONAL GEOLOGY SERVICES                                                                   </v>
      </c>
      <c r="C926" s="561"/>
      <c r="D926" s="206" t="str">
        <f>IF('SOW Units'!E430="","",'SOW Units'!E430)</f>
        <v/>
      </c>
      <c r="E926" s="207"/>
      <c r="F926" s="194"/>
      <c r="G926" s="243"/>
      <c r="H926" s="208"/>
      <c r="I926" s="359"/>
      <c r="J926" s="196"/>
      <c r="K926" s="243"/>
      <c r="L926" s="209"/>
      <c r="M926" s="374"/>
      <c r="N926" s="225" t="b">
        <f t="shared" si="100"/>
        <v>0</v>
      </c>
      <c r="O926" s="36"/>
      <c r="P926" s="36"/>
      <c r="Q926" s="36"/>
      <c r="R926" s="36"/>
    </row>
    <row r="927" spans="1:18" s="8" customFormat="1" ht="16.5" hidden="1" customHeight="1" x14ac:dyDescent="0.35">
      <c r="A927" s="122" t="str">
        <f>'SOW Units'!B431</f>
        <v>21-1.</v>
      </c>
      <c r="B927" s="542" t="str">
        <f>IF('SOW Units'!C431="","",'SOW Units'!C431)</f>
        <v>Professional Engineer (Key)</v>
      </c>
      <c r="C927" s="543"/>
      <c r="D927" s="57" t="str">
        <f>IF('SOW Units'!E431="","",'SOW Units'!E431)</f>
        <v>Per Hour</v>
      </c>
      <c r="E927" s="82">
        <f>'SOW Units'!J431</f>
        <v>0</v>
      </c>
      <c r="F927" s="34">
        <f>'SOW Units'!G431</f>
        <v>133.69</v>
      </c>
      <c r="G927" s="244">
        <f t="shared" si="95"/>
        <v>0</v>
      </c>
      <c r="H927" s="85">
        <v>0</v>
      </c>
      <c r="I927" s="360">
        <f t="shared" si="96"/>
        <v>0</v>
      </c>
      <c r="J927" s="89">
        <v>0</v>
      </c>
      <c r="K927" s="244">
        <f t="shared" si="97"/>
        <v>0</v>
      </c>
      <c r="L927" s="93">
        <f t="shared" si="98"/>
        <v>0</v>
      </c>
      <c r="M927" s="375">
        <f t="shared" si="99"/>
        <v>0</v>
      </c>
      <c r="N927" s="225" t="b">
        <f t="shared" si="100"/>
        <v>0</v>
      </c>
      <c r="O927" s="36"/>
      <c r="P927" s="36"/>
      <c r="Q927" s="36"/>
      <c r="R927" s="36"/>
    </row>
    <row r="928" spans="1:18" s="8" customFormat="1" ht="16.5" hidden="1" customHeight="1" x14ac:dyDescent="0.35">
      <c r="A928" s="122" t="str">
        <f>'SOW Units'!B432</f>
        <v>21-2.</v>
      </c>
      <c r="B928" s="542" t="str">
        <f>IF('SOW Units'!C432="","",'SOW Units'!C432)</f>
        <v>Professional Geologist (Key)</v>
      </c>
      <c r="C928" s="543"/>
      <c r="D928" s="57" t="str">
        <f>IF('SOW Units'!E432="","",'SOW Units'!E432)</f>
        <v>Per Hour</v>
      </c>
      <c r="E928" s="82">
        <f>'SOW Units'!J432</f>
        <v>0</v>
      </c>
      <c r="F928" s="34">
        <f>'SOW Units'!G432</f>
        <v>133.69</v>
      </c>
      <c r="G928" s="244">
        <f t="shared" si="95"/>
        <v>0</v>
      </c>
      <c r="H928" s="85">
        <v>0</v>
      </c>
      <c r="I928" s="360">
        <f t="shared" si="96"/>
        <v>0</v>
      </c>
      <c r="J928" s="89">
        <v>0</v>
      </c>
      <c r="K928" s="244">
        <f t="shared" si="97"/>
        <v>0</v>
      </c>
      <c r="L928" s="93">
        <f t="shared" si="98"/>
        <v>0</v>
      </c>
      <c r="M928" s="375">
        <f t="shared" si="99"/>
        <v>0</v>
      </c>
      <c r="N928" s="225" t="b">
        <f t="shared" si="100"/>
        <v>0</v>
      </c>
      <c r="O928" s="36"/>
      <c r="P928" s="36"/>
      <c r="Q928" s="36"/>
      <c r="R928" s="36"/>
    </row>
    <row r="929" spans="1:18" s="8" customFormat="1" ht="32.25" hidden="1" customHeight="1" x14ac:dyDescent="0.35">
      <c r="A929" s="122" t="str">
        <f>'SOW Units'!B433</f>
        <v>21-3.</v>
      </c>
      <c r="B929" s="542" t="str">
        <f>IF('SOW Units'!C433="","",'SOW Units'!C433)</f>
        <v>P.G. Field Oversight of Drilling and Boring and Soil-Boring Logging (Use hourly rate on site specific basis)</v>
      </c>
      <c r="C929" s="543"/>
      <c r="D929" s="57" t="str">
        <f>IF('SOW Units'!E433="","",'SOW Units'!E433)</f>
        <v>Per Hour</v>
      </c>
      <c r="E929" s="82">
        <f>'SOW Units'!J433</f>
        <v>0</v>
      </c>
      <c r="F929" s="34">
        <f>'SOW Units'!G433</f>
        <v>133.69</v>
      </c>
      <c r="G929" s="244">
        <f t="shared" si="95"/>
        <v>0</v>
      </c>
      <c r="H929" s="85">
        <v>0</v>
      </c>
      <c r="I929" s="360">
        <f t="shared" si="96"/>
        <v>0</v>
      </c>
      <c r="J929" s="89">
        <v>0</v>
      </c>
      <c r="K929" s="244">
        <f t="shared" si="97"/>
        <v>0</v>
      </c>
      <c r="L929" s="93">
        <f t="shared" si="98"/>
        <v>0</v>
      </c>
      <c r="M929" s="375">
        <f t="shared" si="99"/>
        <v>0</v>
      </c>
      <c r="N929" s="225" t="b">
        <f t="shared" si="100"/>
        <v>0</v>
      </c>
      <c r="O929" s="36"/>
      <c r="P929" s="36"/>
      <c r="Q929" s="36"/>
      <c r="R929" s="36"/>
    </row>
    <row r="930" spans="1:18" s="8" customFormat="1" ht="16.5" hidden="1" customHeight="1" x14ac:dyDescent="0.35">
      <c r="A930" s="122" t="str">
        <f>'SOW Units'!B434</f>
        <v>21-4.</v>
      </c>
      <c r="B930" s="542" t="str">
        <f>IF('SOW Units'!C434="","",'SOW Units'!C434)</f>
        <v>P.G. Field Oversight of Well Installation (Use hourly rate on site specific basis)</v>
      </c>
      <c r="C930" s="543"/>
      <c r="D930" s="57" t="str">
        <f>IF('SOW Units'!E434="","",'SOW Units'!E434)</f>
        <v>Per Hour</v>
      </c>
      <c r="E930" s="82">
        <f>'SOW Units'!J434</f>
        <v>0</v>
      </c>
      <c r="F930" s="34">
        <f>'SOW Units'!G434</f>
        <v>133.69</v>
      </c>
      <c r="G930" s="244">
        <f t="shared" si="95"/>
        <v>0</v>
      </c>
      <c r="H930" s="85">
        <v>0</v>
      </c>
      <c r="I930" s="360">
        <f t="shared" si="96"/>
        <v>0</v>
      </c>
      <c r="J930" s="89">
        <v>0</v>
      </c>
      <c r="K930" s="244">
        <f t="shared" si="97"/>
        <v>0</v>
      </c>
      <c r="L930" s="93">
        <f t="shared" si="98"/>
        <v>0</v>
      </c>
      <c r="M930" s="375">
        <f t="shared" si="99"/>
        <v>0</v>
      </c>
      <c r="N930" s="225" t="b">
        <f t="shared" si="100"/>
        <v>0</v>
      </c>
      <c r="O930" s="36"/>
      <c r="P930" s="36"/>
      <c r="Q930" s="36"/>
      <c r="R930" s="36"/>
    </row>
    <row r="931" spans="1:18" s="8" customFormat="1" ht="16.5" hidden="1" customHeight="1" x14ac:dyDescent="0.35">
      <c r="A931" s="122" t="str">
        <f>'SOW Units'!B435</f>
        <v>21-5.</v>
      </c>
      <c r="B931" s="542" t="str">
        <f>IF('SOW Units'!C435="","",'SOW Units'!C435)</f>
        <v xml:space="preserve">P.E. Project Oversight for Remediation Technology Pilot Testing </v>
      </c>
      <c r="C931" s="543"/>
      <c r="D931" s="57" t="str">
        <f>IF('SOW Units'!E435="","",'SOW Units'!E435)</f>
        <v>Per Test</v>
      </c>
      <c r="E931" s="82">
        <f>'SOW Units'!J435</f>
        <v>0</v>
      </c>
      <c r="F931" s="34">
        <f>'SOW Units'!G435</f>
        <v>1018.71</v>
      </c>
      <c r="G931" s="244">
        <f t="shared" si="95"/>
        <v>0</v>
      </c>
      <c r="H931" s="85">
        <v>0</v>
      </c>
      <c r="I931" s="360">
        <f t="shared" si="96"/>
        <v>0</v>
      </c>
      <c r="J931" s="89">
        <v>0</v>
      </c>
      <c r="K931" s="244">
        <f t="shared" si="97"/>
        <v>0</v>
      </c>
      <c r="L931" s="93">
        <f t="shared" si="98"/>
        <v>0</v>
      </c>
      <c r="M931" s="375">
        <f t="shared" si="99"/>
        <v>0</v>
      </c>
      <c r="N931" s="225" t="b">
        <f t="shared" si="100"/>
        <v>0</v>
      </c>
      <c r="O931" s="36"/>
      <c r="P931" s="36"/>
      <c r="Q931" s="36"/>
      <c r="R931" s="36"/>
    </row>
    <row r="932" spans="1:18" s="8" customFormat="1" ht="16.5" hidden="1" customHeight="1" x14ac:dyDescent="0.35">
      <c r="A932" s="122" t="str">
        <f>'SOW Units'!B436</f>
        <v>21-6.a.</v>
      </c>
      <c r="B932" s="542" t="str">
        <f>IF('SOW Units'!C436="","",'SOW Units'!C436)</f>
        <v>P.E. Project Oversight for Remediation System Integration and Startup - Small System</v>
      </c>
      <c r="C932" s="543"/>
      <c r="D932" s="57" t="str">
        <f>IF('SOW Units'!E436="","",'SOW Units'!E436)</f>
        <v xml:space="preserve">Per System </v>
      </c>
      <c r="E932" s="82">
        <f>'SOW Units'!J436</f>
        <v>0</v>
      </c>
      <c r="F932" s="34">
        <f>'SOW Units'!G436</f>
        <v>3100</v>
      </c>
      <c r="G932" s="244">
        <f t="shared" si="95"/>
        <v>0</v>
      </c>
      <c r="H932" s="85">
        <v>0</v>
      </c>
      <c r="I932" s="360">
        <f t="shared" si="96"/>
        <v>0</v>
      </c>
      <c r="J932" s="89">
        <v>0</v>
      </c>
      <c r="K932" s="244">
        <f t="shared" si="97"/>
        <v>0</v>
      </c>
      <c r="L932" s="93">
        <f t="shared" si="98"/>
        <v>0</v>
      </c>
      <c r="M932" s="375">
        <f t="shared" si="99"/>
        <v>0</v>
      </c>
      <c r="N932" s="225" t="b">
        <f t="shared" si="100"/>
        <v>0</v>
      </c>
      <c r="O932" s="36"/>
      <c r="P932" s="36"/>
      <c r="Q932" s="36"/>
      <c r="R932" s="36"/>
    </row>
    <row r="933" spans="1:18" s="8" customFormat="1" ht="16.5" hidden="1" customHeight="1" x14ac:dyDescent="0.35">
      <c r="A933" s="122" t="str">
        <f>'SOW Units'!B437</f>
        <v>21-6.b.</v>
      </c>
      <c r="B933" s="542" t="str">
        <f>IF('SOW Units'!C437="","",'SOW Units'!C437)</f>
        <v>P.E. Project Oversight for Remediation System Integration and Startup - Medium System</v>
      </c>
      <c r="C933" s="543"/>
      <c r="D933" s="57" t="str">
        <f>IF('SOW Units'!E437="","",'SOW Units'!E437)</f>
        <v xml:space="preserve">Per System </v>
      </c>
      <c r="E933" s="82">
        <f>'SOW Units'!J437</f>
        <v>0</v>
      </c>
      <c r="F933" s="34">
        <f>'SOW Units'!G437</f>
        <v>3100</v>
      </c>
      <c r="G933" s="244">
        <f t="shared" si="95"/>
        <v>0</v>
      </c>
      <c r="H933" s="85">
        <v>0</v>
      </c>
      <c r="I933" s="360">
        <f t="shared" si="96"/>
        <v>0</v>
      </c>
      <c r="J933" s="89">
        <v>0</v>
      </c>
      <c r="K933" s="244">
        <f t="shared" si="97"/>
        <v>0</v>
      </c>
      <c r="L933" s="93">
        <f t="shared" si="98"/>
        <v>0</v>
      </c>
      <c r="M933" s="375">
        <f t="shared" si="99"/>
        <v>0</v>
      </c>
      <c r="N933" s="225" t="b">
        <f t="shared" si="100"/>
        <v>0</v>
      </c>
      <c r="O933" s="36"/>
      <c r="P933" s="36"/>
      <c r="Q933" s="36"/>
      <c r="R933" s="36"/>
    </row>
    <row r="934" spans="1:18" s="8" customFormat="1" ht="16.5" hidden="1" customHeight="1" x14ac:dyDescent="0.35">
      <c r="A934" s="122" t="str">
        <f>'SOW Units'!B438</f>
        <v>21-6.c.</v>
      </c>
      <c r="B934" s="542" t="str">
        <f>IF('SOW Units'!C438="","",'SOW Units'!C438)</f>
        <v>P.E. Project Oversight for Remediation System Integration and Startup - Large System</v>
      </c>
      <c r="C934" s="543"/>
      <c r="D934" s="57" t="str">
        <f>IF('SOW Units'!E438="","",'SOW Units'!E438)</f>
        <v xml:space="preserve">Per System </v>
      </c>
      <c r="E934" s="82">
        <f>'SOW Units'!J438</f>
        <v>0</v>
      </c>
      <c r="F934" s="34">
        <f>'SOW Units'!G438</f>
        <v>3600</v>
      </c>
      <c r="G934" s="244">
        <f t="shared" si="95"/>
        <v>0</v>
      </c>
      <c r="H934" s="85">
        <v>0</v>
      </c>
      <c r="I934" s="360">
        <f t="shared" si="96"/>
        <v>0</v>
      </c>
      <c r="J934" s="89">
        <v>0</v>
      </c>
      <c r="K934" s="244">
        <f t="shared" si="97"/>
        <v>0</v>
      </c>
      <c r="L934" s="93">
        <f t="shared" si="98"/>
        <v>0</v>
      </c>
      <c r="M934" s="375">
        <f t="shared" si="99"/>
        <v>0</v>
      </c>
      <c r="N934" s="225" t="b">
        <f t="shared" si="100"/>
        <v>0</v>
      </c>
      <c r="O934" s="36"/>
      <c r="P934" s="36"/>
      <c r="Q934" s="36"/>
      <c r="R934" s="36"/>
    </row>
    <row r="935" spans="1:18" s="8" customFormat="1" ht="16.5" hidden="1" customHeight="1" x14ac:dyDescent="0.35">
      <c r="A935" s="122" t="str">
        <f>'SOW Units'!B439</f>
        <v>21-6.d.</v>
      </c>
      <c r="B935" s="542" t="str">
        <f>IF('SOW Units'!C439="","",'SOW Units'!C439)</f>
        <v>P.E. Project Oversight for Remediation System Integration and Startup - Extra Large System</v>
      </c>
      <c r="C935" s="543"/>
      <c r="D935" s="57" t="str">
        <f>IF('SOW Units'!E439="","",'SOW Units'!E439)</f>
        <v xml:space="preserve">Per System </v>
      </c>
      <c r="E935" s="82">
        <f>'SOW Units'!J439</f>
        <v>0</v>
      </c>
      <c r="F935" s="34">
        <f>'SOW Units'!G439</f>
        <v>3800</v>
      </c>
      <c r="G935" s="244">
        <f t="shared" si="95"/>
        <v>0</v>
      </c>
      <c r="H935" s="85">
        <v>0</v>
      </c>
      <c r="I935" s="360">
        <f t="shared" si="96"/>
        <v>0</v>
      </c>
      <c r="J935" s="89">
        <v>0</v>
      </c>
      <c r="K935" s="244">
        <f t="shared" si="97"/>
        <v>0</v>
      </c>
      <c r="L935" s="93">
        <f t="shared" si="98"/>
        <v>0</v>
      </c>
      <c r="M935" s="375">
        <f t="shared" si="99"/>
        <v>0</v>
      </c>
      <c r="N935" s="225" t="b">
        <f t="shared" si="100"/>
        <v>0</v>
      </c>
      <c r="O935" s="36"/>
      <c r="P935" s="36"/>
      <c r="Q935" s="36"/>
      <c r="R935" s="36"/>
    </row>
    <row r="936" spans="1:18" s="8" customFormat="1" ht="16.5" hidden="1" customHeight="1" x14ac:dyDescent="0.35">
      <c r="A936" s="122" t="str">
        <f>'SOW Units'!B440</f>
        <v>21-7.a.</v>
      </c>
      <c r="B936" s="542" t="str">
        <f>IF('SOW Units'!C440="","",'SOW Units'!C440)</f>
        <v>P.E. Project Oversight for Short Term or Episodic Remediation System Operation - Daily Basis</v>
      </c>
      <c r="C936" s="543"/>
      <c r="D936" s="57" t="str">
        <f>IF('SOW Units'!E440="","",'SOW Units'!E440)</f>
        <v>Per Day</v>
      </c>
      <c r="E936" s="82">
        <f>'SOW Units'!J440</f>
        <v>0</v>
      </c>
      <c r="F936" s="34">
        <f>'SOW Units'!G440</f>
        <v>1100</v>
      </c>
      <c r="G936" s="244">
        <f t="shared" si="95"/>
        <v>0</v>
      </c>
      <c r="H936" s="85">
        <v>0</v>
      </c>
      <c r="I936" s="360">
        <f t="shared" si="96"/>
        <v>0</v>
      </c>
      <c r="J936" s="89">
        <v>0</v>
      </c>
      <c r="K936" s="244">
        <f t="shared" si="97"/>
        <v>0</v>
      </c>
      <c r="L936" s="93">
        <f t="shared" si="98"/>
        <v>0</v>
      </c>
      <c r="M936" s="375">
        <f t="shared" si="99"/>
        <v>0</v>
      </c>
      <c r="N936" s="225" t="b">
        <f t="shared" si="100"/>
        <v>0</v>
      </c>
      <c r="O936" s="36"/>
      <c r="P936" s="36"/>
      <c r="Q936" s="36"/>
      <c r="R936" s="36"/>
    </row>
    <row r="937" spans="1:18" s="8" customFormat="1" ht="16.5" hidden="1" customHeight="1" x14ac:dyDescent="0.35">
      <c r="A937" s="122" t="str">
        <f>'SOW Units'!B441</f>
        <v>21-7.b.</v>
      </c>
      <c r="B937" s="542" t="str">
        <f>IF('SOW Units'!C441="","",'SOW Units'!C441)</f>
        <v>P.E. Project Oversight for Short Term or Episodic Remediation System Operation - Weekly Basis</v>
      </c>
      <c r="C937" s="543"/>
      <c r="D937" s="57" t="str">
        <f>IF('SOW Units'!E441="","",'SOW Units'!E441)</f>
        <v>Per Week</v>
      </c>
      <c r="E937" s="82">
        <f>'SOW Units'!J441</f>
        <v>0</v>
      </c>
      <c r="F937" s="34">
        <f>'SOW Units'!G441</f>
        <v>3600</v>
      </c>
      <c r="G937" s="244">
        <f t="shared" si="95"/>
        <v>0</v>
      </c>
      <c r="H937" s="85">
        <v>0</v>
      </c>
      <c r="I937" s="360">
        <f t="shared" si="96"/>
        <v>0</v>
      </c>
      <c r="J937" s="89">
        <v>0</v>
      </c>
      <c r="K937" s="244">
        <f t="shared" si="97"/>
        <v>0</v>
      </c>
      <c r="L937" s="93">
        <f t="shared" si="98"/>
        <v>0</v>
      </c>
      <c r="M937" s="375">
        <f t="shared" si="99"/>
        <v>0</v>
      </c>
      <c r="N937" s="225" t="b">
        <f t="shared" si="100"/>
        <v>0</v>
      </c>
      <c r="O937" s="36"/>
      <c r="P937" s="36"/>
      <c r="Q937" s="36"/>
      <c r="R937" s="36"/>
    </row>
    <row r="938" spans="1:18" s="8" customFormat="1" ht="16.5" hidden="1" customHeight="1" x14ac:dyDescent="0.35">
      <c r="A938" s="122" t="str">
        <f>'SOW Units'!B442</f>
        <v>21-8.</v>
      </c>
      <c r="B938" s="542" t="str">
        <f>IF('SOW Units'!C442="","",'SOW Units'!C442)</f>
        <v>P.E. Project Oversight for Remediation System Operation and Maintenance</v>
      </c>
      <c r="C938" s="543"/>
      <c r="D938" s="57" t="str">
        <f>IF('SOW Units'!E442="","",'SOW Units'!E442)</f>
        <v>Per Month</v>
      </c>
      <c r="E938" s="82">
        <f>'SOW Units'!J442</f>
        <v>0</v>
      </c>
      <c r="F938" s="34">
        <f>'SOW Units'!G442</f>
        <v>802.23</v>
      </c>
      <c r="G938" s="244">
        <f t="shared" si="95"/>
        <v>0</v>
      </c>
      <c r="H938" s="85">
        <v>0</v>
      </c>
      <c r="I938" s="360">
        <f t="shared" si="96"/>
        <v>0</v>
      </c>
      <c r="J938" s="89">
        <v>0</v>
      </c>
      <c r="K938" s="244">
        <f t="shared" si="97"/>
        <v>0</v>
      </c>
      <c r="L938" s="93">
        <f t="shared" si="98"/>
        <v>0</v>
      </c>
      <c r="M938" s="375">
        <f t="shared" si="99"/>
        <v>0</v>
      </c>
      <c r="N938" s="225" t="b">
        <f t="shared" si="100"/>
        <v>0</v>
      </c>
      <c r="O938" s="36"/>
      <c r="P938" s="36"/>
      <c r="Q938" s="36"/>
      <c r="R938" s="36"/>
    </row>
    <row r="939" spans="1:18" s="8" customFormat="1" ht="46.5" hidden="1" customHeight="1" x14ac:dyDescent="0.35">
      <c r="A939" s="122" t="str">
        <f>'SOW Units'!B443</f>
        <v>21-9.</v>
      </c>
      <c r="B939" s="542" t="str">
        <f>IF('SOW Units'!C443="","",'SOW Units'!C443)</f>
        <v>P.E. Review and Certification of Sufficiency of Engineering Controls (other than permanent, impermeable surface or top two feet of clean fill), with Monitoring and Maintenance Recommendations Required for a Conditional NFA</v>
      </c>
      <c r="C939" s="543"/>
      <c r="D939" s="252" t="str">
        <f>IF('SOW Units'!E443="","",'SOW Units'!E443)</f>
        <v>Per Review and Certification</v>
      </c>
      <c r="E939" s="82">
        <f>'SOW Units'!J443</f>
        <v>0</v>
      </c>
      <c r="F939" s="34">
        <f>'SOW Units'!G443</f>
        <v>242.55</v>
      </c>
      <c r="G939" s="244">
        <f t="shared" si="95"/>
        <v>0</v>
      </c>
      <c r="H939" s="85">
        <v>0</v>
      </c>
      <c r="I939" s="360">
        <f t="shared" si="96"/>
        <v>0</v>
      </c>
      <c r="J939" s="89">
        <v>0</v>
      </c>
      <c r="K939" s="244">
        <f t="shared" si="97"/>
        <v>0</v>
      </c>
      <c r="L939" s="93">
        <f t="shared" si="98"/>
        <v>0</v>
      </c>
      <c r="M939" s="375">
        <f t="shared" si="99"/>
        <v>0</v>
      </c>
      <c r="N939" s="225" t="b">
        <f t="shared" si="100"/>
        <v>0</v>
      </c>
      <c r="O939" s="36"/>
      <c r="P939" s="36"/>
      <c r="Q939" s="36"/>
      <c r="R939" s="36"/>
    </row>
    <row r="940" spans="1:18" s="8" customFormat="1" ht="46.5" hidden="1" customHeight="1" x14ac:dyDescent="0.35">
      <c r="A940" s="122" t="str">
        <f>'SOW Units'!B444</f>
        <v>21-10.</v>
      </c>
      <c r="B940" s="542" t="str">
        <f>IF('SOW Units'!C444="","",'SOW Units'!C444)</f>
        <v>P.G. Review and Certification of Sufficiency of Engineering Controls Limited to Permanent, Impermeable Surface or Top Two Feet of Clean Fill with Monitoring and Maintenance Recommendations Required for a Conditional NFA</v>
      </c>
      <c r="C940" s="543"/>
      <c r="D940" s="252" t="str">
        <f>IF('SOW Units'!E444="","",'SOW Units'!E444)</f>
        <v>Per Review and Certification</v>
      </c>
      <c r="E940" s="82">
        <f>'SOW Units'!J444</f>
        <v>0</v>
      </c>
      <c r="F940" s="34">
        <f>'SOW Units'!G444</f>
        <v>242.55</v>
      </c>
      <c r="G940" s="244">
        <f t="shared" si="95"/>
        <v>0</v>
      </c>
      <c r="H940" s="85">
        <v>0</v>
      </c>
      <c r="I940" s="360">
        <f t="shared" si="96"/>
        <v>0</v>
      </c>
      <c r="J940" s="89">
        <v>0</v>
      </c>
      <c r="K940" s="244">
        <f t="shared" si="97"/>
        <v>0</v>
      </c>
      <c r="L940" s="93">
        <f t="shared" si="98"/>
        <v>0</v>
      </c>
      <c r="M940" s="375">
        <f t="shared" si="99"/>
        <v>0</v>
      </c>
      <c r="N940" s="225" t="b">
        <f t="shared" si="100"/>
        <v>0</v>
      </c>
      <c r="O940" s="36"/>
      <c r="P940" s="36"/>
      <c r="Q940" s="36"/>
      <c r="R940" s="36"/>
    </row>
    <row r="941" spans="1:18" s="8" customFormat="1" ht="32.25" hidden="1" customHeight="1" x14ac:dyDescent="0.35">
      <c r="A941" s="122" t="str">
        <f>'SOW Units'!B445</f>
        <v>21-11.</v>
      </c>
      <c r="B941" s="542" t="str">
        <f>IF('SOW Units'!C445="","",'SOW Units'!C445)</f>
        <v>P.E. Design and Certification of Plans and Project Oversight of Installation for Engineering Controls (other than permanent, impermeable surface or top two feet of clean fill) required for a conditional NFA</v>
      </c>
      <c r="C941" s="543"/>
      <c r="D941" s="252" t="str">
        <f>IF('SOW Units'!E445="","",'SOW Units'!E445)</f>
        <v>Per Engineering Controls Installation</v>
      </c>
      <c r="E941" s="82">
        <f>'SOW Units'!J445</f>
        <v>0</v>
      </c>
      <c r="F941" s="34">
        <f>'SOW Units'!G445</f>
        <v>242.55</v>
      </c>
      <c r="G941" s="244">
        <f t="shared" si="95"/>
        <v>0</v>
      </c>
      <c r="H941" s="85">
        <v>0</v>
      </c>
      <c r="I941" s="360">
        <f t="shared" si="96"/>
        <v>0</v>
      </c>
      <c r="J941" s="89">
        <v>0</v>
      </c>
      <c r="K941" s="244">
        <f t="shared" si="97"/>
        <v>0</v>
      </c>
      <c r="L941" s="93">
        <f t="shared" si="98"/>
        <v>0</v>
      </c>
      <c r="M941" s="375">
        <f t="shared" si="99"/>
        <v>0</v>
      </c>
      <c r="N941" s="225" t="b">
        <f t="shared" si="100"/>
        <v>0</v>
      </c>
      <c r="O941" s="36"/>
      <c r="P941" s="36"/>
      <c r="Q941" s="36"/>
      <c r="R941" s="36"/>
    </row>
    <row r="942" spans="1:18" s="8" customFormat="1" ht="46.5" hidden="1" customHeight="1" x14ac:dyDescent="0.35">
      <c r="A942" s="122" t="str">
        <f>'SOW Units'!B446</f>
        <v>21-12.</v>
      </c>
      <c r="B942" s="542" t="str">
        <f>IF('SOW Units'!C446="","",'SOW Units'!C446)</f>
        <v>P.G. Review, Evaluation and Certification of Plans and Project Oversight for Installation of Engineering Controls Limited to Permanent, Impermeable Surface or Top Two Feet of Clean Fill Required for a Conditional NFA</v>
      </c>
      <c r="C942" s="543"/>
      <c r="D942" s="252" t="str">
        <f>IF('SOW Units'!E446="","",'SOW Units'!E446)</f>
        <v>Per Engineering Controls Installation</v>
      </c>
      <c r="E942" s="82">
        <f>'SOW Units'!J446</f>
        <v>0</v>
      </c>
      <c r="F942" s="34">
        <f>'SOW Units'!G446</f>
        <v>363.82</v>
      </c>
      <c r="G942" s="244">
        <f t="shared" si="95"/>
        <v>0</v>
      </c>
      <c r="H942" s="85">
        <v>0</v>
      </c>
      <c r="I942" s="360">
        <f t="shared" si="96"/>
        <v>0</v>
      </c>
      <c r="J942" s="89">
        <v>0</v>
      </c>
      <c r="K942" s="244">
        <f t="shared" si="97"/>
        <v>0</v>
      </c>
      <c r="L942" s="93">
        <f t="shared" si="98"/>
        <v>0</v>
      </c>
      <c r="M942" s="375">
        <f t="shared" si="99"/>
        <v>0</v>
      </c>
      <c r="N942" s="225" t="b">
        <f t="shared" si="100"/>
        <v>0</v>
      </c>
      <c r="O942" s="36"/>
      <c r="P942" s="36"/>
      <c r="Q942" s="36"/>
      <c r="R942" s="36"/>
    </row>
    <row r="943" spans="1:18" s="8" customFormat="1" ht="32.25" hidden="1" customHeight="1" x14ac:dyDescent="0.35">
      <c r="A943" s="122" t="str">
        <f>'SOW Units'!B447</f>
        <v>21-13.</v>
      </c>
      <c r="B943" s="542" t="str">
        <f>IF('SOW Units'!C447="","",'SOW Units'!C447)</f>
        <v>P.G. or P.E. Review, Evaluation and Certification of a Soil Source Removal Report That Includes a Recommendation for NFA</v>
      </c>
      <c r="C943" s="543"/>
      <c r="D943" s="57" t="str">
        <f>IF('SOW Units'!E447="","",'SOW Units'!E447)</f>
        <v>Per Report</v>
      </c>
      <c r="E943" s="82">
        <f>'SOW Units'!J447</f>
        <v>0</v>
      </c>
      <c r="F943" s="34">
        <f>'SOW Units'!G447</f>
        <v>267.39999999999998</v>
      </c>
      <c r="G943" s="244">
        <f t="shared" si="95"/>
        <v>0</v>
      </c>
      <c r="H943" s="85">
        <v>0</v>
      </c>
      <c r="I943" s="360">
        <f t="shared" si="96"/>
        <v>0</v>
      </c>
      <c r="J943" s="89">
        <v>0</v>
      </c>
      <c r="K943" s="244">
        <f t="shared" si="97"/>
        <v>0</v>
      </c>
      <c r="L943" s="93">
        <f t="shared" si="98"/>
        <v>0</v>
      </c>
      <c r="M943" s="375">
        <f t="shared" si="99"/>
        <v>0</v>
      </c>
      <c r="N943" s="225" t="b">
        <f t="shared" si="100"/>
        <v>0</v>
      </c>
      <c r="O943" s="36"/>
      <c r="P943" s="36"/>
      <c r="Q943" s="36"/>
      <c r="R943" s="36"/>
    </row>
    <row r="944" spans="1:18" s="8" customFormat="1" ht="16.5" hidden="1" customHeight="1" x14ac:dyDescent="0.35">
      <c r="A944" s="122" t="str">
        <f>'SOW Units'!B448</f>
        <v>21-15.</v>
      </c>
      <c r="B944" s="542" t="str">
        <f>IF('SOW Units'!C448="","",'SOW Units'!C448)</f>
        <v>P.G. or Qualified P.E. Review, Evaluation and Certification of a General Site Assessment Report</v>
      </c>
      <c r="C944" s="543"/>
      <c r="D944" s="57" t="str">
        <f>IF('SOW Units'!E448="","",'SOW Units'!E448)</f>
        <v>Per Report</v>
      </c>
      <c r="E944" s="82">
        <f>'SOW Units'!J448</f>
        <v>0</v>
      </c>
      <c r="F944" s="34">
        <f>'SOW Units'!G448</f>
        <v>606.37</v>
      </c>
      <c r="G944" s="244">
        <f t="shared" si="95"/>
        <v>0</v>
      </c>
      <c r="H944" s="85">
        <v>0</v>
      </c>
      <c r="I944" s="360">
        <f t="shared" si="96"/>
        <v>0</v>
      </c>
      <c r="J944" s="89">
        <v>0</v>
      </c>
      <c r="K944" s="244">
        <f t="shared" si="97"/>
        <v>0</v>
      </c>
      <c r="L944" s="93">
        <f t="shared" si="98"/>
        <v>0</v>
      </c>
      <c r="M944" s="375">
        <f t="shared" si="99"/>
        <v>0</v>
      </c>
      <c r="N944" s="225" t="b">
        <f t="shared" si="100"/>
        <v>0</v>
      </c>
      <c r="O944" s="36"/>
      <c r="P944" s="36"/>
      <c r="Q944" s="36"/>
      <c r="R944" s="36"/>
    </row>
    <row r="945" spans="1:18" s="8" customFormat="1" ht="16.5" hidden="1" customHeight="1" x14ac:dyDescent="0.35">
      <c r="A945" s="122" t="str">
        <f>'SOW Units'!B449</f>
        <v>21-16.</v>
      </c>
      <c r="B945" s="542" t="str">
        <f>IF('SOW Units'!C449="","",'SOW Units'!C449)</f>
        <v>P.G. or Qualified P.E. Review, Evaluation and Certification of a Supplemental Site Assessment Report</v>
      </c>
      <c r="C945" s="543"/>
      <c r="D945" s="57" t="str">
        <f>IF('SOW Units'!E449="","",'SOW Units'!E449)</f>
        <v>Per Report</v>
      </c>
      <c r="E945" s="82">
        <f>'SOW Units'!J449</f>
        <v>0</v>
      </c>
      <c r="F945" s="34">
        <f>'SOW Units'!G449</f>
        <v>267.39999999999998</v>
      </c>
      <c r="G945" s="244">
        <f t="shared" si="95"/>
        <v>0</v>
      </c>
      <c r="H945" s="85">
        <v>0</v>
      </c>
      <c r="I945" s="360">
        <f t="shared" si="96"/>
        <v>0</v>
      </c>
      <c r="J945" s="89">
        <v>0</v>
      </c>
      <c r="K945" s="244">
        <f t="shared" si="97"/>
        <v>0</v>
      </c>
      <c r="L945" s="93">
        <f t="shared" si="98"/>
        <v>0</v>
      </c>
      <c r="M945" s="375">
        <f t="shared" si="99"/>
        <v>0</v>
      </c>
      <c r="N945" s="225" t="b">
        <f t="shared" si="100"/>
        <v>0</v>
      </c>
      <c r="O945" s="36"/>
      <c r="P945" s="36"/>
      <c r="Q945" s="36"/>
      <c r="R945" s="36"/>
    </row>
    <row r="946" spans="1:18" s="8" customFormat="1" ht="16.5" hidden="1" customHeight="1" x14ac:dyDescent="0.35">
      <c r="A946" s="122" t="str">
        <f>'SOW Units'!B450</f>
        <v>21-17.</v>
      </c>
      <c r="B946" s="542" t="str">
        <f>IF('SOW Units'!C450="","",'SOW Units'!C450)</f>
        <v>P.G. or P.E. Review, Evaluation and Certification of a Receptor and Exposure Pathway Report</v>
      </c>
      <c r="C946" s="543"/>
      <c r="D946" s="57" t="str">
        <f>IF('SOW Units'!E450="","",'SOW Units'!E450)</f>
        <v>Per Report</v>
      </c>
      <c r="E946" s="82">
        <f>'SOW Units'!J450</f>
        <v>0</v>
      </c>
      <c r="F946" s="34">
        <f>'SOW Units'!G450</f>
        <v>401.11</v>
      </c>
      <c r="G946" s="244">
        <f t="shared" si="95"/>
        <v>0</v>
      </c>
      <c r="H946" s="85">
        <v>0</v>
      </c>
      <c r="I946" s="360">
        <f t="shared" si="96"/>
        <v>0</v>
      </c>
      <c r="J946" s="89">
        <v>0</v>
      </c>
      <c r="K946" s="244">
        <f t="shared" si="97"/>
        <v>0</v>
      </c>
      <c r="L946" s="93">
        <f t="shared" si="98"/>
        <v>0</v>
      </c>
      <c r="M946" s="375">
        <f t="shared" si="99"/>
        <v>0</v>
      </c>
      <c r="N946" s="225" t="b">
        <f t="shared" si="100"/>
        <v>0</v>
      </c>
      <c r="O946" s="36"/>
      <c r="P946" s="36"/>
      <c r="Q946" s="36"/>
      <c r="R946" s="36"/>
    </row>
    <row r="947" spans="1:18" s="8" customFormat="1" ht="16.5" hidden="1" customHeight="1" x14ac:dyDescent="0.35">
      <c r="A947" s="122" t="str">
        <f>'SOW Units'!B451</f>
        <v>21-18.</v>
      </c>
      <c r="B947" s="542" t="str">
        <f>IF('SOW Units'!C451="","",'SOW Units'!C451)</f>
        <v>P.E. Review, Evaluation and Certification of a Level 2 Natural Attenuation Monitoring Plan</v>
      </c>
      <c r="C947" s="543"/>
      <c r="D947" s="57" t="str">
        <f>IF('SOW Units'!E451="","",'SOW Units'!E451)</f>
        <v>Per Plan</v>
      </c>
      <c r="E947" s="82">
        <f>'SOW Units'!J451</f>
        <v>0</v>
      </c>
      <c r="F947" s="34">
        <f>'SOW Units'!G451</f>
        <v>133.69</v>
      </c>
      <c r="G947" s="244">
        <f t="shared" si="95"/>
        <v>0</v>
      </c>
      <c r="H947" s="85">
        <v>0</v>
      </c>
      <c r="I947" s="360">
        <f t="shared" si="96"/>
        <v>0</v>
      </c>
      <c r="J947" s="89">
        <v>0</v>
      </c>
      <c r="K947" s="244">
        <f t="shared" si="97"/>
        <v>0</v>
      </c>
      <c r="L947" s="93">
        <f t="shared" si="98"/>
        <v>0</v>
      </c>
      <c r="M947" s="375">
        <f t="shared" si="99"/>
        <v>0</v>
      </c>
      <c r="N947" s="225" t="b">
        <f t="shared" si="100"/>
        <v>0</v>
      </c>
      <c r="O947" s="36"/>
      <c r="P947" s="36"/>
      <c r="Q947" s="36"/>
      <c r="R947" s="36"/>
    </row>
    <row r="948" spans="1:18" s="8" customFormat="1" ht="46.5" hidden="1" customHeight="1" x14ac:dyDescent="0.35">
      <c r="A948" s="122" t="str">
        <f>'SOW Units'!B452</f>
        <v>21-19.</v>
      </c>
      <c r="B948" s="542" t="str">
        <f>IF('SOW Units'!C452="","",'SOW Units'!C452)</f>
        <v>P.E. Review, Evaluation and Certification of a Non-Annual Natural Attenuation or Post RA Monitoring Report That Includes a Recommendation for NFA or a Recommendation to Modify the Approved Monitoring Plan</v>
      </c>
      <c r="C948" s="543"/>
      <c r="D948" s="57" t="str">
        <f>IF('SOW Units'!E452="","",'SOW Units'!E452)</f>
        <v>Per Report</v>
      </c>
      <c r="E948" s="82">
        <f>'SOW Units'!J452</f>
        <v>0</v>
      </c>
      <c r="F948" s="34">
        <f>'SOW Units'!G452</f>
        <v>133.69</v>
      </c>
      <c r="G948" s="244">
        <f t="shared" si="95"/>
        <v>0</v>
      </c>
      <c r="H948" s="85">
        <v>0</v>
      </c>
      <c r="I948" s="360">
        <f t="shared" si="96"/>
        <v>0</v>
      </c>
      <c r="J948" s="89">
        <v>0</v>
      </c>
      <c r="K948" s="244">
        <f t="shared" si="97"/>
        <v>0</v>
      </c>
      <c r="L948" s="93">
        <f t="shared" si="98"/>
        <v>0</v>
      </c>
      <c r="M948" s="375">
        <f t="shared" si="99"/>
        <v>0</v>
      </c>
      <c r="N948" s="225" t="b">
        <f t="shared" si="100"/>
        <v>0</v>
      </c>
      <c r="O948" s="36"/>
      <c r="P948" s="36"/>
      <c r="Q948" s="36"/>
      <c r="R948" s="36"/>
    </row>
    <row r="949" spans="1:18" s="8" customFormat="1" ht="16.5" hidden="1" customHeight="1" x14ac:dyDescent="0.35">
      <c r="A949" s="122" t="str">
        <f>'SOW Units'!B453</f>
        <v>21-20.</v>
      </c>
      <c r="B949" s="542" t="str">
        <f>IF('SOW Units'!C453="","",'SOW Units'!C453)</f>
        <v>P.G or P.E. Review, Evaluation and Certification of an Annual Natural Attenuation Monitoring Report</v>
      </c>
      <c r="C949" s="543"/>
      <c r="D949" s="57" t="str">
        <f>IF('SOW Units'!E453="","",'SOW Units'!E453)</f>
        <v>Per Report</v>
      </c>
      <c r="E949" s="82">
        <f>'SOW Units'!J453</f>
        <v>0</v>
      </c>
      <c r="F949" s="34">
        <f>'SOW Units'!G453</f>
        <v>133.69</v>
      </c>
      <c r="G949" s="244">
        <f t="shared" si="95"/>
        <v>0</v>
      </c>
      <c r="H949" s="85">
        <v>0</v>
      </c>
      <c r="I949" s="360">
        <f t="shared" si="96"/>
        <v>0</v>
      </c>
      <c r="J949" s="89">
        <v>0</v>
      </c>
      <c r="K949" s="244">
        <f t="shared" si="97"/>
        <v>0</v>
      </c>
      <c r="L949" s="93">
        <f t="shared" si="98"/>
        <v>0</v>
      </c>
      <c r="M949" s="375">
        <f t="shared" si="99"/>
        <v>0</v>
      </c>
      <c r="N949" s="225" t="b">
        <f t="shared" si="100"/>
        <v>0</v>
      </c>
      <c r="O949" s="36"/>
      <c r="P949" s="36"/>
      <c r="Q949" s="36"/>
      <c r="R949" s="36"/>
    </row>
    <row r="950" spans="1:18" s="8" customFormat="1" ht="16.5" hidden="1" customHeight="1" x14ac:dyDescent="0.35">
      <c r="A950" s="122" t="str">
        <f>'SOW Units'!B454</f>
        <v>21-21.</v>
      </c>
      <c r="B950" s="542" t="str">
        <f>IF('SOW Units'!C454="","",'SOW Units'!C454)</f>
        <v>P.E. Review, Evaluation and Certification of a Pilot Test Plan</v>
      </c>
      <c r="C950" s="543"/>
      <c r="D950" s="57" t="str">
        <f>IF('SOW Units'!E454="","",'SOW Units'!E454)</f>
        <v>Per Plan</v>
      </c>
      <c r="E950" s="82">
        <f>'SOW Units'!J454</f>
        <v>0</v>
      </c>
      <c r="F950" s="34">
        <f>'SOW Units'!G454</f>
        <v>267.39999999999998</v>
      </c>
      <c r="G950" s="244">
        <f t="shared" si="95"/>
        <v>0</v>
      </c>
      <c r="H950" s="85">
        <v>0</v>
      </c>
      <c r="I950" s="360">
        <f t="shared" si="96"/>
        <v>0</v>
      </c>
      <c r="J950" s="89">
        <v>0</v>
      </c>
      <c r="K950" s="244">
        <f t="shared" si="97"/>
        <v>0</v>
      </c>
      <c r="L950" s="93">
        <f t="shared" si="98"/>
        <v>0</v>
      </c>
      <c r="M950" s="375">
        <f t="shared" si="99"/>
        <v>0</v>
      </c>
      <c r="N950" s="225" t="b">
        <f t="shared" si="100"/>
        <v>0</v>
      </c>
      <c r="O950" s="36"/>
      <c r="P950" s="36"/>
      <c r="Q950" s="36"/>
      <c r="R950" s="36"/>
    </row>
    <row r="951" spans="1:18" s="8" customFormat="1" ht="16.5" hidden="1" customHeight="1" x14ac:dyDescent="0.35">
      <c r="A951" s="122" t="str">
        <f>'SOW Units'!B455</f>
        <v>21-22.</v>
      </c>
      <c r="B951" s="542" t="str">
        <f>IF('SOW Units'!C455="","",'SOW Units'!C455)</f>
        <v>P.E. Review, Evaluation and Certification of a Pilot Test Report</v>
      </c>
      <c r="C951" s="543"/>
      <c r="D951" s="57" t="str">
        <f>IF('SOW Units'!E455="","",'SOW Units'!E455)</f>
        <v>Per Report</v>
      </c>
      <c r="E951" s="82">
        <f>'SOW Units'!J455</f>
        <v>0</v>
      </c>
      <c r="F951" s="34">
        <f>'SOW Units'!G455</f>
        <v>534.80999999999995</v>
      </c>
      <c r="G951" s="244">
        <f t="shared" si="95"/>
        <v>0</v>
      </c>
      <c r="H951" s="85">
        <v>0</v>
      </c>
      <c r="I951" s="360">
        <f t="shared" si="96"/>
        <v>0</v>
      </c>
      <c r="J951" s="89">
        <v>0</v>
      </c>
      <c r="K951" s="244">
        <f t="shared" si="97"/>
        <v>0</v>
      </c>
      <c r="L951" s="93">
        <f t="shared" si="98"/>
        <v>0</v>
      </c>
      <c r="M951" s="375">
        <f t="shared" si="99"/>
        <v>0</v>
      </c>
      <c r="N951" s="225" t="b">
        <f t="shared" si="100"/>
        <v>0</v>
      </c>
      <c r="O951" s="36"/>
      <c r="P951" s="36"/>
      <c r="Q951" s="36"/>
      <c r="R951" s="36"/>
    </row>
    <row r="952" spans="1:18" s="8" customFormat="1" ht="16.5" hidden="1" customHeight="1" x14ac:dyDescent="0.35">
      <c r="A952" s="122" t="str">
        <f>'SOW Units'!B456</f>
        <v>21-23.</v>
      </c>
      <c r="B952" s="542" t="str">
        <f>IF('SOW Units'!C456="","",'SOW Units'!C456)</f>
        <v>P.E. Review, Evaluation and Certification of a Level 1 Remedial Action Plan</v>
      </c>
      <c r="C952" s="543"/>
      <c r="D952" s="57" t="str">
        <f>IF('SOW Units'!E456="","",'SOW Units'!E456)</f>
        <v>Per Plan</v>
      </c>
      <c r="E952" s="82">
        <f>'SOW Units'!J456</f>
        <v>0</v>
      </c>
      <c r="F952" s="34">
        <f>'SOW Units'!G456</f>
        <v>802.23</v>
      </c>
      <c r="G952" s="244">
        <f t="shared" si="95"/>
        <v>0</v>
      </c>
      <c r="H952" s="85">
        <v>0</v>
      </c>
      <c r="I952" s="360">
        <f t="shared" si="96"/>
        <v>0</v>
      </c>
      <c r="J952" s="89">
        <v>0</v>
      </c>
      <c r="K952" s="244">
        <f t="shared" si="97"/>
        <v>0</v>
      </c>
      <c r="L952" s="93">
        <f t="shared" si="98"/>
        <v>0</v>
      </c>
      <c r="M952" s="375">
        <f t="shared" si="99"/>
        <v>0</v>
      </c>
      <c r="N952" s="225" t="b">
        <f t="shared" si="100"/>
        <v>0</v>
      </c>
      <c r="O952" s="36"/>
      <c r="P952" s="36"/>
      <c r="Q952" s="36"/>
      <c r="R952" s="36"/>
    </row>
    <row r="953" spans="1:18" s="8" customFormat="1" ht="16.5" hidden="1" customHeight="1" x14ac:dyDescent="0.35">
      <c r="A953" s="122" t="str">
        <f>'SOW Units'!B457</f>
        <v>21-24.</v>
      </c>
      <c r="B953" s="542" t="str">
        <f>IF('SOW Units'!C457="","",'SOW Units'!C457)</f>
        <v>P.E. Review, Evaluation and Certification of a Level 2 Remedial Action Plan</v>
      </c>
      <c r="C953" s="543"/>
      <c r="D953" s="57" t="str">
        <f>IF('SOW Units'!E457="","",'SOW Units'!E457)</f>
        <v>Per Plan</v>
      </c>
      <c r="E953" s="82">
        <f>'SOW Units'!J457</f>
        <v>0</v>
      </c>
      <c r="F953" s="34">
        <f>'SOW Units'!G457</f>
        <v>1337.04</v>
      </c>
      <c r="G953" s="244">
        <f t="shared" si="95"/>
        <v>0</v>
      </c>
      <c r="H953" s="85">
        <v>0</v>
      </c>
      <c r="I953" s="360">
        <f t="shared" si="96"/>
        <v>0</v>
      </c>
      <c r="J953" s="89">
        <v>0</v>
      </c>
      <c r="K953" s="244">
        <f t="shared" si="97"/>
        <v>0</v>
      </c>
      <c r="L953" s="93">
        <f t="shared" si="98"/>
        <v>0</v>
      </c>
      <c r="M953" s="375">
        <f t="shared" si="99"/>
        <v>0</v>
      </c>
      <c r="N953" s="225" t="b">
        <f t="shared" si="100"/>
        <v>0</v>
      </c>
      <c r="O953" s="36"/>
      <c r="P953" s="36"/>
      <c r="Q953" s="36"/>
      <c r="R953" s="36"/>
    </row>
    <row r="954" spans="1:18" s="8" customFormat="1" ht="32.25" hidden="1" customHeight="1" x14ac:dyDescent="0.35">
      <c r="A954" s="122" t="str">
        <f>'SOW Units'!B458</f>
        <v>21-25.</v>
      </c>
      <c r="B954" s="542" t="str">
        <f>IF('SOW Units'!C458="","",'SOW Units'!C458)</f>
        <v>P.E. Review, Evaluation and Certification of a Level 1 Limited Scope Remedial Action Plan or RAP Modification Plan</v>
      </c>
      <c r="C954" s="543"/>
      <c r="D954" s="57" t="str">
        <f>IF('SOW Units'!E458="","",'SOW Units'!E458)</f>
        <v>Per Plan</v>
      </c>
      <c r="E954" s="82">
        <f>'SOW Units'!J458</f>
        <v>0</v>
      </c>
      <c r="F954" s="34">
        <f>'SOW Units'!G458</f>
        <v>267.39999999999998</v>
      </c>
      <c r="G954" s="244">
        <f t="shared" si="95"/>
        <v>0</v>
      </c>
      <c r="H954" s="85">
        <v>0</v>
      </c>
      <c r="I954" s="360">
        <f t="shared" si="96"/>
        <v>0</v>
      </c>
      <c r="J954" s="89">
        <v>0</v>
      </c>
      <c r="K954" s="244">
        <f t="shared" si="97"/>
        <v>0</v>
      </c>
      <c r="L954" s="93">
        <f t="shared" si="98"/>
        <v>0</v>
      </c>
      <c r="M954" s="375">
        <f t="shared" si="99"/>
        <v>0</v>
      </c>
      <c r="N954" s="225" t="b">
        <f t="shared" si="100"/>
        <v>0</v>
      </c>
      <c r="O954" s="36"/>
      <c r="P954" s="36"/>
      <c r="Q954" s="36"/>
      <c r="R954" s="36"/>
    </row>
    <row r="955" spans="1:18" s="8" customFormat="1" ht="32.25" hidden="1" customHeight="1" x14ac:dyDescent="0.35">
      <c r="A955" s="122" t="str">
        <f>'SOW Units'!B459</f>
        <v>21-26.</v>
      </c>
      <c r="B955" s="542" t="str">
        <f>IF('SOW Units'!C459="","",'SOW Units'!C459)</f>
        <v>P.E. Review, Evaluation and Certification of a Level 2 Limited Scope Remedial Action Plan or RAP Modification Plan</v>
      </c>
      <c r="C955" s="543"/>
      <c r="D955" s="57" t="str">
        <f>IF('SOW Units'!E459="","",'SOW Units'!E459)</f>
        <v>Per Plan</v>
      </c>
      <c r="E955" s="82">
        <f>'SOW Units'!J459</f>
        <v>0</v>
      </c>
      <c r="F955" s="34">
        <f>'SOW Units'!G459</f>
        <v>267.39999999999998</v>
      </c>
      <c r="G955" s="244">
        <f t="shared" ref="G955:G996" si="101">$F955*E955</f>
        <v>0</v>
      </c>
      <c r="H955" s="85">
        <v>0</v>
      </c>
      <c r="I955" s="360">
        <f t="shared" ref="I955:I996" si="102">H955*F955</f>
        <v>0</v>
      </c>
      <c r="J955" s="89">
        <v>0</v>
      </c>
      <c r="K955" s="244">
        <f t="shared" ref="K955:K996" si="103">$F955*J955</f>
        <v>0</v>
      </c>
      <c r="L955" s="93">
        <f t="shared" ref="L955:L996" si="104">E955-H955-J955</f>
        <v>0</v>
      </c>
      <c r="M955" s="375">
        <f t="shared" ref="M955:M996" si="105">G955-I955-K955</f>
        <v>0</v>
      </c>
      <c r="N955" s="225" t="b">
        <f t="shared" si="100"/>
        <v>0</v>
      </c>
      <c r="O955" s="36"/>
      <c r="P955" s="36"/>
      <c r="Q955" s="36"/>
      <c r="R955" s="36"/>
    </row>
    <row r="956" spans="1:18" s="8" customFormat="1" ht="32.25" hidden="1" customHeight="1" x14ac:dyDescent="0.35">
      <c r="A956" s="122" t="str">
        <f>'SOW Units'!B460</f>
        <v>21-27.</v>
      </c>
      <c r="B956" s="542" t="str">
        <f>IF('SOW Units'!C460="","",'SOW Units'!C460)</f>
        <v>P.E. Review, Evaluation and Certification of a Level 3 Limited Scope Remedial Action Plan or RAP Modification Plan</v>
      </c>
      <c r="C956" s="543"/>
      <c r="D956" s="57" t="str">
        <f>IF('SOW Units'!E460="","",'SOW Units'!E460)</f>
        <v>Per Plan</v>
      </c>
      <c r="E956" s="82">
        <f>'SOW Units'!J460</f>
        <v>0</v>
      </c>
      <c r="F956" s="34">
        <f>'SOW Units'!G460</f>
        <v>1069.6400000000001</v>
      </c>
      <c r="G956" s="244">
        <f t="shared" si="101"/>
        <v>0</v>
      </c>
      <c r="H956" s="85">
        <v>0</v>
      </c>
      <c r="I956" s="360">
        <f t="shared" si="102"/>
        <v>0</v>
      </c>
      <c r="J956" s="89">
        <v>0</v>
      </c>
      <c r="K956" s="244">
        <f t="shared" si="103"/>
        <v>0</v>
      </c>
      <c r="L956" s="93">
        <f t="shared" si="104"/>
        <v>0</v>
      </c>
      <c r="M956" s="375">
        <f t="shared" si="105"/>
        <v>0</v>
      </c>
      <c r="N956" s="225" t="b">
        <f t="shared" si="100"/>
        <v>0</v>
      </c>
      <c r="O956" s="36"/>
      <c r="P956" s="36"/>
      <c r="Q956" s="36"/>
      <c r="R956" s="36"/>
    </row>
    <row r="957" spans="1:18" s="8" customFormat="1" ht="32.25" hidden="1" customHeight="1" x14ac:dyDescent="0.35">
      <c r="A957" s="122" t="str">
        <f>'SOW Units'!B461</f>
        <v>21-28.</v>
      </c>
      <c r="B957" s="542" t="str">
        <f>IF('SOW Units'!C461="","",'SOW Units'!C461)</f>
        <v>P.E. Review, Evaluation and Certification of a Level 4 Limited Scope Remedial Action Plan or RAP Modification Plan</v>
      </c>
      <c r="C957" s="543"/>
      <c r="D957" s="57" t="str">
        <f>IF('SOW Units'!E461="","",'SOW Units'!E461)</f>
        <v>Per Plan</v>
      </c>
      <c r="E957" s="82">
        <f>'SOW Units'!J461</f>
        <v>0</v>
      </c>
      <c r="F957" s="34">
        <f>'SOW Units'!G461</f>
        <v>802.23</v>
      </c>
      <c r="G957" s="244">
        <f t="shared" si="101"/>
        <v>0</v>
      </c>
      <c r="H957" s="85">
        <v>0</v>
      </c>
      <c r="I957" s="360">
        <f t="shared" si="102"/>
        <v>0</v>
      </c>
      <c r="J957" s="89">
        <v>0</v>
      </c>
      <c r="K957" s="244">
        <f t="shared" si="103"/>
        <v>0</v>
      </c>
      <c r="L957" s="93">
        <f t="shared" si="104"/>
        <v>0</v>
      </c>
      <c r="M957" s="375">
        <f t="shared" si="105"/>
        <v>0</v>
      </c>
      <c r="N957" s="225" t="b">
        <f t="shared" si="100"/>
        <v>0</v>
      </c>
      <c r="O957" s="36"/>
      <c r="P957" s="36"/>
      <c r="Q957" s="36"/>
      <c r="R957" s="36"/>
    </row>
    <row r="958" spans="1:18" s="8" customFormat="1" ht="16.5" hidden="1" customHeight="1" x14ac:dyDescent="0.35">
      <c r="A958" s="122" t="str">
        <f>'SOW Units'!B462</f>
        <v>21-29.</v>
      </c>
      <c r="B958" s="542" t="str">
        <f>IF('SOW Units'!C462="","",'SOW Units'!C462)</f>
        <v>P.E. Review, Evaluation and Certification of As-Built Drawings (P.E. sealed red lined modifications)</v>
      </c>
      <c r="C958" s="543"/>
      <c r="D958" s="57" t="str">
        <f>IF('SOW Units'!E462="","",'SOW Units'!E462)</f>
        <v>Per Set of Drawings</v>
      </c>
      <c r="E958" s="82">
        <f>'SOW Units'!J462</f>
        <v>0</v>
      </c>
      <c r="F958" s="34">
        <f>'SOW Units'!G462</f>
        <v>133.69</v>
      </c>
      <c r="G958" s="244">
        <f t="shared" si="101"/>
        <v>0</v>
      </c>
      <c r="H958" s="85">
        <v>0</v>
      </c>
      <c r="I958" s="360">
        <f t="shared" si="102"/>
        <v>0</v>
      </c>
      <c r="J958" s="89">
        <v>0</v>
      </c>
      <c r="K958" s="244">
        <f t="shared" si="103"/>
        <v>0</v>
      </c>
      <c r="L958" s="93">
        <f t="shared" si="104"/>
        <v>0</v>
      </c>
      <c r="M958" s="375">
        <f t="shared" si="105"/>
        <v>0</v>
      </c>
      <c r="N958" s="225" t="b">
        <f t="shared" si="100"/>
        <v>0</v>
      </c>
      <c r="O958" s="36"/>
      <c r="P958" s="36"/>
      <c r="Q958" s="36"/>
      <c r="R958" s="36"/>
    </row>
    <row r="959" spans="1:18" s="8" customFormat="1" ht="32.25" hidden="1" customHeight="1" x14ac:dyDescent="0.35">
      <c r="A959" s="122" t="str">
        <f>'SOW Units'!B463</f>
        <v>21-30.</v>
      </c>
      <c r="B959" s="542" t="str">
        <f>IF('SOW Units'!C463="","",'SOW Units'!C463)</f>
        <v>P.E. Review, Evaluation and Certification of a Remedial Action Startup Report That Includes a Recommendation for System Modification or Significant Change in the Course of Action</v>
      </c>
      <c r="C959" s="543"/>
      <c r="D959" s="57" t="str">
        <f>IF('SOW Units'!E463="","",'SOW Units'!E463)</f>
        <v>Per Report</v>
      </c>
      <c r="E959" s="82">
        <f>'SOW Units'!J463</f>
        <v>0</v>
      </c>
      <c r="F959" s="34">
        <f>'SOW Units'!G463</f>
        <v>401.11</v>
      </c>
      <c r="G959" s="244">
        <f t="shared" si="101"/>
        <v>0</v>
      </c>
      <c r="H959" s="85">
        <v>0</v>
      </c>
      <c r="I959" s="360">
        <f t="shared" si="102"/>
        <v>0</v>
      </c>
      <c r="J959" s="89">
        <v>0</v>
      </c>
      <c r="K959" s="244">
        <f t="shared" si="103"/>
        <v>0</v>
      </c>
      <c r="L959" s="93">
        <f t="shared" si="104"/>
        <v>0</v>
      </c>
      <c r="M959" s="375">
        <f t="shared" si="105"/>
        <v>0</v>
      </c>
      <c r="N959" s="225" t="b">
        <f t="shared" si="100"/>
        <v>0</v>
      </c>
      <c r="O959" s="36"/>
      <c r="P959" s="36"/>
      <c r="Q959" s="36"/>
      <c r="R959" s="36"/>
    </row>
    <row r="960" spans="1:18" s="8" customFormat="1" ht="32.25" hidden="1" customHeight="1" x14ac:dyDescent="0.35">
      <c r="A960" s="122" t="str">
        <f>'SOW Units'!B464</f>
        <v>21-31.</v>
      </c>
      <c r="B960" s="542" t="str">
        <f>IF('SOW Units'!C464="","",'SOW Units'!C464)</f>
        <v>P.E. Review, Evaluation and Certification of a Non-Annual Operation and Maintenance Report That Includes Significant Proposed Changes to the Approved RAP</v>
      </c>
      <c r="C960" s="543"/>
      <c r="D960" s="57" t="str">
        <f>IF('SOW Units'!E464="","",'SOW Units'!E464)</f>
        <v>Per Report</v>
      </c>
      <c r="E960" s="82">
        <f>'SOW Units'!J464</f>
        <v>0</v>
      </c>
      <c r="F960" s="34">
        <f>'SOW Units'!G464</f>
        <v>267.39999999999998</v>
      </c>
      <c r="G960" s="244">
        <f t="shared" si="101"/>
        <v>0</v>
      </c>
      <c r="H960" s="85">
        <v>0</v>
      </c>
      <c r="I960" s="360">
        <f t="shared" si="102"/>
        <v>0</v>
      </c>
      <c r="J960" s="89">
        <v>0</v>
      </c>
      <c r="K960" s="244">
        <f t="shared" si="103"/>
        <v>0</v>
      </c>
      <c r="L960" s="93">
        <f t="shared" si="104"/>
        <v>0</v>
      </c>
      <c r="M960" s="375">
        <f t="shared" si="105"/>
        <v>0</v>
      </c>
      <c r="N960" s="225" t="b">
        <f t="shared" si="100"/>
        <v>0</v>
      </c>
      <c r="O960" s="36"/>
      <c r="P960" s="36"/>
      <c r="Q960" s="36"/>
      <c r="R960" s="36"/>
    </row>
    <row r="961" spans="1:18" s="8" customFormat="1" ht="16.5" hidden="1" customHeight="1" x14ac:dyDescent="0.35">
      <c r="A961" s="122" t="str">
        <f>'SOW Units'!B465</f>
        <v>21-32.</v>
      </c>
      <c r="B961" s="542" t="str">
        <f>IF('SOW Units'!C465="","",'SOW Units'!C465)</f>
        <v>P.E. Review, Evaluation and Certification of an Annual Operation and Maintenance Report</v>
      </c>
      <c r="C961" s="543"/>
      <c r="D961" s="57" t="str">
        <f>IF('SOW Units'!E465="","",'SOW Units'!E465)</f>
        <v>Per Report</v>
      </c>
      <c r="E961" s="82">
        <f>'SOW Units'!J465</f>
        <v>0</v>
      </c>
      <c r="F961" s="34">
        <f>'SOW Units'!G465</f>
        <v>534.80999999999995</v>
      </c>
      <c r="G961" s="244">
        <f t="shared" si="101"/>
        <v>0</v>
      </c>
      <c r="H961" s="85">
        <v>0</v>
      </c>
      <c r="I961" s="360">
        <f t="shared" si="102"/>
        <v>0</v>
      </c>
      <c r="J961" s="89">
        <v>0</v>
      </c>
      <c r="K961" s="244">
        <f t="shared" si="103"/>
        <v>0</v>
      </c>
      <c r="L961" s="93">
        <f t="shared" si="104"/>
        <v>0</v>
      </c>
      <c r="M961" s="375">
        <f t="shared" si="105"/>
        <v>0</v>
      </c>
      <c r="N961" s="225" t="b">
        <f t="shared" si="100"/>
        <v>0</v>
      </c>
      <c r="O961" s="36"/>
      <c r="P961" s="36"/>
      <c r="Q961" s="36"/>
      <c r="R961" s="36"/>
    </row>
    <row r="962" spans="1:18" s="8" customFormat="1" ht="16.5" hidden="1" customHeight="1" x14ac:dyDescent="0.35">
      <c r="A962" s="122" t="str">
        <f>'SOW Units'!B466</f>
        <v>21-33.</v>
      </c>
      <c r="B962" s="542" t="str">
        <f>IF('SOW Units'!C466="","",'SOW Units'!C466)</f>
        <v>P.G or P.E. Review, Evaluation and Certification of a Remedial Action General Report</v>
      </c>
      <c r="C962" s="543"/>
      <c r="D962" s="57" t="str">
        <f>IF('SOW Units'!E466="","",'SOW Units'!E466)</f>
        <v>Per Report</v>
      </c>
      <c r="E962" s="82">
        <f>'SOW Units'!J466</f>
        <v>0</v>
      </c>
      <c r="F962" s="34">
        <f>'SOW Units'!G466</f>
        <v>133.69</v>
      </c>
      <c r="G962" s="244">
        <f t="shared" si="101"/>
        <v>0</v>
      </c>
      <c r="H962" s="85">
        <v>0</v>
      </c>
      <c r="I962" s="360">
        <f t="shared" si="102"/>
        <v>0</v>
      </c>
      <c r="J962" s="89">
        <v>0</v>
      </c>
      <c r="K962" s="244">
        <f t="shared" si="103"/>
        <v>0</v>
      </c>
      <c r="L962" s="93">
        <f t="shared" si="104"/>
        <v>0</v>
      </c>
      <c r="M962" s="375">
        <f t="shared" si="105"/>
        <v>0</v>
      </c>
      <c r="N962" s="225" t="b">
        <f>IF(E962&gt;0,TRUE,FALSE)</f>
        <v>0</v>
      </c>
      <c r="O962" s="36"/>
      <c r="P962" s="36"/>
      <c r="Q962" s="36"/>
      <c r="R962" s="36"/>
    </row>
    <row r="963" spans="1:18" s="8" customFormat="1" ht="32.25" hidden="1" customHeight="1" x14ac:dyDescent="0.35">
      <c r="A963" s="122" t="str">
        <f>'SOW Units'!B467</f>
        <v>21-34.</v>
      </c>
      <c r="B963" s="542" t="str">
        <f>IF('SOW Units'!C467="","",'SOW Units'!C467)</f>
        <v>P.G or P.E. Review, Evaluation and Certification of an Interim Remedial Action Report That Includes a Recommendation for System Modification or Significant Change in the Course of Action</v>
      </c>
      <c r="C963" s="543"/>
      <c r="D963" s="57" t="str">
        <f>IF('SOW Units'!E467="","",'SOW Units'!E467)</f>
        <v>Per Report</v>
      </c>
      <c r="E963" s="82">
        <f>'SOW Units'!J467</f>
        <v>0</v>
      </c>
      <c r="F963" s="34">
        <f>'SOW Units'!G467</f>
        <v>133.69</v>
      </c>
      <c r="G963" s="244">
        <f t="shared" si="101"/>
        <v>0</v>
      </c>
      <c r="H963" s="85">
        <v>0</v>
      </c>
      <c r="I963" s="360">
        <f t="shared" si="102"/>
        <v>0</v>
      </c>
      <c r="J963" s="89">
        <v>0</v>
      </c>
      <c r="K963" s="244">
        <f t="shared" si="103"/>
        <v>0</v>
      </c>
      <c r="L963" s="93">
        <f t="shared" si="104"/>
        <v>0</v>
      </c>
      <c r="M963" s="375">
        <f t="shared" si="105"/>
        <v>0</v>
      </c>
      <c r="N963" s="225" t="b">
        <f t="shared" ref="N963:N998" si="106">IF(E963&gt;0,TRUE,FALSE)</f>
        <v>0</v>
      </c>
      <c r="O963" s="36"/>
      <c r="P963" s="36"/>
      <c r="Q963" s="36"/>
      <c r="R963" s="36"/>
    </row>
    <row r="964" spans="1:18" s="8" customFormat="1" ht="16.5" hidden="1" customHeight="1" x14ac:dyDescent="0.35">
      <c r="A964" s="122" t="str">
        <f>'SOW Units'!B468</f>
        <v>21-35.</v>
      </c>
      <c r="B964" s="542" t="str">
        <f>IF('SOW Units'!C468="","",'SOW Units'!C468)</f>
        <v>P.E. Review, Evaluation, and Certification of Construction Drawings</v>
      </c>
      <c r="C964" s="543"/>
      <c r="D964" s="57" t="str">
        <f>IF('SOW Units'!E468="","",'SOW Units'!E468)</f>
        <v>Per Set of Drawings</v>
      </c>
      <c r="E964" s="82">
        <f>'SOW Units'!J468</f>
        <v>0</v>
      </c>
      <c r="F964" s="34">
        <f>'SOW Units'!G468</f>
        <v>267.39999999999998</v>
      </c>
      <c r="G964" s="244">
        <f t="shared" si="101"/>
        <v>0</v>
      </c>
      <c r="H964" s="85">
        <v>0</v>
      </c>
      <c r="I964" s="360">
        <f t="shared" si="102"/>
        <v>0</v>
      </c>
      <c r="J964" s="89">
        <v>0</v>
      </c>
      <c r="K964" s="244">
        <f t="shared" si="103"/>
        <v>0</v>
      </c>
      <c r="L964" s="93">
        <f t="shared" si="104"/>
        <v>0</v>
      </c>
      <c r="M964" s="375">
        <f t="shared" si="105"/>
        <v>0</v>
      </c>
      <c r="N964" s="225" t="b">
        <f t="shared" si="106"/>
        <v>0</v>
      </c>
      <c r="O964" s="36"/>
      <c r="P964" s="36"/>
      <c r="Q964" s="36"/>
      <c r="R964" s="36"/>
    </row>
    <row r="965" spans="1:18" s="9" customFormat="1" ht="16.5" hidden="1" customHeight="1" x14ac:dyDescent="0.35">
      <c r="A965" s="122" t="str">
        <f>'SOW Units'!B469</f>
        <v>21-36.</v>
      </c>
      <c r="B965" s="542" t="str">
        <f>IF('SOW Units'!C469="","",'SOW Units'!C469)</f>
        <v>P.E. Review, Evaluation, and Certification of Annual PARM Report</v>
      </c>
      <c r="C965" s="543"/>
      <c r="D965" s="57" t="str">
        <f>IF('SOW Units'!E469="","",'SOW Units'!E469)</f>
        <v>Per Report</v>
      </c>
      <c r="E965" s="82">
        <f>'SOW Units'!J469</f>
        <v>0</v>
      </c>
      <c r="F965" s="34">
        <f>'SOW Units'!G469</f>
        <v>267.39999999999998</v>
      </c>
      <c r="G965" s="244">
        <f t="shared" si="101"/>
        <v>0</v>
      </c>
      <c r="H965" s="85">
        <v>0</v>
      </c>
      <c r="I965" s="360">
        <f t="shared" si="102"/>
        <v>0</v>
      </c>
      <c r="J965" s="89">
        <v>0</v>
      </c>
      <c r="K965" s="244">
        <f t="shared" si="103"/>
        <v>0</v>
      </c>
      <c r="L965" s="93">
        <f t="shared" si="104"/>
        <v>0</v>
      </c>
      <c r="M965" s="375">
        <f t="shared" si="105"/>
        <v>0</v>
      </c>
      <c r="N965" s="225" t="b">
        <f t="shared" si="106"/>
        <v>0</v>
      </c>
      <c r="O965" s="45"/>
      <c r="P965" s="45"/>
      <c r="Q965" s="45"/>
      <c r="R965" s="45"/>
    </row>
    <row r="966" spans="1:18" s="8" customFormat="1" ht="16.5" hidden="1" customHeight="1" x14ac:dyDescent="0.35">
      <c r="A966" s="210" t="str">
        <f>'SOW Units'!B470</f>
        <v>22.</v>
      </c>
      <c r="B966" s="544" t="str">
        <f>IF('SOW Units'!C470="","",'SOW Units'!C470)</f>
        <v>MISCELLANEOUS ITEMS</v>
      </c>
      <c r="C966" s="545"/>
      <c r="D966" s="354" t="str">
        <f>IF('SOW Units'!E470="","",'SOW Units'!E470)</f>
        <v>'</v>
      </c>
      <c r="E966" s="212"/>
      <c r="F966" s="199"/>
      <c r="G966" s="213"/>
      <c r="H966" s="214"/>
      <c r="I966" s="362"/>
      <c r="J966" s="215"/>
      <c r="K966" s="213"/>
      <c r="L966" s="216"/>
      <c r="M966" s="376"/>
      <c r="N966" s="225" t="b">
        <f t="shared" si="106"/>
        <v>0</v>
      </c>
      <c r="O966" s="36"/>
      <c r="P966" s="36"/>
      <c r="Q966" s="36"/>
      <c r="R966" s="36"/>
    </row>
    <row r="967" spans="1:18" s="8" customFormat="1" ht="33" hidden="1" customHeight="1" x14ac:dyDescent="0.35">
      <c r="A967" s="122" t="str">
        <f>'SOW Units'!B471</f>
        <v>22-1.</v>
      </c>
      <c r="B967" s="542" t="str">
        <f>IF('SOW Units'!C471="","",'SOW Units'!C471)</f>
        <v/>
      </c>
      <c r="C967" s="543"/>
      <c r="D967" s="57" t="str">
        <f>IF('SOW Units'!E471="","",'SOW Units'!E471)</f>
        <v>Reimbursable*</v>
      </c>
      <c r="E967" s="82">
        <f>'SOW Units'!J471</f>
        <v>0</v>
      </c>
      <c r="F967" s="34">
        <f>'SOW Units'!G471</f>
        <v>1</v>
      </c>
      <c r="G967" s="244">
        <f t="shared" si="101"/>
        <v>0</v>
      </c>
      <c r="H967" s="85">
        <v>0</v>
      </c>
      <c r="I967" s="360">
        <f t="shared" si="102"/>
        <v>0</v>
      </c>
      <c r="J967" s="89">
        <v>0</v>
      </c>
      <c r="K967" s="244">
        <f t="shared" si="103"/>
        <v>0</v>
      </c>
      <c r="L967" s="93">
        <f t="shared" si="104"/>
        <v>0</v>
      </c>
      <c r="M967" s="375">
        <f t="shared" si="105"/>
        <v>0</v>
      </c>
      <c r="N967" s="225" t="b">
        <f t="shared" si="106"/>
        <v>0</v>
      </c>
      <c r="O967" s="36"/>
      <c r="P967" s="36"/>
      <c r="Q967" s="36"/>
      <c r="R967" s="36"/>
    </row>
    <row r="968" spans="1:18" s="8" customFormat="1" ht="33" hidden="1" customHeight="1" x14ac:dyDescent="0.35">
      <c r="A968" s="122" t="str">
        <f>'SOW Units'!B472</f>
        <v>22-2.</v>
      </c>
      <c r="B968" s="542" t="str">
        <f>IF('SOW Units'!C472="","",'SOW Units'!C472)</f>
        <v/>
      </c>
      <c r="C968" s="543"/>
      <c r="D968" s="57" t="str">
        <f>IF('SOW Units'!E472="","",'SOW Units'!E472)</f>
        <v>Reimbursable*</v>
      </c>
      <c r="E968" s="82">
        <f>'SOW Units'!J472</f>
        <v>0</v>
      </c>
      <c r="F968" s="34">
        <f>'SOW Units'!G472</f>
        <v>1</v>
      </c>
      <c r="G968" s="244">
        <f t="shared" si="101"/>
        <v>0</v>
      </c>
      <c r="H968" s="85">
        <v>0</v>
      </c>
      <c r="I968" s="360">
        <f t="shared" si="102"/>
        <v>0</v>
      </c>
      <c r="J968" s="89">
        <v>0</v>
      </c>
      <c r="K968" s="244">
        <f t="shared" si="103"/>
        <v>0</v>
      </c>
      <c r="L968" s="93">
        <f t="shared" si="104"/>
        <v>0</v>
      </c>
      <c r="M968" s="375">
        <f t="shared" si="105"/>
        <v>0</v>
      </c>
      <c r="N968" s="225" t="b">
        <f t="shared" si="106"/>
        <v>0</v>
      </c>
      <c r="O968" s="36"/>
      <c r="P968" s="36"/>
      <c r="Q968" s="36"/>
      <c r="R968" s="36"/>
    </row>
    <row r="969" spans="1:18" s="8" customFormat="1" ht="33" hidden="1" customHeight="1" x14ac:dyDescent="0.35">
      <c r="A969" s="122" t="str">
        <f>'SOW Units'!B473</f>
        <v>22-3.</v>
      </c>
      <c r="B969" s="542" t="str">
        <f>IF('SOW Units'!C473="","",'SOW Units'!C473)</f>
        <v/>
      </c>
      <c r="C969" s="543"/>
      <c r="D969" s="57" t="str">
        <f>IF('SOW Units'!E473="","",'SOW Units'!E473)</f>
        <v>Reimbursable*</v>
      </c>
      <c r="E969" s="82">
        <f>'SOW Units'!J473</f>
        <v>0</v>
      </c>
      <c r="F969" s="34">
        <f>'SOW Units'!G473</f>
        <v>1</v>
      </c>
      <c r="G969" s="244">
        <f t="shared" si="101"/>
        <v>0</v>
      </c>
      <c r="H969" s="85">
        <v>0</v>
      </c>
      <c r="I969" s="360">
        <f t="shared" si="102"/>
        <v>0</v>
      </c>
      <c r="J969" s="89">
        <v>0</v>
      </c>
      <c r="K969" s="244">
        <f t="shared" si="103"/>
        <v>0</v>
      </c>
      <c r="L969" s="93">
        <f t="shared" si="104"/>
        <v>0</v>
      </c>
      <c r="M969" s="375">
        <f t="shared" si="105"/>
        <v>0</v>
      </c>
      <c r="N969" s="225" t="b">
        <f t="shared" si="106"/>
        <v>0</v>
      </c>
      <c r="O969" s="36"/>
      <c r="P969" s="36"/>
      <c r="Q969" s="36"/>
      <c r="R969" s="36"/>
    </row>
    <row r="970" spans="1:18" s="8" customFormat="1" ht="33" hidden="1" customHeight="1" x14ac:dyDescent="0.35">
      <c r="A970" s="122" t="str">
        <f>'SOW Units'!B474</f>
        <v>22-4.</v>
      </c>
      <c r="B970" s="542" t="str">
        <f>IF('SOW Units'!C474="","",'SOW Units'!C474)</f>
        <v/>
      </c>
      <c r="C970" s="543"/>
      <c r="D970" s="57" t="str">
        <f>IF('SOW Units'!E474="","",'SOW Units'!E474)</f>
        <v>Reimbursable*</v>
      </c>
      <c r="E970" s="82">
        <f>'SOW Units'!J474</f>
        <v>0</v>
      </c>
      <c r="F970" s="34">
        <f>'SOW Units'!G474</f>
        <v>1</v>
      </c>
      <c r="G970" s="244">
        <f t="shared" si="101"/>
        <v>0</v>
      </c>
      <c r="H970" s="85">
        <v>0</v>
      </c>
      <c r="I970" s="360">
        <f t="shared" si="102"/>
        <v>0</v>
      </c>
      <c r="J970" s="89">
        <v>0</v>
      </c>
      <c r="K970" s="244">
        <f t="shared" si="103"/>
        <v>0</v>
      </c>
      <c r="L970" s="93">
        <f t="shared" si="104"/>
        <v>0</v>
      </c>
      <c r="M970" s="375">
        <f t="shared" si="105"/>
        <v>0</v>
      </c>
      <c r="N970" s="225" t="b">
        <f t="shared" si="106"/>
        <v>0</v>
      </c>
      <c r="O970" s="36"/>
      <c r="P970" s="36"/>
      <c r="Q970" s="36"/>
      <c r="R970" s="36"/>
    </row>
    <row r="971" spans="1:18" s="8" customFormat="1" ht="33" hidden="1" customHeight="1" x14ac:dyDescent="0.35">
      <c r="A971" s="122" t="str">
        <f>'SOW Units'!B475</f>
        <v>22-5.</v>
      </c>
      <c r="B971" s="542" t="str">
        <f>IF('SOW Units'!C475="","",'SOW Units'!C475)</f>
        <v/>
      </c>
      <c r="C971" s="543"/>
      <c r="D971" s="57" t="str">
        <f>IF('SOW Units'!E475="","",'SOW Units'!E475)</f>
        <v>Reimbursable*</v>
      </c>
      <c r="E971" s="82">
        <f>'SOW Units'!J475</f>
        <v>0</v>
      </c>
      <c r="F971" s="34">
        <f>'SOW Units'!G475</f>
        <v>1</v>
      </c>
      <c r="G971" s="244">
        <f t="shared" si="101"/>
        <v>0</v>
      </c>
      <c r="H971" s="85">
        <v>0</v>
      </c>
      <c r="I971" s="360">
        <f t="shared" si="102"/>
        <v>0</v>
      </c>
      <c r="J971" s="89">
        <v>0</v>
      </c>
      <c r="K971" s="244">
        <f t="shared" si="103"/>
        <v>0</v>
      </c>
      <c r="L971" s="93">
        <f t="shared" si="104"/>
        <v>0</v>
      </c>
      <c r="M971" s="375">
        <f t="shared" si="105"/>
        <v>0</v>
      </c>
      <c r="N971" s="225" t="b">
        <f t="shared" si="106"/>
        <v>0</v>
      </c>
      <c r="O971" s="36"/>
      <c r="P971" s="36"/>
      <c r="Q971" s="36"/>
      <c r="R971" s="36"/>
    </row>
    <row r="972" spans="1:18" s="8" customFormat="1" ht="33" hidden="1" customHeight="1" x14ac:dyDescent="0.35">
      <c r="A972" s="122" t="str">
        <f>'SOW Units'!B476</f>
        <v>22-6.</v>
      </c>
      <c r="B972" s="542" t="str">
        <f>IF('SOW Units'!C476="","",'SOW Units'!C476)</f>
        <v/>
      </c>
      <c r="C972" s="543"/>
      <c r="D972" s="57" t="str">
        <f>IF('SOW Units'!E476="","",'SOW Units'!E476)</f>
        <v>Reimbursable*</v>
      </c>
      <c r="E972" s="82">
        <f>'SOW Units'!J476</f>
        <v>0</v>
      </c>
      <c r="F972" s="34">
        <f>'SOW Units'!G476</f>
        <v>1</v>
      </c>
      <c r="G972" s="244">
        <f t="shared" si="101"/>
        <v>0</v>
      </c>
      <c r="H972" s="85">
        <v>0</v>
      </c>
      <c r="I972" s="360">
        <f t="shared" si="102"/>
        <v>0</v>
      </c>
      <c r="J972" s="89">
        <v>0</v>
      </c>
      <c r="K972" s="244">
        <f t="shared" si="103"/>
        <v>0</v>
      </c>
      <c r="L972" s="93">
        <f t="shared" si="104"/>
        <v>0</v>
      </c>
      <c r="M972" s="375">
        <f t="shared" si="105"/>
        <v>0</v>
      </c>
      <c r="N972" s="225" t="b">
        <f t="shared" si="106"/>
        <v>0</v>
      </c>
      <c r="O972" s="36"/>
      <c r="P972" s="36"/>
      <c r="Q972" s="36"/>
      <c r="R972" s="36"/>
    </row>
    <row r="973" spans="1:18" s="8" customFormat="1" ht="33" hidden="1" customHeight="1" x14ac:dyDescent="0.35">
      <c r="A973" s="122" t="str">
        <f>'SOW Units'!B477</f>
        <v>22-7.</v>
      </c>
      <c r="B973" s="542" t="str">
        <f>IF('SOW Units'!C477="","",'SOW Units'!C477)</f>
        <v/>
      </c>
      <c r="C973" s="543"/>
      <c r="D973" s="57" t="str">
        <f>IF('SOW Units'!E477="","",'SOW Units'!E477)</f>
        <v>Reimbursable*</v>
      </c>
      <c r="E973" s="82">
        <f>'SOW Units'!J477</f>
        <v>0</v>
      </c>
      <c r="F973" s="34">
        <f>'SOW Units'!G477</f>
        <v>1</v>
      </c>
      <c r="G973" s="244">
        <f t="shared" si="101"/>
        <v>0</v>
      </c>
      <c r="H973" s="85">
        <v>0</v>
      </c>
      <c r="I973" s="360">
        <f t="shared" si="102"/>
        <v>0</v>
      </c>
      <c r="J973" s="89">
        <v>0</v>
      </c>
      <c r="K973" s="244">
        <f t="shared" si="103"/>
        <v>0</v>
      </c>
      <c r="L973" s="93">
        <f t="shared" si="104"/>
        <v>0</v>
      </c>
      <c r="M973" s="375">
        <f t="shared" si="105"/>
        <v>0</v>
      </c>
      <c r="N973" s="225" t="b">
        <f t="shared" si="106"/>
        <v>0</v>
      </c>
      <c r="O973" s="36"/>
      <c r="P973" s="36"/>
      <c r="Q973" s="36"/>
      <c r="R973" s="36"/>
    </row>
    <row r="974" spans="1:18" s="8" customFormat="1" ht="33" hidden="1" customHeight="1" x14ac:dyDescent="0.35">
      <c r="A974" s="122" t="str">
        <f>'SOW Units'!B478</f>
        <v>22-8.</v>
      </c>
      <c r="B974" s="542" t="str">
        <f>IF('SOW Units'!C478="","",'SOW Units'!C478)</f>
        <v/>
      </c>
      <c r="C974" s="543"/>
      <c r="D974" s="57" t="str">
        <f>IF('SOW Units'!E478="","",'SOW Units'!E478)</f>
        <v>Reimbursable*</v>
      </c>
      <c r="E974" s="82">
        <f>'SOW Units'!J478</f>
        <v>0</v>
      </c>
      <c r="F974" s="34">
        <f>'SOW Units'!G478</f>
        <v>1</v>
      </c>
      <c r="G974" s="244">
        <f t="shared" si="101"/>
        <v>0</v>
      </c>
      <c r="H974" s="85">
        <v>0</v>
      </c>
      <c r="I974" s="360">
        <f t="shared" si="102"/>
        <v>0</v>
      </c>
      <c r="J974" s="89">
        <v>0</v>
      </c>
      <c r="K974" s="244">
        <f t="shared" si="103"/>
        <v>0</v>
      </c>
      <c r="L974" s="93">
        <f t="shared" si="104"/>
        <v>0</v>
      </c>
      <c r="M974" s="375">
        <f t="shared" si="105"/>
        <v>0</v>
      </c>
      <c r="N974" s="225" t="b">
        <f t="shared" si="106"/>
        <v>0</v>
      </c>
      <c r="O974" s="36"/>
      <c r="P974" s="36"/>
      <c r="Q974" s="36"/>
      <c r="R974" s="36"/>
    </row>
    <row r="975" spans="1:18" s="8" customFormat="1" ht="33" hidden="1" customHeight="1" x14ac:dyDescent="0.35">
      <c r="A975" s="122" t="str">
        <f>'SOW Units'!B479</f>
        <v>22-9.</v>
      </c>
      <c r="B975" s="542" t="str">
        <f>IF('SOW Units'!C479="","",'SOW Units'!C479)</f>
        <v/>
      </c>
      <c r="C975" s="543"/>
      <c r="D975" s="57" t="str">
        <f>IF('SOW Units'!E479="","",'SOW Units'!E479)</f>
        <v>Reimbursable*</v>
      </c>
      <c r="E975" s="82">
        <f>'SOW Units'!J479</f>
        <v>0</v>
      </c>
      <c r="F975" s="34">
        <f>'SOW Units'!G479</f>
        <v>1</v>
      </c>
      <c r="G975" s="244">
        <f t="shared" si="101"/>
        <v>0</v>
      </c>
      <c r="H975" s="85">
        <v>0</v>
      </c>
      <c r="I975" s="360">
        <f t="shared" si="102"/>
        <v>0</v>
      </c>
      <c r="J975" s="89">
        <v>0</v>
      </c>
      <c r="K975" s="244">
        <f t="shared" si="103"/>
        <v>0</v>
      </c>
      <c r="L975" s="93">
        <f t="shared" si="104"/>
        <v>0</v>
      </c>
      <c r="M975" s="375">
        <f t="shared" si="105"/>
        <v>0</v>
      </c>
      <c r="N975" s="225" t="b">
        <f t="shared" si="106"/>
        <v>0</v>
      </c>
      <c r="O975" s="36"/>
      <c r="P975" s="36"/>
      <c r="Q975" s="36"/>
      <c r="R975" s="36"/>
    </row>
    <row r="976" spans="1:18" s="8" customFormat="1" ht="33" hidden="1" customHeight="1" x14ac:dyDescent="0.35">
      <c r="A976" s="122" t="str">
        <f>'SOW Units'!B480</f>
        <v>22-10.</v>
      </c>
      <c r="B976" s="542" t="str">
        <f>IF('SOW Units'!C480="","",'SOW Units'!C480)</f>
        <v/>
      </c>
      <c r="C976" s="543"/>
      <c r="D976" s="57" t="str">
        <f>IF('SOW Units'!E480="","",'SOW Units'!E480)</f>
        <v>Reimbursable*</v>
      </c>
      <c r="E976" s="82">
        <f>'SOW Units'!J480</f>
        <v>0</v>
      </c>
      <c r="F976" s="34">
        <f>'SOW Units'!G480</f>
        <v>1</v>
      </c>
      <c r="G976" s="244">
        <f t="shared" si="101"/>
        <v>0</v>
      </c>
      <c r="H976" s="85">
        <v>0</v>
      </c>
      <c r="I976" s="360">
        <f t="shared" si="102"/>
        <v>0</v>
      </c>
      <c r="J976" s="89">
        <v>0</v>
      </c>
      <c r="K976" s="244">
        <f t="shared" si="103"/>
        <v>0</v>
      </c>
      <c r="L976" s="93">
        <f t="shared" si="104"/>
        <v>0</v>
      </c>
      <c r="M976" s="375">
        <f t="shared" si="105"/>
        <v>0</v>
      </c>
      <c r="N976" s="225" t="b">
        <f t="shared" si="106"/>
        <v>0</v>
      </c>
      <c r="O976" s="36"/>
      <c r="P976" s="36"/>
      <c r="Q976" s="36"/>
      <c r="R976" s="36"/>
    </row>
    <row r="977" spans="1:18" s="8" customFormat="1" ht="33" hidden="1" customHeight="1" x14ac:dyDescent="0.35">
      <c r="A977" s="122" t="str">
        <f>'SOW Units'!B481</f>
        <v>22-11.</v>
      </c>
      <c r="B977" s="542" t="str">
        <f>IF('SOW Units'!C481="","",'SOW Units'!C481)</f>
        <v/>
      </c>
      <c r="C977" s="543"/>
      <c r="D977" s="57" t="str">
        <f>IF('SOW Units'!E481="","",'SOW Units'!E481)</f>
        <v>Reimbursable*</v>
      </c>
      <c r="E977" s="82">
        <f>'SOW Units'!J481</f>
        <v>0</v>
      </c>
      <c r="F977" s="34">
        <f>'SOW Units'!G481</f>
        <v>1</v>
      </c>
      <c r="G977" s="244">
        <f t="shared" si="101"/>
        <v>0</v>
      </c>
      <c r="H977" s="85">
        <v>0</v>
      </c>
      <c r="I977" s="360">
        <f t="shared" si="102"/>
        <v>0</v>
      </c>
      <c r="J977" s="89">
        <v>0</v>
      </c>
      <c r="K977" s="244">
        <f t="shared" si="103"/>
        <v>0</v>
      </c>
      <c r="L977" s="93">
        <f t="shared" si="104"/>
        <v>0</v>
      </c>
      <c r="M977" s="375">
        <f t="shared" si="105"/>
        <v>0</v>
      </c>
      <c r="N977" s="225" t="b">
        <f t="shared" si="106"/>
        <v>0</v>
      </c>
      <c r="O977" s="36"/>
      <c r="P977" s="36"/>
      <c r="Q977" s="36"/>
      <c r="R977" s="36"/>
    </row>
    <row r="978" spans="1:18" s="8" customFormat="1" ht="33" hidden="1" customHeight="1" x14ac:dyDescent="0.35">
      <c r="A978" s="122" t="str">
        <f>'SOW Units'!B482</f>
        <v>22-12.</v>
      </c>
      <c r="B978" s="542" t="str">
        <f>IF('SOW Units'!C482="","",'SOW Units'!C482)</f>
        <v/>
      </c>
      <c r="C978" s="543"/>
      <c r="D978" s="57" t="str">
        <f>IF('SOW Units'!E482="","",'SOW Units'!E482)</f>
        <v>Reimbursable*</v>
      </c>
      <c r="E978" s="82">
        <f>'SOW Units'!J482</f>
        <v>0</v>
      </c>
      <c r="F978" s="34">
        <f>'SOW Units'!G482</f>
        <v>1</v>
      </c>
      <c r="G978" s="244">
        <f t="shared" si="101"/>
        <v>0</v>
      </c>
      <c r="H978" s="85">
        <v>0</v>
      </c>
      <c r="I978" s="360">
        <f t="shared" si="102"/>
        <v>0</v>
      </c>
      <c r="J978" s="89">
        <v>0</v>
      </c>
      <c r="K978" s="244">
        <f t="shared" si="103"/>
        <v>0</v>
      </c>
      <c r="L978" s="93">
        <f t="shared" si="104"/>
        <v>0</v>
      </c>
      <c r="M978" s="375">
        <f t="shared" si="105"/>
        <v>0</v>
      </c>
      <c r="N978" s="225" t="b">
        <f t="shared" si="106"/>
        <v>0</v>
      </c>
      <c r="O978" s="36"/>
      <c r="P978" s="36"/>
      <c r="Q978" s="36"/>
      <c r="R978" s="36"/>
    </row>
    <row r="979" spans="1:18" s="8" customFormat="1" ht="33" hidden="1" customHeight="1" x14ac:dyDescent="0.35">
      <c r="A979" s="122" t="str">
        <f>'SOW Units'!B483</f>
        <v>22-13.</v>
      </c>
      <c r="B979" s="542" t="str">
        <f>IF('SOW Units'!C483="","",'SOW Units'!C483)</f>
        <v/>
      </c>
      <c r="C979" s="543"/>
      <c r="D979" s="57" t="str">
        <f>IF('SOW Units'!E483="","",'SOW Units'!E483)</f>
        <v>Reimbursable*</v>
      </c>
      <c r="E979" s="82">
        <f>'SOW Units'!J483</f>
        <v>0</v>
      </c>
      <c r="F979" s="34">
        <f>'SOW Units'!G483</f>
        <v>1</v>
      </c>
      <c r="G979" s="244">
        <f t="shared" si="101"/>
        <v>0</v>
      </c>
      <c r="H979" s="85">
        <v>0</v>
      </c>
      <c r="I979" s="360">
        <f t="shared" si="102"/>
        <v>0</v>
      </c>
      <c r="J979" s="89">
        <v>0</v>
      </c>
      <c r="K979" s="244">
        <f t="shared" si="103"/>
        <v>0</v>
      </c>
      <c r="L979" s="93">
        <f t="shared" si="104"/>
        <v>0</v>
      </c>
      <c r="M979" s="375">
        <f t="shared" si="105"/>
        <v>0</v>
      </c>
      <c r="N979" s="225" t="b">
        <f t="shared" si="106"/>
        <v>0</v>
      </c>
      <c r="O979" s="36"/>
      <c r="P979" s="36"/>
      <c r="Q979" s="36"/>
      <c r="R979" s="36"/>
    </row>
    <row r="980" spans="1:18" s="8" customFormat="1" ht="33" hidden="1" customHeight="1" x14ac:dyDescent="0.35">
      <c r="A980" s="122" t="str">
        <f>'SOW Units'!B484</f>
        <v>22-14.</v>
      </c>
      <c r="B980" s="542" t="str">
        <f>IF('SOW Units'!C484="","",'SOW Units'!C484)</f>
        <v/>
      </c>
      <c r="C980" s="543"/>
      <c r="D980" s="57" t="str">
        <f>IF('SOW Units'!E484="","",'SOW Units'!E484)</f>
        <v>Reimbursable*</v>
      </c>
      <c r="E980" s="82">
        <f>'SOW Units'!J484</f>
        <v>0</v>
      </c>
      <c r="F980" s="34">
        <f>'SOW Units'!G484</f>
        <v>1</v>
      </c>
      <c r="G980" s="244">
        <f t="shared" si="101"/>
        <v>0</v>
      </c>
      <c r="H980" s="85">
        <v>0</v>
      </c>
      <c r="I980" s="360">
        <f t="shared" si="102"/>
        <v>0</v>
      </c>
      <c r="J980" s="89">
        <v>0</v>
      </c>
      <c r="K980" s="244">
        <f t="shared" si="103"/>
        <v>0</v>
      </c>
      <c r="L980" s="93">
        <f t="shared" si="104"/>
        <v>0</v>
      </c>
      <c r="M980" s="375">
        <f t="shared" si="105"/>
        <v>0</v>
      </c>
      <c r="N980" s="225" t="b">
        <f t="shared" si="106"/>
        <v>0</v>
      </c>
      <c r="O980" s="36"/>
      <c r="P980" s="36"/>
      <c r="Q980" s="36"/>
      <c r="R980" s="36"/>
    </row>
    <row r="981" spans="1:18" s="8" customFormat="1" ht="33" hidden="1" customHeight="1" x14ac:dyDescent="0.35">
      <c r="A981" s="122" t="str">
        <f>'SOW Units'!B485</f>
        <v>22-15.</v>
      </c>
      <c r="B981" s="542" t="str">
        <f>IF('SOW Units'!C485="","",'SOW Units'!C485)</f>
        <v/>
      </c>
      <c r="C981" s="543"/>
      <c r="D981" s="57" t="str">
        <f>IF('SOW Units'!E485="","",'SOW Units'!E485)</f>
        <v>Reimbursable*</v>
      </c>
      <c r="E981" s="82">
        <f>'SOW Units'!J485</f>
        <v>0</v>
      </c>
      <c r="F981" s="34">
        <f>'SOW Units'!G485</f>
        <v>1</v>
      </c>
      <c r="G981" s="244">
        <f t="shared" si="101"/>
        <v>0</v>
      </c>
      <c r="H981" s="85">
        <v>0</v>
      </c>
      <c r="I981" s="360">
        <f t="shared" si="102"/>
        <v>0</v>
      </c>
      <c r="J981" s="89">
        <v>0</v>
      </c>
      <c r="K981" s="244">
        <f t="shared" si="103"/>
        <v>0</v>
      </c>
      <c r="L981" s="93">
        <f t="shared" si="104"/>
        <v>0</v>
      </c>
      <c r="M981" s="375">
        <f t="shared" si="105"/>
        <v>0</v>
      </c>
      <c r="N981" s="225" t="b">
        <f t="shared" si="106"/>
        <v>0</v>
      </c>
      <c r="O981" s="36"/>
      <c r="P981" s="36"/>
      <c r="Q981" s="36"/>
      <c r="R981" s="36"/>
    </row>
    <row r="982" spans="1:18" s="8" customFormat="1" ht="33" hidden="1" customHeight="1" x14ac:dyDescent="0.35">
      <c r="A982" s="122" t="str">
        <f>'SOW Units'!B486</f>
        <v>22-16.</v>
      </c>
      <c r="B982" s="542" t="str">
        <f>IF('SOW Units'!C486="","",'SOW Units'!C486)</f>
        <v/>
      </c>
      <c r="C982" s="543"/>
      <c r="D982" s="57" t="str">
        <f>IF('SOW Units'!E486="","",'SOW Units'!E486)</f>
        <v>Reimbursable*</v>
      </c>
      <c r="E982" s="82">
        <f>'SOW Units'!J486</f>
        <v>0</v>
      </c>
      <c r="F982" s="34">
        <f>'SOW Units'!G486</f>
        <v>1</v>
      </c>
      <c r="G982" s="244">
        <f t="shared" si="101"/>
        <v>0</v>
      </c>
      <c r="H982" s="85">
        <v>0</v>
      </c>
      <c r="I982" s="360">
        <f t="shared" si="102"/>
        <v>0</v>
      </c>
      <c r="J982" s="89">
        <v>0</v>
      </c>
      <c r="K982" s="244">
        <f t="shared" si="103"/>
        <v>0</v>
      </c>
      <c r="L982" s="93">
        <f t="shared" si="104"/>
        <v>0</v>
      </c>
      <c r="M982" s="375">
        <f t="shared" si="105"/>
        <v>0</v>
      </c>
      <c r="N982" s="225" t="b">
        <f t="shared" si="106"/>
        <v>0</v>
      </c>
      <c r="O982" s="36"/>
      <c r="P982" s="36"/>
      <c r="Q982" s="36"/>
      <c r="R982" s="36"/>
    </row>
    <row r="983" spans="1:18" s="8" customFormat="1" ht="33" hidden="1" customHeight="1" x14ac:dyDescent="0.35">
      <c r="A983" s="122" t="str">
        <f>'SOW Units'!B487</f>
        <v>22-17.</v>
      </c>
      <c r="B983" s="542" t="str">
        <f>IF('SOW Units'!C487="","",'SOW Units'!C487)</f>
        <v/>
      </c>
      <c r="C983" s="543"/>
      <c r="D983" s="57" t="str">
        <f>IF('SOW Units'!E487="","",'SOW Units'!E487)</f>
        <v>Reimbursable*</v>
      </c>
      <c r="E983" s="82">
        <f>'SOW Units'!J487</f>
        <v>0</v>
      </c>
      <c r="F983" s="34">
        <f>'SOW Units'!G487</f>
        <v>1</v>
      </c>
      <c r="G983" s="244">
        <f t="shared" si="101"/>
        <v>0</v>
      </c>
      <c r="H983" s="85">
        <v>0</v>
      </c>
      <c r="I983" s="360">
        <f t="shared" si="102"/>
        <v>0</v>
      </c>
      <c r="J983" s="89">
        <v>0</v>
      </c>
      <c r="K983" s="244">
        <f t="shared" si="103"/>
        <v>0</v>
      </c>
      <c r="L983" s="93">
        <f t="shared" si="104"/>
        <v>0</v>
      </c>
      <c r="M983" s="375">
        <f t="shared" si="105"/>
        <v>0</v>
      </c>
      <c r="N983" s="225" t="b">
        <f t="shared" si="106"/>
        <v>0</v>
      </c>
      <c r="O983" s="36"/>
      <c r="P983" s="36"/>
      <c r="Q983" s="36"/>
      <c r="R983" s="36"/>
    </row>
    <row r="984" spans="1:18" s="8" customFormat="1" ht="33" hidden="1" customHeight="1" x14ac:dyDescent="0.35">
      <c r="A984" s="122" t="str">
        <f>'SOW Units'!B488</f>
        <v>22-18.</v>
      </c>
      <c r="B984" s="542" t="str">
        <f>IF('SOW Units'!C488="","",'SOW Units'!C488)</f>
        <v/>
      </c>
      <c r="C984" s="543"/>
      <c r="D984" s="57" t="str">
        <f>IF('SOW Units'!E488="","",'SOW Units'!E488)</f>
        <v>Reimbursable*</v>
      </c>
      <c r="E984" s="82">
        <f>'SOW Units'!J488</f>
        <v>0</v>
      </c>
      <c r="F984" s="34">
        <f>'SOW Units'!G488</f>
        <v>1</v>
      </c>
      <c r="G984" s="244">
        <f t="shared" si="101"/>
        <v>0</v>
      </c>
      <c r="H984" s="85">
        <v>0</v>
      </c>
      <c r="I984" s="360">
        <f t="shared" si="102"/>
        <v>0</v>
      </c>
      <c r="J984" s="89">
        <v>0</v>
      </c>
      <c r="K984" s="244">
        <f t="shared" si="103"/>
        <v>0</v>
      </c>
      <c r="L984" s="93">
        <f t="shared" si="104"/>
        <v>0</v>
      </c>
      <c r="M984" s="375">
        <f t="shared" si="105"/>
        <v>0</v>
      </c>
      <c r="N984" s="225" t="b">
        <f t="shared" si="106"/>
        <v>0</v>
      </c>
      <c r="O984" s="36"/>
      <c r="P984" s="36"/>
      <c r="Q984" s="36"/>
      <c r="R984" s="36"/>
    </row>
    <row r="985" spans="1:18" s="8" customFormat="1" ht="33" hidden="1" customHeight="1" x14ac:dyDescent="0.35">
      <c r="A985" s="122" t="str">
        <f>'SOW Units'!B489</f>
        <v>22-19.</v>
      </c>
      <c r="B985" s="542" t="str">
        <f>IF('SOW Units'!C489="","",'SOW Units'!C489)</f>
        <v/>
      </c>
      <c r="C985" s="543"/>
      <c r="D985" s="57" t="str">
        <f>IF('SOW Units'!E489="","",'SOW Units'!E489)</f>
        <v>Reimbursable*</v>
      </c>
      <c r="E985" s="82">
        <f>'SOW Units'!J489</f>
        <v>0</v>
      </c>
      <c r="F985" s="34">
        <f>'SOW Units'!G489</f>
        <v>1</v>
      </c>
      <c r="G985" s="244">
        <f t="shared" si="101"/>
        <v>0</v>
      </c>
      <c r="H985" s="85">
        <v>0</v>
      </c>
      <c r="I985" s="360">
        <f t="shared" si="102"/>
        <v>0</v>
      </c>
      <c r="J985" s="89">
        <v>0</v>
      </c>
      <c r="K985" s="244">
        <f t="shared" si="103"/>
        <v>0</v>
      </c>
      <c r="L985" s="93">
        <f t="shared" si="104"/>
        <v>0</v>
      </c>
      <c r="M985" s="375">
        <f t="shared" si="105"/>
        <v>0</v>
      </c>
      <c r="N985" s="225" t="b">
        <f t="shared" si="106"/>
        <v>0</v>
      </c>
      <c r="O985" s="36"/>
      <c r="P985" s="36"/>
      <c r="Q985" s="36"/>
      <c r="R985" s="36"/>
    </row>
    <row r="986" spans="1:18" s="8" customFormat="1" ht="33" hidden="1" customHeight="1" x14ac:dyDescent="0.35">
      <c r="A986" s="122" t="str">
        <f>'SOW Units'!B490</f>
        <v>22-20.</v>
      </c>
      <c r="B986" s="542" t="str">
        <f>IF('SOW Units'!C490="","",'SOW Units'!C490)</f>
        <v/>
      </c>
      <c r="C986" s="543"/>
      <c r="D986" s="57" t="str">
        <f>IF('SOW Units'!E490="","",'SOW Units'!E490)</f>
        <v>Reimbursable*</v>
      </c>
      <c r="E986" s="82">
        <f>'SOW Units'!J490</f>
        <v>0</v>
      </c>
      <c r="F986" s="34">
        <f>'SOW Units'!G490</f>
        <v>1</v>
      </c>
      <c r="G986" s="244">
        <f t="shared" si="101"/>
        <v>0</v>
      </c>
      <c r="H986" s="85">
        <v>0</v>
      </c>
      <c r="I986" s="360">
        <f t="shared" si="102"/>
        <v>0</v>
      </c>
      <c r="J986" s="89">
        <v>0</v>
      </c>
      <c r="K986" s="244">
        <f t="shared" si="103"/>
        <v>0</v>
      </c>
      <c r="L986" s="93">
        <f t="shared" si="104"/>
        <v>0</v>
      </c>
      <c r="M986" s="375">
        <f t="shared" si="105"/>
        <v>0</v>
      </c>
      <c r="N986" s="225" t="b">
        <f t="shared" si="106"/>
        <v>0</v>
      </c>
      <c r="O986" s="36"/>
      <c r="P986" s="36"/>
      <c r="Q986" s="36"/>
      <c r="R986" s="36"/>
    </row>
    <row r="987" spans="1:18" s="8" customFormat="1" ht="33" hidden="1" customHeight="1" x14ac:dyDescent="0.35">
      <c r="A987" s="122" t="str">
        <f>'SOW Units'!B491</f>
        <v>22-21.</v>
      </c>
      <c r="B987" s="542" t="str">
        <f>IF('SOW Units'!C491="","",'SOW Units'!C491)</f>
        <v/>
      </c>
      <c r="C987" s="543"/>
      <c r="D987" s="57" t="str">
        <f>IF('SOW Units'!E491="","",'SOW Units'!E491)</f>
        <v>Reimbursable*</v>
      </c>
      <c r="E987" s="82">
        <f>'SOW Units'!J491</f>
        <v>0</v>
      </c>
      <c r="F987" s="34">
        <f>'SOW Units'!G491</f>
        <v>1</v>
      </c>
      <c r="G987" s="244">
        <f t="shared" si="101"/>
        <v>0</v>
      </c>
      <c r="H987" s="85">
        <v>0</v>
      </c>
      <c r="I987" s="360">
        <f t="shared" si="102"/>
        <v>0</v>
      </c>
      <c r="J987" s="89">
        <v>0</v>
      </c>
      <c r="K987" s="244">
        <f t="shared" si="103"/>
        <v>0</v>
      </c>
      <c r="L987" s="93">
        <f t="shared" si="104"/>
        <v>0</v>
      </c>
      <c r="M987" s="375">
        <f t="shared" si="105"/>
        <v>0</v>
      </c>
      <c r="N987" s="225" t="b">
        <f t="shared" si="106"/>
        <v>0</v>
      </c>
      <c r="O987" s="36"/>
      <c r="P987" s="36"/>
      <c r="Q987" s="36"/>
      <c r="R987" s="36"/>
    </row>
    <row r="988" spans="1:18" s="8" customFormat="1" ht="33" hidden="1" customHeight="1" x14ac:dyDescent="0.35">
      <c r="A988" s="122" t="str">
        <f>'SOW Units'!B492</f>
        <v>22-22.</v>
      </c>
      <c r="B988" s="542" t="str">
        <f>IF('SOW Units'!C492="","",'SOW Units'!C492)</f>
        <v/>
      </c>
      <c r="C988" s="543"/>
      <c r="D988" s="57" t="str">
        <f>IF('SOW Units'!E492="","",'SOW Units'!E492)</f>
        <v>Reimbursable*</v>
      </c>
      <c r="E988" s="82">
        <f>'SOW Units'!J492</f>
        <v>0</v>
      </c>
      <c r="F988" s="34">
        <f>'SOW Units'!G492</f>
        <v>1</v>
      </c>
      <c r="G988" s="244">
        <f t="shared" si="101"/>
        <v>0</v>
      </c>
      <c r="H988" s="85">
        <v>0</v>
      </c>
      <c r="I988" s="360">
        <f t="shared" si="102"/>
        <v>0</v>
      </c>
      <c r="J988" s="89">
        <v>0</v>
      </c>
      <c r="K988" s="244">
        <f t="shared" si="103"/>
        <v>0</v>
      </c>
      <c r="L988" s="93">
        <f t="shared" si="104"/>
        <v>0</v>
      </c>
      <c r="M988" s="375">
        <f t="shared" si="105"/>
        <v>0</v>
      </c>
      <c r="N988" s="225" t="b">
        <f t="shared" si="106"/>
        <v>0</v>
      </c>
      <c r="O988" s="36"/>
      <c r="P988" s="36"/>
      <c r="Q988" s="36"/>
      <c r="R988" s="36"/>
    </row>
    <row r="989" spans="1:18" s="8" customFormat="1" ht="33" hidden="1" customHeight="1" x14ac:dyDescent="0.35">
      <c r="A989" s="122" t="str">
        <f>'SOW Units'!B493</f>
        <v>22-23.</v>
      </c>
      <c r="B989" s="542" t="str">
        <f>IF('SOW Units'!C493="","",'SOW Units'!C493)</f>
        <v/>
      </c>
      <c r="C989" s="543"/>
      <c r="D989" s="57" t="str">
        <f>IF('SOW Units'!E493="","",'SOW Units'!E493)</f>
        <v>Reimbursable*</v>
      </c>
      <c r="E989" s="82">
        <f>'SOW Units'!J493</f>
        <v>0</v>
      </c>
      <c r="F989" s="34">
        <f>'SOW Units'!G493</f>
        <v>1</v>
      </c>
      <c r="G989" s="244">
        <f t="shared" si="101"/>
        <v>0</v>
      </c>
      <c r="H989" s="85">
        <v>0</v>
      </c>
      <c r="I989" s="360">
        <f t="shared" si="102"/>
        <v>0</v>
      </c>
      <c r="J989" s="89">
        <v>0</v>
      </c>
      <c r="K989" s="244">
        <f t="shared" si="103"/>
        <v>0</v>
      </c>
      <c r="L989" s="93">
        <f t="shared" si="104"/>
        <v>0</v>
      </c>
      <c r="M989" s="375">
        <f t="shared" si="105"/>
        <v>0</v>
      </c>
      <c r="N989" s="225" t="b">
        <f t="shared" si="106"/>
        <v>0</v>
      </c>
      <c r="O989" s="36"/>
      <c r="P989" s="36"/>
      <c r="Q989" s="36"/>
      <c r="R989" s="36"/>
    </row>
    <row r="990" spans="1:18" s="8" customFormat="1" ht="33" hidden="1" customHeight="1" x14ac:dyDescent="0.35">
      <c r="A990" s="122" t="str">
        <f>'SOW Units'!B494</f>
        <v>22-24.</v>
      </c>
      <c r="B990" s="542" t="str">
        <f>IF('SOW Units'!C494="","",'SOW Units'!C494)</f>
        <v/>
      </c>
      <c r="C990" s="543"/>
      <c r="D990" s="57" t="str">
        <f>IF('SOW Units'!E494="","",'SOW Units'!E494)</f>
        <v>Reimbursable*</v>
      </c>
      <c r="E990" s="82">
        <f>'SOW Units'!J494</f>
        <v>0</v>
      </c>
      <c r="F990" s="34">
        <f>'SOW Units'!G494</f>
        <v>1</v>
      </c>
      <c r="G990" s="244">
        <f t="shared" si="101"/>
        <v>0</v>
      </c>
      <c r="H990" s="85">
        <v>0</v>
      </c>
      <c r="I990" s="360">
        <f t="shared" si="102"/>
        <v>0</v>
      </c>
      <c r="J990" s="89">
        <v>0</v>
      </c>
      <c r="K990" s="244">
        <f t="shared" si="103"/>
        <v>0</v>
      </c>
      <c r="L990" s="93">
        <f t="shared" si="104"/>
        <v>0</v>
      </c>
      <c r="M990" s="375">
        <f t="shared" si="105"/>
        <v>0</v>
      </c>
      <c r="N990" s="225" t="b">
        <f t="shared" si="106"/>
        <v>0</v>
      </c>
      <c r="O990" s="36"/>
      <c r="P990" s="36"/>
      <c r="Q990" s="36"/>
      <c r="R990" s="36"/>
    </row>
    <row r="991" spans="1:18" s="8" customFormat="1" ht="33" hidden="1" customHeight="1" x14ac:dyDescent="0.35">
      <c r="A991" s="122" t="str">
        <f>'SOW Units'!B495</f>
        <v>22-25.</v>
      </c>
      <c r="B991" s="542" t="str">
        <f>IF('SOW Units'!C495="","",'SOW Units'!C495)</f>
        <v/>
      </c>
      <c r="C991" s="543"/>
      <c r="D991" s="57" t="str">
        <f>IF('SOW Units'!E495="","",'SOW Units'!E495)</f>
        <v>Reimbursable*</v>
      </c>
      <c r="E991" s="82">
        <f>'SOW Units'!J495</f>
        <v>0</v>
      </c>
      <c r="F991" s="34">
        <f>'SOW Units'!G495</f>
        <v>1</v>
      </c>
      <c r="G991" s="244">
        <f t="shared" si="101"/>
        <v>0</v>
      </c>
      <c r="H991" s="85">
        <v>0</v>
      </c>
      <c r="I991" s="360">
        <f t="shared" si="102"/>
        <v>0</v>
      </c>
      <c r="J991" s="89">
        <v>0</v>
      </c>
      <c r="K991" s="244">
        <f t="shared" si="103"/>
        <v>0</v>
      </c>
      <c r="L991" s="93">
        <f t="shared" si="104"/>
        <v>0</v>
      </c>
      <c r="M991" s="375">
        <f t="shared" si="105"/>
        <v>0</v>
      </c>
      <c r="N991" s="225" t="b">
        <f t="shared" si="106"/>
        <v>0</v>
      </c>
      <c r="O991" s="36"/>
      <c r="P991" s="36"/>
      <c r="Q991" s="36"/>
      <c r="R991" s="36"/>
    </row>
    <row r="992" spans="1:18" s="8" customFormat="1" ht="33" hidden="1" customHeight="1" x14ac:dyDescent="0.35">
      <c r="A992" s="122" t="str">
        <f>'SOW Units'!B496</f>
        <v>22-26.</v>
      </c>
      <c r="B992" s="542" t="str">
        <f>IF('SOW Units'!C496="","",'SOW Units'!C496)</f>
        <v/>
      </c>
      <c r="C992" s="543"/>
      <c r="D992" s="57" t="str">
        <f>IF('SOW Units'!E496="","",'SOW Units'!E496)</f>
        <v>Reimbursable*</v>
      </c>
      <c r="E992" s="82">
        <f>'SOW Units'!J496</f>
        <v>0</v>
      </c>
      <c r="F992" s="34">
        <f>'SOW Units'!G496</f>
        <v>1</v>
      </c>
      <c r="G992" s="244">
        <f t="shared" si="101"/>
        <v>0</v>
      </c>
      <c r="H992" s="85">
        <v>0</v>
      </c>
      <c r="I992" s="360">
        <f t="shared" si="102"/>
        <v>0</v>
      </c>
      <c r="J992" s="89">
        <v>0</v>
      </c>
      <c r="K992" s="244">
        <f t="shared" si="103"/>
        <v>0</v>
      </c>
      <c r="L992" s="93">
        <f t="shared" si="104"/>
        <v>0</v>
      </c>
      <c r="M992" s="375">
        <f t="shared" si="105"/>
        <v>0</v>
      </c>
      <c r="N992" s="225" t="b">
        <f t="shared" si="106"/>
        <v>0</v>
      </c>
      <c r="O992" s="36"/>
      <c r="P992" s="36"/>
      <c r="Q992" s="36"/>
      <c r="R992" s="36"/>
    </row>
    <row r="993" spans="1:18" s="8" customFormat="1" ht="33" hidden="1" customHeight="1" x14ac:dyDescent="0.35">
      <c r="A993" s="122" t="str">
        <f>'SOW Units'!B497</f>
        <v>22-27.</v>
      </c>
      <c r="B993" s="542" t="str">
        <f>IF('SOW Units'!C497="","",'SOW Units'!C497)</f>
        <v/>
      </c>
      <c r="C993" s="543"/>
      <c r="D993" s="57" t="str">
        <f>IF('SOW Units'!E497="","",'SOW Units'!E497)</f>
        <v>Reimbursable*</v>
      </c>
      <c r="E993" s="82">
        <f>'SOW Units'!J497</f>
        <v>0</v>
      </c>
      <c r="F993" s="34">
        <f>'SOW Units'!G497</f>
        <v>1</v>
      </c>
      <c r="G993" s="244">
        <f t="shared" si="101"/>
        <v>0</v>
      </c>
      <c r="H993" s="85">
        <v>0</v>
      </c>
      <c r="I993" s="360">
        <f t="shared" si="102"/>
        <v>0</v>
      </c>
      <c r="J993" s="89">
        <v>0</v>
      </c>
      <c r="K993" s="244">
        <f t="shared" si="103"/>
        <v>0</v>
      </c>
      <c r="L993" s="93">
        <f t="shared" si="104"/>
        <v>0</v>
      </c>
      <c r="M993" s="375">
        <f t="shared" si="105"/>
        <v>0</v>
      </c>
      <c r="N993" s="225" t="b">
        <f t="shared" si="106"/>
        <v>0</v>
      </c>
      <c r="O993" s="36"/>
      <c r="P993" s="36"/>
      <c r="Q993" s="36"/>
      <c r="R993" s="36"/>
    </row>
    <row r="994" spans="1:18" s="8" customFormat="1" ht="33" hidden="1" customHeight="1" x14ac:dyDescent="0.35">
      <c r="A994" s="122" t="str">
        <f>'SOW Units'!B498</f>
        <v>22-28.</v>
      </c>
      <c r="B994" s="542" t="str">
        <f>IF('SOW Units'!C498="","",'SOW Units'!C498)</f>
        <v/>
      </c>
      <c r="C994" s="543"/>
      <c r="D994" s="57" t="str">
        <f>IF('SOW Units'!E498="","",'SOW Units'!E498)</f>
        <v>Reimbursable*</v>
      </c>
      <c r="E994" s="82">
        <f>'SOW Units'!J498</f>
        <v>0</v>
      </c>
      <c r="F994" s="34">
        <f>'SOW Units'!G498</f>
        <v>1</v>
      </c>
      <c r="G994" s="244">
        <f t="shared" si="101"/>
        <v>0</v>
      </c>
      <c r="H994" s="85">
        <v>0</v>
      </c>
      <c r="I994" s="360">
        <f t="shared" si="102"/>
        <v>0</v>
      </c>
      <c r="J994" s="89">
        <v>0</v>
      </c>
      <c r="K994" s="244">
        <f t="shared" si="103"/>
        <v>0</v>
      </c>
      <c r="L994" s="93">
        <f t="shared" si="104"/>
        <v>0</v>
      </c>
      <c r="M994" s="375">
        <f t="shared" si="105"/>
        <v>0</v>
      </c>
      <c r="N994" s="225" t="b">
        <f t="shared" si="106"/>
        <v>0</v>
      </c>
      <c r="O994" s="36"/>
      <c r="P994" s="36"/>
      <c r="Q994" s="36"/>
      <c r="R994" s="36"/>
    </row>
    <row r="995" spans="1:18" s="8" customFormat="1" ht="33" hidden="1" customHeight="1" x14ac:dyDescent="0.35">
      <c r="A995" s="122" t="str">
        <f>'SOW Units'!B499</f>
        <v>22-29.</v>
      </c>
      <c r="B995" s="542" t="str">
        <f>IF('SOW Units'!C499="","",'SOW Units'!C499)</f>
        <v/>
      </c>
      <c r="C995" s="543"/>
      <c r="D995" s="57" t="str">
        <f>IF('SOW Units'!E499="","",'SOW Units'!E499)</f>
        <v>Reimbursable*</v>
      </c>
      <c r="E995" s="82">
        <f>'SOW Units'!J499</f>
        <v>0</v>
      </c>
      <c r="F995" s="34">
        <f>'SOW Units'!G499</f>
        <v>1</v>
      </c>
      <c r="G995" s="244">
        <f t="shared" si="101"/>
        <v>0</v>
      </c>
      <c r="H995" s="85">
        <v>0</v>
      </c>
      <c r="I995" s="360">
        <f t="shared" si="102"/>
        <v>0</v>
      </c>
      <c r="J995" s="89">
        <v>0</v>
      </c>
      <c r="K995" s="244">
        <f t="shared" si="103"/>
        <v>0</v>
      </c>
      <c r="L995" s="93">
        <f t="shared" si="104"/>
        <v>0</v>
      </c>
      <c r="M995" s="375">
        <f t="shared" si="105"/>
        <v>0</v>
      </c>
      <c r="N995" s="225" t="b">
        <f t="shared" si="106"/>
        <v>0</v>
      </c>
      <c r="O995" s="36"/>
      <c r="P995" s="36"/>
      <c r="Q995" s="36"/>
      <c r="R995" s="36"/>
    </row>
    <row r="996" spans="1:18" s="8" customFormat="1" ht="33" hidden="1" customHeight="1" x14ac:dyDescent="0.35">
      <c r="A996" s="122" t="str">
        <f>'SOW Units'!B500</f>
        <v>22-30.</v>
      </c>
      <c r="B996" s="542" t="str">
        <f>IF('SOW Units'!C500="","",'SOW Units'!C500)</f>
        <v/>
      </c>
      <c r="C996" s="543"/>
      <c r="D996" s="57" t="str">
        <f>IF('SOW Units'!E500="","",'SOW Units'!E500)</f>
        <v>Reimbursable*</v>
      </c>
      <c r="E996" s="82">
        <f>'SOW Units'!J500</f>
        <v>0</v>
      </c>
      <c r="F996" s="34">
        <f>'SOW Units'!G500</f>
        <v>1</v>
      </c>
      <c r="G996" s="244">
        <f t="shared" si="101"/>
        <v>0</v>
      </c>
      <c r="H996" s="85">
        <v>0</v>
      </c>
      <c r="I996" s="360">
        <f t="shared" si="102"/>
        <v>0</v>
      </c>
      <c r="J996" s="89">
        <v>0</v>
      </c>
      <c r="K996" s="244">
        <f t="shared" si="103"/>
        <v>0</v>
      </c>
      <c r="L996" s="93">
        <f t="shared" si="104"/>
        <v>0</v>
      </c>
      <c r="M996" s="375">
        <f t="shared" si="105"/>
        <v>0</v>
      </c>
      <c r="N996" s="225" t="b">
        <f t="shared" si="106"/>
        <v>0</v>
      </c>
      <c r="O996" s="36"/>
      <c r="P996" s="36"/>
      <c r="Q996" s="36"/>
      <c r="R996" s="36"/>
    </row>
    <row r="997" spans="1:18" s="8" customFormat="1" ht="16.5" hidden="1" customHeight="1" x14ac:dyDescent="0.35">
      <c r="A997" s="210" t="str">
        <f>'SOW Units'!$B$501</f>
        <v>23.</v>
      </c>
      <c r="B997" s="544" t="str">
        <f>IF('SOW Units'!$C$501="","",'SOW Units'!$C$501)</f>
        <v>Contingent Funding</v>
      </c>
      <c r="C997" s="545"/>
      <c r="D997" s="211"/>
      <c r="E997" s="212"/>
      <c r="F997" s="199"/>
      <c r="G997" s="213"/>
      <c r="H997" s="214"/>
      <c r="I997" s="362"/>
      <c r="J997" s="215"/>
      <c r="K997" s="213"/>
      <c r="L997" s="216"/>
      <c r="M997" s="376"/>
      <c r="N997" s="225" t="b">
        <f t="shared" si="106"/>
        <v>0</v>
      </c>
      <c r="O997" s="36"/>
      <c r="P997" s="36"/>
      <c r="Q997" s="36"/>
      <c r="R997" s="36"/>
    </row>
    <row r="998" spans="1:18" s="8" customFormat="1" ht="16.5" hidden="1" customHeight="1" thickBot="1" x14ac:dyDescent="0.35">
      <c r="A998" s="122" t="str">
        <f>'SOW Units'!$B$502</f>
        <v>23-1.</v>
      </c>
      <c r="B998" s="542" t="str">
        <f>IF('SOW Units'!$C$502="","",'SOW Units'!$C$502)</f>
        <v>Contingent Funding - Allowance only to be used as offset for field change orders</v>
      </c>
      <c r="C998" s="543"/>
      <c r="D998" s="57" t="str">
        <f>IF('SOW Units'!$E$502="","",'SOW Units'!$E$502)</f>
        <v>NOT BILLABLE</v>
      </c>
      <c r="E998" s="82">
        <f>'SOW Units'!$J$502</f>
        <v>0</v>
      </c>
      <c r="F998" s="34">
        <f>'SOW Units'!$G$502</f>
        <v>1</v>
      </c>
      <c r="G998" s="244">
        <f t="shared" ref="G998" si="107">$F998*E998</f>
        <v>0</v>
      </c>
      <c r="H998" s="350" t="s">
        <v>1503</v>
      </c>
      <c r="I998" s="363">
        <v>0</v>
      </c>
      <c r="J998" s="265" t="s">
        <v>1503</v>
      </c>
      <c r="K998" s="351" t="s">
        <v>1503</v>
      </c>
      <c r="L998" s="93">
        <f>E998</f>
        <v>0</v>
      </c>
      <c r="M998" s="375">
        <f>G998</f>
        <v>0</v>
      </c>
      <c r="N998" s="225" t="b">
        <f t="shared" si="106"/>
        <v>0</v>
      </c>
      <c r="O998" s="36"/>
      <c r="P998" s="36"/>
      <c r="Q998" s="36"/>
      <c r="R998" s="36"/>
    </row>
    <row r="999" spans="1:18" s="331" customFormat="1" ht="16.5" customHeight="1" thickBot="1" x14ac:dyDescent="0.35">
      <c r="A999" s="333"/>
      <c r="B999" s="334"/>
      <c r="C999" s="334"/>
      <c r="D999" s="335" t="s">
        <v>1205</v>
      </c>
      <c r="E999" s="336"/>
      <c r="F999" s="337"/>
      <c r="G999" s="338">
        <f>(G1000*$J$3)*$J$2</f>
        <v>588.29899999999998</v>
      </c>
      <c r="H999" s="338">
        <f>G999-K999-L999</f>
        <v>0</v>
      </c>
      <c r="I999" s="339"/>
      <c r="J999" s="340"/>
      <c r="K999" s="338">
        <f>(K1000*$J$3)*$J$2</f>
        <v>0</v>
      </c>
      <c r="L999" s="338">
        <f>(L1000*$J$3)*$J$2</f>
        <v>588.29899999999998</v>
      </c>
      <c r="M999" s="349"/>
      <c r="N999" s="225" t="b">
        <f>$N$506</f>
        <v>1</v>
      </c>
      <c r="O999" s="342"/>
      <c r="P999" s="342"/>
      <c r="Q999" s="342"/>
      <c r="R999" s="342"/>
    </row>
    <row r="1000" spans="1:18" s="348" customFormat="1" ht="17.25" customHeight="1" thickBot="1" x14ac:dyDescent="0.35">
      <c r="A1000" s="333"/>
      <c r="B1000" s="334"/>
      <c r="C1000" s="334"/>
      <c r="D1000" s="335" t="s">
        <v>852</v>
      </c>
      <c r="E1000" s="336"/>
      <c r="F1000" s="337"/>
      <c r="G1000" s="338">
        <f>SUM(G507:G998)</f>
        <v>11765.98</v>
      </c>
      <c r="H1000" s="346">
        <f>G1000-K1000-L1000</f>
        <v>0</v>
      </c>
      <c r="I1000" s="339"/>
      <c r="J1000" s="340"/>
      <c r="K1000" s="338">
        <f>SUM(K507:K996)</f>
        <v>0</v>
      </c>
      <c r="L1000" s="344">
        <f>SUM(M508:M998)</f>
        <v>11765.98</v>
      </c>
      <c r="M1000" s="349"/>
      <c r="N1000" s="225" t="b">
        <f>$N$506</f>
        <v>1</v>
      </c>
      <c r="O1000" s="347"/>
      <c r="P1000" s="347"/>
      <c r="Q1000" s="347"/>
      <c r="R1000" s="347"/>
    </row>
    <row r="1001" spans="1:18" s="8" customFormat="1" ht="17.25" customHeight="1" thickBot="1" x14ac:dyDescent="0.35">
      <c r="A1001" s="565" t="s">
        <v>844</v>
      </c>
      <c r="B1001" s="566"/>
      <c r="C1001" s="566"/>
      <c r="D1001" s="566"/>
      <c r="E1001" s="566"/>
      <c r="F1001" s="566"/>
      <c r="G1001" s="566"/>
      <c r="H1001" s="566"/>
      <c r="I1001" s="566"/>
      <c r="J1001" s="566"/>
      <c r="K1001" s="566"/>
      <c r="L1001" s="567"/>
      <c r="M1001" s="373"/>
      <c r="N1001" s="225" t="b">
        <f>IF(SUM(E1002:E1493)&gt;0,TRUE,FALSE)</f>
        <v>1</v>
      </c>
      <c r="O1001" s="36"/>
      <c r="P1001" s="36"/>
      <c r="Q1001" s="36"/>
      <c r="R1001" s="36"/>
    </row>
    <row r="1002" spans="1:18" s="8" customFormat="1" ht="17.25" hidden="1" customHeight="1" x14ac:dyDescent="0.3">
      <c r="A1002" s="253" t="str">
        <f>'SOW Units'!B11</f>
        <v>1.</v>
      </c>
      <c r="B1002" s="548" t="str">
        <f>IF('SOW Units'!C11="","",'SOW Units'!C11)</f>
        <v>OFFICE ACTIVITIES</v>
      </c>
      <c r="C1002" s="564"/>
      <c r="D1002" s="206" t="str">
        <f>IF('SOW Units'!E11="","",'SOW Units'!E11)</f>
        <v/>
      </c>
      <c r="E1002" s="207"/>
      <c r="F1002" s="194"/>
      <c r="G1002" s="243"/>
      <c r="H1002" s="208"/>
      <c r="I1002" s="359"/>
      <c r="J1002" s="196"/>
      <c r="K1002" s="243"/>
      <c r="L1002" s="209"/>
      <c r="M1002" s="374"/>
      <c r="N1002" s="225" t="b">
        <f t="shared" ref="N1002:N1052" si="108">IF(E1002&gt;0,TRUE,FALSE)</f>
        <v>0</v>
      </c>
      <c r="O1002" s="36"/>
      <c r="P1002" s="36"/>
      <c r="Q1002" s="36"/>
      <c r="R1002" s="36"/>
    </row>
    <row r="1003" spans="1:18" s="8" customFormat="1" ht="16.5" hidden="1" customHeight="1" x14ac:dyDescent="0.3">
      <c r="A1003" s="122" t="str">
        <f>'SOW Units'!B12</f>
        <v>1-1.</v>
      </c>
      <c r="B1003" s="542" t="str">
        <f>IF('SOW Units'!C12="","",'SOW Units'!C12)</f>
        <v>File Review</v>
      </c>
      <c r="C1003" s="543"/>
      <c r="D1003" s="57" t="str">
        <f>IF('SOW Units'!E12="","",'SOW Units'!E12)</f>
        <v>Per Review</v>
      </c>
      <c r="E1003" s="82">
        <f>'SOW Units'!K12</f>
        <v>0</v>
      </c>
      <c r="F1003" s="34">
        <f>'SOW Units'!G12</f>
        <v>633.92999999999995</v>
      </c>
      <c r="G1003" s="244">
        <f>$F1003*E1003</f>
        <v>0</v>
      </c>
      <c r="H1003" s="85">
        <v>0</v>
      </c>
      <c r="I1003" s="360">
        <f>H1003*F1003</f>
        <v>0</v>
      </c>
      <c r="J1003" s="89">
        <v>0</v>
      </c>
      <c r="K1003" s="244">
        <f>$F1003*J1003</f>
        <v>0</v>
      </c>
      <c r="L1003" s="93">
        <f>E1003-H1003-J1003</f>
        <v>0</v>
      </c>
      <c r="M1003" s="375">
        <f>G1003-I1003-K1003</f>
        <v>0</v>
      </c>
      <c r="N1003" s="225" t="b">
        <f t="shared" si="108"/>
        <v>0</v>
      </c>
      <c r="O1003" s="36"/>
      <c r="P1003" s="36"/>
      <c r="Q1003" s="36"/>
      <c r="R1003" s="36"/>
    </row>
    <row r="1004" spans="1:18" s="8" customFormat="1" ht="16.5" hidden="1" customHeight="1" x14ac:dyDescent="0.3">
      <c r="A1004" s="122" t="str">
        <f>'SOW Units'!B13</f>
        <v>1-2.</v>
      </c>
      <c r="B1004" s="542" t="str">
        <f>IF('SOW Units'!C13="","",'SOW Units'!C13)</f>
        <v>Site Health &amp; Safety Plan</v>
      </c>
      <c r="C1004" s="543"/>
      <c r="D1004" s="57" t="str">
        <f>IF('SOW Units'!E13="","",'SOW Units'!E13)</f>
        <v>Per Site</v>
      </c>
      <c r="E1004" s="82">
        <f>'SOW Units'!K13</f>
        <v>0</v>
      </c>
      <c r="F1004" s="34">
        <f>'SOW Units'!G13</f>
        <v>376.21</v>
      </c>
      <c r="G1004" s="244">
        <f t="shared" ref="G1004:G1011" si="109">$F1004*E1004</f>
        <v>0</v>
      </c>
      <c r="H1004" s="85">
        <v>0</v>
      </c>
      <c r="I1004" s="360">
        <f t="shared" ref="I1004:I1011" si="110">H1004*F1004</f>
        <v>0</v>
      </c>
      <c r="J1004" s="89">
        <v>0</v>
      </c>
      <c r="K1004" s="244">
        <f t="shared" ref="K1004:K1066" si="111">$F1004*J1004</f>
        <v>0</v>
      </c>
      <c r="L1004" s="93">
        <f t="shared" ref="L1004:L1011" si="112">E1004-H1004-J1004</f>
        <v>0</v>
      </c>
      <c r="M1004" s="375">
        <f t="shared" ref="M1004:M1011" si="113">G1004-I1004-K1004</f>
        <v>0</v>
      </c>
      <c r="N1004" s="225" t="b">
        <f t="shared" si="108"/>
        <v>0</v>
      </c>
      <c r="O1004" s="36"/>
      <c r="P1004" s="36"/>
      <c r="Q1004" s="36"/>
      <c r="R1004" s="36"/>
    </row>
    <row r="1005" spans="1:18" s="8" customFormat="1" ht="16.5" hidden="1" customHeight="1" x14ac:dyDescent="0.3">
      <c r="A1005" s="122" t="str">
        <f>'SOW Units'!B14</f>
        <v>1-2.a.</v>
      </c>
      <c r="B1005" s="542" t="str">
        <f>IF('SOW Units'!C14="","",'SOW Units'!C14)</f>
        <v>Site Health &amp; Safety Plan for Continued Work (no cost to FDEP)</v>
      </c>
      <c r="C1005" s="543"/>
      <c r="D1005" s="57" t="str">
        <f>IF('SOW Units'!E14="","",'SOW Units'!E14)</f>
        <v>Per Site</v>
      </c>
      <c r="E1005" s="82">
        <f>'SOW Units'!K14</f>
        <v>0</v>
      </c>
      <c r="F1005" s="34">
        <f>'SOW Units'!G14</f>
        <v>0</v>
      </c>
      <c r="G1005" s="244">
        <f t="shared" si="109"/>
        <v>0</v>
      </c>
      <c r="H1005" s="85">
        <v>0</v>
      </c>
      <c r="I1005" s="360">
        <f t="shared" si="110"/>
        <v>0</v>
      </c>
      <c r="J1005" s="89">
        <v>0</v>
      </c>
      <c r="K1005" s="244">
        <f t="shared" si="111"/>
        <v>0</v>
      </c>
      <c r="L1005" s="93">
        <f t="shared" si="112"/>
        <v>0</v>
      </c>
      <c r="M1005" s="375">
        <f t="shared" si="113"/>
        <v>0</v>
      </c>
      <c r="N1005" s="225" t="b">
        <f t="shared" si="108"/>
        <v>0</v>
      </c>
      <c r="O1005" s="36"/>
      <c r="P1005" s="36"/>
      <c r="Q1005" s="36"/>
      <c r="R1005" s="36"/>
    </row>
    <row r="1006" spans="1:18" s="8" customFormat="1" ht="16.5" customHeight="1" x14ac:dyDescent="0.3">
      <c r="A1006" s="122" t="str">
        <f>'SOW Units'!B15</f>
        <v>1-3.</v>
      </c>
      <c r="B1006" s="542" t="str">
        <f>IF('SOW Units'!C15="","",'SOW Units'!C15)</f>
        <v>Notice of Discovery of Contamination Package (Initial or TPOC)</v>
      </c>
      <c r="C1006" s="543"/>
      <c r="D1006" s="57" t="str">
        <f>IF('SOW Units'!E15="","",'SOW Units'!E15)</f>
        <v>Per Package</v>
      </c>
      <c r="E1006" s="82">
        <f>'SOW Units'!K15</f>
        <v>1</v>
      </c>
      <c r="F1006" s="34">
        <f>'SOW Units'!G15</f>
        <v>303.87</v>
      </c>
      <c r="G1006" s="244">
        <f t="shared" si="109"/>
        <v>303.87</v>
      </c>
      <c r="H1006" s="85">
        <v>0</v>
      </c>
      <c r="I1006" s="360">
        <f t="shared" si="110"/>
        <v>0</v>
      </c>
      <c r="J1006" s="89">
        <v>0</v>
      </c>
      <c r="K1006" s="244">
        <f t="shared" si="111"/>
        <v>0</v>
      </c>
      <c r="L1006" s="93">
        <f t="shared" si="112"/>
        <v>1</v>
      </c>
      <c r="M1006" s="375">
        <f t="shared" si="113"/>
        <v>303.87</v>
      </c>
      <c r="N1006" s="225" t="b">
        <f t="shared" si="108"/>
        <v>1</v>
      </c>
      <c r="O1006" s="36"/>
      <c r="P1006" s="36"/>
      <c r="Q1006" s="36"/>
      <c r="R1006" s="36"/>
    </row>
    <row r="1007" spans="1:18" s="8" customFormat="1" ht="16.5" hidden="1" customHeight="1" x14ac:dyDescent="0.3">
      <c r="A1007" s="122" t="str">
        <f>'SOW Units'!B16</f>
        <v>1-4.</v>
      </c>
      <c r="B1007" s="542" t="str">
        <f>IF('SOW Units'!C16="","",'SOW Units'!C16)</f>
        <v>Permit Fees (actual fee only, cost to obtain permit is included in applicable pay items)</v>
      </c>
      <c r="C1007" s="543"/>
      <c r="D1007" s="57" t="str">
        <f>IF('SOW Units'!E16="","",'SOW Units'!E16)</f>
        <v>Reimbursable*</v>
      </c>
      <c r="E1007" s="82">
        <f>'SOW Units'!K16</f>
        <v>0</v>
      </c>
      <c r="F1007" s="34">
        <f>'SOW Units'!G16</f>
        <v>1</v>
      </c>
      <c r="G1007" s="244">
        <f t="shared" si="109"/>
        <v>0</v>
      </c>
      <c r="H1007" s="85">
        <v>0</v>
      </c>
      <c r="I1007" s="360">
        <f t="shared" si="110"/>
        <v>0</v>
      </c>
      <c r="J1007" s="89">
        <v>0</v>
      </c>
      <c r="K1007" s="244">
        <f t="shared" si="111"/>
        <v>0</v>
      </c>
      <c r="L1007" s="93">
        <f t="shared" si="112"/>
        <v>0</v>
      </c>
      <c r="M1007" s="375">
        <f t="shared" si="113"/>
        <v>0</v>
      </c>
      <c r="N1007" s="225" t="b">
        <f t="shared" si="108"/>
        <v>0</v>
      </c>
      <c r="O1007" s="36"/>
      <c r="P1007" s="36"/>
      <c r="Q1007" s="36"/>
      <c r="R1007" s="36"/>
    </row>
    <row r="1008" spans="1:18" s="9" customFormat="1" ht="16.5" hidden="1" customHeight="1" x14ac:dyDescent="0.3">
      <c r="A1008" s="122" t="str">
        <f>'SOW Units'!B17</f>
        <v>1-5.</v>
      </c>
      <c r="B1008" s="542" t="str">
        <f>IF('SOW Units'!C17="","",'SOW Units'!C17)</f>
        <v>Off-Site Property Access Agreement</v>
      </c>
      <c r="C1008" s="543"/>
      <c r="D1008" s="57" t="str">
        <f>IF('SOW Units'!E17="","",'SOW Units'!E17)</f>
        <v>Per Agreement</v>
      </c>
      <c r="E1008" s="82">
        <f>'SOW Units'!K17</f>
        <v>0</v>
      </c>
      <c r="F1008" s="34">
        <f>'SOW Units'!G17</f>
        <v>303.87</v>
      </c>
      <c r="G1008" s="244">
        <f t="shared" si="109"/>
        <v>0</v>
      </c>
      <c r="H1008" s="85">
        <v>0</v>
      </c>
      <c r="I1008" s="360">
        <f t="shared" si="110"/>
        <v>0</v>
      </c>
      <c r="J1008" s="89">
        <v>0</v>
      </c>
      <c r="K1008" s="244">
        <f t="shared" si="111"/>
        <v>0</v>
      </c>
      <c r="L1008" s="93">
        <f t="shared" si="112"/>
        <v>0</v>
      </c>
      <c r="M1008" s="375">
        <f t="shared" si="113"/>
        <v>0</v>
      </c>
      <c r="N1008" s="225" t="b">
        <f t="shared" si="108"/>
        <v>0</v>
      </c>
      <c r="O1008" s="45"/>
      <c r="P1008" s="45"/>
      <c r="Q1008" s="45"/>
      <c r="R1008" s="45"/>
    </row>
    <row r="1009" spans="1:18" s="8" customFormat="1" ht="16.5" hidden="1" customHeight="1" x14ac:dyDescent="0.3">
      <c r="A1009" s="122" t="str">
        <f>'SOW Units'!B18</f>
        <v>1-5.a.</v>
      </c>
      <c r="B1009" s="542" t="str">
        <f>IF('SOW Units'!C18="","",'SOW Units'!C18)</f>
        <v>Site Property Access Agreement for Source Property (no cost to FDEP)</v>
      </c>
      <c r="C1009" s="543"/>
      <c r="D1009" s="57" t="str">
        <f>IF('SOW Units'!E18="","",'SOW Units'!E18)</f>
        <v>Per Agreement</v>
      </c>
      <c r="E1009" s="82">
        <f>'SOW Units'!K18</f>
        <v>0</v>
      </c>
      <c r="F1009" s="34">
        <f>'SOW Units'!G18</f>
        <v>0</v>
      </c>
      <c r="G1009" s="244">
        <f t="shared" si="109"/>
        <v>0</v>
      </c>
      <c r="H1009" s="85">
        <v>0</v>
      </c>
      <c r="I1009" s="360">
        <f t="shared" si="110"/>
        <v>0</v>
      </c>
      <c r="J1009" s="89">
        <v>0</v>
      </c>
      <c r="K1009" s="244">
        <f t="shared" si="111"/>
        <v>0</v>
      </c>
      <c r="L1009" s="93">
        <f t="shared" si="112"/>
        <v>0</v>
      </c>
      <c r="M1009" s="375">
        <f t="shared" si="113"/>
        <v>0</v>
      </c>
      <c r="N1009" s="225" t="b">
        <f t="shared" si="108"/>
        <v>0</v>
      </c>
      <c r="O1009" s="36"/>
      <c r="P1009" s="36"/>
      <c r="Q1009" s="36"/>
      <c r="R1009" s="36"/>
    </row>
    <row r="1010" spans="1:18" s="8" customFormat="1" ht="16.5" hidden="1" customHeight="1" x14ac:dyDescent="0.3">
      <c r="A1010" s="122" t="str">
        <f>'SOW Units'!B19</f>
        <v>1-6.</v>
      </c>
      <c r="B1010" s="542" t="str">
        <f>IF('SOW Units'!C19="","",'SOW Units'!C19)</f>
        <v>Project Specific Financial Guarantee Bond (if required by FDEP)</v>
      </c>
      <c r="C1010" s="543"/>
      <c r="D1010" s="57" t="str">
        <f>IF('SOW Units'!E19="","",'SOW Units'!E19)</f>
        <v>Reimbursable*</v>
      </c>
      <c r="E1010" s="82">
        <f>'SOW Units'!K19</f>
        <v>0</v>
      </c>
      <c r="F1010" s="34">
        <f>'SOW Units'!G19</f>
        <v>1</v>
      </c>
      <c r="G1010" s="244">
        <f t="shared" si="109"/>
        <v>0</v>
      </c>
      <c r="H1010" s="85">
        <v>0</v>
      </c>
      <c r="I1010" s="360">
        <f t="shared" si="110"/>
        <v>0</v>
      </c>
      <c r="J1010" s="89">
        <v>0</v>
      </c>
      <c r="K1010" s="244">
        <f t="shared" si="111"/>
        <v>0</v>
      </c>
      <c r="L1010" s="93">
        <f t="shared" si="112"/>
        <v>0</v>
      </c>
      <c r="M1010" s="375">
        <f t="shared" si="113"/>
        <v>0</v>
      </c>
      <c r="N1010" s="225" t="b">
        <f t="shared" si="108"/>
        <v>0</v>
      </c>
      <c r="O1010" s="36"/>
      <c r="P1010" s="36"/>
      <c r="Q1010" s="36"/>
      <c r="R1010" s="36"/>
    </row>
    <row r="1011" spans="1:18" s="8" customFormat="1" ht="16.5" hidden="1" customHeight="1" x14ac:dyDescent="0.3">
      <c r="A1011" s="122" t="str">
        <f>'SOW Units'!B20</f>
        <v>1-7.</v>
      </c>
      <c r="B1011" s="568" t="str">
        <f>IF('SOW Units'!C20="","",'SOW Units'!C20)</f>
        <v>6% Handling Fee for Cost Reimbursable Items</v>
      </c>
      <c r="C1011" s="569"/>
      <c r="D1011" s="57" t="str">
        <f>IF('SOW Units'!E20="","",'SOW Units'!E20)</f>
        <v>% Surcharge</v>
      </c>
      <c r="E1011" s="82">
        <f>'SOW Units'!K20</f>
        <v>0</v>
      </c>
      <c r="F1011" s="34">
        <f>'SOW Units'!G20</f>
        <v>0.06</v>
      </c>
      <c r="G1011" s="244">
        <f t="shared" si="109"/>
        <v>0</v>
      </c>
      <c r="H1011" s="395">
        <f>SUMIF(D1002:D1491,"Reimbursable*",H1002:H1491)</f>
        <v>0</v>
      </c>
      <c r="I1011" s="360">
        <f t="shared" si="110"/>
        <v>0</v>
      </c>
      <c r="J1011" s="396">
        <f>SUMIF(D1002:D1491,"Reimbursable*",J1002:J1491)</f>
        <v>0</v>
      </c>
      <c r="K1011" s="244">
        <f t="shared" si="111"/>
        <v>0</v>
      </c>
      <c r="L1011" s="93">
        <f t="shared" si="112"/>
        <v>0</v>
      </c>
      <c r="M1011" s="375">
        <f t="shared" si="113"/>
        <v>0</v>
      </c>
      <c r="N1011" s="225" t="b">
        <f t="shared" si="108"/>
        <v>0</v>
      </c>
      <c r="O1011" s="36"/>
      <c r="P1011" s="36"/>
      <c r="Q1011" s="36"/>
      <c r="R1011" s="36"/>
    </row>
    <row r="1012" spans="1:18" s="8" customFormat="1" ht="17.25" hidden="1" customHeight="1" x14ac:dyDescent="0.3">
      <c r="A1012" s="253" t="str">
        <f>'SOW Units'!B21</f>
        <v>2.</v>
      </c>
      <c r="B1012" s="560" t="str">
        <f>IF('SOW Units'!C21="","",'SOW Units'!C21)</f>
        <v>FIELD ACTIVITIES - GENERAL</v>
      </c>
      <c r="C1012" s="561"/>
      <c r="D1012" s="206" t="str">
        <f>IF('SOW Units'!E21="","",'SOW Units'!E21)</f>
        <v/>
      </c>
      <c r="E1012" s="207"/>
      <c r="F1012" s="194"/>
      <c r="G1012" s="243"/>
      <c r="H1012" s="208"/>
      <c r="I1012" s="359"/>
      <c r="J1012" s="196"/>
      <c r="K1012" s="243"/>
      <c r="L1012" s="209"/>
      <c r="M1012" s="374"/>
      <c r="N1012" s="225" t="b">
        <f t="shared" si="108"/>
        <v>0</v>
      </c>
      <c r="O1012" s="36"/>
      <c r="P1012" s="36"/>
      <c r="Q1012" s="36"/>
      <c r="R1012" s="36"/>
    </row>
    <row r="1013" spans="1:18" s="9" customFormat="1" ht="16.5" hidden="1" customHeight="1" x14ac:dyDescent="0.3">
      <c r="A1013" s="122" t="str">
        <f>'SOW Units'!B22</f>
        <v>2-1.</v>
      </c>
      <c r="B1013" s="542" t="str">
        <f>IF('SOW Units'!C22="","",'SOW Units'!C22)</f>
        <v>Site Reconnaissance/Field Measurement Visit</v>
      </c>
      <c r="C1013" s="543"/>
      <c r="D1013" s="57" t="str">
        <f>IF('SOW Units'!E22="","",'SOW Units'!E22)</f>
        <v>Per Visit</v>
      </c>
      <c r="E1013" s="82">
        <f>'SOW Units'!K22</f>
        <v>0</v>
      </c>
      <c r="F1013" s="34">
        <f>'SOW Units'!G22</f>
        <v>607.75</v>
      </c>
      <c r="G1013" s="244">
        <f t="shared" ref="G1013:G1016" si="114">$F1013*E1013</f>
        <v>0</v>
      </c>
      <c r="H1013" s="85">
        <v>0</v>
      </c>
      <c r="I1013" s="360">
        <f t="shared" ref="I1013:I1016" si="115">H1013*F1013</f>
        <v>0</v>
      </c>
      <c r="J1013" s="89">
        <v>0</v>
      </c>
      <c r="K1013" s="244">
        <f t="shared" si="111"/>
        <v>0</v>
      </c>
      <c r="L1013" s="93">
        <f t="shared" ref="L1013:L1016" si="116">E1013-H1013-J1013</f>
        <v>0</v>
      </c>
      <c r="M1013" s="375">
        <f t="shared" ref="M1013:M1016" si="117">G1013-I1013-K1013</f>
        <v>0</v>
      </c>
      <c r="N1013" s="225" t="b">
        <f t="shared" si="108"/>
        <v>0</v>
      </c>
      <c r="O1013" s="45"/>
      <c r="P1013" s="45"/>
      <c r="Q1013" s="45"/>
      <c r="R1013" s="45"/>
    </row>
    <row r="1014" spans="1:18" s="8" customFormat="1" ht="16.5" hidden="1" customHeight="1" x14ac:dyDescent="0.3">
      <c r="A1014" s="122" t="str">
        <f>'SOW Units'!B23</f>
        <v>2-2.</v>
      </c>
      <c r="B1014" s="542" t="str">
        <f>IF('SOW Units'!C23="","",'SOW Units'!C23)</f>
        <v>Receptor Survey and Exposure Pathway Identification (excludes report)</v>
      </c>
      <c r="C1014" s="543"/>
      <c r="D1014" s="57" t="str">
        <f>IF('SOW Units'!E23="","",'SOW Units'!E23)</f>
        <v>Per Survey</v>
      </c>
      <c r="E1014" s="82">
        <f>'SOW Units'!K23</f>
        <v>0</v>
      </c>
      <c r="F1014" s="34">
        <f>'SOW Units'!G23</f>
        <v>780</v>
      </c>
      <c r="G1014" s="244">
        <f t="shared" si="114"/>
        <v>0</v>
      </c>
      <c r="H1014" s="85">
        <v>0</v>
      </c>
      <c r="I1014" s="360">
        <f t="shared" si="115"/>
        <v>0</v>
      </c>
      <c r="J1014" s="89">
        <v>0</v>
      </c>
      <c r="K1014" s="244">
        <f t="shared" si="111"/>
        <v>0</v>
      </c>
      <c r="L1014" s="93">
        <f t="shared" si="116"/>
        <v>0</v>
      </c>
      <c r="M1014" s="375">
        <f t="shared" si="117"/>
        <v>0</v>
      </c>
      <c r="N1014" s="225" t="b">
        <f t="shared" si="108"/>
        <v>0</v>
      </c>
      <c r="O1014" s="36"/>
      <c r="P1014" s="36"/>
      <c r="Q1014" s="36"/>
      <c r="R1014" s="36"/>
    </row>
    <row r="1015" spans="1:18" s="8" customFormat="1" ht="33" hidden="1" customHeight="1" x14ac:dyDescent="0.3">
      <c r="A1015" s="122" t="str">
        <f>'SOW Units'!B24</f>
        <v>2-3.</v>
      </c>
      <c r="B1015" s="542" t="str">
        <f>IF('SOW Units'!C24="","",'SOW Units'!C24)</f>
        <v>Professional Land Survey subject to FDEP authorization to perform and the SPI displaying the cost not to exceed as supported by quote(s) prior to performance</v>
      </c>
      <c r="C1015" s="543"/>
      <c r="D1015" s="57" t="str">
        <f>IF('SOW Units'!E24="","",'SOW Units'!E24)</f>
        <v>Reimbursable*</v>
      </c>
      <c r="E1015" s="82">
        <f>'SOW Units'!K24</f>
        <v>0</v>
      </c>
      <c r="F1015" s="34">
        <f>'SOW Units'!G24</f>
        <v>1</v>
      </c>
      <c r="G1015" s="244">
        <f t="shared" si="114"/>
        <v>0</v>
      </c>
      <c r="H1015" s="85">
        <v>0</v>
      </c>
      <c r="I1015" s="360">
        <f t="shared" si="115"/>
        <v>0</v>
      </c>
      <c r="J1015" s="89">
        <v>0</v>
      </c>
      <c r="K1015" s="244">
        <f t="shared" si="111"/>
        <v>0</v>
      </c>
      <c r="L1015" s="93">
        <f t="shared" si="116"/>
        <v>0</v>
      </c>
      <c r="M1015" s="375">
        <f t="shared" si="117"/>
        <v>0</v>
      </c>
      <c r="N1015" s="225" t="b">
        <f t="shared" si="108"/>
        <v>0</v>
      </c>
      <c r="O1015" s="36"/>
      <c r="P1015" s="36"/>
      <c r="Q1015" s="36"/>
      <c r="R1015" s="36"/>
    </row>
    <row r="1016" spans="1:18" s="8" customFormat="1" ht="16.5" hidden="1" customHeight="1" x14ac:dyDescent="0.3">
      <c r="A1016" s="122" t="str">
        <f>'SOW Units'!B25</f>
        <v>2-4.</v>
      </c>
      <c r="B1016" s="542" t="str">
        <f>IF('SOW Units'!C25="","",'SOW Units'!C25)</f>
        <v>Contractor Oversight for Non-Price Schedule Activities</v>
      </c>
      <c r="C1016" s="543"/>
      <c r="D1016" s="57" t="str">
        <f>IF('SOW Units'!E25="","",'SOW Units'!E25)</f>
        <v>Per Day</v>
      </c>
      <c r="E1016" s="82">
        <f>'SOW Units'!K25</f>
        <v>0</v>
      </c>
      <c r="F1016" s="34">
        <f>'SOW Units'!G25</f>
        <v>1050</v>
      </c>
      <c r="G1016" s="244">
        <f t="shared" si="114"/>
        <v>0</v>
      </c>
      <c r="H1016" s="85">
        <v>0</v>
      </c>
      <c r="I1016" s="360">
        <f t="shared" si="115"/>
        <v>0</v>
      </c>
      <c r="J1016" s="89">
        <v>0</v>
      </c>
      <c r="K1016" s="244">
        <f t="shared" si="111"/>
        <v>0</v>
      </c>
      <c r="L1016" s="93">
        <f t="shared" si="116"/>
        <v>0</v>
      </c>
      <c r="M1016" s="375">
        <f t="shared" si="117"/>
        <v>0</v>
      </c>
      <c r="N1016" s="225" t="b">
        <f t="shared" si="108"/>
        <v>0</v>
      </c>
      <c r="O1016" s="36"/>
      <c r="P1016" s="36"/>
      <c r="Q1016" s="36"/>
      <c r="R1016" s="36"/>
    </row>
    <row r="1017" spans="1:18" s="8" customFormat="1" ht="17.25" hidden="1" customHeight="1" x14ac:dyDescent="0.3">
      <c r="A1017" s="253" t="str">
        <f>'SOW Units'!B26</f>
        <v>3.</v>
      </c>
      <c r="B1017" s="560" t="str">
        <f>IF('SOW Units'!C26="","",'SOW Units'!C26)</f>
        <v>MOBILIZATION</v>
      </c>
      <c r="C1017" s="561"/>
      <c r="D1017" s="206" t="str">
        <f>IF('SOW Units'!E26="","",'SOW Units'!E26)</f>
        <v/>
      </c>
      <c r="E1017" s="207"/>
      <c r="F1017" s="194"/>
      <c r="G1017" s="243"/>
      <c r="H1017" s="208"/>
      <c r="I1017" s="359"/>
      <c r="J1017" s="196"/>
      <c r="K1017" s="243"/>
      <c r="L1017" s="209"/>
      <c r="M1017" s="374"/>
      <c r="N1017" s="225" t="b">
        <f t="shared" si="108"/>
        <v>0</v>
      </c>
      <c r="O1017" s="36"/>
      <c r="P1017" s="36"/>
      <c r="Q1017" s="36"/>
      <c r="R1017" s="36"/>
    </row>
    <row r="1018" spans="1:18" s="8" customFormat="1" ht="16.5" customHeight="1" x14ac:dyDescent="0.3">
      <c r="A1018" s="122" t="str">
        <f>'SOW Units'!B27</f>
        <v>3-1.</v>
      </c>
      <c r="B1018" s="542" t="str">
        <f>IF('SOW Units'!C27="","",'SOW Units'!C27)</f>
        <v>Mobilization, Light Duty Vehicle (car or 1/2 ton truck) - ≤ 100 miles each way</v>
      </c>
      <c r="C1018" s="543"/>
      <c r="D1018" s="57" t="str">
        <f>IF('SOW Units'!E27="","",'SOW Units'!E27)</f>
        <v>Per Round Trip</v>
      </c>
      <c r="E1018" s="82">
        <f>'SOW Units'!K27</f>
        <v>1</v>
      </c>
      <c r="F1018" s="34">
        <f>'SOW Units'!G27</f>
        <v>425.41</v>
      </c>
      <c r="G1018" s="244">
        <f t="shared" ref="G1018:G1037" si="118">$F1018*E1018</f>
        <v>425.41</v>
      </c>
      <c r="H1018" s="85">
        <v>0</v>
      </c>
      <c r="I1018" s="360">
        <f t="shared" ref="I1018:I1037" si="119">H1018*F1018</f>
        <v>0</v>
      </c>
      <c r="J1018" s="89">
        <v>0</v>
      </c>
      <c r="K1018" s="244">
        <f t="shared" si="111"/>
        <v>0</v>
      </c>
      <c r="L1018" s="93">
        <f t="shared" ref="L1018:L1037" si="120">E1018-H1018-J1018</f>
        <v>1</v>
      </c>
      <c r="M1018" s="375">
        <f t="shared" ref="M1018:M1037" si="121">G1018-I1018-K1018</f>
        <v>425.41</v>
      </c>
      <c r="N1018" s="225" t="b">
        <f t="shared" si="108"/>
        <v>1</v>
      </c>
      <c r="O1018" s="36"/>
      <c r="P1018" s="36"/>
      <c r="Q1018" s="36"/>
      <c r="R1018" s="36"/>
    </row>
    <row r="1019" spans="1:18" s="8" customFormat="1" ht="16.5" hidden="1" customHeight="1" x14ac:dyDescent="0.3">
      <c r="A1019" s="122" t="str">
        <f>'SOW Units'!B28</f>
        <v>3-2.</v>
      </c>
      <c r="B1019" s="542" t="str">
        <f>IF('SOW Units'!C28="","",'SOW Units'!C28)</f>
        <v>Mobilization, Light Duty Vehicle  (car or 1/2 ton truck) - &gt; 100 miles each way</v>
      </c>
      <c r="C1019" s="543"/>
      <c r="D1019" s="57" t="str">
        <f>IF('SOW Units'!E28="","",'SOW Units'!E28)</f>
        <v>Per Round Trip</v>
      </c>
      <c r="E1019" s="82">
        <f>'SOW Units'!K28</f>
        <v>0</v>
      </c>
      <c r="F1019" s="34">
        <f>'SOW Units'!G28</f>
        <v>607.75</v>
      </c>
      <c r="G1019" s="244">
        <f t="shared" si="118"/>
        <v>0</v>
      </c>
      <c r="H1019" s="85">
        <v>0</v>
      </c>
      <c r="I1019" s="360">
        <f t="shared" si="119"/>
        <v>0</v>
      </c>
      <c r="J1019" s="89">
        <v>0</v>
      </c>
      <c r="K1019" s="244">
        <f t="shared" si="111"/>
        <v>0</v>
      </c>
      <c r="L1019" s="93">
        <f t="shared" si="120"/>
        <v>0</v>
      </c>
      <c r="M1019" s="375">
        <f t="shared" si="121"/>
        <v>0</v>
      </c>
      <c r="N1019" s="225" t="b">
        <f t="shared" si="108"/>
        <v>0</v>
      </c>
      <c r="O1019" s="36"/>
      <c r="P1019" s="36"/>
      <c r="Q1019" s="36"/>
      <c r="R1019" s="36"/>
    </row>
    <row r="1020" spans="1:18" s="8" customFormat="1" ht="16.5" hidden="1" customHeight="1" x14ac:dyDescent="0.3">
      <c r="A1020" s="122" t="str">
        <f>'SOW Units'!B29</f>
        <v>3-3.</v>
      </c>
      <c r="B1020" s="542" t="str">
        <f>IF('SOW Units'!C29="","",'SOW Units'!C29)</f>
        <v>Heavy Duty/Stakebed Truck (3/4 ton +) - ≤ 100 miles each way</v>
      </c>
      <c r="C1020" s="543"/>
      <c r="D1020" s="57" t="str">
        <f>IF('SOW Units'!E29="","",'SOW Units'!E29)</f>
        <v>Per Round Trip</v>
      </c>
      <c r="E1020" s="82">
        <f>'SOW Units'!K29</f>
        <v>0</v>
      </c>
      <c r="F1020" s="34">
        <f>'SOW Units'!G29</f>
        <v>486.2</v>
      </c>
      <c r="G1020" s="244">
        <f t="shared" si="118"/>
        <v>0</v>
      </c>
      <c r="H1020" s="85">
        <v>0</v>
      </c>
      <c r="I1020" s="360">
        <f t="shared" si="119"/>
        <v>0</v>
      </c>
      <c r="J1020" s="89">
        <v>0</v>
      </c>
      <c r="K1020" s="244">
        <f t="shared" si="111"/>
        <v>0</v>
      </c>
      <c r="L1020" s="93">
        <f t="shared" si="120"/>
        <v>0</v>
      </c>
      <c r="M1020" s="375">
        <f t="shared" si="121"/>
        <v>0</v>
      </c>
      <c r="N1020" s="225" t="b">
        <f t="shared" si="108"/>
        <v>0</v>
      </c>
      <c r="O1020" s="36"/>
      <c r="P1020" s="36"/>
      <c r="Q1020" s="36"/>
      <c r="R1020" s="36"/>
    </row>
    <row r="1021" spans="1:18" s="8" customFormat="1" ht="16.5" hidden="1" customHeight="1" x14ac:dyDescent="0.3">
      <c r="A1021" s="122" t="str">
        <f>'SOW Units'!B30</f>
        <v>3-4.</v>
      </c>
      <c r="B1021" s="542" t="str">
        <f>IF('SOW Units'!C30="","",'SOW Units'!C30)</f>
        <v>Heavy Duty/Stakebed Truck (3/4 ton +) - &gt; 100 miles each way</v>
      </c>
      <c r="C1021" s="543"/>
      <c r="D1021" s="57" t="str">
        <f>IF('SOW Units'!E30="","",'SOW Units'!E30)</f>
        <v>Per Round Trip</v>
      </c>
      <c r="E1021" s="82">
        <f>'SOW Units'!K30</f>
        <v>0</v>
      </c>
      <c r="F1021" s="34">
        <f>'SOW Units'!G30</f>
        <v>850.84</v>
      </c>
      <c r="G1021" s="244">
        <f t="shared" si="118"/>
        <v>0</v>
      </c>
      <c r="H1021" s="85">
        <v>0</v>
      </c>
      <c r="I1021" s="360">
        <f t="shared" si="119"/>
        <v>0</v>
      </c>
      <c r="J1021" s="89">
        <v>0</v>
      </c>
      <c r="K1021" s="244">
        <f t="shared" si="111"/>
        <v>0</v>
      </c>
      <c r="L1021" s="93">
        <f t="shared" si="120"/>
        <v>0</v>
      </c>
      <c r="M1021" s="375">
        <f t="shared" si="121"/>
        <v>0</v>
      </c>
      <c r="N1021" s="225" t="b">
        <f t="shared" si="108"/>
        <v>0</v>
      </c>
      <c r="O1021" s="36"/>
      <c r="P1021" s="36"/>
      <c r="Q1021" s="36"/>
      <c r="R1021" s="36"/>
    </row>
    <row r="1022" spans="1:18" s="8" customFormat="1" ht="16.5" hidden="1" customHeight="1" x14ac:dyDescent="0.3">
      <c r="A1022" s="122" t="str">
        <f>'SOW Units'!B31</f>
        <v>3-5.</v>
      </c>
      <c r="B1022" s="542" t="str">
        <f>IF('SOW Units'!C31="","",'SOW Units'!C31)</f>
        <v>Work Trailer - ≤ 100 miles each way</v>
      </c>
      <c r="C1022" s="543"/>
      <c r="D1022" s="57" t="str">
        <f>IF('SOW Units'!E31="","",'SOW Units'!E31)</f>
        <v>Per Round Trip</v>
      </c>
      <c r="E1022" s="82">
        <f>'SOW Units'!K31</f>
        <v>0</v>
      </c>
      <c r="F1022" s="34">
        <f>'SOW Units'!G31</f>
        <v>231.52</v>
      </c>
      <c r="G1022" s="244">
        <f t="shared" si="118"/>
        <v>0</v>
      </c>
      <c r="H1022" s="85">
        <v>0</v>
      </c>
      <c r="I1022" s="360">
        <f t="shared" si="119"/>
        <v>0</v>
      </c>
      <c r="J1022" s="89">
        <v>0</v>
      </c>
      <c r="K1022" s="244">
        <f t="shared" si="111"/>
        <v>0</v>
      </c>
      <c r="L1022" s="93">
        <f t="shared" si="120"/>
        <v>0</v>
      </c>
      <c r="M1022" s="375">
        <f t="shared" si="121"/>
        <v>0</v>
      </c>
      <c r="N1022" s="225" t="b">
        <f t="shared" si="108"/>
        <v>0</v>
      </c>
      <c r="O1022" s="36"/>
      <c r="P1022" s="36"/>
      <c r="Q1022" s="36"/>
      <c r="R1022" s="36"/>
    </row>
    <row r="1023" spans="1:18" s="8" customFormat="1" ht="16.5" hidden="1" customHeight="1" x14ac:dyDescent="0.3">
      <c r="A1023" s="122" t="str">
        <f>'SOW Units'!B32</f>
        <v>3-6.</v>
      </c>
      <c r="B1023" s="542" t="str">
        <f>IF('SOW Units'!C32="","",'SOW Units'!C32)</f>
        <v>Work Trailer - &gt; 100 miles each way</v>
      </c>
      <c r="C1023" s="543"/>
      <c r="D1023" s="57" t="str">
        <f>IF('SOW Units'!E32="","",'SOW Units'!E32)</f>
        <v>Per Round Trip</v>
      </c>
      <c r="E1023" s="82">
        <f>'SOW Units'!K32</f>
        <v>0</v>
      </c>
      <c r="F1023" s="34">
        <f>'SOW Units'!G32</f>
        <v>347.28</v>
      </c>
      <c r="G1023" s="244">
        <f t="shared" si="118"/>
        <v>0</v>
      </c>
      <c r="H1023" s="85">
        <v>0</v>
      </c>
      <c r="I1023" s="360">
        <f t="shared" si="119"/>
        <v>0</v>
      </c>
      <c r="J1023" s="89">
        <v>0</v>
      </c>
      <c r="K1023" s="244">
        <f t="shared" si="111"/>
        <v>0</v>
      </c>
      <c r="L1023" s="93">
        <f t="shared" si="120"/>
        <v>0</v>
      </c>
      <c r="M1023" s="375">
        <f t="shared" si="121"/>
        <v>0</v>
      </c>
      <c r="N1023" s="225" t="b">
        <f t="shared" si="108"/>
        <v>0</v>
      </c>
      <c r="O1023" s="36"/>
      <c r="P1023" s="36"/>
      <c r="Q1023" s="36"/>
      <c r="R1023" s="36"/>
    </row>
    <row r="1024" spans="1:18" s="8" customFormat="1" ht="16.5" hidden="1" customHeight="1" x14ac:dyDescent="0.3">
      <c r="A1024" s="122" t="str">
        <f>'SOW Units'!B33</f>
        <v>3-7.a.</v>
      </c>
      <c r="B1024" s="542" t="str">
        <f>IF('SOW Units'!C33="","",'SOW Units'!C33)</f>
        <v>DPT Rig and Support Vehicles Mobilization - ≤ 100 miles each way</v>
      </c>
      <c r="C1024" s="543"/>
      <c r="D1024" s="57" t="str">
        <f>IF('SOW Units'!E33="","",'SOW Units'!E33)</f>
        <v>Per Round Trip</v>
      </c>
      <c r="E1024" s="82">
        <f>'SOW Units'!K33</f>
        <v>0</v>
      </c>
      <c r="F1024" s="34">
        <f>'SOW Units'!G33</f>
        <v>727.65</v>
      </c>
      <c r="G1024" s="244">
        <f t="shared" si="118"/>
        <v>0</v>
      </c>
      <c r="H1024" s="85">
        <v>0</v>
      </c>
      <c r="I1024" s="360">
        <f t="shared" si="119"/>
        <v>0</v>
      </c>
      <c r="J1024" s="89">
        <v>0</v>
      </c>
      <c r="K1024" s="244">
        <f t="shared" si="111"/>
        <v>0</v>
      </c>
      <c r="L1024" s="93">
        <f t="shared" si="120"/>
        <v>0</v>
      </c>
      <c r="M1024" s="375">
        <f t="shared" si="121"/>
        <v>0</v>
      </c>
      <c r="N1024" s="225" t="b">
        <f t="shared" si="108"/>
        <v>0</v>
      </c>
      <c r="O1024" s="36"/>
      <c r="P1024" s="36"/>
      <c r="Q1024" s="36"/>
      <c r="R1024" s="36"/>
    </row>
    <row r="1025" spans="1:18" s="8" customFormat="1" ht="16.5" hidden="1" customHeight="1" x14ac:dyDescent="0.3">
      <c r="A1025" s="122" t="str">
        <f>'SOW Units'!B34</f>
        <v>3-8.a.</v>
      </c>
      <c r="B1025" s="542" t="str">
        <f>IF('SOW Units'!C34="","",'SOW Units'!C34)</f>
        <v>DPT Rig and Support Vehicles Mobilization - &gt; 100 miles each way</v>
      </c>
      <c r="C1025" s="543"/>
      <c r="D1025" s="57" t="str">
        <f>IF('SOW Units'!E34="","",'SOW Units'!E34)</f>
        <v>Per Round Trip</v>
      </c>
      <c r="E1025" s="82">
        <f>'SOW Units'!K34</f>
        <v>0</v>
      </c>
      <c r="F1025" s="34">
        <f>'SOW Units'!G34</f>
        <v>1002.78</v>
      </c>
      <c r="G1025" s="244">
        <f t="shared" si="118"/>
        <v>0</v>
      </c>
      <c r="H1025" s="85">
        <v>0</v>
      </c>
      <c r="I1025" s="360">
        <f t="shared" si="119"/>
        <v>0</v>
      </c>
      <c r="J1025" s="89">
        <v>0</v>
      </c>
      <c r="K1025" s="244">
        <f t="shared" si="111"/>
        <v>0</v>
      </c>
      <c r="L1025" s="93">
        <f t="shared" si="120"/>
        <v>0</v>
      </c>
      <c r="M1025" s="375">
        <f t="shared" si="121"/>
        <v>0</v>
      </c>
      <c r="N1025" s="225" t="b">
        <f t="shared" si="108"/>
        <v>0</v>
      </c>
      <c r="O1025" s="36"/>
      <c r="P1025" s="36"/>
      <c r="Q1025" s="36"/>
      <c r="R1025" s="36"/>
    </row>
    <row r="1026" spans="1:18" s="8" customFormat="1" ht="33" hidden="1" customHeight="1" x14ac:dyDescent="0.3">
      <c r="A1026" s="122" t="str">
        <f>'SOW Units'!B35</f>
        <v>3-9.a.</v>
      </c>
      <c r="B1026" s="542" t="str">
        <f>IF('SOW Units'!C35="","",'SOW Units'!C35)</f>
        <v>Drill Rig and Support Vehicles Mobilization (hollow stem auger, mud rotary or sonic) - ≤ 100 miles each way</v>
      </c>
      <c r="C1026" s="543"/>
      <c r="D1026" s="57" t="str">
        <f>IF('SOW Units'!E35="","",'SOW Units'!E35)</f>
        <v>Per Round Trip</v>
      </c>
      <c r="E1026" s="82">
        <f>'SOW Units'!K35</f>
        <v>0</v>
      </c>
      <c r="F1026" s="34">
        <f>'SOW Units'!G35</f>
        <v>1018.71</v>
      </c>
      <c r="G1026" s="244">
        <f t="shared" si="118"/>
        <v>0</v>
      </c>
      <c r="H1026" s="85">
        <v>0</v>
      </c>
      <c r="I1026" s="360">
        <f t="shared" si="119"/>
        <v>0</v>
      </c>
      <c r="J1026" s="89">
        <v>0</v>
      </c>
      <c r="K1026" s="244">
        <f t="shared" si="111"/>
        <v>0</v>
      </c>
      <c r="L1026" s="93">
        <f t="shared" si="120"/>
        <v>0</v>
      </c>
      <c r="M1026" s="375">
        <f t="shared" si="121"/>
        <v>0</v>
      </c>
      <c r="N1026" s="225" t="b">
        <f t="shared" si="108"/>
        <v>0</v>
      </c>
      <c r="O1026" s="36"/>
      <c r="P1026" s="36"/>
      <c r="Q1026" s="36"/>
      <c r="R1026" s="36"/>
    </row>
    <row r="1027" spans="1:18" s="8" customFormat="1" ht="33" hidden="1" customHeight="1" x14ac:dyDescent="0.3">
      <c r="A1027" s="122" t="str">
        <f>'SOW Units'!B36</f>
        <v>3-10.a.</v>
      </c>
      <c r="B1027" s="542" t="str">
        <f>IF('SOW Units'!C36="","",'SOW Units'!C36)</f>
        <v>Drill Rig and Support Vehicles Mobilization  (hollow stem auger, mud rotary or sonic) - &gt; 100 miles each way</v>
      </c>
      <c r="C1027" s="543"/>
      <c r="D1027" s="57" t="str">
        <f>IF('SOW Units'!E36="","",'SOW Units'!E36)</f>
        <v>Per Round Trip</v>
      </c>
      <c r="E1027" s="82">
        <f>'SOW Units'!K36</f>
        <v>0</v>
      </c>
      <c r="F1027" s="34">
        <f>'SOW Units'!G36</f>
        <v>1528.06</v>
      </c>
      <c r="G1027" s="244">
        <f t="shared" si="118"/>
        <v>0</v>
      </c>
      <c r="H1027" s="85">
        <v>0</v>
      </c>
      <c r="I1027" s="360">
        <f t="shared" si="119"/>
        <v>0</v>
      </c>
      <c r="J1027" s="89">
        <v>0</v>
      </c>
      <c r="K1027" s="244">
        <f t="shared" si="111"/>
        <v>0</v>
      </c>
      <c r="L1027" s="93">
        <f t="shared" si="120"/>
        <v>0</v>
      </c>
      <c r="M1027" s="375">
        <f t="shared" si="121"/>
        <v>0</v>
      </c>
      <c r="N1027" s="225" t="b">
        <f t="shared" si="108"/>
        <v>0</v>
      </c>
      <c r="O1027" s="36"/>
      <c r="P1027" s="36"/>
      <c r="Q1027" s="36"/>
      <c r="R1027" s="36"/>
    </row>
    <row r="1028" spans="1:18" s="8" customFormat="1" ht="16.5" hidden="1" customHeight="1" x14ac:dyDescent="0.3">
      <c r="A1028" s="122" t="str">
        <f>'SOW Units'!B37</f>
        <v>3-11.</v>
      </c>
      <c r="B1028" s="542" t="str">
        <f>IF('SOW Units'!C37="","",'SOW Units'!C37)</f>
        <v>Excavator Mobilization - ≤ 100 miles each way</v>
      </c>
      <c r="C1028" s="543"/>
      <c r="D1028" s="57" t="str">
        <f>IF('SOW Units'!E37="","",'SOW Units'!E37)</f>
        <v>Per Round Trip</v>
      </c>
      <c r="E1028" s="82">
        <f>'SOW Units'!K37</f>
        <v>0</v>
      </c>
      <c r="F1028" s="34">
        <f>'SOW Units'!G37</f>
        <v>633.92999999999995</v>
      </c>
      <c r="G1028" s="244">
        <f t="shared" si="118"/>
        <v>0</v>
      </c>
      <c r="H1028" s="85">
        <v>0</v>
      </c>
      <c r="I1028" s="360">
        <f t="shared" si="119"/>
        <v>0</v>
      </c>
      <c r="J1028" s="89">
        <v>0</v>
      </c>
      <c r="K1028" s="244">
        <f t="shared" si="111"/>
        <v>0</v>
      </c>
      <c r="L1028" s="93">
        <f t="shared" si="120"/>
        <v>0</v>
      </c>
      <c r="M1028" s="375">
        <f t="shared" si="121"/>
        <v>0</v>
      </c>
      <c r="N1028" s="225" t="b">
        <f t="shared" si="108"/>
        <v>0</v>
      </c>
      <c r="O1028" s="36"/>
      <c r="P1028" s="36"/>
      <c r="Q1028" s="36"/>
      <c r="R1028" s="36"/>
    </row>
    <row r="1029" spans="1:18" s="8" customFormat="1" ht="16.5" hidden="1" customHeight="1" x14ac:dyDescent="0.3">
      <c r="A1029" s="122" t="str">
        <f>'SOW Units'!B38</f>
        <v>3-12.</v>
      </c>
      <c r="B1029" s="542" t="str">
        <f>IF('SOW Units'!C38="","",'SOW Units'!C38)</f>
        <v>Excavator Mobilization - &gt; 100 miles each way</v>
      </c>
      <c r="C1029" s="543"/>
      <c r="D1029" s="57" t="str">
        <f>IF('SOW Units'!E38="","",'SOW Units'!E38)</f>
        <v>Per Round Trip</v>
      </c>
      <c r="E1029" s="82">
        <f>'SOW Units'!K38</f>
        <v>0</v>
      </c>
      <c r="F1029" s="34">
        <f>'SOW Units'!G38</f>
        <v>992.25</v>
      </c>
      <c r="G1029" s="244">
        <f t="shared" si="118"/>
        <v>0</v>
      </c>
      <c r="H1029" s="85">
        <v>0</v>
      </c>
      <c r="I1029" s="360">
        <f t="shared" si="119"/>
        <v>0</v>
      </c>
      <c r="J1029" s="89">
        <v>0</v>
      </c>
      <c r="K1029" s="244">
        <f t="shared" si="111"/>
        <v>0</v>
      </c>
      <c r="L1029" s="93">
        <f t="shared" si="120"/>
        <v>0</v>
      </c>
      <c r="M1029" s="375">
        <f t="shared" si="121"/>
        <v>0</v>
      </c>
      <c r="N1029" s="225" t="b">
        <f t="shared" si="108"/>
        <v>0</v>
      </c>
      <c r="O1029" s="36"/>
      <c r="P1029" s="36"/>
      <c r="Q1029" s="36"/>
      <c r="R1029" s="36"/>
    </row>
    <row r="1030" spans="1:18" s="8" customFormat="1" ht="16.5" hidden="1" customHeight="1" x14ac:dyDescent="0.3">
      <c r="A1030" s="122" t="str">
        <f>'SOW Units'!B39</f>
        <v>3-13.a.</v>
      </c>
      <c r="B1030" s="542" t="str">
        <f>IF('SOW Units'!C39="","",'SOW Units'!C39)</f>
        <v>LDA Rig and Support Vehicles Mobilization - ≤ 100 miles each way</v>
      </c>
      <c r="C1030" s="543"/>
      <c r="D1030" s="57" t="str">
        <f>IF('SOW Units'!E39="","",'SOW Units'!E39)</f>
        <v>Per Round Trip</v>
      </c>
      <c r="E1030" s="82">
        <f>'SOW Units'!K39</f>
        <v>0</v>
      </c>
      <c r="F1030" s="34">
        <f>'SOW Units'!G39</f>
        <v>5448.5</v>
      </c>
      <c r="G1030" s="244">
        <f t="shared" si="118"/>
        <v>0</v>
      </c>
      <c r="H1030" s="85">
        <v>0</v>
      </c>
      <c r="I1030" s="360">
        <f t="shared" si="119"/>
        <v>0</v>
      </c>
      <c r="J1030" s="89">
        <v>0</v>
      </c>
      <c r="K1030" s="244">
        <f t="shared" si="111"/>
        <v>0</v>
      </c>
      <c r="L1030" s="93">
        <f t="shared" si="120"/>
        <v>0</v>
      </c>
      <c r="M1030" s="375">
        <f t="shared" si="121"/>
        <v>0</v>
      </c>
      <c r="N1030" s="225" t="b">
        <f t="shared" si="108"/>
        <v>0</v>
      </c>
      <c r="O1030" s="36"/>
      <c r="P1030" s="36"/>
      <c r="Q1030" s="36"/>
      <c r="R1030" s="36"/>
    </row>
    <row r="1031" spans="1:18" s="9" customFormat="1" ht="16.5" hidden="1" customHeight="1" x14ac:dyDescent="0.3">
      <c r="A1031" s="122" t="str">
        <f>'SOW Units'!B40</f>
        <v>3-14.a.</v>
      </c>
      <c r="B1031" s="542" t="str">
        <f>IF('SOW Units'!C40="","",'SOW Units'!C40)</f>
        <v>LDA Rig and Support Vehicles Mobilization - &gt; 100 miles each way</v>
      </c>
      <c r="C1031" s="543"/>
      <c r="D1031" s="57" t="str">
        <f>IF('SOW Units'!E40="","",'SOW Units'!E40)</f>
        <v>Per Round Trip</v>
      </c>
      <c r="E1031" s="82">
        <f>'SOW Units'!K40</f>
        <v>0</v>
      </c>
      <c r="F1031" s="34">
        <f>'SOW Units'!G40</f>
        <v>8891.41</v>
      </c>
      <c r="G1031" s="244">
        <f t="shared" si="118"/>
        <v>0</v>
      </c>
      <c r="H1031" s="85">
        <v>0</v>
      </c>
      <c r="I1031" s="360">
        <f t="shared" si="119"/>
        <v>0</v>
      </c>
      <c r="J1031" s="89">
        <v>0</v>
      </c>
      <c r="K1031" s="244">
        <f t="shared" si="111"/>
        <v>0</v>
      </c>
      <c r="L1031" s="93">
        <f t="shared" si="120"/>
        <v>0</v>
      </c>
      <c r="M1031" s="375">
        <f t="shared" si="121"/>
        <v>0</v>
      </c>
      <c r="N1031" s="225" t="b">
        <f t="shared" si="108"/>
        <v>0</v>
      </c>
      <c r="O1031" s="45"/>
      <c r="P1031" s="45"/>
      <c r="Q1031" s="45"/>
      <c r="R1031" s="45"/>
    </row>
    <row r="1032" spans="1:18" s="9" customFormat="1" ht="16.5" hidden="1" customHeight="1" x14ac:dyDescent="0.3">
      <c r="A1032" s="122" t="str">
        <f>'SOW Units'!B41</f>
        <v>3-15.</v>
      </c>
      <c r="B1032" s="542" t="str">
        <f>IF('SOW Units'!C41="","",'SOW Units'!C41)</f>
        <v>Loader/Backhoe Mobilization - ≤ 100 miles each way</v>
      </c>
      <c r="C1032" s="543"/>
      <c r="D1032" s="57" t="str">
        <f>IF('SOW Units'!E41="","",'SOW Units'!E41)</f>
        <v>Per Round Trip</v>
      </c>
      <c r="E1032" s="82">
        <f>'SOW Units'!K41</f>
        <v>0</v>
      </c>
      <c r="F1032" s="34">
        <f>'SOW Units'!G41</f>
        <v>425.41</v>
      </c>
      <c r="G1032" s="244">
        <f t="shared" si="118"/>
        <v>0</v>
      </c>
      <c r="H1032" s="85">
        <v>0</v>
      </c>
      <c r="I1032" s="360">
        <f t="shared" si="119"/>
        <v>0</v>
      </c>
      <c r="J1032" s="89">
        <v>0</v>
      </c>
      <c r="K1032" s="244">
        <f t="shared" si="111"/>
        <v>0</v>
      </c>
      <c r="L1032" s="93">
        <f t="shared" si="120"/>
        <v>0</v>
      </c>
      <c r="M1032" s="375">
        <f t="shared" si="121"/>
        <v>0</v>
      </c>
      <c r="N1032" s="225" t="b">
        <f t="shared" si="108"/>
        <v>0</v>
      </c>
      <c r="O1032" s="45"/>
      <c r="P1032" s="45"/>
      <c r="Q1032" s="45"/>
      <c r="R1032" s="45"/>
    </row>
    <row r="1033" spans="1:18" s="9" customFormat="1" ht="16.5" hidden="1" customHeight="1" x14ac:dyDescent="0.3">
      <c r="A1033" s="122" t="str">
        <f>'SOW Units'!B42</f>
        <v>3-16.</v>
      </c>
      <c r="B1033" s="542" t="str">
        <f>IF('SOW Units'!C42="","",'SOW Units'!C42)</f>
        <v>Loader/Backhoe Mobilization - &gt; 100 miles each way</v>
      </c>
      <c r="C1033" s="543"/>
      <c r="D1033" s="57" t="str">
        <f>IF('SOW Units'!E42="","",'SOW Units'!E42)</f>
        <v>Per Round Trip</v>
      </c>
      <c r="E1033" s="82">
        <f>'SOW Units'!K42</f>
        <v>0</v>
      </c>
      <c r="F1033" s="34">
        <f>'SOW Units'!G42</f>
        <v>607.75</v>
      </c>
      <c r="G1033" s="244">
        <f t="shared" si="118"/>
        <v>0</v>
      </c>
      <c r="H1033" s="85">
        <v>0</v>
      </c>
      <c r="I1033" s="360">
        <f t="shared" si="119"/>
        <v>0</v>
      </c>
      <c r="J1033" s="89">
        <v>0</v>
      </c>
      <c r="K1033" s="244">
        <f t="shared" si="111"/>
        <v>0</v>
      </c>
      <c r="L1033" s="93">
        <f t="shared" si="120"/>
        <v>0</v>
      </c>
      <c r="M1033" s="375">
        <f t="shared" si="121"/>
        <v>0</v>
      </c>
      <c r="N1033" s="225" t="b">
        <f t="shared" si="108"/>
        <v>0</v>
      </c>
      <c r="O1033" s="45"/>
      <c r="P1033" s="45"/>
      <c r="Q1033" s="45"/>
      <c r="R1033" s="45"/>
    </row>
    <row r="1034" spans="1:18" s="9" customFormat="1" ht="16.5" hidden="1" customHeight="1" x14ac:dyDescent="0.3">
      <c r="A1034" s="122" t="str">
        <f>'SOW Units'!B43</f>
        <v>3-17.</v>
      </c>
      <c r="B1034" s="542" t="str">
        <f>IF('SOW Units'!C43="","",'SOW Units'!C43)</f>
        <v>Mini Excavator/Loader (BobcatTM) Mobilization - ≤ 100 miles each way</v>
      </c>
      <c r="C1034" s="543"/>
      <c r="D1034" s="57" t="str">
        <f>IF('SOW Units'!E43="","",'SOW Units'!E43)</f>
        <v>Per Round Trip</v>
      </c>
      <c r="E1034" s="82">
        <f>'SOW Units'!K43</f>
        <v>0</v>
      </c>
      <c r="F1034" s="34">
        <f>'SOW Units'!G43</f>
        <v>303.87</v>
      </c>
      <c r="G1034" s="244">
        <f t="shared" si="118"/>
        <v>0</v>
      </c>
      <c r="H1034" s="85">
        <v>0</v>
      </c>
      <c r="I1034" s="360">
        <f t="shared" si="119"/>
        <v>0</v>
      </c>
      <c r="J1034" s="89">
        <v>0</v>
      </c>
      <c r="K1034" s="244">
        <f t="shared" si="111"/>
        <v>0</v>
      </c>
      <c r="L1034" s="93">
        <f t="shared" si="120"/>
        <v>0</v>
      </c>
      <c r="M1034" s="375">
        <f t="shared" si="121"/>
        <v>0</v>
      </c>
      <c r="N1034" s="225" t="b">
        <f t="shared" si="108"/>
        <v>0</v>
      </c>
      <c r="O1034" s="45"/>
      <c r="P1034" s="45"/>
      <c r="Q1034" s="45"/>
      <c r="R1034" s="45"/>
    </row>
    <row r="1035" spans="1:18" s="8" customFormat="1" ht="16.5" hidden="1" customHeight="1" x14ac:dyDescent="0.3">
      <c r="A1035" s="122" t="str">
        <f>'SOW Units'!B44</f>
        <v>3-18.</v>
      </c>
      <c r="B1035" s="542" t="str">
        <f>IF('SOW Units'!C44="","",'SOW Units'!C44)</f>
        <v>Mini Excavator/Loader (BobcatTM) Mobilization - &gt; 100 miles each way</v>
      </c>
      <c r="C1035" s="543"/>
      <c r="D1035" s="57" t="str">
        <f>IF('SOW Units'!E44="","",'SOW Units'!E44)</f>
        <v>Per Round Trip</v>
      </c>
      <c r="E1035" s="82">
        <f>'SOW Units'!K44</f>
        <v>0</v>
      </c>
      <c r="F1035" s="34">
        <f>'SOW Units'!G44</f>
        <v>486.2</v>
      </c>
      <c r="G1035" s="244">
        <f t="shared" si="118"/>
        <v>0</v>
      </c>
      <c r="H1035" s="85">
        <v>0</v>
      </c>
      <c r="I1035" s="360">
        <f t="shared" si="119"/>
        <v>0</v>
      </c>
      <c r="J1035" s="89">
        <v>0</v>
      </c>
      <c r="K1035" s="244">
        <f t="shared" si="111"/>
        <v>0</v>
      </c>
      <c r="L1035" s="93">
        <f t="shared" si="120"/>
        <v>0</v>
      </c>
      <c r="M1035" s="375">
        <f t="shared" si="121"/>
        <v>0</v>
      </c>
      <c r="N1035" s="225" t="b">
        <f t="shared" si="108"/>
        <v>0</v>
      </c>
      <c r="O1035" s="36"/>
      <c r="P1035" s="36"/>
      <c r="Q1035" s="36"/>
      <c r="R1035" s="36"/>
    </row>
    <row r="1036" spans="1:18" s="8" customFormat="1" ht="16.5" hidden="1" customHeight="1" x14ac:dyDescent="0.3">
      <c r="A1036" s="122" t="str">
        <f>'SOW Units'!B45</f>
        <v>3-19.</v>
      </c>
      <c r="B1036" s="542" t="str">
        <f>IF('SOW Units'!C45="","",'SOW Units'!C45)</f>
        <v>Drum Compactor mobilization - ≤ 100 miles each way</v>
      </c>
      <c r="C1036" s="543"/>
      <c r="D1036" s="57" t="str">
        <f>IF('SOW Units'!E45="","",'SOW Units'!E45)</f>
        <v>Per Round Trip</v>
      </c>
      <c r="E1036" s="82">
        <f>'SOW Units'!K45</f>
        <v>0</v>
      </c>
      <c r="F1036" s="34">
        <f>'SOW Units'!G45</f>
        <v>333.51</v>
      </c>
      <c r="G1036" s="244">
        <f t="shared" si="118"/>
        <v>0</v>
      </c>
      <c r="H1036" s="85">
        <v>0</v>
      </c>
      <c r="I1036" s="360">
        <f t="shared" si="119"/>
        <v>0</v>
      </c>
      <c r="J1036" s="89">
        <v>0</v>
      </c>
      <c r="K1036" s="244">
        <f t="shared" si="111"/>
        <v>0</v>
      </c>
      <c r="L1036" s="93">
        <f t="shared" si="120"/>
        <v>0</v>
      </c>
      <c r="M1036" s="375">
        <f t="shared" si="121"/>
        <v>0</v>
      </c>
      <c r="N1036" s="225" t="b">
        <f t="shared" si="108"/>
        <v>0</v>
      </c>
      <c r="O1036" s="36"/>
      <c r="P1036" s="36"/>
      <c r="Q1036" s="36"/>
      <c r="R1036" s="36"/>
    </row>
    <row r="1037" spans="1:18" s="8" customFormat="1" ht="16.5" hidden="1" customHeight="1" x14ac:dyDescent="0.3">
      <c r="A1037" s="122" t="str">
        <f>'SOW Units'!B46</f>
        <v>3-20.</v>
      </c>
      <c r="B1037" s="542" t="str">
        <f>IF('SOW Units'!C46="","",'SOW Units'!C46)</f>
        <v xml:space="preserve"> Drum Compactor mobilization - &gt; 100 miles each way</v>
      </c>
      <c r="C1037" s="543"/>
      <c r="D1037" s="57" t="str">
        <f>IF('SOW Units'!E46="","",'SOW Units'!E46)</f>
        <v>Per Round Trip</v>
      </c>
      <c r="E1037" s="82">
        <f>'SOW Units'!K46</f>
        <v>0</v>
      </c>
      <c r="F1037" s="34">
        <f>'SOW Units'!G46</f>
        <v>545.73</v>
      </c>
      <c r="G1037" s="244">
        <f t="shared" si="118"/>
        <v>0</v>
      </c>
      <c r="H1037" s="85">
        <v>0</v>
      </c>
      <c r="I1037" s="360">
        <f t="shared" si="119"/>
        <v>0</v>
      </c>
      <c r="J1037" s="89">
        <v>0</v>
      </c>
      <c r="K1037" s="244">
        <f t="shared" si="111"/>
        <v>0</v>
      </c>
      <c r="L1037" s="93">
        <f t="shared" si="120"/>
        <v>0</v>
      </c>
      <c r="M1037" s="375">
        <f t="shared" si="121"/>
        <v>0</v>
      </c>
      <c r="N1037" s="225" t="b">
        <f t="shared" si="108"/>
        <v>0</v>
      </c>
      <c r="O1037" s="36"/>
      <c r="P1037" s="36"/>
      <c r="Q1037" s="36"/>
      <c r="R1037" s="36"/>
    </row>
    <row r="1038" spans="1:18" s="8" customFormat="1" ht="17.25" hidden="1" customHeight="1" x14ac:dyDescent="0.3">
      <c r="A1038" s="253" t="str">
        <f>'SOW Units'!B47</f>
        <v>4.</v>
      </c>
      <c r="B1038" s="560" t="str">
        <f>IF('SOW Units'!C47="","",'SOW Units'!C47)</f>
        <v>MEALS AND LODGING</v>
      </c>
      <c r="C1038" s="561"/>
      <c r="D1038" s="206" t="str">
        <f>IF('SOW Units'!E47="","",'SOW Units'!E47)</f>
        <v/>
      </c>
      <c r="E1038" s="207"/>
      <c r="F1038" s="194"/>
      <c r="G1038" s="243"/>
      <c r="H1038" s="208"/>
      <c r="I1038" s="359"/>
      <c r="J1038" s="196"/>
      <c r="K1038" s="243"/>
      <c r="L1038" s="209"/>
      <c r="M1038" s="374"/>
      <c r="N1038" s="225" t="b">
        <f t="shared" si="108"/>
        <v>0</v>
      </c>
      <c r="O1038" s="36"/>
      <c r="P1038" s="36"/>
      <c r="Q1038" s="36"/>
      <c r="R1038" s="36"/>
    </row>
    <row r="1039" spans="1:18" s="8" customFormat="1" ht="33" hidden="1" customHeight="1" x14ac:dyDescent="0.3">
      <c r="A1039" s="122" t="str">
        <f>'SOW Units'!B48</f>
        <v>4-1.a.</v>
      </c>
      <c r="B1039" s="542" t="str">
        <f>IF('SOW Units'!C48="","",'SOW Units'!C48)</f>
        <v>Per Diem - For travel &gt; 1 consecutive day (prorated in quarter day incrementsin accordance with 112.061, F.S.) - Travel Voucher required and quoted rate should be per person per day</v>
      </c>
      <c r="C1039" s="543"/>
      <c r="D1039" s="252" t="str">
        <f>IF('SOW Units'!E48="","",'SOW Units'!E48)</f>
        <v>Per Person,         Per Day</v>
      </c>
      <c r="E1039" s="82">
        <f>'SOW Units'!K48</f>
        <v>0</v>
      </c>
      <c r="F1039" s="34">
        <f>'SOW Units'!G48</f>
        <v>80</v>
      </c>
      <c r="G1039" s="244">
        <f t="shared" ref="G1039:G1040" si="122">$F1039*E1039</f>
        <v>0</v>
      </c>
      <c r="H1039" s="85">
        <v>0</v>
      </c>
      <c r="I1039" s="360">
        <f t="shared" ref="I1039:I1040" si="123">H1039*F1039</f>
        <v>0</v>
      </c>
      <c r="J1039" s="89">
        <v>0</v>
      </c>
      <c r="K1039" s="244">
        <f t="shared" si="111"/>
        <v>0</v>
      </c>
      <c r="L1039" s="93">
        <f t="shared" ref="L1039:L1040" si="124">E1039-H1039-J1039</f>
        <v>0</v>
      </c>
      <c r="M1039" s="375">
        <f t="shared" ref="M1039:M1040" si="125">G1039-I1039-K1039</f>
        <v>0</v>
      </c>
      <c r="N1039" s="225" t="b">
        <f t="shared" si="108"/>
        <v>0</v>
      </c>
      <c r="O1039" s="36"/>
      <c r="P1039" s="36"/>
      <c r="Q1039" s="36"/>
      <c r="R1039" s="36"/>
    </row>
    <row r="1040" spans="1:18" s="8" customFormat="1" ht="33" hidden="1" customHeight="1" x14ac:dyDescent="0.3">
      <c r="A1040" s="122" t="str">
        <f>'SOW Units'!B49</f>
        <v>4-1.b.</v>
      </c>
      <c r="B1040" s="542" t="str">
        <f>IF('SOW Units'!C49="","",'SOW Units'!C49)</f>
        <v>Per Diem - Contractor travel for specific meetings or legal proceedings required by Department (hotel and meals may be paid in accordance with section 112.061, F.S.)</v>
      </c>
      <c r="C1040" s="543"/>
      <c r="D1040" s="57" t="str">
        <f>IF('SOW Units'!E49="","",'SOW Units'!E49)</f>
        <v>Reimbursable*</v>
      </c>
      <c r="E1040" s="82">
        <f>'SOW Units'!K49</f>
        <v>0</v>
      </c>
      <c r="F1040" s="34">
        <f>'SOW Units'!G49</f>
        <v>1</v>
      </c>
      <c r="G1040" s="244">
        <f t="shared" si="122"/>
        <v>0</v>
      </c>
      <c r="H1040" s="85">
        <v>0</v>
      </c>
      <c r="I1040" s="360">
        <f t="shared" si="123"/>
        <v>0</v>
      </c>
      <c r="J1040" s="89">
        <v>0</v>
      </c>
      <c r="K1040" s="244">
        <f t="shared" si="111"/>
        <v>0</v>
      </c>
      <c r="L1040" s="93">
        <f t="shared" si="124"/>
        <v>0</v>
      </c>
      <c r="M1040" s="375">
        <f t="shared" si="125"/>
        <v>0</v>
      </c>
      <c r="N1040" s="225" t="b">
        <f t="shared" si="108"/>
        <v>0</v>
      </c>
      <c r="O1040" s="36"/>
      <c r="P1040" s="36"/>
      <c r="Q1040" s="36"/>
      <c r="R1040" s="36"/>
    </row>
    <row r="1041" spans="1:18" s="8" customFormat="1" ht="17.25" hidden="1" customHeight="1" x14ac:dyDescent="0.3">
      <c r="A1041" s="253" t="str">
        <f>'SOW Units'!B50</f>
        <v>5.</v>
      </c>
      <c r="B1041" s="560" t="str">
        <f>IF('SOW Units'!C50="","",'SOW Units'!C50)</f>
        <v>DRILLING AND BORING</v>
      </c>
      <c r="C1041" s="561"/>
      <c r="D1041" s="206" t="str">
        <f>IF('SOW Units'!E50="","",'SOW Units'!E50)</f>
        <v/>
      </c>
      <c r="E1041" s="207"/>
      <c r="F1041" s="194"/>
      <c r="G1041" s="243"/>
      <c r="H1041" s="208"/>
      <c r="I1041" s="359"/>
      <c r="J1041" s="196"/>
      <c r="K1041" s="243"/>
      <c r="L1041" s="209"/>
      <c r="M1041" s="374"/>
      <c r="N1041" s="225" t="b">
        <f t="shared" si="108"/>
        <v>0</v>
      </c>
      <c r="O1041" s="36"/>
      <c r="P1041" s="36"/>
      <c r="Q1041" s="36"/>
      <c r="R1041" s="36"/>
    </row>
    <row r="1042" spans="1:18" s="8" customFormat="1" ht="16.5" hidden="1" customHeight="1" x14ac:dyDescent="0.3">
      <c r="A1042" s="122" t="str">
        <f>'SOW Units'!B51</f>
        <v>5-1.a.1.</v>
      </c>
      <c r="B1042" s="542" t="str">
        <f>IF('SOW Units'!C51="","",'SOW Units'!C51)</f>
        <v>Split Spoon Sampling – 2 foot (during boring) &lt; 50 feet</v>
      </c>
      <c r="C1042" s="543"/>
      <c r="D1042" s="57" t="str">
        <f>IF('SOW Units'!E51="","",'SOW Units'!E51)</f>
        <v xml:space="preserve">Per Spoon </v>
      </c>
      <c r="E1042" s="82">
        <f>'SOW Units'!K51</f>
        <v>0</v>
      </c>
      <c r="F1042" s="34">
        <f>'SOW Units'!G51</f>
        <v>37.74</v>
      </c>
      <c r="G1042" s="244">
        <f t="shared" ref="G1042:G1066" si="126">$F1042*E1042</f>
        <v>0</v>
      </c>
      <c r="H1042" s="85">
        <v>0</v>
      </c>
      <c r="I1042" s="360">
        <f t="shared" ref="I1042:I1066" si="127">H1042*F1042</f>
        <v>0</v>
      </c>
      <c r="J1042" s="89">
        <v>0</v>
      </c>
      <c r="K1042" s="244">
        <f t="shared" si="111"/>
        <v>0</v>
      </c>
      <c r="L1042" s="93">
        <f t="shared" ref="L1042:L1066" si="128">E1042-H1042-J1042</f>
        <v>0</v>
      </c>
      <c r="M1042" s="375">
        <f t="shared" ref="M1042:M1066" si="129">G1042-I1042-K1042</f>
        <v>0</v>
      </c>
      <c r="N1042" s="225" t="b">
        <f t="shared" si="108"/>
        <v>0</v>
      </c>
      <c r="O1042" s="36"/>
      <c r="P1042" s="36"/>
      <c r="Q1042" s="36"/>
      <c r="R1042" s="36"/>
    </row>
    <row r="1043" spans="1:18" s="8" customFormat="1" ht="16.5" hidden="1" customHeight="1" x14ac:dyDescent="0.3">
      <c r="A1043" s="122" t="str">
        <f>'SOW Units'!B52</f>
        <v>5-1.a.2.</v>
      </c>
      <c r="B1043" s="542" t="str">
        <f>IF('SOW Units'!C52="","",'SOW Units'!C52)</f>
        <v>Split Spoon Sampling – 2 foot (during boring) 50 to 100 feet</v>
      </c>
      <c r="C1043" s="543"/>
      <c r="D1043" s="57" t="str">
        <f>IF('SOW Units'!E52="","",'SOW Units'!E52)</f>
        <v xml:space="preserve">Per Spoon </v>
      </c>
      <c r="E1043" s="82">
        <f>'SOW Units'!K52</f>
        <v>0</v>
      </c>
      <c r="F1043" s="34">
        <f>'SOW Units'!G52</f>
        <v>43.54</v>
      </c>
      <c r="G1043" s="244">
        <f t="shared" si="126"/>
        <v>0</v>
      </c>
      <c r="H1043" s="85">
        <v>0</v>
      </c>
      <c r="I1043" s="360">
        <f t="shared" si="127"/>
        <v>0</v>
      </c>
      <c r="J1043" s="89">
        <v>0</v>
      </c>
      <c r="K1043" s="244">
        <f t="shared" si="111"/>
        <v>0</v>
      </c>
      <c r="L1043" s="93">
        <f t="shared" si="128"/>
        <v>0</v>
      </c>
      <c r="M1043" s="375">
        <f t="shared" si="129"/>
        <v>0</v>
      </c>
      <c r="N1043" s="225" t="b">
        <f t="shared" si="108"/>
        <v>0</v>
      </c>
      <c r="O1043" s="36"/>
      <c r="P1043" s="36"/>
      <c r="Q1043" s="36"/>
      <c r="R1043" s="36"/>
    </row>
    <row r="1044" spans="1:18" s="8" customFormat="1" ht="16.5" hidden="1" customHeight="1" x14ac:dyDescent="0.3">
      <c r="A1044" s="122" t="str">
        <f>'SOW Units'!B53</f>
        <v>5-1.a.3.</v>
      </c>
      <c r="B1044" s="542" t="str">
        <f>IF('SOW Units'!C53="","",'SOW Units'!C53)</f>
        <v>Split Spoon Sampling – 2 foot (during boring) &gt; 100 feet</v>
      </c>
      <c r="C1044" s="543"/>
      <c r="D1044" s="57" t="str">
        <f>IF('SOW Units'!E53="","",'SOW Units'!E53)</f>
        <v xml:space="preserve">Per Spoon </v>
      </c>
      <c r="E1044" s="82">
        <f>'SOW Units'!K53</f>
        <v>0</v>
      </c>
      <c r="F1044" s="34">
        <f>'SOW Units'!G53</f>
        <v>45.15</v>
      </c>
      <c r="G1044" s="244">
        <f t="shared" si="126"/>
        <v>0</v>
      </c>
      <c r="H1044" s="85">
        <v>0</v>
      </c>
      <c r="I1044" s="360">
        <f t="shared" si="127"/>
        <v>0</v>
      </c>
      <c r="J1044" s="89">
        <v>0</v>
      </c>
      <c r="K1044" s="244">
        <f t="shared" si="111"/>
        <v>0</v>
      </c>
      <c r="L1044" s="93">
        <f t="shared" si="128"/>
        <v>0</v>
      </c>
      <c r="M1044" s="375">
        <f t="shared" si="129"/>
        <v>0</v>
      </c>
      <c r="N1044" s="225" t="b">
        <f t="shared" si="108"/>
        <v>0</v>
      </c>
      <c r="O1044" s="36"/>
      <c r="P1044" s="36"/>
      <c r="Q1044" s="36"/>
      <c r="R1044" s="36"/>
    </row>
    <row r="1045" spans="1:18" s="8" customFormat="1" ht="16.5" hidden="1" customHeight="1" x14ac:dyDescent="0.3">
      <c r="A1045" s="122" t="str">
        <f>'SOW Units'!B54</f>
        <v>5-1.b.</v>
      </c>
      <c r="B1045" s="542" t="str">
        <f>IF('SOW Units'!C54="","",'SOW Units'!C54)</f>
        <v>Sonic Core Sampling - 5 or 10 foot (during boring)</v>
      </c>
      <c r="C1045" s="543"/>
      <c r="D1045" s="57" t="str">
        <f>IF('SOW Units'!E54="","",'SOW Units'!E54)</f>
        <v xml:space="preserve">Per Core </v>
      </c>
      <c r="E1045" s="82">
        <f>'SOW Units'!K54</f>
        <v>0</v>
      </c>
      <c r="F1045" s="34">
        <f>'SOW Units'!G54</f>
        <v>109.38</v>
      </c>
      <c r="G1045" s="244">
        <f t="shared" si="126"/>
        <v>0</v>
      </c>
      <c r="H1045" s="85">
        <v>0</v>
      </c>
      <c r="I1045" s="360">
        <f t="shared" si="127"/>
        <v>0</v>
      </c>
      <c r="J1045" s="89">
        <v>0</v>
      </c>
      <c r="K1045" s="244">
        <f t="shared" si="111"/>
        <v>0</v>
      </c>
      <c r="L1045" s="93">
        <f t="shared" si="128"/>
        <v>0</v>
      </c>
      <c r="M1045" s="375">
        <f t="shared" si="129"/>
        <v>0</v>
      </c>
      <c r="N1045" s="225" t="b">
        <f t="shared" si="108"/>
        <v>0</v>
      </c>
      <c r="O1045" s="36"/>
      <c r="P1045" s="36"/>
      <c r="Q1045" s="36"/>
      <c r="R1045" s="36"/>
    </row>
    <row r="1046" spans="1:18" s="8" customFormat="1" ht="16.5" hidden="1" customHeight="1" x14ac:dyDescent="0.3">
      <c r="A1046" s="122" t="str">
        <f>'SOW Units'!B55</f>
        <v>5-2.</v>
      </c>
      <c r="B1046" s="542" t="str">
        <f>IF('SOW Units'!C55="","",'SOW Units'!C55)</f>
        <v xml:space="preserve">Hand Auger Boring ≤ 10 foot total depth </v>
      </c>
      <c r="C1046" s="543"/>
      <c r="D1046" s="57" t="str">
        <f>IF('SOW Units'!E55="","",'SOW Units'!E55)</f>
        <v>Per Boring</v>
      </c>
      <c r="E1046" s="82">
        <f>'SOW Units'!K55</f>
        <v>0</v>
      </c>
      <c r="F1046" s="34">
        <f>'SOW Units'!G55</f>
        <v>230</v>
      </c>
      <c r="G1046" s="244">
        <f t="shared" si="126"/>
        <v>0</v>
      </c>
      <c r="H1046" s="85">
        <v>0</v>
      </c>
      <c r="I1046" s="360">
        <f t="shared" si="127"/>
        <v>0</v>
      </c>
      <c r="J1046" s="89">
        <v>0</v>
      </c>
      <c r="K1046" s="244">
        <f t="shared" si="111"/>
        <v>0</v>
      </c>
      <c r="L1046" s="93">
        <f t="shared" si="128"/>
        <v>0</v>
      </c>
      <c r="M1046" s="375">
        <f t="shared" si="129"/>
        <v>0</v>
      </c>
      <c r="N1046" s="225" t="b">
        <f t="shared" si="108"/>
        <v>0</v>
      </c>
      <c r="O1046" s="36"/>
      <c r="P1046" s="36"/>
      <c r="Q1046" s="36"/>
      <c r="R1046" s="36"/>
    </row>
    <row r="1047" spans="1:18" s="8" customFormat="1" ht="16.5" hidden="1" customHeight="1" x14ac:dyDescent="0.3">
      <c r="A1047" s="122" t="str">
        <f>'SOW Units'!B56</f>
        <v>5-3.a.</v>
      </c>
      <c r="B1047" s="542" t="str">
        <f>IF('SOW Units'!C56="","",'SOW Units'!C56)</f>
        <v>Direct Push Technology (DPT) Rig and Equipment</v>
      </c>
      <c r="C1047" s="543"/>
      <c r="D1047" s="57" t="str">
        <f>IF('SOW Units'!E56="","",'SOW Units'!E56)</f>
        <v>Full Day</v>
      </c>
      <c r="E1047" s="82">
        <f>'SOW Units'!K56</f>
        <v>0</v>
      </c>
      <c r="F1047" s="34">
        <f>'SOW Units'!G56</f>
        <v>3087</v>
      </c>
      <c r="G1047" s="244">
        <f t="shared" si="126"/>
        <v>0</v>
      </c>
      <c r="H1047" s="85">
        <v>0</v>
      </c>
      <c r="I1047" s="360">
        <f t="shared" si="127"/>
        <v>0</v>
      </c>
      <c r="J1047" s="89">
        <v>0</v>
      </c>
      <c r="K1047" s="244">
        <f t="shared" si="111"/>
        <v>0</v>
      </c>
      <c r="L1047" s="93">
        <f t="shared" si="128"/>
        <v>0</v>
      </c>
      <c r="M1047" s="375">
        <f t="shared" si="129"/>
        <v>0</v>
      </c>
      <c r="N1047" s="225" t="b">
        <f t="shared" si="108"/>
        <v>0</v>
      </c>
      <c r="O1047" s="36"/>
      <c r="P1047" s="36"/>
      <c r="Q1047" s="36"/>
      <c r="R1047" s="36"/>
    </row>
    <row r="1048" spans="1:18" s="8" customFormat="1" ht="16.5" hidden="1" customHeight="1" x14ac:dyDescent="0.3">
      <c r="A1048" s="122" t="str">
        <f>'SOW Units'!B57</f>
        <v>5-5.a.</v>
      </c>
      <c r="B1048" s="542" t="str">
        <f>IF('SOW Units'!C57="","",'SOW Units'!C57)</f>
        <v>DPT Membrane Interface Probe (MIP) Equipped with PID and ECD (add-on cost to DPT base rate)</v>
      </c>
      <c r="C1048" s="543"/>
      <c r="D1048" s="57" t="str">
        <f>IF('SOW Units'!E57="","",'SOW Units'!E57)</f>
        <v>Full Day</v>
      </c>
      <c r="E1048" s="82">
        <f>'SOW Units'!K57</f>
        <v>0</v>
      </c>
      <c r="F1048" s="34">
        <f>'SOW Units'!G57</f>
        <v>3780</v>
      </c>
      <c r="G1048" s="244">
        <f t="shared" si="126"/>
        <v>0</v>
      </c>
      <c r="H1048" s="85">
        <v>0</v>
      </c>
      <c r="I1048" s="360">
        <f t="shared" si="127"/>
        <v>0</v>
      </c>
      <c r="J1048" s="89">
        <v>0</v>
      </c>
      <c r="K1048" s="244">
        <f t="shared" si="111"/>
        <v>0</v>
      </c>
      <c r="L1048" s="93">
        <f t="shared" si="128"/>
        <v>0</v>
      </c>
      <c r="M1048" s="375">
        <f t="shared" si="129"/>
        <v>0</v>
      </c>
      <c r="N1048" s="225" t="b">
        <f t="shared" si="108"/>
        <v>0</v>
      </c>
      <c r="O1048" s="36"/>
      <c r="P1048" s="36"/>
      <c r="Q1048" s="36"/>
      <c r="R1048" s="36"/>
    </row>
    <row r="1049" spans="1:18" s="8" customFormat="1" ht="16.5" hidden="1" customHeight="1" x14ac:dyDescent="0.3">
      <c r="A1049" s="122" t="str">
        <f>'SOW Units'!B58</f>
        <v>5-6.</v>
      </c>
      <c r="B1049" s="542" t="str">
        <f>IF('SOW Units'!C58="","",'SOW Units'!C58)</f>
        <v xml:space="preserve">HSA or MR Boring, ≤ 6 inch diameter, &lt; 50 foot total depth </v>
      </c>
      <c r="C1049" s="543"/>
      <c r="D1049" s="57" t="str">
        <f>IF('SOW Units'!E58="","",'SOW Units'!E58)</f>
        <v>Per Foot</v>
      </c>
      <c r="E1049" s="82">
        <f>'SOW Units'!K58</f>
        <v>0</v>
      </c>
      <c r="F1049" s="34">
        <f>'SOW Units'!G58</f>
        <v>22.47</v>
      </c>
      <c r="G1049" s="244">
        <f t="shared" si="126"/>
        <v>0</v>
      </c>
      <c r="H1049" s="85">
        <v>0</v>
      </c>
      <c r="I1049" s="360">
        <f t="shared" si="127"/>
        <v>0</v>
      </c>
      <c r="J1049" s="89">
        <v>0</v>
      </c>
      <c r="K1049" s="244">
        <f t="shared" si="111"/>
        <v>0</v>
      </c>
      <c r="L1049" s="93">
        <f t="shared" si="128"/>
        <v>0</v>
      </c>
      <c r="M1049" s="375">
        <f t="shared" si="129"/>
        <v>0</v>
      </c>
      <c r="N1049" s="225" t="b">
        <f t="shared" si="108"/>
        <v>0</v>
      </c>
      <c r="O1049" s="36"/>
      <c r="P1049" s="36"/>
      <c r="Q1049" s="36"/>
      <c r="R1049" s="36"/>
    </row>
    <row r="1050" spans="1:18" s="8" customFormat="1" ht="16.5" hidden="1" customHeight="1" x14ac:dyDescent="0.3">
      <c r="A1050" s="122" t="str">
        <f>'SOW Units'!B59</f>
        <v>5-7.</v>
      </c>
      <c r="B1050" s="542" t="str">
        <f>IF('SOW Units'!C59="","",'SOW Units'!C59)</f>
        <v xml:space="preserve">HSA or MR Boring, ≤ 6 inch diameter, 50 to 100 foot total depth </v>
      </c>
      <c r="C1050" s="543"/>
      <c r="D1050" s="57" t="str">
        <f>IF('SOW Units'!E59="","",'SOW Units'!E59)</f>
        <v>Per Foot</v>
      </c>
      <c r="E1050" s="82">
        <f>'SOW Units'!K59</f>
        <v>0</v>
      </c>
      <c r="F1050" s="34">
        <f>'SOW Units'!G59</f>
        <v>37.799999999999997</v>
      </c>
      <c r="G1050" s="244">
        <f t="shared" si="126"/>
        <v>0</v>
      </c>
      <c r="H1050" s="85">
        <v>0</v>
      </c>
      <c r="I1050" s="360">
        <f t="shared" si="127"/>
        <v>0</v>
      </c>
      <c r="J1050" s="89">
        <v>0</v>
      </c>
      <c r="K1050" s="244">
        <f t="shared" si="111"/>
        <v>0</v>
      </c>
      <c r="L1050" s="93">
        <f t="shared" si="128"/>
        <v>0</v>
      </c>
      <c r="M1050" s="375">
        <f t="shared" si="129"/>
        <v>0</v>
      </c>
      <c r="N1050" s="225" t="b">
        <f t="shared" si="108"/>
        <v>0</v>
      </c>
      <c r="O1050" s="36"/>
      <c r="P1050" s="36"/>
      <c r="Q1050" s="36"/>
      <c r="R1050" s="36"/>
    </row>
    <row r="1051" spans="1:18" s="8" customFormat="1" ht="16.5" hidden="1" customHeight="1" x14ac:dyDescent="0.3">
      <c r="A1051" s="122" t="str">
        <f>'SOW Units'!B60</f>
        <v>5-8.</v>
      </c>
      <c r="B1051" s="542" t="str">
        <f>IF('SOW Units'!C60="","",'SOW Units'!C60)</f>
        <v xml:space="preserve">HSA or MR Boring, ≤ 6 inch diameter, &gt; 100 foot total depth </v>
      </c>
      <c r="C1051" s="543"/>
      <c r="D1051" s="57" t="str">
        <f>IF('SOW Units'!E60="","",'SOW Units'!E60)</f>
        <v>Per Foot</v>
      </c>
      <c r="E1051" s="82">
        <f>'SOW Units'!K60</f>
        <v>0</v>
      </c>
      <c r="F1051" s="34">
        <f>'SOW Units'!G60</f>
        <v>40</v>
      </c>
      <c r="G1051" s="244">
        <f t="shared" si="126"/>
        <v>0</v>
      </c>
      <c r="H1051" s="85">
        <v>0</v>
      </c>
      <c r="I1051" s="360">
        <f t="shared" si="127"/>
        <v>0</v>
      </c>
      <c r="J1051" s="89">
        <v>0</v>
      </c>
      <c r="K1051" s="244">
        <f t="shared" si="111"/>
        <v>0</v>
      </c>
      <c r="L1051" s="93">
        <f t="shared" si="128"/>
        <v>0</v>
      </c>
      <c r="M1051" s="375">
        <f t="shared" si="129"/>
        <v>0</v>
      </c>
      <c r="N1051" s="225" t="b">
        <f t="shared" si="108"/>
        <v>0</v>
      </c>
      <c r="O1051" s="36"/>
      <c r="P1051" s="36"/>
      <c r="Q1051" s="36"/>
      <c r="R1051" s="36"/>
    </row>
    <row r="1052" spans="1:18" s="8" customFormat="1" ht="16.5" hidden="1" customHeight="1" x14ac:dyDescent="0.3">
      <c r="A1052" s="122" t="str">
        <f>'SOW Units'!B61</f>
        <v>5-9.</v>
      </c>
      <c r="B1052" s="542" t="str">
        <f>IF('SOW Units'!C61="","",'SOW Units'!C61)</f>
        <v xml:space="preserve">HSA or MR Boring, &gt; 6 to 10 inch diameter, &lt; 50 foot total depth </v>
      </c>
      <c r="C1052" s="543"/>
      <c r="D1052" s="57" t="str">
        <f>IF('SOW Units'!E61="","",'SOW Units'!E61)</f>
        <v>Per Foot</v>
      </c>
      <c r="E1052" s="82">
        <f>'SOW Units'!K61</f>
        <v>0</v>
      </c>
      <c r="F1052" s="34">
        <f>'SOW Units'!G61</f>
        <v>26.11</v>
      </c>
      <c r="G1052" s="244">
        <f t="shared" si="126"/>
        <v>0</v>
      </c>
      <c r="H1052" s="85">
        <v>0</v>
      </c>
      <c r="I1052" s="360">
        <f t="shared" si="127"/>
        <v>0</v>
      </c>
      <c r="J1052" s="89">
        <v>0</v>
      </c>
      <c r="K1052" s="244">
        <f t="shared" si="111"/>
        <v>0</v>
      </c>
      <c r="L1052" s="93">
        <f t="shared" si="128"/>
        <v>0</v>
      </c>
      <c r="M1052" s="375">
        <f t="shared" si="129"/>
        <v>0</v>
      </c>
      <c r="N1052" s="225" t="b">
        <f t="shared" si="108"/>
        <v>0</v>
      </c>
      <c r="O1052" s="36"/>
      <c r="P1052" s="36"/>
      <c r="Q1052" s="36"/>
      <c r="R1052" s="36"/>
    </row>
    <row r="1053" spans="1:18" s="8" customFormat="1" ht="16.5" hidden="1" customHeight="1" x14ac:dyDescent="0.3">
      <c r="A1053" s="122" t="str">
        <f>'SOW Units'!B62</f>
        <v>5-10.</v>
      </c>
      <c r="B1053" s="542" t="str">
        <f>IF('SOW Units'!C62="","",'SOW Units'!C62)</f>
        <v xml:space="preserve">HSA or MR Boring, &gt; 6 to 10 inch diameter, 50 to 100 foot total depth </v>
      </c>
      <c r="C1053" s="543"/>
      <c r="D1053" s="57" t="str">
        <f>IF('SOW Units'!E62="","",'SOW Units'!E62)</f>
        <v>Per Foot</v>
      </c>
      <c r="E1053" s="82">
        <f>'SOW Units'!K62</f>
        <v>0</v>
      </c>
      <c r="F1053" s="34">
        <f>'SOW Units'!G62</f>
        <v>28.66</v>
      </c>
      <c r="G1053" s="244">
        <f t="shared" si="126"/>
        <v>0</v>
      </c>
      <c r="H1053" s="85">
        <v>0</v>
      </c>
      <c r="I1053" s="360">
        <f t="shared" si="127"/>
        <v>0</v>
      </c>
      <c r="J1053" s="89">
        <v>0</v>
      </c>
      <c r="K1053" s="244">
        <f t="shared" si="111"/>
        <v>0</v>
      </c>
      <c r="L1053" s="93">
        <f t="shared" si="128"/>
        <v>0</v>
      </c>
      <c r="M1053" s="375">
        <f t="shared" si="129"/>
        <v>0</v>
      </c>
      <c r="N1053" s="225" t="b">
        <f t="shared" ref="N1053:N1116" si="130">IF(E1053&gt;0,TRUE,FALSE)</f>
        <v>0</v>
      </c>
      <c r="O1053" s="36"/>
      <c r="P1053" s="36"/>
      <c r="Q1053" s="36"/>
      <c r="R1053" s="36"/>
    </row>
    <row r="1054" spans="1:18" s="8" customFormat="1" ht="16.5" hidden="1" customHeight="1" x14ac:dyDescent="0.3">
      <c r="A1054" s="122" t="str">
        <f>'SOW Units'!B63</f>
        <v>5-11.</v>
      </c>
      <c r="B1054" s="542" t="str">
        <f>IF('SOW Units'!C63="","",'SOW Units'!C63)</f>
        <v xml:space="preserve">HSA or MR Boring, &gt; 6 to 10 inch diameter, &gt; 100 foot total depth </v>
      </c>
      <c r="C1054" s="543"/>
      <c r="D1054" s="57" t="str">
        <f>IF('SOW Units'!E63="","",'SOW Units'!E63)</f>
        <v>Per Foot</v>
      </c>
      <c r="E1054" s="82">
        <f>'SOW Units'!K63</f>
        <v>0</v>
      </c>
      <c r="F1054" s="34">
        <f>'SOW Units'!G63</f>
        <v>28.35</v>
      </c>
      <c r="G1054" s="244">
        <f t="shared" si="126"/>
        <v>0</v>
      </c>
      <c r="H1054" s="85">
        <v>0</v>
      </c>
      <c r="I1054" s="360">
        <f t="shared" si="127"/>
        <v>0</v>
      </c>
      <c r="J1054" s="89">
        <v>0</v>
      </c>
      <c r="K1054" s="244">
        <f t="shared" si="111"/>
        <v>0</v>
      </c>
      <c r="L1054" s="93">
        <f t="shared" si="128"/>
        <v>0</v>
      </c>
      <c r="M1054" s="375">
        <f t="shared" si="129"/>
        <v>0</v>
      </c>
      <c r="N1054" s="225" t="b">
        <f t="shared" si="130"/>
        <v>0</v>
      </c>
      <c r="O1054" s="36"/>
      <c r="P1054" s="36"/>
      <c r="Q1054" s="36"/>
      <c r="R1054" s="36"/>
    </row>
    <row r="1055" spans="1:18" s="8" customFormat="1" ht="16.5" hidden="1" customHeight="1" x14ac:dyDescent="0.3">
      <c r="A1055" s="122" t="str">
        <f>'SOW Units'!B64</f>
        <v>5-12.</v>
      </c>
      <c r="B1055" s="542" t="str">
        <f>IF('SOW Units'!C64="","",'SOW Units'!C64)</f>
        <v xml:space="preserve">HSA or MR Boring, &gt; 10 to 14 inch diameter, &lt; 50 foot total depth </v>
      </c>
      <c r="C1055" s="543"/>
      <c r="D1055" s="57" t="str">
        <f>IF('SOW Units'!E64="","",'SOW Units'!E64)</f>
        <v>Per Foot</v>
      </c>
      <c r="E1055" s="82">
        <f>'SOW Units'!K64</f>
        <v>0</v>
      </c>
      <c r="F1055" s="34">
        <f>'SOW Units'!G64</f>
        <v>36.450000000000003</v>
      </c>
      <c r="G1055" s="244">
        <f t="shared" si="126"/>
        <v>0</v>
      </c>
      <c r="H1055" s="85">
        <v>0</v>
      </c>
      <c r="I1055" s="360">
        <f t="shared" si="127"/>
        <v>0</v>
      </c>
      <c r="J1055" s="89">
        <v>0</v>
      </c>
      <c r="K1055" s="244">
        <f t="shared" si="111"/>
        <v>0</v>
      </c>
      <c r="L1055" s="93">
        <f t="shared" si="128"/>
        <v>0</v>
      </c>
      <c r="M1055" s="375">
        <f t="shared" si="129"/>
        <v>0</v>
      </c>
      <c r="N1055" s="225" t="b">
        <f t="shared" si="130"/>
        <v>0</v>
      </c>
      <c r="O1055" s="36"/>
      <c r="P1055" s="36"/>
      <c r="Q1055" s="36"/>
      <c r="R1055" s="36"/>
    </row>
    <row r="1056" spans="1:18" s="8" customFormat="1" ht="16.5" hidden="1" customHeight="1" x14ac:dyDescent="0.3">
      <c r="A1056" s="122" t="str">
        <f>'SOW Units'!B65</f>
        <v>5-13.</v>
      </c>
      <c r="B1056" s="542" t="str">
        <f>IF('SOW Units'!C65="","",'SOW Units'!C65)</f>
        <v xml:space="preserve">HSA or MR Boring, &gt; 10 to 14 inch diameter, 50 to 100 foot total depth </v>
      </c>
      <c r="C1056" s="543"/>
      <c r="D1056" s="57" t="str">
        <f>IF('SOW Units'!E65="","",'SOW Units'!E65)</f>
        <v>Per Foot</v>
      </c>
      <c r="E1056" s="82">
        <f>'SOW Units'!K65</f>
        <v>0</v>
      </c>
      <c r="F1056" s="34">
        <f>'SOW Units'!G65</f>
        <v>37.61</v>
      </c>
      <c r="G1056" s="244">
        <f t="shared" si="126"/>
        <v>0</v>
      </c>
      <c r="H1056" s="85">
        <v>0</v>
      </c>
      <c r="I1056" s="360">
        <f t="shared" si="127"/>
        <v>0</v>
      </c>
      <c r="J1056" s="89">
        <v>0</v>
      </c>
      <c r="K1056" s="244">
        <f t="shared" si="111"/>
        <v>0</v>
      </c>
      <c r="L1056" s="93">
        <f t="shared" si="128"/>
        <v>0</v>
      </c>
      <c r="M1056" s="375">
        <f t="shared" si="129"/>
        <v>0</v>
      </c>
      <c r="N1056" s="225" t="b">
        <f t="shared" si="130"/>
        <v>0</v>
      </c>
      <c r="O1056" s="36"/>
      <c r="P1056" s="36"/>
      <c r="Q1056" s="36"/>
      <c r="R1056" s="36"/>
    </row>
    <row r="1057" spans="1:18" s="8" customFormat="1" ht="16.5" hidden="1" customHeight="1" x14ac:dyDescent="0.3">
      <c r="A1057" s="122" t="str">
        <f>'SOW Units'!B66</f>
        <v>5-14.</v>
      </c>
      <c r="B1057" s="542" t="str">
        <f>IF('SOW Units'!C66="","",'SOW Units'!C66)</f>
        <v xml:space="preserve">HSA or MR Boring, &gt; 10 to 14 inch diameter, &gt; 100 foot total depth </v>
      </c>
      <c r="C1057" s="543"/>
      <c r="D1057" s="57" t="str">
        <f>IF('SOW Units'!E66="","",'SOW Units'!E66)</f>
        <v>Per Foot</v>
      </c>
      <c r="E1057" s="82">
        <f>'SOW Units'!K66</f>
        <v>0</v>
      </c>
      <c r="F1057" s="34">
        <f>'SOW Units'!G66</f>
        <v>36.75</v>
      </c>
      <c r="G1057" s="244">
        <f t="shared" si="126"/>
        <v>0</v>
      </c>
      <c r="H1057" s="85">
        <v>0</v>
      </c>
      <c r="I1057" s="360">
        <f t="shared" si="127"/>
        <v>0</v>
      </c>
      <c r="J1057" s="89">
        <v>0</v>
      </c>
      <c r="K1057" s="244">
        <f t="shared" si="111"/>
        <v>0</v>
      </c>
      <c r="L1057" s="93">
        <f t="shared" si="128"/>
        <v>0</v>
      </c>
      <c r="M1057" s="375">
        <f t="shared" si="129"/>
        <v>0</v>
      </c>
      <c r="N1057" s="225" t="b">
        <f t="shared" si="130"/>
        <v>0</v>
      </c>
      <c r="O1057" s="36"/>
      <c r="P1057" s="36"/>
      <c r="Q1057" s="36"/>
      <c r="R1057" s="36"/>
    </row>
    <row r="1058" spans="1:18" s="8" customFormat="1" ht="16.5" hidden="1" customHeight="1" x14ac:dyDescent="0.3">
      <c r="A1058" s="122" t="str">
        <f>'SOW Units'!B67</f>
        <v>5-15.</v>
      </c>
      <c r="B1058" s="542" t="str">
        <f>IF('SOW Units'!C67="","",'SOW Units'!C67)</f>
        <v xml:space="preserve">Sonic Boring, ≤ 6 inch diameter, &lt; 50 foot total depth </v>
      </c>
      <c r="C1058" s="543"/>
      <c r="D1058" s="57" t="str">
        <f>IF('SOW Units'!E67="","",'SOW Units'!E67)</f>
        <v>Per Foot</v>
      </c>
      <c r="E1058" s="82">
        <f>'SOW Units'!K67</f>
        <v>0</v>
      </c>
      <c r="F1058" s="34">
        <f>'SOW Units'!G67</f>
        <v>32.799999999999997</v>
      </c>
      <c r="G1058" s="244">
        <f t="shared" si="126"/>
        <v>0</v>
      </c>
      <c r="H1058" s="85">
        <v>0</v>
      </c>
      <c r="I1058" s="360">
        <f t="shared" si="127"/>
        <v>0</v>
      </c>
      <c r="J1058" s="89">
        <v>0</v>
      </c>
      <c r="K1058" s="244">
        <f t="shared" si="111"/>
        <v>0</v>
      </c>
      <c r="L1058" s="93">
        <f t="shared" si="128"/>
        <v>0</v>
      </c>
      <c r="M1058" s="375">
        <f t="shared" si="129"/>
        <v>0</v>
      </c>
      <c r="N1058" s="225" t="b">
        <f t="shared" si="130"/>
        <v>0</v>
      </c>
      <c r="O1058" s="36"/>
      <c r="P1058" s="36"/>
      <c r="Q1058" s="36"/>
      <c r="R1058" s="36"/>
    </row>
    <row r="1059" spans="1:18" s="8" customFormat="1" ht="16.5" hidden="1" customHeight="1" x14ac:dyDescent="0.3">
      <c r="A1059" s="122" t="str">
        <f>'SOW Units'!B68</f>
        <v>5-16.</v>
      </c>
      <c r="B1059" s="542" t="str">
        <f>IF('SOW Units'!C68="","",'SOW Units'!C68)</f>
        <v xml:space="preserve">Sonic Boring, ≤ 6 inch diameter, 50 to 100 foot total depth </v>
      </c>
      <c r="C1059" s="543"/>
      <c r="D1059" s="57" t="str">
        <f>IF('SOW Units'!E68="","",'SOW Units'!E68)</f>
        <v>Per Foot</v>
      </c>
      <c r="E1059" s="82">
        <f>'SOW Units'!K68</f>
        <v>0</v>
      </c>
      <c r="F1059" s="34">
        <f>'SOW Units'!G68</f>
        <v>34.03</v>
      </c>
      <c r="G1059" s="244">
        <f t="shared" si="126"/>
        <v>0</v>
      </c>
      <c r="H1059" s="85">
        <v>0</v>
      </c>
      <c r="I1059" s="360">
        <f t="shared" si="127"/>
        <v>0</v>
      </c>
      <c r="J1059" s="89">
        <v>0</v>
      </c>
      <c r="K1059" s="244">
        <f t="shared" si="111"/>
        <v>0</v>
      </c>
      <c r="L1059" s="93">
        <f t="shared" si="128"/>
        <v>0</v>
      </c>
      <c r="M1059" s="375">
        <f t="shared" si="129"/>
        <v>0</v>
      </c>
      <c r="N1059" s="225" t="b">
        <f t="shared" si="130"/>
        <v>0</v>
      </c>
      <c r="O1059" s="36"/>
      <c r="P1059" s="36"/>
      <c r="Q1059" s="36"/>
      <c r="R1059" s="36"/>
    </row>
    <row r="1060" spans="1:18" s="9" customFormat="1" ht="16.5" hidden="1" customHeight="1" x14ac:dyDescent="0.3">
      <c r="A1060" s="122" t="str">
        <f>'SOW Units'!B69</f>
        <v>5-17.</v>
      </c>
      <c r="B1060" s="542" t="str">
        <f>IF('SOW Units'!C69="","",'SOW Units'!C69)</f>
        <v xml:space="preserve">Sonic Boring, ≤ 6 inch diameter, &gt; 100 foot total depth </v>
      </c>
      <c r="C1060" s="543"/>
      <c r="D1060" s="57" t="str">
        <f>IF('SOW Units'!E69="","",'SOW Units'!E69)</f>
        <v>Per Foot</v>
      </c>
      <c r="E1060" s="82">
        <f>'SOW Units'!K69</f>
        <v>0</v>
      </c>
      <c r="F1060" s="34">
        <f>'SOW Units'!G69</f>
        <v>40.5</v>
      </c>
      <c r="G1060" s="244">
        <f t="shared" si="126"/>
        <v>0</v>
      </c>
      <c r="H1060" s="85">
        <v>0</v>
      </c>
      <c r="I1060" s="360">
        <f t="shared" si="127"/>
        <v>0</v>
      </c>
      <c r="J1060" s="89">
        <v>0</v>
      </c>
      <c r="K1060" s="244">
        <f t="shared" si="111"/>
        <v>0</v>
      </c>
      <c r="L1060" s="93">
        <f t="shared" si="128"/>
        <v>0</v>
      </c>
      <c r="M1060" s="375">
        <f t="shared" si="129"/>
        <v>0</v>
      </c>
      <c r="N1060" s="225" t="b">
        <f t="shared" si="130"/>
        <v>0</v>
      </c>
      <c r="O1060" s="45"/>
      <c r="P1060" s="45"/>
      <c r="Q1060" s="45"/>
      <c r="R1060" s="45"/>
    </row>
    <row r="1061" spans="1:18" s="8" customFormat="1" ht="16.5" hidden="1" customHeight="1" x14ac:dyDescent="0.3">
      <c r="A1061" s="122" t="str">
        <f>'SOW Units'!B70</f>
        <v>5-18.</v>
      </c>
      <c r="B1061" s="542" t="str">
        <f>IF('SOW Units'!C70="","",'SOW Units'!C70)</f>
        <v xml:space="preserve">Sonic Boring, &gt; 6 to 10 inch diameter, &lt; 50 foot total depth </v>
      </c>
      <c r="C1061" s="543"/>
      <c r="D1061" s="57" t="str">
        <f>IF('SOW Units'!E70="","",'SOW Units'!E70)</f>
        <v>Per Foot</v>
      </c>
      <c r="E1061" s="82">
        <f>'SOW Units'!K70</f>
        <v>0</v>
      </c>
      <c r="F1061" s="34">
        <f>'SOW Units'!G70</f>
        <v>42.52</v>
      </c>
      <c r="G1061" s="244">
        <f t="shared" si="126"/>
        <v>0</v>
      </c>
      <c r="H1061" s="85">
        <v>0</v>
      </c>
      <c r="I1061" s="360">
        <f t="shared" si="127"/>
        <v>0</v>
      </c>
      <c r="J1061" s="89">
        <v>0</v>
      </c>
      <c r="K1061" s="244">
        <f t="shared" si="111"/>
        <v>0</v>
      </c>
      <c r="L1061" s="93">
        <f t="shared" si="128"/>
        <v>0</v>
      </c>
      <c r="M1061" s="375">
        <f t="shared" si="129"/>
        <v>0</v>
      </c>
      <c r="N1061" s="225" t="b">
        <f t="shared" si="130"/>
        <v>0</v>
      </c>
      <c r="O1061" s="36"/>
      <c r="P1061" s="36"/>
      <c r="Q1061" s="36"/>
      <c r="R1061" s="36"/>
    </row>
    <row r="1062" spans="1:18" s="8" customFormat="1" ht="16.5" hidden="1" customHeight="1" x14ac:dyDescent="0.3">
      <c r="A1062" s="122" t="str">
        <f>'SOW Units'!B71</f>
        <v>5-19.</v>
      </c>
      <c r="B1062" s="542" t="str">
        <f>IF('SOW Units'!C71="","",'SOW Units'!C71)</f>
        <v xml:space="preserve">Sonic Boring, &gt; 6 to 10 inch diameter, 50 to 100 foot total depth </v>
      </c>
      <c r="C1062" s="543"/>
      <c r="D1062" s="57" t="str">
        <f>IF('SOW Units'!E71="","",'SOW Units'!E71)</f>
        <v>Per Foot</v>
      </c>
      <c r="E1062" s="82">
        <f>'SOW Units'!K71</f>
        <v>0</v>
      </c>
      <c r="F1062" s="34">
        <f>'SOW Units'!G71</f>
        <v>48.61</v>
      </c>
      <c r="G1062" s="244">
        <f t="shared" si="126"/>
        <v>0</v>
      </c>
      <c r="H1062" s="85">
        <v>0</v>
      </c>
      <c r="I1062" s="360">
        <f t="shared" si="127"/>
        <v>0</v>
      </c>
      <c r="J1062" s="89">
        <v>0</v>
      </c>
      <c r="K1062" s="244">
        <f t="shared" si="111"/>
        <v>0</v>
      </c>
      <c r="L1062" s="93">
        <f t="shared" si="128"/>
        <v>0</v>
      </c>
      <c r="M1062" s="375">
        <f t="shared" si="129"/>
        <v>0</v>
      </c>
      <c r="N1062" s="225" t="b">
        <f t="shared" si="130"/>
        <v>0</v>
      </c>
      <c r="O1062" s="36"/>
      <c r="P1062" s="36"/>
      <c r="Q1062" s="36"/>
      <c r="R1062" s="36"/>
    </row>
    <row r="1063" spans="1:18" s="8" customFormat="1" ht="16.5" hidden="1" customHeight="1" x14ac:dyDescent="0.3">
      <c r="A1063" s="122" t="str">
        <f>'SOW Units'!B72</f>
        <v>5-20.</v>
      </c>
      <c r="B1063" s="542" t="str">
        <f>IF('SOW Units'!C72="","",'SOW Units'!C72)</f>
        <v xml:space="preserve">Sonic Boring, &gt; 6 to 10 inch diameter, &gt; 100 foot total depth </v>
      </c>
      <c r="C1063" s="543"/>
      <c r="D1063" s="57" t="str">
        <f>IF('SOW Units'!E72="","",'SOW Units'!E72)</f>
        <v>Per Foot</v>
      </c>
      <c r="E1063" s="82">
        <f>'SOW Units'!K72</f>
        <v>0</v>
      </c>
      <c r="F1063" s="34">
        <f>'SOW Units'!G72</f>
        <v>52.09</v>
      </c>
      <c r="G1063" s="244">
        <f t="shared" si="126"/>
        <v>0</v>
      </c>
      <c r="H1063" s="85">
        <v>0</v>
      </c>
      <c r="I1063" s="360">
        <f t="shared" si="127"/>
        <v>0</v>
      </c>
      <c r="J1063" s="89">
        <v>0</v>
      </c>
      <c r="K1063" s="244">
        <f t="shared" si="111"/>
        <v>0</v>
      </c>
      <c r="L1063" s="93">
        <f t="shared" si="128"/>
        <v>0</v>
      </c>
      <c r="M1063" s="375">
        <f t="shared" si="129"/>
        <v>0</v>
      </c>
      <c r="N1063" s="225" t="b">
        <f t="shared" si="130"/>
        <v>0</v>
      </c>
      <c r="O1063" s="36"/>
      <c r="P1063" s="36"/>
      <c r="Q1063" s="36"/>
      <c r="R1063" s="36"/>
    </row>
    <row r="1064" spans="1:18" s="8" customFormat="1" ht="16.5" hidden="1" customHeight="1" x14ac:dyDescent="0.3">
      <c r="A1064" s="122" t="str">
        <f>'SOW Units'!B73</f>
        <v>5-21.</v>
      </c>
      <c r="B1064" s="542" t="str">
        <f>IF('SOW Units'!C73="","",'SOW Units'!C73)</f>
        <v xml:space="preserve">Sonic Boring, &gt; 10 to 14 inch diameter, &lt; 50 foot total depth </v>
      </c>
      <c r="C1064" s="543"/>
      <c r="D1064" s="57" t="str">
        <f>IF('SOW Units'!E73="","",'SOW Units'!E73)</f>
        <v>Per Foot</v>
      </c>
      <c r="E1064" s="82">
        <f>'SOW Units'!K73</f>
        <v>0</v>
      </c>
      <c r="F1064" s="34">
        <f>'SOW Units'!G73</f>
        <v>66.84</v>
      </c>
      <c r="G1064" s="244">
        <f t="shared" si="126"/>
        <v>0</v>
      </c>
      <c r="H1064" s="85">
        <v>0</v>
      </c>
      <c r="I1064" s="360">
        <f t="shared" si="127"/>
        <v>0</v>
      </c>
      <c r="J1064" s="89">
        <v>0</v>
      </c>
      <c r="K1064" s="244">
        <f t="shared" si="111"/>
        <v>0</v>
      </c>
      <c r="L1064" s="93">
        <f t="shared" si="128"/>
        <v>0</v>
      </c>
      <c r="M1064" s="375">
        <f t="shared" si="129"/>
        <v>0</v>
      </c>
      <c r="N1064" s="225" t="b">
        <f t="shared" si="130"/>
        <v>0</v>
      </c>
      <c r="O1064" s="36"/>
      <c r="P1064" s="36"/>
      <c r="Q1064" s="36"/>
      <c r="R1064" s="36"/>
    </row>
    <row r="1065" spans="1:18" s="8" customFormat="1" ht="16.5" hidden="1" customHeight="1" x14ac:dyDescent="0.3">
      <c r="A1065" s="122" t="str">
        <f>'SOW Units'!B74</f>
        <v>5-22.</v>
      </c>
      <c r="B1065" s="542" t="str">
        <f>IF('SOW Units'!C74="","",'SOW Units'!C74)</f>
        <v xml:space="preserve">Sonic Boring, &gt; 10 to 14 inch diameter, 50 to 100 foot total depth </v>
      </c>
      <c r="C1065" s="543"/>
      <c r="D1065" s="57" t="str">
        <f>IF('SOW Units'!E74="","",'SOW Units'!E74)</f>
        <v>Per Foot</v>
      </c>
      <c r="E1065" s="82">
        <f>'SOW Units'!K74</f>
        <v>0</v>
      </c>
      <c r="F1065" s="34">
        <f>'SOW Units'!G74</f>
        <v>75.239999999999995</v>
      </c>
      <c r="G1065" s="244">
        <f t="shared" si="126"/>
        <v>0</v>
      </c>
      <c r="H1065" s="85">
        <v>0</v>
      </c>
      <c r="I1065" s="360">
        <f t="shared" si="127"/>
        <v>0</v>
      </c>
      <c r="J1065" s="89">
        <v>0</v>
      </c>
      <c r="K1065" s="244">
        <f t="shared" si="111"/>
        <v>0</v>
      </c>
      <c r="L1065" s="93">
        <f t="shared" si="128"/>
        <v>0</v>
      </c>
      <c r="M1065" s="375">
        <f t="shared" si="129"/>
        <v>0</v>
      </c>
      <c r="N1065" s="225" t="b">
        <f t="shared" si="130"/>
        <v>0</v>
      </c>
      <c r="O1065" s="36"/>
      <c r="P1065" s="36"/>
      <c r="Q1065" s="36"/>
      <c r="R1065" s="36"/>
    </row>
    <row r="1066" spans="1:18" s="8" customFormat="1" ht="16.5" hidden="1" customHeight="1" x14ac:dyDescent="0.3">
      <c r="A1066" s="122" t="str">
        <f>'SOW Units'!B75</f>
        <v>5-23.</v>
      </c>
      <c r="B1066" s="542" t="str">
        <f>IF('SOW Units'!C75="","",'SOW Units'!C75)</f>
        <v xml:space="preserve">Sonic Boring, &gt; 10 to 14 inch diameter, &gt; 100 foot total depth </v>
      </c>
      <c r="C1066" s="543"/>
      <c r="D1066" s="57" t="str">
        <f>IF('SOW Units'!E75="","",'SOW Units'!E75)</f>
        <v>Per Foot</v>
      </c>
      <c r="E1066" s="82">
        <f>'SOW Units'!K75</f>
        <v>0</v>
      </c>
      <c r="F1066" s="34">
        <f>'SOW Units'!G75</f>
        <v>98.39</v>
      </c>
      <c r="G1066" s="244">
        <f t="shared" si="126"/>
        <v>0</v>
      </c>
      <c r="H1066" s="85">
        <v>0</v>
      </c>
      <c r="I1066" s="360">
        <f t="shared" si="127"/>
        <v>0</v>
      </c>
      <c r="J1066" s="89">
        <v>0</v>
      </c>
      <c r="K1066" s="244">
        <f t="shared" si="111"/>
        <v>0</v>
      </c>
      <c r="L1066" s="93">
        <f t="shared" si="128"/>
        <v>0</v>
      </c>
      <c r="M1066" s="375">
        <f t="shared" si="129"/>
        <v>0</v>
      </c>
      <c r="N1066" s="225" t="b">
        <f t="shared" si="130"/>
        <v>0</v>
      </c>
      <c r="O1066" s="36"/>
      <c r="P1066" s="36"/>
      <c r="Q1066" s="36"/>
      <c r="R1066" s="36"/>
    </row>
    <row r="1067" spans="1:18" s="8" customFormat="1" ht="17.25" hidden="1" customHeight="1" x14ac:dyDescent="0.3">
      <c r="A1067" s="253" t="str">
        <f>'SOW Units'!B76</f>
        <v>6.</v>
      </c>
      <c r="B1067" s="560" t="str">
        <f>IF('SOW Units'!C76="","",'SOW Units'!C76)</f>
        <v>WELL INSTALLATION</v>
      </c>
      <c r="C1067" s="561"/>
      <c r="D1067" s="206" t="str">
        <f>IF('SOW Units'!E76="","",'SOW Units'!E76)</f>
        <v/>
      </c>
      <c r="E1067" s="207"/>
      <c r="F1067" s="194"/>
      <c r="G1067" s="243"/>
      <c r="H1067" s="208"/>
      <c r="I1067" s="359"/>
      <c r="J1067" s="196"/>
      <c r="K1067" s="243"/>
      <c r="L1067" s="209"/>
      <c r="M1067" s="374"/>
      <c r="N1067" s="225" t="b">
        <f t="shared" si="130"/>
        <v>0</v>
      </c>
      <c r="O1067" s="36"/>
      <c r="P1067" s="36"/>
      <c r="Q1067" s="36"/>
      <c r="R1067" s="36"/>
    </row>
    <row r="1068" spans="1:18" s="8" customFormat="1" ht="16.5" hidden="1" customHeight="1" x14ac:dyDescent="0.3">
      <c r="A1068" s="122" t="str">
        <f>'SOW Units'!B77</f>
        <v>6-1.</v>
      </c>
      <c r="B1068" s="542" t="str">
        <f>IF('SOW Units'!C77="","",'SOW Units'!C77)</f>
        <v>Well Installation - 1 inch diameter</v>
      </c>
      <c r="C1068" s="543"/>
      <c r="D1068" s="57" t="str">
        <f>IF('SOW Units'!E77="","",'SOW Units'!E77)</f>
        <v>Per Foot</v>
      </c>
      <c r="E1068" s="82">
        <f>'SOW Units'!K77</f>
        <v>0</v>
      </c>
      <c r="F1068" s="34">
        <f>'SOW Units'!G77</f>
        <v>25.51</v>
      </c>
      <c r="G1068" s="244">
        <f t="shared" ref="G1068:G1087" si="131">$F1068*E1068</f>
        <v>0</v>
      </c>
      <c r="H1068" s="85">
        <v>0</v>
      </c>
      <c r="I1068" s="360">
        <f t="shared" ref="I1068:I1087" si="132">H1068*F1068</f>
        <v>0</v>
      </c>
      <c r="J1068" s="89">
        <v>0</v>
      </c>
      <c r="K1068" s="244">
        <f t="shared" ref="K1068:K1131" si="133">$F1068*J1068</f>
        <v>0</v>
      </c>
      <c r="L1068" s="93">
        <f t="shared" ref="L1068:L1087" si="134">E1068-H1068-J1068</f>
        <v>0</v>
      </c>
      <c r="M1068" s="375">
        <f t="shared" ref="M1068:M1087" si="135">G1068-I1068-K1068</f>
        <v>0</v>
      </c>
      <c r="N1068" s="225" t="b">
        <f t="shared" si="130"/>
        <v>0</v>
      </c>
      <c r="O1068" s="36"/>
      <c r="P1068" s="36"/>
      <c r="Q1068" s="36"/>
      <c r="R1068" s="36"/>
    </row>
    <row r="1069" spans="1:18" s="8" customFormat="1" ht="16.5" hidden="1" customHeight="1" x14ac:dyDescent="0.3">
      <c r="A1069" s="122" t="str">
        <f>'SOW Units'!B78</f>
        <v>6-2.a.</v>
      </c>
      <c r="B1069" s="542" t="str">
        <f>IF('SOW Units'!C78="","",'SOW Units'!C78)</f>
        <v>Well Installation - 2 inch diameter (vertical)</v>
      </c>
      <c r="C1069" s="543"/>
      <c r="D1069" s="57" t="str">
        <f>IF('SOW Units'!E78="","",'SOW Units'!E78)</f>
        <v>Per Foot</v>
      </c>
      <c r="E1069" s="82">
        <f>'SOW Units'!K78</f>
        <v>0</v>
      </c>
      <c r="F1069" s="34">
        <f>'SOW Units'!G78</f>
        <v>38.380000000000003</v>
      </c>
      <c r="G1069" s="244">
        <f t="shared" si="131"/>
        <v>0</v>
      </c>
      <c r="H1069" s="85">
        <v>0</v>
      </c>
      <c r="I1069" s="360">
        <f t="shared" si="132"/>
        <v>0</v>
      </c>
      <c r="J1069" s="89">
        <v>0</v>
      </c>
      <c r="K1069" s="244">
        <f t="shared" si="133"/>
        <v>0</v>
      </c>
      <c r="L1069" s="93">
        <f t="shared" si="134"/>
        <v>0</v>
      </c>
      <c r="M1069" s="375">
        <f t="shared" si="135"/>
        <v>0</v>
      </c>
      <c r="N1069" s="225" t="b">
        <f t="shared" si="130"/>
        <v>0</v>
      </c>
      <c r="O1069" s="36"/>
      <c r="P1069" s="36"/>
      <c r="Q1069" s="36"/>
      <c r="R1069" s="36"/>
    </row>
    <row r="1070" spans="1:18" s="8" customFormat="1" ht="16.5" hidden="1" customHeight="1" x14ac:dyDescent="0.3">
      <c r="A1070" s="122" t="str">
        <f>'SOW Units'!B79</f>
        <v>6-2.b.</v>
      </c>
      <c r="B1070" s="542" t="str">
        <f>IF('SOW Units'!C79="","",'SOW Units'!C79)</f>
        <v>Well Installation - 2 inch diameter (horizontal, by trenching, not directional drilling)</v>
      </c>
      <c r="C1070" s="543"/>
      <c r="D1070" s="57" t="str">
        <f>IF('SOW Units'!E79="","",'SOW Units'!E79)</f>
        <v>Per Foot</v>
      </c>
      <c r="E1070" s="82">
        <f>'SOW Units'!K79</f>
        <v>0</v>
      </c>
      <c r="F1070" s="34">
        <f>'SOW Units'!G79</f>
        <v>178.5</v>
      </c>
      <c r="G1070" s="244">
        <f t="shared" si="131"/>
        <v>0</v>
      </c>
      <c r="H1070" s="85">
        <v>0</v>
      </c>
      <c r="I1070" s="360">
        <f t="shared" si="132"/>
        <v>0</v>
      </c>
      <c r="J1070" s="89">
        <v>0</v>
      </c>
      <c r="K1070" s="244">
        <f t="shared" si="133"/>
        <v>0</v>
      </c>
      <c r="L1070" s="93">
        <f t="shared" si="134"/>
        <v>0</v>
      </c>
      <c r="M1070" s="375">
        <f t="shared" si="135"/>
        <v>0</v>
      </c>
      <c r="N1070" s="225" t="b">
        <f t="shared" si="130"/>
        <v>0</v>
      </c>
      <c r="O1070" s="36"/>
      <c r="P1070" s="36"/>
      <c r="Q1070" s="36"/>
      <c r="R1070" s="36"/>
    </row>
    <row r="1071" spans="1:18" s="8" customFormat="1" ht="16.5" hidden="1" customHeight="1" x14ac:dyDescent="0.3">
      <c r="A1071" s="122" t="str">
        <f>'SOW Units'!B80</f>
        <v>6-3.a.</v>
      </c>
      <c r="B1071" s="542" t="str">
        <f>IF('SOW Units'!C80="","",'SOW Units'!C80)</f>
        <v>Well Installation - 4 inch diameter (vertical)</v>
      </c>
      <c r="C1071" s="543"/>
      <c r="D1071" s="57" t="str">
        <f>IF('SOW Units'!E80="","",'SOW Units'!E80)</f>
        <v>Per Foot</v>
      </c>
      <c r="E1071" s="82">
        <f>'SOW Units'!K80</f>
        <v>0</v>
      </c>
      <c r="F1071" s="34">
        <f>'SOW Units'!G80</f>
        <v>45.9</v>
      </c>
      <c r="G1071" s="244">
        <f t="shared" si="131"/>
        <v>0</v>
      </c>
      <c r="H1071" s="85">
        <v>0</v>
      </c>
      <c r="I1071" s="360">
        <f t="shared" si="132"/>
        <v>0</v>
      </c>
      <c r="J1071" s="89">
        <v>0</v>
      </c>
      <c r="K1071" s="244">
        <f t="shared" si="133"/>
        <v>0</v>
      </c>
      <c r="L1071" s="93">
        <f t="shared" si="134"/>
        <v>0</v>
      </c>
      <c r="M1071" s="375">
        <f t="shared" si="135"/>
        <v>0</v>
      </c>
      <c r="N1071" s="225" t="b">
        <f t="shared" si="130"/>
        <v>0</v>
      </c>
      <c r="O1071" s="36"/>
      <c r="P1071" s="36"/>
      <c r="Q1071" s="36"/>
      <c r="R1071" s="36"/>
    </row>
    <row r="1072" spans="1:18" s="8" customFormat="1" ht="16.5" hidden="1" customHeight="1" x14ac:dyDescent="0.3">
      <c r="A1072" s="122" t="str">
        <f>'SOW Units'!B81</f>
        <v>6-3.b.</v>
      </c>
      <c r="B1072" s="542" t="str">
        <f>IF('SOW Units'!C81="","",'SOW Units'!C81)</f>
        <v>Well Installation - 4 inch diameter (horizontal, by trenching, not directional drilling)</v>
      </c>
      <c r="C1072" s="543"/>
      <c r="D1072" s="57" t="str">
        <f>IF('SOW Units'!E81="","",'SOW Units'!E81)</f>
        <v>Per Foot</v>
      </c>
      <c r="E1072" s="82">
        <f>'SOW Units'!K81</f>
        <v>0</v>
      </c>
      <c r="F1072" s="34">
        <f>'SOW Units'!G81</f>
        <v>198.9</v>
      </c>
      <c r="G1072" s="244">
        <f t="shared" si="131"/>
        <v>0</v>
      </c>
      <c r="H1072" s="85">
        <v>0</v>
      </c>
      <c r="I1072" s="360">
        <f t="shared" si="132"/>
        <v>0</v>
      </c>
      <c r="J1072" s="89">
        <v>0</v>
      </c>
      <c r="K1072" s="244">
        <f t="shared" si="133"/>
        <v>0</v>
      </c>
      <c r="L1072" s="93">
        <f t="shared" si="134"/>
        <v>0</v>
      </c>
      <c r="M1072" s="375">
        <f t="shared" si="135"/>
        <v>0</v>
      </c>
      <c r="N1072" s="225" t="b">
        <f t="shared" si="130"/>
        <v>0</v>
      </c>
      <c r="O1072" s="36"/>
      <c r="P1072" s="36"/>
      <c r="Q1072" s="36"/>
      <c r="R1072" s="36"/>
    </row>
    <row r="1073" spans="1:18" s="8" customFormat="1" ht="16.5" hidden="1" customHeight="1" x14ac:dyDescent="0.3">
      <c r="A1073" s="122" t="str">
        <f>'SOW Units'!B82</f>
        <v>6-4.</v>
      </c>
      <c r="B1073" s="542" t="str">
        <f>IF('SOW Units'!C82="","",'SOW Units'!C82)</f>
        <v>Well Installation - 6 inch diameter</v>
      </c>
      <c r="C1073" s="543"/>
      <c r="D1073" s="57" t="str">
        <f>IF('SOW Units'!E82="","",'SOW Units'!E82)</f>
        <v>Per Foot</v>
      </c>
      <c r="E1073" s="82">
        <f>'SOW Units'!K82</f>
        <v>0</v>
      </c>
      <c r="F1073" s="34">
        <f>'SOW Units'!G82</f>
        <v>46.3</v>
      </c>
      <c r="G1073" s="244">
        <f t="shared" si="131"/>
        <v>0</v>
      </c>
      <c r="H1073" s="85">
        <v>0</v>
      </c>
      <c r="I1073" s="360">
        <f t="shared" si="132"/>
        <v>0</v>
      </c>
      <c r="J1073" s="89">
        <v>0</v>
      </c>
      <c r="K1073" s="244">
        <f t="shared" si="133"/>
        <v>0</v>
      </c>
      <c r="L1073" s="93">
        <f t="shared" si="134"/>
        <v>0</v>
      </c>
      <c r="M1073" s="375">
        <f t="shared" si="135"/>
        <v>0</v>
      </c>
      <c r="N1073" s="225" t="b">
        <f t="shared" si="130"/>
        <v>0</v>
      </c>
      <c r="O1073" s="36"/>
      <c r="P1073" s="36"/>
      <c r="Q1073" s="36"/>
      <c r="R1073" s="36"/>
    </row>
    <row r="1074" spans="1:18" s="8" customFormat="1" ht="16.5" hidden="1" customHeight="1" x14ac:dyDescent="0.3">
      <c r="A1074" s="122" t="str">
        <f>'SOW Units'!B83</f>
        <v>6-5.</v>
      </c>
      <c r="B1074" s="542" t="str">
        <f>IF('SOW Units'!C83="","",'SOW Units'!C83)</f>
        <v>Surface Casing - 6 inch diameter</v>
      </c>
      <c r="C1074" s="543"/>
      <c r="D1074" s="57" t="str">
        <f>IF('SOW Units'!E83="","",'SOW Units'!E83)</f>
        <v>Per Foot</v>
      </c>
      <c r="E1074" s="82">
        <f>'SOW Units'!K83</f>
        <v>0</v>
      </c>
      <c r="F1074" s="34">
        <f>'SOW Units'!G83</f>
        <v>44.1</v>
      </c>
      <c r="G1074" s="244">
        <f t="shared" si="131"/>
        <v>0</v>
      </c>
      <c r="H1074" s="85">
        <v>0</v>
      </c>
      <c r="I1074" s="360">
        <f t="shared" si="132"/>
        <v>0</v>
      </c>
      <c r="J1074" s="89">
        <v>0</v>
      </c>
      <c r="K1074" s="244">
        <f t="shared" si="133"/>
        <v>0</v>
      </c>
      <c r="L1074" s="93">
        <f t="shared" si="134"/>
        <v>0</v>
      </c>
      <c r="M1074" s="375">
        <f t="shared" si="135"/>
        <v>0</v>
      </c>
      <c r="N1074" s="225" t="b">
        <f t="shared" si="130"/>
        <v>0</v>
      </c>
      <c r="O1074" s="36"/>
      <c r="P1074" s="36"/>
      <c r="Q1074" s="36"/>
      <c r="R1074" s="36"/>
    </row>
    <row r="1075" spans="1:18" s="8" customFormat="1" ht="16.5" hidden="1" customHeight="1" x14ac:dyDescent="0.3">
      <c r="A1075" s="122" t="str">
        <f>'SOW Units'!B84</f>
        <v>6-6.</v>
      </c>
      <c r="B1075" s="542" t="str">
        <f>IF('SOW Units'!C84="","",'SOW Units'!C84)</f>
        <v>Surface Casing - 8 inch diameter</v>
      </c>
      <c r="C1075" s="543"/>
      <c r="D1075" s="57" t="str">
        <f>IF('SOW Units'!E84="","",'SOW Units'!E84)</f>
        <v>Per Foot</v>
      </c>
      <c r="E1075" s="82">
        <f>'SOW Units'!K84</f>
        <v>0</v>
      </c>
      <c r="F1075" s="34">
        <f>'SOW Units'!G84</f>
        <v>44.1</v>
      </c>
      <c r="G1075" s="244">
        <f t="shared" si="131"/>
        <v>0</v>
      </c>
      <c r="H1075" s="85">
        <v>0</v>
      </c>
      <c r="I1075" s="360">
        <f t="shared" si="132"/>
        <v>0</v>
      </c>
      <c r="J1075" s="89">
        <v>0</v>
      </c>
      <c r="K1075" s="244">
        <f t="shared" si="133"/>
        <v>0</v>
      </c>
      <c r="L1075" s="93">
        <f t="shared" si="134"/>
        <v>0</v>
      </c>
      <c r="M1075" s="375">
        <f t="shared" si="135"/>
        <v>0</v>
      </c>
      <c r="N1075" s="225" t="b">
        <f t="shared" si="130"/>
        <v>0</v>
      </c>
      <c r="O1075" s="36"/>
      <c r="P1075" s="36"/>
      <c r="Q1075" s="36"/>
      <c r="R1075" s="36"/>
    </row>
    <row r="1076" spans="1:18" s="9" customFormat="1" ht="16.5" hidden="1" customHeight="1" x14ac:dyDescent="0.3">
      <c r="A1076" s="122" t="str">
        <f>'SOW Units'!B85</f>
        <v>6-7.</v>
      </c>
      <c r="B1076" s="542" t="str">
        <f>IF('SOW Units'!C85="","",'SOW Units'!C85)</f>
        <v>Surface Casing - 10 inch diameter</v>
      </c>
      <c r="C1076" s="543"/>
      <c r="D1076" s="57" t="str">
        <f>IF('SOW Units'!E85="","",'SOW Units'!E85)</f>
        <v>Per Foot</v>
      </c>
      <c r="E1076" s="82">
        <f>'SOW Units'!K85</f>
        <v>0</v>
      </c>
      <c r="F1076" s="34">
        <f>'SOW Units'!G85</f>
        <v>63.94</v>
      </c>
      <c r="G1076" s="244">
        <f t="shared" si="131"/>
        <v>0</v>
      </c>
      <c r="H1076" s="85">
        <v>0</v>
      </c>
      <c r="I1076" s="360">
        <f t="shared" si="132"/>
        <v>0</v>
      </c>
      <c r="J1076" s="89">
        <v>0</v>
      </c>
      <c r="K1076" s="244">
        <f t="shared" si="133"/>
        <v>0</v>
      </c>
      <c r="L1076" s="93">
        <f t="shared" si="134"/>
        <v>0</v>
      </c>
      <c r="M1076" s="375">
        <f t="shared" si="135"/>
        <v>0</v>
      </c>
      <c r="N1076" s="225" t="b">
        <f t="shared" si="130"/>
        <v>0</v>
      </c>
      <c r="O1076" s="45"/>
      <c r="P1076" s="45"/>
      <c r="Q1076" s="45"/>
      <c r="R1076" s="45"/>
    </row>
    <row r="1077" spans="1:18" s="8" customFormat="1" ht="16.5" hidden="1" customHeight="1" x14ac:dyDescent="0.3">
      <c r="A1077" s="122" t="str">
        <f>'SOW Units'!B86</f>
        <v>6-8.</v>
      </c>
      <c r="B1077" s="542" t="str">
        <f>IF('SOW Units'!C86="","",'SOW Units'!C86)</f>
        <v>Surface Casing - 12 inch diameter</v>
      </c>
      <c r="C1077" s="543"/>
      <c r="D1077" s="57" t="str">
        <f>IF('SOW Units'!E86="","",'SOW Units'!E86)</f>
        <v>Per Foot</v>
      </c>
      <c r="E1077" s="82">
        <f>'SOW Units'!K86</f>
        <v>0</v>
      </c>
      <c r="F1077" s="34">
        <f>'SOW Units'!G86</f>
        <v>68.349999999999994</v>
      </c>
      <c r="G1077" s="244">
        <f t="shared" si="131"/>
        <v>0</v>
      </c>
      <c r="H1077" s="85">
        <v>0</v>
      </c>
      <c r="I1077" s="360">
        <f t="shared" si="132"/>
        <v>0</v>
      </c>
      <c r="J1077" s="89">
        <v>0</v>
      </c>
      <c r="K1077" s="244">
        <f t="shared" si="133"/>
        <v>0</v>
      </c>
      <c r="L1077" s="93">
        <f t="shared" si="134"/>
        <v>0</v>
      </c>
      <c r="M1077" s="375">
        <f t="shared" si="135"/>
        <v>0</v>
      </c>
      <c r="N1077" s="225" t="b">
        <f t="shared" si="130"/>
        <v>0</v>
      </c>
      <c r="O1077" s="36"/>
      <c r="P1077" s="36"/>
      <c r="Q1077" s="36"/>
      <c r="R1077" s="36"/>
    </row>
    <row r="1078" spans="1:18" s="8" customFormat="1" ht="16.5" hidden="1" customHeight="1" x14ac:dyDescent="0.3">
      <c r="A1078" s="122" t="str">
        <f>'SOW Units'!B87</f>
        <v>6-9.a.</v>
      </c>
      <c r="B1078" s="542" t="str">
        <f>IF('SOW Units'!C87="","",'SOW Units'!C87)</f>
        <v>Additional Well Screen &gt; 20 feet - 1 inch diameter</v>
      </c>
      <c r="C1078" s="543"/>
      <c r="D1078" s="57" t="str">
        <f>IF('SOW Units'!E87="","",'SOW Units'!E87)</f>
        <v>Per Foot</v>
      </c>
      <c r="E1078" s="82">
        <f>'SOW Units'!K87</f>
        <v>0</v>
      </c>
      <c r="F1078" s="34">
        <f>'SOW Units'!G87</f>
        <v>9.4499999999999993</v>
      </c>
      <c r="G1078" s="244">
        <f t="shared" si="131"/>
        <v>0</v>
      </c>
      <c r="H1078" s="85">
        <v>0</v>
      </c>
      <c r="I1078" s="360">
        <f t="shared" si="132"/>
        <v>0</v>
      </c>
      <c r="J1078" s="89">
        <v>0</v>
      </c>
      <c r="K1078" s="244">
        <f t="shared" si="133"/>
        <v>0</v>
      </c>
      <c r="L1078" s="93">
        <f t="shared" si="134"/>
        <v>0</v>
      </c>
      <c r="M1078" s="375">
        <f t="shared" si="135"/>
        <v>0</v>
      </c>
      <c r="N1078" s="225" t="b">
        <f t="shared" si="130"/>
        <v>0</v>
      </c>
      <c r="O1078" s="36"/>
      <c r="P1078" s="36"/>
      <c r="Q1078" s="36"/>
      <c r="R1078" s="36"/>
    </row>
    <row r="1079" spans="1:18" s="8" customFormat="1" ht="16.5" hidden="1" customHeight="1" x14ac:dyDescent="0.3">
      <c r="A1079" s="122" t="str">
        <f>'SOW Units'!B88</f>
        <v>6-9.b.</v>
      </c>
      <c r="B1079" s="542" t="str">
        <f>IF('SOW Units'!C88="","",'SOW Units'!C88)</f>
        <v>Additional Well Screen &gt; 20 feet - 2 inch diameter</v>
      </c>
      <c r="C1079" s="543"/>
      <c r="D1079" s="57" t="str">
        <f>IF('SOW Units'!E88="","",'SOW Units'!E88)</f>
        <v>Per Foot</v>
      </c>
      <c r="E1079" s="82">
        <f>'SOW Units'!K88</f>
        <v>0</v>
      </c>
      <c r="F1079" s="34">
        <f>'SOW Units'!G88</f>
        <v>11.55</v>
      </c>
      <c r="G1079" s="244">
        <f t="shared" si="131"/>
        <v>0</v>
      </c>
      <c r="H1079" s="85">
        <v>0</v>
      </c>
      <c r="I1079" s="360">
        <f t="shared" si="132"/>
        <v>0</v>
      </c>
      <c r="J1079" s="89">
        <v>0</v>
      </c>
      <c r="K1079" s="244">
        <f t="shared" si="133"/>
        <v>0</v>
      </c>
      <c r="L1079" s="93">
        <f t="shared" si="134"/>
        <v>0</v>
      </c>
      <c r="M1079" s="375">
        <f t="shared" si="135"/>
        <v>0</v>
      </c>
      <c r="N1079" s="225" t="b">
        <f t="shared" si="130"/>
        <v>0</v>
      </c>
      <c r="O1079" s="36"/>
      <c r="P1079" s="36"/>
      <c r="Q1079" s="36"/>
      <c r="R1079" s="36"/>
    </row>
    <row r="1080" spans="1:18" s="8" customFormat="1" ht="16.5" hidden="1" customHeight="1" x14ac:dyDescent="0.3">
      <c r="A1080" s="122" t="str">
        <f>'SOW Units'!B89</f>
        <v>6-9.c.</v>
      </c>
      <c r="B1080" s="542" t="str">
        <f>IF('SOW Units'!C89="","",'SOW Units'!C89)</f>
        <v>Additional Well Screen &gt; 20 feet - 4 inch diameter</v>
      </c>
      <c r="C1080" s="543"/>
      <c r="D1080" s="57" t="str">
        <f>IF('SOW Units'!E89="","",'SOW Units'!E89)</f>
        <v>Per Foot</v>
      </c>
      <c r="E1080" s="82">
        <f>'SOW Units'!K89</f>
        <v>0</v>
      </c>
      <c r="F1080" s="34">
        <f>'SOW Units'!G89</f>
        <v>18.18</v>
      </c>
      <c r="G1080" s="244">
        <f t="shared" si="131"/>
        <v>0</v>
      </c>
      <c r="H1080" s="85">
        <v>0</v>
      </c>
      <c r="I1080" s="360">
        <f t="shared" si="132"/>
        <v>0</v>
      </c>
      <c r="J1080" s="89">
        <v>0</v>
      </c>
      <c r="K1080" s="244">
        <f t="shared" si="133"/>
        <v>0</v>
      </c>
      <c r="L1080" s="93">
        <f t="shared" si="134"/>
        <v>0</v>
      </c>
      <c r="M1080" s="375">
        <f t="shared" si="135"/>
        <v>0</v>
      </c>
      <c r="N1080" s="225" t="b">
        <f t="shared" si="130"/>
        <v>0</v>
      </c>
      <c r="O1080" s="36"/>
      <c r="P1080" s="36"/>
      <c r="Q1080" s="36"/>
      <c r="R1080" s="36"/>
    </row>
    <row r="1081" spans="1:18" s="8" customFormat="1" ht="16.5" hidden="1" customHeight="1" x14ac:dyDescent="0.3">
      <c r="A1081" s="122" t="str">
        <f>'SOW Units'!B90</f>
        <v>6-9.d.</v>
      </c>
      <c r="B1081" s="542" t="str">
        <f>IF('SOW Units'!C90="","",'SOW Units'!C90)</f>
        <v>Additional Well Screen &gt; 20 feet - 6 inch diameter</v>
      </c>
      <c r="C1081" s="543"/>
      <c r="D1081" s="57" t="str">
        <f>IF('SOW Units'!E90="","",'SOW Units'!E90)</f>
        <v>Per Foot</v>
      </c>
      <c r="E1081" s="82">
        <f>'SOW Units'!K90</f>
        <v>0</v>
      </c>
      <c r="F1081" s="34">
        <f>'SOW Units'!G90</f>
        <v>23.1</v>
      </c>
      <c r="G1081" s="244">
        <f t="shared" si="131"/>
        <v>0</v>
      </c>
      <c r="H1081" s="85">
        <v>0</v>
      </c>
      <c r="I1081" s="360">
        <f t="shared" si="132"/>
        <v>0</v>
      </c>
      <c r="J1081" s="89">
        <v>0</v>
      </c>
      <c r="K1081" s="244">
        <f t="shared" si="133"/>
        <v>0</v>
      </c>
      <c r="L1081" s="93">
        <f t="shared" si="134"/>
        <v>0</v>
      </c>
      <c r="M1081" s="375">
        <f t="shared" si="135"/>
        <v>0</v>
      </c>
      <c r="N1081" s="225" t="b">
        <f t="shared" si="130"/>
        <v>0</v>
      </c>
      <c r="O1081" s="36"/>
      <c r="P1081" s="36"/>
      <c r="Q1081" s="36"/>
      <c r="R1081" s="36"/>
    </row>
    <row r="1082" spans="1:18" s="8" customFormat="1" ht="16.5" hidden="1" customHeight="1" x14ac:dyDescent="0.3">
      <c r="A1082" s="122" t="str">
        <f>'SOW Units'!B91</f>
        <v>6-10.</v>
      </c>
      <c r="B1082" s="542" t="str">
        <f>IF('SOW Units'!C91="","",'SOW Units'!C91)</f>
        <v xml:space="preserve">Above Grade Well Completion </v>
      </c>
      <c r="C1082" s="543"/>
      <c r="D1082" s="57" t="str">
        <f>IF('SOW Units'!E91="","",'SOW Units'!E91)</f>
        <v xml:space="preserve">Per Well </v>
      </c>
      <c r="E1082" s="82">
        <f>'SOW Units'!K91</f>
        <v>0</v>
      </c>
      <c r="F1082" s="34">
        <f>'SOW Units'!G91</f>
        <v>151.93</v>
      </c>
      <c r="G1082" s="244">
        <f t="shared" si="131"/>
        <v>0</v>
      </c>
      <c r="H1082" s="85">
        <v>0</v>
      </c>
      <c r="I1082" s="360">
        <f t="shared" si="132"/>
        <v>0</v>
      </c>
      <c r="J1082" s="89">
        <v>0</v>
      </c>
      <c r="K1082" s="244">
        <f t="shared" si="133"/>
        <v>0</v>
      </c>
      <c r="L1082" s="93">
        <f t="shared" si="134"/>
        <v>0</v>
      </c>
      <c r="M1082" s="375">
        <f t="shared" si="135"/>
        <v>0</v>
      </c>
      <c r="N1082" s="225" t="b">
        <f t="shared" si="130"/>
        <v>0</v>
      </c>
      <c r="O1082" s="36"/>
      <c r="P1082" s="36"/>
      <c r="Q1082" s="36"/>
      <c r="R1082" s="36"/>
    </row>
    <row r="1083" spans="1:18" s="9" customFormat="1" ht="16.5" hidden="1" customHeight="1" x14ac:dyDescent="0.3">
      <c r="A1083" s="122" t="str">
        <f>'SOW Units'!B92</f>
        <v>6-11.</v>
      </c>
      <c r="B1083" s="542" t="str">
        <f>IF('SOW Units'!C92="","",'SOW Units'!C92)</f>
        <v>Installation of Well Vault - 2 x 2 x 2 foot</v>
      </c>
      <c r="C1083" s="543"/>
      <c r="D1083" s="57" t="str">
        <f>IF('SOW Units'!E92="","",'SOW Units'!E92)</f>
        <v>Per Vault</v>
      </c>
      <c r="E1083" s="82">
        <f>'SOW Units'!K92</f>
        <v>0</v>
      </c>
      <c r="F1083" s="34">
        <f>'SOW Units'!G92</f>
        <v>668.51</v>
      </c>
      <c r="G1083" s="244">
        <f t="shared" si="131"/>
        <v>0</v>
      </c>
      <c r="H1083" s="85">
        <v>0</v>
      </c>
      <c r="I1083" s="360">
        <f t="shared" si="132"/>
        <v>0</v>
      </c>
      <c r="J1083" s="89">
        <v>0</v>
      </c>
      <c r="K1083" s="244">
        <f t="shared" si="133"/>
        <v>0</v>
      </c>
      <c r="L1083" s="93">
        <f t="shared" si="134"/>
        <v>0</v>
      </c>
      <c r="M1083" s="375">
        <f t="shared" si="135"/>
        <v>0</v>
      </c>
      <c r="N1083" s="225" t="b">
        <f t="shared" si="130"/>
        <v>0</v>
      </c>
      <c r="O1083" s="45"/>
      <c r="P1083" s="45"/>
      <c r="Q1083" s="45"/>
      <c r="R1083" s="45"/>
    </row>
    <row r="1084" spans="1:18" s="8" customFormat="1" ht="16.5" hidden="1" customHeight="1" x14ac:dyDescent="0.3">
      <c r="A1084" s="122" t="str">
        <f>'SOW Units'!B93</f>
        <v>6-12.</v>
      </c>
      <c r="B1084" s="542" t="str">
        <f>IF('SOW Units'!C93="","",'SOW Units'!C93)</f>
        <v>Installation of Well Vault - 4 x 4 x 2 foot</v>
      </c>
      <c r="C1084" s="543"/>
      <c r="D1084" s="57" t="str">
        <f>IF('SOW Units'!E93="","",'SOW Units'!E93)</f>
        <v>Per Vault</v>
      </c>
      <c r="E1084" s="82">
        <f>'SOW Units'!K93</f>
        <v>0</v>
      </c>
      <c r="F1084" s="34">
        <f>'SOW Units'!G93</f>
        <v>1215.5</v>
      </c>
      <c r="G1084" s="244">
        <f t="shared" si="131"/>
        <v>0</v>
      </c>
      <c r="H1084" s="85">
        <v>0</v>
      </c>
      <c r="I1084" s="360">
        <f t="shared" si="132"/>
        <v>0</v>
      </c>
      <c r="J1084" s="89">
        <v>0</v>
      </c>
      <c r="K1084" s="244">
        <f t="shared" si="133"/>
        <v>0</v>
      </c>
      <c r="L1084" s="93">
        <f t="shared" si="134"/>
        <v>0</v>
      </c>
      <c r="M1084" s="375">
        <f t="shared" si="135"/>
        <v>0</v>
      </c>
      <c r="N1084" s="225" t="b">
        <f t="shared" si="130"/>
        <v>0</v>
      </c>
      <c r="O1084" s="36"/>
      <c r="P1084" s="36"/>
      <c r="Q1084" s="36"/>
      <c r="R1084" s="36"/>
    </row>
    <row r="1085" spans="1:18" s="8" customFormat="1" ht="16.5" hidden="1" customHeight="1" x14ac:dyDescent="0.3">
      <c r="A1085" s="122" t="str">
        <f>'SOW Units'!B94</f>
        <v>6-13.</v>
      </c>
      <c r="B1085" s="542" t="str">
        <f>IF('SOW Units'!C94="","",'SOW Units'!C94)</f>
        <v>Well Redevelopment</v>
      </c>
      <c r="C1085" s="543"/>
      <c r="D1085" s="57" t="str">
        <f>IF('SOW Units'!E94="","",'SOW Units'!E94)</f>
        <v xml:space="preserve">Per Well </v>
      </c>
      <c r="E1085" s="82">
        <f>'SOW Units'!K94</f>
        <v>0</v>
      </c>
      <c r="F1085" s="34">
        <f>'SOW Units'!G94</f>
        <v>197.4</v>
      </c>
      <c r="G1085" s="244">
        <f t="shared" si="131"/>
        <v>0</v>
      </c>
      <c r="H1085" s="85">
        <v>0</v>
      </c>
      <c r="I1085" s="360">
        <f t="shared" si="132"/>
        <v>0</v>
      </c>
      <c r="J1085" s="89">
        <v>0</v>
      </c>
      <c r="K1085" s="244">
        <f t="shared" si="133"/>
        <v>0</v>
      </c>
      <c r="L1085" s="93">
        <f t="shared" si="134"/>
        <v>0</v>
      </c>
      <c r="M1085" s="375">
        <f t="shared" si="135"/>
        <v>0</v>
      </c>
      <c r="N1085" s="225" t="b">
        <f t="shared" si="130"/>
        <v>0</v>
      </c>
      <c r="O1085" s="36"/>
      <c r="P1085" s="36"/>
      <c r="Q1085" s="36"/>
      <c r="R1085" s="36"/>
    </row>
    <row r="1086" spans="1:18" s="8" customFormat="1" ht="33" hidden="1" customHeight="1" x14ac:dyDescent="0.3">
      <c r="A1086" s="122" t="str">
        <f>'SOW Units'!B95</f>
        <v>6-14.</v>
      </c>
      <c r="B1086" s="542" t="str">
        <f>IF('SOW Units'!C95="","",'SOW Units'!C95)</f>
        <v>Removal and Reinstallation of 8-inch Manhole and Well Pad (well pad/manhole has been damaged or destroyed)</v>
      </c>
      <c r="C1086" s="543"/>
      <c r="D1086" s="57" t="str">
        <f>IF('SOW Units'!E95="","",'SOW Units'!E95)</f>
        <v xml:space="preserve">Per Well </v>
      </c>
      <c r="E1086" s="82">
        <f>'SOW Units'!K95</f>
        <v>0</v>
      </c>
      <c r="F1086" s="34">
        <f>'SOW Units'!G95</f>
        <v>347.44</v>
      </c>
      <c r="G1086" s="244">
        <f t="shared" si="131"/>
        <v>0</v>
      </c>
      <c r="H1086" s="85">
        <v>0</v>
      </c>
      <c r="I1086" s="360">
        <f t="shared" si="132"/>
        <v>0</v>
      </c>
      <c r="J1086" s="89">
        <v>0</v>
      </c>
      <c r="K1086" s="244">
        <f t="shared" si="133"/>
        <v>0</v>
      </c>
      <c r="L1086" s="93">
        <f t="shared" si="134"/>
        <v>0</v>
      </c>
      <c r="M1086" s="375">
        <f t="shared" si="135"/>
        <v>0</v>
      </c>
      <c r="N1086" s="225" t="b">
        <f t="shared" si="130"/>
        <v>0</v>
      </c>
      <c r="O1086" s="36"/>
      <c r="P1086" s="36"/>
      <c r="Q1086" s="36"/>
      <c r="R1086" s="36"/>
    </row>
    <row r="1087" spans="1:18" s="8" customFormat="1" ht="33" hidden="1" customHeight="1" x14ac:dyDescent="0.3">
      <c r="A1087" s="122" t="str">
        <f>'SOW Units'!B96</f>
        <v>6-15.</v>
      </c>
      <c r="B1087" s="542" t="str">
        <f>IF('SOW Units'!C96="","",'SOW Units'!C96)</f>
        <v>Removal and Reinstallation of 12-inch Manhole and Well Pad (well pad/manhole has been damaged or destroyed)</v>
      </c>
      <c r="C1087" s="543"/>
      <c r="D1087" s="57" t="str">
        <f>IF('SOW Units'!E96="","",'SOW Units'!E96)</f>
        <v xml:space="preserve">Per Well </v>
      </c>
      <c r="E1087" s="82">
        <f>'SOW Units'!K96</f>
        <v>0</v>
      </c>
      <c r="F1087" s="34">
        <f>'SOW Units'!G96</f>
        <v>392.7</v>
      </c>
      <c r="G1087" s="244">
        <f t="shared" si="131"/>
        <v>0</v>
      </c>
      <c r="H1087" s="85">
        <v>0</v>
      </c>
      <c r="I1087" s="360">
        <f t="shared" si="132"/>
        <v>0</v>
      </c>
      <c r="J1087" s="89">
        <v>0</v>
      </c>
      <c r="K1087" s="244">
        <f t="shared" si="133"/>
        <v>0</v>
      </c>
      <c r="L1087" s="93">
        <f t="shared" si="134"/>
        <v>0</v>
      </c>
      <c r="M1087" s="375">
        <f t="shared" si="135"/>
        <v>0</v>
      </c>
      <c r="N1087" s="225" t="b">
        <f t="shared" si="130"/>
        <v>0</v>
      </c>
      <c r="O1087" s="36"/>
      <c r="P1087" s="36"/>
      <c r="Q1087" s="36"/>
      <c r="R1087" s="36"/>
    </row>
    <row r="1088" spans="1:18" s="8" customFormat="1" ht="17.25" hidden="1" customHeight="1" x14ac:dyDescent="0.3">
      <c r="A1088" s="253" t="str">
        <f>'SOW Units'!B97</f>
        <v>7.</v>
      </c>
      <c r="B1088" s="560" t="str">
        <f>IF('SOW Units'!C97="","",'SOW Units'!C97)</f>
        <v>WELL ABANDONMENT</v>
      </c>
      <c r="C1088" s="561"/>
      <c r="D1088" s="206" t="str">
        <f>IF('SOW Units'!E97="","",'SOW Units'!E97)</f>
        <v/>
      </c>
      <c r="E1088" s="207"/>
      <c r="F1088" s="194"/>
      <c r="G1088" s="243"/>
      <c r="H1088" s="208"/>
      <c r="I1088" s="359"/>
      <c r="J1088" s="196"/>
      <c r="K1088" s="243"/>
      <c r="L1088" s="209"/>
      <c r="M1088" s="374"/>
      <c r="N1088" s="225" t="b">
        <f t="shared" si="130"/>
        <v>0</v>
      </c>
      <c r="O1088" s="36"/>
      <c r="P1088" s="36"/>
      <c r="Q1088" s="36"/>
      <c r="R1088" s="36"/>
    </row>
    <row r="1089" spans="1:18" s="8" customFormat="1" ht="16.5" hidden="1" customHeight="1" x14ac:dyDescent="0.3">
      <c r="A1089" s="122" t="str">
        <f>'SOW Units'!B98</f>
        <v>7-1.</v>
      </c>
      <c r="B1089" s="542" t="str">
        <f>IF('SOW Units'!C98="","",'SOW Units'!C98)</f>
        <v>Grout and Abandon Well, 1 to 2 inch diameter</v>
      </c>
      <c r="C1089" s="543"/>
      <c r="D1089" s="57" t="str">
        <f>IF('SOW Units'!E98="","",'SOW Units'!E98)</f>
        <v>Per Foot</v>
      </c>
      <c r="E1089" s="82">
        <f>'SOW Units'!K98</f>
        <v>0</v>
      </c>
      <c r="F1089" s="34">
        <f>'SOW Units'!G98</f>
        <v>20.6</v>
      </c>
      <c r="G1089" s="244">
        <f t="shared" ref="G1089:G1095" si="136">$F1089*E1089</f>
        <v>0</v>
      </c>
      <c r="H1089" s="85">
        <v>0</v>
      </c>
      <c r="I1089" s="360">
        <f t="shared" ref="I1089:I1095" si="137">H1089*F1089</f>
        <v>0</v>
      </c>
      <c r="J1089" s="89">
        <v>0</v>
      </c>
      <c r="K1089" s="244">
        <f t="shared" si="133"/>
        <v>0</v>
      </c>
      <c r="L1089" s="93">
        <f t="shared" ref="L1089:L1095" si="138">E1089-H1089-J1089</f>
        <v>0</v>
      </c>
      <c r="M1089" s="375">
        <f t="shared" ref="M1089:M1095" si="139">G1089-I1089-K1089</f>
        <v>0</v>
      </c>
      <c r="N1089" s="225" t="b">
        <f t="shared" si="130"/>
        <v>0</v>
      </c>
      <c r="O1089" s="36"/>
      <c r="P1089" s="36"/>
      <c r="Q1089" s="36"/>
      <c r="R1089" s="36"/>
    </row>
    <row r="1090" spans="1:18" s="8" customFormat="1" ht="16.5" hidden="1" customHeight="1" x14ac:dyDescent="0.3">
      <c r="A1090" s="122" t="str">
        <f>'SOW Units'!B99</f>
        <v>7-2.</v>
      </c>
      <c r="B1090" s="542" t="str">
        <f>IF('SOW Units'!C99="","",'SOW Units'!C99)</f>
        <v>Grout and Abandon Well, &gt; 2 to 4 inch diameter</v>
      </c>
      <c r="C1090" s="543"/>
      <c r="D1090" s="57" t="str">
        <f>IF('SOW Units'!E99="","",'SOW Units'!E99)</f>
        <v>Per Foot</v>
      </c>
      <c r="E1090" s="82">
        <f>'SOW Units'!K99</f>
        <v>0</v>
      </c>
      <c r="F1090" s="34">
        <f>'SOW Units'!G99</f>
        <v>24</v>
      </c>
      <c r="G1090" s="244">
        <f t="shared" si="136"/>
        <v>0</v>
      </c>
      <c r="H1090" s="85">
        <v>0</v>
      </c>
      <c r="I1090" s="360">
        <f t="shared" si="137"/>
        <v>0</v>
      </c>
      <c r="J1090" s="89">
        <v>0</v>
      </c>
      <c r="K1090" s="244">
        <f t="shared" si="133"/>
        <v>0</v>
      </c>
      <c r="L1090" s="93">
        <f t="shared" si="138"/>
        <v>0</v>
      </c>
      <c r="M1090" s="375">
        <f t="shared" si="139"/>
        <v>0</v>
      </c>
      <c r="N1090" s="225" t="b">
        <f t="shared" si="130"/>
        <v>0</v>
      </c>
      <c r="O1090" s="36"/>
      <c r="P1090" s="36"/>
      <c r="Q1090" s="36"/>
      <c r="R1090" s="36"/>
    </row>
    <row r="1091" spans="1:18" s="8" customFormat="1" ht="16.5" hidden="1" customHeight="1" x14ac:dyDescent="0.3">
      <c r="A1091" s="122" t="str">
        <f>'SOW Units'!B100</f>
        <v>7-3.</v>
      </c>
      <c r="B1091" s="542" t="str">
        <f>IF('SOW Units'!C100="","",'SOW Units'!C100)</f>
        <v>Grout and Abandon Well, &gt; 4 to 6 inch diameter</v>
      </c>
      <c r="C1091" s="543"/>
      <c r="D1091" s="57" t="str">
        <f>IF('SOW Units'!E100="","",'SOW Units'!E100)</f>
        <v>Per Foot</v>
      </c>
      <c r="E1091" s="82">
        <f>'SOW Units'!K100</f>
        <v>0</v>
      </c>
      <c r="F1091" s="34">
        <f>'SOW Units'!G100</f>
        <v>27.56</v>
      </c>
      <c r="G1091" s="244">
        <f t="shared" si="136"/>
        <v>0</v>
      </c>
      <c r="H1091" s="85">
        <v>0</v>
      </c>
      <c r="I1091" s="360">
        <f t="shared" si="137"/>
        <v>0</v>
      </c>
      <c r="J1091" s="89">
        <v>0</v>
      </c>
      <c r="K1091" s="244">
        <f t="shared" si="133"/>
        <v>0</v>
      </c>
      <c r="L1091" s="93">
        <f t="shared" si="138"/>
        <v>0</v>
      </c>
      <c r="M1091" s="375">
        <f t="shared" si="139"/>
        <v>0</v>
      </c>
      <c r="N1091" s="225" t="b">
        <f t="shared" si="130"/>
        <v>0</v>
      </c>
      <c r="O1091" s="36"/>
      <c r="P1091" s="36"/>
      <c r="Q1091" s="36"/>
      <c r="R1091" s="36"/>
    </row>
    <row r="1092" spans="1:18" s="8" customFormat="1" ht="16.5" hidden="1" customHeight="1" x14ac:dyDescent="0.3">
      <c r="A1092" s="122" t="str">
        <f>'SOW Units'!B101</f>
        <v>7-4.</v>
      </c>
      <c r="B1092" s="542" t="str">
        <f>IF('SOW Units'!C101="","",'SOW Units'!C101)</f>
        <v>Grout and Abandon Well, &gt; 6 inch diameter</v>
      </c>
      <c r="C1092" s="543"/>
      <c r="D1092" s="57" t="str">
        <f>IF('SOW Units'!E101="","",'SOW Units'!E101)</f>
        <v>Per Foot</v>
      </c>
      <c r="E1092" s="82">
        <f>'SOW Units'!K101</f>
        <v>0</v>
      </c>
      <c r="F1092" s="34">
        <f>'SOW Units'!G101</f>
        <v>28.66</v>
      </c>
      <c r="G1092" s="244">
        <f t="shared" si="136"/>
        <v>0</v>
      </c>
      <c r="H1092" s="85">
        <v>0</v>
      </c>
      <c r="I1092" s="360">
        <f t="shared" si="137"/>
        <v>0</v>
      </c>
      <c r="J1092" s="89">
        <v>0</v>
      </c>
      <c r="K1092" s="244">
        <f t="shared" si="133"/>
        <v>0</v>
      </c>
      <c r="L1092" s="93">
        <f t="shared" si="138"/>
        <v>0</v>
      </c>
      <c r="M1092" s="375">
        <f t="shared" si="139"/>
        <v>0</v>
      </c>
      <c r="N1092" s="225" t="b">
        <f t="shared" si="130"/>
        <v>0</v>
      </c>
      <c r="O1092" s="36"/>
      <c r="P1092" s="36"/>
      <c r="Q1092" s="36"/>
      <c r="R1092" s="36"/>
    </row>
    <row r="1093" spans="1:18" s="8" customFormat="1" ht="16.5" hidden="1" customHeight="1" x14ac:dyDescent="0.3">
      <c r="A1093" s="122" t="str">
        <f>'SOW Units'!B102</f>
        <v>7-5.</v>
      </c>
      <c r="B1093" s="542" t="str">
        <f>IF('SOW Units'!C102="","",'SOW Units'!C102)</f>
        <v>Removal of Well Vault - 2 x 2 x 2 foot</v>
      </c>
      <c r="C1093" s="543"/>
      <c r="D1093" s="57" t="str">
        <f>IF('SOW Units'!E102="","",'SOW Units'!E102)</f>
        <v>Per Vault</v>
      </c>
      <c r="E1093" s="82">
        <f>'SOW Units'!K102</f>
        <v>0</v>
      </c>
      <c r="F1093" s="34">
        <f>'SOW Units'!G102</f>
        <v>364.64</v>
      </c>
      <c r="G1093" s="244">
        <f t="shared" si="136"/>
        <v>0</v>
      </c>
      <c r="H1093" s="85">
        <v>0</v>
      </c>
      <c r="I1093" s="360">
        <f t="shared" si="137"/>
        <v>0</v>
      </c>
      <c r="J1093" s="89">
        <v>0</v>
      </c>
      <c r="K1093" s="244">
        <f t="shared" si="133"/>
        <v>0</v>
      </c>
      <c r="L1093" s="93">
        <f t="shared" si="138"/>
        <v>0</v>
      </c>
      <c r="M1093" s="375">
        <f t="shared" si="139"/>
        <v>0</v>
      </c>
      <c r="N1093" s="225" t="b">
        <f t="shared" si="130"/>
        <v>0</v>
      </c>
      <c r="O1093" s="36"/>
      <c r="P1093" s="36"/>
      <c r="Q1093" s="36"/>
      <c r="R1093" s="36"/>
    </row>
    <row r="1094" spans="1:18" s="9" customFormat="1" ht="16.5" hidden="1" customHeight="1" x14ac:dyDescent="0.3">
      <c r="A1094" s="122" t="str">
        <f>'SOW Units'!B103</f>
        <v>7-6.</v>
      </c>
      <c r="B1094" s="542" t="str">
        <f>IF('SOW Units'!C103="","",'SOW Units'!C103)</f>
        <v>Removal of Well Vault - 4 x 4 x 2 foot</v>
      </c>
      <c r="C1094" s="543"/>
      <c r="D1094" s="57" t="str">
        <f>IF('SOW Units'!E103="","",'SOW Units'!E103)</f>
        <v>Per Vault</v>
      </c>
      <c r="E1094" s="82">
        <f>'SOW Units'!K103</f>
        <v>0</v>
      </c>
      <c r="F1094" s="34">
        <f>'SOW Units'!G103</f>
        <v>607.75</v>
      </c>
      <c r="G1094" s="244">
        <f t="shared" si="136"/>
        <v>0</v>
      </c>
      <c r="H1094" s="85">
        <v>0</v>
      </c>
      <c r="I1094" s="360">
        <f t="shared" si="137"/>
        <v>0</v>
      </c>
      <c r="J1094" s="89">
        <v>0</v>
      </c>
      <c r="K1094" s="244">
        <f t="shared" si="133"/>
        <v>0</v>
      </c>
      <c r="L1094" s="93">
        <f t="shared" si="138"/>
        <v>0</v>
      </c>
      <c r="M1094" s="375">
        <f t="shared" si="139"/>
        <v>0</v>
      </c>
      <c r="N1094" s="225" t="b">
        <f t="shared" si="130"/>
        <v>0</v>
      </c>
      <c r="O1094" s="45"/>
      <c r="P1094" s="45"/>
      <c r="Q1094" s="45"/>
      <c r="R1094" s="45"/>
    </row>
    <row r="1095" spans="1:18" s="8" customFormat="1" ht="16.5" hidden="1" customHeight="1" x14ac:dyDescent="0.3">
      <c r="A1095" s="122" t="str">
        <f>'SOW Units'!B104</f>
        <v>7-7.</v>
      </c>
      <c r="B1095" s="542" t="str">
        <f>IF('SOW Units'!C104="","",'SOW Units'!C104)</f>
        <v>Removal of Well Pad and Manhole</v>
      </c>
      <c r="C1095" s="543"/>
      <c r="D1095" s="57" t="str">
        <f>IF('SOW Units'!E104="","",'SOW Units'!E104)</f>
        <v xml:space="preserve">Per Well </v>
      </c>
      <c r="E1095" s="82">
        <f>'SOW Units'!K104</f>
        <v>0</v>
      </c>
      <c r="F1095" s="34">
        <f>'SOW Units'!G104</f>
        <v>171.99</v>
      </c>
      <c r="G1095" s="244">
        <f t="shared" si="136"/>
        <v>0</v>
      </c>
      <c r="H1095" s="85">
        <v>0</v>
      </c>
      <c r="I1095" s="360">
        <f t="shared" si="137"/>
        <v>0</v>
      </c>
      <c r="J1095" s="89">
        <v>0</v>
      </c>
      <c r="K1095" s="244">
        <f t="shared" si="133"/>
        <v>0</v>
      </c>
      <c r="L1095" s="93">
        <f t="shared" si="138"/>
        <v>0</v>
      </c>
      <c r="M1095" s="375">
        <f t="shared" si="139"/>
        <v>0</v>
      </c>
      <c r="N1095" s="225" t="b">
        <f t="shared" si="130"/>
        <v>0</v>
      </c>
      <c r="O1095" s="36"/>
      <c r="P1095" s="36"/>
      <c r="Q1095" s="36"/>
      <c r="R1095" s="36"/>
    </row>
    <row r="1096" spans="1:18" s="8" customFormat="1" ht="17.25" hidden="1" customHeight="1" x14ac:dyDescent="0.3">
      <c r="A1096" s="253" t="str">
        <f>'SOW Units'!B105</f>
        <v>8.</v>
      </c>
      <c r="B1096" s="560" t="str">
        <f>IF('SOW Units'!C105="","",'SOW Units'!C105)</f>
        <v>SAMPLE COLLECTION AND FIELD TESTING</v>
      </c>
      <c r="C1096" s="561"/>
      <c r="D1096" s="206" t="str">
        <f>IF('SOW Units'!E105="","",'SOW Units'!E105)</f>
        <v/>
      </c>
      <c r="E1096" s="207"/>
      <c r="F1096" s="194"/>
      <c r="G1096" s="243"/>
      <c r="H1096" s="208"/>
      <c r="I1096" s="359"/>
      <c r="J1096" s="196"/>
      <c r="K1096" s="243"/>
      <c r="L1096" s="209"/>
      <c r="M1096" s="374"/>
      <c r="N1096" s="225" t="b">
        <f t="shared" si="130"/>
        <v>0</v>
      </c>
      <c r="O1096" s="36"/>
      <c r="P1096" s="36"/>
      <c r="Q1096" s="36"/>
      <c r="R1096" s="36"/>
    </row>
    <row r="1097" spans="1:18" s="8" customFormat="1" ht="16.5" hidden="1" customHeight="1" x14ac:dyDescent="0.3">
      <c r="A1097" s="122" t="str">
        <f>'SOW Units'!B106</f>
        <v>8-1.</v>
      </c>
      <c r="B1097" s="542" t="str">
        <f>IF('SOW Units'!C106="","",'SOW Units'!C106)</f>
        <v>Monitoring Well Sampling with Water Level, ≤ 100 foot depth</v>
      </c>
      <c r="C1097" s="543"/>
      <c r="D1097" s="57" t="str">
        <f>IF('SOW Units'!E106="","",'SOW Units'!E106)</f>
        <v xml:space="preserve">Per Well </v>
      </c>
      <c r="E1097" s="82">
        <f>'SOW Units'!K106</f>
        <v>0</v>
      </c>
      <c r="F1097" s="34">
        <f>'SOW Units'!G106</f>
        <v>255</v>
      </c>
      <c r="G1097" s="244">
        <f t="shared" ref="G1097:G1110" si="140">$F1097*E1097</f>
        <v>0</v>
      </c>
      <c r="H1097" s="85">
        <v>0</v>
      </c>
      <c r="I1097" s="360">
        <f t="shared" ref="I1097:I1110" si="141">H1097*F1097</f>
        <v>0</v>
      </c>
      <c r="J1097" s="89">
        <v>0</v>
      </c>
      <c r="K1097" s="244">
        <f t="shared" si="133"/>
        <v>0</v>
      </c>
      <c r="L1097" s="93">
        <f t="shared" ref="L1097:L1110" si="142">E1097-H1097-J1097</f>
        <v>0</v>
      </c>
      <c r="M1097" s="375">
        <f t="shared" ref="M1097:M1110" si="143">G1097-I1097-K1097</f>
        <v>0</v>
      </c>
      <c r="N1097" s="225" t="b">
        <f t="shared" si="130"/>
        <v>0</v>
      </c>
      <c r="O1097" s="36"/>
      <c r="P1097" s="36"/>
      <c r="Q1097" s="36"/>
      <c r="R1097" s="36"/>
    </row>
    <row r="1098" spans="1:18" s="8" customFormat="1" ht="16.5" hidden="1" customHeight="1" x14ac:dyDescent="0.3">
      <c r="A1098" s="122" t="str">
        <f>'SOW Units'!B107</f>
        <v>8-2.</v>
      </c>
      <c r="B1098" s="542" t="str">
        <f>IF('SOW Units'!C107="","",'SOW Units'!C107)</f>
        <v>Monitoring Well Sampling with Water Level, &gt; 100 foot depth</v>
      </c>
      <c r="C1098" s="543"/>
      <c r="D1098" s="57" t="str">
        <f>IF('SOW Units'!E107="","",'SOW Units'!E107)</f>
        <v xml:space="preserve">Per Well </v>
      </c>
      <c r="E1098" s="82">
        <f>'SOW Units'!K107</f>
        <v>0</v>
      </c>
      <c r="F1098" s="34">
        <f>'SOW Units'!G107</f>
        <v>262.5</v>
      </c>
      <c r="G1098" s="244">
        <f t="shared" si="140"/>
        <v>0</v>
      </c>
      <c r="H1098" s="85">
        <v>0</v>
      </c>
      <c r="I1098" s="360">
        <f t="shared" si="141"/>
        <v>0</v>
      </c>
      <c r="J1098" s="89">
        <v>0</v>
      </c>
      <c r="K1098" s="244">
        <f t="shared" si="133"/>
        <v>0</v>
      </c>
      <c r="L1098" s="93">
        <f t="shared" si="142"/>
        <v>0</v>
      </c>
      <c r="M1098" s="375">
        <f t="shared" si="143"/>
        <v>0</v>
      </c>
      <c r="N1098" s="225" t="b">
        <f t="shared" si="130"/>
        <v>0</v>
      </c>
      <c r="O1098" s="36"/>
      <c r="P1098" s="36"/>
      <c r="Q1098" s="36"/>
      <c r="R1098" s="36"/>
    </row>
    <row r="1099" spans="1:18" s="8" customFormat="1" ht="16.5" hidden="1" customHeight="1" x14ac:dyDescent="0.3">
      <c r="A1099" s="122" t="str">
        <f>'SOW Units'!B108</f>
        <v>8-3.</v>
      </c>
      <c r="B1099" s="542" t="str">
        <f>IF('SOW Units'!C108="","",'SOW Units'!C108)</f>
        <v>Domestic Water Well Sampling</v>
      </c>
      <c r="C1099" s="543"/>
      <c r="D1099" s="57" t="str">
        <f>IF('SOW Units'!E108="","",'SOW Units'!E108)</f>
        <v xml:space="preserve">Per Well </v>
      </c>
      <c r="E1099" s="82">
        <f>'SOW Units'!K108</f>
        <v>0</v>
      </c>
      <c r="F1099" s="34">
        <f>'SOW Units'!G108</f>
        <v>110.25</v>
      </c>
      <c r="G1099" s="244">
        <f t="shared" si="140"/>
        <v>0</v>
      </c>
      <c r="H1099" s="85">
        <v>0</v>
      </c>
      <c r="I1099" s="360">
        <f t="shared" si="141"/>
        <v>0</v>
      </c>
      <c r="J1099" s="89">
        <v>0</v>
      </c>
      <c r="K1099" s="244">
        <f t="shared" si="133"/>
        <v>0</v>
      </c>
      <c r="L1099" s="93">
        <f t="shared" si="142"/>
        <v>0</v>
      </c>
      <c r="M1099" s="375">
        <f t="shared" si="143"/>
        <v>0</v>
      </c>
      <c r="N1099" s="225" t="b">
        <f t="shared" si="130"/>
        <v>0</v>
      </c>
      <c r="O1099" s="36"/>
      <c r="P1099" s="36"/>
      <c r="Q1099" s="36"/>
      <c r="R1099" s="36"/>
    </row>
    <row r="1100" spans="1:18" s="8" customFormat="1" ht="16.5" hidden="1" customHeight="1" x14ac:dyDescent="0.3">
      <c r="A1100" s="122" t="str">
        <f>'SOW Units'!B109</f>
        <v>8-4.</v>
      </c>
      <c r="B1100" s="542" t="str">
        <f>IF('SOW Units'!C109="","",'SOW Units'!C109)</f>
        <v xml:space="preserve">Other Water Sampling </v>
      </c>
      <c r="C1100" s="543"/>
      <c r="D1100" s="57" t="str">
        <f>IF('SOW Units'!E109="","",'SOW Units'!E109)</f>
        <v>Per Sample</v>
      </c>
      <c r="E1100" s="82">
        <f>'SOW Units'!K109</f>
        <v>0</v>
      </c>
      <c r="F1100" s="34">
        <f>'SOW Units'!G109</f>
        <v>125</v>
      </c>
      <c r="G1100" s="244">
        <f t="shared" si="140"/>
        <v>0</v>
      </c>
      <c r="H1100" s="85">
        <v>0</v>
      </c>
      <c r="I1100" s="360">
        <f t="shared" si="141"/>
        <v>0</v>
      </c>
      <c r="J1100" s="89">
        <v>0</v>
      </c>
      <c r="K1100" s="244">
        <f t="shared" si="133"/>
        <v>0</v>
      </c>
      <c r="L1100" s="93">
        <f t="shared" si="142"/>
        <v>0</v>
      </c>
      <c r="M1100" s="375">
        <f t="shared" si="143"/>
        <v>0</v>
      </c>
      <c r="N1100" s="225" t="b">
        <f t="shared" si="130"/>
        <v>0</v>
      </c>
      <c r="O1100" s="36"/>
      <c r="P1100" s="36"/>
      <c r="Q1100" s="36"/>
      <c r="R1100" s="36"/>
    </row>
    <row r="1101" spans="1:18" s="8" customFormat="1" ht="16.5" hidden="1" customHeight="1" x14ac:dyDescent="0.3">
      <c r="A1101" s="122" t="str">
        <f>'SOW Units'!B110</f>
        <v>8-5.</v>
      </c>
      <c r="B1101" s="542" t="str">
        <f>IF('SOW Units'!C110="","",'SOW Units'!C110)</f>
        <v>Free Product Sample Collection</v>
      </c>
      <c r="C1101" s="543"/>
      <c r="D1101" s="57" t="str">
        <f>IF('SOW Units'!E110="","",'SOW Units'!E110)</f>
        <v>Per Sample</v>
      </c>
      <c r="E1101" s="82">
        <f>'SOW Units'!K110</f>
        <v>0</v>
      </c>
      <c r="F1101" s="34">
        <f>'SOW Units'!G110</f>
        <v>84</v>
      </c>
      <c r="G1101" s="244">
        <f t="shared" si="140"/>
        <v>0</v>
      </c>
      <c r="H1101" s="85">
        <v>0</v>
      </c>
      <c r="I1101" s="360">
        <f t="shared" si="141"/>
        <v>0</v>
      </c>
      <c r="J1101" s="89">
        <v>0</v>
      </c>
      <c r="K1101" s="244">
        <f t="shared" si="133"/>
        <v>0</v>
      </c>
      <c r="L1101" s="93">
        <f t="shared" si="142"/>
        <v>0</v>
      </c>
      <c r="M1101" s="375">
        <f t="shared" si="143"/>
        <v>0</v>
      </c>
      <c r="N1101" s="225" t="b">
        <f t="shared" si="130"/>
        <v>0</v>
      </c>
      <c r="O1101" s="36"/>
      <c r="P1101" s="36"/>
      <c r="Q1101" s="36"/>
      <c r="R1101" s="36"/>
    </row>
    <row r="1102" spans="1:18" s="8" customFormat="1" ht="16.5" hidden="1" customHeight="1" x14ac:dyDescent="0.3">
      <c r="A1102" s="122" t="str">
        <f>'SOW Units'!B111</f>
        <v>8-6.</v>
      </c>
      <c r="B1102" s="542" t="str">
        <f>IF('SOW Units'!C111="","",'SOW Units'!C111)</f>
        <v>Soil/Sediment Sample Collection</v>
      </c>
      <c r="C1102" s="543"/>
      <c r="D1102" s="57" t="str">
        <f>IF('SOW Units'!E111="","",'SOW Units'!E111)</f>
        <v>Per Sample</v>
      </c>
      <c r="E1102" s="82">
        <f>'SOW Units'!K111</f>
        <v>0</v>
      </c>
      <c r="F1102" s="34">
        <f>'SOW Units'!G111</f>
        <v>130</v>
      </c>
      <c r="G1102" s="244">
        <f t="shared" si="140"/>
        <v>0</v>
      </c>
      <c r="H1102" s="85">
        <v>0</v>
      </c>
      <c r="I1102" s="360">
        <f t="shared" si="141"/>
        <v>0</v>
      </c>
      <c r="J1102" s="89">
        <v>0</v>
      </c>
      <c r="K1102" s="244">
        <f t="shared" si="133"/>
        <v>0</v>
      </c>
      <c r="L1102" s="93">
        <f t="shared" si="142"/>
        <v>0</v>
      </c>
      <c r="M1102" s="375">
        <f t="shared" si="143"/>
        <v>0</v>
      </c>
      <c r="N1102" s="225" t="b">
        <f t="shared" si="130"/>
        <v>0</v>
      </c>
      <c r="O1102" s="36"/>
      <c r="P1102" s="36"/>
      <c r="Q1102" s="36"/>
      <c r="R1102" s="36"/>
    </row>
    <row r="1103" spans="1:18" s="8" customFormat="1" ht="16.5" hidden="1" customHeight="1" x14ac:dyDescent="0.3">
      <c r="A1103" s="122" t="str">
        <f>'SOW Units'!B112</f>
        <v>8-7.</v>
      </c>
      <c r="B1103" s="542" t="str">
        <f>IF('SOW Units'!C112="","",'SOW Units'!C112)</f>
        <v xml:space="preserve">Water Level or Free Product Gauging </v>
      </c>
      <c r="C1103" s="543"/>
      <c r="D1103" s="57" t="str">
        <f>IF('SOW Units'!E112="","",'SOW Units'!E112)</f>
        <v xml:space="preserve">Per Well </v>
      </c>
      <c r="E1103" s="82">
        <f>'SOW Units'!K112</f>
        <v>0</v>
      </c>
      <c r="F1103" s="34">
        <f>'SOW Units'!G112</f>
        <v>23.15</v>
      </c>
      <c r="G1103" s="244">
        <f t="shared" si="140"/>
        <v>0</v>
      </c>
      <c r="H1103" s="85">
        <v>0</v>
      </c>
      <c r="I1103" s="360">
        <f t="shared" si="141"/>
        <v>0</v>
      </c>
      <c r="J1103" s="89">
        <v>0</v>
      </c>
      <c r="K1103" s="244">
        <f t="shared" si="133"/>
        <v>0</v>
      </c>
      <c r="L1103" s="93">
        <f t="shared" si="142"/>
        <v>0</v>
      </c>
      <c r="M1103" s="375">
        <f t="shared" si="143"/>
        <v>0</v>
      </c>
      <c r="N1103" s="225" t="b">
        <f t="shared" si="130"/>
        <v>0</v>
      </c>
      <c r="O1103" s="36"/>
      <c r="P1103" s="36"/>
      <c r="Q1103" s="36"/>
      <c r="R1103" s="36"/>
    </row>
    <row r="1104" spans="1:18" s="8" customFormat="1" ht="16.5" hidden="1" customHeight="1" x14ac:dyDescent="0.3">
      <c r="A1104" s="122" t="str">
        <f>'SOW Units'!B113</f>
        <v>8-8.</v>
      </c>
      <c r="B1104" s="542" t="str">
        <f>IF('SOW Units'!C113="","",'SOW Units'!C113)</f>
        <v xml:space="preserve">Free Product Gauging &amp; Bailing </v>
      </c>
      <c r="C1104" s="543"/>
      <c r="D1104" s="57" t="str">
        <f>IF('SOW Units'!E113="","",'SOW Units'!E113)</f>
        <v xml:space="preserve">Per Well </v>
      </c>
      <c r="E1104" s="82">
        <f>'SOW Units'!K113</f>
        <v>0</v>
      </c>
      <c r="F1104" s="34">
        <f>'SOW Units'!G113</f>
        <v>57.87</v>
      </c>
      <c r="G1104" s="244">
        <f t="shared" si="140"/>
        <v>0</v>
      </c>
      <c r="H1104" s="85">
        <v>0</v>
      </c>
      <c r="I1104" s="360">
        <f t="shared" si="141"/>
        <v>0</v>
      </c>
      <c r="J1104" s="89">
        <v>0</v>
      </c>
      <c r="K1104" s="244">
        <f t="shared" si="133"/>
        <v>0</v>
      </c>
      <c r="L1104" s="93">
        <f t="shared" si="142"/>
        <v>0</v>
      </c>
      <c r="M1104" s="375">
        <f t="shared" si="143"/>
        <v>0</v>
      </c>
      <c r="N1104" s="225" t="b">
        <f t="shared" si="130"/>
        <v>0</v>
      </c>
      <c r="O1104" s="36"/>
      <c r="P1104" s="36"/>
      <c r="Q1104" s="36"/>
      <c r="R1104" s="36"/>
    </row>
    <row r="1105" spans="1:18" s="8" customFormat="1" ht="32.25" hidden="1" customHeight="1" x14ac:dyDescent="0.3">
      <c r="A1105" s="122" t="str">
        <f>'SOW Units'!B114</f>
        <v>8-9.</v>
      </c>
      <c r="B1105" s="542" t="str">
        <f>IF('SOW Units'!C114="","",'SOW Units'!C114)</f>
        <v>Vapor/Ambient Air Sample Collection - Passive Dosimeter, Sorbent Tube, TedlarTM Bag (or Equivalent)</v>
      </c>
      <c r="C1105" s="543"/>
      <c r="D1105" s="57" t="str">
        <f>IF('SOW Units'!E114="","",'SOW Units'!E114)</f>
        <v>Per Sample</v>
      </c>
      <c r="E1105" s="82">
        <f>'SOW Units'!K114</f>
        <v>0</v>
      </c>
      <c r="F1105" s="34">
        <f>'SOW Units'!G114</f>
        <v>80</v>
      </c>
      <c r="G1105" s="244">
        <f t="shared" si="140"/>
        <v>0</v>
      </c>
      <c r="H1105" s="85">
        <v>0</v>
      </c>
      <c r="I1105" s="360">
        <f t="shared" si="141"/>
        <v>0</v>
      </c>
      <c r="J1105" s="89">
        <v>0</v>
      </c>
      <c r="K1105" s="244">
        <f t="shared" si="133"/>
        <v>0</v>
      </c>
      <c r="L1105" s="93">
        <f t="shared" si="142"/>
        <v>0</v>
      </c>
      <c r="M1105" s="375">
        <f t="shared" si="143"/>
        <v>0</v>
      </c>
      <c r="N1105" s="225" t="b">
        <f t="shared" si="130"/>
        <v>0</v>
      </c>
      <c r="O1105" s="36"/>
      <c r="P1105" s="36"/>
      <c r="Q1105" s="36"/>
      <c r="R1105" s="36"/>
    </row>
    <row r="1106" spans="1:18" s="8" customFormat="1" ht="16.5" hidden="1" customHeight="1" x14ac:dyDescent="0.3">
      <c r="A1106" s="122" t="str">
        <f>'SOW Units'!B115</f>
        <v>8-10.</v>
      </c>
      <c r="B1106" s="542" t="str">
        <f>IF('SOW Units'!C115="","",'SOW Units'!C115)</f>
        <v>Vapor/Ambient Air Sample Collection - SUMMATM Canister (or equivalent)</v>
      </c>
      <c r="C1106" s="543"/>
      <c r="D1106" s="57" t="str">
        <f>IF('SOW Units'!E115="","",'SOW Units'!E115)</f>
        <v>Per Sample</v>
      </c>
      <c r="E1106" s="82">
        <f>'SOW Units'!K115</f>
        <v>0</v>
      </c>
      <c r="F1106" s="34">
        <f>'SOW Units'!G115</f>
        <v>125</v>
      </c>
      <c r="G1106" s="244">
        <f t="shared" si="140"/>
        <v>0</v>
      </c>
      <c r="H1106" s="85">
        <v>0</v>
      </c>
      <c r="I1106" s="360">
        <f t="shared" si="141"/>
        <v>0</v>
      </c>
      <c r="J1106" s="89">
        <v>0</v>
      </c>
      <c r="K1106" s="244">
        <f t="shared" si="133"/>
        <v>0</v>
      </c>
      <c r="L1106" s="93">
        <f t="shared" si="142"/>
        <v>0</v>
      </c>
      <c r="M1106" s="375">
        <f t="shared" si="143"/>
        <v>0</v>
      </c>
      <c r="N1106" s="225" t="b">
        <f t="shared" si="130"/>
        <v>0</v>
      </c>
      <c r="O1106" s="36"/>
      <c r="P1106" s="36"/>
      <c r="Q1106" s="36"/>
      <c r="R1106" s="36"/>
    </row>
    <row r="1107" spans="1:18" s="8" customFormat="1" ht="16.5" hidden="1" customHeight="1" x14ac:dyDescent="0.3">
      <c r="A1107" s="122" t="str">
        <f>'SOW Units'!B116</f>
        <v>8-11.</v>
      </c>
      <c r="B1107" s="542" t="str">
        <f>IF('SOW Units'!C116="","",'SOW Units'!C116)</f>
        <v>Electronic Data Deliverables (EDD)</v>
      </c>
      <c r="C1107" s="543"/>
      <c r="D1107" s="252" t="str">
        <f>IF('SOW Units'!E116="","",'SOW Units'!E116)</f>
        <v>Per Sampling Event</v>
      </c>
      <c r="E1107" s="82">
        <f>'SOW Units'!K116</f>
        <v>0</v>
      </c>
      <c r="F1107" s="34">
        <f>'SOW Units'!G116</f>
        <v>65.62</v>
      </c>
      <c r="G1107" s="244">
        <f t="shared" si="140"/>
        <v>0</v>
      </c>
      <c r="H1107" s="85">
        <v>0</v>
      </c>
      <c r="I1107" s="360">
        <f t="shared" si="141"/>
        <v>0</v>
      </c>
      <c r="J1107" s="89">
        <v>0</v>
      </c>
      <c r="K1107" s="244">
        <f t="shared" si="133"/>
        <v>0</v>
      </c>
      <c r="L1107" s="93">
        <f t="shared" si="142"/>
        <v>0</v>
      </c>
      <c r="M1107" s="375">
        <f t="shared" si="143"/>
        <v>0</v>
      </c>
      <c r="N1107" s="225" t="b">
        <f t="shared" si="130"/>
        <v>0</v>
      </c>
      <c r="O1107" s="36"/>
      <c r="P1107" s="36"/>
      <c r="Q1107" s="36"/>
      <c r="R1107" s="36"/>
    </row>
    <row r="1108" spans="1:18" s="8" customFormat="1" ht="16.5" hidden="1" customHeight="1" x14ac:dyDescent="0.3">
      <c r="A1108" s="122" t="str">
        <f>'SOW Units'!B117</f>
        <v>8-12.</v>
      </c>
      <c r="B1108" s="542" t="str">
        <f>IF('SOW Units'!C117="","",'SOW Units'!C117)</f>
        <v>Survey Latitude/Longitude of Existing Monitor Wells</v>
      </c>
      <c r="C1108" s="543"/>
      <c r="D1108" s="57" t="str">
        <f>IF('SOW Units'!E117="","",'SOW Units'!E117)</f>
        <v xml:space="preserve">Per Well </v>
      </c>
      <c r="E1108" s="82">
        <f>'SOW Units'!K117</f>
        <v>0</v>
      </c>
      <c r="F1108" s="34">
        <f>'SOW Units'!G117</f>
        <v>30.37</v>
      </c>
      <c r="G1108" s="244">
        <f t="shared" si="140"/>
        <v>0</v>
      </c>
      <c r="H1108" s="85">
        <v>0</v>
      </c>
      <c r="I1108" s="360">
        <f t="shared" si="141"/>
        <v>0</v>
      </c>
      <c r="J1108" s="89">
        <v>0</v>
      </c>
      <c r="K1108" s="244">
        <f t="shared" si="133"/>
        <v>0</v>
      </c>
      <c r="L1108" s="93">
        <f t="shared" si="142"/>
        <v>0</v>
      </c>
      <c r="M1108" s="375">
        <f t="shared" si="143"/>
        <v>0</v>
      </c>
      <c r="N1108" s="225" t="b">
        <f t="shared" si="130"/>
        <v>0</v>
      </c>
      <c r="O1108" s="36"/>
      <c r="P1108" s="36"/>
      <c r="Q1108" s="36"/>
      <c r="R1108" s="36"/>
    </row>
    <row r="1109" spans="1:18" s="8" customFormat="1" ht="16.5" hidden="1" customHeight="1" x14ac:dyDescent="0.3">
      <c r="A1109" s="122" t="str">
        <f>'SOW Units'!B118</f>
        <v>8-13.</v>
      </c>
      <c r="B1109" s="542" t="str">
        <f>IF('SOW Units'!C118="","",'SOW Units'!C118)</f>
        <v>Survey Latitude/Longitude of New Monitor Wells</v>
      </c>
      <c r="C1109" s="543"/>
      <c r="D1109" s="57" t="str">
        <f>IF('SOW Units'!E118="","",'SOW Units'!E118)</f>
        <v xml:space="preserve">Per Well </v>
      </c>
      <c r="E1109" s="82">
        <f>'SOW Units'!K118</f>
        <v>0</v>
      </c>
      <c r="F1109" s="34">
        <f>'SOW Units'!G118</f>
        <v>30.37</v>
      </c>
      <c r="G1109" s="244">
        <f t="shared" si="140"/>
        <v>0</v>
      </c>
      <c r="H1109" s="85">
        <v>0</v>
      </c>
      <c r="I1109" s="360">
        <f t="shared" si="141"/>
        <v>0</v>
      </c>
      <c r="J1109" s="89">
        <v>0</v>
      </c>
      <c r="K1109" s="244">
        <f t="shared" si="133"/>
        <v>0</v>
      </c>
      <c r="L1109" s="93">
        <f t="shared" si="142"/>
        <v>0</v>
      </c>
      <c r="M1109" s="375">
        <f t="shared" si="143"/>
        <v>0</v>
      </c>
      <c r="N1109" s="225" t="b">
        <f t="shared" si="130"/>
        <v>0</v>
      </c>
      <c r="O1109" s="36"/>
      <c r="P1109" s="36"/>
      <c r="Q1109" s="36"/>
      <c r="R1109" s="36"/>
    </row>
    <row r="1110" spans="1:18" s="8" customFormat="1" ht="46.5" hidden="1" customHeight="1" x14ac:dyDescent="0.3">
      <c r="A1110" s="122" t="str">
        <f>'SOW Units'!B119</f>
        <v>8-14.</v>
      </c>
      <c r="B1110" s="542" t="str">
        <f>IF('SOW Units'!C119="","",'SOW Units'!C119)</f>
        <v>Encore (25 gram) for SPLP Soil Sample Collection:  [Per Encore].  The cost will include the 25 gram Encore samples submitted to the laboratory for SPLP testing and the 25 gram Encore samples collected in the field but not submitted to the laboratory for testing (discarded).</v>
      </c>
      <c r="C1110" s="550"/>
      <c r="D1110" s="58" t="str">
        <f>IF('SOW Units'!E119="","",'SOW Units'!E119)</f>
        <v>Per Sample</v>
      </c>
      <c r="E1110" s="82">
        <f>'SOW Units'!K119</f>
        <v>0</v>
      </c>
      <c r="F1110" s="34">
        <f>'SOW Units'!G119</f>
        <v>19.68</v>
      </c>
      <c r="G1110" s="35">
        <f t="shared" si="140"/>
        <v>0</v>
      </c>
      <c r="H1110" s="85">
        <v>0</v>
      </c>
      <c r="I1110" s="361">
        <f t="shared" si="141"/>
        <v>0</v>
      </c>
      <c r="J1110" s="89">
        <v>0</v>
      </c>
      <c r="K1110" s="35">
        <f t="shared" si="133"/>
        <v>0</v>
      </c>
      <c r="L1110" s="93">
        <f t="shared" si="142"/>
        <v>0</v>
      </c>
      <c r="M1110" s="375">
        <f t="shared" si="143"/>
        <v>0</v>
      </c>
      <c r="N1110" s="225" t="b">
        <f t="shared" si="130"/>
        <v>0</v>
      </c>
      <c r="O1110" s="36"/>
      <c r="P1110" s="36"/>
      <c r="Q1110" s="36"/>
      <c r="R1110" s="36"/>
    </row>
    <row r="1111" spans="1:18" s="8" customFormat="1" ht="17.25" hidden="1" customHeight="1" x14ac:dyDescent="0.3">
      <c r="A1111" s="253" t="str">
        <f>'SOW Units'!B120</f>
        <v>9.</v>
      </c>
      <c r="B1111" s="560" t="str">
        <f>IF('SOW Units'!C120="","",'SOW Units'!C120)</f>
        <v xml:space="preserve">LABORATORY ANALYSIS  </v>
      </c>
      <c r="C1111" s="561"/>
      <c r="D1111" s="206" t="str">
        <f>IF('SOW Units'!E120="","",'SOW Units'!E120)</f>
        <v/>
      </c>
      <c r="E1111" s="207"/>
      <c r="F1111" s="194"/>
      <c r="G1111" s="243"/>
      <c r="H1111" s="208"/>
      <c r="I1111" s="359"/>
      <c r="J1111" s="196"/>
      <c r="K1111" s="243"/>
      <c r="L1111" s="209"/>
      <c r="M1111" s="374"/>
      <c r="N1111" s="225" t="b">
        <f t="shared" si="130"/>
        <v>0</v>
      </c>
      <c r="O1111" s="36"/>
      <c r="P1111" s="36"/>
      <c r="Q1111" s="36"/>
      <c r="R1111" s="36"/>
    </row>
    <row r="1112" spans="1:18" s="8" customFormat="1" ht="17.25" hidden="1" customHeight="1" x14ac:dyDescent="0.3">
      <c r="A1112" s="253" t="str">
        <f>'SOW Units'!B121</f>
        <v>9.A.</v>
      </c>
      <c r="B1112" s="560" t="str">
        <f>IF('SOW Units'!C121="","",'SOW Units'!C121)</f>
        <v>SOIL/SEDIMENT ANALYSIS</v>
      </c>
      <c r="C1112" s="561"/>
      <c r="D1112" s="206" t="str">
        <f>IF('SOW Units'!E121="","",'SOW Units'!E121)</f>
        <v/>
      </c>
      <c r="E1112" s="207"/>
      <c r="F1112" s="194"/>
      <c r="G1112" s="243"/>
      <c r="H1112" s="208"/>
      <c r="I1112" s="359"/>
      <c r="J1112" s="196"/>
      <c r="K1112" s="243"/>
      <c r="L1112" s="209"/>
      <c r="M1112" s="374"/>
      <c r="N1112" s="225" t="b">
        <f t="shared" si="130"/>
        <v>0</v>
      </c>
      <c r="O1112" s="36"/>
      <c r="P1112" s="36"/>
      <c r="Q1112" s="36"/>
      <c r="R1112" s="36"/>
    </row>
    <row r="1113" spans="1:18" s="8" customFormat="1" ht="32.25" hidden="1" customHeight="1" x14ac:dyDescent="0.3">
      <c r="A1113" s="122" t="str">
        <f>'SOW Units'!B122</f>
        <v>9-1.</v>
      </c>
      <c r="B1113" s="542" t="str">
        <f>IF('SOW Units'!C122="","",'SOW Units'!C122)</f>
        <v>Soil, Used Oil/Unknown Product Group-Table D of Ch. 62-780, F.A.C., except for non-Priority Pollutant Organics (multiple methods)</v>
      </c>
      <c r="C1113" s="543"/>
      <c r="D1113" s="57" t="str">
        <f>IF('SOW Units'!E122="","",'SOW Units'!E122)</f>
        <v>Per Sample</v>
      </c>
      <c r="E1113" s="82">
        <f>'SOW Units'!K122</f>
        <v>0</v>
      </c>
      <c r="F1113" s="34">
        <f>'SOW Units'!G122</f>
        <v>434</v>
      </c>
      <c r="G1113" s="244">
        <f t="shared" ref="G1113:G1137" si="144">$F1113*E1113</f>
        <v>0</v>
      </c>
      <c r="H1113" s="85">
        <v>0</v>
      </c>
      <c r="I1113" s="360">
        <f t="shared" ref="I1113:I1137" si="145">H1113*F1113</f>
        <v>0</v>
      </c>
      <c r="J1113" s="89">
        <v>0</v>
      </c>
      <c r="K1113" s="244">
        <f t="shared" si="133"/>
        <v>0</v>
      </c>
      <c r="L1113" s="93">
        <f t="shared" ref="L1113:L1137" si="146">E1113-H1113-J1113</f>
        <v>0</v>
      </c>
      <c r="M1113" s="375">
        <f t="shared" ref="M1113:M1137" si="147">G1113-I1113-K1113</f>
        <v>0</v>
      </c>
      <c r="N1113" s="225" t="b">
        <f t="shared" si="130"/>
        <v>0</v>
      </c>
      <c r="O1113" s="36"/>
      <c r="P1113" s="36"/>
      <c r="Q1113" s="36"/>
      <c r="R1113" s="36"/>
    </row>
    <row r="1114" spans="1:18" s="8" customFormat="1" ht="16.5" hidden="1" customHeight="1" x14ac:dyDescent="0.3">
      <c r="A1114" s="122" t="str">
        <f>'SOW Units'!B123</f>
        <v>9-2.</v>
      </c>
      <c r="B1114" s="542" t="str">
        <f>IF('SOW Units'!C123="","",'SOW Units'!C123)</f>
        <v>Soil, BTEX + MTBE (EPA 8021 or EPA 8260)</v>
      </c>
      <c r="C1114" s="543"/>
      <c r="D1114" s="57" t="str">
        <f>IF('SOW Units'!E123="","",'SOW Units'!E123)</f>
        <v>Per Sample</v>
      </c>
      <c r="E1114" s="82">
        <f>'SOW Units'!K123</f>
        <v>0</v>
      </c>
      <c r="F1114" s="34">
        <f>'SOW Units'!G123</f>
        <v>46.17</v>
      </c>
      <c r="G1114" s="244">
        <f t="shared" si="144"/>
        <v>0</v>
      </c>
      <c r="H1114" s="85">
        <v>0</v>
      </c>
      <c r="I1114" s="360">
        <f t="shared" si="145"/>
        <v>0</v>
      </c>
      <c r="J1114" s="89">
        <v>0</v>
      </c>
      <c r="K1114" s="244">
        <f t="shared" si="133"/>
        <v>0</v>
      </c>
      <c r="L1114" s="93">
        <f t="shared" si="146"/>
        <v>0</v>
      </c>
      <c r="M1114" s="375">
        <f t="shared" si="147"/>
        <v>0</v>
      </c>
      <c r="N1114" s="225" t="b">
        <f t="shared" si="130"/>
        <v>0</v>
      </c>
      <c r="O1114" s="36"/>
      <c r="P1114" s="36"/>
      <c r="Q1114" s="36"/>
      <c r="R1114" s="36"/>
    </row>
    <row r="1115" spans="1:18" s="8" customFormat="1" ht="16.5" hidden="1" customHeight="1" x14ac:dyDescent="0.3">
      <c r="A1115" s="122" t="str">
        <f>'SOW Units'!B124</f>
        <v>9-3.</v>
      </c>
      <c r="B1115" s="542" t="str">
        <f>IF('SOW Units'!C124="","",'SOW Units'!C124)</f>
        <v>Soil, Volatile Organic Halocarbons (EPA 8021 or EPA 8260)</v>
      </c>
      <c r="C1115" s="543"/>
      <c r="D1115" s="57" t="str">
        <f>IF('SOW Units'!E124="","",'SOW Units'!E124)</f>
        <v>Per Sample</v>
      </c>
      <c r="E1115" s="82">
        <f>'SOW Units'!K124</f>
        <v>0</v>
      </c>
      <c r="F1115" s="34">
        <f>'SOW Units'!G124</f>
        <v>66.150000000000006</v>
      </c>
      <c r="G1115" s="244">
        <f t="shared" si="144"/>
        <v>0</v>
      </c>
      <c r="H1115" s="85">
        <v>0</v>
      </c>
      <c r="I1115" s="360">
        <f t="shared" si="145"/>
        <v>0</v>
      </c>
      <c r="J1115" s="89">
        <v>0</v>
      </c>
      <c r="K1115" s="244">
        <f t="shared" si="133"/>
        <v>0</v>
      </c>
      <c r="L1115" s="93">
        <f t="shared" si="146"/>
        <v>0</v>
      </c>
      <c r="M1115" s="375">
        <f t="shared" si="147"/>
        <v>0</v>
      </c>
      <c r="N1115" s="225" t="b">
        <f t="shared" si="130"/>
        <v>0</v>
      </c>
      <c r="O1115" s="36"/>
      <c r="P1115" s="36"/>
      <c r="Q1115" s="36"/>
      <c r="R1115" s="36"/>
    </row>
    <row r="1116" spans="1:18" s="8" customFormat="1" ht="16.5" hidden="1" customHeight="1" x14ac:dyDescent="0.3">
      <c r="A1116" s="122" t="str">
        <f>'SOW Units'!B125</f>
        <v>9-4.</v>
      </c>
      <c r="B1116" s="542" t="str">
        <f>IF('SOW Units'!C125="","",'SOW Units'!C125)</f>
        <v>Soil, BTEX + MTBE + VOHs (EPA 8021 or EPA 8260)</v>
      </c>
      <c r="C1116" s="543"/>
      <c r="D1116" s="57" t="str">
        <f>IF('SOW Units'!E125="","",'SOW Units'!E125)</f>
        <v>Per Sample</v>
      </c>
      <c r="E1116" s="82">
        <f>'SOW Units'!K125</f>
        <v>0</v>
      </c>
      <c r="F1116" s="34">
        <f>'SOW Units'!G125</f>
        <v>83.86</v>
      </c>
      <c r="G1116" s="244">
        <f t="shared" si="144"/>
        <v>0</v>
      </c>
      <c r="H1116" s="85">
        <v>0</v>
      </c>
      <c r="I1116" s="360">
        <f t="shared" si="145"/>
        <v>0</v>
      </c>
      <c r="J1116" s="89">
        <v>0</v>
      </c>
      <c r="K1116" s="244">
        <f t="shared" si="133"/>
        <v>0</v>
      </c>
      <c r="L1116" s="93">
        <f t="shared" si="146"/>
        <v>0</v>
      </c>
      <c r="M1116" s="375">
        <f t="shared" si="147"/>
        <v>0</v>
      </c>
      <c r="N1116" s="225" t="b">
        <f t="shared" si="130"/>
        <v>0</v>
      </c>
      <c r="O1116" s="36"/>
      <c r="P1116" s="36"/>
      <c r="Q1116" s="36"/>
      <c r="R1116" s="36"/>
    </row>
    <row r="1117" spans="1:18" s="8" customFormat="1" ht="16.5" hidden="1" customHeight="1" x14ac:dyDescent="0.3">
      <c r="A1117" s="122" t="str">
        <f>'SOW Units'!B126</f>
        <v>9-5.</v>
      </c>
      <c r="B1117" s="542" t="str">
        <f>IF('SOW Units'!C126="","",'SOW Units'!C126)</f>
        <v>Soil, Polycyclic Aromatic Hydrocarbons (EPA 8270 or EPA 8310)</v>
      </c>
      <c r="C1117" s="543"/>
      <c r="D1117" s="57" t="str">
        <f>IF('SOW Units'!E126="","",'SOW Units'!E126)</f>
        <v>Per Sample</v>
      </c>
      <c r="E1117" s="82">
        <f>'SOW Units'!K126</f>
        <v>0</v>
      </c>
      <c r="F1117" s="34">
        <f>'SOW Units'!G126</f>
        <v>89.93</v>
      </c>
      <c r="G1117" s="244">
        <f t="shared" si="144"/>
        <v>0</v>
      </c>
      <c r="H1117" s="85">
        <v>0</v>
      </c>
      <c r="I1117" s="360">
        <f t="shared" si="145"/>
        <v>0</v>
      </c>
      <c r="J1117" s="89">
        <v>0</v>
      </c>
      <c r="K1117" s="244">
        <f t="shared" si="133"/>
        <v>0</v>
      </c>
      <c r="L1117" s="93">
        <f t="shared" si="146"/>
        <v>0</v>
      </c>
      <c r="M1117" s="375">
        <f t="shared" si="147"/>
        <v>0</v>
      </c>
      <c r="N1117" s="225" t="b">
        <f t="shared" ref="N1117:N1180" si="148">IF(E1117&gt;0,TRUE,FALSE)</f>
        <v>0</v>
      </c>
      <c r="O1117" s="36"/>
      <c r="P1117" s="36"/>
      <c r="Q1117" s="36"/>
      <c r="R1117" s="36"/>
    </row>
    <row r="1118" spans="1:18" s="8" customFormat="1" ht="16.5" hidden="1" customHeight="1" x14ac:dyDescent="0.3">
      <c r="A1118" s="122" t="str">
        <f>'SOW Units'!B127</f>
        <v>9-6.</v>
      </c>
      <c r="B1118" s="542" t="str">
        <f>IF('SOW Units'!C127="","",'SOW Units'!C127)</f>
        <v>Soil, Priority Pollutant Volatile Organics (EPA 8260)</v>
      </c>
      <c r="C1118" s="543"/>
      <c r="D1118" s="57" t="str">
        <f>IF('SOW Units'!E127="","",'SOW Units'!E127)</f>
        <v>Per Sample</v>
      </c>
      <c r="E1118" s="82">
        <f>'SOW Units'!K127</f>
        <v>0</v>
      </c>
      <c r="F1118" s="34">
        <f>'SOW Units'!G127</f>
        <v>85.07</v>
      </c>
      <c r="G1118" s="244">
        <f t="shared" si="144"/>
        <v>0</v>
      </c>
      <c r="H1118" s="85">
        <v>0</v>
      </c>
      <c r="I1118" s="360">
        <f t="shared" si="145"/>
        <v>0</v>
      </c>
      <c r="J1118" s="89">
        <v>0</v>
      </c>
      <c r="K1118" s="244">
        <f t="shared" si="133"/>
        <v>0</v>
      </c>
      <c r="L1118" s="93">
        <f t="shared" si="146"/>
        <v>0</v>
      </c>
      <c r="M1118" s="375">
        <f t="shared" si="147"/>
        <v>0</v>
      </c>
      <c r="N1118" s="225" t="b">
        <f t="shared" si="148"/>
        <v>0</v>
      </c>
      <c r="O1118" s="36"/>
      <c r="P1118" s="36"/>
      <c r="Q1118" s="36"/>
      <c r="R1118" s="36"/>
    </row>
    <row r="1119" spans="1:18" s="8" customFormat="1" ht="32.25" hidden="1" customHeight="1" x14ac:dyDescent="0.3">
      <c r="A1119" s="122" t="str">
        <f>'SOW Units'!B128</f>
        <v>9-7.</v>
      </c>
      <c r="B1119" s="542" t="str">
        <f>IF('SOW Units'!C128="","",'SOW Units'!C128)</f>
        <v>Soil, Priority Pollutant Extractable Organics-Base Neutral and Acid Extractables (EPA 8270 list [e.g., EPA 8081/8082 + EPA 8270])</v>
      </c>
      <c r="C1119" s="543"/>
      <c r="D1119" s="57" t="str">
        <f>IF('SOW Units'!E128="","",'SOW Units'!E128)</f>
        <v>Per Sample</v>
      </c>
      <c r="E1119" s="82">
        <f>'SOW Units'!K128</f>
        <v>0</v>
      </c>
      <c r="F1119" s="34">
        <f>'SOW Units'!G128</f>
        <v>158</v>
      </c>
      <c r="G1119" s="244">
        <f t="shared" si="144"/>
        <v>0</v>
      </c>
      <c r="H1119" s="85">
        <v>0</v>
      </c>
      <c r="I1119" s="360">
        <f t="shared" si="145"/>
        <v>0</v>
      </c>
      <c r="J1119" s="89">
        <v>0</v>
      </c>
      <c r="K1119" s="244">
        <f t="shared" si="133"/>
        <v>0</v>
      </c>
      <c r="L1119" s="93">
        <f t="shared" si="146"/>
        <v>0</v>
      </c>
      <c r="M1119" s="375">
        <f t="shared" si="147"/>
        <v>0</v>
      </c>
      <c r="N1119" s="225" t="b">
        <f t="shared" si="148"/>
        <v>0</v>
      </c>
      <c r="O1119" s="36"/>
      <c r="P1119" s="36"/>
      <c r="Q1119" s="36"/>
      <c r="R1119" s="36"/>
    </row>
    <row r="1120" spans="1:18" s="9" customFormat="1" ht="16.5" hidden="1" customHeight="1" x14ac:dyDescent="0.3">
      <c r="A1120" s="122" t="str">
        <f>'SOW Units'!B129</f>
        <v>9-8.</v>
      </c>
      <c r="B1120" s="542" t="str">
        <f>IF('SOW Units'!C129="","",'SOW Units'!C129)</f>
        <v>Soil, Total Recoverable Petroleum Hydrocarbons (FL-PRO)</v>
      </c>
      <c r="C1120" s="543"/>
      <c r="D1120" s="57" t="str">
        <f>IF('SOW Units'!E129="","",'SOW Units'!E129)</f>
        <v>Per Sample</v>
      </c>
      <c r="E1120" s="82">
        <f>'SOW Units'!K129</f>
        <v>0</v>
      </c>
      <c r="F1120" s="34">
        <f>'SOW Units'!G129</f>
        <v>54.69</v>
      </c>
      <c r="G1120" s="244">
        <f t="shared" si="144"/>
        <v>0</v>
      </c>
      <c r="H1120" s="85">
        <v>0</v>
      </c>
      <c r="I1120" s="360">
        <f t="shared" si="145"/>
        <v>0</v>
      </c>
      <c r="J1120" s="89">
        <v>0</v>
      </c>
      <c r="K1120" s="244">
        <f t="shared" si="133"/>
        <v>0</v>
      </c>
      <c r="L1120" s="93">
        <f t="shared" si="146"/>
        <v>0</v>
      </c>
      <c r="M1120" s="375">
        <f t="shared" si="147"/>
        <v>0</v>
      </c>
      <c r="N1120" s="225" t="b">
        <f t="shared" si="148"/>
        <v>0</v>
      </c>
      <c r="O1120" s="45"/>
      <c r="P1120" s="45"/>
      <c r="Q1120" s="45"/>
      <c r="R1120" s="45"/>
    </row>
    <row r="1121" spans="1:18" s="8" customFormat="1" ht="16.5" hidden="1" customHeight="1" x14ac:dyDescent="0.3">
      <c r="A1121" s="122" t="str">
        <f>'SOW Units'!B130</f>
        <v>9-8.a.</v>
      </c>
      <c r="B1121" s="542" t="str">
        <f>IF('SOW Units'!C130="","",'SOW Units'!C130)</f>
        <v>Soil, TRPH Fractionation (MADEP-EPH/VPH Method or TPHCWG Direct Method)</v>
      </c>
      <c r="C1121" s="543"/>
      <c r="D1121" s="57" t="str">
        <f>IF('SOW Units'!E130="","",'SOW Units'!E130)</f>
        <v>Per Sample</v>
      </c>
      <c r="E1121" s="82">
        <f>'SOW Units'!K130</f>
        <v>0</v>
      </c>
      <c r="F1121" s="34">
        <f>'SOW Units'!G130</f>
        <v>262.54000000000002</v>
      </c>
      <c r="G1121" s="244">
        <f t="shared" si="144"/>
        <v>0</v>
      </c>
      <c r="H1121" s="85">
        <v>0</v>
      </c>
      <c r="I1121" s="360">
        <f t="shared" si="145"/>
        <v>0</v>
      </c>
      <c r="J1121" s="89">
        <v>0</v>
      </c>
      <c r="K1121" s="244">
        <f t="shared" si="133"/>
        <v>0</v>
      </c>
      <c r="L1121" s="93">
        <f t="shared" si="146"/>
        <v>0</v>
      </c>
      <c r="M1121" s="375">
        <f t="shared" si="147"/>
        <v>0</v>
      </c>
      <c r="N1121" s="225" t="b">
        <f t="shared" si="148"/>
        <v>0</v>
      </c>
      <c r="O1121" s="36"/>
      <c r="P1121" s="36"/>
      <c r="Q1121" s="36"/>
      <c r="R1121" s="36"/>
    </row>
    <row r="1122" spans="1:18" s="8" customFormat="1" ht="16.5" hidden="1" customHeight="1" x14ac:dyDescent="0.3">
      <c r="A1122" s="122" t="str">
        <f>'SOW Units'!B131</f>
        <v>9-9.</v>
      </c>
      <c r="B1122" s="542" t="str">
        <f>IF('SOW Units'!C131="","",'SOW Units'!C131)</f>
        <v>Soil, PCBs [or Aroclors] (EPA 8082)</v>
      </c>
      <c r="C1122" s="543"/>
      <c r="D1122" s="57" t="str">
        <f>IF('SOW Units'!E131="","",'SOW Units'!E131)</f>
        <v>Per Sample</v>
      </c>
      <c r="E1122" s="82">
        <f>'SOW Units'!K131</f>
        <v>0</v>
      </c>
      <c r="F1122" s="34">
        <f>'SOW Units'!G131</f>
        <v>49.61</v>
      </c>
      <c r="G1122" s="244">
        <f t="shared" si="144"/>
        <v>0</v>
      </c>
      <c r="H1122" s="85">
        <v>0</v>
      </c>
      <c r="I1122" s="360">
        <f t="shared" si="145"/>
        <v>0</v>
      </c>
      <c r="J1122" s="89">
        <v>0</v>
      </c>
      <c r="K1122" s="244">
        <f t="shared" si="133"/>
        <v>0</v>
      </c>
      <c r="L1122" s="93">
        <f t="shared" si="146"/>
        <v>0</v>
      </c>
      <c r="M1122" s="375">
        <f t="shared" si="147"/>
        <v>0</v>
      </c>
      <c r="N1122" s="225" t="b">
        <f t="shared" si="148"/>
        <v>0</v>
      </c>
      <c r="O1122" s="36"/>
      <c r="P1122" s="36"/>
      <c r="Q1122" s="36"/>
      <c r="R1122" s="36"/>
    </row>
    <row r="1123" spans="1:18" s="8" customFormat="1" ht="32.25" hidden="1" customHeight="1" x14ac:dyDescent="0.3">
      <c r="A1123" s="122" t="str">
        <f>'SOW Units'!B132</f>
        <v>9-10.</v>
      </c>
      <c r="B1123" s="542" t="str">
        <f>IF('SOW Units'!C132="","",'SOW Units'!C132)</f>
        <v>Soil, 8 RCRA Metals (EPA 6010 or EPA 6020 [Arsenic, Barium, Cadmium, Chromium, Lead, Selenium, Silver] and EPA 6020 or EPA 7471 [Mercury])</v>
      </c>
      <c r="C1123" s="543"/>
      <c r="D1123" s="57" t="str">
        <f>IF('SOW Units'!E132="","",'SOW Units'!E132)</f>
        <v>Per Sample</v>
      </c>
      <c r="E1123" s="82">
        <f>'SOW Units'!K132</f>
        <v>0</v>
      </c>
      <c r="F1123" s="34">
        <f>'SOW Units'!G132</f>
        <v>76.56</v>
      </c>
      <c r="G1123" s="244">
        <f t="shared" si="144"/>
        <v>0</v>
      </c>
      <c r="H1123" s="85">
        <v>0</v>
      </c>
      <c r="I1123" s="360">
        <f t="shared" si="145"/>
        <v>0</v>
      </c>
      <c r="J1123" s="89">
        <v>0</v>
      </c>
      <c r="K1123" s="244">
        <f t="shared" si="133"/>
        <v>0</v>
      </c>
      <c r="L1123" s="93">
        <f t="shared" si="146"/>
        <v>0</v>
      </c>
      <c r="M1123" s="375">
        <f t="shared" si="147"/>
        <v>0</v>
      </c>
      <c r="N1123" s="225" t="b">
        <f t="shared" si="148"/>
        <v>0</v>
      </c>
      <c r="O1123" s="36"/>
      <c r="P1123" s="36"/>
      <c r="Q1123" s="36"/>
      <c r="R1123" s="36"/>
    </row>
    <row r="1124" spans="1:18" s="8" customFormat="1" ht="16.5" hidden="1" customHeight="1" x14ac:dyDescent="0.3">
      <c r="A1124" s="122" t="str">
        <f>'SOW Units'!B133</f>
        <v>9-11.</v>
      </c>
      <c r="B1124" s="542" t="str">
        <f>IF('SOW Units'!C133="","",'SOW Units'!C133)</f>
        <v>Soil, Arsenic (EPA 6010 or EPA 6020)</v>
      </c>
      <c r="C1124" s="543"/>
      <c r="D1124" s="57" t="str">
        <f>IF('SOW Units'!E133="","",'SOW Units'!E133)</f>
        <v>Per Sample</v>
      </c>
      <c r="E1124" s="82">
        <f>'SOW Units'!K133</f>
        <v>0</v>
      </c>
      <c r="F1124" s="34">
        <f>'SOW Units'!G133</f>
        <v>12.12</v>
      </c>
      <c r="G1124" s="244">
        <f t="shared" si="144"/>
        <v>0</v>
      </c>
      <c r="H1124" s="85">
        <v>0</v>
      </c>
      <c r="I1124" s="360">
        <f t="shared" si="145"/>
        <v>0</v>
      </c>
      <c r="J1124" s="89">
        <v>0</v>
      </c>
      <c r="K1124" s="244">
        <f t="shared" si="133"/>
        <v>0</v>
      </c>
      <c r="L1124" s="93">
        <f t="shared" si="146"/>
        <v>0</v>
      </c>
      <c r="M1124" s="375">
        <f t="shared" si="147"/>
        <v>0</v>
      </c>
      <c r="N1124" s="225" t="b">
        <f t="shared" si="148"/>
        <v>0</v>
      </c>
      <c r="O1124" s="36"/>
      <c r="P1124" s="36"/>
      <c r="Q1124" s="36"/>
      <c r="R1124" s="36"/>
    </row>
    <row r="1125" spans="1:18" s="8" customFormat="1" ht="16.5" hidden="1" customHeight="1" x14ac:dyDescent="0.3">
      <c r="A1125" s="122" t="str">
        <f>'SOW Units'!B134</f>
        <v>9-12.</v>
      </c>
      <c r="B1125" s="542" t="str">
        <f>IF('SOW Units'!C134="","",'SOW Units'!C134)</f>
        <v>Soil, Cadmium (EPA 6010 or EPA 6020)</v>
      </c>
      <c r="C1125" s="543"/>
      <c r="D1125" s="57" t="str">
        <f>IF('SOW Units'!E134="","",'SOW Units'!E134)</f>
        <v>Per Sample</v>
      </c>
      <c r="E1125" s="82">
        <f>'SOW Units'!K134</f>
        <v>0</v>
      </c>
      <c r="F1125" s="34">
        <f>'SOW Units'!G134</f>
        <v>12.12</v>
      </c>
      <c r="G1125" s="244">
        <f t="shared" si="144"/>
        <v>0</v>
      </c>
      <c r="H1125" s="85">
        <v>0</v>
      </c>
      <c r="I1125" s="360">
        <f t="shared" si="145"/>
        <v>0</v>
      </c>
      <c r="J1125" s="89">
        <v>0</v>
      </c>
      <c r="K1125" s="244">
        <f t="shared" si="133"/>
        <v>0</v>
      </c>
      <c r="L1125" s="93">
        <f t="shared" si="146"/>
        <v>0</v>
      </c>
      <c r="M1125" s="375">
        <f t="shared" si="147"/>
        <v>0</v>
      </c>
      <c r="N1125" s="225" t="b">
        <f t="shared" si="148"/>
        <v>0</v>
      </c>
      <c r="O1125" s="36"/>
      <c r="P1125" s="36"/>
      <c r="Q1125" s="36"/>
      <c r="R1125" s="36"/>
    </row>
    <row r="1126" spans="1:18" s="8" customFormat="1" ht="16.5" hidden="1" customHeight="1" x14ac:dyDescent="0.3">
      <c r="A1126" s="122" t="str">
        <f>'SOW Units'!B135</f>
        <v>9-13.</v>
      </c>
      <c r="B1126" s="542" t="str">
        <f>IF('SOW Units'!C135="","",'SOW Units'!C135)</f>
        <v>Soil, Chromium (EPA 6010 or EPA 6020)</v>
      </c>
      <c r="C1126" s="543"/>
      <c r="D1126" s="57" t="str">
        <f>IF('SOW Units'!E135="","",'SOW Units'!E135)</f>
        <v>Per Sample</v>
      </c>
      <c r="E1126" s="82">
        <f>'SOW Units'!K135</f>
        <v>0</v>
      </c>
      <c r="F1126" s="34">
        <f>'SOW Units'!G135</f>
        <v>12.12</v>
      </c>
      <c r="G1126" s="244">
        <f t="shared" si="144"/>
        <v>0</v>
      </c>
      <c r="H1126" s="85">
        <v>0</v>
      </c>
      <c r="I1126" s="360">
        <f t="shared" si="145"/>
        <v>0</v>
      </c>
      <c r="J1126" s="89">
        <v>0</v>
      </c>
      <c r="K1126" s="244">
        <f t="shared" si="133"/>
        <v>0</v>
      </c>
      <c r="L1126" s="93">
        <f t="shared" si="146"/>
        <v>0</v>
      </c>
      <c r="M1126" s="375">
        <f t="shared" si="147"/>
        <v>0</v>
      </c>
      <c r="N1126" s="225" t="b">
        <f t="shared" si="148"/>
        <v>0</v>
      </c>
      <c r="O1126" s="36"/>
      <c r="P1126" s="36"/>
      <c r="Q1126" s="36"/>
      <c r="R1126" s="36"/>
    </row>
    <row r="1127" spans="1:18" s="8" customFormat="1" ht="16.5" hidden="1" customHeight="1" x14ac:dyDescent="0.3">
      <c r="A1127" s="122" t="str">
        <f>'SOW Units'!B136</f>
        <v>9-14.</v>
      </c>
      <c r="B1127" s="542" t="str">
        <f>IF('SOW Units'!C136="","",'SOW Units'!C136)</f>
        <v>Soil, Lead (EPA 6010 or EPA 6020)</v>
      </c>
      <c r="C1127" s="543"/>
      <c r="D1127" s="57" t="str">
        <f>IF('SOW Units'!E136="","",'SOW Units'!E136)</f>
        <v>Per Sample</v>
      </c>
      <c r="E1127" s="82">
        <f>'SOW Units'!K136</f>
        <v>0</v>
      </c>
      <c r="F1127" s="34">
        <f>'SOW Units'!G136</f>
        <v>12.12</v>
      </c>
      <c r="G1127" s="244">
        <f t="shared" si="144"/>
        <v>0</v>
      </c>
      <c r="H1127" s="85">
        <v>0</v>
      </c>
      <c r="I1127" s="360">
        <f t="shared" si="145"/>
        <v>0</v>
      </c>
      <c r="J1127" s="89">
        <v>0</v>
      </c>
      <c r="K1127" s="244">
        <f t="shared" si="133"/>
        <v>0</v>
      </c>
      <c r="L1127" s="93">
        <f t="shared" si="146"/>
        <v>0</v>
      </c>
      <c r="M1127" s="375">
        <f t="shared" si="147"/>
        <v>0</v>
      </c>
      <c r="N1127" s="225" t="b">
        <f t="shared" si="148"/>
        <v>0</v>
      </c>
      <c r="O1127" s="36"/>
      <c r="P1127" s="36"/>
      <c r="Q1127" s="36"/>
      <c r="R1127" s="36"/>
    </row>
    <row r="1128" spans="1:18" s="8" customFormat="1" ht="16.5" hidden="1" customHeight="1" x14ac:dyDescent="0.3">
      <c r="A1128" s="122" t="str">
        <f>'SOW Units'!B137</f>
        <v>9-15.</v>
      </c>
      <c r="B1128" s="542" t="str">
        <f>IF('SOW Units'!C137="","",'SOW Units'!C137)</f>
        <v>Soil, Toxicity Characteristic Leaching Procedure-Extraction Only (EPA 1311)</v>
      </c>
      <c r="C1128" s="543"/>
      <c r="D1128" s="57" t="str">
        <f>IF('SOW Units'!E137="","",'SOW Units'!E137)</f>
        <v>Per Sample</v>
      </c>
      <c r="E1128" s="82">
        <f>'SOW Units'!K137</f>
        <v>0</v>
      </c>
      <c r="F1128" s="34">
        <f>'SOW Units'!G137</f>
        <v>36.450000000000003</v>
      </c>
      <c r="G1128" s="244">
        <f t="shared" si="144"/>
        <v>0</v>
      </c>
      <c r="H1128" s="85">
        <v>0</v>
      </c>
      <c r="I1128" s="360">
        <f t="shared" si="145"/>
        <v>0</v>
      </c>
      <c r="J1128" s="89">
        <v>0</v>
      </c>
      <c r="K1128" s="244">
        <f t="shared" si="133"/>
        <v>0</v>
      </c>
      <c r="L1128" s="93">
        <f t="shared" si="146"/>
        <v>0</v>
      </c>
      <c r="M1128" s="375">
        <f t="shared" si="147"/>
        <v>0</v>
      </c>
      <c r="N1128" s="225" t="b">
        <f t="shared" si="148"/>
        <v>0</v>
      </c>
      <c r="O1128" s="36"/>
      <c r="P1128" s="36"/>
      <c r="Q1128" s="36"/>
      <c r="R1128" s="36"/>
    </row>
    <row r="1129" spans="1:18" s="8" customFormat="1" ht="16.5" hidden="1" customHeight="1" x14ac:dyDescent="0.3">
      <c r="A1129" s="122" t="str">
        <f>'SOW Units'!B138</f>
        <v>9-16.</v>
      </c>
      <c r="B1129" s="542" t="str">
        <f>IF('SOW Units'!C138="","",'SOW Units'!C138)</f>
        <v>Soil, Synthetic Precipitation Leaching Procedure-Extraction Only (EPA1312)</v>
      </c>
      <c r="C1129" s="543"/>
      <c r="D1129" s="57" t="str">
        <f>IF('SOW Units'!E138="","",'SOW Units'!E138)</f>
        <v>Per Sample</v>
      </c>
      <c r="E1129" s="82">
        <f>'SOW Units'!K138</f>
        <v>0</v>
      </c>
      <c r="F1129" s="34">
        <f>'SOW Units'!G138</f>
        <v>36.450000000000003</v>
      </c>
      <c r="G1129" s="244">
        <f t="shared" si="144"/>
        <v>0</v>
      </c>
      <c r="H1129" s="85">
        <v>0</v>
      </c>
      <c r="I1129" s="360">
        <f t="shared" si="145"/>
        <v>0</v>
      </c>
      <c r="J1129" s="89">
        <v>0</v>
      </c>
      <c r="K1129" s="244">
        <f t="shared" si="133"/>
        <v>0</v>
      </c>
      <c r="L1129" s="93">
        <f t="shared" si="146"/>
        <v>0</v>
      </c>
      <c r="M1129" s="375">
        <f t="shared" si="147"/>
        <v>0</v>
      </c>
      <c r="N1129" s="225" t="b">
        <f t="shared" si="148"/>
        <v>0</v>
      </c>
      <c r="O1129" s="36"/>
      <c r="P1129" s="36"/>
      <c r="Q1129" s="36"/>
      <c r="R1129" s="36"/>
    </row>
    <row r="1130" spans="1:18" s="8" customFormat="1" ht="16.5" hidden="1" customHeight="1" x14ac:dyDescent="0.3">
      <c r="A1130" s="122" t="str">
        <f>'SOW Units'!B139</f>
        <v>9-17.</v>
      </c>
      <c r="B1130" s="542" t="str">
        <f>IF('SOW Units'!C139="","",'SOW Units'!C139)</f>
        <v>Soil, Organic Carbon, Total (EPA 9060 or Walkey-Black)</v>
      </c>
      <c r="C1130" s="543"/>
      <c r="D1130" s="57" t="str">
        <f>IF('SOW Units'!E139="","",'SOW Units'!E139)</f>
        <v>Per Sample</v>
      </c>
      <c r="E1130" s="82">
        <f>'SOW Units'!K139</f>
        <v>0</v>
      </c>
      <c r="F1130" s="34">
        <f>'SOW Units'!G139</f>
        <v>46.2</v>
      </c>
      <c r="G1130" s="244">
        <f t="shared" si="144"/>
        <v>0</v>
      </c>
      <c r="H1130" s="85">
        <v>0</v>
      </c>
      <c r="I1130" s="360">
        <f t="shared" si="145"/>
        <v>0</v>
      </c>
      <c r="J1130" s="89">
        <v>0</v>
      </c>
      <c r="K1130" s="244">
        <f t="shared" si="133"/>
        <v>0</v>
      </c>
      <c r="L1130" s="93">
        <f t="shared" si="146"/>
        <v>0</v>
      </c>
      <c r="M1130" s="375">
        <f t="shared" si="147"/>
        <v>0</v>
      </c>
      <c r="N1130" s="225" t="b">
        <f t="shared" si="148"/>
        <v>0</v>
      </c>
      <c r="O1130" s="36"/>
      <c r="P1130" s="36"/>
      <c r="Q1130" s="36"/>
      <c r="R1130" s="36"/>
    </row>
    <row r="1131" spans="1:18" s="8" customFormat="1" ht="32.25" hidden="1" customHeight="1" x14ac:dyDescent="0.3">
      <c r="A1131" s="122" t="str">
        <f>'SOW Units'!B140</f>
        <v>9-18.</v>
      </c>
      <c r="B1131" s="542" t="str">
        <f>IF('SOW Units'!C140="","",'SOW Units'!C140)</f>
        <v>Soil, Dry Bulk Density (ASTM D1556-07, ASTM D2167-08, ASTM D2922-01, -04, -04e, -96e1 or ASTM D2937-10)</v>
      </c>
      <c r="C1131" s="543"/>
      <c r="D1131" s="57" t="str">
        <f>IF('SOW Units'!E140="","",'SOW Units'!E140)</f>
        <v>Per Sample</v>
      </c>
      <c r="E1131" s="82">
        <f>'SOW Units'!K140</f>
        <v>0</v>
      </c>
      <c r="F1131" s="34">
        <f>'SOW Units'!G140</f>
        <v>73.5</v>
      </c>
      <c r="G1131" s="244">
        <f t="shared" si="144"/>
        <v>0</v>
      </c>
      <c r="H1131" s="85">
        <v>0</v>
      </c>
      <c r="I1131" s="360">
        <f t="shared" si="145"/>
        <v>0</v>
      </c>
      <c r="J1131" s="89">
        <v>0</v>
      </c>
      <c r="K1131" s="244">
        <f t="shared" si="133"/>
        <v>0</v>
      </c>
      <c r="L1131" s="93">
        <f t="shared" si="146"/>
        <v>0</v>
      </c>
      <c r="M1131" s="375">
        <f t="shared" si="147"/>
        <v>0</v>
      </c>
      <c r="N1131" s="225" t="b">
        <f t="shared" si="148"/>
        <v>0</v>
      </c>
      <c r="O1131" s="36"/>
      <c r="P1131" s="36"/>
      <c r="Q1131" s="36"/>
      <c r="R1131" s="36"/>
    </row>
    <row r="1132" spans="1:18" s="8" customFormat="1" ht="16.5" hidden="1" customHeight="1" x14ac:dyDescent="0.3">
      <c r="A1132" s="122" t="str">
        <f>'SOW Units'!B141</f>
        <v>9-19.</v>
      </c>
      <c r="B1132" s="542" t="str">
        <f>IF('SOW Units'!C141="","",'SOW Units'!C141)</f>
        <v>Soil, Moisture Content (ASTM D2216-10)</v>
      </c>
      <c r="C1132" s="543"/>
      <c r="D1132" s="57" t="str">
        <f>IF('SOW Units'!E141="","",'SOW Units'!E141)</f>
        <v>Per Sample</v>
      </c>
      <c r="E1132" s="82">
        <f>'SOW Units'!K141</f>
        <v>0</v>
      </c>
      <c r="F1132" s="34">
        <f>'SOW Units'!G141</f>
        <v>10.5</v>
      </c>
      <c r="G1132" s="244">
        <f t="shared" si="144"/>
        <v>0</v>
      </c>
      <c r="H1132" s="85">
        <v>0</v>
      </c>
      <c r="I1132" s="360">
        <f t="shared" si="145"/>
        <v>0</v>
      </c>
      <c r="J1132" s="89">
        <v>0</v>
      </c>
      <c r="K1132" s="244">
        <f t="shared" ref="K1132:K1195" si="149">$F1132*J1132</f>
        <v>0</v>
      </c>
      <c r="L1132" s="93">
        <f t="shared" si="146"/>
        <v>0</v>
      </c>
      <c r="M1132" s="375">
        <f t="shared" si="147"/>
        <v>0</v>
      </c>
      <c r="N1132" s="225" t="b">
        <f t="shared" si="148"/>
        <v>0</v>
      </c>
      <c r="O1132" s="36"/>
      <c r="P1132" s="36"/>
      <c r="Q1132" s="36"/>
      <c r="R1132" s="36"/>
    </row>
    <row r="1133" spans="1:18" s="8" customFormat="1" ht="16.5" hidden="1" customHeight="1" x14ac:dyDescent="0.3">
      <c r="A1133" s="122" t="str">
        <f>'SOW Units'!B142</f>
        <v>9-20.</v>
      </c>
      <c r="B1133" s="542" t="str">
        <f>IF('SOW Units'!C142="","",'SOW Units'!C142)</f>
        <v>Soil, Texture, (See Gee 7 Bauder [1966])</v>
      </c>
      <c r="C1133" s="543"/>
      <c r="D1133" s="57" t="str">
        <f>IF('SOW Units'!E142="","",'SOW Units'!E142)</f>
        <v>Per Sample</v>
      </c>
      <c r="E1133" s="82">
        <f>'SOW Units'!K142</f>
        <v>0</v>
      </c>
      <c r="F1133" s="34">
        <f>'SOW Units'!G142</f>
        <v>68.25</v>
      </c>
      <c r="G1133" s="244">
        <f t="shared" si="144"/>
        <v>0</v>
      </c>
      <c r="H1133" s="85">
        <v>0</v>
      </c>
      <c r="I1133" s="360">
        <f t="shared" si="145"/>
        <v>0</v>
      </c>
      <c r="J1133" s="89">
        <v>0</v>
      </c>
      <c r="K1133" s="244">
        <f t="shared" si="149"/>
        <v>0</v>
      </c>
      <c r="L1133" s="93">
        <f t="shared" si="146"/>
        <v>0</v>
      </c>
      <c r="M1133" s="375">
        <f t="shared" si="147"/>
        <v>0</v>
      </c>
      <c r="N1133" s="225" t="b">
        <f t="shared" si="148"/>
        <v>0</v>
      </c>
      <c r="O1133" s="36"/>
      <c r="P1133" s="36"/>
      <c r="Q1133" s="36"/>
      <c r="R1133" s="36"/>
    </row>
    <row r="1134" spans="1:18" s="8" customFormat="1" ht="32.25" hidden="1" customHeight="1" x14ac:dyDescent="0.3">
      <c r="A1134" s="122" t="str">
        <f>'SOW Units'!B143</f>
        <v>9-21.</v>
      </c>
      <c r="B1134" s="542" t="str">
        <f>IF('SOW Units'!C143="","",'SOW Units'!C143)</f>
        <v>Soil, GC/MS Full Scan, Alkanes, Isoalkanes, Cycloalkanes, Aromatics, Bicyclane, Sterane, and Terpane Biomarkers (ASTM D5739 High Resolution GC/MS)</v>
      </c>
      <c r="C1134" s="543"/>
      <c r="D1134" s="57" t="str">
        <f>IF('SOW Units'!E143="","",'SOW Units'!E143)</f>
        <v>Per Sample</v>
      </c>
      <c r="E1134" s="82">
        <f>'SOW Units'!K143</f>
        <v>0</v>
      </c>
      <c r="F1134" s="34">
        <f>'SOW Units'!G143</f>
        <v>346.5</v>
      </c>
      <c r="G1134" s="244">
        <f t="shared" si="144"/>
        <v>0</v>
      </c>
      <c r="H1134" s="85">
        <v>0</v>
      </c>
      <c r="I1134" s="360">
        <f t="shared" si="145"/>
        <v>0</v>
      </c>
      <c r="J1134" s="89">
        <v>0</v>
      </c>
      <c r="K1134" s="244">
        <f t="shared" si="149"/>
        <v>0</v>
      </c>
      <c r="L1134" s="93">
        <f t="shared" si="146"/>
        <v>0</v>
      </c>
      <c r="M1134" s="375">
        <f t="shared" si="147"/>
        <v>0</v>
      </c>
      <c r="N1134" s="225" t="b">
        <f t="shared" si="148"/>
        <v>0</v>
      </c>
      <c r="O1134" s="36"/>
      <c r="P1134" s="36"/>
      <c r="Q1134" s="36"/>
      <c r="R1134" s="36"/>
    </row>
    <row r="1135" spans="1:18" s="8" customFormat="1" ht="32.25" hidden="1" customHeight="1" x14ac:dyDescent="0.3">
      <c r="A1135" s="122" t="str">
        <f>'SOW Units'!B144</f>
        <v>9-22.</v>
      </c>
      <c r="B1135" s="542" t="str">
        <f>IF('SOW Units'!C144="","",'SOW Units'!C144)</f>
        <v>Soil, Gasoline Hydrocarbon Composition, Gasoline PIANO (paraffins, isoparaffins, aromatics, naphthenes and olefins) (EPA 8260Mod, High Resolution GC/MS)</v>
      </c>
      <c r="C1135" s="543"/>
      <c r="D1135" s="57" t="str">
        <f>IF('SOW Units'!E144="","",'SOW Units'!E144)</f>
        <v>Per Sample</v>
      </c>
      <c r="E1135" s="82">
        <f>'SOW Units'!K144</f>
        <v>0</v>
      </c>
      <c r="F1135" s="34">
        <f>'SOW Units'!G144</f>
        <v>346.5</v>
      </c>
      <c r="G1135" s="244">
        <f t="shared" si="144"/>
        <v>0</v>
      </c>
      <c r="H1135" s="85">
        <v>0</v>
      </c>
      <c r="I1135" s="360">
        <f t="shared" si="145"/>
        <v>0</v>
      </c>
      <c r="J1135" s="89">
        <v>0</v>
      </c>
      <c r="K1135" s="244">
        <f t="shared" si="149"/>
        <v>0</v>
      </c>
      <c r="L1135" s="93">
        <f t="shared" si="146"/>
        <v>0</v>
      </c>
      <c r="M1135" s="375">
        <f t="shared" si="147"/>
        <v>0</v>
      </c>
      <c r="N1135" s="225" t="b">
        <f t="shared" si="148"/>
        <v>0</v>
      </c>
      <c r="O1135" s="36"/>
      <c r="P1135" s="36"/>
      <c r="Q1135" s="36"/>
      <c r="R1135" s="36"/>
    </row>
    <row r="1136" spans="1:18" s="8" customFormat="1" ht="32.25" hidden="1" customHeight="1" x14ac:dyDescent="0.3">
      <c r="A1136" s="122" t="str">
        <f>'SOW Units'!B145</f>
        <v>9-23.</v>
      </c>
      <c r="B1136" s="542" t="str">
        <f>IF('SOW Units'!C145="","",'SOW Units'!C145)</f>
        <v>Soil, 5 Fuel Oxygenates, MTBE, DIPE, TAME, ETBE and TBA (EPA 8260Mod, High Resolution GC/MS)</v>
      </c>
      <c r="C1136" s="543"/>
      <c r="D1136" s="57" t="str">
        <f>IF('SOW Units'!E145="","",'SOW Units'!E145)</f>
        <v>Per Sample</v>
      </c>
      <c r="E1136" s="82">
        <f>'SOW Units'!K145</f>
        <v>0</v>
      </c>
      <c r="F1136" s="34">
        <f>'SOW Units'!G145</f>
        <v>57.75</v>
      </c>
      <c r="G1136" s="244">
        <f t="shared" si="144"/>
        <v>0</v>
      </c>
      <c r="H1136" s="85">
        <v>0</v>
      </c>
      <c r="I1136" s="360">
        <f t="shared" si="145"/>
        <v>0</v>
      </c>
      <c r="J1136" s="89">
        <v>0</v>
      </c>
      <c r="K1136" s="244">
        <f t="shared" si="149"/>
        <v>0</v>
      </c>
      <c r="L1136" s="93">
        <f t="shared" si="146"/>
        <v>0</v>
      </c>
      <c r="M1136" s="375">
        <f t="shared" si="147"/>
        <v>0</v>
      </c>
      <c r="N1136" s="225" t="b">
        <f t="shared" si="148"/>
        <v>0</v>
      </c>
      <c r="O1136" s="36"/>
      <c r="P1136" s="36"/>
      <c r="Q1136" s="36"/>
      <c r="R1136" s="36"/>
    </row>
    <row r="1137" spans="1:18" s="8" customFormat="1" ht="16.5" hidden="1" customHeight="1" x14ac:dyDescent="0.3">
      <c r="A1137" s="122" t="str">
        <f>'SOW Units'!B146</f>
        <v>9-24.</v>
      </c>
      <c r="B1137" s="542" t="str">
        <f>IF('SOW Units'!C146="","",'SOW Units'!C146)</f>
        <v>Soil, C10-C40 Alkane Fingerprint, N-Alkanes and Isoalkanes (ASTM D3328 GC/MS)</v>
      </c>
      <c r="C1137" s="543"/>
      <c r="D1137" s="57" t="str">
        <f>IF('SOW Units'!E146="","",'SOW Units'!E146)</f>
        <v>Per Sample</v>
      </c>
      <c r="E1137" s="82">
        <f>'SOW Units'!K146</f>
        <v>0</v>
      </c>
      <c r="F1137" s="34">
        <f>'SOW Units'!G146</f>
        <v>236.25</v>
      </c>
      <c r="G1137" s="244">
        <f t="shared" si="144"/>
        <v>0</v>
      </c>
      <c r="H1137" s="85">
        <v>0</v>
      </c>
      <c r="I1137" s="360">
        <f t="shared" si="145"/>
        <v>0</v>
      </c>
      <c r="J1137" s="89">
        <v>0</v>
      </c>
      <c r="K1137" s="244">
        <f t="shared" si="149"/>
        <v>0</v>
      </c>
      <c r="L1137" s="93">
        <f t="shared" si="146"/>
        <v>0</v>
      </c>
      <c r="M1137" s="375">
        <f t="shared" si="147"/>
        <v>0</v>
      </c>
      <c r="N1137" s="225" t="b">
        <f t="shared" si="148"/>
        <v>0</v>
      </c>
      <c r="O1137" s="36"/>
      <c r="P1137" s="36"/>
      <c r="Q1137" s="36"/>
      <c r="R1137" s="36"/>
    </row>
    <row r="1138" spans="1:18" s="8" customFormat="1" ht="17.25" hidden="1" customHeight="1" x14ac:dyDescent="0.3">
      <c r="A1138" s="253" t="str">
        <f>'SOW Units'!B147</f>
        <v>9.B.</v>
      </c>
      <c r="B1138" s="560" t="str">
        <f>IF('SOW Units'!C147="","",'SOW Units'!C147)</f>
        <v>WATER ANALYSIS</v>
      </c>
      <c r="C1138" s="561"/>
      <c r="D1138" s="206" t="str">
        <f>IF('SOW Units'!E147="","",'SOW Units'!E147)</f>
        <v/>
      </c>
      <c r="E1138" s="207"/>
      <c r="F1138" s="194"/>
      <c r="G1138" s="243"/>
      <c r="H1138" s="208"/>
      <c r="I1138" s="359"/>
      <c r="J1138" s="196"/>
      <c r="K1138" s="243"/>
      <c r="L1138" s="209"/>
      <c r="M1138" s="374"/>
      <c r="N1138" s="225" t="b">
        <f t="shared" si="148"/>
        <v>0</v>
      </c>
      <c r="O1138" s="36"/>
      <c r="P1138" s="36"/>
      <c r="Q1138" s="36"/>
      <c r="R1138" s="36"/>
    </row>
    <row r="1139" spans="1:18" s="8" customFormat="1" ht="16.5" hidden="1" customHeight="1" x14ac:dyDescent="0.3">
      <c r="A1139" s="122" t="str">
        <f>'SOW Units'!B148</f>
        <v>9-25.</v>
      </c>
      <c r="B1139" s="542" t="str">
        <f>IF('SOW Units'!C148="","",'SOW Units'!C148)</f>
        <v>Water, Gasoline/Kerosene Analytical Group-Table C of Ch. 62-780, F.A.C. (multiple methods)</v>
      </c>
      <c r="C1139" s="543"/>
      <c r="D1139" s="57" t="str">
        <f>IF('SOW Units'!E148="","",'SOW Units'!E148)</f>
        <v>Per Sample</v>
      </c>
      <c r="E1139" s="82">
        <f>'SOW Units'!K148</f>
        <v>0</v>
      </c>
      <c r="F1139" s="34">
        <f>'SOW Units'!G148</f>
        <v>267.39999999999998</v>
      </c>
      <c r="G1139" s="244">
        <f t="shared" ref="G1139:G1187" si="150">$F1139*E1139</f>
        <v>0</v>
      </c>
      <c r="H1139" s="85">
        <v>0</v>
      </c>
      <c r="I1139" s="360">
        <f t="shared" ref="I1139:I1187" si="151">H1139*F1139</f>
        <v>0</v>
      </c>
      <c r="J1139" s="89">
        <v>0</v>
      </c>
      <c r="K1139" s="244">
        <f t="shared" si="149"/>
        <v>0</v>
      </c>
      <c r="L1139" s="93">
        <f t="shared" ref="L1139:L1187" si="152">E1139-H1139-J1139</f>
        <v>0</v>
      </c>
      <c r="M1139" s="375">
        <f t="shared" ref="M1139:M1187" si="153">G1139-I1139-K1139</f>
        <v>0</v>
      </c>
      <c r="N1139" s="225" t="b">
        <f t="shared" si="148"/>
        <v>0</v>
      </c>
      <c r="O1139" s="36"/>
      <c r="P1139" s="36"/>
      <c r="Q1139" s="36"/>
      <c r="R1139" s="36"/>
    </row>
    <row r="1140" spans="1:18" s="8" customFormat="1" ht="32.25" hidden="1" customHeight="1" x14ac:dyDescent="0.3">
      <c r="A1140" s="122" t="str">
        <f>'SOW Units'!B149</f>
        <v>9-26.</v>
      </c>
      <c r="B1140" s="542" t="str">
        <f>IF('SOW Units'!C149="","",'SOW Units'!C149)</f>
        <v>Water, Used Oil/Unknown Product Group-Table D of Ch. 62-780, F.A.C., except for non-Priority Pollutant Organics (multiple methods)</v>
      </c>
      <c r="C1140" s="543"/>
      <c r="D1140" s="57" t="str">
        <f>IF('SOW Units'!E149="","",'SOW Units'!E149)</f>
        <v>Per Sample</v>
      </c>
      <c r="E1140" s="82">
        <f>'SOW Units'!K149</f>
        <v>0</v>
      </c>
      <c r="F1140" s="34">
        <f>'SOW Units'!G149</f>
        <v>457.25</v>
      </c>
      <c r="G1140" s="244">
        <f t="shared" si="150"/>
        <v>0</v>
      </c>
      <c r="H1140" s="85">
        <v>0</v>
      </c>
      <c r="I1140" s="360">
        <f t="shared" si="151"/>
        <v>0</v>
      </c>
      <c r="J1140" s="89">
        <v>0</v>
      </c>
      <c r="K1140" s="244">
        <f t="shared" si="149"/>
        <v>0</v>
      </c>
      <c r="L1140" s="93">
        <f t="shared" si="152"/>
        <v>0</v>
      </c>
      <c r="M1140" s="375">
        <f t="shared" si="153"/>
        <v>0</v>
      </c>
      <c r="N1140" s="225" t="b">
        <f t="shared" si="148"/>
        <v>0</v>
      </c>
      <c r="O1140" s="36"/>
      <c r="P1140" s="36"/>
      <c r="Q1140" s="36"/>
      <c r="R1140" s="36"/>
    </row>
    <row r="1141" spans="1:18" s="8" customFormat="1" ht="16.5" hidden="1" customHeight="1" x14ac:dyDescent="0.3">
      <c r="A1141" s="122" t="str">
        <f>'SOW Units'!B150</f>
        <v>9-27.</v>
      </c>
      <c r="B1141" s="542" t="str">
        <f>IF('SOW Units'!C150="","",'SOW Units'!C150)</f>
        <v>Water, BTEX + MTBE (EPA 602, EPA 624, EPA 8021 or EPA 8260)</v>
      </c>
      <c r="C1141" s="543"/>
      <c r="D1141" s="57" t="str">
        <f>IF('SOW Units'!E150="","",'SOW Units'!E150)</f>
        <v>Per Sample</v>
      </c>
      <c r="E1141" s="82">
        <f>'SOW Units'!K150</f>
        <v>0</v>
      </c>
      <c r="F1141" s="34">
        <f>'SOW Units'!G150</f>
        <v>46.17</v>
      </c>
      <c r="G1141" s="244">
        <f t="shared" si="150"/>
        <v>0</v>
      </c>
      <c r="H1141" s="85">
        <v>0</v>
      </c>
      <c r="I1141" s="360">
        <f t="shared" si="151"/>
        <v>0</v>
      </c>
      <c r="J1141" s="89">
        <v>0</v>
      </c>
      <c r="K1141" s="244">
        <f t="shared" si="149"/>
        <v>0</v>
      </c>
      <c r="L1141" s="93">
        <f t="shared" si="152"/>
        <v>0</v>
      </c>
      <c r="M1141" s="375">
        <f t="shared" si="153"/>
        <v>0</v>
      </c>
      <c r="N1141" s="225" t="b">
        <f t="shared" si="148"/>
        <v>0</v>
      </c>
      <c r="O1141" s="36"/>
      <c r="P1141" s="36"/>
      <c r="Q1141" s="36"/>
      <c r="R1141" s="36"/>
    </row>
    <row r="1142" spans="1:18" s="8" customFormat="1" ht="16.5" hidden="1" customHeight="1" x14ac:dyDescent="0.3">
      <c r="A1142" s="122" t="str">
        <f>'SOW Units'!B151</f>
        <v>9-28.</v>
      </c>
      <c r="B1142" s="542" t="str">
        <f>IF('SOW Units'!C151="","",'SOW Units'!C151)</f>
        <v>Water, Volatile Organic Halocarbons, except EDB (EPA 8021 or EPA 8260)</v>
      </c>
      <c r="C1142" s="543"/>
      <c r="D1142" s="57" t="str">
        <f>IF('SOW Units'!E151="","",'SOW Units'!E151)</f>
        <v>Per Sample</v>
      </c>
      <c r="E1142" s="82">
        <f>'SOW Units'!K151</f>
        <v>0</v>
      </c>
      <c r="F1142" s="34">
        <f>'SOW Units'!G151</f>
        <v>63</v>
      </c>
      <c r="G1142" s="244">
        <f t="shared" si="150"/>
        <v>0</v>
      </c>
      <c r="H1142" s="85">
        <v>0</v>
      </c>
      <c r="I1142" s="360">
        <f t="shared" si="151"/>
        <v>0</v>
      </c>
      <c r="J1142" s="89">
        <v>0</v>
      </c>
      <c r="K1142" s="244">
        <f t="shared" si="149"/>
        <v>0</v>
      </c>
      <c r="L1142" s="93">
        <f t="shared" si="152"/>
        <v>0</v>
      </c>
      <c r="M1142" s="375">
        <f t="shared" si="153"/>
        <v>0</v>
      </c>
      <c r="N1142" s="225" t="b">
        <f t="shared" si="148"/>
        <v>0</v>
      </c>
      <c r="O1142" s="36"/>
      <c r="P1142" s="36"/>
      <c r="Q1142" s="36"/>
      <c r="R1142" s="36"/>
    </row>
    <row r="1143" spans="1:18" s="8" customFormat="1" ht="16.5" hidden="1" customHeight="1" x14ac:dyDescent="0.3">
      <c r="A1143" s="122" t="str">
        <f>'SOW Units'!B152</f>
        <v>9-29.</v>
      </c>
      <c r="B1143" s="542" t="str">
        <f>IF('SOW Units'!C152="","",'SOW Units'!C152)</f>
        <v>Water, BTEX + MTBE + VOHs (EPA 601/602, EPA 624, EPA 6021 or EPA 8260)</v>
      </c>
      <c r="C1143" s="543"/>
      <c r="D1143" s="57" t="str">
        <f>IF('SOW Units'!E152="","",'SOW Units'!E152)</f>
        <v>Per Sample</v>
      </c>
      <c r="E1143" s="82">
        <f>'SOW Units'!K152</f>
        <v>0</v>
      </c>
      <c r="F1143" s="34">
        <f>'SOW Units'!G152</f>
        <v>66.150000000000006</v>
      </c>
      <c r="G1143" s="244">
        <f t="shared" si="150"/>
        <v>0</v>
      </c>
      <c r="H1143" s="85">
        <v>0</v>
      </c>
      <c r="I1143" s="360">
        <f t="shared" si="151"/>
        <v>0</v>
      </c>
      <c r="J1143" s="89">
        <v>0</v>
      </c>
      <c r="K1143" s="244">
        <f t="shared" si="149"/>
        <v>0</v>
      </c>
      <c r="L1143" s="93">
        <f t="shared" si="152"/>
        <v>0</v>
      </c>
      <c r="M1143" s="375">
        <f t="shared" si="153"/>
        <v>0</v>
      </c>
      <c r="N1143" s="225" t="b">
        <f t="shared" si="148"/>
        <v>0</v>
      </c>
      <c r="O1143" s="36"/>
      <c r="P1143" s="36"/>
      <c r="Q1143" s="36"/>
      <c r="R1143" s="36"/>
    </row>
    <row r="1144" spans="1:18" s="8" customFormat="1" ht="32.25" hidden="1" customHeight="1" x14ac:dyDescent="0.3">
      <c r="A1144" s="122" t="str">
        <f>'SOW Units'!B153</f>
        <v>9-30.</v>
      </c>
      <c r="B1144" s="542" t="str">
        <f>IF('SOW Units'!C153="","",'SOW Units'!C153)</f>
        <v>Water, Polycyclic Aromatic Hydrocarbons, including 1-methylnaphthalene + 2-methylnaphthalene (EPA 610 [HPLC], EPA 625, EPA 8270 or EPA 8310)</v>
      </c>
      <c r="C1144" s="543"/>
      <c r="D1144" s="57" t="str">
        <f>IF('SOW Units'!E153="","",'SOW Units'!E153)</f>
        <v>Per Sample</v>
      </c>
      <c r="E1144" s="82">
        <f>'SOW Units'!K153</f>
        <v>0</v>
      </c>
      <c r="F1144" s="34">
        <f>'SOW Units'!G153</f>
        <v>81.58</v>
      </c>
      <c r="G1144" s="244">
        <f t="shared" si="150"/>
        <v>0</v>
      </c>
      <c r="H1144" s="85">
        <v>0</v>
      </c>
      <c r="I1144" s="360">
        <f t="shared" si="151"/>
        <v>0</v>
      </c>
      <c r="J1144" s="89">
        <v>0</v>
      </c>
      <c r="K1144" s="244">
        <f t="shared" si="149"/>
        <v>0</v>
      </c>
      <c r="L1144" s="93">
        <f t="shared" si="152"/>
        <v>0</v>
      </c>
      <c r="M1144" s="375">
        <f t="shared" si="153"/>
        <v>0</v>
      </c>
      <c r="N1144" s="225" t="b">
        <f t="shared" si="148"/>
        <v>0</v>
      </c>
      <c r="O1144" s="36"/>
      <c r="P1144" s="36"/>
      <c r="Q1144" s="36"/>
      <c r="R1144" s="36"/>
    </row>
    <row r="1145" spans="1:18" s="8" customFormat="1" ht="16.5" hidden="1" customHeight="1" x14ac:dyDescent="0.3">
      <c r="A1145" s="122" t="str">
        <f>'SOW Units'!B154</f>
        <v>9-31.</v>
      </c>
      <c r="B1145" s="542" t="str">
        <f>IF('SOW Units'!C154="","",'SOW Units'!C154)</f>
        <v>Water, EDB [1,2-dibromoethane or ethylene dibromide] (EPA 504.1 or EPA 8011)</v>
      </c>
      <c r="C1145" s="543"/>
      <c r="D1145" s="57" t="str">
        <f>IF('SOW Units'!E154="","",'SOW Units'!E154)</f>
        <v>Per Sample</v>
      </c>
      <c r="E1145" s="82">
        <f>'SOW Units'!K154</f>
        <v>0</v>
      </c>
      <c r="F1145" s="34">
        <f>'SOW Units'!G154</f>
        <v>40.950000000000003</v>
      </c>
      <c r="G1145" s="244">
        <f t="shared" si="150"/>
        <v>0</v>
      </c>
      <c r="H1145" s="85">
        <v>0</v>
      </c>
      <c r="I1145" s="360">
        <f t="shared" si="151"/>
        <v>0</v>
      </c>
      <c r="J1145" s="89">
        <v>0</v>
      </c>
      <c r="K1145" s="244">
        <f t="shared" si="149"/>
        <v>0</v>
      </c>
      <c r="L1145" s="93">
        <f t="shared" si="152"/>
        <v>0</v>
      </c>
      <c r="M1145" s="375">
        <f t="shared" si="153"/>
        <v>0</v>
      </c>
      <c r="N1145" s="225" t="b">
        <f t="shared" si="148"/>
        <v>0</v>
      </c>
      <c r="O1145" s="36"/>
      <c r="P1145" s="36"/>
      <c r="Q1145" s="36"/>
      <c r="R1145" s="36"/>
    </row>
    <row r="1146" spans="1:18" s="8" customFormat="1" ht="16.5" hidden="1" customHeight="1" x14ac:dyDescent="0.3">
      <c r="A1146" s="122" t="str">
        <f>'SOW Units'!B155</f>
        <v>9-31.a.</v>
      </c>
      <c r="B1146" s="542" t="str">
        <f>IF('SOW Units'!C155="","",'SOW Units'!C155)</f>
        <v>Water, EDB [1,2-dibromoethane or ethylene dibromide] (EPA 8260 SIM)</v>
      </c>
      <c r="C1146" s="543"/>
      <c r="D1146" s="57" t="str">
        <f>IF('SOW Units'!E155="","",'SOW Units'!E155)</f>
        <v>Per Sample</v>
      </c>
      <c r="E1146" s="82">
        <f>'SOW Units'!K155</f>
        <v>0</v>
      </c>
      <c r="F1146" s="34">
        <f>'SOW Units'!G155</f>
        <v>45.36</v>
      </c>
      <c r="G1146" s="244">
        <f t="shared" si="150"/>
        <v>0</v>
      </c>
      <c r="H1146" s="85">
        <v>0</v>
      </c>
      <c r="I1146" s="360">
        <f t="shared" si="151"/>
        <v>0</v>
      </c>
      <c r="J1146" s="89">
        <v>0</v>
      </c>
      <c r="K1146" s="244">
        <f t="shared" si="149"/>
        <v>0</v>
      </c>
      <c r="L1146" s="93">
        <f t="shared" si="152"/>
        <v>0</v>
      </c>
      <c r="M1146" s="375">
        <f t="shared" si="153"/>
        <v>0</v>
      </c>
      <c r="N1146" s="225" t="b">
        <f t="shared" si="148"/>
        <v>0</v>
      </c>
      <c r="O1146" s="36"/>
      <c r="P1146" s="36"/>
      <c r="Q1146" s="36"/>
      <c r="R1146" s="36"/>
    </row>
    <row r="1147" spans="1:18" s="8" customFormat="1" ht="16.5" hidden="1" customHeight="1" x14ac:dyDescent="0.3">
      <c r="A1147" s="122" t="str">
        <f>'SOW Units'!B156</f>
        <v>9-32.</v>
      </c>
      <c r="B1147" s="542" t="str">
        <f>IF('SOW Units'!C156="","",'SOW Units'!C156)</f>
        <v>Water, Priority Pollutant Volatile Organics [for NPDES purposes only] (EPA 624)</v>
      </c>
      <c r="C1147" s="543"/>
      <c r="D1147" s="57" t="str">
        <f>IF('SOW Units'!E156="","",'SOW Units'!E156)</f>
        <v>Per Sample</v>
      </c>
      <c r="E1147" s="82">
        <f>'SOW Units'!K156</f>
        <v>0</v>
      </c>
      <c r="F1147" s="34">
        <f>'SOW Units'!G156</f>
        <v>66.150000000000006</v>
      </c>
      <c r="G1147" s="244">
        <f t="shared" si="150"/>
        <v>0</v>
      </c>
      <c r="H1147" s="85">
        <v>0</v>
      </c>
      <c r="I1147" s="360">
        <f t="shared" si="151"/>
        <v>0</v>
      </c>
      <c r="J1147" s="89">
        <v>0</v>
      </c>
      <c r="K1147" s="244">
        <f t="shared" si="149"/>
        <v>0</v>
      </c>
      <c r="L1147" s="93">
        <f t="shared" si="152"/>
        <v>0</v>
      </c>
      <c r="M1147" s="375">
        <f t="shared" si="153"/>
        <v>0</v>
      </c>
      <c r="N1147" s="225" t="b">
        <f t="shared" si="148"/>
        <v>0</v>
      </c>
      <c r="O1147" s="36"/>
      <c r="P1147" s="36"/>
      <c r="Q1147" s="36"/>
      <c r="R1147" s="36"/>
    </row>
    <row r="1148" spans="1:18" s="8" customFormat="1" ht="16.5" hidden="1" customHeight="1" x14ac:dyDescent="0.3">
      <c r="A1148" s="122" t="str">
        <f>'SOW Units'!B157</f>
        <v>9-33.</v>
      </c>
      <c r="B1148" s="542" t="str">
        <f>IF('SOW Units'!C157="","",'SOW Units'!C157)</f>
        <v>Water, Priority Pollutant Volatile Organics (EPA 8260)</v>
      </c>
      <c r="C1148" s="543"/>
      <c r="D1148" s="57" t="str">
        <f>IF('SOW Units'!E157="","",'SOW Units'!E157)</f>
        <v>Per Sample</v>
      </c>
      <c r="E1148" s="82">
        <f>'SOW Units'!K157</f>
        <v>0</v>
      </c>
      <c r="F1148" s="34">
        <f>'SOW Units'!G157</f>
        <v>74.87</v>
      </c>
      <c r="G1148" s="244">
        <f t="shared" si="150"/>
        <v>0</v>
      </c>
      <c r="H1148" s="85">
        <v>0</v>
      </c>
      <c r="I1148" s="360">
        <f t="shared" si="151"/>
        <v>0</v>
      </c>
      <c r="J1148" s="89">
        <v>0</v>
      </c>
      <c r="K1148" s="244">
        <f t="shared" si="149"/>
        <v>0</v>
      </c>
      <c r="L1148" s="93">
        <f t="shared" si="152"/>
        <v>0</v>
      </c>
      <c r="M1148" s="375">
        <f t="shared" si="153"/>
        <v>0</v>
      </c>
      <c r="N1148" s="225" t="b">
        <f t="shared" si="148"/>
        <v>0</v>
      </c>
      <c r="O1148" s="36"/>
      <c r="P1148" s="36"/>
      <c r="Q1148" s="36"/>
      <c r="R1148" s="36"/>
    </row>
    <row r="1149" spans="1:18" s="8" customFormat="1" ht="32.25" hidden="1" customHeight="1" x14ac:dyDescent="0.3">
      <c r="A1149" s="122" t="str">
        <f>'SOW Units'!B158</f>
        <v>9-34.</v>
      </c>
      <c r="B1149" s="542" t="str">
        <f>IF('SOW Units'!C158="","",'SOW Units'!C158)</f>
        <v>Water, Priority Pollutant Extractable Organics-Base Neutral and Acid Extractables [for NPDES purposes only] (EPA 625 list [e.g., EPA 608 + EPA 625])</v>
      </c>
      <c r="C1149" s="543"/>
      <c r="D1149" s="57" t="str">
        <f>IF('SOW Units'!E158="","",'SOW Units'!E158)</f>
        <v>Per Sample</v>
      </c>
      <c r="E1149" s="82">
        <f>'SOW Units'!K158</f>
        <v>0</v>
      </c>
      <c r="F1149" s="34">
        <f>'SOW Units'!G158</f>
        <v>141.75</v>
      </c>
      <c r="G1149" s="244">
        <f t="shared" si="150"/>
        <v>0</v>
      </c>
      <c r="H1149" s="85">
        <v>0</v>
      </c>
      <c r="I1149" s="360">
        <f t="shared" si="151"/>
        <v>0</v>
      </c>
      <c r="J1149" s="89">
        <v>0</v>
      </c>
      <c r="K1149" s="244">
        <f t="shared" si="149"/>
        <v>0</v>
      </c>
      <c r="L1149" s="93">
        <f t="shared" si="152"/>
        <v>0</v>
      </c>
      <c r="M1149" s="375">
        <f t="shared" si="153"/>
        <v>0</v>
      </c>
      <c r="N1149" s="225" t="b">
        <f t="shared" si="148"/>
        <v>0</v>
      </c>
      <c r="O1149" s="36"/>
      <c r="P1149" s="36"/>
      <c r="Q1149" s="36"/>
      <c r="R1149" s="36"/>
    </row>
    <row r="1150" spans="1:18" s="8" customFormat="1" ht="32.25" hidden="1" customHeight="1" x14ac:dyDescent="0.3">
      <c r="A1150" s="122" t="str">
        <f>'SOW Units'!B159</f>
        <v>9-35.</v>
      </c>
      <c r="B1150" s="542" t="str">
        <f>IF('SOW Units'!C159="","",'SOW Units'!C159)</f>
        <v>Water, Priority Pollutant Extractable Organics-Base Neutral and Acid Extractables (EPA 8270 list [e.g., EPA 8081/8082 + EPA 8270 or EPA 608 + EPA 8270)</v>
      </c>
      <c r="C1150" s="543"/>
      <c r="D1150" s="57" t="str">
        <f>IF('SOW Units'!E159="","",'SOW Units'!E159)</f>
        <v>Per Sample</v>
      </c>
      <c r="E1150" s="82">
        <f>'SOW Units'!K159</f>
        <v>0</v>
      </c>
      <c r="F1150" s="34">
        <f>'SOW Units'!G159</f>
        <v>141.75</v>
      </c>
      <c r="G1150" s="244">
        <f t="shared" si="150"/>
        <v>0</v>
      </c>
      <c r="H1150" s="85">
        <v>0</v>
      </c>
      <c r="I1150" s="360">
        <f t="shared" si="151"/>
        <v>0</v>
      </c>
      <c r="J1150" s="89">
        <v>0</v>
      </c>
      <c r="K1150" s="244">
        <f t="shared" si="149"/>
        <v>0</v>
      </c>
      <c r="L1150" s="93">
        <f t="shared" si="152"/>
        <v>0</v>
      </c>
      <c r="M1150" s="375">
        <f t="shared" si="153"/>
        <v>0</v>
      </c>
      <c r="N1150" s="225" t="b">
        <f t="shared" si="148"/>
        <v>0</v>
      </c>
      <c r="O1150" s="36"/>
      <c r="P1150" s="36"/>
      <c r="Q1150" s="36"/>
      <c r="R1150" s="36"/>
    </row>
    <row r="1151" spans="1:18" s="8" customFormat="1" ht="16.5" hidden="1" customHeight="1" x14ac:dyDescent="0.3">
      <c r="A1151" s="122" t="str">
        <f>'SOW Units'!B160</f>
        <v>9-36.</v>
      </c>
      <c r="B1151" s="542" t="str">
        <f>IF('SOW Units'!C160="","",'SOW Units'!C160)</f>
        <v>Water, Total Recoverable Petroleum Hydrocarbons (FL-PRO)</v>
      </c>
      <c r="C1151" s="543"/>
      <c r="D1151" s="57" t="str">
        <f>IF('SOW Units'!E160="","",'SOW Units'!E160)</f>
        <v>Per Sample</v>
      </c>
      <c r="E1151" s="82">
        <f>'SOW Units'!K160</f>
        <v>0</v>
      </c>
      <c r="F1151" s="34">
        <f>'SOW Units'!G160</f>
        <v>54.69</v>
      </c>
      <c r="G1151" s="244">
        <f t="shared" si="150"/>
        <v>0</v>
      </c>
      <c r="H1151" s="85">
        <v>0</v>
      </c>
      <c r="I1151" s="360">
        <f t="shared" si="151"/>
        <v>0</v>
      </c>
      <c r="J1151" s="89">
        <v>0</v>
      </c>
      <c r="K1151" s="244">
        <f t="shared" si="149"/>
        <v>0</v>
      </c>
      <c r="L1151" s="93">
        <f t="shared" si="152"/>
        <v>0</v>
      </c>
      <c r="M1151" s="375">
        <f t="shared" si="153"/>
        <v>0</v>
      </c>
      <c r="N1151" s="225" t="b">
        <f t="shared" si="148"/>
        <v>0</v>
      </c>
      <c r="O1151" s="36"/>
      <c r="P1151" s="36"/>
      <c r="Q1151" s="36"/>
      <c r="R1151" s="36"/>
    </row>
    <row r="1152" spans="1:18" s="8" customFormat="1" ht="16.5" hidden="1" customHeight="1" x14ac:dyDescent="0.3">
      <c r="A1152" s="122" t="str">
        <f>'SOW Units'!B161</f>
        <v>9-37.</v>
      </c>
      <c r="B1152" s="542" t="str">
        <f>IF('SOW Units'!C161="","",'SOW Units'!C161)</f>
        <v>Water, PCBs [or Aroclors] (EPA 608 or EPA 8082)</v>
      </c>
      <c r="C1152" s="543"/>
      <c r="D1152" s="57" t="str">
        <f>IF('SOW Units'!E161="","",'SOW Units'!E161)</f>
        <v>Per Sample</v>
      </c>
      <c r="E1152" s="82">
        <f>'SOW Units'!K161</f>
        <v>0</v>
      </c>
      <c r="F1152" s="34">
        <f>'SOW Units'!G161</f>
        <v>47.25</v>
      </c>
      <c r="G1152" s="244">
        <f t="shared" si="150"/>
        <v>0</v>
      </c>
      <c r="H1152" s="85">
        <v>0</v>
      </c>
      <c r="I1152" s="360">
        <f t="shared" si="151"/>
        <v>0</v>
      </c>
      <c r="J1152" s="89">
        <v>0</v>
      </c>
      <c r="K1152" s="244">
        <f t="shared" si="149"/>
        <v>0</v>
      </c>
      <c r="L1152" s="93">
        <f t="shared" si="152"/>
        <v>0</v>
      </c>
      <c r="M1152" s="375">
        <f t="shared" si="153"/>
        <v>0</v>
      </c>
      <c r="N1152" s="225" t="b">
        <f t="shared" si="148"/>
        <v>0</v>
      </c>
      <c r="O1152" s="36"/>
      <c r="P1152" s="36"/>
      <c r="Q1152" s="36"/>
      <c r="R1152" s="36"/>
    </row>
    <row r="1153" spans="1:18" s="8" customFormat="1" ht="16.5" hidden="1" customHeight="1" x14ac:dyDescent="0.3">
      <c r="A1153" s="122" t="str">
        <f>'SOW Units'!B162</f>
        <v>9-38.</v>
      </c>
      <c r="B1153" s="542" t="str">
        <f>IF('SOW Units'!C162="","",'SOW Units'!C162)</f>
        <v>Water, Arsenic, Total (EPA 200.7, EPA 200.8, EPA 6010 or EPA 6020)</v>
      </c>
      <c r="C1153" s="543"/>
      <c r="D1153" s="57" t="str">
        <f>IF('SOW Units'!E162="","",'SOW Units'!E162)</f>
        <v>Per Sample</v>
      </c>
      <c r="E1153" s="82">
        <f>'SOW Units'!K162</f>
        <v>0</v>
      </c>
      <c r="F1153" s="34">
        <f>'SOW Units'!G162</f>
        <v>11.57</v>
      </c>
      <c r="G1153" s="244">
        <f t="shared" si="150"/>
        <v>0</v>
      </c>
      <c r="H1153" s="85">
        <v>0</v>
      </c>
      <c r="I1153" s="360">
        <f t="shared" si="151"/>
        <v>0</v>
      </c>
      <c r="J1153" s="89">
        <v>0</v>
      </c>
      <c r="K1153" s="244">
        <f t="shared" si="149"/>
        <v>0</v>
      </c>
      <c r="L1153" s="93">
        <f t="shared" si="152"/>
        <v>0</v>
      </c>
      <c r="M1153" s="375">
        <f t="shared" si="153"/>
        <v>0</v>
      </c>
      <c r="N1153" s="225" t="b">
        <f t="shared" si="148"/>
        <v>0</v>
      </c>
      <c r="O1153" s="36"/>
      <c r="P1153" s="36"/>
      <c r="Q1153" s="36"/>
      <c r="R1153" s="36"/>
    </row>
    <row r="1154" spans="1:18" s="8" customFormat="1" ht="16.5" hidden="1" customHeight="1" x14ac:dyDescent="0.3">
      <c r="A1154" s="122" t="str">
        <f>'SOW Units'!B163</f>
        <v>9-39.</v>
      </c>
      <c r="B1154" s="542" t="str">
        <f>IF('SOW Units'!C163="","",'SOW Units'!C163)</f>
        <v>Water, Cadmium, Total (EPA 200.7, EPA 200.8, EPA 6010 or EPA 6020)</v>
      </c>
      <c r="C1154" s="543"/>
      <c r="D1154" s="57" t="str">
        <f>IF('SOW Units'!E163="","",'SOW Units'!E163)</f>
        <v>Per Sample</v>
      </c>
      <c r="E1154" s="82">
        <f>'SOW Units'!K163</f>
        <v>0</v>
      </c>
      <c r="F1154" s="34">
        <f>'SOW Units'!G163</f>
        <v>10.5</v>
      </c>
      <c r="G1154" s="244">
        <f t="shared" si="150"/>
        <v>0</v>
      </c>
      <c r="H1154" s="85">
        <v>0</v>
      </c>
      <c r="I1154" s="360">
        <f t="shared" si="151"/>
        <v>0</v>
      </c>
      <c r="J1154" s="89">
        <v>0</v>
      </c>
      <c r="K1154" s="244">
        <f t="shared" si="149"/>
        <v>0</v>
      </c>
      <c r="L1154" s="93">
        <f t="shared" si="152"/>
        <v>0</v>
      </c>
      <c r="M1154" s="375">
        <f t="shared" si="153"/>
        <v>0</v>
      </c>
      <c r="N1154" s="225" t="b">
        <f t="shared" si="148"/>
        <v>0</v>
      </c>
      <c r="O1154" s="36"/>
      <c r="P1154" s="36"/>
      <c r="Q1154" s="36"/>
      <c r="R1154" s="36"/>
    </row>
    <row r="1155" spans="1:18" s="8" customFormat="1" ht="16.5" hidden="1" customHeight="1" x14ac:dyDescent="0.3">
      <c r="A1155" s="122" t="str">
        <f>'SOW Units'!B164</f>
        <v>9-40.</v>
      </c>
      <c r="B1155" s="542" t="str">
        <f>IF('SOW Units'!C164="","",'SOW Units'!C164)</f>
        <v>Water, Chromium, Total (EPA 200.7, EPA 200.8, EPA 6010 or EPA 6020)</v>
      </c>
      <c r="C1155" s="543"/>
      <c r="D1155" s="57" t="str">
        <f>IF('SOW Units'!E164="","",'SOW Units'!E164)</f>
        <v>Per Sample</v>
      </c>
      <c r="E1155" s="82">
        <f>'SOW Units'!K164</f>
        <v>0</v>
      </c>
      <c r="F1155" s="34">
        <f>'SOW Units'!G164</f>
        <v>10.5</v>
      </c>
      <c r="G1155" s="244">
        <f t="shared" si="150"/>
        <v>0</v>
      </c>
      <c r="H1155" s="85">
        <v>0</v>
      </c>
      <c r="I1155" s="360">
        <f t="shared" si="151"/>
        <v>0</v>
      </c>
      <c r="J1155" s="89">
        <v>0</v>
      </c>
      <c r="K1155" s="244">
        <f t="shared" si="149"/>
        <v>0</v>
      </c>
      <c r="L1155" s="93">
        <f t="shared" si="152"/>
        <v>0</v>
      </c>
      <c r="M1155" s="375">
        <f t="shared" si="153"/>
        <v>0</v>
      </c>
      <c r="N1155" s="225" t="b">
        <f t="shared" si="148"/>
        <v>0</v>
      </c>
      <c r="O1155" s="36"/>
      <c r="P1155" s="36"/>
      <c r="Q1155" s="36"/>
      <c r="R1155" s="36"/>
    </row>
    <row r="1156" spans="1:18" s="8" customFormat="1" ht="16.5" hidden="1" customHeight="1" x14ac:dyDescent="0.3">
      <c r="A1156" s="122" t="str">
        <f>'SOW Units'!B165</f>
        <v>9-41.</v>
      </c>
      <c r="B1156" s="542" t="str">
        <f>IF('SOW Units'!C165="","",'SOW Units'!C165)</f>
        <v>Water, Lead, Total (EPA 200.7, EPA 200.8, EPA 6010 or EPA 6020)</v>
      </c>
      <c r="C1156" s="543"/>
      <c r="D1156" s="57" t="str">
        <f>IF('SOW Units'!E165="","",'SOW Units'!E165)</f>
        <v>Per Sample</v>
      </c>
      <c r="E1156" s="82">
        <f>'SOW Units'!K165</f>
        <v>0</v>
      </c>
      <c r="F1156" s="34">
        <f>'SOW Units'!G165</f>
        <v>11.57</v>
      </c>
      <c r="G1156" s="244">
        <f t="shared" si="150"/>
        <v>0</v>
      </c>
      <c r="H1156" s="85">
        <v>0</v>
      </c>
      <c r="I1156" s="360">
        <f t="shared" si="151"/>
        <v>0</v>
      </c>
      <c r="J1156" s="89">
        <v>0</v>
      </c>
      <c r="K1156" s="244">
        <f t="shared" si="149"/>
        <v>0</v>
      </c>
      <c r="L1156" s="93">
        <f t="shared" si="152"/>
        <v>0</v>
      </c>
      <c r="M1156" s="375">
        <f t="shared" si="153"/>
        <v>0</v>
      </c>
      <c r="N1156" s="225" t="b">
        <f t="shared" si="148"/>
        <v>0</v>
      </c>
      <c r="O1156" s="36"/>
      <c r="P1156" s="36"/>
      <c r="Q1156" s="36"/>
      <c r="R1156" s="36"/>
    </row>
    <row r="1157" spans="1:18" s="8" customFormat="1" ht="32.25" hidden="1" customHeight="1" x14ac:dyDescent="0.3">
      <c r="A1157" s="122" t="str">
        <f>'SOW Units'!B166</f>
        <v>9-41.a.</v>
      </c>
      <c r="B1157" s="542" t="str">
        <f>IF('SOW Units'!C166="","",'SOW Units'!C166)</f>
        <v>Water, Dissolved Lead (includes filter appropriate to sample method - EPA 200.7, 200.9, 6010B, or 7380)</v>
      </c>
      <c r="C1157" s="543"/>
      <c r="D1157" s="57" t="str">
        <f>IF('SOW Units'!E166="","",'SOW Units'!E166)</f>
        <v>Per Sample</v>
      </c>
      <c r="E1157" s="82">
        <f>'SOW Units'!K166</f>
        <v>0</v>
      </c>
      <c r="F1157" s="34">
        <f>'SOW Units'!G166</f>
        <v>28.93</v>
      </c>
      <c r="G1157" s="244">
        <f t="shared" si="150"/>
        <v>0</v>
      </c>
      <c r="H1157" s="85">
        <v>0</v>
      </c>
      <c r="I1157" s="360">
        <f t="shared" si="151"/>
        <v>0</v>
      </c>
      <c r="J1157" s="89">
        <v>0</v>
      </c>
      <c r="K1157" s="244">
        <f t="shared" si="149"/>
        <v>0</v>
      </c>
      <c r="L1157" s="93">
        <f t="shared" si="152"/>
        <v>0</v>
      </c>
      <c r="M1157" s="375">
        <f t="shared" si="153"/>
        <v>0</v>
      </c>
      <c r="N1157" s="225" t="b">
        <f t="shared" si="148"/>
        <v>0</v>
      </c>
      <c r="O1157" s="36"/>
      <c r="P1157" s="36"/>
      <c r="Q1157" s="36"/>
      <c r="R1157" s="36"/>
    </row>
    <row r="1158" spans="1:18" s="8" customFormat="1" ht="16.5" hidden="1" customHeight="1" x14ac:dyDescent="0.3">
      <c r="A1158" s="122" t="str">
        <f>'SOW Units'!B167</f>
        <v>9-42.</v>
      </c>
      <c r="B1158" s="542" t="str">
        <f>IF('SOW Units'!C167="","",'SOW Units'!C167)</f>
        <v>Water, Mercury, Total (EPA 245.1, EPA 6020 or EPA 7470)</v>
      </c>
      <c r="C1158" s="543"/>
      <c r="D1158" s="57" t="str">
        <f>IF('SOW Units'!E167="","",'SOW Units'!E167)</f>
        <v>Per Sample</v>
      </c>
      <c r="E1158" s="82">
        <f>'SOW Units'!K167</f>
        <v>0</v>
      </c>
      <c r="F1158" s="34">
        <f>'SOW Units'!G167</f>
        <v>17.850000000000001</v>
      </c>
      <c r="G1158" s="244">
        <f t="shared" si="150"/>
        <v>0</v>
      </c>
      <c r="H1158" s="85">
        <v>0</v>
      </c>
      <c r="I1158" s="360">
        <f t="shared" si="151"/>
        <v>0</v>
      </c>
      <c r="J1158" s="89">
        <v>0</v>
      </c>
      <c r="K1158" s="244">
        <f t="shared" si="149"/>
        <v>0</v>
      </c>
      <c r="L1158" s="93">
        <f t="shared" si="152"/>
        <v>0</v>
      </c>
      <c r="M1158" s="375">
        <f t="shared" si="153"/>
        <v>0</v>
      </c>
      <c r="N1158" s="225" t="b">
        <f t="shared" si="148"/>
        <v>0</v>
      </c>
      <c r="O1158" s="36"/>
      <c r="P1158" s="36"/>
      <c r="Q1158" s="36"/>
      <c r="R1158" s="36"/>
    </row>
    <row r="1159" spans="1:18" s="8" customFormat="1" ht="16.5" hidden="1" customHeight="1" x14ac:dyDescent="0.3">
      <c r="A1159" s="122" t="str">
        <f>'SOW Units'!B168</f>
        <v>9-43.</v>
      </c>
      <c r="B1159" s="542" t="str">
        <f>IF('SOW Units'!C168="","",'SOW Units'!C168)</f>
        <v>Water, Calcium, Total (EPA 200.7, EPA 6010 or EPA 6020)</v>
      </c>
      <c r="C1159" s="543"/>
      <c r="D1159" s="57" t="str">
        <f>IF('SOW Units'!E168="","",'SOW Units'!E168)</f>
        <v>Per Sample</v>
      </c>
      <c r="E1159" s="82">
        <f>'SOW Units'!K168</f>
        <v>0</v>
      </c>
      <c r="F1159" s="34">
        <f>'SOW Units'!G168</f>
        <v>10.5</v>
      </c>
      <c r="G1159" s="244">
        <f t="shared" si="150"/>
        <v>0</v>
      </c>
      <c r="H1159" s="85">
        <v>0</v>
      </c>
      <c r="I1159" s="360">
        <f t="shared" si="151"/>
        <v>0</v>
      </c>
      <c r="J1159" s="89">
        <v>0</v>
      </c>
      <c r="K1159" s="244">
        <f t="shared" si="149"/>
        <v>0</v>
      </c>
      <c r="L1159" s="93">
        <f t="shared" si="152"/>
        <v>0</v>
      </c>
      <c r="M1159" s="375">
        <f t="shared" si="153"/>
        <v>0</v>
      </c>
      <c r="N1159" s="225" t="b">
        <f t="shared" si="148"/>
        <v>0</v>
      </c>
      <c r="O1159" s="36"/>
      <c r="P1159" s="36"/>
      <c r="Q1159" s="36"/>
      <c r="R1159" s="36"/>
    </row>
    <row r="1160" spans="1:18" s="8" customFormat="1" ht="16.5" hidden="1" customHeight="1" x14ac:dyDescent="0.3">
      <c r="A1160" s="122" t="str">
        <f>'SOW Units'!B169</f>
        <v>9-44.</v>
      </c>
      <c r="B1160" s="542" t="str">
        <f>IF('SOW Units'!C169="","",'SOW Units'!C169)</f>
        <v>Water, Iron, Total (EPA 200.7, EPA 6010 or EPA 6020)</v>
      </c>
      <c r="C1160" s="543"/>
      <c r="D1160" s="57" t="str">
        <f>IF('SOW Units'!E169="","",'SOW Units'!E169)</f>
        <v>Per Sample</v>
      </c>
      <c r="E1160" s="82">
        <f>'SOW Units'!K169</f>
        <v>0</v>
      </c>
      <c r="F1160" s="34">
        <f>'SOW Units'!G169</f>
        <v>11.57</v>
      </c>
      <c r="G1160" s="244">
        <f t="shared" si="150"/>
        <v>0</v>
      </c>
      <c r="H1160" s="85">
        <v>0</v>
      </c>
      <c r="I1160" s="360">
        <f t="shared" si="151"/>
        <v>0</v>
      </c>
      <c r="J1160" s="89">
        <v>0</v>
      </c>
      <c r="K1160" s="244">
        <f t="shared" si="149"/>
        <v>0</v>
      </c>
      <c r="L1160" s="93">
        <f t="shared" si="152"/>
        <v>0</v>
      </c>
      <c r="M1160" s="375">
        <f t="shared" si="153"/>
        <v>0</v>
      </c>
      <c r="N1160" s="225" t="b">
        <f t="shared" si="148"/>
        <v>0</v>
      </c>
      <c r="O1160" s="36"/>
      <c r="P1160" s="36"/>
      <c r="Q1160" s="36"/>
      <c r="R1160" s="36"/>
    </row>
    <row r="1161" spans="1:18" s="8" customFormat="1" ht="32.25" hidden="1" customHeight="1" x14ac:dyDescent="0.3">
      <c r="A1161" s="122" t="str">
        <f>'SOW Units'!B170</f>
        <v>9-44.a.</v>
      </c>
      <c r="B1161" s="542" t="str">
        <f>IF('SOW Units'!C170="","",'SOW Units'!C170)</f>
        <v>Water, Dissolved Iron (includes filter appropriate to sample method - EPA 200.7, 200.9, 6010B, or 7380)</v>
      </c>
      <c r="C1161" s="543"/>
      <c r="D1161" s="57" t="str">
        <f>IF('SOW Units'!E170="","",'SOW Units'!E170)</f>
        <v>Per Sample</v>
      </c>
      <c r="E1161" s="82">
        <f>'SOW Units'!K170</f>
        <v>0</v>
      </c>
      <c r="F1161" s="34">
        <f>'SOW Units'!G170</f>
        <v>26.25</v>
      </c>
      <c r="G1161" s="244">
        <f t="shared" si="150"/>
        <v>0</v>
      </c>
      <c r="H1161" s="85">
        <v>0</v>
      </c>
      <c r="I1161" s="360">
        <f t="shared" si="151"/>
        <v>0</v>
      </c>
      <c r="J1161" s="89">
        <v>0</v>
      </c>
      <c r="K1161" s="244">
        <f t="shared" si="149"/>
        <v>0</v>
      </c>
      <c r="L1161" s="93">
        <f t="shared" si="152"/>
        <v>0</v>
      </c>
      <c r="M1161" s="375">
        <f t="shared" si="153"/>
        <v>0</v>
      </c>
      <c r="N1161" s="225" t="b">
        <f t="shared" si="148"/>
        <v>0</v>
      </c>
      <c r="O1161" s="36"/>
      <c r="P1161" s="36"/>
      <c r="Q1161" s="36"/>
      <c r="R1161" s="36"/>
    </row>
    <row r="1162" spans="1:18" s="8" customFormat="1" ht="16.5" hidden="1" customHeight="1" x14ac:dyDescent="0.3">
      <c r="A1162" s="122" t="str">
        <f>'SOW Units'!B171</f>
        <v>9-45.</v>
      </c>
      <c r="B1162" s="542" t="str">
        <f>IF('SOW Units'!C171="","",'SOW Units'!C171)</f>
        <v>Water, Magnesium, Total (EPA 200.7, EPA 6010 or EPA 6020)</v>
      </c>
      <c r="C1162" s="543"/>
      <c r="D1162" s="57" t="str">
        <f>IF('SOW Units'!E171="","",'SOW Units'!E171)</f>
        <v>Per Sample</v>
      </c>
      <c r="E1162" s="82">
        <f>'SOW Units'!K171</f>
        <v>0</v>
      </c>
      <c r="F1162" s="34">
        <f>'SOW Units'!G171</f>
        <v>10.5</v>
      </c>
      <c r="G1162" s="244">
        <f t="shared" si="150"/>
        <v>0</v>
      </c>
      <c r="H1162" s="85">
        <v>0</v>
      </c>
      <c r="I1162" s="360">
        <f t="shared" si="151"/>
        <v>0</v>
      </c>
      <c r="J1162" s="89">
        <v>0</v>
      </c>
      <c r="K1162" s="244">
        <f t="shared" si="149"/>
        <v>0</v>
      </c>
      <c r="L1162" s="93">
        <f t="shared" si="152"/>
        <v>0</v>
      </c>
      <c r="M1162" s="375">
        <f t="shared" si="153"/>
        <v>0</v>
      </c>
      <c r="N1162" s="225" t="b">
        <f t="shared" si="148"/>
        <v>0</v>
      </c>
      <c r="O1162" s="36"/>
      <c r="P1162" s="36"/>
      <c r="Q1162" s="36"/>
      <c r="R1162" s="36"/>
    </row>
    <row r="1163" spans="1:18" s="8" customFormat="1" ht="16.5" hidden="1" customHeight="1" x14ac:dyDescent="0.3">
      <c r="A1163" s="122" t="str">
        <f>'SOW Units'!B172</f>
        <v>9-46.</v>
      </c>
      <c r="B1163" s="542" t="str">
        <f>IF('SOW Units'!C172="","",'SOW Units'!C172)</f>
        <v>Water, Manganese, Total (EPA 200.7, EPA 200.8, EPA 6010 or EPA 6020)</v>
      </c>
      <c r="C1163" s="543"/>
      <c r="D1163" s="57" t="str">
        <f>IF('SOW Units'!E172="","",'SOW Units'!E172)</f>
        <v>Per Sample</v>
      </c>
      <c r="E1163" s="82">
        <f>'SOW Units'!K172</f>
        <v>0</v>
      </c>
      <c r="F1163" s="34">
        <f>'SOW Units'!G172</f>
        <v>10.5</v>
      </c>
      <c r="G1163" s="244">
        <f t="shared" si="150"/>
        <v>0</v>
      </c>
      <c r="H1163" s="85">
        <v>0</v>
      </c>
      <c r="I1163" s="360">
        <f t="shared" si="151"/>
        <v>0</v>
      </c>
      <c r="J1163" s="89">
        <v>0</v>
      </c>
      <c r="K1163" s="244">
        <f t="shared" si="149"/>
        <v>0</v>
      </c>
      <c r="L1163" s="93">
        <f t="shared" si="152"/>
        <v>0</v>
      </c>
      <c r="M1163" s="375">
        <f t="shared" si="153"/>
        <v>0</v>
      </c>
      <c r="N1163" s="225" t="b">
        <f t="shared" si="148"/>
        <v>0</v>
      </c>
      <c r="O1163" s="36"/>
      <c r="P1163" s="36"/>
      <c r="Q1163" s="36"/>
      <c r="R1163" s="36"/>
    </row>
    <row r="1164" spans="1:18" s="9" customFormat="1" ht="16.5" hidden="1" customHeight="1" x14ac:dyDescent="0.3">
      <c r="A1164" s="122" t="str">
        <f>'SOW Units'!B173</f>
        <v>9-47.</v>
      </c>
      <c r="B1164" s="542" t="str">
        <f>IF('SOW Units'!C173="","",'SOW Units'!C173)</f>
        <v>Water, Potassium, Total (EPA 200.7, EPA 6010 or EPA 6020)</v>
      </c>
      <c r="C1164" s="543"/>
      <c r="D1164" s="57" t="str">
        <f>IF('SOW Units'!E173="","",'SOW Units'!E173)</f>
        <v>Per Sample</v>
      </c>
      <c r="E1164" s="82">
        <f>'SOW Units'!K173</f>
        <v>0</v>
      </c>
      <c r="F1164" s="34">
        <f>'SOW Units'!G173</f>
        <v>10.5</v>
      </c>
      <c r="G1164" s="244">
        <f t="shared" si="150"/>
        <v>0</v>
      </c>
      <c r="H1164" s="85">
        <v>0</v>
      </c>
      <c r="I1164" s="360">
        <f t="shared" si="151"/>
        <v>0</v>
      </c>
      <c r="J1164" s="89">
        <v>0</v>
      </c>
      <c r="K1164" s="244">
        <f t="shared" si="149"/>
        <v>0</v>
      </c>
      <c r="L1164" s="93">
        <f t="shared" si="152"/>
        <v>0</v>
      </c>
      <c r="M1164" s="375">
        <f t="shared" si="153"/>
        <v>0</v>
      </c>
      <c r="N1164" s="225" t="b">
        <f t="shared" si="148"/>
        <v>0</v>
      </c>
      <c r="O1164" s="45"/>
      <c r="P1164" s="45"/>
      <c r="Q1164" s="45"/>
      <c r="R1164" s="45"/>
    </row>
    <row r="1165" spans="1:18" s="8" customFormat="1" ht="16.5" hidden="1" customHeight="1" x14ac:dyDescent="0.3">
      <c r="A1165" s="122" t="str">
        <f>'SOW Units'!B174</f>
        <v>9-48.</v>
      </c>
      <c r="B1165" s="542" t="str">
        <f>IF('SOW Units'!C174="","",'SOW Units'!C174)</f>
        <v>Water, Sodium, Total (EPA 200.7, EPA 6010 or EPA 6020)</v>
      </c>
      <c r="C1165" s="543"/>
      <c r="D1165" s="57" t="str">
        <f>IF('SOW Units'!E174="","",'SOW Units'!E174)</f>
        <v>Per Sample</v>
      </c>
      <c r="E1165" s="82">
        <f>'SOW Units'!K174</f>
        <v>0</v>
      </c>
      <c r="F1165" s="34">
        <f>'SOW Units'!G174</f>
        <v>10.5</v>
      </c>
      <c r="G1165" s="244">
        <f t="shared" si="150"/>
        <v>0</v>
      </c>
      <c r="H1165" s="85">
        <v>0</v>
      </c>
      <c r="I1165" s="360">
        <f t="shared" si="151"/>
        <v>0</v>
      </c>
      <c r="J1165" s="89">
        <v>0</v>
      </c>
      <c r="K1165" s="244">
        <f t="shared" si="149"/>
        <v>0</v>
      </c>
      <c r="L1165" s="93">
        <f t="shared" si="152"/>
        <v>0</v>
      </c>
      <c r="M1165" s="375">
        <f t="shared" si="153"/>
        <v>0</v>
      </c>
      <c r="N1165" s="225" t="b">
        <f t="shared" si="148"/>
        <v>0</v>
      </c>
      <c r="O1165" s="36"/>
      <c r="P1165" s="36"/>
      <c r="Q1165" s="36"/>
      <c r="R1165" s="36"/>
    </row>
    <row r="1166" spans="1:18" s="8" customFormat="1" ht="16.5" hidden="1" customHeight="1" x14ac:dyDescent="0.3">
      <c r="A1166" s="122" t="str">
        <f>'SOW Units'!B175</f>
        <v>9-49.</v>
      </c>
      <c r="B1166" s="542" t="str">
        <f>IF('SOW Units'!C175="","",'SOW Units'!C175)</f>
        <v>Water, Alkalinity [as CaCO3] (EPA 310.2 or SM 2320 B)</v>
      </c>
      <c r="C1166" s="543"/>
      <c r="D1166" s="57" t="str">
        <f>IF('SOW Units'!E175="","",'SOW Units'!E175)</f>
        <v>Per Sample</v>
      </c>
      <c r="E1166" s="82">
        <f>'SOW Units'!K175</f>
        <v>0</v>
      </c>
      <c r="F1166" s="34">
        <f>'SOW Units'!G175</f>
        <v>13.65</v>
      </c>
      <c r="G1166" s="244">
        <f t="shared" si="150"/>
        <v>0</v>
      </c>
      <c r="H1166" s="85">
        <v>0</v>
      </c>
      <c r="I1166" s="360">
        <f t="shared" si="151"/>
        <v>0</v>
      </c>
      <c r="J1166" s="89">
        <v>0</v>
      </c>
      <c r="K1166" s="244">
        <f t="shared" si="149"/>
        <v>0</v>
      </c>
      <c r="L1166" s="93">
        <f t="shared" si="152"/>
        <v>0</v>
      </c>
      <c r="M1166" s="375">
        <f t="shared" si="153"/>
        <v>0</v>
      </c>
      <c r="N1166" s="225" t="b">
        <f t="shared" si="148"/>
        <v>0</v>
      </c>
      <c r="O1166" s="36"/>
      <c r="P1166" s="36"/>
      <c r="Q1166" s="36"/>
      <c r="R1166" s="36"/>
    </row>
    <row r="1167" spans="1:18" s="8" customFormat="1" ht="32.25" hidden="1" customHeight="1" x14ac:dyDescent="0.3">
      <c r="A1167" s="122" t="str">
        <f>'SOW Units'!B176</f>
        <v>9-50.</v>
      </c>
      <c r="B1167" s="542" t="str">
        <f>IF('SOW Units'!C176="","",'SOW Units'!C176)</f>
        <v>Water, Ammonia [as N] (EPA 350.1, SM 4500-NH3 C, SM 4500-NH3 D, SM 4500-NH3 G or SM 4500-NH3 H)</v>
      </c>
      <c r="C1167" s="543"/>
      <c r="D1167" s="57" t="str">
        <f>IF('SOW Units'!E176="","",'SOW Units'!E176)</f>
        <v>Per Sample</v>
      </c>
      <c r="E1167" s="82">
        <f>'SOW Units'!K176</f>
        <v>0</v>
      </c>
      <c r="F1167" s="34">
        <f>'SOW Units'!G176</f>
        <v>15.43</v>
      </c>
      <c r="G1167" s="244">
        <f t="shared" si="150"/>
        <v>0</v>
      </c>
      <c r="H1167" s="85">
        <v>0</v>
      </c>
      <c r="I1167" s="360">
        <f t="shared" si="151"/>
        <v>0</v>
      </c>
      <c r="J1167" s="89">
        <v>0</v>
      </c>
      <c r="K1167" s="244">
        <f t="shared" si="149"/>
        <v>0</v>
      </c>
      <c r="L1167" s="93">
        <f t="shared" si="152"/>
        <v>0</v>
      </c>
      <c r="M1167" s="375">
        <f t="shared" si="153"/>
        <v>0</v>
      </c>
      <c r="N1167" s="225" t="b">
        <f t="shared" si="148"/>
        <v>0</v>
      </c>
      <c r="O1167" s="36"/>
      <c r="P1167" s="36"/>
      <c r="Q1167" s="36"/>
      <c r="R1167" s="36"/>
    </row>
    <row r="1168" spans="1:18" s="8" customFormat="1" ht="32.25" hidden="1" customHeight="1" x14ac:dyDescent="0.3">
      <c r="A1168" s="122" t="str">
        <f>'SOW Units'!B177</f>
        <v>9-51.</v>
      </c>
      <c r="B1168" s="542" t="str">
        <f>IF('SOW Units'!C177="","",'SOW Units'!C177)</f>
        <v>Water, Chloride (EPA 300.0, EPA 9056, EPA 9251, EPA 9053, SM 4500CI B, SM 4500CI C or SM 4500CI E)</v>
      </c>
      <c r="C1168" s="543"/>
      <c r="D1168" s="57" t="str">
        <f>IF('SOW Units'!E177="","",'SOW Units'!E177)</f>
        <v>Per Sample</v>
      </c>
      <c r="E1168" s="82">
        <f>'SOW Units'!K177</f>
        <v>0</v>
      </c>
      <c r="F1168" s="34">
        <f>'SOW Units'!G177</f>
        <v>14.7</v>
      </c>
      <c r="G1168" s="244">
        <f t="shared" si="150"/>
        <v>0</v>
      </c>
      <c r="H1168" s="85">
        <v>0</v>
      </c>
      <c r="I1168" s="360">
        <f t="shared" si="151"/>
        <v>0</v>
      </c>
      <c r="J1168" s="89">
        <v>0</v>
      </c>
      <c r="K1168" s="244">
        <f t="shared" si="149"/>
        <v>0</v>
      </c>
      <c r="L1168" s="93">
        <f t="shared" si="152"/>
        <v>0</v>
      </c>
      <c r="M1168" s="375">
        <f t="shared" si="153"/>
        <v>0</v>
      </c>
      <c r="N1168" s="225" t="b">
        <f t="shared" si="148"/>
        <v>0</v>
      </c>
      <c r="O1168" s="36"/>
      <c r="P1168" s="36"/>
      <c r="Q1168" s="36"/>
      <c r="R1168" s="36"/>
    </row>
    <row r="1169" spans="1:18" s="9" customFormat="1" ht="16.5" hidden="1" customHeight="1" x14ac:dyDescent="0.3">
      <c r="A1169" s="122" t="str">
        <f>'SOW Units'!B178</f>
        <v>9-52.</v>
      </c>
      <c r="B1169" s="542" t="str">
        <f>IF('SOW Units'!C178="","",'SOW Units'!C178)</f>
        <v>Water, Hardness, Total [as CaCO3] (SM 2340 B or SM 2340 C)</v>
      </c>
      <c r="C1169" s="543"/>
      <c r="D1169" s="57" t="str">
        <f>IF('SOW Units'!E178="","",'SOW Units'!E178)</f>
        <v>Per Sample</v>
      </c>
      <c r="E1169" s="82">
        <f>'SOW Units'!K178</f>
        <v>0</v>
      </c>
      <c r="F1169" s="34">
        <f>'SOW Units'!G178</f>
        <v>14.7</v>
      </c>
      <c r="G1169" s="244">
        <f t="shared" si="150"/>
        <v>0</v>
      </c>
      <c r="H1169" s="85">
        <v>0</v>
      </c>
      <c r="I1169" s="360">
        <f t="shared" si="151"/>
        <v>0</v>
      </c>
      <c r="J1169" s="89">
        <v>0</v>
      </c>
      <c r="K1169" s="244">
        <f t="shared" si="149"/>
        <v>0</v>
      </c>
      <c r="L1169" s="93">
        <f t="shared" si="152"/>
        <v>0</v>
      </c>
      <c r="M1169" s="375">
        <f t="shared" si="153"/>
        <v>0</v>
      </c>
      <c r="N1169" s="225" t="b">
        <f t="shared" si="148"/>
        <v>0</v>
      </c>
      <c r="O1169" s="45"/>
      <c r="P1169" s="45"/>
      <c r="Q1169" s="45"/>
      <c r="R1169" s="45"/>
    </row>
    <row r="1170" spans="1:18" s="9" customFormat="1" ht="16.5" hidden="1" customHeight="1" x14ac:dyDescent="0.3">
      <c r="A1170" s="122" t="str">
        <f>'SOW Units'!B179</f>
        <v>9-53.</v>
      </c>
      <c r="B1170" s="542" t="str">
        <f>IF('SOW Units'!C179="","",'SOW Units'!C179)</f>
        <v>Water, Nitrate [as N] (EPA 300.0 or EPA 353.2)</v>
      </c>
      <c r="C1170" s="543"/>
      <c r="D1170" s="57" t="str">
        <f>IF('SOW Units'!E179="","",'SOW Units'!E179)</f>
        <v>Per Sample</v>
      </c>
      <c r="E1170" s="82">
        <f>'SOW Units'!K179</f>
        <v>0</v>
      </c>
      <c r="F1170" s="34">
        <f>'SOW Units'!G179</f>
        <v>15.43</v>
      </c>
      <c r="G1170" s="244">
        <f t="shared" si="150"/>
        <v>0</v>
      </c>
      <c r="H1170" s="85">
        <v>0</v>
      </c>
      <c r="I1170" s="360">
        <f t="shared" si="151"/>
        <v>0</v>
      </c>
      <c r="J1170" s="89">
        <v>0</v>
      </c>
      <c r="K1170" s="244">
        <f t="shared" si="149"/>
        <v>0</v>
      </c>
      <c r="L1170" s="93">
        <f t="shared" si="152"/>
        <v>0</v>
      </c>
      <c r="M1170" s="375">
        <f t="shared" si="153"/>
        <v>0</v>
      </c>
      <c r="N1170" s="225" t="b">
        <f t="shared" si="148"/>
        <v>0</v>
      </c>
      <c r="O1170" s="45"/>
      <c r="P1170" s="45"/>
      <c r="Q1170" s="45"/>
      <c r="R1170" s="45"/>
    </row>
    <row r="1171" spans="1:18" s="9" customFormat="1" ht="16.5" hidden="1" customHeight="1" x14ac:dyDescent="0.3">
      <c r="A1171" s="122" t="str">
        <f>'SOW Units'!B180</f>
        <v>9-54.</v>
      </c>
      <c r="B1171" s="542" t="str">
        <f>IF('SOW Units'!C180="","",'SOW Units'!C180)</f>
        <v>Water, Nitrate-Nitrite [as N] (EPA 300.0, EPA 353.2, SM 4500-NO3 E or SM 4500-NO3 F)</v>
      </c>
      <c r="C1171" s="543"/>
      <c r="D1171" s="57" t="str">
        <f>IF('SOW Units'!E180="","",'SOW Units'!E180)</f>
        <v>Per Sample</v>
      </c>
      <c r="E1171" s="82">
        <f>'SOW Units'!K180</f>
        <v>0</v>
      </c>
      <c r="F1171" s="34">
        <f>'SOW Units'!G180</f>
        <v>16.2</v>
      </c>
      <c r="G1171" s="244">
        <f t="shared" si="150"/>
        <v>0</v>
      </c>
      <c r="H1171" s="85">
        <v>0</v>
      </c>
      <c r="I1171" s="360">
        <f t="shared" si="151"/>
        <v>0</v>
      </c>
      <c r="J1171" s="89">
        <v>0</v>
      </c>
      <c r="K1171" s="244">
        <f t="shared" si="149"/>
        <v>0</v>
      </c>
      <c r="L1171" s="93">
        <f t="shared" si="152"/>
        <v>0</v>
      </c>
      <c r="M1171" s="375">
        <f t="shared" si="153"/>
        <v>0</v>
      </c>
      <c r="N1171" s="225" t="b">
        <f t="shared" si="148"/>
        <v>0</v>
      </c>
      <c r="O1171" s="45"/>
      <c r="P1171" s="45"/>
      <c r="Q1171" s="45"/>
      <c r="R1171" s="45"/>
    </row>
    <row r="1172" spans="1:18" s="9" customFormat="1" ht="16.5" hidden="1" customHeight="1" x14ac:dyDescent="0.3">
      <c r="A1172" s="122" t="str">
        <f>'SOW Units'!B181</f>
        <v>9-55.</v>
      </c>
      <c r="B1172" s="542" t="str">
        <f>IF('SOW Units'!C181="","",'SOW Units'!C181)</f>
        <v>Water, Nitrite [as N] (EPA 300.0, EPA 300.1, SM 4500-NO2 B or SM 4500-NO3 F)</v>
      </c>
      <c r="C1172" s="543"/>
      <c r="D1172" s="57" t="str">
        <f>IF('SOW Units'!E181="","",'SOW Units'!E181)</f>
        <v>Per Sample</v>
      </c>
      <c r="E1172" s="82">
        <f>'SOW Units'!K181</f>
        <v>0</v>
      </c>
      <c r="F1172" s="34">
        <f>'SOW Units'!G181</f>
        <v>14.7</v>
      </c>
      <c r="G1172" s="244">
        <f t="shared" si="150"/>
        <v>0</v>
      </c>
      <c r="H1172" s="85">
        <v>0</v>
      </c>
      <c r="I1172" s="360">
        <f t="shared" si="151"/>
        <v>0</v>
      </c>
      <c r="J1172" s="89">
        <v>0</v>
      </c>
      <c r="K1172" s="244">
        <f t="shared" si="149"/>
        <v>0</v>
      </c>
      <c r="L1172" s="93">
        <f t="shared" si="152"/>
        <v>0</v>
      </c>
      <c r="M1172" s="375">
        <f t="shared" si="153"/>
        <v>0</v>
      </c>
      <c r="N1172" s="225" t="b">
        <f t="shared" si="148"/>
        <v>0</v>
      </c>
      <c r="O1172" s="45"/>
      <c r="P1172" s="45"/>
      <c r="Q1172" s="45"/>
      <c r="R1172" s="45"/>
    </row>
    <row r="1173" spans="1:18" s="8" customFormat="1" ht="16.5" hidden="1" customHeight="1" x14ac:dyDescent="0.3">
      <c r="A1173" s="122" t="str">
        <f>'SOW Units'!B182</f>
        <v>9-56.</v>
      </c>
      <c r="B1173" s="542" t="str">
        <f>IF('SOW Units'!C182="","",'SOW Units'!C182)</f>
        <v>Water, Organic Carbon, Total (SM 5310 B, SM 5310 C or EPA 9060)</v>
      </c>
      <c r="C1173" s="543"/>
      <c r="D1173" s="57" t="str">
        <f>IF('SOW Units'!E182="","",'SOW Units'!E182)</f>
        <v>Per Sample</v>
      </c>
      <c r="E1173" s="82">
        <f>'SOW Units'!K182</f>
        <v>0</v>
      </c>
      <c r="F1173" s="34">
        <f>'SOW Units'!G182</f>
        <v>22.05</v>
      </c>
      <c r="G1173" s="244">
        <f t="shared" si="150"/>
        <v>0</v>
      </c>
      <c r="H1173" s="85">
        <v>0</v>
      </c>
      <c r="I1173" s="360">
        <f t="shared" si="151"/>
        <v>0</v>
      </c>
      <c r="J1173" s="89">
        <v>0</v>
      </c>
      <c r="K1173" s="244">
        <f t="shared" si="149"/>
        <v>0</v>
      </c>
      <c r="L1173" s="93">
        <f t="shared" si="152"/>
        <v>0</v>
      </c>
      <c r="M1173" s="375">
        <f t="shared" si="153"/>
        <v>0</v>
      </c>
      <c r="N1173" s="225" t="b">
        <f t="shared" si="148"/>
        <v>0</v>
      </c>
      <c r="O1173" s="36"/>
      <c r="P1173" s="36"/>
      <c r="Q1173" s="36"/>
      <c r="R1173" s="36"/>
    </row>
    <row r="1174" spans="1:18" s="9" customFormat="1" ht="32.25" hidden="1" customHeight="1" x14ac:dyDescent="0.3">
      <c r="A1174" s="122" t="str">
        <f>'SOW Units'!B183</f>
        <v>9-57.</v>
      </c>
      <c r="B1174" s="542" t="str">
        <f>IF('SOW Units'!C183="","",'SOW Units'!C183)</f>
        <v>Water, Orthophosphate [as P] (EPA 300.0, EPA 300.1, EPA 365.1, EPA 365.3, EPA 9056, SM 4500-PE or SM 4500-PF)</v>
      </c>
      <c r="C1174" s="543"/>
      <c r="D1174" s="57" t="str">
        <f>IF('SOW Units'!E183="","",'SOW Units'!E183)</f>
        <v>Per Sample</v>
      </c>
      <c r="E1174" s="82">
        <f>'SOW Units'!K183</f>
        <v>0</v>
      </c>
      <c r="F1174" s="34">
        <f>'SOW Units'!G183</f>
        <v>15.43</v>
      </c>
      <c r="G1174" s="244">
        <f t="shared" si="150"/>
        <v>0</v>
      </c>
      <c r="H1174" s="85">
        <v>0</v>
      </c>
      <c r="I1174" s="360">
        <f t="shared" si="151"/>
        <v>0</v>
      </c>
      <c r="J1174" s="89">
        <v>0</v>
      </c>
      <c r="K1174" s="244">
        <f t="shared" si="149"/>
        <v>0</v>
      </c>
      <c r="L1174" s="93">
        <f t="shared" si="152"/>
        <v>0</v>
      </c>
      <c r="M1174" s="375">
        <f t="shared" si="153"/>
        <v>0</v>
      </c>
      <c r="N1174" s="225" t="b">
        <f t="shared" si="148"/>
        <v>0</v>
      </c>
      <c r="O1174" s="45"/>
      <c r="P1174" s="45"/>
      <c r="Q1174" s="45"/>
      <c r="R1174" s="45"/>
    </row>
    <row r="1175" spans="1:18" s="9" customFormat="1" ht="16.5" hidden="1" customHeight="1" x14ac:dyDescent="0.3">
      <c r="A1175" s="122" t="str">
        <f>'SOW Units'!B184</f>
        <v>9-58.</v>
      </c>
      <c r="B1175" s="542" t="str">
        <f>IF('SOW Units'!C184="","",'SOW Units'!C184)</f>
        <v>Water, Residue-filterable [Total Dissolved Solids] (SM 2540 C)</v>
      </c>
      <c r="C1175" s="543"/>
      <c r="D1175" s="57" t="str">
        <f>IF('SOW Units'!E184="","",'SOW Units'!E184)</f>
        <v>Per Sample</v>
      </c>
      <c r="E1175" s="82">
        <f>'SOW Units'!K184</f>
        <v>0</v>
      </c>
      <c r="F1175" s="34">
        <f>'SOW Units'!G184</f>
        <v>12.6</v>
      </c>
      <c r="G1175" s="244">
        <f t="shared" si="150"/>
        <v>0</v>
      </c>
      <c r="H1175" s="85">
        <v>0</v>
      </c>
      <c r="I1175" s="360">
        <f t="shared" si="151"/>
        <v>0</v>
      </c>
      <c r="J1175" s="89">
        <v>0</v>
      </c>
      <c r="K1175" s="244">
        <f t="shared" si="149"/>
        <v>0</v>
      </c>
      <c r="L1175" s="93">
        <f t="shared" si="152"/>
        <v>0</v>
      </c>
      <c r="M1175" s="375">
        <f t="shared" si="153"/>
        <v>0</v>
      </c>
      <c r="N1175" s="225" t="b">
        <f t="shared" si="148"/>
        <v>0</v>
      </c>
      <c r="O1175" s="45"/>
      <c r="P1175" s="45"/>
      <c r="Q1175" s="45"/>
      <c r="R1175" s="45"/>
    </row>
    <row r="1176" spans="1:18" s="8" customFormat="1" ht="16.5" hidden="1" customHeight="1" x14ac:dyDescent="0.3">
      <c r="A1176" s="122" t="str">
        <f>'SOW Units'!B185</f>
        <v>9-59.</v>
      </c>
      <c r="B1176" s="542" t="str">
        <f>IF('SOW Units'!C185="","",'SOW Units'!C185)</f>
        <v>Water, Residue-nonfilterable [Total Suspended Solids] (SM 2540 D)</v>
      </c>
      <c r="C1176" s="543"/>
      <c r="D1176" s="57" t="str">
        <f>IF('SOW Units'!E185="","",'SOW Units'!E185)</f>
        <v>Per Sample</v>
      </c>
      <c r="E1176" s="82">
        <f>'SOW Units'!K185</f>
        <v>0</v>
      </c>
      <c r="F1176" s="34">
        <f>'SOW Units'!G185</f>
        <v>12.6</v>
      </c>
      <c r="G1176" s="244">
        <f t="shared" si="150"/>
        <v>0</v>
      </c>
      <c r="H1176" s="85">
        <v>0</v>
      </c>
      <c r="I1176" s="360">
        <f t="shared" si="151"/>
        <v>0</v>
      </c>
      <c r="J1176" s="89">
        <v>0</v>
      </c>
      <c r="K1176" s="244">
        <f t="shared" si="149"/>
        <v>0</v>
      </c>
      <c r="L1176" s="93">
        <f t="shared" si="152"/>
        <v>0</v>
      </c>
      <c r="M1176" s="375">
        <f t="shared" si="153"/>
        <v>0</v>
      </c>
      <c r="N1176" s="225" t="b">
        <f t="shared" si="148"/>
        <v>0</v>
      </c>
      <c r="O1176" s="36"/>
      <c r="P1176" s="36"/>
      <c r="Q1176" s="36"/>
      <c r="R1176" s="36"/>
    </row>
    <row r="1177" spans="1:18" s="9" customFormat="1" ht="32.25" hidden="1" customHeight="1" x14ac:dyDescent="0.3">
      <c r="A1177" s="122" t="str">
        <f>'SOW Units'!B186</f>
        <v>9-60.</v>
      </c>
      <c r="B1177" s="542" t="str">
        <f>IF('SOW Units'!C186="","",'SOW Units'!C186)</f>
        <v>Water, Sulfate (ASTM D516-02, ASTM D516-90, EPA 300.0, EPA 300.1, EPA 375.2, EPA 9038, EPA 9056 or SM 4500-SO4 C)</v>
      </c>
      <c r="C1177" s="543"/>
      <c r="D1177" s="57" t="str">
        <f>IF('SOW Units'!E186="","",'SOW Units'!E186)</f>
        <v>Per Sample</v>
      </c>
      <c r="E1177" s="82">
        <f>'SOW Units'!K186</f>
        <v>0</v>
      </c>
      <c r="F1177" s="34">
        <f>'SOW Units'!G186</f>
        <v>14.7</v>
      </c>
      <c r="G1177" s="244">
        <f t="shared" si="150"/>
        <v>0</v>
      </c>
      <c r="H1177" s="85">
        <v>0</v>
      </c>
      <c r="I1177" s="360">
        <f t="shared" si="151"/>
        <v>0</v>
      </c>
      <c r="J1177" s="89">
        <v>0</v>
      </c>
      <c r="K1177" s="244">
        <f t="shared" si="149"/>
        <v>0</v>
      </c>
      <c r="L1177" s="93">
        <f t="shared" si="152"/>
        <v>0</v>
      </c>
      <c r="M1177" s="375">
        <f t="shared" si="153"/>
        <v>0</v>
      </c>
      <c r="N1177" s="225" t="b">
        <f t="shared" si="148"/>
        <v>0</v>
      </c>
      <c r="O1177" s="45"/>
      <c r="P1177" s="45"/>
      <c r="Q1177" s="45"/>
      <c r="R1177" s="45"/>
    </row>
    <row r="1178" spans="1:18" s="8" customFormat="1" ht="16.5" hidden="1" customHeight="1" x14ac:dyDescent="0.3">
      <c r="A1178" s="122" t="str">
        <f>'SOW Units'!B187</f>
        <v>9-61.</v>
      </c>
      <c r="B1178" s="542" t="str">
        <f>IF('SOW Units'!C187="","",'SOW Units'!C187)</f>
        <v>Water, Heterotrophic Plate Count (SM 9215 B)</v>
      </c>
      <c r="C1178" s="543"/>
      <c r="D1178" s="57" t="str">
        <f>IF('SOW Units'!E187="","",'SOW Units'!E187)</f>
        <v>Per Sample</v>
      </c>
      <c r="E1178" s="82">
        <f>'SOW Units'!K187</f>
        <v>0</v>
      </c>
      <c r="F1178" s="34">
        <f>'SOW Units'!G187</f>
        <v>36.380000000000003</v>
      </c>
      <c r="G1178" s="244">
        <f t="shared" si="150"/>
        <v>0</v>
      </c>
      <c r="H1178" s="85">
        <v>0</v>
      </c>
      <c r="I1178" s="360">
        <f t="shared" si="151"/>
        <v>0</v>
      </c>
      <c r="J1178" s="89">
        <v>0</v>
      </c>
      <c r="K1178" s="244">
        <f t="shared" si="149"/>
        <v>0</v>
      </c>
      <c r="L1178" s="93">
        <f t="shared" si="152"/>
        <v>0</v>
      </c>
      <c r="M1178" s="375">
        <f t="shared" si="153"/>
        <v>0</v>
      </c>
      <c r="N1178" s="225" t="b">
        <f t="shared" si="148"/>
        <v>0</v>
      </c>
      <c r="O1178" s="36"/>
      <c r="P1178" s="36"/>
      <c r="Q1178" s="36"/>
      <c r="R1178" s="36"/>
    </row>
    <row r="1179" spans="1:18" s="8" customFormat="1" ht="32.25" hidden="1" customHeight="1" x14ac:dyDescent="0.3">
      <c r="A1179" s="122" t="str">
        <f>'SOW Units'!B188</f>
        <v>9-62.</v>
      </c>
      <c r="B1179" s="542" t="str">
        <f>IF('SOW Units'!C188="","",'SOW Units'!C188)</f>
        <v>Water, Acute Bioassay-96 Hour, Freshwater, Vertebrate/Invertebrate [Vertebrate: Pimephales promelas or Cyprinella leedsi/Invertebrate: Ceriodaphnia dubia] (EPA 2000.0/2002.0)</v>
      </c>
      <c r="C1179" s="543"/>
      <c r="D1179" s="57" t="str">
        <f>IF('SOW Units'!E188="","",'SOW Units'!E188)</f>
        <v>Per Sample</v>
      </c>
      <c r="E1179" s="82">
        <f>'SOW Units'!K188</f>
        <v>0</v>
      </c>
      <c r="F1179" s="34">
        <f>'SOW Units'!G188</f>
        <v>826.87</v>
      </c>
      <c r="G1179" s="244">
        <f t="shared" si="150"/>
        <v>0</v>
      </c>
      <c r="H1179" s="85">
        <v>0</v>
      </c>
      <c r="I1179" s="360">
        <f t="shared" si="151"/>
        <v>0</v>
      </c>
      <c r="J1179" s="89">
        <v>0</v>
      </c>
      <c r="K1179" s="244">
        <f t="shared" si="149"/>
        <v>0</v>
      </c>
      <c r="L1179" s="93">
        <f t="shared" si="152"/>
        <v>0</v>
      </c>
      <c r="M1179" s="375">
        <f t="shared" si="153"/>
        <v>0</v>
      </c>
      <c r="N1179" s="225" t="b">
        <f t="shared" si="148"/>
        <v>0</v>
      </c>
      <c r="O1179" s="36"/>
      <c r="P1179" s="36"/>
      <c r="Q1179" s="36"/>
      <c r="R1179" s="36"/>
    </row>
    <row r="1180" spans="1:18" s="8" customFormat="1" ht="32.25" hidden="1" customHeight="1" x14ac:dyDescent="0.3">
      <c r="A1180" s="122" t="str">
        <f>'SOW Units'!B189</f>
        <v>9-63.</v>
      </c>
      <c r="B1180" s="542" t="str">
        <f>IF('SOW Units'!C189="","",'SOW Units'!C189)</f>
        <v>Water, Acute Bioassay-96 Hour, Estuarine + Marine, Vertebrate/Invertebrate [Vertebrate: Menidia beryllina, Meridia menidia or Menida peninsulae/Invertebrate: Mysidopsis bahia] (EPA 2006.0/2007.0)</v>
      </c>
      <c r="C1180" s="543"/>
      <c r="D1180" s="57" t="str">
        <f>IF('SOW Units'!E189="","",'SOW Units'!E189)</f>
        <v>Per Sample</v>
      </c>
      <c r="E1180" s="82">
        <f>'SOW Units'!K189</f>
        <v>0</v>
      </c>
      <c r="F1180" s="34">
        <f>'SOW Units'!G189</f>
        <v>826.87</v>
      </c>
      <c r="G1180" s="244">
        <f t="shared" si="150"/>
        <v>0</v>
      </c>
      <c r="H1180" s="85">
        <v>0</v>
      </c>
      <c r="I1180" s="360">
        <f t="shared" si="151"/>
        <v>0</v>
      </c>
      <c r="J1180" s="89">
        <v>0</v>
      </c>
      <c r="K1180" s="244">
        <f t="shared" si="149"/>
        <v>0</v>
      </c>
      <c r="L1180" s="93">
        <f t="shared" si="152"/>
        <v>0</v>
      </c>
      <c r="M1180" s="375">
        <f t="shared" si="153"/>
        <v>0</v>
      </c>
      <c r="N1180" s="225" t="b">
        <f t="shared" si="148"/>
        <v>0</v>
      </c>
      <c r="O1180" s="36"/>
      <c r="P1180" s="36"/>
      <c r="Q1180" s="36"/>
      <c r="R1180" s="36"/>
    </row>
    <row r="1181" spans="1:18" s="8" customFormat="1" ht="32.25" hidden="1" customHeight="1" x14ac:dyDescent="0.3">
      <c r="A1181" s="122" t="str">
        <f>'SOW Units'!B190</f>
        <v>9-64.</v>
      </c>
      <c r="B1181" s="542" t="str">
        <f>IF('SOW Units'!C190="","",'SOW Units'!C190)</f>
        <v>Water, GC/MS Full Scan, Alkanes, Isoalkanes, Cycloalkanes, Aromatics, Bicyclane, Sterane, and Terpane Biomarkers (ASTM D5739 High Resolution GC/MS)</v>
      </c>
      <c r="C1181" s="543"/>
      <c r="D1181" s="57" t="str">
        <f>IF('SOW Units'!E190="","",'SOW Units'!E190)</f>
        <v>Per Sample</v>
      </c>
      <c r="E1181" s="82">
        <f>'SOW Units'!K190</f>
        <v>0</v>
      </c>
      <c r="F1181" s="34">
        <f>'SOW Units'!G190</f>
        <v>315</v>
      </c>
      <c r="G1181" s="244">
        <f t="shared" si="150"/>
        <v>0</v>
      </c>
      <c r="H1181" s="85">
        <v>0</v>
      </c>
      <c r="I1181" s="360">
        <f t="shared" si="151"/>
        <v>0</v>
      </c>
      <c r="J1181" s="89">
        <v>0</v>
      </c>
      <c r="K1181" s="244">
        <f t="shared" si="149"/>
        <v>0</v>
      </c>
      <c r="L1181" s="93">
        <f t="shared" si="152"/>
        <v>0</v>
      </c>
      <c r="M1181" s="375">
        <f t="shared" si="153"/>
        <v>0</v>
      </c>
      <c r="N1181" s="225" t="b">
        <f t="shared" ref="N1181:N1243" si="154">IF(E1181&gt;0,TRUE,FALSE)</f>
        <v>0</v>
      </c>
      <c r="O1181" s="36"/>
      <c r="P1181" s="36"/>
      <c r="Q1181" s="36"/>
      <c r="R1181" s="36"/>
    </row>
    <row r="1182" spans="1:18" s="8" customFormat="1" ht="32.25" hidden="1" customHeight="1" x14ac:dyDescent="0.3">
      <c r="A1182" s="122" t="str">
        <f>'SOW Units'!B191</f>
        <v>9-65.</v>
      </c>
      <c r="B1182" s="542" t="str">
        <f>IF('SOW Units'!C191="","",'SOW Units'!C191)</f>
        <v>Water, Gasoline Hydrocarbon Composition, Gasoline PIANO [paraffins, isoparaffins, aromatics, naphthenes and olefins] (EPA 8260Mod, High Resolution GC/MS)</v>
      </c>
      <c r="C1182" s="543"/>
      <c r="D1182" s="57" t="str">
        <f>IF('SOW Units'!E191="","",'SOW Units'!E191)</f>
        <v>Per Sample</v>
      </c>
      <c r="E1182" s="82">
        <f>'SOW Units'!K191</f>
        <v>0</v>
      </c>
      <c r="F1182" s="34">
        <f>'SOW Units'!G191</f>
        <v>330.75</v>
      </c>
      <c r="G1182" s="244">
        <f t="shared" si="150"/>
        <v>0</v>
      </c>
      <c r="H1182" s="85">
        <v>0</v>
      </c>
      <c r="I1182" s="360">
        <f t="shared" si="151"/>
        <v>0</v>
      </c>
      <c r="J1182" s="89">
        <v>0</v>
      </c>
      <c r="K1182" s="244">
        <f t="shared" si="149"/>
        <v>0</v>
      </c>
      <c r="L1182" s="93">
        <f t="shared" si="152"/>
        <v>0</v>
      </c>
      <c r="M1182" s="375">
        <f t="shared" si="153"/>
        <v>0</v>
      </c>
      <c r="N1182" s="225" t="b">
        <f t="shared" si="154"/>
        <v>0</v>
      </c>
      <c r="O1182" s="36"/>
      <c r="P1182" s="36"/>
      <c r="Q1182" s="36"/>
      <c r="R1182" s="36"/>
    </row>
    <row r="1183" spans="1:18" s="8" customFormat="1" ht="32.25" hidden="1" customHeight="1" x14ac:dyDescent="0.3">
      <c r="A1183" s="122" t="str">
        <f>'SOW Units'!B192</f>
        <v>9-66.</v>
      </c>
      <c r="B1183" s="542" t="str">
        <f>IF('SOW Units'!C192="","",'SOW Units'!C192)</f>
        <v>Water, 5 Fuel Oxygenates, MTBE, DIPE, TAME, ETBE and TBA (EPA 8260Mod, High Resolution GC/MS)</v>
      </c>
      <c r="C1183" s="543"/>
      <c r="D1183" s="57" t="str">
        <f>IF('SOW Units'!E192="","",'SOW Units'!E192)</f>
        <v>Per Sample</v>
      </c>
      <c r="E1183" s="82">
        <f>'SOW Units'!K192</f>
        <v>0</v>
      </c>
      <c r="F1183" s="34">
        <f>'SOW Units'!G192</f>
        <v>49.61</v>
      </c>
      <c r="G1183" s="244">
        <f t="shared" si="150"/>
        <v>0</v>
      </c>
      <c r="H1183" s="85">
        <v>0</v>
      </c>
      <c r="I1183" s="360">
        <f t="shared" si="151"/>
        <v>0</v>
      </c>
      <c r="J1183" s="89">
        <v>0</v>
      </c>
      <c r="K1183" s="244">
        <f t="shared" si="149"/>
        <v>0</v>
      </c>
      <c r="L1183" s="93">
        <f t="shared" si="152"/>
        <v>0</v>
      </c>
      <c r="M1183" s="375">
        <f t="shared" si="153"/>
        <v>0</v>
      </c>
      <c r="N1183" s="225" t="b">
        <f t="shared" si="154"/>
        <v>0</v>
      </c>
      <c r="O1183" s="36"/>
      <c r="P1183" s="36"/>
      <c r="Q1183" s="36"/>
      <c r="R1183" s="36"/>
    </row>
    <row r="1184" spans="1:18" s="8" customFormat="1" ht="16.5" hidden="1" customHeight="1" x14ac:dyDescent="0.3">
      <c r="A1184" s="122" t="str">
        <f>'SOW Units'!B193</f>
        <v>9-67.</v>
      </c>
      <c r="B1184" s="542" t="str">
        <f>IF('SOW Units'!C193="","",'SOW Units'!C193)</f>
        <v>Water, C10-C40 Alkane Fingerprint, N-Alkanes and Isoalkanes (ASTM D3328 GC/MS)</v>
      </c>
      <c r="C1184" s="543"/>
      <c r="D1184" s="57" t="str">
        <f>IF('SOW Units'!E193="","",'SOW Units'!E193)</f>
        <v>Per Sample</v>
      </c>
      <c r="E1184" s="82">
        <f>'SOW Units'!K193</f>
        <v>0</v>
      </c>
      <c r="F1184" s="34">
        <f>'SOW Units'!G193</f>
        <v>231.52</v>
      </c>
      <c r="G1184" s="244">
        <f t="shared" si="150"/>
        <v>0</v>
      </c>
      <c r="H1184" s="85">
        <v>0</v>
      </c>
      <c r="I1184" s="360">
        <f t="shared" si="151"/>
        <v>0</v>
      </c>
      <c r="J1184" s="89">
        <v>0</v>
      </c>
      <c r="K1184" s="244">
        <f t="shared" si="149"/>
        <v>0</v>
      </c>
      <c r="L1184" s="93">
        <f t="shared" si="152"/>
        <v>0</v>
      </c>
      <c r="M1184" s="375">
        <f t="shared" si="153"/>
        <v>0</v>
      </c>
      <c r="N1184" s="225" t="b">
        <f t="shared" si="154"/>
        <v>0</v>
      </c>
      <c r="O1184" s="36"/>
      <c r="P1184" s="36"/>
      <c r="Q1184" s="36"/>
      <c r="R1184" s="36"/>
    </row>
    <row r="1185" spans="1:18" s="8" customFormat="1" ht="16.5" hidden="1" customHeight="1" x14ac:dyDescent="0.3">
      <c r="A1185" s="122" t="str">
        <f>'SOW Units'!B194</f>
        <v>9-78.</v>
      </c>
      <c r="B1185" s="542" t="str">
        <f>IF('SOW Units'!C194="","",'SOW Units'!C194)</f>
        <v>Water, BTEX/MTBE + Naphthalene (EPA 8260)</v>
      </c>
      <c r="C1185" s="543"/>
      <c r="D1185" s="57" t="str">
        <f>IF('SOW Units'!E194="","",'SOW Units'!E194)</f>
        <v>Per Sample</v>
      </c>
      <c r="E1185" s="82">
        <f>'SOW Units'!K194</f>
        <v>0</v>
      </c>
      <c r="F1185" s="34">
        <f>'SOW Units'!G194</f>
        <v>59.53</v>
      </c>
      <c r="G1185" s="244">
        <f t="shared" si="150"/>
        <v>0</v>
      </c>
      <c r="H1185" s="85">
        <v>0</v>
      </c>
      <c r="I1185" s="360">
        <f t="shared" si="151"/>
        <v>0</v>
      </c>
      <c r="J1185" s="89">
        <v>0</v>
      </c>
      <c r="K1185" s="244">
        <f t="shared" si="149"/>
        <v>0</v>
      </c>
      <c r="L1185" s="93">
        <f t="shared" si="152"/>
        <v>0</v>
      </c>
      <c r="M1185" s="375">
        <f t="shared" si="153"/>
        <v>0</v>
      </c>
      <c r="N1185" s="225" t="b">
        <f t="shared" si="154"/>
        <v>0</v>
      </c>
      <c r="O1185" s="36"/>
      <c r="P1185" s="36"/>
      <c r="Q1185" s="36"/>
      <c r="R1185" s="36"/>
    </row>
    <row r="1186" spans="1:18" s="8" customFormat="1" ht="16.5" hidden="1" customHeight="1" x14ac:dyDescent="0.3">
      <c r="A1186" s="122" t="str">
        <f>'SOW Units'!B195</f>
        <v>9-79.</v>
      </c>
      <c r="B1186" s="542" t="str">
        <f>IF('SOW Units'!C195="","",'SOW Units'!C195)</f>
        <v>Water, EDC [1,2-dichloroethane] (EPA Method 8021 or 8260)</v>
      </c>
      <c r="C1186" s="543"/>
      <c r="D1186" s="57" t="str">
        <f>IF('SOW Units'!E195="","",'SOW Units'!E195)</f>
        <v>Per Sample</v>
      </c>
      <c r="E1186" s="82">
        <f>'SOW Units'!K195</f>
        <v>0</v>
      </c>
      <c r="F1186" s="34">
        <f>'SOW Units'!G195</f>
        <v>54</v>
      </c>
      <c r="G1186" s="244">
        <f t="shared" si="150"/>
        <v>0</v>
      </c>
      <c r="H1186" s="85">
        <v>0</v>
      </c>
      <c r="I1186" s="360">
        <f t="shared" si="151"/>
        <v>0</v>
      </c>
      <c r="J1186" s="89">
        <v>0</v>
      </c>
      <c r="K1186" s="244">
        <f t="shared" si="149"/>
        <v>0</v>
      </c>
      <c r="L1186" s="93">
        <f t="shared" si="152"/>
        <v>0</v>
      </c>
      <c r="M1186" s="375">
        <f t="shared" si="153"/>
        <v>0</v>
      </c>
      <c r="N1186" s="225" t="b">
        <f t="shared" si="154"/>
        <v>0</v>
      </c>
      <c r="O1186" s="36"/>
      <c r="P1186" s="36"/>
      <c r="Q1186" s="36"/>
      <c r="R1186" s="36"/>
    </row>
    <row r="1187" spans="1:18" s="8" customFormat="1" ht="16.5" hidden="1" customHeight="1" x14ac:dyDescent="0.3">
      <c r="A1187" s="122" t="str">
        <f>'SOW Units'!B196</f>
        <v>9-80.</v>
      </c>
      <c r="B1187" s="542" t="str">
        <f>IF('SOW Units'!C196="","",'SOW Units'!C196)</f>
        <v>Water, Methane (EPA SOP RSK-175)</v>
      </c>
      <c r="C1187" s="543"/>
      <c r="D1187" s="57" t="str">
        <f>IF('SOW Units'!E196="","",'SOW Units'!E196)</f>
        <v>Per Sample</v>
      </c>
      <c r="E1187" s="82">
        <f>'SOW Units'!K196</f>
        <v>0</v>
      </c>
      <c r="F1187" s="34">
        <f>'SOW Units'!G196</f>
        <v>59.53</v>
      </c>
      <c r="G1187" s="244">
        <f t="shared" si="150"/>
        <v>0</v>
      </c>
      <c r="H1187" s="85">
        <v>0</v>
      </c>
      <c r="I1187" s="360">
        <f t="shared" si="151"/>
        <v>0</v>
      </c>
      <c r="J1187" s="89">
        <v>0</v>
      </c>
      <c r="K1187" s="244">
        <f t="shared" si="149"/>
        <v>0</v>
      </c>
      <c r="L1187" s="93">
        <f t="shared" si="152"/>
        <v>0</v>
      </c>
      <c r="M1187" s="375">
        <f t="shared" si="153"/>
        <v>0</v>
      </c>
      <c r="N1187" s="225" t="b">
        <f t="shared" si="154"/>
        <v>0</v>
      </c>
      <c r="O1187" s="36"/>
      <c r="P1187" s="36"/>
      <c r="Q1187" s="36"/>
      <c r="R1187" s="36"/>
    </row>
    <row r="1188" spans="1:18" s="8" customFormat="1" ht="17.25" hidden="1" customHeight="1" x14ac:dyDescent="0.3">
      <c r="A1188" s="253" t="str">
        <f>'SOW Units'!B197</f>
        <v>9.C.</v>
      </c>
      <c r="B1188" s="560" t="str">
        <f>IF('SOW Units'!C197="","",'SOW Units'!C197)</f>
        <v>AIR ANALYSIS</v>
      </c>
      <c r="C1188" s="561"/>
      <c r="D1188" s="206" t="str">
        <f>IF('SOW Units'!E197="","",'SOW Units'!E197)</f>
        <v/>
      </c>
      <c r="E1188" s="207"/>
      <c r="F1188" s="194"/>
      <c r="G1188" s="243"/>
      <c r="H1188" s="208"/>
      <c r="I1188" s="359"/>
      <c r="J1188" s="196"/>
      <c r="K1188" s="243"/>
      <c r="L1188" s="209"/>
      <c r="M1188" s="374"/>
      <c r="N1188" s="225" t="b">
        <f t="shared" si="154"/>
        <v>0</v>
      </c>
      <c r="O1188" s="36"/>
      <c r="P1188" s="36"/>
      <c r="Q1188" s="36"/>
      <c r="R1188" s="36"/>
    </row>
    <row r="1189" spans="1:18" s="8" customFormat="1" ht="16.5" hidden="1" customHeight="1" x14ac:dyDescent="0.3">
      <c r="A1189" s="122" t="str">
        <f>'SOW Units'!B198</f>
        <v>9-68.</v>
      </c>
      <c r="B1189" s="542" t="str">
        <f>IF('SOW Units'!C198="","",'SOW Units'!C198)</f>
        <v>Air, Total Petroleum Hydrocarbons (EPA Method 18 or TO-3)</v>
      </c>
      <c r="C1189" s="543"/>
      <c r="D1189" s="57" t="str">
        <f>IF('SOW Units'!E198="","",'SOW Units'!E198)</f>
        <v>Per Sample</v>
      </c>
      <c r="E1189" s="82">
        <f>'SOW Units'!K198</f>
        <v>0</v>
      </c>
      <c r="F1189" s="34">
        <f>'SOW Units'!G198</f>
        <v>84.89</v>
      </c>
      <c r="G1189" s="244">
        <f t="shared" ref="G1189:G1192" si="155">$F1189*E1189</f>
        <v>0</v>
      </c>
      <c r="H1189" s="85">
        <v>0</v>
      </c>
      <c r="I1189" s="360">
        <f t="shared" ref="I1189:I1192" si="156">H1189*F1189</f>
        <v>0</v>
      </c>
      <c r="J1189" s="89">
        <v>0</v>
      </c>
      <c r="K1189" s="244">
        <f t="shared" si="149"/>
        <v>0</v>
      </c>
      <c r="L1189" s="93">
        <f t="shared" ref="L1189:L1192" si="157">E1189-H1189-J1189</f>
        <v>0</v>
      </c>
      <c r="M1189" s="375">
        <f t="shared" ref="M1189:M1192" si="158">G1189-I1189-K1189</f>
        <v>0</v>
      </c>
      <c r="N1189" s="225" t="b">
        <f t="shared" si="154"/>
        <v>0</v>
      </c>
      <c r="O1189" s="36"/>
      <c r="P1189" s="36"/>
      <c r="Q1189" s="36"/>
      <c r="R1189" s="36"/>
    </row>
    <row r="1190" spans="1:18" s="8" customFormat="1" ht="16.5" hidden="1" customHeight="1" x14ac:dyDescent="0.3">
      <c r="A1190" s="122" t="str">
        <f>'SOW Units'!B199</f>
        <v>9-69.</v>
      </c>
      <c r="B1190" s="542" t="str">
        <f>IF('SOW Units'!C199="","",'SOW Units'!C199)</f>
        <v>Air, Volatile Organic Aromatics (EPA Method TO-15)</v>
      </c>
      <c r="C1190" s="543"/>
      <c r="D1190" s="57" t="str">
        <f>IF('SOW Units'!E199="","",'SOW Units'!E199)</f>
        <v>Per Sample</v>
      </c>
      <c r="E1190" s="82">
        <f>'SOW Units'!K199</f>
        <v>0</v>
      </c>
      <c r="F1190" s="34">
        <f>'SOW Units'!G199</f>
        <v>176.4</v>
      </c>
      <c r="G1190" s="244">
        <f t="shared" si="155"/>
        <v>0</v>
      </c>
      <c r="H1190" s="85">
        <v>0</v>
      </c>
      <c r="I1190" s="360">
        <f t="shared" si="156"/>
        <v>0</v>
      </c>
      <c r="J1190" s="89">
        <v>0</v>
      </c>
      <c r="K1190" s="244">
        <f t="shared" si="149"/>
        <v>0</v>
      </c>
      <c r="L1190" s="93">
        <f t="shared" si="157"/>
        <v>0</v>
      </c>
      <c r="M1190" s="375">
        <f t="shared" si="158"/>
        <v>0</v>
      </c>
      <c r="N1190" s="225" t="b">
        <f t="shared" si="154"/>
        <v>0</v>
      </c>
      <c r="O1190" s="36"/>
      <c r="P1190" s="36"/>
      <c r="Q1190" s="36"/>
      <c r="R1190" s="36"/>
    </row>
    <row r="1191" spans="1:18" s="8" customFormat="1" ht="16.5" hidden="1" customHeight="1" x14ac:dyDescent="0.3">
      <c r="A1191" s="122" t="str">
        <f>'SOW Units'!B200</f>
        <v>9-70.</v>
      </c>
      <c r="B1191" s="542" t="str">
        <f>IF('SOW Units'!C200="","",'SOW Units'!C200)</f>
        <v>Air, Polycyclic Aromatic Hydrocarbons (EPA Method TO-13)</v>
      </c>
      <c r="C1191" s="543"/>
      <c r="D1191" s="57" t="str">
        <f>IF('SOW Units'!E200="","",'SOW Units'!E200)</f>
        <v>Per Sample</v>
      </c>
      <c r="E1191" s="82">
        <f>'SOW Units'!K200</f>
        <v>0</v>
      </c>
      <c r="F1191" s="34">
        <f>'SOW Units'!G200</f>
        <v>170.88</v>
      </c>
      <c r="G1191" s="244">
        <f t="shared" si="155"/>
        <v>0</v>
      </c>
      <c r="H1191" s="85">
        <v>0</v>
      </c>
      <c r="I1191" s="360">
        <f t="shared" si="156"/>
        <v>0</v>
      </c>
      <c r="J1191" s="89">
        <v>0</v>
      </c>
      <c r="K1191" s="244">
        <f t="shared" si="149"/>
        <v>0</v>
      </c>
      <c r="L1191" s="93">
        <f t="shared" si="157"/>
        <v>0</v>
      </c>
      <c r="M1191" s="375">
        <f t="shared" si="158"/>
        <v>0</v>
      </c>
      <c r="N1191" s="225" t="b">
        <f t="shared" si="154"/>
        <v>0</v>
      </c>
      <c r="O1191" s="36"/>
      <c r="P1191" s="36"/>
      <c r="Q1191" s="36"/>
      <c r="R1191" s="36"/>
    </row>
    <row r="1192" spans="1:18" s="8" customFormat="1" ht="16.5" hidden="1" customHeight="1" x14ac:dyDescent="0.3">
      <c r="A1192" s="122" t="str">
        <f>'SOW Units'!B201</f>
        <v>9-71.</v>
      </c>
      <c r="B1192" s="542" t="str">
        <f>IF('SOW Units'!C201="","",'SOW Units'!C201)</f>
        <v>Air, Volatile Organic Compounds (EPA Method TO-17)</v>
      </c>
      <c r="C1192" s="543"/>
      <c r="D1192" s="57" t="str">
        <f>IF('SOW Units'!E201="","",'SOW Units'!E201)</f>
        <v>Per Sample</v>
      </c>
      <c r="E1192" s="82">
        <f>'SOW Units'!K201</f>
        <v>0</v>
      </c>
      <c r="F1192" s="34">
        <f>'SOW Units'!G201</f>
        <v>286.64999999999998</v>
      </c>
      <c r="G1192" s="244">
        <f t="shared" si="155"/>
        <v>0</v>
      </c>
      <c r="H1192" s="85">
        <v>0</v>
      </c>
      <c r="I1192" s="360">
        <f t="shared" si="156"/>
        <v>0</v>
      </c>
      <c r="J1192" s="89">
        <v>0</v>
      </c>
      <c r="K1192" s="244">
        <f t="shared" si="149"/>
        <v>0</v>
      </c>
      <c r="L1192" s="93">
        <f t="shared" si="157"/>
        <v>0</v>
      </c>
      <c r="M1192" s="375">
        <f t="shared" si="158"/>
        <v>0</v>
      </c>
      <c r="N1192" s="225" t="b">
        <f t="shared" si="154"/>
        <v>0</v>
      </c>
      <c r="O1192" s="36"/>
      <c r="P1192" s="36"/>
      <c r="Q1192" s="36"/>
      <c r="R1192" s="36"/>
    </row>
    <row r="1193" spans="1:18" s="8" customFormat="1" ht="17.25" hidden="1" customHeight="1" x14ac:dyDescent="0.3">
      <c r="A1193" s="253" t="str">
        <f>'SOW Units'!B202</f>
        <v>9.D.</v>
      </c>
      <c r="B1193" s="560" t="str">
        <f>IF('SOW Units'!C202="","",'SOW Units'!C202)</f>
        <v>PRODUCT ANALYSIS</v>
      </c>
      <c r="C1193" s="561"/>
      <c r="D1193" s="206" t="str">
        <f>IF('SOW Units'!E202="","",'SOW Units'!E202)</f>
        <v/>
      </c>
      <c r="E1193" s="207"/>
      <c r="F1193" s="194"/>
      <c r="G1193" s="243"/>
      <c r="H1193" s="208"/>
      <c r="I1193" s="359"/>
      <c r="J1193" s="196"/>
      <c r="K1193" s="243"/>
      <c r="L1193" s="209"/>
      <c r="M1193" s="374"/>
      <c r="N1193" s="225" t="b">
        <f t="shared" si="154"/>
        <v>0</v>
      </c>
      <c r="O1193" s="36"/>
      <c r="P1193" s="36"/>
      <c r="Q1193" s="36"/>
      <c r="R1193" s="36"/>
    </row>
    <row r="1194" spans="1:18" s="8" customFormat="1" ht="32.25" hidden="1" customHeight="1" x14ac:dyDescent="0.3">
      <c r="A1194" s="122" t="str">
        <f>'SOW Units'!B203</f>
        <v>9-72.</v>
      </c>
      <c r="B1194" s="542" t="str">
        <f>IF('SOW Units'!C203="","",'SOW Units'!C203)</f>
        <v>Product, C3-C44 Hydrocarbon Fingerprint, Gasoline PIANO [paraffins, isoparaffins, aromatics, naphthenes and olefins], alkanes and isoalkanes (ASTM D3328 High Resolution GC/FID)</v>
      </c>
      <c r="C1194" s="543"/>
      <c r="D1194" s="57" t="str">
        <f>IF('SOW Units'!E203="","",'SOW Units'!E203)</f>
        <v>Per Sample</v>
      </c>
      <c r="E1194" s="82">
        <f>'SOW Units'!K203</f>
        <v>0</v>
      </c>
      <c r="F1194" s="34">
        <f>'SOW Units'!G203</f>
        <v>266.24</v>
      </c>
      <c r="G1194" s="244">
        <f t="shared" ref="G1194:G1195" si="159">$F1194*E1194</f>
        <v>0</v>
      </c>
      <c r="H1194" s="85">
        <v>0</v>
      </c>
      <c r="I1194" s="360">
        <f t="shared" ref="I1194:I1195" si="160">H1194*F1194</f>
        <v>0</v>
      </c>
      <c r="J1194" s="89">
        <v>0</v>
      </c>
      <c r="K1194" s="244">
        <f t="shared" si="149"/>
        <v>0</v>
      </c>
      <c r="L1194" s="93">
        <f t="shared" ref="L1194:L1195" si="161">E1194-H1194-J1194</f>
        <v>0</v>
      </c>
      <c r="M1194" s="375">
        <f t="shared" ref="M1194:M1195" si="162">G1194-I1194-K1194</f>
        <v>0</v>
      </c>
      <c r="N1194" s="225" t="b">
        <f t="shared" si="154"/>
        <v>0</v>
      </c>
      <c r="O1194" s="36"/>
      <c r="P1194" s="36"/>
      <c r="Q1194" s="36"/>
      <c r="R1194" s="36"/>
    </row>
    <row r="1195" spans="1:18" s="8" customFormat="1" ht="32.25" hidden="1" customHeight="1" x14ac:dyDescent="0.3">
      <c r="A1195" s="122" t="str">
        <f>'SOW Units'!B204</f>
        <v>9-73.</v>
      </c>
      <c r="B1195" s="542" t="str">
        <f>IF('SOW Units'!C204="","",'SOW Units'!C204)</f>
        <v>Product, GC/MS Full Scan, alkanes, isoalkanes, cycloalkanes, aromatics, bicyclane, sterane, and terpane biomarkers (ASTM D5739 High Resolution GC/MS)</v>
      </c>
      <c r="C1195" s="543"/>
      <c r="D1195" s="57" t="str">
        <f>IF('SOW Units'!E204="","",'SOW Units'!E204)</f>
        <v>Per Sample</v>
      </c>
      <c r="E1195" s="82">
        <f>'SOW Units'!K204</f>
        <v>0</v>
      </c>
      <c r="F1195" s="34">
        <f>'SOW Units'!G204</f>
        <v>363.82</v>
      </c>
      <c r="G1195" s="244">
        <f t="shared" si="159"/>
        <v>0</v>
      </c>
      <c r="H1195" s="85">
        <v>0</v>
      </c>
      <c r="I1195" s="360">
        <f t="shared" si="160"/>
        <v>0</v>
      </c>
      <c r="J1195" s="89">
        <v>0</v>
      </c>
      <c r="K1195" s="244">
        <f t="shared" si="149"/>
        <v>0</v>
      </c>
      <c r="L1195" s="93">
        <f t="shared" si="161"/>
        <v>0</v>
      </c>
      <c r="M1195" s="375">
        <f t="shared" si="162"/>
        <v>0</v>
      </c>
      <c r="N1195" s="225" t="b">
        <f t="shared" si="154"/>
        <v>0</v>
      </c>
      <c r="O1195" s="36"/>
      <c r="P1195" s="36"/>
      <c r="Q1195" s="36"/>
      <c r="R1195" s="36"/>
    </row>
    <row r="1196" spans="1:18" s="8" customFormat="1" ht="17.25" hidden="1" customHeight="1" x14ac:dyDescent="0.3">
      <c r="A1196" s="253" t="str">
        <f>'SOW Units'!B205</f>
        <v>9.E.</v>
      </c>
      <c r="B1196" s="560" t="str">
        <f>IF('SOW Units'!C205="","",'SOW Units'!C205)</f>
        <v>OTHER ANALYSIS</v>
      </c>
      <c r="C1196" s="561"/>
      <c r="D1196" s="206" t="str">
        <f>IF('SOW Units'!E205="","",'SOW Units'!E205)</f>
        <v/>
      </c>
      <c r="E1196" s="207"/>
      <c r="F1196" s="194"/>
      <c r="G1196" s="243"/>
      <c r="H1196" s="208"/>
      <c r="I1196" s="359"/>
      <c r="J1196" s="196"/>
      <c r="K1196" s="243"/>
      <c r="L1196" s="209"/>
      <c r="M1196" s="374"/>
      <c r="N1196" s="225" t="b">
        <f t="shared" si="154"/>
        <v>0</v>
      </c>
      <c r="O1196" s="36"/>
      <c r="P1196" s="36"/>
      <c r="Q1196" s="36"/>
      <c r="R1196" s="36"/>
    </row>
    <row r="1197" spans="1:18" s="8" customFormat="1" ht="84" hidden="1" customHeight="1" x14ac:dyDescent="0.3">
      <c r="A1197" s="122" t="str">
        <f>'SOW Units'!B206</f>
        <v>9-75.</v>
      </c>
      <c r="B1197" s="542" t="str">
        <f>IF('SOW Units'!C206="","",'SOW Units'!C206)</f>
        <v>Additional Laboratory % Surcharge authorized in the ATC contract for 7 Day Turnaround. The price should be a total of all standard costs for analysis receiving 7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1197" s="543"/>
      <c r="D1197" s="57" t="str">
        <f>IF('SOW Units'!E206="","",'SOW Units'!E206)</f>
        <v>Percent
Surcharge</v>
      </c>
      <c r="E1197" s="82">
        <f>'SOW Units'!K206</f>
        <v>0</v>
      </c>
      <c r="F1197" s="34">
        <f>'SOW Units'!G206</f>
        <v>0</v>
      </c>
      <c r="G1197" s="244">
        <f t="shared" ref="G1197:G1199" si="163">$F1197*E1197</f>
        <v>0</v>
      </c>
      <c r="H1197" s="85">
        <v>0</v>
      </c>
      <c r="I1197" s="360">
        <f t="shared" ref="I1197:I1199" si="164">H1197*F1197</f>
        <v>0</v>
      </c>
      <c r="J1197" s="89">
        <v>0</v>
      </c>
      <c r="K1197" s="244">
        <f t="shared" ref="K1197:K1259" si="165">$F1197*J1197</f>
        <v>0</v>
      </c>
      <c r="L1197" s="93">
        <f t="shared" ref="L1197:L1199" si="166">E1197-H1197-J1197</f>
        <v>0</v>
      </c>
      <c r="M1197" s="375">
        <f t="shared" ref="M1197:M1199" si="167">G1197-I1197-K1197</f>
        <v>0</v>
      </c>
      <c r="N1197" s="225" t="b">
        <f t="shared" si="154"/>
        <v>0</v>
      </c>
      <c r="O1197" s="36"/>
      <c r="P1197" s="36"/>
      <c r="Q1197" s="36"/>
      <c r="R1197" s="36"/>
    </row>
    <row r="1198" spans="1:18" s="8" customFormat="1" ht="84" hidden="1" customHeight="1" x14ac:dyDescent="0.3">
      <c r="A1198" s="122" t="str">
        <f>'SOW Units'!B207</f>
        <v>9-76.</v>
      </c>
      <c r="B1198" s="542" t="str">
        <f>IF('SOW Units'!C207="","",'SOW Units'!C207)</f>
        <v>Additional Laboratory % Surcharge authorized in the ATC contract for 3 Day Turnaround. The price should be a total of all standard costs for analysis receiving 3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1198" s="543"/>
      <c r="D1198" s="57" t="str">
        <f>IF('SOW Units'!E207="","",'SOW Units'!E207)</f>
        <v>Percent
Surcharge</v>
      </c>
      <c r="E1198" s="82">
        <f>'SOW Units'!K207</f>
        <v>0</v>
      </c>
      <c r="F1198" s="34">
        <f>'SOW Units'!G207</f>
        <v>0.5</v>
      </c>
      <c r="G1198" s="244">
        <f t="shared" si="163"/>
        <v>0</v>
      </c>
      <c r="H1198" s="85">
        <v>0</v>
      </c>
      <c r="I1198" s="360">
        <f t="shared" si="164"/>
        <v>0</v>
      </c>
      <c r="J1198" s="89">
        <v>0</v>
      </c>
      <c r="K1198" s="244">
        <f t="shared" si="165"/>
        <v>0</v>
      </c>
      <c r="L1198" s="93">
        <f t="shared" si="166"/>
        <v>0</v>
      </c>
      <c r="M1198" s="375">
        <f t="shared" si="167"/>
        <v>0</v>
      </c>
      <c r="N1198" s="225" t="b">
        <f t="shared" si="154"/>
        <v>0</v>
      </c>
      <c r="O1198" s="36"/>
      <c r="P1198" s="36"/>
      <c r="Q1198" s="36"/>
      <c r="R1198" s="36"/>
    </row>
    <row r="1199" spans="1:18" s="8" customFormat="1" ht="84" hidden="1" customHeight="1" x14ac:dyDescent="0.3">
      <c r="A1199" s="122" t="str">
        <f>'SOW Units'!B208</f>
        <v>9-77.</v>
      </c>
      <c r="B1199" s="542" t="str">
        <f>IF('SOW Units'!C208="","",'SOW Units'!C208)</f>
        <v>Additional Laboratory % Surcharge authorized in the ATC contract for 1 Day Turnaround. The price should be a total of all standard costs for analysis receiving 1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1199" s="543"/>
      <c r="D1199" s="57" t="str">
        <f>IF('SOW Units'!E208="","",'SOW Units'!E208)</f>
        <v>Percent
Surcharge</v>
      </c>
      <c r="E1199" s="82">
        <f>'SOW Units'!K208</f>
        <v>0</v>
      </c>
      <c r="F1199" s="34">
        <f>'SOW Units'!G208</f>
        <v>1</v>
      </c>
      <c r="G1199" s="244">
        <f t="shared" si="163"/>
        <v>0</v>
      </c>
      <c r="H1199" s="85">
        <v>0</v>
      </c>
      <c r="I1199" s="360">
        <f t="shared" si="164"/>
        <v>0</v>
      </c>
      <c r="J1199" s="89">
        <v>0</v>
      </c>
      <c r="K1199" s="244">
        <f t="shared" si="165"/>
        <v>0</v>
      </c>
      <c r="L1199" s="93">
        <f t="shared" si="166"/>
        <v>0</v>
      </c>
      <c r="M1199" s="375">
        <f t="shared" si="167"/>
        <v>0</v>
      </c>
      <c r="N1199" s="225" t="b">
        <f t="shared" si="154"/>
        <v>0</v>
      </c>
      <c r="O1199" s="36"/>
      <c r="P1199" s="36"/>
      <c r="Q1199" s="36"/>
      <c r="R1199" s="36"/>
    </row>
    <row r="1200" spans="1:18" s="8" customFormat="1" ht="17.25" hidden="1" customHeight="1" x14ac:dyDescent="0.3">
      <c r="A1200" s="253" t="str">
        <f>'SOW Units'!B209</f>
        <v>10.</v>
      </c>
      <c r="B1200" s="560" t="str">
        <f>IF('SOW Units'!C209="","",'SOW Units'!C209)</f>
        <v>SOIL SOURCE REMOVAL RELATED</v>
      </c>
      <c r="C1200" s="561"/>
      <c r="D1200" s="206" t="str">
        <f>IF('SOW Units'!E209="","",'SOW Units'!E209)</f>
        <v/>
      </c>
      <c r="E1200" s="207"/>
      <c r="F1200" s="194"/>
      <c r="G1200" s="243"/>
      <c r="H1200" s="208"/>
      <c r="I1200" s="359"/>
      <c r="J1200" s="196"/>
      <c r="K1200" s="243"/>
      <c r="L1200" s="209"/>
      <c r="M1200" s="374"/>
      <c r="N1200" s="225" t="b">
        <f t="shared" si="154"/>
        <v>0</v>
      </c>
      <c r="O1200" s="36"/>
      <c r="P1200" s="36"/>
      <c r="Q1200" s="36"/>
      <c r="R1200" s="36"/>
    </row>
    <row r="1201" spans="1:18" s="8" customFormat="1" ht="16.5" hidden="1" customHeight="1" x14ac:dyDescent="0.3">
      <c r="A1201" s="122" t="str">
        <f>'SOW Units'!B210</f>
        <v>10-1.a.</v>
      </c>
      <c r="B1201" s="542" t="str">
        <f>IF('SOW Units'!C210="","",'SOW Units'!C210)</f>
        <v>Sheet Piling Installation for ≤  20 feet deep Excavation</v>
      </c>
      <c r="C1201" s="543"/>
      <c r="D1201" s="57" t="str">
        <f>IF('SOW Units'!E210="","",'SOW Units'!E210)</f>
        <v>Per Sq. Foot</v>
      </c>
      <c r="E1201" s="82">
        <f>'SOW Units'!K210</f>
        <v>0</v>
      </c>
      <c r="F1201" s="34">
        <f>'SOW Units'!G210</f>
        <v>35</v>
      </c>
      <c r="G1201" s="244">
        <f t="shared" ref="G1201:G1229" si="168">$F1201*E1201</f>
        <v>0</v>
      </c>
      <c r="H1201" s="85">
        <v>0</v>
      </c>
      <c r="I1201" s="360">
        <f t="shared" ref="I1201:I1229" si="169">H1201*F1201</f>
        <v>0</v>
      </c>
      <c r="J1201" s="89">
        <v>0</v>
      </c>
      <c r="K1201" s="244">
        <f t="shared" si="165"/>
        <v>0</v>
      </c>
      <c r="L1201" s="93">
        <f t="shared" ref="L1201:L1229" si="170">E1201-H1201-J1201</f>
        <v>0</v>
      </c>
      <c r="M1201" s="375">
        <f t="shared" ref="M1201:M1229" si="171">G1201-I1201-K1201</f>
        <v>0</v>
      </c>
      <c r="N1201" s="225" t="b">
        <f t="shared" si="154"/>
        <v>0</v>
      </c>
      <c r="O1201" s="36"/>
      <c r="P1201" s="36"/>
      <c r="Q1201" s="36"/>
      <c r="R1201" s="36"/>
    </row>
    <row r="1202" spans="1:18" s="9" customFormat="1" ht="16.5" hidden="1" customHeight="1" x14ac:dyDescent="0.3">
      <c r="A1202" s="122" t="str">
        <f>'SOW Units'!B211</f>
        <v>10-1.b.</v>
      </c>
      <c r="B1202" s="542" t="str">
        <f>IF('SOW Units'!C211="","",'SOW Units'!C211)</f>
        <v>Sheet Piling Rental for ≤  20 feet deep Excavation</v>
      </c>
      <c r="C1202" s="543"/>
      <c r="D1202" s="57" t="str">
        <f>IF('SOW Units'!E211="","",'SOW Units'!E211)</f>
        <v>Per Sq. Foot/Day</v>
      </c>
      <c r="E1202" s="82">
        <f>'SOW Units'!K211</f>
        <v>0</v>
      </c>
      <c r="F1202" s="34">
        <f>'SOW Units'!G211</f>
        <v>6</v>
      </c>
      <c r="G1202" s="244">
        <f t="shared" si="168"/>
        <v>0</v>
      </c>
      <c r="H1202" s="85">
        <v>0</v>
      </c>
      <c r="I1202" s="360">
        <f t="shared" si="169"/>
        <v>0</v>
      </c>
      <c r="J1202" s="89">
        <v>0</v>
      </c>
      <c r="K1202" s="244">
        <f t="shared" si="165"/>
        <v>0</v>
      </c>
      <c r="L1202" s="93">
        <f t="shared" si="170"/>
        <v>0</v>
      </c>
      <c r="M1202" s="375">
        <f t="shared" si="171"/>
        <v>0</v>
      </c>
      <c r="N1202" s="225" t="b">
        <f t="shared" si="154"/>
        <v>0</v>
      </c>
      <c r="O1202" s="45"/>
      <c r="P1202" s="45"/>
      <c r="Q1202" s="45"/>
      <c r="R1202" s="45"/>
    </row>
    <row r="1203" spans="1:18" s="8" customFormat="1" ht="16.5" hidden="1" customHeight="1" x14ac:dyDescent="0.3">
      <c r="A1203" s="122" t="str">
        <f>'SOW Units'!B212</f>
        <v>10-1.c.</v>
      </c>
      <c r="B1203" s="542" t="str">
        <f>IF('SOW Units'!C212="","",'SOW Units'!C212)</f>
        <v>Sheet Piling Rental for ≤  20 feet deep Excavation</v>
      </c>
      <c r="C1203" s="543"/>
      <c r="D1203" s="252" t="str">
        <f>IF('SOW Units'!E212="","",'SOW Units'!E212)</f>
        <v>Per Sq. Foot/Week</v>
      </c>
      <c r="E1203" s="82">
        <f>'SOW Units'!K212</f>
        <v>0</v>
      </c>
      <c r="F1203" s="34">
        <f>'SOW Units'!G212</f>
        <v>10.5</v>
      </c>
      <c r="G1203" s="244">
        <f t="shared" si="168"/>
        <v>0</v>
      </c>
      <c r="H1203" s="85">
        <v>0</v>
      </c>
      <c r="I1203" s="360">
        <f t="shared" si="169"/>
        <v>0</v>
      </c>
      <c r="J1203" s="89">
        <v>0</v>
      </c>
      <c r="K1203" s="244">
        <f t="shared" si="165"/>
        <v>0</v>
      </c>
      <c r="L1203" s="93">
        <f t="shared" si="170"/>
        <v>0</v>
      </c>
      <c r="M1203" s="375">
        <f t="shared" si="171"/>
        <v>0</v>
      </c>
      <c r="N1203" s="225" t="b">
        <f t="shared" si="154"/>
        <v>0</v>
      </c>
      <c r="O1203" s="36"/>
      <c r="P1203" s="36"/>
      <c r="Q1203" s="36"/>
      <c r="R1203" s="36"/>
    </row>
    <row r="1204" spans="1:18" s="8" customFormat="1" ht="16.5" hidden="1" customHeight="1" x14ac:dyDescent="0.3">
      <c r="A1204" s="122" t="str">
        <f>'SOW Units'!B213</f>
        <v>10-1.d.</v>
      </c>
      <c r="B1204" s="542" t="str">
        <f>IF('SOW Units'!C213="","",'SOW Units'!C213)</f>
        <v>Sheet Piling Rental for ≤  20 feet deep Excavation</v>
      </c>
      <c r="C1204" s="543"/>
      <c r="D1204" s="252" t="str">
        <f>IF('SOW Units'!E213="","",'SOW Units'!E213)</f>
        <v>Per Sq. Foot/Month</v>
      </c>
      <c r="E1204" s="82">
        <f>'SOW Units'!K213</f>
        <v>0</v>
      </c>
      <c r="F1204" s="34">
        <f>'SOW Units'!G213</f>
        <v>15.43</v>
      </c>
      <c r="G1204" s="244">
        <f t="shared" si="168"/>
        <v>0</v>
      </c>
      <c r="H1204" s="85">
        <v>0</v>
      </c>
      <c r="I1204" s="360">
        <f t="shared" si="169"/>
        <v>0</v>
      </c>
      <c r="J1204" s="89">
        <v>0</v>
      </c>
      <c r="K1204" s="244">
        <f t="shared" si="165"/>
        <v>0</v>
      </c>
      <c r="L1204" s="93">
        <f t="shared" si="170"/>
        <v>0</v>
      </c>
      <c r="M1204" s="375">
        <f t="shared" si="171"/>
        <v>0</v>
      </c>
      <c r="N1204" s="225" t="b">
        <f t="shared" si="154"/>
        <v>0</v>
      </c>
      <c r="O1204" s="36"/>
      <c r="P1204" s="36"/>
      <c r="Q1204" s="36"/>
      <c r="R1204" s="36"/>
    </row>
    <row r="1205" spans="1:18" s="8" customFormat="1" ht="16.5" hidden="1" customHeight="1" x14ac:dyDescent="0.3">
      <c r="A1205" s="122" t="str">
        <f>'SOW Units'!B214</f>
        <v>10-2.a.</v>
      </c>
      <c r="B1205" s="542" t="str">
        <f>IF('SOW Units'!C214="","",'SOW Units'!C214)</f>
        <v>Sheet Piling Installation for &gt; 20 feet deep Excavation</v>
      </c>
      <c r="C1205" s="543"/>
      <c r="D1205" s="57" t="str">
        <f>IF('SOW Units'!E214="","",'SOW Units'!E214)</f>
        <v>Per Sq. Foot</v>
      </c>
      <c r="E1205" s="82">
        <f>'SOW Units'!K214</f>
        <v>0</v>
      </c>
      <c r="F1205" s="34">
        <f>'SOW Units'!G214</f>
        <v>40.79</v>
      </c>
      <c r="G1205" s="244">
        <f t="shared" si="168"/>
        <v>0</v>
      </c>
      <c r="H1205" s="85">
        <v>0</v>
      </c>
      <c r="I1205" s="360">
        <f t="shared" si="169"/>
        <v>0</v>
      </c>
      <c r="J1205" s="89">
        <v>0</v>
      </c>
      <c r="K1205" s="244">
        <f t="shared" si="165"/>
        <v>0</v>
      </c>
      <c r="L1205" s="93">
        <f t="shared" si="170"/>
        <v>0</v>
      </c>
      <c r="M1205" s="375">
        <f t="shared" si="171"/>
        <v>0</v>
      </c>
      <c r="N1205" s="225" t="b">
        <f t="shared" si="154"/>
        <v>0</v>
      </c>
      <c r="O1205" s="36"/>
      <c r="P1205" s="36"/>
      <c r="Q1205" s="36"/>
      <c r="R1205" s="36"/>
    </row>
    <row r="1206" spans="1:18" s="8" customFormat="1" ht="16.5" hidden="1" customHeight="1" x14ac:dyDescent="0.3">
      <c r="A1206" s="122" t="str">
        <f>'SOW Units'!B215</f>
        <v>10-2.b.</v>
      </c>
      <c r="B1206" s="542" t="str">
        <f>IF('SOW Units'!C215="","",'SOW Units'!C215)</f>
        <v>Sheet Piling Rental for &gt;  20 feet deep Excavation</v>
      </c>
      <c r="C1206" s="543"/>
      <c r="D1206" s="252" t="str">
        <f>IF('SOW Units'!E215="","",'SOW Units'!E215)</f>
        <v>Per Sq. Foot/Day</v>
      </c>
      <c r="E1206" s="82">
        <f>'SOW Units'!K215</f>
        <v>0</v>
      </c>
      <c r="F1206" s="34">
        <f>'SOW Units'!G215</f>
        <v>7</v>
      </c>
      <c r="G1206" s="244">
        <f t="shared" si="168"/>
        <v>0</v>
      </c>
      <c r="H1206" s="85">
        <v>0</v>
      </c>
      <c r="I1206" s="360">
        <f t="shared" si="169"/>
        <v>0</v>
      </c>
      <c r="J1206" s="89">
        <v>0</v>
      </c>
      <c r="K1206" s="244">
        <f t="shared" si="165"/>
        <v>0</v>
      </c>
      <c r="L1206" s="93">
        <f t="shared" si="170"/>
        <v>0</v>
      </c>
      <c r="M1206" s="375">
        <f t="shared" si="171"/>
        <v>0</v>
      </c>
      <c r="N1206" s="225" t="b">
        <f t="shared" si="154"/>
        <v>0</v>
      </c>
      <c r="O1206" s="36"/>
      <c r="P1206" s="36"/>
      <c r="Q1206" s="36"/>
      <c r="R1206" s="36"/>
    </row>
    <row r="1207" spans="1:18" s="9" customFormat="1" ht="16.5" hidden="1" customHeight="1" x14ac:dyDescent="0.3">
      <c r="A1207" s="122" t="str">
        <f>'SOW Units'!B216</f>
        <v>10-2.c.</v>
      </c>
      <c r="B1207" s="542" t="str">
        <f>IF('SOW Units'!C216="","",'SOW Units'!C216)</f>
        <v>Sheet Piling Rental for &gt;  20 feet deep Excavation</v>
      </c>
      <c r="C1207" s="543"/>
      <c r="D1207" s="252" t="str">
        <f>IF('SOW Units'!E216="","",'SOW Units'!E216)</f>
        <v>Per Sq. Foot/Week</v>
      </c>
      <c r="E1207" s="82">
        <f>'SOW Units'!K216</f>
        <v>0</v>
      </c>
      <c r="F1207" s="34">
        <f>'SOW Units'!G216</f>
        <v>11.02</v>
      </c>
      <c r="G1207" s="244">
        <f t="shared" si="168"/>
        <v>0</v>
      </c>
      <c r="H1207" s="85">
        <v>0</v>
      </c>
      <c r="I1207" s="360">
        <f t="shared" si="169"/>
        <v>0</v>
      </c>
      <c r="J1207" s="89">
        <v>0</v>
      </c>
      <c r="K1207" s="244">
        <f t="shared" si="165"/>
        <v>0</v>
      </c>
      <c r="L1207" s="93">
        <f t="shared" si="170"/>
        <v>0</v>
      </c>
      <c r="M1207" s="375">
        <f t="shared" si="171"/>
        <v>0</v>
      </c>
      <c r="N1207" s="225" t="b">
        <f t="shared" si="154"/>
        <v>0</v>
      </c>
      <c r="O1207" s="45"/>
      <c r="P1207" s="45"/>
      <c r="Q1207" s="45"/>
      <c r="R1207" s="45"/>
    </row>
    <row r="1208" spans="1:18" s="8" customFormat="1" ht="16.5" hidden="1" customHeight="1" x14ac:dyDescent="0.3">
      <c r="A1208" s="122" t="str">
        <f>'SOW Units'!B217</f>
        <v>10-2.d.</v>
      </c>
      <c r="B1208" s="542" t="str">
        <f>IF('SOW Units'!C217="","",'SOW Units'!C217)</f>
        <v>Sheet Piling Rental for &gt;  20 feet deep Excavation</v>
      </c>
      <c r="C1208" s="543"/>
      <c r="D1208" s="252" t="str">
        <f>IF('SOW Units'!E217="","",'SOW Units'!E217)</f>
        <v>Per Sq. Foot/Month</v>
      </c>
      <c r="E1208" s="82">
        <f>'SOW Units'!K217</f>
        <v>0</v>
      </c>
      <c r="F1208" s="34">
        <f>'SOW Units'!G217</f>
        <v>11.57</v>
      </c>
      <c r="G1208" s="244">
        <f t="shared" si="168"/>
        <v>0</v>
      </c>
      <c r="H1208" s="85">
        <v>0</v>
      </c>
      <c r="I1208" s="360">
        <f t="shared" si="169"/>
        <v>0</v>
      </c>
      <c r="J1208" s="89">
        <v>0</v>
      </c>
      <c r="K1208" s="244">
        <f t="shared" si="165"/>
        <v>0</v>
      </c>
      <c r="L1208" s="93">
        <f t="shared" si="170"/>
        <v>0</v>
      </c>
      <c r="M1208" s="375">
        <f t="shared" si="171"/>
        <v>0</v>
      </c>
      <c r="N1208" s="225" t="b">
        <f t="shared" si="154"/>
        <v>0</v>
      </c>
      <c r="O1208" s="36"/>
      <c r="P1208" s="36"/>
      <c r="Q1208" s="36"/>
      <c r="R1208" s="36"/>
    </row>
    <row r="1209" spans="1:18" s="8" customFormat="1" ht="16.5" hidden="1" customHeight="1" x14ac:dyDescent="0.3">
      <c r="A1209" s="122" t="str">
        <f>'SOW Units'!B218</f>
        <v>10-7.</v>
      </c>
      <c r="B1209" s="542" t="str">
        <f>IF('SOW Units'!C218="","",'SOW Units'!C218)</f>
        <v xml:space="preserve">Conventional Soil Excavation and Loading ≤ 300 cubic yards </v>
      </c>
      <c r="C1209" s="543"/>
      <c r="D1209" s="57" t="str">
        <f>IF('SOW Units'!E218="","",'SOW Units'!E218)</f>
        <v>Per Cubic Yard</v>
      </c>
      <c r="E1209" s="82">
        <f>'SOW Units'!K218</f>
        <v>0</v>
      </c>
      <c r="F1209" s="34">
        <f>'SOW Units'!G218</f>
        <v>45</v>
      </c>
      <c r="G1209" s="244">
        <f t="shared" si="168"/>
        <v>0</v>
      </c>
      <c r="H1209" s="85">
        <v>0</v>
      </c>
      <c r="I1209" s="360">
        <f t="shared" si="169"/>
        <v>0</v>
      </c>
      <c r="J1209" s="89">
        <v>0</v>
      </c>
      <c r="K1209" s="244">
        <f t="shared" si="165"/>
        <v>0</v>
      </c>
      <c r="L1209" s="93">
        <f t="shared" si="170"/>
        <v>0</v>
      </c>
      <c r="M1209" s="375">
        <f t="shared" si="171"/>
        <v>0</v>
      </c>
      <c r="N1209" s="225" t="b">
        <f t="shared" si="154"/>
        <v>0</v>
      </c>
      <c r="O1209" s="36"/>
      <c r="P1209" s="36"/>
      <c r="Q1209" s="36"/>
      <c r="R1209" s="36"/>
    </row>
    <row r="1210" spans="1:18" s="8" customFormat="1" ht="16.5" hidden="1" customHeight="1" x14ac:dyDescent="0.3">
      <c r="A1210" s="122" t="str">
        <f>'SOW Units'!B219</f>
        <v>10-8.</v>
      </c>
      <c r="B1210" s="542" t="str">
        <f>IF('SOW Units'!C219="","",'SOW Units'!C219)</f>
        <v>Conventional Soil Excavation and Loading &gt; 300 cubic yards</v>
      </c>
      <c r="C1210" s="543"/>
      <c r="D1210" s="57" t="str">
        <f>IF('SOW Units'!E219="","",'SOW Units'!E219)</f>
        <v>Per Cubic Yard</v>
      </c>
      <c r="E1210" s="82">
        <f>'SOW Units'!K219</f>
        <v>0</v>
      </c>
      <c r="F1210" s="34">
        <f>'SOW Units'!G219</f>
        <v>40</v>
      </c>
      <c r="G1210" s="244">
        <f t="shared" si="168"/>
        <v>0</v>
      </c>
      <c r="H1210" s="85">
        <v>0</v>
      </c>
      <c r="I1210" s="360">
        <f t="shared" si="169"/>
        <v>0</v>
      </c>
      <c r="J1210" s="89">
        <v>0</v>
      </c>
      <c r="K1210" s="244">
        <f t="shared" si="165"/>
        <v>0</v>
      </c>
      <c r="L1210" s="93">
        <f t="shared" si="170"/>
        <v>0</v>
      </c>
      <c r="M1210" s="375">
        <f t="shared" si="171"/>
        <v>0</v>
      </c>
      <c r="N1210" s="225" t="b">
        <f t="shared" si="154"/>
        <v>0</v>
      </c>
      <c r="O1210" s="36"/>
      <c r="P1210" s="36"/>
      <c r="Q1210" s="36"/>
      <c r="R1210" s="36"/>
    </row>
    <row r="1211" spans="1:18" s="8" customFormat="1" ht="16.5" hidden="1" customHeight="1" x14ac:dyDescent="0.3">
      <c r="A1211" s="122" t="str">
        <f>'SOW Units'!B220</f>
        <v>10-9.</v>
      </c>
      <c r="B1211" s="542" t="str">
        <f>IF('SOW Units'!C220="","",'SOW Units'!C220)</f>
        <v>LDA Excavation and Loading Without Casing ≤ 300 cubic yards</v>
      </c>
      <c r="C1211" s="543"/>
      <c r="D1211" s="57" t="str">
        <f>IF('SOW Units'!E220="","",'SOW Units'!E220)</f>
        <v>Per Cubic Yard</v>
      </c>
      <c r="E1211" s="82">
        <f>'SOW Units'!K220</f>
        <v>0</v>
      </c>
      <c r="F1211" s="34">
        <f>'SOW Units'!G220</f>
        <v>106.96</v>
      </c>
      <c r="G1211" s="244">
        <f t="shared" si="168"/>
        <v>0</v>
      </c>
      <c r="H1211" s="85">
        <v>0</v>
      </c>
      <c r="I1211" s="360">
        <f t="shared" si="169"/>
        <v>0</v>
      </c>
      <c r="J1211" s="89">
        <v>0</v>
      </c>
      <c r="K1211" s="244">
        <f t="shared" si="165"/>
        <v>0</v>
      </c>
      <c r="L1211" s="93">
        <f t="shared" si="170"/>
        <v>0</v>
      </c>
      <c r="M1211" s="375">
        <f t="shared" si="171"/>
        <v>0</v>
      </c>
      <c r="N1211" s="225" t="b">
        <f t="shared" si="154"/>
        <v>0</v>
      </c>
      <c r="O1211" s="36"/>
      <c r="P1211" s="36"/>
      <c r="Q1211" s="36"/>
      <c r="R1211" s="36"/>
    </row>
    <row r="1212" spans="1:18" s="8" customFormat="1" ht="16.5" hidden="1" customHeight="1" x14ac:dyDescent="0.3">
      <c r="A1212" s="122" t="str">
        <f>'SOW Units'!B221</f>
        <v>10-10.</v>
      </c>
      <c r="B1212" s="542" t="str">
        <f>IF('SOW Units'!C221="","",'SOW Units'!C221)</f>
        <v>LDA Excavation and Loading Without Casing &gt; 300 cubic yards</v>
      </c>
      <c r="C1212" s="543"/>
      <c r="D1212" s="57" t="str">
        <f>IF('SOW Units'!E221="","",'SOW Units'!E221)</f>
        <v>Per Cubic Yard</v>
      </c>
      <c r="E1212" s="82">
        <f>'SOW Units'!K221</f>
        <v>0</v>
      </c>
      <c r="F1212" s="34">
        <f>'SOW Units'!G221</f>
        <v>100.87</v>
      </c>
      <c r="G1212" s="244">
        <f t="shared" si="168"/>
        <v>0</v>
      </c>
      <c r="H1212" s="85">
        <v>0</v>
      </c>
      <c r="I1212" s="360">
        <f t="shared" si="169"/>
        <v>0</v>
      </c>
      <c r="J1212" s="89">
        <v>0</v>
      </c>
      <c r="K1212" s="244">
        <f t="shared" si="165"/>
        <v>0</v>
      </c>
      <c r="L1212" s="93">
        <f t="shared" si="170"/>
        <v>0</v>
      </c>
      <c r="M1212" s="375">
        <f t="shared" si="171"/>
        <v>0</v>
      </c>
      <c r="N1212" s="225" t="b">
        <f t="shared" si="154"/>
        <v>0</v>
      </c>
      <c r="O1212" s="36"/>
      <c r="P1212" s="36"/>
      <c r="Q1212" s="36"/>
      <c r="R1212" s="36"/>
    </row>
    <row r="1213" spans="1:18" s="8" customFormat="1" ht="16.5" hidden="1" customHeight="1" x14ac:dyDescent="0.3">
      <c r="A1213" s="122" t="str">
        <f>'SOW Units'!B222</f>
        <v>10-11.a.</v>
      </c>
      <c r="B1213" s="542" t="str">
        <f>IF('SOW Units'!C222="","",'SOW Units'!C222)</f>
        <v>LDA Excavation and Loading With Surface Casing ≤ 300 cubic yards</v>
      </c>
      <c r="C1213" s="543"/>
      <c r="D1213" s="57" t="str">
        <f>IF('SOW Units'!E222="","",'SOW Units'!E222)</f>
        <v>Per Cubic Yard</v>
      </c>
      <c r="E1213" s="82">
        <f>'SOW Units'!K222</f>
        <v>0</v>
      </c>
      <c r="F1213" s="34">
        <f>'SOW Units'!G222</f>
        <v>145.85</v>
      </c>
      <c r="G1213" s="244">
        <f t="shared" si="168"/>
        <v>0</v>
      </c>
      <c r="H1213" s="85">
        <v>0</v>
      </c>
      <c r="I1213" s="360">
        <f t="shared" si="169"/>
        <v>0</v>
      </c>
      <c r="J1213" s="89">
        <v>0</v>
      </c>
      <c r="K1213" s="244">
        <f t="shared" si="165"/>
        <v>0</v>
      </c>
      <c r="L1213" s="93">
        <f t="shared" si="170"/>
        <v>0</v>
      </c>
      <c r="M1213" s="375">
        <f t="shared" si="171"/>
        <v>0</v>
      </c>
      <c r="N1213" s="225" t="b">
        <f t="shared" si="154"/>
        <v>0</v>
      </c>
      <c r="O1213" s="36"/>
      <c r="P1213" s="36"/>
      <c r="Q1213" s="36"/>
      <c r="R1213" s="36"/>
    </row>
    <row r="1214" spans="1:18" s="8" customFormat="1" ht="16.5" hidden="1" customHeight="1" x14ac:dyDescent="0.3">
      <c r="A1214" s="122" t="str">
        <f>'SOW Units'!B223</f>
        <v>10-11.b.</v>
      </c>
      <c r="B1214" s="542" t="str">
        <f>IF('SOW Units'!C223="","",'SOW Units'!C223)</f>
        <v>LDA Excavation and Loading With Driven Casing &lt; 300 cubic yards</v>
      </c>
      <c r="C1214" s="543"/>
      <c r="D1214" s="57" t="str">
        <f>IF('SOW Units'!E223="","",'SOW Units'!E223)</f>
        <v>Per Cubic Yard</v>
      </c>
      <c r="E1214" s="82">
        <f>'SOW Units'!K223</f>
        <v>0</v>
      </c>
      <c r="F1214" s="34">
        <f>'SOW Units'!G223</f>
        <v>224.85</v>
      </c>
      <c r="G1214" s="244">
        <f t="shared" si="168"/>
        <v>0</v>
      </c>
      <c r="H1214" s="85">
        <v>0</v>
      </c>
      <c r="I1214" s="360">
        <f t="shared" si="169"/>
        <v>0</v>
      </c>
      <c r="J1214" s="89">
        <v>0</v>
      </c>
      <c r="K1214" s="244">
        <f t="shared" si="165"/>
        <v>0</v>
      </c>
      <c r="L1214" s="93">
        <f t="shared" si="170"/>
        <v>0</v>
      </c>
      <c r="M1214" s="375">
        <f t="shared" si="171"/>
        <v>0</v>
      </c>
      <c r="N1214" s="225" t="b">
        <f t="shared" si="154"/>
        <v>0</v>
      </c>
      <c r="O1214" s="36"/>
      <c r="P1214" s="36"/>
      <c r="Q1214" s="36"/>
      <c r="R1214" s="36"/>
    </row>
    <row r="1215" spans="1:18" s="8" customFormat="1" ht="16.5" hidden="1" customHeight="1" x14ac:dyDescent="0.3">
      <c r="A1215" s="122" t="str">
        <f>'SOW Units'!B224</f>
        <v>10-12.a.</v>
      </c>
      <c r="B1215" s="542" t="str">
        <f>IF('SOW Units'!C224="","",'SOW Units'!C224)</f>
        <v>LDA Excavation and Loading With Surface Casing &gt; 300 cubic yards</v>
      </c>
      <c r="C1215" s="543"/>
      <c r="D1215" s="57" t="str">
        <f>IF('SOW Units'!E224="","",'SOW Units'!E224)</f>
        <v>Per Cubic Yard</v>
      </c>
      <c r="E1215" s="82">
        <f>'SOW Units'!K224</f>
        <v>0</v>
      </c>
      <c r="F1215" s="34">
        <f>'SOW Units'!G224</f>
        <v>145.85</v>
      </c>
      <c r="G1215" s="244">
        <f t="shared" si="168"/>
        <v>0</v>
      </c>
      <c r="H1215" s="85">
        <v>0</v>
      </c>
      <c r="I1215" s="360">
        <f t="shared" si="169"/>
        <v>0</v>
      </c>
      <c r="J1215" s="89">
        <v>0</v>
      </c>
      <c r="K1215" s="244">
        <f t="shared" si="165"/>
        <v>0</v>
      </c>
      <c r="L1215" s="93">
        <f t="shared" si="170"/>
        <v>0</v>
      </c>
      <c r="M1215" s="375">
        <f t="shared" si="171"/>
        <v>0</v>
      </c>
      <c r="N1215" s="225" t="b">
        <f t="shared" si="154"/>
        <v>0</v>
      </c>
      <c r="O1215" s="36"/>
      <c r="P1215" s="36"/>
      <c r="Q1215" s="36"/>
      <c r="R1215" s="36"/>
    </row>
    <row r="1216" spans="1:18" s="8" customFormat="1" ht="16.5" hidden="1" customHeight="1" x14ac:dyDescent="0.3">
      <c r="A1216" s="122" t="str">
        <f>'SOW Units'!B225</f>
        <v>10-12.b.</v>
      </c>
      <c r="B1216" s="542" t="str">
        <f>IF('SOW Units'!C225="","",'SOW Units'!C225)</f>
        <v>LDA Excavation and Loading With Driven Casing &gt; 300 cubic yards</v>
      </c>
      <c r="C1216" s="543"/>
      <c r="D1216" s="57" t="str">
        <f>IF('SOW Units'!E225="","",'SOW Units'!E225)</f>
        <v>Per Cubic Yard</v>
      </c>
      <c r="E1216" s="82">
        <f>'SOW Units'!K225</f>
        <v>0</v>
      </c>
      <c r="F1216" s="34">
        <f>'SOW Units'!G225</f>
        <v>200.55</v>
      </c>
      <c r="G1216" s="244">
        <f t="shared" si="168"/>
        <v>0</v>
      </c>
      <c r="H1216" s="85">
        <v>0</v>
      </c>
      <c r="I1216" s="360">
        <f t="shared" si="169"/>
        <v>0</v>
      </c>
      <c r="J1216" s="89">
        <v>0</v>
      </c>
      <c r="K1216" s="244">
        <f t="shared" si="165"/>
        <v>0</v>
      </c>
      <c r="L1216" s="93">
        <f t="shared" si="170"/>
        <v>0</v>
      </c>
      <c r="M1216" s="375">
        <f t="shared" si="171"/>
        <v>0</v>
      </c>
      <c r="N1216" s="225" t="b">
        <f t="shared" si="154"/>
        <v>0</v>
      </c>
      <c r="O1216" s="36"/>
      <c r="P1216" s="36"/>
      <c r="Q1216" s="36"/>
      <c r="R1216" s="36"/>
    </row>
    <row r="1217" spans="1:18" s="8" customFormat="1" ht="16.5" hidden="1" customHeight="1" x14ac:dyDescent="0.3">
      <c r="A1217" s="122" t="str">
        <f>'SOW Units'!B226</f>
        <v>10-13.</v>
      </c>
      <c r="B1217" s="542" t="str">
        <f>IF('SOW Units'!C226="","",'SOW Units'!C226)</f>
        <v>Flowable Fill Concrete and Installation</v>
      </c>
      <c r="C1217" s="543"/>
      <c r="D1217" s="57" t="str">
        <f>IF('SOW Units'!E226="","",'SOW Units'!E226)</f>
        <v>Per Cubic Yard</v>
      </c>
      <c r="E1217" s="82">
        <f>'SOW Units'!K226</f>
        <v>0</v>
      </c>
      <c r="F1217" s="34">
        <f>'SOW Units'!G226</f>
        <v>115.45</v>
      </c>
      <c r="G1217" s="244">
        <f t="shared" si="168"/>
        <v>0</v>
      </c>
      <c r="H1217" s="85">
        <v>0</v>
      </c>
      <c r="I1217" s="360">
        <f t="shared" si="169"/>
        <v>0</v>
      </c>
      <c r="J1217" s="89">
        <v>0</v>
      </c>
      <c r="K1217" s="244">
        <f t="shared" si="165"/>
        <v>0</v>
      </c>
      <c r="L1217" s="93">
        <f t="shared" si="170"/>
        <v>0</v>
      </c>
      <c r="M1217" s="375">
        <f t="shared" si="171"/>
        <v>0</v>
      </c>
      <c r="N1217" s="225" t="b">
        <f t="shared" si="154"/>
        <v>0</v>
      </c>
      <c r="O1217" s="36"/>
      <c r="P1217" s="36"/>
      <c r="Q1217" s="36"/>
      <c r="R1217" s="36"/>
    </row>
    <row r="1218" spans="1:18" s="8" customFormat="1" ht="16.5" hidden="1" customHeight="1" x14ac:dyDescent="0.3">
      <c r="A1218" s="122" t="str">
        <f>'SOW Units'!B227</f>
        <v>10-14.</v>
      </c>
      <c r="B1218" s="542" t="str">
        <f>IF('SOW Units'!C227="","",'SOW Units'!C227)</f>
        <v>Clean Backfill Material, Compaction and Testing (includes transport) ≤ 300 cubic yards</v>
      </c>
      <c r="C1218" s="543"/>
      <c r="D1218" s="57" t="str">
        <f>IF('SOW Units'!E227="","",'SOW Units'!E227)</f>
        <v>Per Cubic Yard</v>
      </c>
      <c r="E1218" s="82">
        <f>'SOW Units'!K227</f>
        <v>0</v>
      </c>
      <c r="F1218" s="34">
        <f>'SOW Units'!G227</f>
        <v>30.37</v>
      </c>
      <c r="G1218" s="244">
        <f t="shared" si="168"/>
        <v>0</v>
      </c>
      <c r="H1218" s="85">
        <v>0</v>
      </c>
      <c r="I1218" s="360">
        <f t="shared" si="169"/>
        <v>0</v>
      </c>
      <c r="J1218" s="89">
        <v>0</v>
      </c>
      <c r="K1218" s="244">
        <f t="shared" si="165"/>
        <v>0</v>
      </c>
      <c r="L1218" s="93">
        <f t="shared" si="170"/>
        <v>0</v>
      </c>
      <c r="M1218" s="375">
        <f t="shared" si="171"/>
        <v>0</v>
      </c>
      <c r="N1218" s="225" t="b">
        <f t="shared" si="154"/>
        <v>0</v>
      </c>
      <c r="O1218" s="36"/>
      <c r="P1218" s="36"/>
      <c r="Q1218" s="36"/>
      <c r="R1218" s="36"/>
    </row>
    <row r="1219" spans="1:18" s="8" customFormat="1" ht="16.5" hidden="1" customHeight="1" x14ac:dyDescent="0.3">
      <c r="A1219" s="122" t="str">
        <f>'SOW Units'!B228</f>
        <v>10-15.</v>
      </c>
      <c r="B1219" s="542" t="str">
        <f>IF('SOW Units'!C228="","",'SOW Units'!C228)</f>
        <v>Clean Backfill Material, Compaction and Testing (includes transport) &gt; 300 cubic yards</v>
      </c>
      <c r="C1219" s="543"/>
      <c r="D1219" s="57" t="str">
        <f>IF('SOW Units'!E228="","",'SOW Units'!E228)</f>
        <v>Per Cubic Yard</v>
      </c>
      <c r="E1219" s="82">
        <f>'SOW Units'!K228</f>
        <v>0</v>
      </c>
      <c r="F1219" s="34">
        <f>'SOW Units'!G228</f>
        <v>32.799999999999997</v>
      </c>
      <c r="G1219" s="244">
        <f t="shared" si="168"/>
        <v>0</v>
      </c>
      <c r="H1219" s="85">
        <v>0</v>
      </c>
      <c r="I1219" s="360">
        <f t="shared" si="169"/>
        <v>0</v>
      </c>
      <c r="J1219" s="89">
        <v>0</v>
      </c>
      <c r="K1219" s="244">
        <f t="shared" si="165"/>
        <v>0</v>
      </c>
      <c r="L1219" s="93">
        <f t="shared" si="170"/>
        <v>0</v>
      </c>
      <c r="M1219" s="375">
        <f t="shared" si="171"/>
        <v>0</v>
      </c>
      <c r="N1219" s="225" t="b">
        <f t="shared" si="154"/>
        <v>0</v>
      </c>
      <c r="O1219" s="36"/>
      <c r="P1219" s="36"/>
      <c r="Q1219" s="36"/>
      <c r="R1219" s="36"/>
    </row>
    <row r="1220" spans="1:18" s="8" customFormat="1" ht="16.5" hidden="1" customHeight="1" x14ac:dyDescent="0.3">
      <c r="A1220" s="122" t="str">
        <f>'SOW Units'!B229</f>
        <v>10-15.a.</v>
      </c>
      <c r="B1220" s="542" t="str">
        <f>IF('SOW Units'!C229="","",'SOW Units'!C229)</f>
        <v>Clean Overburden Used As Backfill, Compaction and Testing ≤ 300 cubic yards</v>
      </c>
      <c r="C1220" s="543"/>
      <c r="D1220" s="57" t="str">
        <f>IF('SOW Units'!E229="","",'SOW Units'!E229)</f>
        <v>Per Cubic Yard</v>
      </c>
      <c r="E1220" s="82">
        <f>'SOW Units'!K229</f>
        <v>0</v>
      </c>
      <c r="F1220" s="34">
        <f>'SOW Units'!G229</f>
        <v>14.58</v>
      </c>
      <c r="G1220" s="244">
        <f t="shared" si="168"/>
        <v>0</v>
      </c>
      <c r="H1220" s="85">
        <v>0</v>
      </c>
      <c r="I1220" s="360">
        <f t="shared" si="169"/>
        <v>0</v>
      </c>
      <c r="J1220" s="89">
        <v>0</v>
      </c>
      <c r="K1220" s="244">
        <f t="shared" si="165"/>
        <v>0</v>
      </c>
      <c r="L1220" s="93">
        <f t="shared" si="170"/>
        <v>0</v>
      </c>
      <c r="M1220" s="375">
        <f t="shared" si="171"/>
        <v>0</v>
      </c>
      <c r="N1220" s="225" t="b">
        <f t="shared" si="154"/>
        <v>0</v>
      </c>
      <c r="O1220" s="36"/>
      <c r="P1220" s="36"/>
      <c r="Q1220" s="36"/>
      <c r="R1220" s="36"/>
    </row>
    <row r="1221" spans="1:18" s="8" customFormat="1" ht="16.5" hidden="1" customHeight="1" x14ac:dyDescent="0.3">
      <c r="A1221" s="122" t="str">
        <f>'SOW Units'!B230</f>
        <v>10-15.b.</v>
      </c>
      <c r="B1221" s="542" t="str">
        <f>IF('SOW Units'!C230="","",'SOW Units'!C230)</f>
        <v>Clean Overburden Used As Backfill, Compaction and Testing &gt; 300 cubic yards</v>
      </c>
      <c r="C1221" s="543"/>
      <c r="D1221" s="57" t="str">
        <f>IF('SOW Units'!E230="","",'SOW Units'!E230)</f>
        <v>Per Cubic Yard</v>
      </c>
      <c r="E1221" s="82">
        <f>'SOW Units'!K230</f>
        <v>0</v>
      </c>
      <c r="F1221" s="34">
        <f>'SOW Units'!G230</f>
        <v>14.58</v>
      </c>
      <c r="G1221" s="244">
        <f t="shared" si="168"/>
        <v>0</v>
      </c>
      <c r="H1221" s="85">
        <v>0</v>
      </c>
      <c r="I1221" s="360">
        <f t="shared" si="169"/>
        <v>0</v>
      </c>
      <c r="J1221" s="89">
        <v>0</v>
      </c>
      <c r="K1221" s="244">
        <f t="shared" si="165"/>
        <v>0</v>
      </c>
      <c r="L1221" s="93">
        <f t="shared" si="170"/>
        <v>0</v>
      </c>
      <c r="M1221" s="375">
        <f t="shared" si="171"/>
        <v>0</v>
      </c>
      <c r="N1221" s="225" t="b">
        <f t="shared" si="154"/>
        <v>0</v>
      </c>
      <c r="O1221" s="36"/>
      <c r="P1221" s="36"/>
      <c r="Q1221" s="36"/>
      <c r="R1221" s="36"/>
    </row>
    <row r="1222" spans="1:18" s="8" customFormat="1" ht="16.5" hidden="1" customHeight="1" x14ac:dyDescent="0.3">
      <c r="A1222" s="122" t="str">
        <f>'SOW Units'!B231</f>
        <v>10-16.</v>
      </c>
      <c r="B1222" s="542" t="str">
        <f>IF('SOW Units'!C231="","",'SOW Units'!C231)</f>
        <v>Pea Gravel</v>
      </c>
      <c r="C1222" s="543"/>
      <c r="D1222" s="57" t="str">
        <f>IF('SOW Units'!E231="","",'SOW Units'!E231)</f>
        <v>Per Ton</v>
      </c>
      <c r="E1222" s="82">
        <f>'SOW Units'!K231</f>
        <v>0</v>
      </c>
      <c r="F1222" s="34">
        <f>'SOW Units'!G231</f>
        <v>69.3</v>
      </c>
      <c r="G1222" s="244">
        <f t="shared" si="168"/>
        <v>0</v>
      </c>
      <c r="H1222" s="85">
        <v>0</v>
      </c>
      <c r="I1222" s="360">
        <f t="shared" si="169"/>
        <v>0</v>
      </c>
      <c r="J1222" s="89">
        <v>0</v>
      </c>
      <c r="K1222" s="244">
        <f t="shared" si="165"/>
        <v>0</v>
      </c>
      <c r="L1222" s="93">
        <f t="shared" si="170"/>
        <v>0</v>
      </c>
      <c r="M1222" s="375">
        <f t="shared" si="171"/>
        <v>0</v>
      </c>
      <c r="N1222" s="225" t="b">
        <f t="shared" si="154"/>
        <v>0</v>
      </c>
      <c r="O1222" s="36"/>
      <c r="P1222" s="36"/>
      <c r="Q1222" s="36"/>
      <c r="R1222" s="36"/>
    </row>
    <row r="1223" spans="1:18" s="8" customFormat="1" ht="16.5" hidden="1" customHeight="1" x14ac:dyDescent="0.3">
      <c r="A1223" s="122" t="str">
        <f>'SOW Units'!B232</f>
        <v>10-17.</v>
      </c>
      <c r="B1223" s="542" t="str">
        <f>IF('SOW Units'!C232="","",'SOW Units'!C232)</f>
        <v>#57 Stone</v>
      </c>
      <c r="C1223" s="543"/>
      <c r="D1223" s="57" t="str">
        <f>IF('SOW Units'!E232="","",'SOW Units'!E232)</f>
        <v>Per Ton</v>
      </c>
      <c r="E1223" s="82">
        <f>'SOW Units'!K232</f>
        <v>0</v>
      </c>
      <c r="F1223" s="34">
        <f>'SOW Units'!G232</f>
        <v>57.75</v>
      </c>
      <c r="G1223" s="244">
        <f t="shared" si="168"/>
        <v>0</v>
      </c>
      <c r="H1223" s="85">
        <v>0</v>
      </c>
      <c r="I1223" s="360">
        <f t="shared" si="169"/>
        <v>0</v>
      </c>
      <c r="J1223" s="89">
        <v>0</v>
      </c>
      <c r="K1223" s="244">
        <f t="shared" si="165"/>
        <v>0</v>
      </c>
      <c r="L1223" s="93">
        <f t="shared" si="170"/>
        <v>0</v>
      </c>
      <c r="M1223" s="375">
        <f t="shared" si="171"/>
        <v>0</v>
      </c>
      <c r="N1223" s="225" t="b">
        <f t="shared" si="154"/>
        <v>0</v>
      </c>
      <c r="O1223" s="36"/>
      <c r="P1223" s="36"/>
      <c r="Q1223" s="36"/>
      <c r="R1223" s="36"/>
    </row>
    <row r="1224" spans="1:18" s="9" customFormat="1" ht="16.5" hidden="1" customHeight="1" x14ac:dyDescent="0.3">
      <c r="A1224" s="122" t="str">
        <f>'SOW Units'!B233</f>
        <v>10-18.</v>
      </c>
      <c r="B1224" s="542" t="str">
        <f>IF('SOW Units'!C233="","",'SOW Units'!C233)</f>
        <v>Dewatering System, up to 12 well points (includes installation)</v>
      </c>
      <c r="C1224" s="543"/>
      <c r="D1224" s="57" t="str">
        <f>IF('SOW Units'!E233="","",'SOW Units'!E233)</f>
        <v>Per Day</v>
      </c>
      <c r="E1224" s="82">
        <f>'SOW Units'!K233</f>
        <v>0</v>
      </c>
      <c r="F1224" s="34">
        <f>'SOW Units'!G233</f>
        <v>4630.5</v>
      </c>
      <c r="G1224" s="244">
        <f t="shared" si="168"/>
        <v>0</v>
      </c>
      <c r="H1224" s="85">
        <v>0</v>
      </c>
      <c r="I1224" s="360">
        <f t="shared" si="169"/>
        <v>0</v>
      </c>
      <c r="J1224" s="89">
        <v>0</v>
      </c>
      <c r="K1224" s="244">
        <f t="shared" si="165"/>
        <v>0</v>
      </c>
      <c r="L1224" s="93">
        <f t="shared" si="170"/>
        <v>0</v>
      </c>
      <c r="M1224" s="375">
        <f t="shared" si="171"/>
        <v>0</v>
      </c>
      <c r="N1224" s="225" t="b">
        <f t="shared" si="154"/>
        <v>0</v>
      </c>
      <c r="O1224" s="45"/>
      <c r="P1224" s="45"/>
      <c r="Q1224" s="45"/>
      <c r="R1224" s="45"/>
    </row>
    <row r="1225" spans="1:18" s="8" customFormat="1" ht="16.5" hidden="1" customHeight="1" x14ac:dyDescent="0.3">
      <c r="A1225" s="122" t="str">
        <f>'SOW Units'!B234</f>
        <v>10-19.</v>
      </c>
      <c r="B1225" s="542" t="str">
        <f>IF('SOW Units'!C234="","",'SOW Units'!C234)</f>
        <v>Additional Dewatering System Well Points (2) (includes installation)</v>
      </c>
      <c r="C1225" s="543"/>
      <c r="D1225" s="57" t="str">
        <f>IF('SOW Units'!E234="","",'SOW Units'!E234)</f>
        <v>Per Day</v>
      </c>
      <c r="E1225" s="82">
        <f>'SOW Units'!K234</f>
        <v>0</v>
      </c>
      <c r="F1225" s="34">
        <f>'SOW Units'!G234</f>
        <v>346.5</v>
      </c>
      <c r="G1225" s="244">
        <f t="shared" si="168"/>
        <v>0</v>
      </c>
      <c r="H1225" s="85">
        <v>0</v>
      </c>
      <c r="I1225" s="360">
        <f t="shared" si="169"/>
        <v>0</v>
      </c>
      <c r="J1225" s="89">
        <v>0</v>
      </c>
      <c r="K1225" s="244">
        <f t="shared" si="165"/>
        <v>0</v>
      </c>
      <c r="L1225" s="93">
        <f t="shared" si="170"/>
        <v>0</v>
      </c>
      <c r="M1225" s="375">
        <f t="shared" si="171"/>
        <v>0</v>
      </c>
      <c r="N1225" s="225" t="b">
        <f t="shared" si="154"/>
        <v>0</v>
      </c>
      <c r="O1225" s="36"/>
      <c r="P1225" s="36"/>
      <c r="Q1225" s="36"/>
      <c r="R1225" s="36"/>
    </row>
    <row r="1226" spans="1:18" s="8" customFormat="1" ht="16.5" hidden="1" customHeight="1" x14ac:dyDescent="0.3">
      <c r="A1226" s="122" t="str">
        <f>'SOW Units'!B235</f>
        <v>10-20.</v>
      </c>
      <c r="B1226" s="542" t="str">
        <f>IF('SOW Units'!C235="","",'SOW Units'!C235)</f>
        <v>Dewatering System, up to 12 well points (includes installation)</v>
      </c>
      <c r="C1226" s="543"/>
      <c r="D1226" s="57" t="str">
        <f>IF('SOW Units'!E235="","",'SOW Units'!E235)</f>
        <v>Per Week</v>
      </c>
      <c r="E1226" s="82">
        <f>'SOW Units'!K235</f>
        <v>0</v>
      </c>
      <c r="F1226" s="34">
        <f>'SOW Units'!G235</f>
        <v>7640.32</v>
      </c>
      <c r="G1226" s="244">
        <f t="shared" si="168"/>
        <v>0</v>
      </c>
      <c r="H1226" s="85">
        <v>0</v>
      </c>
      <c r="I1226" s="360">
        <f t="shared" si="169"/>
        <v>0</v>
      </c>
      <c r="J1226" s="89">
        <v>0</v>
      </c>
      <c r="K1226" s="244">
        <f t="shared" si="165"/>
        <v>0</v>
      </c>
      <c r="L1226" s="93">
        <f t="shared" si="170"/>
        <v>0</v>
      </c>
      <c r="M1226" s="375">
        <f t="shared" si="171"/>
        <v>0</v>
      </c>
      <c r="N1226" s="225" t="b">
        <f t="shared" si="154"/>
        <v>0</v>
      </c>
      <c r="O1226" s="36"/>
      <c r="P1226" s="36"/>
      <c r="Q1226" s="36"/>
      <c r="R1226" s="36"/>
    </row>
    <row r="1227" spans="1:18" s="9" customFormat="1" ht="16.5" hidden="1" customHeight="1" x14ac:dyDescent="0.3">
      <c r="A1227" s="122" t="str">
        <f>'SOW Units'!B236</f>
        <v>10-21.</v>
      </c>
      <c r="B1227" s="542" t="str">
        <f>IF('SOW Units'!C236="","",'SOW Units'!C236)</f>
        <v>Additional Dewatering System Well Points (2) (includes installation)</v>
      </c>
      <c r="C1227" s="543"/>
      <c r="D1227" s="57" t="str">
        <f>IF('SOW Units'!E236="","",'SOW Units'!E236)</f>
        <v>Per Week</v>
      </c>
      <c r="E1227" s="82">
        <f>'SOW Units'!K236</f>
        <v>0</v>
      </c>
      <c r="F1227" s="34">
        <f>'SOW Units'!G236</f>
        <v>382.01</v>
      </c>
      <c r="G1227" s="244">
        <f t="shared" si="168"/>
        <v>0</v>
      </c>
      <c r="H1227" s="85">
        <v>0</v>
      </c>
      <c r="I1227" s="360">
        <f t="shared" si="169"/>
        <v>0</v>
      </c>
      <c r="J1227" s="89">
        <v>0</v>
      </c>
      <c r="K1227" s="244">
        <f t="shared" si="165"/>
        <v>0</v>
      </c>
      <c r="L1227" s="93">
        <f t="shared" si="170"/>
        <v>0</v>
      </c>
      <c r="M1227" s="375">
        <f t="shared" si="171"/>
        <v>0</v>
      </c>
      <c r="N1227" s="225" t="b">
        <f t="shared" si="154"/>
        <v>0</v>
      </c>
      <c r="O1227" s="45"/>
      <c r="P1227" s="45"/>
      <c r="Q1227" s="45"/>
      <c r="R1227" s="45"/>
    </row>
    <row r="1228" spans="1:18" s="9" customFormat="1" ht="16.5" hidden="1" customHeight="1" x14ac:dyDescent="0.3">
      <c r="A1228" s="122" t="str">
        <f>'SOW Units'!B237</f>
        <v>10-22.</v>
      </c>
      <c r="B1228" s="542" t="str">
        <f>IF('SOW Units'!C237="","",'SOW Units'!C237)</f>
        <v>Dewatering System, up to 12 well points (includes installation)</v>
      </c>
      <c r="C1228" s="543"/>
      <c r="D1228" s="57" t="str">
        <f>IF('SOW Units'!E237="","",'SOW Units'!E237)</f>
        <v>Per Month</v>
      </c>
      <c r="E1228" s="82">
        <f>'SOW Units'!K237</f>
        <v>0</v>
      </c>
      <c r="F1228" s="34">
        <f>'SOW Units'!G237</f>
        <v>9029.4699999999993</v>
      </c>
      <c r="G1228" s="244">
        <f t="shared" si="168"/>
        <v>0</v>
      </c>
      <c r="H1228" s="85">
        <v>0</v>
      </c>
      <c r="I1228" s="360">
        <f t="shared" si="169"/>
        <v>0</v>
      </c>
      <c r="J1228" s="89">
        <v>0</v>
      </c>
      <c r="K1228" s="244">
        <f t="shared" si="165"/>
        <v>0</v>
      </c>
      <c r="L1228" s="93">
        <f t="shared" si="170"/>
        <v>0</v>
      </c>
      <c r="M1228" s="375">
        <f t="shared" si="171"/>
        <v>0</v>
      </c>
      <c r="N1228" s="225" t="b">
        <f t="shared" si="154"/>
        <v>0</v>
      </c>
      <c r="O1228" s="45"/>
      <c r="P1228" s="45"/>
      <c r="Q1228" s="45"/>
      <c r="R1228" s="45"/>
    </row>
    <row r="1229" spans="1:18" s="8" customFormat="1" ht="16.5" hidden="1" customHeight="1" x14ac:dyDescent="0.3">
      <c r="A1229" s="122" t="str">
        <f>'SOW Units'!B238</f>
        <v>10-23.</v>
      </c>
      <c r="B1229" s="542" t="str">
        <f>IF('SOW Units'!C238="","",'SOW Units'!C238)</f>
        <v>Additional Dewatering System Well Points (2) (includes installation)</v>
      </c>
      <c r="C1229" s="543"/>
      <c r="D1229" s="57" t="str">
        <f>IF('SOW Units'!E238="","",'SOW Units'!E238)</f>
        <v>Per Month</v>
      </c>
      <c r="E1229" s="82">
        <f>'SOW Units'!K238</f>
        <v>0</v>
      </c>
      <c r="F1229" s="34">
        <f>'SOW Units'!G238</f>
        <v>382.01</v>
      </c>
      <c r="G1229" s="244">
        <f t="shared" si="168"/>
        <v>0</v>
      </c>
      <c r="H1229" s="85">
        <v>0</v>
      </c>
      <c r="I1229" s="360">
        <f t="shared" si="169"/>
        <v>0</v>
      </c>
      <c r="J1229" s="89">
        <v>0</v>
      </c>
      <c r="K1229" s="244">
        <f t="shared" si="165"/>
        <v>0</v>
      </c>
      <c r="L1229" s="93">
        <f t="shared" si="170"/>
        <v>0</v>
      </c>
      <c r="M1229" s="375">
        <f t="shared" si="171"/>
        <v>0</v>
      </c>
      <c r="N1229" s="225" t="b">
        <f t="shared" si="154"/>
        <v>0</v>
      </c>
      <c r="O1229" s="36"/>
      <c r="P1229" s="36"/>
      <c r="Q1229" s="36"/>
      <c r="R1229" s="36"/>
    </row>
    <row r="1230" spans="1:18" s="9" customFormat="1" ht="17.25" hidden="1" customHeight="1" x14ac:dyDescent="0.3">
      <c r="A1230" s="253" t="str">
        <f>'SOW Units'!B239</f>
        <v>11.</v>
      </c>
      <c r="B1230" s="560" t="str">
        <f>IF('SOW Units'!C239="","",'SOW Units'!C239)</f>
        <v>PETROLEUM STORAGE TANK REMOVAL AND DISPOSAL</v>
      </c>
      <c r="C1230" s="561"/>
      <c r="D1230" s="206" t="str">
        <f>IF('SOW Units'!E239="","",'SOW Units'!E239)</f>
        <v/>
      </c>
      <c r="E1230" s="207"/>
      <c r="F1230" s="194"/>
      <c r="G1230" s="243"/>
      <c r="H1230" s="208"/>
      <c r="I1230" s="359"/>
      <c r="J1230" s="196"/>
      <c r="K1230" s="243"/>
      <c r="L1230" s="209"/>
      <c r="M1230" s="374"/>
      <c r="N1230" s="225" t="b">
        <f t="shared" si="154"/>
        <v>0</v>
      </c>
      <c r="O1230" s="45"/>
      <c r="P1230" s="45"/>
      <c r="Q1230" s="45"/>
      <c r="R1230" s="45"/>
    </row>
    <row r="1231" spans="1:18" s="9" customFormat="1" ht="16.5" hidden="1" customHeight="1" x14ac:dyDescent="0.3">
      <c r="A1231" s="122" t="str">
        <f>'SOW Units'!B240</f>
        <v>11-1.</v>
      </c>
      <c r="B1231" s="542" t="str">
        <f>IF('SOW Units'!C240="","",'SOW Units'!C240)</f>
        <v>Remove and Dispose Petroleum Storage Tank - ≤ 1,000 gal. capacity</v>
      </c>
      <c r="C1231" s="543"/>
      <c r="D1231" s="57" t="str">
        <f>IF('SOW Units'!E240="","",'SOW Units'!E240)</f>
        <v>Per Tank</v>
      </c>
      <c r="E1231" s="82">
        <f>'SOW Units'!K240</f>
        <v>0</v>
      </c>
      <c r="F1231" s="34">
        <f>'SOW Units'!G240</f>
        <v>1157.6199999999999</v>
      </c>
      <c r="G1231" s="244">
        <f t="shared" ref="G1231:G1234" si="172">$F1231*E1231</f>
        <v>0</v>
      </c>
      <c r="H1231" s="85">
        <v>0</v>
      </c>
      <c r="I1231" s="360">
        <f t="shared" ref="I1231:I1234" si="173">H1231*F1231</f>
        <v>0</v>
      </c>
      <c r="J1231" s="89">
        <v>0</v>
      </c>
      <c r="K1231" s="244">
        <f t="shared" si="165"/>
        <v>0</v>
      </c>
      <c r="L1231" s="93">
        <f t="shared" ref="L1231:L1234" si="174">E1231-H1231-J1231</f>
        <v>0</v>
      </c>
      <c r="M1231" s="375">
        <f t="shared" ref="M1231:M1234" si="175">G1231-I1231-K1231</f>
        <v>0</v>
      </c>
      <c r="N1231" s="225" t="b">
        <f t="shared" si="154"/>
        <v>0</v>
      </c>
      <c r="O1231" s="45"/>
      <c r="P1231" s="45"/>
      <c r="Q1231" s="45"/>
      <c r="R1231" s="45"/>
    </row>
    <row r="1232" spans="1:18" s="9" customFormat="1" ht="16.5" hidden="1" customHeight="1" x14ac:dyDescent="0.3">
      <c r="A1232" s="122" t="str">
        <f>'SOW Units'!B241</f>
        <v>11-2.</v>
      </c>
      <c r="B1232" s="542" t="str">
        <f>IF('SOW Units'!C241="","",'SOW Units'!C241)</f>
        <v>Remove and Dispose Petroleum Storage Tank - &gt; 1,000 to 5,000 gal. capacity</v>
      </c>
      <c r="C1232" s="543"/>
      <c r="D1232" s="57" t="str">
        <f>IF('SOW Units'!E241="","",'SOW Units'!E241)</f>
        <v>Per Tank</v>
      </c>
      <c r="E1232" s="82">
        <f>'SOW Units'!K241</f>
        <v>0</v>
      </c>
      <c r="F1232" s="34">
        <f>'SOW Units'!G241</f>
        <v>1852.2</v>
      </c>
      <c r="G1232" s="244">
        <f t="shared" si="172"/>
        <v>0</v>
      </c>
      <c r="H1232" s="85">
        <v>0</v>
      </c>
      <c r="I1232" s="360">
        <f t="shared" si="173"/>
        <v>0</v>
      </c>
      <c r="J1232" s="89">
        <v>0</v>
      </c>
      <c r="K1232" s="244">
        <f t="shared" si="165"/>
        <v>0</v>
      </c>
      <c r="L1232" s="93">
        <f t="shared" si="174"/>
        <v>0</v>
      </c>
      <c r="M1232" s="375">
        <f t="shared" si="175"/>
        <v>0</v>
      </c>
      <c r="N1232" s="225" t="b">
        <f t="shared" si="154"/>
        <v>0</v>
      </c>
      <c r="O1232" s="45"/>
      <c r="P1232" s="45"/>
      <c r="Q1232" s="45"/>
      <c r="R1232" s="45"/>
    </row>
    <row r="1233" spans="1:18" s="8" customFormat="1" ht="16.5" hidden="1" customHeight="1" x14ac:dyDescent="0.3">
      <c r="A1233" s="122" t="str">
        <f>'SOW Units'!B242</f>
        <v>11-3.</v>
      </c>
      <c r="B1233" s="542" t="str">
        <f>IF('SOW Units'!C242="","",'SOW Units'!C242)</f>
        <v>Remove and Dispose Petroleum Storage Tank - &gt; 5,000 to 10,000 gal. capacity</v>
      </c>
      <c r="C1233" s="543"/>
      <c r="D1233" s="57" t="str">
        <f>IF('SOW Units'!E242="","",'SOW Units'!E242)</f>
        <v>Per Tank</v>
      </c>
      <c r="E1233" s="82">
        <f>'SOW Units'!K242</f>
        <v>0</v>
      </c>
      <c r="F1233" s="34">
        <f>'SOW Units'!G242</f>
        <v>2431.0100000000002</v>
      </c>
      <c r="G1233" s="244">
        <f t="shared" si="172"/>
        <v>0</v>
      </c>
      <c r="H1233" s="85">
        <v>0</v>
      </c>
      <c r="I1233" s="360">
        <f t="shared" si="173"/>
        <v>0</v>
      </c>
      <c r="J1233" s="89">
        <v>0</v>
      </c>
      <c r="K1233" s="244">
        <f t="shared" si="165"/>
        <v>0</v>
      </c>
      <c r="L1233" s="93">
        <f t="shared" si="174"/>
        <v>0</v>
      </c>
      <c r="M1233" s="375">
        <f t="shared" si="175"/>
        <v>0</v>
      </c>
      <c r="N1233" s="225" t="b">
        <f t="shared" si="154"/>
        <v>0</v>
      </c>
      <c r="O1233" s="36"/>
      <c r="P1233" s="36"/>
      <c r="Q1233" s="36"/>
      <c r="R1233" s="36"/>
    </row>
    <row r="1234" spans="1:18" s="8" customFormat="1" ht="16.5" hidden="1" customHeight="1" x14ac:dyDescent="0.3">
      <c r="A1234" s="122" t="str">
        <f>'SOW Units'!B243</f>
        <v>11-4.</v>
      </c>
      <c r="B1234" s="542" t="str">
        <f>IF('SOW Units'!C243="","",'SOW Units'!C243)</f>
        <v>Remove and Dispose Petroleum Storage Tank - &gt; 10,000 gal. capacity</v>
      </c>
      <c r="C1234" s="543"/>
      <c r="D1234" s="57" t="str">
        <f>IF('SOW Units'!E243="","",'SOW Units'!E243)</f>
        <v>Per Tank</v>
      </c>
      <c r="E1234" s="82">
        <f>'SOW Units'!K243</f>
        <v>0</v>
      </c>
      <c r="F1234" s="34">
        <f>'SOW Units'!G243</f>
        <v>4283.21</v>
      </c>
      <c r="G1234" s="244">
        <f t="shared" si="172"/>
        <v>0</v>
      </c>
      <c r="H1234" s="85">
        <v>0</v>
      </c>
      <c r="I1234" s="360">
        <f t="shared" si="173"/>
        <v>0</v>
      </c>
      <c r="J1234" s="89">
        <v>0</v>
      </c>
      <c r="K1234" s="244">
        <f t="shared" si="165"/>
        <v>0</v>
      </c>
      <c r="L1234" s="93">
        <f t="shared" si="174"/>
        <v>0</v>
      </c>
      <c r="M1234" s="375">
        <f t="shared" si="175"/>
        <v>0</v>
      </c>
      <c r="N1234" s="225" t="b">
        <f t="shared" si="154"/>
        <v>0</v>
      </c>
      <c r="O1234" s="36"/>
      <c r="P1234" s="36"/>
      <c r="Q1234" s="36"/>
      <c r="R1234" s="36"/>
    </row>
    <row r="1235" spans="1:18" s="8" customFormat="1" ht="17.25" hidden="1" customHeight="1" x14ac:dyDescent="0.3">
      <c r="A1235" s="253" t="str">
        <f>'SOW Units'!B244</f>
        <v>12.</v>
      </c>
      <c r="B1235" s="560" t="str">
        <f>IF('SOW Units'!C244="","",'SOW Units'!C244)</f>
        <v xml:space="preserve">DEBRIS, WASTE AND PRODUCT REMOVAL AND DISPOSAL </v>
      </c>
      <c r="C1235" s="561"/>
      <c r="D1235" s="206" t="str">
        <f>IF('SOW Units'!E244="","",'SOW Units'!E244)</f>
        <v/>
      </c>
      <c r="E1235" s="207"/>
      <c r="F1235" s="194"/>
      <c r="G1235" s="243"/>
      <c r="H1235" s="208"/>
      <c r="I1235" s="359"/>
      <c r="J1235" s="196"/>
      <c r="K1235" s="243"/>
      <c r="L1235" s="209"/>
      <c r="M1235" s="374"/>
      <c r="N1235" s="225" t="b">
        <f t="shared" si="154"/>
        <v>0</v>
      </c>
      <c r="O1235" s="36"/>
      <c r="P1235" s="36"/>
      <c r="Q1235" s="36"/>
      <c r="R1235" s="36"/>
    </row>
    <row r="1236" spans="1:18" s="9" customFormat="1" ht="16.5" hidden="1" customHeight="1" x14ac:dyDescent="0.3">
      <c r="A1236" s="122" t="str">
        <f>'SOW Units'!B245</f>
        <v>12-1.</v>
      </c>
      <c r="B1236" s="542" t="str">
        <f>IF('SOW Units'!C245="","",'SOW Units'!C245)</f>
        <v>Removal and Loading of Asphalt and/or Concrete - up to 4 inch thickness</v>
      </c>
      <c r="C1236" s="543"/>
      <c r="D1236" s="57" t="str">
        <f>IF('SOW Units'!E245="","",'SOW Units'!E245)</f>
        <v>Per Square Foot</v>
      </c>
      <c r="E1236" s="82">
        <f>'SOW Units'!K245</f>
        <v>0</v>
      </c>
      <c r="F1236" s="34">
        <f>'SOW Units'!G245</f>
        <v>3.32</v>
      </c>
      <c r="G1236" s="244">
        <f t="shared" ref="G1236:G1253" si="176">$F1236*E1236</f>
        <v>0</v>
      </c>
      <c r="H1236" s="85">
        <v>0</v>
      </c>
      <c r="I1236" s="360">
        <f t="shared" ref="I1236:I1253" si="177">H1236*F1236</f>
        <v>0</v>
      </c>
      <c r="J1236" s="89">
        <v>0</v>
      </c>
      <c r="K1236" s="244">
        <f t="shared" si="165"/>
        <v>0</v>
      </c>
      <c r="L1236" s="93">
        <f t="shared" ref="L1236:L1253" si="178">E1236-H1236-J1236</f>
        <v>0</v>
      </c>
      <c r="M1236" s="375">
        <f t="shared" ref="M1236:M1253" si="179">G1236-I1236-K1236</f>
        <v>0</v>
      </c>
      <c r="N1236" s="225" t="b">
        <f t="shared" si="154"/>
        <v>0</v>
      </c>
      <c r="O1236" s="45"/>
      <c r="P1236" s="45"/>
      <c r="Q1236" s="45"/>
      <c r="R1236" s="45"/>
    </row>
    <row r="1237" spans="1:18" s="9" customFormat="1" ht="16.5" hidden="1" customHeight="1" x14ac:dyDescent="0.3">
      <c r="A1237" s="122" t="str">
        <f>'SOW Units'!B246</f>
        <v>12-2.</v>
      </c>
      <c r="B1237" s="542" t="str">
        <f>IF('SOW Units'!C246="","",'SOW Units'!C246)</f>
        <v xml:space="preserve">Additional Removal/Loading Cost for Concrete - &gt; 4 inch thickness </v>
      </c>
      <c r="C1237" s="543"/>
      <c r="D1237" s="57" t="str">
        <f>IF('SOW Units'!E246="","",'SOW Units'!E246)</f>
        <v>Per Square Foot</v>
      </c>
      <c r="E1237" s="82">
        <f>'SOW Units'!K246</f>
        <v>0</v>
      </c>
      <c r="F1237" s="34">
        <f>'SOW Units'!G246</f>
        <v>4</v>
      </c>
      <c r="G1237" s="244">
        <f t="shared" si="176"/>
        <v>0</v>
      </c>
      <c r="H1237" s="85">
        <v>0</v>
      </c>
      <c r="I1237" s="360">
        <f t="shared" si="177"/>
        <v>0</v>
      </c>
      <c r="J1237" s="89">
        <v>0</v>
      </c>
      <c r="K1237" s="244">
        <f t="shared" si="165"/>
        <v>0</v>
      </c>
      <c r="L1237" s="93">
        <f t="shared" si="178"/>
        <v>0</v>
      </c>
      <c r="M1237" s="375">
        <f t="shared" si="179"/>
        <v>0</v>
      </c>
      <c r="N1237" s="225" t="b">
        <f t="shared" si="154"/>
        <v>0</v>
      </c>
      <c r="O1237" s="45"/>
      <c r="P1237" s="45"/>
      <c r="Q1237" s="45"/>
      <c r="R1237" s="45"/>
    </row>
    <row r="1238" spans="1:18" s="9" customFormat="1" ht="16.5" hidden="1" customHeight="1" x14ac:dyDescent="0.3">
      <c r="A1238" s="122" t="str">
        <f>'SOW Units'!B247</f>
        <v>12-3.</v>
      </c>
      <c r="B1238" s="542" t="str">
        <f>IF('SOW Units'!C247="","",'SOW Units'!C247)</f>
        <v xml:space="preserve">Loading, Transport and Disposal/Recycle Clean Overburden </v>
      </c>
      <c r="C1238" s="543"/>
      <c r="D1238" s="57" t="str">
        <f>IF('SOW Units'!E247="","",'SOW Units'!E247)</f>
        <v>Per Ton</v>
      </c>
      <c r="E1238" s="82">
        <f>'SOW Units'!K247</f>
        <v>0</v>
      </c>
      <c r="F1238" s="34">
        <f>'SOW Units'!G247</f>
        <v>55</v>
      </c>
      <c r="G1238" s="244">
        <f t="shared" si="176"/>
        <v>0</v>
      </c>
      <c r="H1238" s="85">
        <v>0</v>
      </c>
      <c r="I1238" s="360">
        <f t="shared" si="177"/>
        <v>0</v>
      </c>
      <c r="J1238" s="89">
        <v>0</v>
      </c>
      <c r="K1238" s="244">
        <f t="shared" si="165"/>
        <v>0</v>
      </c>
      <c r="L1238" s="93">
        <f t="shared" si="178"/>
        <v>0</v>
      </c>
      <c r="M1238" s="375">
        <f t="shared" si="179"/>
        <v>0</v>
      </c>
      <c r="N1238" s="225" t="b">
        <f t="shared" si="154"/>
        <v>0</v>
      </c>
      <c r="O1238" s="45"/>
      <c r="P1238" s="45"/>
      <c r="Q1238" s="45"/>
      <c r="R1238" s="45"/>
    </row>
    <row r="1239" spans="1:18" s="8" customFormat="1" ht="16.5" hidden="1" customHeight="1" x14ac:dyDescent="0.3">
      <c r="A1239" s="122" t="str">
        <f>'SOW Units'!B248</f>
        <v>12-4.</v>
      </c>
      <c r="B1239" s="542" t="str">
        <f>IF('SOW Units'!C248="","",'SOW Units'!C248)</f>
        <v xml:space="preserve">Transport and Disposal of Clean Concrete </v>
      </c>
      <c r="C1239" s="543"/>
      <c r="D1239" s="57" t="str">
        <f>IF('SOW Units'!E248="","",'SOW Units'!E248)</f>
        <v>Per Ton</v>
      </c>
      <c r="E1239" s="82">
        <f>'SOW Units'!K248</f>
        <v>0</v>
      </c>
      <c r="F1239" s="34">
        <f>'SOW Units'!G248</f>
        <v>44</v>
      </c>
      <c r="G1239" s="244">
        <f t="shared" si="176"/>
        <v>0</v>
      </c>
      <c r="H1239" s="85">
        <v>0</v>
      </c>
      <c r="I1239" s="360">
        <f t="shared" si="177"/>
        <v>0</v>
      </c>
      <c r="J1239" s="89">
        <v>0</v>
      </c>
      <c r="K1239" s="244">
        <f t="shared" si="165"/>
        <v>0</v>
      </c>
      <c r="L1239" s="93">
        <f t="shared" si="178"/>
        <v>0</v>
      </c>
      <c r="M1239" s="375">
        <f t="shared" si="179"/>
        <v>0</v>
      </c>
      <c r="N1239" s="225" t="b">
        <f t="shared" si="154"/>
        <v>0</v>
      </c>
      <c r="O1239" s="36"/>
      <c r="P1239" s="36"/>
      <c r="Q1239" s="36"/>
      <c r="R1239" s="36"/>
    </row>
    <row r="1240" spans="1:18" s="9" customFormat="1" ht="16.5" hidden="1" customHeight="1" x14ac:dyDescent="0.3">
      <c r="A1240" s="122" t="str">
        <f>'SOW Units'!B249</f>
        <v>12-5.</v>
      </c>
      <c r="B1240" s="542" t="str">
        <f>IF('SOW Units'!C249="","",'SOW Units'!C249)</f>
        <v xml:space="preserve">Transport and Disposal of Mixed Debris  </v>
      </c>
      <c r="C1240" s="543"/>
      <c r="D1240" s="57" t="str">
        <f>IF('SOW Units'!E249="","",'SOW Units'!E249)</f>
        <v>Per Ton</v>
      </c>
      <c r="E1240" s="82">
        <f>'SOW Units'!K249</f>
        <v>0</v>
      </c>
      <c r="F1240" s="34">
        <f>'SOW Units'!G249</f>
        <v>55.12</v>
      </c>
      <c r="G1240" s="244">
        <f t="shared" si="176"/>
        <v>0</v>
      </c>
      <c r="H1240" s="85">
        <v>0</v>
      </c>
      <c r="I1240" s="360">
        <f t="shared" si="177"/>
        <v>0</v>
      </c>
      <c r="J1240" s="89">
        <v>0</v>
      </c>
      <c r="K1240" s="244">
        <f t="shared" si="165"/>
        <v>0</v>
      </c>
      <c r="L1240" s="93">
        <f t="shared" si="178"/>
        <v>0</v>
      </c>
      <c r="M1240" s="375">
        <f t="shared" si="179"/>
        <v>0</v>
      </c>
      <c r="N1240" s="225" t="b">
        <f t="shared" si="154"/>
        <v>0</v>
      </c>
      <c r="O1240" s="45"/>
      <c r="P1240" s="45"/>
      <c r="Q1240" s="45"/>
      <c r="R1240" s="45"/>
    </row>
    <row r="1241" spans="1:18" s="9" customFormat="1" ht="16.5" customHeight="1" x14ac:dyDescent="0.3">
      <c r="A1241" s="122" t="str">
        <f>'SOW Units'!B250</f>
        <v>12-6.</v>
      </c>
      <c r="B1241" s="542" t="str">
        <f>IF('SOW Units'!C250="","",'SOW Units'!C250)</f>
        <v>Transport and Disposal of Petroleum Impacted Soil (includes drum)</v>
      </c>
      <c r="C1241" s="543"/>
      <c r="D1241" s="57" t="str">
        <f>IF('SOW Units'!E250="","",'SOW Units'!E250)</f>
        <v>Per Drum</v>
      </c>
      <c r="E1241" s="82">
        <f>'SOW Units'!K250</f>
        <v>2</v>
      </c>
      <c r="F1241" s="34">
        <f>'SOW Units'!G250</f>
        <v>191</v>
      </c>
      <c r="G1241" s="244">
        <f t="shared" si="176"/>
        <v>382</v>
      </c>
      <c r="H1241" s="85">
        <v>0</v>
      </c>
      <c r="I1241" s="360">
        <f t="shared" si="177"/>
        <v>0</v>
      </c>
      <c r="J1241" s="89">
        <v>0</v>
      </c>
      <c r="K1241" s="244">
        <f t="shared" si="165"/>
        <v>0</v>
      </c>
      <c r="L1241" s="93">
        <f t="shared" si="178"/>
        <v>2</v>
      </c>
      <c r="M1241" s="375">
        <f t="shared" si="179"/>
        <v>382</v>
      </c>
      <c r="N1241" s="225" t="b">
        <f t="shared" si="154"/>
        <v>1</v>
      </c>
      <c r="O1241" s="45"/>
      <c r="P1241" s="45"/>
      <c r="Q1241" s="45"/>
      <c r="R1241" s="45"/>
    </row>
    <row r="1242" spans="1:18" s="9" customFormat="1" ht="16.5" hidden="1" customHeight="1" x14ac:dyDescent="0.3">
      <c r="A1242" s="122" t="str">
        <f>'SOW Units'!B251</f>
        <v>12-7.</v>
      </c>
      <c r="B1242" s="542" t="str">
        <f>IF('SOW Units'!C251="","",'SOW Units'!C251)</f>
        <v>Transport Petroleum Impacted Soil (bulk) ≤ 100 miles</v>
      </c>
      <c r="C1242" s="543"/>
      <c r="D1242" s="57" t="str">
        <f>IF('SOW Units'!E251="","",'SOW Units'!E251)</f>
        <v>Per Ton</v>
      </c>
      <c r="E1242" s="82">
        <f>'SOW Units'!K251</f>
        <v>0</v>
      </c>
      <c r="F1242" s="34">
        <f>'SOW Units'!G251</f>
        <v>28</v>
      </c>
      <c r="G1242" s="244">
        <f t="shared" si="176"/>
        <v>0</v>
      </c>
      <c r="H1242" s="85">
        <v>0</v>
      </c>
      <c r="I1242" s="360">
        <f t="shared" si="177"/>
        <v>0</v>
      </c>
      <c r="J1242" s="89">
        <v>0</v>
      </c>
      <c r="K1242" s="244">
        <f t="shared" si="165"/>
        <v>0</v>
      </c>
      <c r="L1242" s="93">
        <f t="shared" si="178"/>
        <v>0</v>
      </c>
      <c r="M1242" s="375">
        <f t="shared" si="179"/>
        <v>0</v>
      </c>
      <c r="N1242" s="225" t="b">
        <f t="shared" si="154"/>
        <v>0</v>
      </c>
      <c r="O1242" s="45"/>
      <c r="P1242" s="45"/>
      <c r="Q1242" s="45"/>
      <c r="R1242" s="45"/>
    </row>
    <row r="1243" spans="1:18" s="9" customFormat="1" ht="16.5" hidden="1" customHeight="1" x14ac:dyDescent="0.3">
      <c r="A1243" s="122" t="str">
        <f>'SOW Units'!B252</f>
        <v>12-8.</v>
      </c>
      <c r="B1243" s="542" t="str">
        <f>IF('SOW Units'!C252="","",'SOW Units'!C252)</f>
        <v>Transport Petroleum Impacted Soil (bulk) &gt; 100 miles</v>
      </c>
      <c r="C1243" s="543"/>
      <c r="D1243" s="57" t="str">
        <f>IF('SOW Units'!E252="","",'SOW Units'!E252)</f>
        <v>Per Ton</v>
      </c>
      <c r="E1243" s="82">
        <f>'SOW Units'!K252</f>
        <v>0</v>
      </c>
      <c r="F1243" s="34">
        <f>'SOW Units'!G252</f>
        <v>40.950000000000003</v>
      </c>
      <c r="G1243" s="244">
        <f t="shared" si="176"/>
        <v>0</v>
      </c>
      <c r="H1243" s="85">
        <v>0</v>
      </c>
      <c r="I1243" s="360">
        <f t="shared" si="177"/>
        <v>0</v>
      </c>
      <c r="J1243" s="89">
        <v>0</v>
      </c>
      <c r="K1243" s="244">
        <f t="shared" si="165"/>
        <v>0</v>
      </c>
      <c r="L1243" s="93">
        <f t="shared" si="178"/>
        <v>0</v>
      </c>
      <c r="M1243" s="375">
        <f t="shared" si="179"/>
        <v>0</v>
      </c>
      <c r="N1243" s="225" t="b">
        <f t="shared" si="154"/>
        <v>0</v>
      </c>
      <c r="O1243" s="45"/>
      <c r="P1243" s="45"/>
      <c r="Q1243" s="45"/>
      <c r="R1243" s="45"/>
    </row>
    <row r="1244" spans="1:18" s="9" customFormat="1" ht="16.5" hidden="1" customHeight="1" x14ac:dyDescent="0.3">
      <c r="A1244" s="122" t="str">
        <f>'SOW Units'!B253</f>
        <v>12-9.</v>
      </c>
      <c r="B1244" s="542" t="str">
        <f>IF('SOW Units'!C253="","",'SOW Units'!C253)</f>
        <v>Disposal of Petroleum Impacted Soil at a Landfill (bulk) ≤ 450 tons</v>
      </c>
      <c r="C1244" s="543"/>
      <c r="D1244" s="57" t="str">
        <f>IF('SOW Units'!E253="","",'SOW Units'!E253)</f>
        <v>Per Ton</v>
      </c>
      <c r="E1244" s="82">
        <f>'SOW Units'!K253</f>
        <v>0</v>
      </c>
      <c r="F1244" s="34">
        <f>'SOW Units'!G253</f>
        <v>32.409999999999997</v>
      </c>
      <c r="G1244" s="244">
        <f t="shared" si="176"/>
        <v>0</v>
      </c>
      <c r="H1244" s="85">
        <v>0</v>
      </c>
      <c r="I1244" s="360">
        <f t="shared" si="177"/>
        <v>0</v>
      </c>
      <c r="J1244" s="89">
        <v>0</v>
      </c>
      <c r="K1244" s="244">
        <f t="shared" si="165"/>
        <v>0</v>
      </c>
      <c r="L1244" s="93">
        <f t="shared" si="178"/>
        <v>0</v>
      </c>
      <c r="M1244" s="375">
        <f t="shared" si="179"/>
        <v>0</v>
      </c>
      <c r="N1244" s="225" t="b">
        <f t="shared" ref="N1244:N1307" si="180">IF(E1244&gt;0,TRUE,FALSE)</f>
        <v>0</v>
      </c>
      <c r="O1244" s="45"/>
      <c r="P1244" s="45"/>
      <c r="Q1244" s="45"/>
      <c r="R1244" s="45"/>
    </row>
    <row r="1245" spans="1:18" s="9" customFormat="1" ht="16.5" hidden="1" customHeight="1" x14ac:dyDescent="0.3">
      <c r="A1245" s="122" t="str">
        <f>'SOW Units'!B254</f>
        <v>12-10.</v>
      </c>
      <c r="B1245" s="542" t="str">
        <f>IF('SOW Units'!C254="","",'SOW Units'!C254)</f>
        <v>Disposal of Petroleum Impacted Soil at a Landfill (bulk) &gt; 450 tons</v>
      </c>
      <c r="C1245" s="543"/>
      <c r="D1245" s="57" t="str">
        <f>IF('SOW Units'!E254="","",'SOW Units'!E254)</f>
        <v>Per Ton</v>
      </c>
      <c r="E1245" s="82">
        <f>'SOW Units'!K254</f>
        <v>0</v>
      </c>
      <c r="F1245" s="34">
        <f>'SOW Units'!G254</f>
        <v>32.409999999999997</v>
      </c>
      <c r="G1245" s="244">
        <f t="shared" si="176"/>
        <v>0</v>
      </c>
      <c r="H1245" s="85">
        <v>0</v>
      </c>
      <c r="I1245" s="360">
        <f t="shared" si="177"/>
        <v>0</v>
      </c>
      <c r="J1245" s="89">
        <v>0</v>
      </c>
      <c r="K1245" s="244">
        <f t="shared" si="165"/>
        <v>0</v>
      </c>
      <c r="L1245" s="93">
        <f t="shared" si="178"/>
        <v>0</v>
      </c>
      <c r="M1245" s="375">
        <f t="shared" si="179"/>
        <v>0</v>
      </c>
      <c r="N1245" s="225" t="b">
        <f t="shared" si="180"/>
        <v>0</v>
      </c>
      <c r="O1245" s="45"/>
      <c r="P1245" s="45"/>
      <c r="Q1245" s="45"/>
      <c r="R1245" s="45"/>
    </row>
    <row r="1246" spans="1:18" s="9" customFormat="1" ht="16.5" hidden="1" customHeight="1" x14ac:dyDescent="0.3">
      <c r="A1246" s="122" t="str">
        <f>'SOW Units'!B255</f>
        <v>12-11.</v>
      </c>
      <c r="B1246" s="542" t="str">
        <f>IF('SOW Units'!C255="","",'SOW Units'!C255)</f>
        <v>Disposal of Petroleum Impacted Soil at a Thermal Treatment Facility (bulk) ≤ 450 tons</v>
      </c>
      <c r="C1246" s="543"/>
      <c r="D1246" s="57" t="str">
        <f>IF('SOW Units'!E255="","",'SOW Units'!E255)</f>
        <v>Per Ton</v>
      </c>
      <c r="E1246" s="82">
        <f>'SOW Units'!K255</f>
        <v>0</v>
      </c>
      <c r="F1246" s="34">
        <f>'SOW Units'!G255</f>
        <v>35</v>
      </c>
      <c r="G1246" s="244">
        <f t="shared" si="176"/>
        <v>0</v>
      </c>
      <c r="H1246" s="85">
        <v>0</v>
      </c>
      <c r="I1246" s="360">
        <f t="shared" si="177"/>
        <v>0</v>
      </c>
      <c r="J1246" s="89">
        <v>0</v>
      </c>
      <c r="K1246" s="244">
        <f t="shared" si="165"/>
        <v>0</v>
      </c>
      <c r="L1246" s="93">
        <f t="shared" si="178"/>
        <v>0</v>
      </c>
      <c r="M1246" s="375">
        <f t="shared" si="179"/>
        <v>0</v>
      </c>
      <c r="N1246" s="225" t="b">
        <f t="shared" si="180"/>
        <v>0</v>
      </c>
      <c r="O1246" s="45"/>
      <c r="P1246" s="45"/>
      <c r="Q1246" s="45"/>
      <c r="R1246" s="45"/>
    </row>
    <row r="1247" spans="1:18" s="8" customFormat="1" ht="16.5" hidden="1" customHeight="1" x14ac:dyDescent="0.3">
      <c r="A1247" s="122" t="str">
        <f>'SOW Units'!B256</f>
        <v>12-12.</v>
      </c>
      <c r="B1247" s="542" t="str">
        <f>IF('SOW Units'!C256="","",'SOW Units'!C256)</f>
        <v>Disposal of Petroleum Impacted Soil at a Thermal Treatment Facility (bulk) &gt; 450 tons</v>
      </c>
      <c r="C1247" s="543"/>
      <c r="D1247" s="57" t="str">
        <f>IF('SOW Units'!E256="","",'SOW Units'!E256)</f>
        <v>Per Ton</v>
      </c>
      <c r="E1247" s="82">
        <f>'SOW Units'!K256</f>
        <v>0</v>
      </c>
      <c r="F1247" s="34">
        <f>'SOW Units'!G256</f>
        <v>35</v>
      </c>
      <c r="G1247" s="244">
        <f t="shared" si="176"/>
        <v>0</v>
      </c>
      <c r="H1247" s="85">
        <v>0</v>
      </c>
      <c r="I1247" s="360">
        <f t="shared" si="177"/>
        <v>0</v>
      </c>
      <c r="J1247" s="89">
        <v>0</v>
      </c>
      <c r="K1247" s="244">
        <f t="shared" si="165"/>
        <v>0</v>
      </c>
      <c r="L1247" s="93">
        <f t="shared" si="178"/>
        <v>0</v>
      </c>
      <c r="M1247" s="375">
        <f t="shared" si="179"/>
        <v>0</v>
      </c>
      <c r="N1247" s="225" t="b">
        <f t="shared" si="180"/>
        <v>0</v>
      </c>
      <c r="O1247" s="36"/>
      <c r="P1247" s="36"/>
      <c r="Q1247" s="36"/>
      <c r="R1247" s="36"/>
    </row>
    <row r="1248" spans="1:18" s="8" customFormat="1" ht="16.5" customHeight="1" x14ac:dyDescent="0.3">
      <c r="A1248" s="122" t="str">
        <f>'SOW Units'!B257</f>
        <v>12-13.</v>
      </c>
      <c r="B1248" s="542" t="str">
        <f>IF('SOW Units'!C257="","",'SOW Units'!C257)</f>
        <v>Transport and Disposal of Petroleum Contact Water (includes drum)</v>
      </c>
      <c r="C1248" s="543"/>
      <c r="D1248" s="57" t="str">
        <f>IF('SOW Units'!E257="","",'SOW Units'!E257)</f>
        <v>Per Drum</v>
      </c>
      <c r="E1248" s="82">
        <f>'SOW Units'!K257</f>
        <v>2</v>
      </c>
      <c r="F1248" s="34">
        <f>'SOW Units'!G257</f>
        <v>210</v>
      </c>
      <c r="G1248" s="244">
        <f t="shared" si="176"/>
        <v>420</v>
      </c>
      <c r="H1248" s="85">
        <v>0</v>
      </c>
      <c r="I1248" s="360">
        <f t="shared" si="177"/>
        <v>0</v>
      </c>
      <c r="J1248" s="89">
        <v>0</v>
      </c>
      <c r="K1248" s="244">
        <f t="shared" si="165"/>
        <v>0</v>
      </c>
      <c r="L1248" s="93">
        <f t="shared" si="178"/>
        <v>2</v>
      </c>
      <c r="M1248" s="375">
        <f t="shared" si="179"/>
        <v>420</v>
      </c>
      <c r="N1248" s="225" t="b">
        <f t="shared" si="180"/>
        <v>1</v>
      </c>
      <c r="O1248" s="36"/>
      <c r="P1248" s="36"/>
      <c r="Q1248" s="36"/>
      <c r="R1248" s="36"/>
    </row>
    <row r="1249" spans="1:18" s="8" customFormat="1" ht="16.5" hidden="1" customHeight="1" x14ac:dyDescent="0.3">
      <c r="A1249" s="122" t="str">
        <f>'SOW Units'!B258</f>
        <v>12-14.</v>
      </c>
      <c r="B1249" s="542" t="str">
        <f>IF('SOW Units'!C258="","",'SOW Units'!C258)</f>
        <v>Transport and Disposal of Petroleum Contact Water (bulk)</v>
      </c>
      <c r="C1249" s="543"/>
      <c r="D1249" s="57" t="str">
        <f>IF('SOW Units'!E258="","",'SOW Units'!E258)</f>
        <v>Per Gallon</v>
      </c>
      <c r="E1249" s="82">
        <f>'SOW Units'!K258</f>
        <v>0</v>
      </c>
      <c r="F1249" s="34">
        <f>'SOW Units'!G258</f>
        <v>1.4</v>
      </c>
      <c r="G1249" s="244">
        <f t="shared" si="176"/>
        <v>0</v>
      </c>
      <c r="H1249" s="85">
        <v>0</v>
      </c>
      <c r="I1249" s="360">
        <f t="shared" si="177"/>
        <v>0</v>
      </c>
      <c r="J1249" s="89">
        <v>0</v>
      </c>
      <c r="K1249" s="244">
        <f t="shared" si="165"/>
        <v>0</v>
      </c>
      <c r="L1249" s="93">
        <f t="shared" si="178"/>
        <v>0</v>
      </c>
      <c r="M1249" s="375">
        <f t="shared" si="179"/>
        <v>0</v>
      </c>
      <c r="N1249" s="225" t="b">
        <f t="shared" si="180"/>
        <v>0</v>
      </c>
      <c r="O1249" s="36"/>
      <c r="P1249" s="36"/>
      <c r="Q1249" s="36"/>
      <c r="R1249" s="36"/>
    </row>
    <row r="1250" spans="1:18" s="8" customFormat="1" ht="16.5" hidden="1" customHeight="1" x14ac:dyDescent="0.3">
      <c r="A1250" s="122" t="str">
        <f>'SOW Units'!B259</f>
        <v>12-15.</v>
      </c>
      <c r="B1250" s="542" t="str">
        <f>IF('SOW Units'!C259="","",'SOW Units'!C259)</f>
        <v>Transport and Disposal of Petroleum Product (includes drum)</v>
      </c>
      <c r="C1250" s="543"/>
      <c r="D1250" s="57" t="str">
        <f>IF('SOW Units'!E259="","",'SOW Units'!E259)</f>
        <v>Per Drum</v>
      </c>
      <c r="E1250" s="82">
        <f>'SOW Units'!K259</f>
        <v>0</v>
      </c>
      <c r="F1250" s="34">
        <f>'SOW Units'!G259</f>
        <v>231</v>
      </c>
      <c r="G1250" s="244">
        <f t="shared" si="176"/>
        <v>0</v>
      </c>
      <c r="H1250" s="85">
        <v>0</v>
      </c>
      <c r="I1250" s="360">
        <f t="shared" si="177"/>
        <v>0</v>
      </c>
      <c r="J1250" s="89">
        <v>0</v>
      </c>
      <c r="K1250" s="244">
        <f t="shared" si="165"/>
        <v>0</v>
      </c>
      <c r="L1250" s="93">
        <f t="shared" si="178"/>
        <v>0</v>
      </c>
      <c r="M1250" s="375">
        <f t="shared" si="179"/>
        <v>0</v>
      </c>
      <c r="N1250" s="225" t="b">
        <f t="shared" si="180"/>
        <v>0</v>
      </c>
      <c r="O1250" s="36"/>
      <c r="P1250" s="36"/>
      <c r="Q1250" s="36"/>
      <c r="R1250" s="36"/>
    </row>
    <row r="1251" spans="1:18" s="8" customFormat="1" ht="16.5" hidden="1" customHeight="1" x14ac:dyDescent="0.3">
      <c r="A1251" s="122" t="str">
        <f>'SOW Units'!B260</f>
        <v>12-16.</v>
      </c>
      <c r="B1251" s="542" t="str">
        <f>IF('SOW Units'!C260="","",'SOW Units'!C260)</f>
        <v>Transport and Disposal of Petroleum Product (bulk)</v>
      </c>
      <c r="C1251" s="543"/>
      <c r="D1251" s="57" t="str">
        <f>IF('SOW Units'!E260="","",'SOW Units'!E260)</f>
        <v>Per Gallon</v>
      </c>
      <c r="E1251" s="82">
        <f>'SOW Units'!K260</f>
        <v>0</v>
      </c>
      <c r="F1251" s="34">
        <f>'SOW Units'!G260</f>
        <v>1.55</v>
      </c>
      <c r="G1251" s="244">
        <f t="shared" si="176"/>
        <v>0</v>
      </c>
      <c r="H1251" s="85">
        <v>0</v>
      </c>
      <c r="I1251" s="360">
        <f t="shared" si="177"/>
        <v>0</v>
      </c>
      <c r="J1251" s="89">
        <v>0</v>
      </c>
      <c r="K1251" s="244">
        <f t="shared" si="165"/>
        <v>0</v>
      </c>
      <c r="L1251" s="93">
        <f t="shared" si="178"/>
        <v>0</v>
      </c>
      <c r="M1251" s="375">
        <f t="shared" si="179"/>
        <v>0</v>
      </c>
      <c r="N1251" s="225" t="b">
        <f t="shared" si="180"/>
        <v>0</v>
      </c>
      <c r="O1251" s="36"/>
      <c r="P1251" s="36"/>
      <c r="Q1251" s="36"/>
      <c r="R1251" s="36"/>
    </row>
    <row r="1252" spans="1:18" s="8" customFormat="1" ht="16.5" hidden="1" customHeight="1" x14ac:dyDescent="0.3">
      <c r="A1252" s="122" t="str">
        <f>'SOW Units'!B261</f>
        <v>12-17.</v>
      </c>
      <c r="B1252" s="542" t="str">
        <f>IF('SOW Units'!C261="","",'SOW Units'!C261)</f>
        <v>Delivery, Pick Up and Rental of 20 Cubic Yard Roll-Off Container</v>
      </c>
      <c r="C1252" s="543"/>
      <c r="D1252" s="57" t="str">
        <f>IF('SOW Units'!E261="","",'SOW Units'!E261)</f>
        <v>Per Week</v>
      </c>
      <c r="E1252" s="82">
        <f>'SOW Units'!K261</f>
        <v>0</v>
      </c>
      <c r="F1252" s="34">
        <f>'SOW Units'!G261</f>
        <v>937.65</v>
      </c>
      <c r="G1252" s="244">
        <f t="shared" si="176"/>
        <v>0</v>
      </c>
      <c r="H1252" s="85">
        <v>0</v>
      </c>
      <c r="I1252" s="360">
        <f t="shared" si="177"/>
        <v>0</v>
      </c>
      <c r="J1252" s="89">
        <v>0</v>
      </c>
      <c r="K1252" s="244">
        <f t="shared" si="165"/>
        <v>0</v>
      </c>
      <c r="L1252" s="93">
        <f t="shared" si="178"/>
        <v>0</v>
      </c>
      <c r="M1252" s="375">
        <f t="shared" si="179"/>
        <v>0</v>
      </c>
      <c r="N1252" s="225" t="b">
        <f t="shared" si="180"/>
        <v>0</v>
      </c>
      <c r="O1252" s="36"/>
      <c r="P1252" s="36"/>
      <c r="Q1252" s="36"/>
      <c r="R1252" s="36"/>
    </row>
    <row r="1253" spans="1:18" s="8" customFormat="1" ht="16.5" hidden="1" customHeight="1" x14ac:dyDescent="0.3">
      <c r="A1253" s="122" t="str">
        <f>'SOW Units'!B262</f>
        <v>12-18.</v>
      </c>
      <c r="B1253" s="542" t="str">
        <f>IF('SOW Units'!C262="","",'SOW Units'!C262)</f>
        <v>Additional Rental of 20 Cubic Yard Roll-Off Container</v>
      </c>
      <c r="C1253" s="543"/>
      <c r="D1253" s="57" t="str">
        <f>IF('SOW Units'!E262="","",'SOW Units'!E262)</f>
        <v>Per Week</v>
      </c>
      <c r="E1253" s="82">
        <f>'SOW Units'!K262</f>
        <v>0</v>
      </c>
      <c r="F1253" s="34">
        <f>'SOW Units'!G262</f>
        <v>393.75</v>
      </c>
      <c r="G1253" s="244">
        <f t="shared" si="176"/>
        <v>0</v>
      </c>
      <c r="H1253" s="85">
        <v>0</v>
      </c>
      <c r="I1253" s="360">
        <f t="shared" si="177"/>
        <v>0</v>
      </c>
      <c r="J1253" s="89">
        <v>0</v>
      </c>
      <c r="K1253" s="244">
        <f t="shared" si="165"/>
        <v>0</v>
      </c>
      <c r="L1253" s="93">
        <f t="shared" si="178"/>
        <v>0</v>
      </c>
      <c r="M1253" s="375">
        <f t="shared" si="179"/>
        <v>0</v>
      </c>
      <c r="N1253" s="225" t="b">
        <f t="shared" si="180"/>
        <v>0</v>
      </c>
      <c r="O1253" s="36"/>
      <c r="P1253" s="36"/>
      <c r="Q1253" s="36"/>
      <c r="R1253" s="36"/>
    </row>
    <row r="1254" spans="1:18" s="8" customFormat="1" ht="17.25" hidden="1" customHeight="1" x14ac:dyDescent="0.3">
      <c r="A1254" s="253" t="str">
        <f>'SOW Units'!B263</f>
        <v>13.</v>
      </c>
      <c r="B1254" s="560" t="str">
        <f>IF('SOW Units'!C263="","",'SOW Units'!C263)</f>
        <v>RESURFACING</v>
      </c>
      <c r="C1254" s="561"/>
      <c r="D1254" s="206" t="str">
        <f>IF('SOW Units'!E263="","",'SOW Units'!E263)</f>
        <v/>
      </c>
      <c r="E1254" s="207"/>
      <c r="F1254" s="194"/>
      <c r="G1254" s="243"/>
      <c r="H1254" s="208"/>
      <c r="I1254" s="359"/>
      <c r="J1254" s="196"/>
      <c r="K1254" s="243"/>
      <c r="L1254" s="209"/>
      <c r="M1254" s="374"/>
      <c r="N1254" s="225" t="b">
        <f t="shared" si="180"/>
        <v>0</v>
      </c>
      <c r="O1254" s="36"/>
      <c r="P1254" s="36"/>
      <c r="Q1254" s="36"/>
      <c r="R1254" s="36"/>
    </row>
    <row r="1255" spans="1:18" s="8" customFormat="1" ht="16.5" hidden="1" customHeight="1" x14ac:dyDescent="0.3">
      <c r="A1255" s="122" t="str">
        <f>'SOW Units'!B264</f>
        <v>13-1.</v>
      </c>
      <c r="B1255" s="542" t="str">
        <f>IF('SOW Units'!C264="","",'SOW Units'!C264)</f>
        <v>Asphalt Paving - 2 inch thickness (includes sub-base)</v>
      </c>
      <c r="C1255" s="543"/>
      <c r="D1255" s="57" t="str">
        <f>IF('SOW Units'!E264="","",'SOW Units'!E264)</f>
        <v>Per Square Foot</v>
      </c>
      <c r="E1255" s="82">
        <f>'SOW Units'!K264</f>
        <v>0</v>
      </c>
      <c r="F1255" s="34">
        <f>'SOW Units'!G264</f>
        <v>7.88</v>
      </c>
      <c r="G1255" s="244">
        <f t="shared" ref="G1255:G1261" si="181">$F1255*E1255</f>
        <v>0</v>
      </c>
      <c r="H1255" s="85">
        <v>0</v>
      </c>
      <c r="I1255" s="360">
        <f t="shared" ref="I1255:I1261" si="182">H1255*F1255</f>
        <v>0</v>
      </c>
      <c r="J1255" s="89">
        <v>0</v>
      </c>
      <c r="K1255" s="244">
        <f t="shared" si="165"/>
        <v>0</v>
      </c>
      <c r="L1255" s="93">
        <f t="shared" ref="L1255:L1261" si="183">E1255-H1255-J1255</f>
        <v>0</v>
      </c>
      <c r="M1255" s="375">
        <f t="shared" ref="M1255:M1261" si="184">G1255-I1255-K1255</f>
        <v>0</v>
      </c>
      <c r="N1255" s="225" t="b">
        <f t="shared" si="180"/>
        <v>0</v>
      </c>
      <c r="O1255" s="36"/>
      <c r="P1255" s="36"/>
      <c r="Q1255" s="36"/>
      <c r="R1255" s="36"/>
    </row>
    <row r="1256" spans="1:18" s="8" customFormat="1" ht="16.5" hidden="1" customHeight="1" x14ac:dyDescent="0.3">
      <c r="A1256" s="122" t="str">
        <f>'SOW Units'!B265</f>
        <v>13-2.</v>
      </c>
      <c r="B1256" s="542" t="str">
        <f>IF('SOW Units'!C265="","",'SOW Units'!C265)</f>
        <v xml:space="preserve">Asphalt Paving - additional 1 inch thickness </v>
      </c>
      <c r="C1256" s="543"/>
      <c r="D1256" s="57" t="str">
        <f>IF('SOW Units'!E265="","",'SOW Units'!E265)</f>
        <v>Per Square Foot</v>
      </c>
      <c r="E1256" s="82">
        <f>'SOW Units'!K265</f>
        <v>0</v>
      </c>
      <c r="F1256" s="34">
        <f>'SOW Units'!G265</f>
        <v>3.1</v>
      </c>
      <c r="G1256" s="244">
        <f t="shared" si="181"/>
        <v>0</v>
      </c>
      <c r="H1256" s="85">
        <v>0</v>
      </c>
      <c r="I1256" s="360">
        <f t="shared" si="182"/>
        <v>0</v>
      </c>
      <c r="J1256" s="89">
        <v>0</v>
      </c>
      <c r="K1256" s="244">
        <f t="shared" si="165"/>
        <v>0</v>
      </c>
      <c r="L1256" s="93">
        <f t="shared" si="183"/>
        <v>0</v>
      </c>
      <c r="M1256" s="375">
        <f t="shared" si="184"/>
        <v>0</v>
      </c>
      <c r="N1256" s="225" t="b">
        <f t="shared" si="180"/>
        <v>0</v>
      </c>
      <c r="O1256" s="36"/>
      <c r="P1256" s="36"/>
      <c r="Q1256" s="36"/>
      <c r="R1256" s="36"/>
    </row>
    <row r="1257" spans="1:18" s="8" customFormat="1" ht="16.5" hidden="1" customHeight="1" x14ac:dyDescent="0.3">
      <c r="A1257" s="122" t="str">
        <f>'SOW Units'!B266</f>
        <v>13-3.</v>
      </c>
      <c r="B1257" s="542" t="str">
        <f>IF('SOW Units'!C266="","",'SOW Units'!C266)</f>
        <v>Concrete Paving - 4 inch thickness (includes sub-base)</v>
      </c>
      <c r="C1257" s="543"/>
      <c r="D1257" s="57" t="str">
        <f>IF('SOW Units'!E266="","",'SOW Units'!E266)</f>
        <v>Per Square Foot</v>
      </c>
      <c r="E1257" s="82">
        <f>'SOW Units'!K266</f>
        <v>0</v>
      </c>
      <c r="F1257" s="34">
        <f>'SOW Units'!G266</f>
        <v>9.9</v>
      </c>
      <c r="G1257" s="244">
        <f t="shared" si="181"/>
        <v>0</v>
      </c>
      <c r="H1257" s="85">
        <v>0</v>
      </c>
      <c r="I1257" s="360">
        <f t="shared" si="182"/>
        <v>0</v>
      </c>
      <c r="J1257" s="89">
        <v>0</v>
      </c>
      <c r="K1257" s="244">
        <f t="shared" si="165"/>
        <v>0</v>
      </c>
      <c r="L1257" s="93">
        <f t="shared" si="183"/>
        <v>0</v>
      </c>
      <c r="M1257" s="375">
        <f t="shared" si="184"/>
        <v>0</v>
      </c>
      <c r="N1257" s="225" t="b">
        <f t="shared" si="180"/>
        <v>0</v>
      </c>
      <c r="O1257" s="36"/>
      <c r="P1257" s="36"/>
      <c r="Q1257" s="36"/>
      <c r="R1257" s="36"/>
    </row>
    <row r="1258" spans="1:18" s="8" customFormat="1" ht="16.5" hidden="1" customHeight="1" x14ac:dyDescent="0.3">
      <c r="A1258" s="122" t="str">
        <f>'SOW Units'!B267</f>
        <v>13-4.</v>
      </c>
      <c r="B1258" s="542" t="str">
        <f>IF('SOW Units'!C267="","",'SOW Units'!C267)</f>
        <v xml:space="preserve">Concrete Paving - additional 1 inch thickness </v>
      </c>
      <c r="C1258" s="543"/>
      <c r="D1258" s="57" t="str">
        <f>IF('SOW Units'!E267="","",'SOW Units'!E267)</f>
        <v>Per Square Foot</v>
      </c>
      <c r="E1258" s="82">
        <f>'SOW Units'!K267</f>
        <v>0</v>
      </c>
      <c r="F1258" s="34">
        <f>'SOW Units'!G267</f>
        <v>2.52</v>
      </c>
      <c r="G1258" s="244">
        <f t="shared" si="181"/>
        <v>0</v>
      </c>
      <c r="H1258" s="85">
        <v>0</v>
      </c>
      <c r="I1258" s="360">
        <f t="shared" si="182"/>
        <v>0</v>
      </c>
      <c r="J1258" s="89">
        <v>0</v>
      </c>
      <c r="K1258" s="244">
        <f t="shared" si="165"/>
        <v>0</v>
      </c>
      <c r="L1258" s="93">
        <f t="shared" si="183"/>
        <v>0</v>
      </c>
      <c r="M1258" s="375">
        <f t="shared" si="184"/>
        <v>0</v>
      </c>
      <c r="N1258" s="225" t="b">
        <f t="shared" si="180"/>
        <v>0</v>
      </c>
      <c r="O1258" s="36"/>
      <c r="P1258" s="36"/>
      <c r="Q1258" s="36"/>
      <c r="R1258" s="36"/>
    </row>
    <row r="1259" spans="1:18" s="8" customFormat="1" ht="16.5" hidden="1" customHeight="1" x14ac:dyDescent="0.3">
      <c r="A1259" s="122" t="str">
        <f>'SOW Units'!B268</f>
        <v>13-5.</v>
      </c>
      <c r="B1259" s="542" t="str">
        <f>IF('SOW Units'!C268="","",'SOW Units'!C268)</f>
        <v>Crushed Lime Rock Cover - 2 inch thickness</v>
      </c>
      <c r="C1259" s="543"/>
      <c r="D1259" s="57" t="str">
        <f>IF('SOW Units'!E268="","",'SOW Units'!E268)</f>
        <v>Per Square Foot</v>
      </c>
      <c r="E1259" s="82">
        <f>'SOW Units'!K268</f>
        <v>0</v>
      </c>
      <c r="F1259" s="34">
        <f>'SOW Units'!G268</f>
        <v>3.3</v>
      </c>
      <c r="G1259" s="244">
        <f t="shared" si="181"/>
        <v>0</v>
      </c>
      <c r="H1259" s="85">
        <v>0</v>
      </c>
      <c r="I1259" s="360">
        <f t="shared" si="182"/>
        <v>0</v>
      </c>
      <c r="J1259" s="89">
        <v>0</v>
      </c>
      <c r="K1259" s="244">
        <f t="shared" si="165"/>
        <v>0</v>
      </c>
      <c r="L1259" s="93">
        <f t="shared" si="183"/>
        <v>0</v>
      </c>
      <c r="M1259" s="375">
        <f t="shared" si="184"/>
        <v>0</v>
      </c>
      <c r="N1259" s="225" t="b">
        <f t="shared" si="180"/>
        <v>0</v>
      </c>
      <c r="O1259" s="36"/>
      <c r="P1259" s="36"/>
      <c r="Q1259" s="36"/>
      <c r="R1259" s="36"/>
    </row>
    <row r="1260" spans="1:18" s="8" customFormat="1" ht="16.5" hidden="1" customHeight="1" x14ac:dyDescent="0.3">
      <c r="A1260" s="122" t="str">
        <f>'SOW Units'!B269</f>
        <v>13-6.</v>
      </c>
      <c r="B1260" s="542" t="str">
        <f>IF('SOW Units'!C269="","",'SOW Units'!C269)</f>
        <v>Grass - Sod</v>
      </c>
      <c r="C1260" s="543"/>
      <c r="D1260" s="57" t="str">
        <f>IF('SOW Units'!E269="","",'SOW Units'!E269)</f>
        <v>Per Square Foot</v>
      </c>
      <c r="E1260" s="82">
        <f>'SOW Units'!K269</f>
        <v>0</v>
      </c>
      <c r="F1260" s="34">
        <f>'SOW Units'!G269</f>
        <v>1.72</v>
      </c>
      <c r="G1260" s="244">
        <f t="shared" si="181"/>
        <v>0</v>
      </c>
      <c r="H1260" s="85">
        <v>0</v>
      </c>
      <c r="I1260" s="360">
        <f t="shared" si="182"/>
        <v>0</v>
      </c>
      <c r="J1260" s="89">
        <v>0</v>
      </c>
      <c r="K1260" s="244">
        <f t="shared" ref="K1260:K1322" si="185">$F1260*J1260</f>
        <v>0</v>
      </c>
      <c r="L1260" s="93">
        <f t="shared" si="183"/>
        <v>0</v>
      </c>
      <c r="M1260" s="375">
        <f t="shared" si="184"/>
        <v>0</v>
      </c>
      <c r="N1260" s="225" t="b">
        <f t="shared" si="180"/>
        <v>0</v>
      </c>
      <c r="O1260" s="36"/>
      <c r="P1260" s="36"/>
      <c r="Q1260" s="36"/>
      <c r="R1260" s="36"/>
    </row>
    <row r="1261" spans="1:18" s="8" customFormat="1" ht="16.5" hidden="1" customHeight="1" x14ac:dyDescent="0.3">
      <c r="A1261" s="122" t="str">
        <f>'SOW Units'!B270</f>
        <v>13-7.</v>
      </c>
      <c r="B1261" s="542" t="str">
        <f>IF('SOW Units'!C270="","",'SOW Units'!C270)</f>
        <v xml:space="preserve">Grass - Seed and Mulch </v>
      </c>
      <c r="C1261" s="543"/>
      <c r="D1261" s="57" t="str">
        <f>IF('SOW Units'!E270="","",'SOW Units'!E270)</f>
        <v>Per Square Foot</v>
      </c>
      <c r="E1261" s="82">
        <f>'SOW Units'!K270</f>
        <v>0</v>
      </c>
      <c r="F1261" s="34">
        <f>'SOW Units'!G270</f>
        <v>0.8</v>
      </c>
      <c r="G1261" s="244">
        <f t="shared" si="181"/>
        <v>0</v>
      </c>
      <c r="H1261" s="85">
        <v>0</v>
      </c>
      <c r="I1261" s="360">
        <f t="shared" si="182"/>
        <v>0</v>
      </c>
      <c r="J1261" s="89">
        <v>0</v>
      </c>
      <c r="K1261" s="244">
        <f t="shared" si="185"/>
        <v>0</v>
      </c>
      <c r="L1261" s="93">
        <f t="shared" si="183"/>
        <v>0</v>
      </c>
      <c r="M1261" s="375">
        <f t="shared" si="184"/>
        <v>0</v>
      </c>
      <c r="N1261" s="225" t="b">
        <f t="shared" si="180"/>
        <v>0</v>
      </c>
      <c r="O1261" s="36"/>
      <c r="P1261" s="36"/>
      <c r="Q1261" s="36"/>
      <c r="R1261" s="36"/>
    </row>
    <row r="1262" spans="1:18" s="8" customFormat="1" ht="17.25" hidden="1" customHeight="1" x14ac:dyDescent="0.3">
      <c r="A1262" s="253" t="str">
        <f>'SOW Units'!B271</f>
        <v>14.</v>
      </c>
      <c r="B1262" s="560" t="str">
        <f>IF('SOW Units'!C271="","",'SOW Units'!C271)</f>
        <v>IN-SITU INJECTION</v>
      </c>
      <c r="C1262" s="561"/>
      <c r="D1262" s="206" t="str">
        <f>IF('SOW Units'!E271="","",'SOW Units'!E271)</f>
        <v/>
      </c>
      <c r="E1262" s="207"/>
      <c r="F1262" s="194"/>
      <c r="G1262" s="243"/>
      <c r="H1262" s="208"/>
      <c r="I1262" s="359"/>
      <c r="J1262" s="196"/>
      <c r="K1262" s="243"/>
      <c r="L1262" s="209"/>
      <c r="M1262" s="374"/>
      <c r="N1262" s="225" t="b">
        <f t="shared" si="180"/>
        <v>0</v>
      </c>
      <c r="O1262" s="36"/>
      <c r="P1262" s="36"/>
      <c r="Q1262" s="36"/>
      <c r="R1262" s="36"/>
    </row>
    <row r="1263" spans="1:18" s="8" customFormat="1" ht="16.5" hidden="1" customHeight="1" x14ac:dyDescent="0.3">
      <c r="A1263" s="122" t="str">
        <f>'SOW Units'!B272</f>
        <v>14-1.a.</v>
      </c>
      <c r="B1263" s="542" t="str">
        <f>IF('SOW Units'!C272="","",'SOW Units'!C272)</f>
        <v>Direct Push Boring with In-Situ Injection</v>
      </c>
      <c r="C1263" s="543"/>
      <c r="D1263" s="57" t="str">
        <f>IF('SOW Units'!E272="","",'SOW Units'!E272)</f>
        <v>Per Day</v>
      </c>
      <c r="E1263" s="82">
        <f>'SOW Units'!K272</f>
        <v>0</v>
      </c>
      <c r="F1263" s="34">
        <f>'SOW Units'!G272</f>
        <v>5145</v>
      </c>
      <c r="G1263" s="244">
        <f t="shared" ref="G1263:G1267" si="186">$F1263*E1263</f>
        <v>0</v>
      </c>
      <c r="H1263" s="85">
        <v>0</v>
      </c>
      <c r="I1263" s="360">
        <f t="shared" ref="I1263:I1267" si="187">H1263*F1263</f>
        <v>0</v>
      </c>
      <c r="J1263" s="89">
        <v>0</v>
      </c>
      <c r="K1263" s="244">
        <f t="shared" si="185"/>
        <v>0</v>
      </c>
      <c r="L1263" s="93">
        <f t="shared" ref="L1263:L1267" si="188">E1263-H1263-J1263</f>
        <v>0</v>
      </c>
      <c r="M1263" s="375">
        <f t="shared" ref="M1263:M1267" si="189">G1263-I1263-K1263</f>
        <v>0</v>
      </c>
      <c r="N1263" s="225" t="b">
        <f t="shared" si="180"/>
        <v>0</v>
      </c>
      <c r="O1263" s="36"/>
      <c r="P1263" s="36"/>
      <c r="Q1263" s="36"/>
      <c r="R1263" s="36"/>
    </row>
    <row r="1264" spans="1:18" s="8" customFormat="1" ht="16.5" hidden="1" customHeight="1" x14ac:dyDescent="0.3">
      <c r="A1264" s="122" t="str">
        <f>'SOW Units'!B273</f>
        <v>14-2.a.</v>
      </c>
      <c r="B1264" s="542" t="str">
        <f>IF('SOW Units'!C273="","",'SOW Units'!C273)</f>
        <v>In-Situ Injection Into Existing Well/Treatment Point</v>
      </c>
      <c r="C1264" s="543"/>
      <c r="D1264" s="57" t="str">
        <f>IF('SOW Units'!E273="","",'SOW Units'!E273)</f>
        <v>Per Day</v>
      </c>
      <c r="E1264" s="82">
        <f>'SOW Units'!K273</f>
        <v>0</v>
      </c>
      <c r="F1264" s="34">
        <f>'SOW Units'!G273</f>
        <v>4079.25</v>
      </c>
      <c r="G1264" s="244">
        <f t="shared" si="186"/>
        <v>0</v>
      </c>
      <c r="H1264" s="85">
        <v>0</v>
      </c>
      <c r="I1264" s="360">
        <f t="shared" si="187"/>
        <v>0</v>
      </c>
      <c r="J1264" s="89">
        <v>0</v>
      </c>
      <c r="K1264" s="244">
        <f t="shared" si="185"/>
        <v>0</v>
      </c>
      <c r="L1264" s="93">
        <f t="shared" si="188"/>
        <v>0</v>
      </c>
      <c r="M1264" s="375">
        <f t="shared" si="189"/>
        <v>0</v>
      </c>
      <c r="N1264" s="225" t="b">
        <f t="shared" si="180"/>
        <v>0</v>
      </c>
      <c r="O1264" s="36"/>
      <c r="P1264" s="36"/>
      <c r="Q1264" s="36"/>
      <c r="R1264" s="36"/>
    </row>
    <row r="1265" spans="1:18" s="8" customFormat="1" ht="16.5" hidden="1" customHeight="1" x14ac:dyDescent="0.3">
      <c r="A1265" s="122" t="str">
        <f>'SOW Units'!B274</f>
        <v>14-3.</v>
      </c>
      <c r="B1265" s="542" t="str">
        <f>IF('SOW Units'!C274="","",'SOW Units'!C274)</f>
        <v>Materials to be Injected</v>
      </c>
      <c r="C1265" s="543"/>
      <c r="D1265" s="57" t="str">
        <f>IF('SOW Units'!E274="","",'SOW Units'!E274)</f>
        <v>Reimbursable*</v>
      </c>
      <c r="E1265" s="82">
        <f>'SOW Units'!K274</f>
        <v>0</v>
      </c>
      <c r="F1265" s="34">
        <f>'SOW Units'!G274</f>
        <v>1</v>
      </c>
      <c r="G1265" s="244">
        <f t="shared" si="186"/>
        <v>0</v>
      </c>
      <c r="H1265" s="85">
        <v>0</v>
      </c>
      <c r="I1265" s="360">
        <f t="shared" si="187"/>
        <v>0</v>
      </c>
      <c r="J1265" s="89">
        <v>0</v>
      </c>
      <c r="K1265" s="244">
        <f t="shared" si="185"/>
        <v>0</v>
      </c>
      <c r="L1265" s="93">
        <f t="shared" si="188"/>
        <v>0</v>
      </c>
      <c r="M1265" s="375">
        <f t="shared" si="189"/>
        <v>0</v>
      </c>
      <c r="N1265" s="225" t="b">
        <f t="shared" si="180"/>
        <v>0</v>
      </c>
      <c r="O1265" s="36"/>
      <c r="P1265" s="36"/>
      <c r="Q1265" s="36"/>
      <c r="R1265" s="36"/>
    </row>
    <row r="1266" spans="1:18" s="8" customFormat="1" ht="16.5" hidden="1" customHeight="1" x14ac:dyDescent="0.3">
      <c r="A1266" s="122" t="str">
        <f>'SOW Units'!B275</f>
        <v>14-4.</v>
      </c>
      <c r="B1266" s="542" t="str">
        <f>IF('SOW Units'!C275="","",'SOW Units'!C275)</f>
        <v>Groundwater Injection System (not by direct push)</v>
      </c>
      <c r="C1266" s="543"/>
      <c r="D1266" s="57" t="str">
        <f>IF('SOW Units'!E275="","",'SOW Units'!E275)</f>
        <v>Per Week</v>
      </c>
      <c r="E1266" s="82">
        <f>'SOW Units'!K275</f>
        <v>0</v>
      </c>
      <c r="F1266" s="34">
        <f>'SOW Units'!G275</f>
        <v>5565</v>
      </c>
      <c r="G1266" s="244">
        <f t="shared" si="186"/>
        <v>0</v>
      </c>
      <c r="H1266" s="85">
        <v>0</v>
      </c>
      <c r="I1266" s="360">
        <f t="shared" si="187"/>
        <v>0</v>
      </c>
      <c r="J1266" s="89">
        <v>0</v>
      </c>
      <c r="K1266" s="244">
        <f t="shared" si="185"/>
        <v>0</v>
      </c>
      <c r="L1266" s="93">
        <f t="shared" si="188"/>
        <v>0</v>
      </c>
      <c r="M1266" s="375">
        <f t="shared" si="189"/>
        <v>0</v>
      </c>
      <c r="N1266" s="225" t="b">
        <f t="shared" si="180"/>
        <v>0</v>
      </c>
      <c r="O1266" s="36"/>
      <c r="P1266" s="36"/>
      <c r="Q1266" s="36"/>
      <c r="R1266" s="36"/>
    </row>
    <row r="1267" spans="1:18" s="8" customFormat="1" ht="16.5" hidden="1" customHeight="1" x14ac:dyDescent="0.3">
      <c r="A1267" s="122" t="str">
        <f>'SOW Units'!B276</f>
        <v>14-5.</v>
      </c>
      <c r="B1267" s="542" t="str">
        <f>IF('SOW Units'!C276="","",'SOW Units'!C276)</f>
        <v>Groundwater Injection System (not by direct push)</v>
      </c>
      <c r="C1267" s="543"/>
      <c r="D1267" s="57" t="str">
        <f>IF('SOW Units'!E276="","",'SOW Units'!E276)</f>
        <v>Per Month</v>
      </c>
      <c r="E1267" s="82">
        <f>'SOW Units'!K276</f>
        <v>0</v>
      </c>
      <c r="F1267" s="34">
        <f>'SOW Units'!G276</f>
        <v>9030</v>
      </c>
      <c r="G1267" s="244">
        <f t="shared" si="186"/>
        <v>0</v>
      </c>
      <c r="H1267" s="85">
        <v>0</v>
      </c>
      <c r="I1267" s="360">
        <f t="shared" si="187"/>
        <v>0</v>
      </c>
      <c r="J1267" s="89">
        <v>0</v>
      </c>
      <c r="K1267" s="244">
        <f t="shared" si="185"/>
        <v>0</v>
      </c>
      <c r="L1267" s="93">
        <f t="shared" si="188"/>
        <v>0</v>
      </c>
      <c r="M1267" s="375">
        <f t="shared" si="189"/>
        <v>0</v>
      </c>
      <c r="N1267" s="225" t="b">
        <f t="shared" si="180"/>
        <v>0</v>
      </c>
      <c r="O1267" s="36"/>
      <c r="P1267" s="36"/>
      <c r="Q1267" s="36"/>
      <c r="R1267" s="36"/>
    </row>
    <row r="1268" spans="1:18" s="8" customFormat="1" ht="17.25" hidden="1" customHeight="1" x14ac:dyDescent="0.3">
      <c r="A1268" s="253" t="str">
        <f>'SOW Units'!B277</f>
        <v>15.</v>
      </c>
      <c r="B1268" s="560" t="str">
        <f>IF('SOW Units'!C277="","",'SOW Units'!C277)</f>
        <v>REMEDIAL ACTION CONSTRUCTION</v>
      </c>
      <c r="C1268" s="561"/>
      <c r="D1268" s="206" t="str">
        <f>IF('SOW Units'!E277="","",'SOW Units'!E277)</f>
        <v/>
      </c>
      <c r="E1268" s="207"/>
      <c r="F1268" s="194"/>
      <c r="G1268" s="243"/>
      <c r="H1268" s="208"/>
      <c r="I1268" s="359"/>
      <c r="J1268" s="196"/>
      <c r="K1268" s="243"/>
      <c r="L1268" s="209"/>
      <c r="M1268" s="374"/>
      <c r="N1268" s="225" t="b">
        <f t="shared" si="180"/>
        <v>0</v>
      </c>
      <c r="O1268" s="36"/>
      <c r="P1268" s="36"/>
      <c r="Q1268" s="36"/>
      <c r="R1268" s="36"/>
    </row>
    <row r="1269" spans="1:18" s="8" customFormat="1" ht="17.25" hidden="1" customHeight="1" x14ac:dyDescent="0.3">
      <c r="A1269" s="253" t="str">
        <f>'SOW Units'!B278</f>
        <v>15.A.</v>
      </c>
      <c r="B1269" s="560" t="str">
        <f>IF('SOW Units'!C278="","",'SOW Units'!C278)</f>
        <v>TRENCHING</v>
      </c>
      <c r="C1269" s="561"/>
      <c r="D1269" s="206" t="str">
        <f>IF('SOW Units'!E278="","",'SOW Units'!E278)</f>
        <v/>
      </c>
      <c r="E1269" s="207"/>
      <c r="F1269" s="194"/>
      <c r="G1269" s="243"/>
      <c r="H1269" s="208"/>
      <c r="I1269" s="359"/>
      <c r="J1269" s="196"/>
      <c r="K1269" s="243"/>
      <c r="L1269" s="209"/>
      <c r="M1269" s="374"/>
      <c r="N1269" s="225" t="b">
        <f t="shared" si="180"/>
        <v>0</v>
      </c>
      <c r="O1269" s="36"/>
      <c r="P1269" s="36"/>
      <c r="Q1269" s="36"/>
      <c r="R1269" s="36"/>
    </row>
    <row r="1270" spans="1:18" s="8" customFormat="1" ht="32.25" hidden="1" customHeight="1" x14ac:dyDescent="0.3">
      <c r="A1270" s="122" t="str">
        <f>'SOW Units'!B279</f>
        <v>15-1.a.</v>
      </c>
      <c r="B1270" s="542" t="str">
        <f>IF('SOW Units'!C279="","",'SOW Units'!C279)</f>
        <v>Trenching and Installation of 1-10 Plumbing (and Electrical) Lines in Trench</v>
      </c>
      <c r="C1270" s="543"/>
      <c r="D1270" s="252" t="str">
        <f>IF('SOW Units'!E279="","",'SOW Units'!E279)</f>
        <v>Per Linear Foot of Trench</v>
      </c>
      <c r="E1270" s="82">
        <f>'SOW Units'!K279</f>
        <v>0</v>
      </c>
      <c r="F1270" s="34">
        <f>'SOW Units'!G279</f>
        <v>48.61</v>
      </c>
      <c r="G1270" s="244">
        <f t="shared" ref="G1270:G1277" si="190">$F1270*E1270</f>
        <v>0</v>
      </c>
      <c r="H1270" s="85">
        <v>0</v>
      </c>
      <c r="I1270" s="360">
        <f t="shared" ref="I1270:I1277" si="191">H1270*F1270</f>
        <v>0</v>
      </c>
      <c r="J1270" s="89">
        <v>0</v>
      </c>
      <c r="K1270" s="244">
        <f t="shared" si="185"/>
        <v>0</v>
      </c>
      <c r="L1270" s="93">
        <f t="shared" ref="L1270:L1277" si="192">E1270-H1270-J1270</f>
        <v>0</v>
      </c>
      <c r="M1270" s="375">
        <f t="shared" ref="M1270:M1277" si="193">G1270-I1270-K1270</f>
        <v>0</v>
      </c>
      <c r="N1270" s="225" t="b">
        <f t="shared" si="180"/>
        <v>0</v>
      </c>
      <c r="O1270" s="36"/>
      <c r="P1270" s="36"/>
      <c r="Q1270" s="36"/>
      <c r="R1270" s="36"/>
    </row>
    <row r="1271" spans="1:18" s="8" customFormat="1" ht="32.25" hidden="1" customHeight="1" x14ac:dyDescent="0.3">
      <c r="A1271" s="122" t="str">
        <f>'SOW Units'!B280</f>
        <v>15-1.b.</v>
      </c>
      <c r="B1271" s="542" t="str">
        <f>IF('SOW Units'!C280="","",'SOW Units'!C280)</f>
        <v>Trenching and Installation of 11 - 20  Lines</v>
      </c>
      <c r="C1271" s="543"/>
      <c r="D1271" s="252" t="str">
        <f>IF('SOW Units'!E280="","",'SOW Units'!E280)</f>
        <v>Per Linear Foot of Trench</v>
      </c>
      <c r="E1271" s="82">
        <f>'SOW Units'!K280</f>
        <v>0</v>
      </c>
      <c r="F1271" s="34">
        <f>'SOW Units'!G280</f>
        <v>60.76</v>
      </c>
      <c r="G1271" s="244">
        <f t="shared" si="190"/>
        <v>0</v>
      </c>
      <c r="H1271" s="85">
        <v>0</v>
      </c>
      <c r="I1271" s="360">
        <f t="shared" si="191"/>
        <v>0</v>
      </c>
      <c r="J1271" s="89">
        <v>0</v>
      </c>
      <c r="K1271" s="244">
        <f t="shared" si="185"/>
        <v>0</v>
      </c>
      <c r="L1271" s="93">
        <f t="shared" si="192"/>
        <v>0</v>
      </c>
      <c r="M1271" s="375">
        <f t="shared" si="193"/>
        <v>0</v>
      </c>
      <c r="N1271" s="225" t="b">
        <f t="shared" si="180"/>
        <v>0</v>
      </c>
      <c r="O1271" s="36"/>
      <c r="P1271" s="36"/>
      <c r="Q1271" s="36"/>
      <c r="R1271" s="36"/>
    </row>
    <row r="1272" spans="1:18" s="8" customFormat="1" ht="32.25" hidden="1" customHeight="1" x14ac:dyDescent="0.3">
      <c r="A1272" s="122" t="str">
        <f>'SOW Units'!B281</f>
        <v>15-1.c.</v>
      </c>
      <c r="B1272" s="542" t="str">
        <f>IF('SOW Units'!C281="","",'SOW Units'!C281)</f>
        <v>Trenching and Installation of 21 - 30 Lines</v>
      </c>
      <c r="C1272" s="543"/>
      <c r="D1272" s="252" t="str">
        <f>IF('SOW Units'!E281="","",'SOW Units'!E281)</f>
        <v>Per Linear Foot of Trench</v>
      </c>
      <c r="E1272" s="82">
        <f>'SOW Units'!K281</f>
        <v>0</v>
      </c>
      <c r="F1272" s="34">
        <f>'SOW Units'!G281</f>
        <v>72.92</v>
      </c>
      <c r="G1272" s="244">
        <f t="shared" si="190"/>
        <v>0</v>
      </c>
      <c r="H1272" s="85">
        <v>0</v>
      </c>
      <c r="I1272" s="360">
        <f t="shared" si="191"/>
        <v>0</v>
      </c>
      <c r="J1272" s="89">
        <v>0</v>
      </c>
      <c r="K1272" s="244">
        <f t="shared" si="185"/>
        <v>0</v>
      </c>
      <c r="L1272" s="93">
        <f t="shared" si="192"/>
        <v>0</v>
      </c>
      <c r="M1272" s="375">
        <f t="shared" si="193"/>
        <v>0</v>
      </c>
      <c r="N1272" s="225" t="b">
        <f t="shared" si="180"/>
        <v>0</v>
      </c>
      <c r="O1272" s="36"/>
      <c r="P1272" s="36"/>
      <c r="Q1272" s="36"/>
      <c r="R1272" s="36"/>
    </row>
    <row r="1273" spans="1:18" s="8" customFormat="1" ht="32.25" hidden="1" customHeight="1" x14ac:dyDescent="0.3">
      <c r="A1273" s="122" t="str">
        <f>'SOW Units'!B282</f>
        <v>15-1.d.</v>
      </c>
      <c r="B1273" s="542" t="str">
        <f>IF('SOW Units'!C282="","",'SOW Units'!C282)</f>
        <v>Trenching and Installation of Additional 1-10 Lines Greater Than 30 Lines</v>
      </c>
      <c r="C1273" s="543"/>
      <c r="D1273" s="252" t="str">
        <f>IF('SOW Units'!E282="","",'SOW Units'!E282)</f>
        <v>Per Linear Foot of Trench</v>
      </c>
      <c r="E1273" s="82">
        <f>'SOW Units'!K282</f>
        <v>0</v>
      </c>
      <c r="F1273" s="34">
        <f>'SOW Units'!G282</f>
        <v>30.37</v>
      </c>
      <c r="G1273" s="244">
        <f t="shared" si="190"/>
        <v>0</v>
      </c>
      <c r="H1273" s="85">
        <v>0</v>
      </c>
      <c r="I1273" s="360">
        <f t="shared" si="191"/>
        <v>0</v>
      </c>
      <c r="J1273" s="89">
        <v>0</v>
      </c>
      <c r="K1273" s="244">
        <f t="shared" si="185"/>
        <v>0</v>
      </c>
      <c r="L1273" s="93">
        <f t="shared" si="192"/>
        <v>0</v>
      </c>
      <c r="M1273" s="375">
        <f t="shared" si="193"/>
        <v>0</v>
      </c>
      <c r="N1273" s="225" t="b">
        <f t="shared" si="180"/>
        <v>0</v>
      </c>
      <c r="O1273" s="36"/>
      <c r="P1273" s="36"/>
      <c r="Q1273" s="36"/>
      <c r="R1273" s="36"/>
    </row>
    <row r="1274" spans="1:18" s="8" customFormat="1" ht="32.25" hidden="1" customHeight="1" x14ac:dyDescent="0.3">
      <c r="A1274" s="122" t="str">
        <f>'SOW Units'!B283</f>
        <v>15-2.a.</v>
      </c>
      <c r="B1274" s="542" t="str">
        <f>IF('SOW Units'!C283="","",'SOW Units'!C283)</f>
        <v>Installation of Plumbing (and Electrical) Lines Above Ground:  Per Linear Foot of Piping.  Electrical lines are not counted in determination of costs.</v>
      </c>
      <c r="C1274" s="543"/>
      <c r="D1274" s="57" t="str">
        <f>IF('SOW Units'!E283="","",'SOW Units'!E283)</f>
        <v>Per Foot</v>
      </c>
      <c r="E1274" s="82">
        <f>'SOW Units'!K283</f>
        <v>0</v>
      </c>
      <c r="F1274" s="34">
        <f>'SOW Units'!G283</f>
        <v>17.350000000000001</v>
      </c>
      <c r="G1274" s="244">
        <f t="shared" si="190"/>
        <v>0</v>
      </c>
      <c r="H1274" s="85">
        <v>0</v>
      </c>
      <c r="I1274" s="360">
        <f t="shared" si="191"/>
        <v>0</v>
      </c>
      <c r="J1274" s="89">
        <v>0</v>
      </c>
      <c r="K1274" s="244">
        <f t="shared" si="185"/>
        <v>0</v>
      </c>
      <c r="L1274" s="93">
        <f t="shared" si="192"/>
        <v>0</v>
      </c>
      <c r="M1274" s="375">
        <f t="shared" si="193"/>
        <v>0</v>
      </c>
      <c r="N1274" s="225" t="b">
        <f t="shared" si="180"/>
        <v>0</v>
      </c>
      <c r="O1274" s="36"/>
      <c r="P1274" s="36"/>
      <c r="Q1274" s="36"/>
      <c r="R1274" s="36"/>
    </row>
    <row r="1275" spans="1:18" s="8" customFormat="1" ht="32.25" hidden="1" customHeight="1" x14ac:dyDescent="0.3">
      <c r="A1275" s="122" t="str">
        <f>'SOW Units'!B284</f>
        <v>15-3.</v>
      </c>
      <c r="B1275" s="542" t="str">
        <f>IF('SOW Units'!C284="","",'SOW Units'!C284)</f>
        <v>Plumbing and Electrical Materials/Equipment Installed in Trench (If FDEP authorizes, submit quote(s) with Change Order)</v>
      </c>
      <c r="C1275" s="543"/>
      <c r="D1275" s="57" t="str">
        <f>IF('SOW Units'!E284="","",'SOW Units'!E284)</f>
        <v>Reimbursable*</v>
      </c>
      <c r="E1275" s="82">
        <f>'SOW Units'!K284</f>
        <v>0</v>
      </c>
      <c r="F1275" s="34">
        <f>'SOW Units'!G284</f>
        <v>1</v>
      </c>
      <c r="G1275" s="244">
        <f t="shared" si="190"/>
        <v>0</v>
      </c>
      <c r="H1275" s="85">
        <v>0</v>
      </c>
      <c r="I1275" s="360">
        <f t="shared" si="191"/>
        <v>0</v>
      </c>
      <c r="J1275" s="89">
        <v>0</v>
      </c>
      <c r="K1275" s="244">
        <f t="shared" si="185"/>
        <v>0</v>
      </c>
      <c r="L1275" s="93">
        <f t="shared" si="192"/>
        <v>0</v>
      </c>
      <c r="M1275" s="375">
        <f t="shared" si="193"/>
        <v>0</v>
      </c>
      <c r="N1275" s="225" t="b">
        <f t="shared" si="180"/>
        <v>0</v>
      </c>
      <c r="O1275" s="36"/>
      <c r="P1275" s="36"/>
      <c r="Q1275" s="36"/>
      <c r="R1275" s="36"/>
    </row>
    <row r="1276" spans="1:18" s="8" customFormat="1" ht="16.5" hidden="1" customHeight="1" x14ac:dyDescent="0.3">
      <c r="A1276" s="122" t="str">
        <f>'SOW Units'!B285</f>
        <v>15-3.a.</v>
      </c>
      <c r="B1276" s="542" t="str">
        <f>IF('SOW Units'!C285="","",'SOW Units'!C285)</f>
        <v>Traffic Bearing Trench Plates (materials)</v>
      </c>
      <c r="C1276" s="543"/>
      <c r="D1276" s="57" t="str">
        <f>IF('SOW Units'!E285="","",'SOW Units'!E285)</f>
        <v>Reimbursable*</v>
      </c>
      <c r="E1276" s="82">
        <f>'SOW Units'!K285</f>
        <v>0</v>
      </c>
      <c r="F1276" s="34">
        <f>'SOW Units'!G285</f>
        <v>1</v>
      </c>
      <c r="G1276" s="244">
        <f t="shared" si="190"/>
        <v>0</v>
      </c>
      <c r="H1276" s="85">
        <v>0</v>
      </c>
      <c r="I1276" s="360">
        <f t="shared" si="191"/>
        <v>0</v>
      </c>
      <c r="J1276" s="89">
        <v>0</v>
      </c>
      <c r="K1276" s="244">
        <f t="shared" si="185"/>
        <v>0</v>
      </c>
      <c r="L1276" s="93">
        <f t="shared" si="192"/>
        <v>0</v>
      </c>
      <c r="M1276" s="375">
        <f t="shared" si="193"/>
        <v>0</v>
      </c>
      <c r="N1276" s="225" t="b">
        <f t="shared" si="180"/>
        <v>0</v>
      </c>
      <c r="O1276" s="36"/>
      <c r="P1276" s="36"/>
      <c r="Q1276" s="36"/>
      <c r="R1276" s="36"/>
    </row>
    <row r="1277" spans="1:18" s="8" customFormat="1" ht="16.5" hidden="1" customHeight="1" x14ac:dyDescent="0.3">
      <c r="A1277" s="122" t="str">
        <f>'SOW Units'!B286</f>
        <v>15-3.b.</v>
      </c>
      <c r="B1277" s="542" t="str">
        <f>IF('SOW Units'!C286="","",'SOW Units'!C286)</f>
        <v>Infiltration Gallery Installation</v>
      </c>
      <c r="C1277" s="543"/>
      <c r="D1277" s="57" t="str">
        <f>IF('SOW Units'!E286="","",'SOW Units'!E286)</f>
        <v>Reimbursable*</v>
      </c>
      <c r="E1277" s="82">
        <f>'SOW Units'!K286</f>
        <v>0</v>
      </c>
      <c r="F1277" s="34">
        <f>'SOW Units'!G286</f>
        <v>1</v>
      </c>
      <c r="G1277" s="244">
        <f t="shared" si="190"/>
        <v>0</v>
      </c>
      <c r="H1277" s="85">
        <v>0</v>
      </c>
      <c r="I1277" s="360">
        <f t="shared" si="191"/>
        <v>0</v>
      </c>
      <c r="J1277" s="89">
        <v>0</v>
      </c>
      <c r="K1277" s="244">
        <f t="shared" si="185"/>
        <v>0</v>
      </c>
      <c r="L1277" s="93">
        <f t="shared" si="192"/>
        <v>0</v>
      </c>
      <c r="M1277" s="375">
        <f t="shared" si="193"/>
        <v>0</v>
      </c>
      <c r="N1277" s="225" t="b">
        <f t="shared" si="180"/>
        <v>0</v>
      </c>
      <c r="O1277" s="36"/>
      <c r="P1277" s="36"/>
      <c r="Q1277" s="36"/>
      <c r="R1277" s="36"/>
    </row>
    <row r="1278" spans="1:18" s="8" customFormat="1" ht="17.25" hidden="1" customHeight="1" x14ac:dyDescent="0.3">
      <c r="A1278" s="253" t="str">
        <f>'SOW Units'!B287</f>
        <v>15.B.</v>
      </c>
      <c r="B1278" s="560" t="str">
        <f>IF('SOW Units'!C287="","",'SOW Units'!C287)</f>
        <v>REMEDIATION SYSTEM INTEGRATION AND STARTUP</v>
      </c>
      <c r="C1278" s="561"/>
      <c r="D1278" s="206" t="str">
        <f>IF('SOW Units'!E287="","",'SOW Units'!E287)</f>
        <v/>
      </c>
      <c r="E1278" s="207"/>
      <c r="F1278" s="194"/>
      <c r="G1278" s="243"/>
      <c r="H1278" s="208"/>
      <c r="I1278" s="359"/>
      <c r="J1278" s="196"/>
      <c r="K1278" s="243"/>
      <c r="L1278" s="209"/>
      <c r="M1278" s="374"/>
      <c r="N1278" s="225" t="b">
        <f t="shared" si="180"/>
        <v>0</v>
      </c>
      <c r="O1278" s="36"/>
      <c r="P1278" s="36"/>
      <c r="Q1278" s="36"/>
      <c r="R1278" s="36"/>
    </row>
    <row r="1279" spans="1:18" s="8" customFormat="1" ht="16.5" hidden="1" customHeight="1" x14ac:dyDescent="0.3">
      <c r="A1279" s="122" t="str">
        <f>'SOW Units'!B288</f>
        <v>15-4.a.</v>
      </c>
      <c r="B1279" s="542" t="str">
        <f>IF('SOW Units'!C288="","",'SOW Units'!C288)</f>
        <v>System Installation/Integration/Startup - 1 Technology Component - 1-10 Recovery/Treatment Points</v>
      </c>
      <c r="C1279" s="543"/>
      <c r="D1279" s="57" t="str">
        <f>IF('SOW Units'!E288="","",'SOW Units'!E288)</f>
        <v>Per Startup</v>
      </c>
      <c r="E1279" s="82">
        <f>'SOW Units'!K288</f>
        <v>0</v>
      </c>
      <c r="F1279" s="34">
        <f>'SOW Units'!G288</f>
        <v>19000</v>
      </c>
      <c r="G1279" s="244">
        <f t="shared" ref="G1279:G1287" si="194">$F1279*E1279</f>
        <v>0</v>
      </c>
      <c r="H1279" s="85">
        <v>0</v>
      </c>
      <c r="I1279" s="360">
        <f t="shared" ref="I1279:I1287" si="195">H1279*F1279</f>
        <v>0</v>
      </c>
      <c r="J1279" s="89">
        <v>0</v>
      </c>
      <c r="K1279" s="244">
        <f t="shared" si="185"/>
        <v>0</v>
      </c>
      <c r="L1279" s="93">
        <f t="shared" ref="L1279:L1287" si="196">E1279-H1279-J1279</f>
        <v>0</v>
      </c>
      <c r="M1279" s="375">
        <f t="shared" ref="M1279:M1287" si="197">G1279-I1279-K1279</f>
        <v>0</v>
      </c>
      <c r="N1279" s="225" t="b">
        <f t="shared" si="180"/>
        <v>0</v>
      </c>
      <c r="O1279" s="36"/>
      <c r="P1279" s="36"/>
      <c r="Q1279" s="36"/>
      <c r="R1279" s="36"/>
    </row>
    <row r="1280" spans="1:18" s="8" customFormat="1" ht="16.5" hidden="1" customHeight="1" x14ac:dyDescent="0.3">
      <c r="A1280" s="122" t="str">
        <f>'SOW Units'!B289</f>
        <v>15-4.b.</v>
      </c>
      <c r="B1280" s="542" t="str">
        <f>IF('SOW Units'!C289="","",'SOW Units'!C289)</f>
        <v>System Installation/Integration/Startup - 1 Technology Component - 11-20 Recovery/Treatment Points</v>
      </c>
      <c r="C1280" s="543"/>
      <c r="D1280" s="57" t="str">
        <f>IF('SOW Units'!E289="","",'SOW Units'!E289)</f>
        <v>Per Startup</v>
      </c>
      <c r="E1280" s="82">
        <f>'SOW Units'!K289</f>
        <v>0</v>
      </c>
      <c r="F1280" s="34">
        <f>'SOW Units'!G289</f>
        <v>24700</v>
      </c>
      <c r="G1280" s="244">
        <f t="shared" si="194"/>
        <v>0</v>
      </c>
      <c r="H1280" s="85">
        <v>0</v>
      </c>
      <c r="I1280" s="360">
        <f t="shared" si="195"/>
        <v>0</v>
      </c>
      <c r="J1280" s="89">
        <v>0</v>
      </c>
      <c r="K1280" s="244">
        <f t="shared" si="185"/>
        <v>0</v>
      </c>
      <c r="L1280" s="93">
        <f t="shared" si="196"/>
        <v>0</v>
      </c>
      <c r="M1280" s="375">
        <f t="shared" si="197"/>
        <v>0</v>
      </c>
      <c r="N1280" s="225" t="b">
        <f t="shared" si="180"/>
        <v>0</v>
      </c>
      <c r="O1280" s="36"/>
      <c r="P1280" s="36"/>
      <c r="Q1280" s="36"/>
      <c r="R1280" s="36"/>
    </row>
    <row r="1281" spans="1:18" s="8" customFormat="1" ht="16.5" hidden="1" customHeight="1" x14ac:dyDescent="0.3">
      <c r="A1281" s="122" t="str">
        <f>'SOW Units'!B290</f>
        <v>15-4.c.</v>
      </c>
      <c r="B1281" s="542" t="str">
        <f>IF('SOW Units'!C290="","",'SOW Units'!C290)</f>
        <v>System Installation/Integration/Startup - 1 Technology Component - 21-30 Recovery/Treatment Points</v>
      </c>
      <c r="C1281" s="543"/>
      <c r="D1281" s="57" t="str">
        <f>IF('SOW Units'!E290="","",'SOW Units'!E290)</f>
        <v>Per Startup</v>
      </c>
      <c r="E1281" s="82">
        <f>'SOW Units'!K290</f>
        <v>0</v>
      </c>
      <c r="F1281" s="34">
        <f>'SOW Units'!G290</f>
        <v>29500</v>
      </c>
      <c r="G1281" s="244">
        <f t="shared" si="194"/>
        <v>0</v>
      </c>
      <c r="H1281" s="85">
        <v>0</v>
      </c>
      <c r="I1281" s="360">
        <f t="shared" si="195"/>
        <v>0</v>
      </c>
      <c r="J1281" s="89">
        <v>0</v>
      </c>
      <c r="K1281" s="244">
        <f t="shared" si="185"/>
        <v>0</v>
      </c>
      <c r="L1281" s="93">
        <f t="shared" si="196"/>
        <v>0</v>
      </c>
      <c r="M1281" s="375">
        <f t="shared" si="197"/>
        <v>0</v>
      </c>
      <c r="N1281" s="225" t="b">
        <f t="shared" si="180"/>
        <v>0</v>
      </c>
      <c r="O1281" s="36"/>
      <c r="P1281" s="36"/>
      <c r="Q1281" s="36"/>
      <c r="R1281" s="36"/>
    </row>
    <row r="1282" spans="1:18" s="8" customFormat="1" ht="33" hidden="1" customHeight="1" x14ac:dyDescent="0.3">
      <c r="A1282" s="122" t="str">
        <f>'SOW Units'!B291</f>
        <v>15-4.d.</v>
      </c>
      <c r="B1282" s="542" t="str">
        <f>IF('SOW Units'!C291="","",'SOW Units'!C291)</f>
        <v>System Installation/Integration/Startup - 1 Technology Component - 1-10 Additional Recovery/Treatment Points greater Than 30 (This tem is used in conjunction with 15.4.c when needed)</v>
      </c>
      <c r="C1282" s="543"/>
      <c r="D1282" s="57" t="str">
        <f>IF('SOW Units'!E291="","",'SOW Units'!E291)</f>
        <v>Per Startup</v>
      </c>
      <c r="E1282" s="82">
        <f>'SOW Units'!K291</f>
        <v>0</v>
      </c>
      <c r="F1282" s="34">
        <f>'SOW Units'!G291</f>
        <v>3638.25</v>
      </c>
      <c r="G1282" s="244">
        <f t="shared" si="194"/>
        <v>0</v>
      </c>
      <c r="H1282" s="85">
        <v>0</v>
      </c>
      <c r="I1282" s="360">
        <f t="shared" si="195"/>
        <v>0</v>
      </c>
      <c r="J1282" s="89">
        <v>0</v>
      </c>
      <c r="K1282" s="244">
        <f t="shared" si="185"/>
        <v>0</v>
      </c>
      <c r="L1282" s="93">
        <f t="shared" si="196"/>
        <v>0</v>
      </c>
      <c r="M1282" s="375">
        <f t="shared" si="197"/>
        <v>0</v>
      </c>
      <c r="N1282" s="225" t="b">
        <f t="shared" si="180"/>
        <v>0</v>
      </c>
      <c r="O1282" s="36"/>
      <c r="P1282" s="36"/>
      <c r="Q1282" s="36"/>
      <c r="R1282" s="36"/>
    </row>
    <row r="1283" spans="1:18" s="8" customFormat="1" ht="32.25" hidden="1" customHeight="1" x14ac:dyDescent="0.3">
      <c r="A1283" s="122" t="str">
        <f>'SOW Units'!B292</f>
        <v>15-5.</v>
      </c>
      <c r="B1283" s="542" t="str">
        <f>IF('SOW Units'!C292="","",'SOW Units'!C292)</f>
        <v>System Installation/Integration/Startup – Addition of 1 Technology Component</v>
      </c>
      <c r="C1283" s="543"/>
      <c r="D1283" s="252" t="str">
        <f>IF('SOW Units'!E292="","",'SOW Units'!E292)</f>
        <v>Per Additional Tech Component</v>
      </c>
      <c r="E1283" s="82">
        <f>'SOW Units'!K292</f>
        <v>0</v>
      </c>
      <c r="F1283" s="34">
        <f>'SOW Units'!G292</f>
        <v>2866.5</v>
      </c>
      <c r="G1283" s="244">
        <f t="shared" si="194"/>
        <v>0</v>
      </c>
      <c r="H1283" s="85">
        <v>0</v>
      </c>
      <c r="I1283" s="360">
        <f t="shared" si="195"/>
        <v>0</v>
      </c>
      <c r="J1283" s="89">
        <v>0</v>
      </c>
      <c r="K1283" s="244">
        <f t="shared" si="185"/>
        <v>0</v>
      </c>
      <c r="L1283" s="93">
        <f t="shared" si="196"/>
        <v>0</v>
      </c>
      <c r="M1283" s="375">
        <f t="shared" si="197"/>
        <v>0</v>
      </c>
      <c r="N1283" s="225" t="b">
        <f t="shared" si="180"/>
        <v>0</v>
      </c>
      <c r="O1283" s="36"/>
      <c r="P1283" s="36"/>
      <c r="Q1283" s="36"/>
      <c r="R1283" s="36"/>
    </row>
    <row r="1284" spans="1:18" s="8" customFormat="1" ht="16.5" hidden="1" customHeight="1" x14ac:dyDescent="0.3">
      <c r="A1284" s="122" t="str">
        <f>'SOW Units'!B293</f>
        <v>15-7.</v>
      </c>
      <c r="B1284" s="542" t="str">
        <f>IF('SOW Units'!C293="","",'SOW Units'!C293)</f>
        <v>Compound Construction/Fencing (materials)</v>
      </c>
      <c r="C1284" s="543"/>
      <c r="D1284" s="57" t="str">
        <f>IF('SOW Units'!E293="","",'SOW Units'!E293)</f>
        <v>Reimbursable*</v>
      </c>
      <c r="E1284" s="82">
        <f>'SOW Units'!K293</f>
        <v>0</v>
      </c>
      <c r="F1284" s="34">
        <f>'SOW Units'!G293</f>
        <v>1</v>
      </c>
      <c r="G1284" s="244">
        <f t="shared" si="194"/>
        <v>0</v>
      </c>
      <c r="H1284" s="85">
        <v>0</v>
      </c>
      <c r="I1284" s="360">
        <f t="shared" si="195"/>
        <v>0</v>
      </c>
      <c r="J1284" s="89">
        <v>0</v>
      </c>
      <c r="K1284" s="244">
        <f t="shared" si="185"/>
        <v>0</v>
      </c>
      <c r="L1284" s="93">
        <f t="shared" si="196"/>
        <v>0</v>
      </c>
      <c r="M1284" s="375">
        <f t="shared" si="197"/>
        <v>0</v>
      </c>
      <c r="N1284" s="225" t="b">
        <f t="shared" si="180"/>
        <v>0</v>
      </c>
      <c r="O1284" s="36"/>
      <c r="P1284" s="36"/>
      <c r="Q1284" s="36"/>
      <c r="R1284" s="36"/>
    </row>
    <row r="1285" spans="1:18" s="8" customFormat="1" ht="16.5" hidden="1" customHeight="1" x14ac:dyDescent="0.3">
      <c r="A1285" s="122" t="str">
        <f>'SOW Units'!B294</f>
        <v>15-8.</v>
      </c>
      <c r="B1285" s="542" t="str">
        <f>IF('SOW Units'!C294="","",'SOW Units'!C294)</f>
        <v>Utility Drop</v>
      </c>
      <c r="C1285" s="543"/>
      <c r="D1285" s="57" t="str">
        <f>IF('SOW Units'!E294="","",'SOW Units'!E294)</f>
        <v>Reimbursable*</v>
      </c>
      <c r="E1285" s="82">
        <f>'SOW Units'!K294</f>
        <v>0</v>
      </c>
      <c r="F1285" s="34">
        <f>'SOW Units'!G294</f>
        <v>1</v>
      </c>
      <c r="G1285" s="244">
        <f t="shared" si="194"/>
        <v>0</v>
      </c>
      <c r="H1285" s="85">
        <v>0</v>
      </c>
      <c r="I1285" s="360">
        <f t="shared" si="195"/>
        <v>0</v>
      </c>
      <c r="J1285" s="89">
        <v>0</v>
      </c>
      <c r="K1285" s="244">
        <f t="shared" si="185"/>
        <v>0</v>
      </c>
      <c r="L1285" s="93">
        <f t="shared" si="196"/>
        <v>0</v>
      </c>
      <c r="M1285" s="375">
        <f t="shared" si="197"/>
        <v>0</v>
      </c>
      <c r="N1285" s="225" t="b">
        <f t="shared" si="180"/>
        <v>0</v>
      </c>
      <c r="O1285" s="36"/>
      <c r="P1285" s="36"/>
      <c r="Q1285" s="36"/>
      <c r="R1285" s="36"/>
    </row>
    <row r="1286" spans="1:18" s="8" customFormat="1" ht="16.5" hidden="1" customHeight="1" x14ac:dyDescent="0.3">
      <c r="A1286" s="122" t="str">
        <f>'SOW Units'!B295</f>
        <v>15-9.</v>
      </c>
      <c r="B1286" s="542" t="str">
        <f>IF('SOW Units'!C295="","",'SOW Units'!C295)</f>
        <v>Utility Connection</v>
      </c>
      <c r="C1286" s="543"/>
      <c r="D1286" s="57" t="str">
        <f>IF('SOW Units'!E295="","",'SOW Units'!E295)</f>
        <v>Reimbursable*</v>
      </c>
      <c r="E1286" s="82">
        <f>'SOW Units'!K295</f>
        <v>0</v>
      </c>
      <c r="F1286" s="34">
        <f>'SOW Units'!G295</f>
        <v>1</v>
      </c>
      <c r="G1286" s="244">
        <f t="shared" si="194"/>
        <v>0</v>
      </c>
      <c r="H1286" s="85">
        <v>0</v>
      </c>
      <c r="I1286" s="360">
        <f t="shared" si="195"/>
        <v>0</v>
      </c>
      <c r="J1286" s="89">
        <v>0</v>
      </c>
      <c r="K1286" s="244">
        <f t="shared" si="185"/>
        <v>0</v>
      </c>
      <c r="L1286" s="93">
        <f t="shared" si="196"/>
        <v>0</v>
      </c>
      <c r="M1286" s="375">
        <f t="shared" si="197"/>
        <v>0</v>
      </c>
      <c r="N1286" s="225" t="b">
        <f t="shared" si="180"/>
        <v>0</v>
      </c>
      <c r="O1286" s="36"/>
      <c r="P1286" s="36"/>
      <c r="Q1286" s="36"/>
      <c r="R1286" s="36"/>
    </row>
    <row r="1287" spans="1:18" s="8" customFormat="1" ht="16.5" hidden="1" customHeight="1" x14ac:dyDescent="0.3">
      <c r="A1287" s="122" t="str">
        <f>'SOW Units'!B296</f>
        <v>15-10.</v>
      </c>
      <c r="B1287" s="542" t="str">
        <f>IF('SOW Units'!C296="","",'SOW Units'!C296)</f>
        <v>Utility Disconnect</v>
      </c>
      <c r="C1287" s="543"/>
      <c r="D1287" s="57" t="str">
        <f>IF('SOW Units'!E296="","",'SOW Units'!E296)</f>
        <v>Reimbursable*</v>
      </c>
      <c r="E1287" s="82">
        <f>'SOW Units'!K296</f>
        <v>0</v>
      </c>
      <c r="F1287" s="34">
        <f>'SOW Units'!G296</f>
        <v>1</v>
      </c>
      <c r="G1287" s="244">
        <f t="shared" si="194"/>
        <v>0</v>
      </c>
      <c r="H1287" s="85">
        <v>0</v>
      </c>
      <c r="I1287" s="360">
        <f t="shared" si="195"/>
        <v>0</v>
      </c>
      <c r="J1287" s="89">
        <v>0</v>
      </c>
      <c r="K1287" s="244">
        <f t="shared" si="185"/>
        <v>0</v>
      </c>
      <c r="L1287" s="93">
        <f t="shared" si="196"/>
        <v>0</v>
      </c>
      <c r="M1287" s="375">
        <f t="shared" si="197"/>
        <v>0</v>
      </c>
      <c r="N1287" s="225" t="b">
        <f t="shared" si="180"/>
        <v>0</v>
      </c>
      <c r="O1287" s="36"/>
      <c r="P1287" s="36"/>
      <c r="Q1287" s="36"/>
      <c r="R1287" s="36"/>
    </row>
    <row r="1288" spans="1:18" s="8" customFormat="1" ht="32.25" hidden="1" customHeight="1" x14ac:dyDescent="0.3">
      <c r="A1288" s="253" t="str">
        <f>'SOW Units'!B297</f>
        <v>16.</v>
      </c>
      <c r="B1288" s="562" t="str">
        <f>IF('SOW Units'!C297="","",'SOW Units'!C297)</f>
        <v>REMEDIAL ACTION - PACKAGED WORK SCOPES (Including Remediation System Equipment)</v>
      </c>
      <c r="C1288" s="563"/>
      <c r="D1288" s="206" t="str">
        <f>IF('SOW Units'!E297="","",'SOW Units'!E297)</f>
        <v/>
      </c>
      <c r="E1288" s="207"/>
      <c r="F1288" s="194"/>
      <c r="G1288" s="243"/>
      <c r="H1288" s="208"/>
      <c r="I1288" s="359"/>
      <c r="J1288" s="196"/>
      <c r="K1288" s="243"/>
      <c r="L1288" s="209"/>
      <c r="M1288" s="374"/>
      <c r="N1288" s="225" t="b">
        <f t="shared" si="180"/>
        <v>0</v>
      </c>
      <c r="O1288" s="36"/>
      <c r="P1288" s="36"/>
      <c r="Q1288" s="36"/>
      <c r="R1288" s="36"/>
    </row>
    <row r="1289" spans="1:18" s="8" customFormat="1" ht="17.25" hidden="1" customHeight="1" x14ac:dyDescent="0.3">
      <c r="A1289" s="253" t="str">
        <f>'SOW Units'!B298</f>
        <v>16.A.</v>
      </c>
      <c r="B1289" s="560" t="str">
        <f>IF('SOW Units'!C298="","",'SOW Units'!C298)</f>
        <v>PILOT TEST PACKAGES (Including Remediation System Equipment)</v>
      </c>
      <c r="C1289" s="561"/>
      <c r="D1289" s="206" t="str">
        <f>IF('SOW Units'!E298="","",'SOW Units'!E298)</f>
        <v/>
      </c>
      <c r="E1289" s="207"/>
      <c r="F1289" s="194"/>
      <c r="G1289" s="243"/>
      <c r="H1289" s="208"/>
      <c r="I1289" s="359"/>
      <c r="J1289" s="196"/>
      <c r="K1289" s="243"/>
      <c r="L1289" s="209"/>
      <c r="M1289" s="374"/>
      <c r="N1289" s="225" t="b">
        <f t="shared" si="180"/>
        <v>0</v>
      </c>
      <c r="O1289" s="36"/>
      <c r="P1289" s="36"/>
      <c r="Q1289" s="36"/>
      <c r="R1289" s="36"/>
    </row>
    <row r="1290" spans="1:18" s="8" customFormat="1" ht="16.5" hidden="1" customHeight="1" x14ac:dyDescent="0.3">
      <c r="A1290" s="122" t="str">
        <f>'SOW Units'!B299</f>
        <v>16-1.</v>
      </c>
      <c r="B1290" s="542" t="str">
        <f>IF('SOW Units'!C299="","",'SOW Units'!C299)</f>
        <v xml:space="preserve">Groundwater Recovery System Pilot Test - 8 hours </v>
      </c>
      <c r="C1290" s="543"/>
      <c r="D1290" s="57" t="str">
        <f>IF('SOW Units'!E299="","",'SOW Units'!E299)</f>
        <v>Per Test</v>
      </c>
      <c r="E1290" s="82">
        <f>'SOW Units'!K299</f>
        <v>0</v>
      </c>
      <c r="F1290" s="34">
        <f>'SOW Units'!G299</f>
        <v>1984.5</v>
      </c>
      <c r="G1290" s="244">
        <f t="shared" ref="G1290:G1303" si="198">$F1290*E1290</f>
        <v>0</v>
      </c>
      <c r="H1290" s="85">
        <v>0</v>
      </c>
      <c r="I1290" s="360">
        <f t="shared" ref="I1290:I1303" si="199">H1290*F1290</f>
        <v>0</v>
      </c>
      <c r="J1290" s="89">
        <v>0</v>
      </c>
      <c r="K1290" s="244">
        <f t="shared" si="185"/>
        <v>0</v>
      </c>
      <c r="L1290" s="93">
        <f t="shared" ref="L1290:L1303" si="200">E1290-H1290-J1290</f>
        <v>0</v>
      </c>
      <c r="M1290" s="375">
        <f t="shared" ref="M1290:M1303" si="201">G1290-I1290-K1290</f>
        <v>0</v>
      </c>
      <c r="N1290" s="225" t="b">
        <f t="shared" si="180"/>
        <v>0</v>
      </c>
      <c r="O1290" s="36"/>
      <c r="P1290" s="36"/>
      <c r="Q1290" s="36"/>
      <c r="R1290" s="36"/>
    </row>
    <row r="1291" spans="1:18" s="8" customFormat="1" ht="16.5" hidden="1" customHeight="1" x14ac:dyDescent="0.3">
      <c r="A1291" s="122" t="str">
        <f>'SOW Units'!B300</f>
        <v>16-2.</v>
      </c>
      <c r="B1291" s="542" t="str">
        <f>IF('SOW Units'!C300="","",'SOW Units'!C300)</f>
        <v xml:space="preserve">Groundwater Recovery System Pilot Test - Additional Time  </v>
      </c>
      <c r="C1291" s="543"/>
      <c r="D1291" s="57" t="str">
        <f>IF('SOW Units'!E300="","",'SOW Units'!E300)</f>
        <v xml:space="preserve">Per 2 Hrs </v>
      </c>
      <c r="E1291" s="82">
        <f>'SOW Units'!K300</f>
        <v>0</v>
      </c>
      <c r="F1291" s="34">
        <f>'SOW Units'!G300</f>
        <v>330.75</v>
      </c>
      <c r="G1291" s="244">
        <f t="shared" si="198"/>
        <v>0</v>
      </c>
      <c r="H1291" s="85">
        <v>0</v>
      </c>
      <c r="I1291" s="360">
        <f t="shared" si="199"/>
        <v>0</v>
      </c>
      <c r="J1291" s="89">
        <v>0</v>
      </c>
      <c r="K1291" s="244">
        <f t="shared" si="185"/>
        <v>0</v>
      </c>
      <c r="L1291" s="93">
        <f t="shared" si="200"/>
        <v>0</v>
      </c>
      <c r="M1291" s="375">
        <f t="shared" si="201"/>
        <v>0</v>
      </c>
      <c r="N1291" s="225" t="b">
        <f t="shared" si="180"/>
        <v>0</v>
      </c>
      <c r="O1291" s="36"/>
      <c r="P1291" s="36"/>
      <c r="Q1291" s="36"/>
      <c r="R1291" s="36"/>
    </row>
    <row r="1292" spans="1:18" s="8" customFormat="1" ht="16.5" hidden="1" customHeight="1" x14ac:dyDescent="0.3">
      <c r="A1292" s="122" t="str">
        <f>'SOW Units'!B301</f>
        <v>16-3.</v>
      </c>
      <c r="B1292" s="542" t="str">
        <f>IF('SOW Units'!C301="","",'SOW Units'!C301)</f>
        <v>Air Sparging or Biosparging Pilot Test - 8 hours</v>
      </c>
      <c r="C1292" s="543"/>
      <c r="D1292" s="57" t="str">
        <f>IF('SOW Units'!E301="","",'SOW Units'!E301)</f>
        <v>Per Test</v>
      </c>
      <c r="E1292" s="82">
        <f>'SOW Units'!K301</f>
        <v>0</v>
      </c>
      <c r="F1292" s="34">
        <f>'SOW Units'!G301</f>
        <v>2431.0100000000002</v>
      </c>
      <c r="G1292" s="244">
        <f t="shared" si="198"/>
        <v>0</v>
      </c>
      <c r="H1292" s="85">
        <v>0</v>
      </c>
      <c r="I1292" s="360">
        <f t="shared" si="199"/>
        <v>0</v>
      </c>
      <c r="J1292" s="89">
        <v>0</v>
      </c>
      <c r="K1292" s="244">
        <f t="shared" si="185"/>
        <v>0</v>
      </c>
      <c r="L1292" s="93">
        <f t="shared" si="200"/>
        <v>0</v>
      </c>
      <c r="M1292" s="375">
        <f t="shared" si="201"/>
        <v>0</v>
      </c>
      <c r="N1292" s="225" t="b">
        <f t="shared" si="180"/>
        <v>0</v>
      </c>
      <c r="O1292" s="36"/>
      <c r="P1292" s="36"/>
      <c r="Q1292" s="36"/>
      <c r="R1292" s="36"/>
    </row>
    <row r="1293" spans="1:18" s="8" customFormat="1" ht="16.5" hidden="1" customHeight="1" x14ac:dyDescent="0.3">
      <c r="A1293" s="122" t="str">
        <f>'SOW Units'!B302</f>
        <v>16-4.</v>
      </c>
      <c r="B1293" s="542" t="str">
        <f>IF('SOW Units'!C302="","",'SOW Units'!C302)</f>
        <v>Air Sparging or Biosparging Pilot Test - Additional Time</v>
      </c>
      <c r="C1293" s="543"/>
      <c r="D1293" s="57" t="str">
        <f>IF('SOW Units'!E302="","",'SOW Units'!E302)</f>
        <v xml:space="preserve">Per 2 Hrs </v>
      </c>
      <c r="E1293" s="82">
        <f>'SOW Units'!K302</f>
        <v>0</v>
      </c>
      <c r="F1293" s="34">
        <f>'SOW Units'!G302</f>
        <v>243.09</v>
      </c>
      <c r="G1293" s="244">
        <f t="shared" si="198"/>
        <v>0</v>
      </c>
      <c r="H1293" s="85">
        <v>0</v>
      </c>
      <c r="I1293" s="360">
        <f t="shared" si="199"/>
        <v>0</v>
      </c>
      <c r="J1293" s="89">
        <v>0</v>
      </c>
      <c r="K1293" s="244">
        <f t="shared" si="185"/>
        <v>0</v>
      </c>
      <c r="L1293" s="93">
        <f t="shared" si="200"/>
        <v>0</v>
      </c>
      <c r="M1293" s="375">
        <f t="shared" si="201"/>
        <v>0</v>
      </c>
      <c r="N1293" s="225" t="b">
        <f t="shared" si="180"/>
        <v>0</v>
      </c>
      <c r="O1293" s="36"/>
      <c r="P1293" s="36"/>
      <c r="Q1293" s="36"/>
      <c r="R1293" s="36"/>
    </row>
    <row r="1294" spans="1:18" s="8" customFormat="1" ht="16.5" hidden="1" customHeight="1" x14ac:dyDescent="0.3">
      <c r="A1294" s="122" t="str">
        <f>'SOW Units'!B303</f>
        <v>16-5.</v>
      </c>
      <c r="B1294" s="542" t="str">
        <f>IF('SOW Units'!C303="","",'SOW Units'!C303)</f>
        <v>Vapor Extraction Pilot Test - 8 hours</v>
      </c>
      <c r="C1294" s="543"/>
      <c r="D1294" s="57" t="str">
        <f>IF('SOW Units'!E303="","",'SOW Units'!E303)</f>
        <v>Per Test</v>
      </c>
      <c r="E1294" s="82">
        <f>'SOW Units'!K303</f>
        <v>0</v>
      </c>
      <c r="F1294" s="34">
        <f>'SOW Units'!G303</f>
        <v>2187.9</v>
      </c>
      <c r="G1294" s="244">
        <f t="shared" si="198"/>
        <v>0</v>
      </c>
      <c r="H1294" s="85">
        <v>0</v>
      </c>
      <c r="I1294" s="360">
        <f t="shared" si="199"/>
        <v>0</v>
      </c>
      <c r="J1294" s="89">
        <v>0</v>
      </c>
      <c r="K1294" s="244">
        <f t="shared" si="185"/>
        <v>0</v>
      </c>
      <c r="L1294" s="93">
        <f t="shared" si="200"/>
        <v>0</v>
      </c>
      <c r="M1294" s="375">
        <f t="shared" si="201"/>
        <v>0</v>
      </c>
      <c r="N1294" s="225" t="b">
        <f t="shared" si="180"/>
        <v>0</v>
      </c>
      <c r="O1294" s="36"/>
      <c r="P1294" s="36"/>
      <c r="Q1294" s="36"/>
      <c r="R1294" s="36"/>
    </row>
    <row r="1295" spans="1:18" s="8" customFormat="1" ht="16.5" hidden="1" customHeight="1" x14ac:dyDescent="0.3">
      <c r="A1295" s="122" t="str">
        <f>'SOW Units'!B304</f>
        <v>16-6.</v>
      </c>
      <c r="B1295" s="542" t="str">
        <f>IF('SOW Units'!C304="","",'SOW Units'!C304)</f>
        <v>Vapor Extraction Pilot Test - Additional Time</v>
      </c>
      <c r="C1295" s="543"/>
      <c r="D1295" s="57" t="str">
        <f>IF('SOW Units'!E304="","",'SOW Units'!E304)</f>
        <v xml:space="preserve">Per 2 Hrs </v>
      </c>
      <c r="E1295" s="82">
        <f>'SOW Units'!K304</f>
        <v>0</v>
      </c>
      <c r="F1295" s="34">
        <f>'SOW Units'!G304</f>
        <v>243.09</v>
      </c>
      <c r="G1295" s="244">
        <f t="shared" si="198"/>
        <v>0</v>
      </c>
      <c r="H1295" s="85">
        <v>0</v>
      </c>
      <c r="I1295" s="360">
        <f t="shared" si="199"/>
        <v>0</v>
      </c>
      <c r="J1295" s="89">
        <v>0</v>
      </c>
      <c r="K1295" s="244">
        <f t="shared" si="185"/>
        <v>0</v>
      </c>
      <c r="L1295" s="93">
        <f t="shared" si="200"/>
        <v>0</v>
      </c>
      <c r="M1295" s="375">
        <f t="shared" si="201"/>
        <v>0</v>
      </c>
      <c r="N1295" s="225" t="b">
        <f t="shared" si="180"/>
        <v>0</v>
      </c>
      <c r="O1295" s="36"/>
      <c r="P1295" s="36"/>
      <c r="Q1295" s="36"/>
      <c r="R1295" s="36"/>
    </row>
    <row r="1296" spans="1:18" s="8" customFormat="1" ht="16.5" hidden="1" customHeight="1" x14ac:dyDescent="0.3">
      <c r="A1296" s="122" t="str">
        <f>'SOW Units'!B305</f>
        <v>16-7.</v>
      </c>
      <c r="B1296" s="542" t="str">
        <f>IF('SOW Units'!C305="","",'SOW Units'!C305)</f>
        <v xml:space="preserve">Vapor Extraction/Aquifer Pumping Test - 8 hours  </v>
      </c>
      <c r="C1296" s="543"/>
      <c r="D1296" s="57" t="str">
        <f>IF('SOW Units'!E305="","",'SOW Units'!E305)</f>
        <v>Per Test</v>
      </c>
      <c r="E1296" s="82">
        <f>'SOW Units'!K305</f>
        <v>0</v>
      </c>
      <c r="F1296" s="34">
        <f>'SOW Units'!G305</f>
        <v>2187.9</v>
      </c>
      <c r="G1296" s="244">
        <f t="shared" si="198"/>
        <v>0</v>
      </c>
      <c r="H1296" s="85">
        <v>0</v>
      </c>
      <c r="I1296" s="360">
        <f t="shared" si="199"/>
        <v>0</v>
      </c>
      <c r="J1296" s="89">
        <v>0</v>
      </c>
      <c r="K1296" s="244">
        <f t="shared" si="185"/>
        <v>0</v>
      </c>
      <c r="L1296" s="93">
        <f t="shared" si="200"/>
        <v>0</v>
      </c>
      <c r="M1296" s="375">
        <f t="shared" si="201"/>
        <v>0</v>
      </c>
      <c r="N1296" s="225" t="b">
        <f t="shared" si="180"/>
        <v>0</v>
      </c>
      <c r="O1296" s="36"/>
      <c r="P1296" s="36"/>
      <c r="Q1296" s="36"/>
      <c r="R1296" s="36"/>
    </row>
    <row r="1297" spans="1:18" s="8" customFormat="1" ht="16.5" hidden="1" customHeight="1" x14ac:dyDescent="0.3">
      <c r="A1297" s="122" t="str">
        <f>'SOW Units'!B306</f>
        <v>16-8.</v>
      </c>
      <c r="B1297" s="542" t="str">
        <f>IF('SOW Units'!C306="","",'SOW Units'!C306)</f>
        <v xml:space="preserve">Vapor Extraction/Aquifer Pumping Test - Additional Time  </v>
      </c>
      <c r="C1297" s="543"/>
      <c r="D1297" s="57" t="str">
        <f>IF('SOW Units'!E306="","",'SOW Units'!E306)</f>
        <v xml:space="preserve">Per 2 Hrs </v>
      </c>
      <c r="E1297" s="82">
        <f>'SOW Units'!K306</f>
        <v>0</v>
      </c>
      <c r="F1297" s="34">
        <f>'SOW Units'!G306</f>
        <v>151.93</v>
      </c>
      <c r="G1297" s="244">
        <f t="shared" si="198"/>
        <v>0</v>
      </c>
      <c r="H1297" s="85">
        <v>0</v>
      </c>
      <c r="I1297" s="360">
        <f t="shared" si="199"/>
        <v>0</v>
      </c>
      <c r="J1297" s="89">
        <v>0</v>
      </c>
      <c r="K1297" s="244">
        <f t="shared" si="185"/>
        <v>0</v>
      </c>
      <c r="L1297" s="93">
        <f t="shared" si="200"/>
        <v>0</v>
      </c>
      <c r="M1297" s="375">
        <f t="shared" si="201"/>
        <v>0</v>
      </c>
      <c r="N1297" s="225" t="b">
        <f t="shared" si="180"/>
        <v>0</v>
      </c>
      <c r="O1297" s="36"/>
      <c r="P1297" s="36"/>
      <c r="Q1297" s="36"/>
      <c r="R1297" s="36"/>
    </row>
    <row r="1298" spans="1:18" s="8" customFormat="1" ht="16.5" hidden="1" customHeight="1" x14ac:dyDescent="0.3">
      <c r="A1298" s="122" t="str">
        <f>'SOW Units'!B307</f>
        <v>16-9.</v>
      </c>
      <c r="B1298" s="542" t="str">
        <f>IF('SOW Units'!C307="","",'SOW Units'!C307)</f>
        <v>Air Sparging/Vapor Extraction Pilot Test - 8 hours</v>
      </c>
      <c r="C1298" s="543"/>
      <c r="D1298" s="57" t="str">
        <f>IF('SOW Units'!E307="","",'SOW Units'!E307)</f>
        <v>Per Test</v>
      </c>
      <c r="E1298" s="82">
        <f>'SOW Units'!K307</f>
        <v>0</v>
      </c>
      <c r="F1298" s="34">
        <f>'SOW Units'!G307</f>
        <v>3889.62</v>
      </c>
      <c r="G1298" s="244">
        <f t="shared" si="198"/>
        <v>0</v>
      </c>
      <c r="H1298" s="85">
        <v>0</v>
      </c>
      <c r="I1298" s="360">
        <f t="shared" si="199"/>
        <v>0</v>
      </c>
      <c r="J1298" s="89">
        <v>0</v>
      </c>
      <c r="K1298" s="244">
        <f t="shared" si="185"/>
        <v>0</v>
      </c>
      <c r="L1298" s="93">
        <f t="shared" si="200"/>
        <v>0</v>
      </c>
      <c r="M1298" s="375">
        <f t="shared" si="201"/>
        <v>0</v>
      </c>
      <c r="N1298" s="225" t="b">
        <f t="shared" si="180"/>
        <v>0</v>
      </c>
      <c r="O1298" s="36"/>
      <c r="P1298" s="36"/>
      <c r="Q1298" s="36"/>
      <c r="R1298" s="36"/>
    </row>
    <row r="1299" spans="1:18" s="8" customFormat="1" ht="16.5" hidden="1" customHeight="1" x14ac:dyDescent="0.3">
      <c r="A1299" s="122" t="str">
        <f>'SOW Units'!B308</f>
        <v>16-10.</v>
      </c>
      <c r="B1299" s="542" t="str">
        <f>IF('SOW Units'!C308="","",'SOW Units'!C308)</f>
        <v>Air Sparging/Vapor Extraction Pilot Test - Additional Time</v>
      </c>
      <c r="C1299" s="543"/>
      <c r="D1299" s="57" t="str">
        <f>IF('SOW Units'!E308="","",'SOW Units'!E308)</f>
        <v xml:space="preserve">Per 2 Hrs </v>
      </c>
      <c r="E1299" s="82">
        <f>'SOW Units'!K308</f>
        <v>0</v>
      </c>
      <c r="F1299" s="34">
        <f>'SOW Units'!G308</f>
        <v>486.2</v>
      </c>
      <c r="G1299" s="244">
        <f t="shared" si="198"/>
        <v>0</v>
      </c>
      <c r="H1299" s="85">
        <v>0</v>
      </c>
      <c r="I1299" s="360">
        <f t="shared" si="199"/>
        <v>0</v>
      </c>
      <c r="J1299" s="89">
        <v>0</v>
      </c>
      <c r="K1299" s="244">
        <f t="shared" si="185"/>
        <v>0</v>
      </c>
      <c r="L1299" s="93">
        <f t="shared" si="200"/>
        <v>0</v>
      </c>
      <c r="M1299" s="375">
        <f t="shared" si="201"/>
        <v>0</v>
      </c>
      <c r="N1299" s="225" t="b">
        <f t="shared" si="180"/>
        <v>0</v>
      </c>
      <c r="O1299" s="36"/>
      <c r="P1299" s="36"/>
      <c r="Q1299" s="36"/>
      <c r="R1299" s="36"/>
    </row>
    <row r="1300" spans="1:18" s="8" customFormat="1" ht="16.5" hidden="1" customHeight="1" x14ac:dyDescent="0.3">
      <c r="A1300" s="122" t="str">
        <f>'SOW Units'!B309</f>
        <v>16-11.</v>
      </c>
      <c r="B1300" s="542" t="str">
        <f>IF('SOW Units'!C309="","",'SOW Units'!C309)</f>
        <v>Multi-Phase Pilot Test - 8 hours</v>
      </c>
      <c r="C1300" s="543"/>
      <c r="D1300" s="57" t="str">
        <f>IF('SOW Units'!E309="","",'SOW Units'!E309)</f>
        <v>Per Test</v>
      </c>
      <c r="E1300" s="82">
        <f>'SOW Units'!K309</f>
        <v>0</v>
      </c>
      <c r="F1300" s="34">
        <f>'SOW Units'!G309</f>
        <v>3160.31</v>
      </c>
      <c r="G1300" s="244">
        <f t="shared" si="198"/>
        <v>0</v>
      </c>
      <c r="H1300" s="85">
        <v>0</v>
      </c>
      <c r="I1300" s="360">
        <f t="shared" si="199"/>
        <v>0</v>
      </c>
      <c r="J1300" s="89">
        <v>0</v>
      </c>
      <c r="K1300" s="244">
        <f t="shared" si="185"/>
        <v>0</v>
      </c>
      <c r="L1300" s="93">
        <f t="shared" si="200"/>
        <v>0</v>
      </c>
      <c r="M1300" s="375">
        <f t="shared" si="201"/>
        <v>0</v>
      </c>
      <c r="N1300" s="225" t="b">
        <f t="shared" si="180"/>
        <v>0</v>
      </c>
      <c r="O1300" s="36"/>
      <c r="P1300" s="36"/>
      <c r="Q1300" s="36"/>
      <c r="R1300" s="36"/>
    </row>
    <row r="1301" spans="1:18" s="8" customFormat="1" ht="16.5" hidden="1" customHeight="1" x14ac:dyDescent="0.3">
      <c r="A1301" s="122" t="str">
        <f>'SOW Units'!B310</f>
        <v>16-12.</v>
      </c>
      <c r="B1301" s="542" t="str">
        <f>IF('SOW Units'!C310="","",'SOW Units'!C310)</f>
        <v>Multi-Phase Pilot Test - Additional Time</v>
      </c>
      <c r="C1301" s="543"/>
      <c r="D1301" s="57" t="str">
        <f>IF('SOW Units'!E310="","",'SOW Units'!E310)</f>
        <v xml:space="preserve">Per 2 Hrs </v>
      </c>
      <c r="E1301" s="82">
        <f>'SOW Units'!K310</f>
        <v>0</v>
      </c>
      <c r="F1301" s="34">
        <f>'SOW Units'!G310</f>
        <v>364.64</v>
      </c>
      <c r="G1301" s="244">
        <f t="shared" si="198"/>
        <v>0</v>
      </c>
      <c r="H1301" s="85">
        <v>0</v>
      </c>
      <c r="I1301" s="360">
        <f t="shared" si="199"/>
        <v>0</v>
      </c>
      <c r="J1301" s="89">
        <v>0</v>
      </c>
      <c r="K1301" s="244">
        <f t="shared" si="185"/>
        <v>0</v>
      </c>
      <c r="L1301" s="93">
        <f t="shared" si="200"/>
        <v>0</v>
      </c>
      <c r="M1301" s="375">
        <f t="shared" si="201"/>
        <v>0</v>
      </c>
      <c r="N1301" s="225" t="b">
        <f t="shared" si="180"/>
        <v>0</v>
      </c>
      <c r="O1301" s="36"/>
      <c r="P1301" s="36"/>
      <c r="Q1301" s="36"/>
      <c r="R1301" s="36"/>
    </row>
    <row r="1302" spans="1:18" s="8" customFormat="1" ht="16.5" hidden="1" customHeight="1" x14ac:dyDescent="0.3">
      <c r="A1302" s="122" t="str">
        <f>'SOW Units'!B311</f>
        <v>16-13.</v>
      </c>
      <c r="B1302" s="542" t="str">
        <f>IF('SOW Units'!C311="","",'SOW Units'!C311)</f>
        <v>Air Sparging/Multiphase Extraction Pilot Test - 8 hours</v>
      </c>
      <c r="C1302" s="543"/>
      <c r="D1302" s="57" t="str">
        <f>IF('SOW Units'!E311="","",'SOW Units'!E311)</f>
        <v>Per Test</v>
      </c>
      <c r="E1302" s="82">
        <f>'SOW Units'!K311</f>
        <v>0</v>
      </c>
      <c r="F1302" s="34">
        <f>'SOW Units'!G311</f>
        <v>4945.5</v>
      </c>
      <c r="G1302" s="244">
        <f t="shared" si="198"/>
        <v>0</v>
      </c>
      <c r="H1302" s="85">
        <v>0</v>
      </c>
      <c r="I1302" s="360">
        <f t="shared" si="199"/>
        <v>0</v>
      </c>
      <c r="J1302" s="89">
        <v>0</v>
      </c>
      <c r="K1302" s="244">
        <f t="shared" si="185"/>
        <v>0</v>
      </c>
      <c r="L1302" s="93">
        <f t="shared" si="200"/>
        <v>0</v>
      </c>
      <c r="M1302" s="375">
        <f t="shared" si="201"/>
        <v>0</v>
      </c>
      <c r="N1302" s="225" t="b">
        <f t="shared" si="180"/>
        <v>0</v>
      </c>
      <c r="O1302" s="36"/>
      <c r="P1302" s="36"/>
      <c r="Q1302" s="36"/>
      <c r="R1302" s="36"/>
    </row>
    <row r="1303" spans="1:18" s="8" customFormat="1" ht="16.5" hidden="1" customHeight="1" x14ac:dyDescent="0.3">
      <c r="A1303" s="122" t="str">
        <f>'SOW Units'!B312</f>
        <v>16-14.</v>
      </c>
      <c r="B1303" s="542" t="str">
        <f>IF('SOW Units'!C312="","",'SOW Units'!C312)</f>
        <v>Air Sparging/Multiphase Extraction Pilot Test - Additional Time</v>
      </c>
      <c r="C1303" s="543"/>
      <c r="D1303" s="57" t="str">
        <f>IF('SOW Units'!E312="","",'SOW Units'!E312)</f>
        <v>Per 2 Hours</v>
      </c>
      <c r="E1303" s="82">
        <f>'SOW Units'!K312</f>
        <v>0</v>
      </c>
      <c r="F1303" s="34">
        <f>'SOW Units'!G312</f>
        <v>975</v>
      </c>
      <c r="G1303" s="244">
        <f t="shared" si="198"/>
        <v>0</v>
      </c>
      <c r="H1303" s="85">
        <v>0</v>
      </c>
      <c r="I1303" s="360">
        <f t="shared" si="199"/>
        <v>0</v>
      </c>
      <c r="J1303" s="89">
        <v>0</v>
      </c>
      <c r="K1303" s="244">
        <f t="shared" si="185"/>
        <v>0</v>
      </c>
      <c r="L1303" s="93">
        <f t="shared" si="200"/>
        <v>0</v>
      </c>
      <c r="M1303" s="375">
        <f t="shared" si="201"/>
        <v>0</v>
      </c>
      <c r="N1303" s="225" t="b">
        <f t="shared" si="180"/>
        <v>0</v>
      </c>
      <c r="O1303" s="36"/>
      <c r="P1303" s="36"/>
      <c r="Q1303" s="36"/>
      <c r="R1303" s="36"/>
    </row>
    <row r="1304" spans="1:18" s="8" customFormat="1" ht="32.25" hidden="1" customHeight="1" x14ac:dyDescent="0.3">
      <c r="A1304" s="253" t="str">
        <f>'SOW Units'!B313</f>
        <v>16.B.</v>
      </c>
      <c r="B1304" s="562" t="str">
        <f>IF('SOW Units'!C313="","",'SOW Units'!C313)</f>
        <v>SHORT TERM/EPISODIC SYSTEM OPERATION PACKAGES (Including Remediation System Equipment)</v>
      </c>
      <c r="C1304" s="563"/>
      <c r="D1304" s="206" t="str">
        <f>IF('SOW Units'!E313="","",'SOW Units'!E313)</f>
        <v/>
      </c>
      <c r="E1304" s="207"/>
      <c r="F1304" s="194"/>
      <c r="G1304" s="243"/>
      <c r="H1304" s="208"/>
      <c r="I1304" s="359"/>
      <c r="J1304" s="196"/>
      <c r="K1304" s="243"/>
      <c r="L1304" s="209"/>
      <c r="M1304" s="374"/>
      <c r="N1304" s="225" t="b">
        <f t="shared" si="180"/>
        <v>0</v>
      </c>
      <c r="O1304" s="36"/>
      <c r="P1304" s="36"/>
      <c r="Q1304" s="36"/>
      <c r="R1304" s="36"/>
    </row>
    <row r="1305" spans="1:18" s="8" customFormat="1" ht="16.5" hidden="1" customHeight="1" x14ac:dyDescent="0.3">
      <c r="A1305" s="122" t="str">
        <f>'SOW Units'!B314</f>
        <v>16-17.</v>
      </c>
      <c r="B1305" s="542" t="str">
        <f>IF('SOW Units'!C314="","",'SOW Units'!C314)</f>
        <v>Groundwater Treatment System Package - Medium</v>
      </c>
      <c r="C1305" s="543"/>
      <c r="D1305" s="57" t="str">
        <f>IF('SOW Units'!E314="","",'SOW Units'!E314)</f>
        <v>Per Day</v>
      </c>
      <c r="E1305" s="82">
        <f>'SOW Units'!K314</f>
        <v>0</v>
      </c>
      <c r="F1305" s="34">
        <f>'SOW Units'!G314</f>
        <v>1701.7</v>
      </c>
      <c r="G1305" s="244">
        <f t="shared" ref="G1305:G1316" si="202">$F1305*E1305</f>
        <v>0</v>
      </c>
      <c r="H1305" s="85">
        <v>0</v>
      </c>
      <c r="I1305" s="360">
        <f t="shared" ref="I1305:I1316" si="203">H1305*F1305</f>
        <v>0</v>
      </c>
      <c r="J1305" s="89">
        <v>0</v>
      </c>
      <c r="K1305" s="244">
        <f t="shared" si="185"/>
        <v>0</v>
      </c>
      <c r="L1305" s="93">
        <f t="shared" ref="L1305:L1316" si="204">E1305-H1305-J1305</f>
        <v>0</v>
      </c>
      <c r="M1305" s="375">
        <f t="shared" ref="M1305:M1316" si="205">G1305-I1305-K1305</f>
        <v>0</v>
      </c>
      <c r="N1305" s="225" t="b">
        <f t="shared" si="180"/>
        <v>0</v>
      </c>
      <c r="O1305" s="36"/>
      <c r="P1305" s="36"/>
      <c r="Q1305" s="36"/>
      <c r="R1305" s="36"/>
    </row>
    <row r="1306" spans="1:18" s="8" customFormat="1" ht="16.5" hidden="1" customHeight="1" x14ac:dyDescent="0.3">
      <c r="A1306" s="122" t="str">
        <f>'SOW Units'!B315</f>
        <v>16-18.</v>
      </c>
      <c r="B1306" s="542" t="str">
        <f>IF('SOW Units'!C315="","",'SOW Units'!C315)</f>
        <v>Groundwater Treatment System Package - Medium</v>
      </c>
      <c r="C1306" s="543"/>
      <c r="D1306" s="57" t="str">
        <f>IF('SOW Units'!E315="","",'SOW Units'!E315)</f>
        <v>Per Week</v>
      </c>
      <c r="E1306" s="82">
        <f>'SOW Units'!K315</f>
        <v>0</v>
      </c>
      <c r="F1306" s="34">
        <f>'SOW Units'!G315</f>
        <v>3646.51</v>
      </c>
      <c r="G1306" s="244">
        <f t="shared" si="202"/>
        <v>0</v>
      </c>
      <c r="H1306" s="85">
        <v>0</v>
      </c>
      <c r="I1306" s="360">
        <f t="shared" si="203"/>
        <v>0</v>
      </c>
      <c r="J1306" s="89">
        <v>0</v>
      </c>
      <c r="K1306" s="244">
        <f t="shared" si="185"/>
        <v>0</v>
      </c>
      <c r="L1306" s="93">
        <f t="shared" si="204"/>
        <v>0</v>
      </c>
      <c r="M1306" s="375">
        <f t="shared" si="205"/>
        <v>0</v>
      </c>
      <c r="N1306" s="225" t="b">
        <f t="shared" si="180"/>
        <v>0</v>
      </c>
      <c r="O1306" s="36"/>
      <c r="P1306" s="36"/>
      <c r="Q1306" s="36"/>
      <c r="R1306" s="36"/>
    </row>
    <row r="1307" spans="1:18" s="8" customFormat="1" ht="16.5" hidden="1" customHeight="1" x14ac:dyDescent="0.3">
      <c r="A1307" s="122" t="str">
        <f>'SOW Units'!B316</f>
        <v>16-19.</v>
      </c>
      <c r="B1307" s="542" t="str">
        <f>IF('SOW Units'!C316="","",'SOW Units'!C316)</f>
        <v>Air Sparge System Package - Medium</v>
      </c>
      <c r="C1307" s="543"/>
      <c r="D1307" s="57" t="str">
        <f>IF('SOW Units'!E316="","",'SOW Units'!E316)</f>
        <v>Per Day</v>
      </c>
      <c r="E1307" s="82">
        <f>'SOW Units'!K316</f>
        <v>0</v>
      </c>
      <c r="F1307" s="34">
        <f>'SOW Units'!G316</f>
        <v>1021.02</v>
      </c>
      <c r="G1307" s="244">
        <f t="shared" si="202"/>
        <v>0</v>
      </c>
      <c r="H1307" s="85">
        <v>0</v>
      </c>
      <c r="I1307" s="360">
        <f t="shared" si="203"/>
        <v>0</v>
      </c>
      <c r="J1307" s="89">
        <v>0</v>
      </c>
      <c r="K1307" s="244">
        <f t="shared" si="185"/>
        <v>0</v>
      </c>
      <c r="L1307" s="93">
        <f t="shared" si="204"/>
        <v>0</v>
      </c>
      <c r="M1307" s="375">
        <f t="shared" si="205"/>
        <v>0</v>
      </c>
      <c r="N1307" s="225" t="b">
        <f t="shared" si="180"/>
        <v>0</v>
      </c>
      <c r="O1307" s="36"/>
      <c r="P1307" s="36"/>
      <c r="Q1307" s="36"/>
      <c r="R1307" s="36"/>
    </row>
    <row r="1308" spans="1:18" s="8" customFormat="1" ht="16.5" hidden="1" customHeight="1" x14ac:dyDescent="0.3">
      <c r="A1308" s="122" t="str">
        <f>'SOW Units'!B317</f>
        <v>16-20.</v>
      </c>
      <c r="B1308" s="542" t="str">
        <f>IF('SOW Units'!C317="","",'SOW Units'!C317)</f>
        <v>Air Sparge System Package - Medium</v>
      </c>
      <c r="C1308" s="543"/>
      <c r="D1308" s="57" t="str">
        <f>IF('SOW Units'!E317="","",'SOW Units'!E317)</f>
        <v>Per Week</v>
      </c>
      <c r="E1308" s="82">
        <f>'SOW Units'!K317</f>
        <v>0</v>
      </c>
      <c r="F1308" s="34">
        <f>'SOW Units'!G317</f>
        <v>2066.35</v>
      </c>
      <c r="G1308" s="244">
        <f t="shared" si="202"/>
        <v>0</v>
      </c>
      <c r="H1308" s="85">
        <v>0</v>
      </c>
      <c r="I1308" s="360">
        <f t="shared" si="203"/>
        <v>0</v>
      </c>
      <c r="J1308" s="89">
        <v>0</v>
      </c>
      <c r="K1308" s="244">
        <f t="shared" si="185"/>
        <v>0</v>
      </c>
      <c r="L1308" s="93">
        <f t="shared" si="204"/>
        <v>0</v>
      </c>
      <c r="M1308" s="375">
        <f t="shared" si="205"/>
        <v>0</v>
      </c>
      <c r="N1308" s="225" t="b">
        <f t="shared" ref="N1308:N1370" si="206">IF(E1308&gt;0,TRUE,FALSE)</f>
        <v>0</v>
      </c>
      <c r="O1308" s="36"/>
      <c r="P1308" s="36"/>
      <c r="Q1308" s="36"/>
      <c r="R1308" s="36"/>
    </row>
    <row r="1309" spans="1:18" s="8" customFormat="1" ht="16.5" hidden="1" customHeight="1" x14ac:dyDescent="0.3">
      <c r="A1309" s="122" t="str">
        <f>'SOW Units'!B318</f>
        <v>16-21.</v>
      </c>
      <c r="B1309" s="542" t="str">
        <f>IF('SOW Units'!C318="","",'SOW Units'!C318)</f>
        <v xml:space="preserve">AS/SVE System Package - Medium </v>
      </c>
      <c r="C1309" s="543"/>
      <c r="D1309" s="57" t="str">
        <f>IF('SOW Units'!E318="","",'SOW Units'!E318)</f>
        <v>Per Day</v>
      </c>
      <c r="E1309" s="82">
        <f>'SOW Units'!K318</f>
        <v>0</v>
      </c>
      <c r="F1309" s="34">
        <f>'SOW Units'!G318</f>
        <v>2370.2199999999998</v>
      </c>
      <c r="G1309" s="244">
        <f t="shared" si="202"/>
        <v>0</v>
      </c>
      <c r="H1309" s="85">
        <v>0</v>
      </c>
      <c r="I1309" s="360">
        <f t="shared" si="203"/>
        <v>0</v>
      </c>
      <c r="J1309" s="89">
        <v>0</v>
      </c>
      <c r="K1309" s="244">
        <f t="shared" si="185"/>
        <v>0</v>
      </c>
      <c r="L1309" s="93">
        <f t="shared" si="204"/>
        <v>0</v>
      </c>
      <c r="M1309" s="375">
        <f t="shared" si="205"/>
        <v>0</v>
      </c>
      <c r="N1309" s="225" t="b">
        <f t="shared" si="206"/>
        <v>0</v>
      </c>
      <c r="O1309" s="36"/>
      <c r="P1309" s="36"/>
      <c r="Q1309" s="36"/>
      <c r="R1309" s="36"/>
    </row>
    <row r="1310" spans="1:18" s="8" customFormat="1" ht="16.5" hidden="1" customHeight="1" x14ac:dyDescent="0.3">
      <c r="A1310" s="122" t="str">
        <f>'SOW Units'!B319</f>
        <v>16-22.</v>
      </c>
      <c r="B1310" s="542" t="str">
        <f>IF('SOW Units'!C319="","",'SOW Units'!C319)</f>
        <v xml:space="preserve">AS/SVE System Package - Medium </v>
      </c>
      <c r="C1310" s="543"/>
      <c r="D1310" s="57" t="str">
        <f>IF('SOW Units'!E319="","",'SOW Units'!E319)</f>
        <v>Per Week</v>
      </c>
      <c r="E1310" s="82">
        <f>'SOW Units'!K319</f>
        <v>0</v>
      </c>
      <c r="F1310" s="34">
        <f>'SOW Units'!G319</f>
        <v>4132.71</v>
      </c>
      <c r="G1310" s="244">
        <f t="shared" si="202"/>
        <v>0</v>
      </c>
      <c r="H1310" s="85">
        <v>0</v>
      </c>
      <c r="I1310" s="360">
        <f t="shared" si="203"/>
        <v>0</v>
      </c>
      <c r="J1310" s="89">
        <v>0</v>
      </c>
      <c r="K1310" s="244">
        <f t="shared" si="185"/>
        <v>0</v>
      </c>
      <c r="L1310" s="93">
        <f t="shared" si="204"/>
        <v>0</v>
      </c>
      <c r="M1310" s="375">
        <f t="shared" si="205"/>
        <v>0</v>
      </c>
      <c r="N1310" s="225" t="b">
        <f t="shared" si="206"/>
        <v>0</v>
      </c>
      <c r="O1310" s="36"/>
      <c r="P1310" s="36"/>
      <c r="Q1310" s="36"/>
      <c r="R1310" s="36"/>
    </row>
    <row r="1311" spans="1:18" s="8" customFormat="1" ht="16.5" hidden="1" customHeight="1" x14ac:dyDescent="0.3">
      <c r="A1311" s="122" t="str">
        <f>'SOW Units'!B320</f>
        <v>16-23.</v>
      </c>
      <c r="B1311" s="542" t="str">
        <f>IF('SOW Units'!C320="","",'SOW Units'!C320)</f>
        <v xml:space="preserve">MPE System Package - Medium </v>
      </c>
      <c r="C1311" s="543"/>
      <c r="D1311" s="57" t="str">
        <f>IF('SOW Units'!E320="","",'SOW Units'!E320)</f>
        <v>Per Day</v>
      </c>
      <c r="E1311" s="82">
        <f>'SOW Units'!K320</f>
        <v>0</v>
      </c>
      <c r="F1311" s="34">
        <f>'SOW Units'!G320</f>
        <v>1944.81</v>
      </c>
      <c r="G1311" s="244">
        <f t="shared" si="202"/>
        <v>0</v>
      </c>
      <c r="H1311" s="85">
        <v>0</v>
      </c>
      <c r="I1311" s="360">
        <f t="shared" si="203"/>
        <v>0</v>
      </c>
      <c r="J1311" s="89">
        <v>0</v>
      </c>
      <c r="K1311" s="244">
        <f t="shared" si="185"/>
        <v>0</v>
      </c>
      <c r="L1311" s="93">
        <f t="shared" si="204"/>
        <v>0</v>
      </c>
      <c r="M1311" s="375">
        <f t="shared" si="205"/>
        <v>0</v>
      </c>
      <c r="N1311" s="225" t="b">
        <f t="shared" si="206"/>
        <v>0</v>
      </c>
      <c r="O1311" s="36"/>
      <c r="P1311" s="36"/>
      <c r="Q1311" s="36"/>
      <c r="R1311" s="36"/>
    </row>
    <row r="1312" spans="1:18" s="8" customFormat="1" ht="16.5" hidden="1" customHeight="1" x14ac:dyDescent="0.3">
      <c r="A1312" s="122" t="str">
        <f>'SOW Units'!B321</f>
        <v>16-24.</v>
      </c>
      <c r="B1312" s="542" t="str">
        <f>IF('SOW Units'!C321="","",'SOW Units'!C321)</f>
        <v>MPE System Package - Medium</v>
      </c>
      <c r="C1312" s="543"/>
      <c r="D1312" s="57" t="str">
        <f>IF('SOW Units'!E321="","",'SOW Units'!E321)</f>
        <v>Per Week</v>
      </c>
      <c r="E1312" s="82">
        <f>'SOW Units'!K321</f>
        <v>0</v>
      </c>
      <c r="F1312" s="34">
        <f>'SOW Units'!G321</f>
        <v>4254.26</v>
      </c>
      <c r="G1312" s="244">
        <f t="shared" si="202"/>
        <v>0</v>
      </c>
      <c r="H1312" s="85">
        <v>0</v>
      </c>
      <c r="I1312" s="360">
        <f t="shared" si="203"/>
        <v>0</v>
      </c>
      <c r="J1312" s="89">
        <v>0</v>
      </c>
      <c r="K1312" s="244">
        <f t="shared" si="185"/>
        <v>0</v>
      </c>
      <c r="L1312" s="93">
        <f t="shared" si="204"/>
        <v>0</v>
      </c>
      <c r="M1312" s="375">
        <f t="shared" si="205"/>
        <v>0</v>
      </c>
      <c r="N1312" s="225" t="b">
        <f t="shared" si="206"/>
        <v>0</v>
      </c>
      <c r="O1312" s="36"/>
      <c r="P1312" s="36"/>
      <c r="Q1312" s="36"/>
      <c r="R1312" s="36"/>
    </row>
    <row r="1313" spans="1:18" s="8" customFormat="1" ht="16.5" hidden="1" customHeight="1" x14ac:dyDescent="0.3">
      <c r="A1313" s="122" t="str">
        <f>'SOW Units'!B322</f>
        <v>16-25.</v>
      </c>
      <c r="B1313" s="542" t="str">
        <f>IF('SOW Units'!C322="","",'SOW Units'!C322)</f>
        <v>AS/MPE System Package - Medium</v>
      </c>
      <c r="C1313" s="543"/>
      <c r="D1313" s="57" t="str">
        <f>IF('SOW Units'!E322="","",'SOW Units'!E322)</f>
        <v>Per Day</v>
      </c>
      <c r="E1313" s="82">
        <f>'SOW Units'!K322</f>
        <v>0</v>
      </c>
      <c r="F1313" s="34">
        <f>'SOW Units'!G322</f>
        <v>6730</v>
      </c>
      <c r="G1313" s="244">
        <f t="shared" si="202"/>
        <v>0</v>
      </c>
      <c r="H1313" s="85">
        <v>0</v>
      </c>
      <c r="I1313" s="360">
        <f t="shared" si="203"/>
        <v>0</v>
      </c>
      <c r="J1313" s="89">
        <v>0</v>
      </c>
      <c r="K1313" s="244">
        <f t="shared" si="185"/>
        <v>0</v>
      </c>
      <c r="L1313" s="93">
        <f t="shared" si="204"/>
        <v>0</v>
      </c>
      <c r="M1313" s="375">
        <f t="shared" si="205"/>
        <v>0</v>
      </c>
      <c r="N1313" s="225" t="b">
        <f t="shared" si="206"/>
        <v>0</v>
      </c>
      <c r="O1313" s="36"/>
      <c r="P1313" s="36"/>
      <c r="Q1313" s="36"/>
      <c r="R1313" s="36"/>
    </row>
    <row r="1314" spans="1:18" s="8" customFormat="1" ht="16.5" hidden="1" customHeight="1" x14ac:dyDescent="0.3">
      <c r="A1314" s="122" t="str">
        <f>'SOW Units'!B323</f>
        <v>16-26.</v>
      </c>
      <c r="B1314" s="542" t="str">
        <f>IF('SOW Units'!C323="","",'SOW Units'!C323)</f>
        <v>AS/MPE System Package - Medium</v>
      </c>
      <c r="C1314" s="543"/>
      <c r="D1314" s="57" t="str">
        <f>IF('SOW Units'!E323="","",'SOW Units'!E323)</f>
        <v>Per Week</v>
      </c>
      <c r="E1314" s="82">
        <f>'SOW Units'!K323</f>
        <v>0</v>
      </c>
      <c r="F1314" s="34">
        <f>'SOW Units'!G323</f>
        <v>13200</v>
      </c>
      <c r="G1314" s="244">
        <f t="shared" si="202"/>
        <v>0</v>
      </c>
      <c r="H1314" s="85">
        <v>0</v>
      </c>
      <c r="I1314" s="360">
        <f t="shared" si="203"/>
        <v>0</v>
      </c>
      <c r="J1314" s="89">
        <v>0</v>
      </c>
      <c r="K1314" s="244">
        <f t="shared" si="185"/>
        <v>0</v>
      </c>
      <c r="L1314" s="93">
        <f t="shared" si="204"/>
        <v>0</v>
      </c>
      <c r="M1314" s="375">
        <f t="shared" si="205"/>
        <v>0</v>
      </c>
      <c r="N1314" s="225" t="b">
        <f t="shared" si="206"/>
        <v>0</v>
      </c>
      <c r="O1314" s="36"/>
      <c r="P1314" s="36"/>
      <c r="Q1314" s="36"/>
      <c r="R1314" s="36"/>
    </row>
    <row r="1315" spans="1:18" s="8" customFormat="1" ht="16.5" hidden="1" customHeight="1" x14ac:dyDescent="0.3">
      <c r="A1315" s="122" t="str">
        <f>'SOW Units'!B324</f>
        <v>16-27.</v>
      </c>
      <c r="B1315" s="542" t="str">
        <f>IF('SOW Units'!C324="","",'SOW Units'!C324)</f>
        <v>SVE System Package - Medium</v>
      </c>
      <c r="C1315" s="543"/>
      <c r="D1315" s="57" t="str">
        <f>IF('SOW Units'!E324="","",'SOW Units'!E324)</f>
        <v>Per Day</v>
      </c>
      <c r="E1315" s="82">
        <f>'SOW Units'!K324</f>
        <v>0</v>
      </c>
      <c r="F1315" s="34">
        <f>'SOW Units'!G324</f>
        <v>4011</v>
      </c>
      <c r="G1315" s="244">
        <f t="shared" si="202"/>
        <v>0</v>
      </c>
      <c r="H1315" s="85">
        <v>0</v>
      </c>
      <c r="I1315" s="360">
        <f t="shared" si="203"/>
        <v>0</v>
      </c>
      <c r="J1315" s="89">
        <v>0</v>
      </c>
      <c r="K1315" s="244">
        <f t="shared" si="185"/>
        <v>0</v>
      </c>
      <c r="L1315" s="93">
        <f t="shared" si="204"/>
        <v>0</v>
      </c>
      <c r="M1315" s="375">
        <f t="shared" si="205"/>
        <v>0</v>
      </c>
      <c r="N1315" s="225" t="b">
        <f t="shared" si="206"/>
        <v>0</v>
      </c>
      <c r="O1315" s="36"/>
      <c r="P1315" s="36"/>
      <c r="Q1315" s="36"/>
      <c r="R1315" s="36"/>
    </row>
    <row r="1316" spans="1:18" s="8" customFormat="1" ht="16.5" hidden="1" customHeight="1" x14ac:dyDescent="0.3">
      <c r="A1316" s="122" t="str">
        <f>'SOW Units'!B325</f>
        <v>16-28.</v>
      </c>
      <c r="B1316" s="542" t="str">
        <f>IF('SOW Units'!C325="","",'SOW Units'!C325)</f>
        <v>SVE System Package - Medium</v>
      </c>
      <c r="C1316" s="543"/>
      <c r="D1316" s="57" t="str">
        <f>IF('SOW Units'!E325="","",'SOW Units'!E325)</f>
        <v>Per Week</v>
      </c>
      <c r="E1316" s="82">
        <f>'SOW Units'!K325</f>
        <v>0</v>
      </c>
      <c r="F1316" s="34">
        <f>'SOW Units'!G325</f>
        <v>8977.5</v>
      </c>
      <c r="G1316" s="244">
        <f t="shared" si="202"/>
        <v>0</v>
      </c>
      <c r="H1316" s="85">
        <v>0</v>
      </c>
      <c r="I1316" s="360">
        <f t="shared" si="203"/>
        <v>0</v>
      </c>
      <c r="J1316" s="89">
        <v>0</v>
      </c>
      <c r="K1316" s="244">
        <f t="shared" si="185"/>
        <v>0</v>
      </c>
      <c r="L1316" s="93">
        <f t="shared" si="204"/>
        <v>0</v>
      </c>
      <c r="M1316" s="375">
        <f t="shared" si="205"/>
        <v>0</v>
      </c>
      <c r="N1316" s="225" t="b">
        <f t="shared" si="206"/>
        <v>0</v>
      </c>
      <c r="O1316" s="36"/>
      <c r="P1316" s="36"/>
      <c r="Q1316" s="36"/>
      <c r="R1316" s="36"/>
    </row>
    <row r="1317" spans="1:18" s="8" customFormat="1" ht="32.25" hidden="1" customHeight="1" x14ac:dyDescent="0.3">
      <c r="A1317" s="253" t="str">
        <f>'SOW Units'!B326</f>
        <v>17.</v>
      </c>
      <c r="B1317" s="562" t="str">
        <f>IF('SOW Units'!C326="","",'SOW Units'!C326)</f>
        <v>MONTHLY REMEDIATION SYSTEM O&amp;M PACKAGED WORK SCOPES (Excluding Remediation System Equipment)</v>
      </c>
      <c r="C1317" s="563"/>
      <c r="D1317" s="206" t="str">
        <f>IF('SOW Units'!E326="","",'SOW Units'!E326)</f>
        <v/>
      </c>
      <c r="E1317" s="207"/>
      <c r="F1317" s="194"/>
      <c r="G1317" s="243"/>
      <c r="H1317" s="208"/>
      <c r="I1317" s="359"/>
      <c r="J1317" s="196"/>
      <c r="K1317" s="243"/>
      <c r="L1317" s="209"/>
      <c r="M1317" s="374"/>
      <c r="N1317" s="225" t="b">
        <f t="shared" si="206"/>
        <v>0</v>
      </c>
      <c r="O1317" s="36"/>
      <c r="P1317" s="36"/>
      <c r="Q1317" s="36"/>
      <c r="R1317" s="36"/>
    </row>
    <row r="1318" spans="1:18" s="8" customFormat="1" ht="16.5" hidden="1" customHeight="1" x14ac:dyDescent="0.3">
      <c r="A1318" s="122" t="str">
        <f>'SOW Units'!B327</f>
        <v>17-1.</v>
      </c>
      <c r="B1318" s="542" t="str">
        <f>IF('SOW Units'!C327="","",'SOW Units'!C327)</f>
        <v xml:space="preserve">System O&amp;M Package - Small </v>
      </c>
      <c r="C1318" s="543"/>
      <c r="D1318" s="57" t="str">
        <f>IF('SOW Units'!E327="","",'SOW Units'!E327)</f>
        <v>Per Month</v>
      </c>
      <c r="E1318" s="82">
        <f>'SOW Units'!K327</f>
        <v>0</v>
      </c>
      <c r="F1318" s="34">
        <f>'SOW Units'!G327</f>
        <v>2976.75</v>
      </c>
      <c r="G1318" s="244">
        <f t="shared" ref="G1318:G1322" si="207">$F1318*E1318</f>
        <v>0</v>
      </c>
      <c r="H1318" s="85">
        <v>0</v>
      </c>
      <c r="I1318" s="360">
        <f t="shared" ref="I1318:I1322" si="208">H1318*F1318</f>
        <v>0</v>
      </c>
      <c r="J1318" s="89">
        <v>0</v>
      </c>
      <c r="K1318" s="244">
        <f t="shared" si="185"/>
        <v>0</v>
      </c>
      <c r="L1318" s="93">
        <f t="shared" ref="L1318:L1322" si="209">E1318-H1318-J1318</f>
        <v>0</v>
      </c>
      <c r="M1318" s="375">
        <f t="shared" ref="M1318:M1322" si="210">G1318-I1318-K1318</f>
        <v>0</v>
      </c>
      <c r="N1318" s="225" t="b">
        <f t="shared" si="206"/>
        <v>0</v>
      </c>
      <c r="O1318" s="36"/>
      <c r="P1318" s="36"/>
      <c r="Q1318" s="36"/>
      <c r="R1318" s="36"/>
    </row>
    <row r="1319" spans="1:18" s="8" customFormat="1" ht="16.5" hidden="1" customHeight="1" x14ac:dyDescent="0.3">
      <c r="A1319" s="122" t="str">
        <f>'SOW Units'!B328</f>
        <v>17-2.</v>
      </c>
      <c r="B1319" s="542" t="str">
        <f>IF('SOW Units'!C328="","",'SOW Units'!C328)</f>
        <v>System O&amp;M Package - Medium</v>
      </c>
      <c r="C1319" s="543"/>
      <c r="D1319" s="57" t="str">
        <f>IF('SOW Units'!E328="","",'SOW Units'!E328)</f>
        <v>Per Month</v>
      </c>
      <c r="E1319" s="82">
        <f>'SOW Units'!K328</f>
        <v>0</v>
      </c>
      <c r="F1319" s="34">
        <f>'SOW Units'!G328</f>
        <v>3417.75</v>
      </c>
      <c r="G1319" s="244">
        <f t="shared" si="207"/>
        <v>0</v>
      </c>
      <c r="H1319" s="85">
        <v>0</v>
      </c>
      <c r="I1319" s="360">
        <f t="shared" si="208"/>
        <v>0</v>
      </c>
      <c r="J1319" s="89">
        <v>0</v>
      </c>
      <c r="K1319" s="244">
        <f t="shared" si="185"/>
        <v>0</v>
      </c>
      <c r="L1319" s="93">
        <f t="shared" si="209"/>
        <v>0</v>
      </c>
      <c r="M1319" s="375">
        <f t="shared" si="210"/>
        <v>0</v>
      </c>
      <c r="N1319" s="225" t="b">
        <f t="shared" si="206"/>
        <v>0</v>
      </c>
      <c r="O1319" s="36"/>
      <c r="P1319" s="36"/>
      <c r="Q1319" s="36"/>
      <c r="R1319" s="36"/>
    </row>
    <row r="1320" spans="1:18" s="8" customFormat="1" ht="16.5" hidden="1" customHeight="1" x14ac:dyDescent="0.3">
      <c r="A1320" s="122" t="str">
        <f>'SOW Units'!B329</f>
        <v>17-3.</v>
      </c>
      <c r="B1320" s="542" t="str">
        <f>IF('SOW Units'!C329="","",'SOW Units'!C329)</f>
        <v xml:space="preserve">System O&amp;M Package - Large </v>
      </c>
      <c r="C1320" s="543"/>
      <c r="D1320" s="57" t="str">
        <f>IF('SOW Units'!E329="","",'SOW Units'!E329)</f>
        <v>Per Month</v>
      </c>
      <c r="E1320" s="82">
        <f>'SOW Units'!K329</f>
        <v>0</v>
      </c>
      <c r="F1320" s="34">
        <f>'SOW Units'!G329</f>
        <v>3858.75</v>
      </c>
      <c r="G1320" s="244">
        <f t="shared" si="207"/>
        <v>0</v>
      </c>
      <c r="H1320" s="85">
        <v>0</v>
      </c>
      <c r="I1320" s="360">
        <f t="shared" si="208"/>
        <v>0</v>
      </c>
      <c r="J1320" s="89">
        <v>0</v>
      </c>
      <c r="K1320" s="244">
        <f t="shared" si="185"/>
        <v>0</v>
      </c>
      <c r="L1320" s="93">
        <f t="shared" si="209"/>
        <v>0</v>
      </c>
      <c r="M1320" s="375">
        <f t="shared" si="210"/>
        <v>0</v>
      </c>
      <c r="N1320" s="225" t="b">
        <f t="shared" si="206"/>
        <v>0</v>
      </c>
      <c r="O1320" s="36"/>
      <c r="P1320" s="36"/>
      <c r="Q1320" s="36"/>
      <c r="R1320" s="36"/>
    </row>
    <row r="1321" spans="1:18" s="9" customFormat="1" ht="16.5" hidden="1" customHeight="1" x14ac:dyDescent="0.3">
      <c r="A1321" s="122" t="str">
        <f>'SOW Units'!B330</f>
        <v>17-4.</v>
      </c>
      <c r="B1321" s="542" t="str">
        <f>IF('SOW Units'!C330="","",'SOW Units'!C330)</f>
        <v xml:space="preserve">System O&amp;M Package - Extra Large </v>
      </c>
      <c r="C1321" s="543"/>
      <c r="D1321" s="57" t="str">
        <f>IF('SOW Units'!E330="","",'SOW Units'!E330)</f>
        <v>Per Month</v>
      </c>
      <c r="E1321" s="82">
        <f>'SOW Units'!K330</f>
        <v>0</v>
      </c>
      <c r="F1321" s="34">
        <f>'SOW Units'!G330</f>
        <v>4375.82</v>
      </c>
      <c r="G1321" s="244">
        <f t="shared" si="207"/>
        <v>0</v>
      </c>
      <c r="H1321" s="85">
        <v>0</v>
      </c>
      <c r="I1321" s="360">
        <f t="shared" si="208"/>
        <v>0</v>
      </c>
      <c r="J1321" s="89">
        <v>0</v>
      </c>
      <c r="K1321" s="244">
        <f t="shared" si="185"/>
        <v>0</v>
      </c>
      <c r="L1321" s="93">
        <f t="shared" si="209"/>
        <v>0</v>
      </c>
      <c r="M1321" s="375">
        <f t="shared" si="210"/>
        <v>0</v>
      </c>
      <c r="N1321" s="225" t="b">
        <f t="shared" si="206"/>
        <v>0</v>
      </c>
      <c r="O1321" s="45"/>
      <c r="P1321" s="45"/>
      <c r="Q1321" s="45"/>
      <c r="R1321" s="45"/>
    </row>
    <row r="1322" spans="1:18" s="8" customFormat="1" ht="16.5" hidden="1" customHeight="1" x14ac:dyDescent="0.3">
      <c r="A1322" s="122" t="str">
        <f>'SOW Units'!B331</f>
        <v>17-5.</v>
      </c>
      <c r="B1322" s="542" t="str">
        <f>IF('SOW Units'!C331="","",'SOW Units'!C331)</f>
        <v>Supplemental System O&amp;M Package - Add Thermox or Catox Treatment</v>
      </c>
      <c r="C1322" s="543"/>
      <c r="D1322" s="57" t="str">
        <f>IF('SOW Units'!E331="","",'SOW Units'!E331)</f>
        <v>Per Month</v>
      </c>
      <c r="E1322" s="82">
        <f>'SOW Units'!K331</f>
        <v>0</v>
      </c>
      <c r="F1322" s="34">
        <f>'SOW Units'!G331</f>
        <v>520.91999999999996</v>
      </c>
      <c r="G1322" s="244">
        <f t="shared" si="207"/>
        <v>0</v>
      </c>
      <c r="H1322" s="85">
        <v>0</v>
      </c>
      <c r="I1322" s="360">
        <f t="shared" si="208"/>
        <v>0</v>
      </c>
      <c r="J1322" s="89">
        <v>0</v>
      </c>
      <c r="K1322" s="244">
        <f t="shared" si="185"/>
        <v>0</v>
      </c>
      <c r="L1322" s="93">
        <f t="shared" si="209"/>
        <v>0</v>
      </c>
      <c r="M1322" s="375">
        <f t="shared" si="210"/>
        <v>0</v>
      </c>
      <c r="N1322" s="225" t="b">
        <f t="shared" si="206"/>
        <v>0</v>
      </c>
      <c r="O1322" s="36"/>
      <c r="P1322" s="36"/>
      <c r="Q1322" s="36"/>
      <c r="R1322" s="36"/>
    </row>
    <row r="1323" spans="1:18" s="8" customFormat="1" ht="17.25" hidden="1" customHeight="1" x14ac:dyDescent="0.3">
      <c r="A1323" s="253" t="str">
        <f>'SOW Units'!B332</f>
        <v>18.</v>
      </c>
      <c r="B1323" s="560" t="str">
        <f>IF('SOW Units'!C332="","",'SOW Units'!C332)</f>
        <v>REMEDIAL ACTION SYSTEM/EQUIPMENT USE (Equipment Only, Excluding O&amp;M)</v>
      </c>
      <c r="C1323" s="561"/>
      <c r="D1323" s="206" t="str">
        <f>IF('SOW Units'!E332="","",'SOW Units'!E332)</f>
        <v/>
      </c>
      <c r="E1323" s="207"/>
      <c r="F1323" s="194"/>
      <c r="G1323" s="243"/>
      <c r="H1323" s="208"/>
      <c r="I1323" s="359"/>
      <c r="J1323" s="196"/>
      <c r="K1323" s="243"/>
      <c r="L1323" s="209"/>
      <c r="M1323" s="374"/>
      <c r="N1323" s="225" t="b">
        <f t="shared" si="206"/>
        <v>0</v>
      </c>
      <c r="O1323" s="36"/>
      <c r="P1323" s="36"/>
      <c r="Q1323" s="36"/>
      <c r="R1323" s="36"/>
    </row>
    <row r="1324" spans="1:18" s="8" customFormat="1" ht="16.5" hidden="1" customHeight="1" x14ac:dyDescent="0.3">
      <c r="A1324" s="122" t="str">
        <f>'SOW Units'!B333</f>
        <v>18-1.</v>
      </c>
      <c r="B1324" s="542" t="str">
        <f>IF('SOW Units'!C333="","",'SOW Units'!C333)</f>
        <v>Medium Holding Tank - 2,000 to 6,000 gal. capacity - Short Term ≤ 6 mos.</v>
      </c>
      <c r="C1324" s="543"/>
      <c r="D1324" s="57" t="str">
        <f>IF('SOW Units'!E333="","",'SOW Units'!E333)</f>
        <v>Per Month</v>
      </c>
      <c r="E1324" s="82">
        <f>'SOW Units'!K333</f>
        <v>0</v>
      </c>
      <c r="F1324" s="34">
        <f>'SOW Units'!G333</f>
        <v>334.24</v>
      </c>
      <c r="G1324" s="244">
        <f t="shared" ref="G1324:G1381" si="211">$F1324*E1324</f>
        <v>0</v>
      </c>
      <c r="H1324" s="85">
        <v>0</v>
      </c>
      <c r="I1324" s="360">
        <f t="shared" ref="I1324:I1381" si="212">H1324*F1324</f>
        <v>0</v>
      </c>
      <c r="J1324" s="89">
        <v>0</v>
      </c>
      <c r="K1324" s="244">
        <f t="shared" ref="K1324:K1387" si="213">$F1324*J1324</f>
        <v>0</v>
      </c>
      <c r="L1324" s="93">
        <f t="shared" ref="L1324:L1381" si="214">E1324-H1324-J1324</f>
        <v>0</v>
      </c>
      <c r="M1324" s="375">
        <f t="shared" ref="M1324:M1381" si="215">G1324-I1324-K1324</f>
        <v>0</v>
      </c>
      <c r="N1324" s="225" t="b">
        <f t="shared" si="206"/>
        <v>0</v>
      </c>
      <c r="O1324" s="36"/>
      <c r="P1324" s="36"/>
      <c r="Q1324" s="36"/>
      <c r="R1324" s="36"/>
    </row>
    <row r="1325" spans="1:18" s="8" customFormat="1" ht="16.5" hidden="1" customHeight="1" x14ac:dyDescent="0.3">
      <c r="A1325" s="122" t="str">
        <f>'SOW Units'!B334</f>
        <v>18-2.</v>
      </c>
      <c r="B1325" s="542" t="str">
        <f>IF('SOW Units'!C334="","",'SOW Units'!C334)</f>
        <v>Medium Holding Tank - 2,000 to 6,000 gal. capacity - Long Term &gt; 6 mos.</v>
      </c>
      <c r="C1325" s="543"/>
      <c r="D1325" s="57" t="str">
        <f>IF('SOW Units'!E334="","",'SOW Units'!E334)</f>
        <v>Per Month</v>
      </c>
      <c r="E1325" s="82">
        <f>'SOW Units'!K334</f>
        <v>0</v>
      </c>
      <c r="F1325" s="34">
        <f>'SOW Units'!G334</f>
        <v>200.55</v>
      </c>
      <c r="G1325" s="244">
        <f t="shared" si="211"/>
        <v>0</v>
      </c>
      <c r="H1325" s="85">
        <v>0</v>
      </c>
      <c r="I1325" s="360">
        <f t="shared" si="212"/>
        <v>0</v>
      </c>
      <c r="J1325" s="89">
        <v>0</v>
      </c>
      <c r="K1325" s="244">
        <f t="shared" si="213"/>
        <v>0</v>
      </c>
      <c r="L1325" s="93">
        <f t="shared" si="214"/>
        <v>0</v>
      </c>
      <c r="M1325" s="375">
        <f t="shared" si="215"/>
        <v>0</v>
      </c>
      <c r="N1325" s="225" t="b">
        <f t="shared" si="206"/>
        <v>0</v>
      </c>
      <c r="O1325" s="36"/>
      <c r="P1325" s="36"/>
      <c r="Q1325" s="36"/>
      <c r="R1325" s="36"/>
    </row>
    <row r="1326" spans="1:18" s="8" customFormat="1" ht="16.5" hidden="1" customHeight="1" x14ac:dyDescent="0.3">
      <c r="A1326" s="122" t="str">
        <f>'SOW Units'!B335</f>
        <v>18-3.</v>
      </c>
      <c r="B1326" s="542" t="str">
        <f>IF('SOW Units'!C335="","",'SOW Units'!C335)</f>
        <v>Large Holding Tank &gt; 6,000 to 10,000 gal. capacity - Short Term ≤ 6 mos.</v>
      </c>
      <c r="C1326" s="543"/>
      <c r="D1326" s="57" t="str">
        <f>IF('SOW Units'!E335="","",'SOW Units'!E335)</f>
        <v>Per Month</v>
      </c>
      <c r="E1326" s="82">
        <f>'SOW Units'!K335</f>
        <v>0</v>
      </c>
      <c r="F1326" s="34">
        <f>'SOW Units'!G335</f>
        <v>1002.78</v>
      </c>
      <c r="G1326" s="244">
        <f t="shared" si="211"/>
        <v>0</v>
      </c>
      <c r="H1326" s="85">
        <v>0</v>
      </c>
      <c r="I1326" s="360">
        <f t="shared" si="212"/>
        <v>0</v>
      </c>
      <c r="J1326" s="89">
        <v>0</v>
      </c>
      <c r="K1326" s="244">
        <f t="shared" si="213"/>
        <v>0</v>
      </c>
      <c r="L1326" s="93">
        <f t="shared" si="214"/>
        <v>0</v>
      </c>
      <c r="M1326" s="375">
        <f t="shared" si="215"/>
        <v>0</v>
      </c>
      <c r="N1326" s="225" t="b">
        <f t="shared" si="206"/>
        <v>0</v>
      </c>
      <c r="O1326" s="36"/>
      <c r="P1326" s="36"/>
      <c r="Q1326" s="36"/>
      <c r="R1326" s="36"/>
    </row>
    <row r="1327" spans="1:18" s="8" customFormat="1" ht="16.5" hidden="1" customHeight="1" x14ac:dyDescent="0.3">
      <c r="A1327" s="122" t="str">
        <f>'SOW Units'!B336</f>
        <v>18-4.</v>
      </c>
      <c r="B1327" s="542" t="str">
        <f>IF('SOW Units'!C336="","",'SOW Units'!C336)</f>
        <v>Large Holding Tank &gt; 6,000 to 10,000 gal. capacity - Long Term &gt; 6 mos.</v>
      </c>
      <c r="C1327" s="543"/>
      <c r="D1327" s="57" t="str">
        <f>IF('SOW Units'!E336="","",'SOW Units'!E336)</f>
        <v>Per Month</v>
      </c>
      <c r="E1327" s="82">
        <f>'SOW Units'!K336</f>
        <v>0</v>
      </c>
      <c r="F1327" s="34">
        <f>'SOW Units'!G336</f>
        <v>510.51</v>
      </c>
      <c r="G1327" s="244">
        <f t="shared" si="211"/>
        <v>0</v>
      </c>
      <c r="H1327" s="85">
        <v>0</v>
      </c>
      <c r="I1327" s="360">
        <f t="shared" si="212"/>
        <v>0</v>
      </c>
      <c r="J1327" s="89">
        <v>0</v>
      </c>
      <c r="K1327" s="244">
        <f t="shared" si="213"/>
        <v>0</v>
      </c>
      <c r="L1327" s="93">
        <f t="shared" si="214"/>
        <v>0</v>
      </c>
      <c r="M1327" s="375">
        <f t="shared" si="215"/>
        <v>0</v>
      </c>
      <c r="N1327" s="225" t="b">
        <f t="shared" si="206"/>
        <v>0</v>
      </c>
      <c r="O1327" s="36"/>
      <c r="P1327" s="36"/>
      <c r="Q1327" s="36"/>
      <c r="R1327" s="36"/>
    </row>
    <row r="1328" spans="1:18" s="8" customFormat="1" ht="16.5" hidden="1" customHeight="1" x14ac:dyDescent="0.3">
      <c r="A1328" s="122" t="str">
        <f>'SOW Units'!B337</f>
        <v>18-5.</v>
      </c>
      <c r="B1328" s="542" t="str">
        <f>IF('SOW Units'!C337="","",'SOW Units'!C337)</f>
        <v>Groundwater Treatment System - Stand Alone Small - Short Term ≤ 6 mos.</v>
      </c>
      <c r="C1328" s="543"/>
      <c r="D1328" s="57" t="str">
        <f>IF('SOW Units'!E337="","",'SOW Units'!E337)</f>
        <v>Per Month</v>
      </c>
      <c r="E1328" s="82">
        <f>'SOW Units'!K337</f>
        <v>0</v>
      </c>
      <c r="F1328" s="34">
        <f>'SOW Units'!G337</f>
        <v>2242.5</v>
      </c>
      <c r="G1328" s="244">
        <f t="shared" si="211"/>
        <v>0</v>
      </c>
      <c r="H1328" s="85">
        <v>0</v>
      </c>
      <c r="I1328" s="360">
        <f t="shared" si="212"/>
        <v>0</v>
      </c>
      <c r="J1328" s="89">
        <v>0</v>
      </c>
      <c r="K1328" s="244">
        <f t="shared" si="213"/>
        <v>0</v>
      </c>
      <c r="L1328" s="93">
        <f t="shared" si="214"/>
        <v>0</v>
      </c>
      <c r="M1328" s="375">
        <f t="shared" si="215"/>
        <v>0</v>
      </c>
      <c r="N1328" s="225" t="b">
        <f t="shared" si="206"/>
        <v>0</v>
      </c>
      <c r="O1328" s="36"/>
      <c r="P1328" s="36"/>
      <c r="Q1328" s="36"/>
      <c r="R1328" s="36"/>
    </row>
    <row r="1329" spans="1:18" s="8" customFormat="1" ht="16.5" hidden="1" customHeight="1" x14ac:dyDescent="0.3">
      <c r="A1329" s="122" t="str">
        <f>'SOW Units'!B338</f>
        <v>18-6.</v>
      </c>
      <c r="B1329" s="542" t="str">
        <f>IF('SOW Units'!C338="","",'SOW Units'!C338)</f>
        <v>Groundwater Treatment System - Stand Alone Small - Long Term &gt; 6 mos.</v>
      </c>
      <c r="C1329" s="543"/>
      <c r="D1329" s="57" t="str">
        <f>IF('SOW Units'!E338="","",'SOW Units'!E338)</f>
        <v>Per Month</v>
      </c>
      <c r="E1329" s="82">
        <f>'SOW Units'!K338</f>
        <v>0</v>
      </c>
      <c r="F1329" s="34">
        <f>'SOW Units'!G338</f>
        <v>1361.36</v>
      </c>
      <c r="G1329" s="244">
        <f t="shared" si="211"/>
        <v>0</v>
      </c>
      <c r="H1329" s="85">
        <v>0</v>
      </c>
      <c r="I1329" s="360">
        <f t="shared" si="212"/>
        <v>0</v>
      </c>
      <c r="J1329" s="89">
        <v>0</v>
      </c>
      <c r="K1329" s="244">
        <f t="shared" si="213"/>
        <v>0</v>
      </c>
      <c r="L1329" s="93">
        <f t="shared" si="214"/>
        <v>0</v>
      </c>
      <c r="M1329" s="375">
        <f t="shared" si="215"/>
        <v>0</v>
      </c>
      <c r="N1329" s="225" t="b">
        <f t="shared" si="206"/>
        <v>0</v>
      </c>
      <c r="O1329" s="36"/>
      <c r="P1329" s="36"/>
      <c r="Q1329" s="36"/>
      <c r="R1329" s="36"/>
    </row>
    <row r="1330" spans="1:18" s="8" customFormat="1" ht="16.5" hidden="1" customHeight="1" x14ac:dyDescent="0.3">
      <c r="A1330" s="122" t="str">
        <f>'SOW Units'!B339</f>
        <v>18-7.</v>
      </c>
      <c r="B1330" s="542" t="str">
        <f>IF('SOW Units'!C339="","",'SOW Units'!C339)</f>
        <v>Groundwater Treatment System - Stand Alone Medium - Short Term ≤ 6 mos.</v>
      </c>
      <c r="C1330" s="543"/>
      <c r="D1330" s="57" t="str">
        <f>IF('SOW Units'!E339="","",'SOW Units'!E339)</f>
        <v>Per Month</v>
      </c>
      <c r="E1330" s="82">
        <f>'SOW Units'!K339</f>
        <v>0</v>
      </c>
      <c r="F1330" s="34">
        <f>'SOW Units'!G339</f>
        <v>2316.7399999999998</v>
      </c>
      <c r="G1330" s="244">
        <f t="shared" si="211"/>
        <v>0</v>
      </c>
      <c r="H1330" s="85">
        <v>0</v>
      </c>
      <c r="I1330" s="360">
        <f t="shared" si="212"/>
        <v>0</v>
      </c>
      <c r="J1330" s="89">
        <v>0</v>
      </c>
      <c r="K1330" s="244">
        <f t="shared" si="213"/>
        <v>0</v>
      </c>
      <c r="L1330" s="93">
        <f t="shared" si="214"/>
        <v>0</v>
      </c>
      <c r="M1330" s="375">
        <f t="shared" si="215"/>
        <v>0</v>
      </c>
      <c r="N1330" s="225" t="b">
        <f t="shared" si="206"/>
        <v>0</v>
      </c>
      <c r="O1330" s="36"/>
      <c r="P1330" s="36"/>
      <c r="Q1330" s="36"/>
      <c r="R1330" s="36"/>
    </row>
    <row r="1331" spans="1:18" s="8" customFormat="1" ht="16.5" hidden="1" customHeight="1" x14ac:dyDescent="0.3">
      <c r="A1331" s="122" t="str">
        <f>'SOW Units'!B340</f>
        <v>18-8.</v>
      </c>
      <c r="B1331" s="542" t="str">
        <f>IF('SOW Units'!C340="","",'SOW Units'!C340)</f>
        <v>Groundwater Treatment System - Stand Alone Medium - Long Term &gt; 6 mos.</v>
      </c>
      <c r="C1331" s="543"/>
      <c r="D1331" s="57" t="str">
        <f>IF('SOW Units'!E340="","",'SOW Units'!E340)</f>
        <v>Per Month</v>
      </c>
      <c r="E1331" s="82">
        <f>'SOW Units'!K340</f>
        <v>0</v>
      </c>
      <c r="F1331" s="34">
        <f>'SOW Units'!G340</f>
        <v>1540.03</v>
      </c>
      <c r="G1331" s="244">
        <f t="shared" si="211"/>
        <v>0</v>
      </c>
      <c r="H1331" s="85">
        <v>0</v>
      </c>
      <c r="I1331" s="360">
        <f t="shared" si="212"/>
        <v>0</v>
      </c>
      <c r="J1331" s="89">
        <v>0</v>
      </c>
      <c r="K1331" s="244">
        <f t="shared" si="213"/>
        <v>0</v>
      </c>
      <c r="L1331" s="93">
        <f t="shared" si="214"/>
        <v>0</v>
      </c>
      <c r="M1331" s="375">
        <f t="shared" si="215"/>
        <v>0</v>
      </c>
      <c r="N1331" s="225" t="b">
        <f t="shared" si="206"/>
        <v>0</v>
      </c>
      <c r="O1331" s="36"/>
      <c r="P1331" s="36"/>
      <c r="Q1331" s="36"/>
      <c r="R1331" s="36"/>
    </row>
    <row r="1332" spans="1:18" s="8" customFormat="1" ht="16.5" hidden="1" customHeight="1" x14ac:dyDescent="0.3">
      <c r="A1332" s="122" t="str">
        <f>'SOW Units'!B341</f>
        <v>18-9.</v>
      </c>
      <c r="B1332" s="542" t="str">
        <f>IF('SOW Units'!C341="","",'SOW Units'!C341)</f>
        <v>Groundwater Treatment System - Stand Alone Large - Short Term ≤ 6 mos.</v>
      </c>
      <c r="C1332" s="543"/>
      <c r="D1332" s="57" t="str">
        <f>IF('SOW Units'!E341="","",'SOW Units'!E341)</f>
        <v>Per Month</v>
      </c>
      <c r="E1332" s="82">
        <f>'SOW Units'!K341</f>
        <v>0</v>
      </c>
      <c r="F1332" s="34">
        <f>'SOW Units'!G341</f>
        <v>2297.29</v>
      </c>
      <c r="G1332" s="244">
        <f t="shared" si="211"/>
        <v>0</v>
      </c>
      <c r="H1332" s="85">
        <v>0</v>
      </c>
      <c r="I1332" s="360">
        <f t="shared" si="212"/>
        <v>0</v>
      </c>
      <c r="J1332" s="89">
        <v>0</v>
      </c>
      <c r="K1332" s="244">
        <f t="shared" si="213"/>
        <v>0</v>
      </c>
      <c r="L1332" s="93">
        <f t="shared" si="214"/>
        <v>0</v>
      </c>
      <c r="M1332" s="375">
        <f t="shared" si="215"/>
        <v>0</v>
      </c>
      <c r="N1332" s="225" t="b">
        <f t="shared" si="206"/>
        <v>0</v>
      </c>
      <c r="O1332" s="36"/>
      <c r="P1332" s="36"/>
      <c r="Q1332" s="36"/>
      <c r="R1332" s="36"/>
    </row>
    <row r="1333" spans="1:18" s="8" customFormat="1" ht="16.5" hidden="1" customHeight="1" x14ac:dyDescent="0.3">
      <c r="A1333" s="122" t="str">
        <f>'SOW Units'!B342</f>
        <v>18-10.</v>
      </c>
      <c r="B1333" s="542" t="str">
        <f>IF('SOW Units'!C342="","",'SOW Units'!C342)</f>
        <v>Groundwater Treatment System - Stand Alone Large - Long Term &gt; 6 mos.</v>
      </c>
      <c r="C1333" s="543"/>
      <c r="D1333" s="57" t="str">
        <f>IF('SOW Units'!E342="","",'SOW Units'!E342)</f>
        <v>Per Month</v>
      </c>
      <c r="E1333" s="82">
        <f>'SOW Units'!K342</f>
        <v>0</v>
      </c>
      <c r="F1333" s="34">
        <f>'SOW Units'!G342</f>
        <v>1306.6500000000001</v>
      </c>
      <c r="G1333" s="244">
        <f t="shared" si="211"/>
        <v>0</v>
      </c>
      <c r="H1333" s="85">
        <v>0</v>
      </c>
      <c r="I1333" s="360">
        <f t="shared" si="212"/>
        <v>0</v>
      </c>
      <c r="J1333" s="89">
        <v>0</v>
      </c>
      <c r="K1333" s="244">
        <f t="shared" si="213"/>
        <v>0</v>
      </c>
      <c r="L1333" s="93">
        <f t="shared" si="214"/>
        <v>0</v>
      </c>
      <c r="M1333" s="375">
        <f t="shared" si="215"/>
        <v>0</v>
      </c>
      <c r="N1333" s="225" t="b">
        <f t="shared" si="206"/>
        <v>0</v>
      </c>
      <c r="O1333" s="36"/>
      <c r="P1333" s="36"/>
      <c r="Q1333" s="36"/>
      <c r="R1333" s="36"/>
    </row>
    <row r="1334" spans="1:18" s="8" customFormat="1" ht="16.5" hidden="1" customHeight="1" x14ac:dyDescent="0.3">
      <c r="A1334" s="122" t="str">
        <f>'SOW Units'!B343</f>
        <v>18-11.</v>
      </c>
      <c r="B1334" s="542" t="str">
        <f>IF('SOW Units'!C343="","",'SOW Units'!C343)</f>
        <v>Air Sparge System - Small - Short Term ≤ 6 mos.</v>
      </c>
      <c r="C1334" s="543"/>
      <c r="D1334" s="57" t="str">
        <f>IF('SOW Units'!E343="","",'SOW Units'!E343)</f>
        <v>Per Month</v>
      </c>
      <c r="E1334" s="82">
        <f>'SOW Units'!K343</f>
        <v>0</v>
      </c>
      <c r="F1334" s="34">
        <f>'SOW Units'!G343</f>
        <v>2892.75</v>
      </c>
      <c r="G1334" s="244">
        <f t="shared" si="211"/>
        <v>0</v>
      </c>
      <c r="H1334" s="85">
        <v>0</v>
      </c>
      <c r="I1334" s="360">
        <f t="shared" si="212"/>
        <v>0</v>
      </c>
      <c r="J1334" s="89">
        <v>0</v>
      </c>
      <c r="K1334" s="244">
        <f t="shared" si="213"/>
        <v>0</v>
      </c>
      <c r="L1334" s="93">
        <f t="shared" si="214"/>
        <v>0</v>
      </c>
      <c r="M1334" s="375">
        <f t="shared" si="215"/>
        <v>0</v>
      </c>
      <c r="N1334" s="225" t="b">
        <f t="shared" si="206"/>
        <v>0</v>
      </c>
      <c r="O1334" s="36"/>
      <c r="P1334" s="36"/>
      <c r="Q1334" s="36"/>
      <c r="R1334" s="36"/>
    </row>
    <row r="1335" spans="1:18" s="8" customFormat="1" ht="16.5" hidden="1" customHeight="1" x14ac:dyDescent="0.3">
      <c r="A1335" s="122" t="str">
        <f>'SOW Units'!B344</f>
        <v>18-12.</v>
      </c>
      <c r="B1335" s="542" t="str">
        <f>IF('SOW Units'!C344="","",'SOW Units'!C344)</f>
        <v>Air Sparge System - Small - Long Term &gt; 6 mos.</v>
      </c>
      <c r="C1335" s="543"/>
      <c r="D1335" s="57" t="str">
        <f>IF('SOW Units'!E344="","",'SOW Units'!E344)</f>
        <v>Per Month</v>
      </c>
      <c r="E1335" s="82">
        <f>'SOW Units'!K344</f>
        <v>0</v>
      </c>
      <c r="F1335" s="34">
        <f>'SOW Units'!G344</f>
        <v>1932.68</v>
      </c>
      <c r="G1335" s="244">
        <f t="shared" si="211"/>
        <v>0</v>
      </c>
      <c r="H1335" s="85">
        <v>0</v>
      </c>
      <c r="I1335" s="360">
        <f t="shared" si="212"/>
        <v>0</v>
      </c>
      <c r="J1335" s="89">
        <v>0</v>
      </c>
      <c r="K1335" s="244">
        <f t="shared" si="213"/>
        <v>0</v>
      </c>
      <c r="L1335" s="93">
        <f t="shared" si="214"/>
        <v>0</v>
      </c>
      <c r="M1335" s="375">
        <f t="shared" si="215"/>
        <v>0</v>
      </c>
      <c r="N1335" s="225" t="b">
        <f t="shared" si="206"/>
        <v>0</v>
      </c>
      <c r="O1335" s="36"/>
      <c r="P1335" s="36"/>
      <c r="Q1335" s="36"/>
      <c r="R1335" s="36"/>
    </row>
    <row r="1336" spans="1:18" s="8" customFormat="1" ht="16.5" hidden="1" customHeight="1" x14ac:dyDescent="0.3">
      <c r="A1336" s="122" t="str">
        <f>'SOW Units'!B345</f>
        <v>18-13.</v>
      </c>
      <c r="B1336" s="542" t="str">
        <f>IF('SOW Units'!C345="","",'SOW Units'!C345)</f>
        <v>Air Sparge System - Medium - Short Term ≤ 6 mos.</v>
      </c>
      <c r="C1336" s="543"/>
      <c r="D1336" s="57" t="str">
        <f>IF('SOW Units'!E345="","",'SOW Units'!E345)</f>
        <v>Per Month</v>
      </c>
      <c r="E1336" s="82">
        <f>'SOW Units'!K345</f>
        <v>0</v>
      </c>
      <c r="F1336" s="34">
        <f>'SOW Units'!G345</f>
        <v>3222.45</v>
      </c>
      <c r="G1336" s="244">
        <f t="shared" si="211"/>
        <v>0</v>
      </c>
      <c r="H1336" s="85">
        <v>0</v>
      </c>
      <c r="I1336" s="360">
        <f t="shared" si="212"/>
        <v>0</v>
      </c>
      <c r="J1336" s="89">
        <v>0</v>
      </c>
      <c r="K1336" s="244">
        <f t="shared" si="213"/>
        <v>0</v>
      </c>
      <c r="L1336" s="93">
        <f t="shared" si="214"/>
        <v>0</v>
      </c>
      <c r="M1336" s="375">
        <f t="shared" si="215"/>
        <v>0</v>
      </c>
      <c r="N1336" s="225" t="b">
        <f t="shared" si="206"/>
        <v>0</v>
      </c>
      <c r="O1336" s="36"/>
      <c r="P1336" s="36"/>
      <c r="Q1336" s="36"/>
      <c r="R1336" s="36"/>
    </row>
    <row r="1337" spans="1:18" s="8" customFormat="1" ht="16.5" hidden="1" customHeight="1" x14ac:dyDescent="0.3">
      <c r="A1337" s="122" t="str">
        <f>'SOW Units'!B346</f>
        <v>18-14.</v>
      </c>
      <c r="B1337" s="542" t="str">
        <f>IF('SOW Units'!C346="","",'SOW Units'!C346)</f>
        <v>Air Sparge System - Medium - Long Term &gt; 6 mos.</v>
      </c>
      <c r="C1337" s="543"/>
      <c r="D1337" s="57" t="str">
        <f>IF('SOW Units'!E346="","",'SOW Units'!E346)</f>
        <v>Per Month</v>
      </c>
      <c r="E1337" s="82">
        <f>'SOW Units'!K346</f>
        <v>0</v>
      </c>
      <c r="F1337" s="34">
        <f>'SOW Units'!G346</f>
        <v>2153.1799999999998</v>
      </c>
      <c r="G1337" s="244">
        <f t="shared" si="211"/>
        <v>0</v>
      </c>
      <c r="H1337" s="85">
        <v>0</v>
      </c>
      <c r="I1337" s="360">
        <f t="shared" si="212"/>
        <v>0</v>
      </c>
      <c r="J1337" s="89">
        <v>0</v>
      </c>
      <c r="K1337" s="244">
        <f t="shared" si="213"/>
        <v>0</v>
      </c>
      <c r="L1337" s="93">
        <f t="shared" si="214"/>
        <v>0</v>
      </c>
      <c r="M1337" s="375">
        <f t="shared" si="215"/>
        <v>0</v>
      </c>
      <c r="N1337" s="225" t="b">
        <f t="shared" si="206"/>
        <v>0</v>
      </c>
      <c r="O1337" s="36"/>
      <c r="P1337" s="36"/>
      <c r="Q1337" s="36"/>
      <c r="R1337" s="36"/>
    </row>
    <row r="1338" spans="1:18" s="8" customFormat="1" ht="16.5" hidden="1" customHeight="1" x14ac:dyDescent="0.3">
      <c r="A1338" s="122" t="str">
        <f>'SOW Units'!B347</f>
        <v>18-15.</v>
      </c>
      <c r="B1338" s="542" t="str">
        <f>IF('SOW Units'!C347="","",'SOW Units'!C347)</f>
        <v>Air Sparge System - Large - Short Term ≤ 6 mos.</v>
      </c>
      <c r="C1338" s="543"/>
      <c r="D1338" s="57" t="str">
        <f>IF('SOW Units'!E347="","",'SOW Units'!E347)</f>
        <v>Per Month</v>
      </c>
      <c r="E1338" s="82">
        <f>'SOW Units'!K347</f>
        <v>0</v>
      </c>
      <c r="F1338" s="34">
        <f>'SOW Units'!G347</f>
        <v>4674.6000000000004</v>
      </c>
      <c r="G1338" s="244">
        <f t="shared" si="211"/>
        <v>0</v>
      </c>
      <c r="H1338" s="85">
        <v>0</v>
      </c>
      <c r="I1338" s="360">
        <f t="shared" si="212"/>
        <v>0</v>
      </c>
      <c r="J1338" s="89">
        <v>0</v>
      </c>
      <c r="K1338" s="244">
        <f t="shared" si="213"/>
        <v>0</v>
      </c>
      <c r="L1338" s="93">
        <f t="shared" si="214"/>
        <v>0</v>
      </c>
      <c r="M1338" s="375">
        <f t="shared" si="215"/>
        <v>0</v>
      </c>
      <c r="N1338" s="225" t="b">
        <f t="shared" si="206"/>
        <v>0</v>
      </c>
      <c r="O1338" s="36"/>
      <c r="P1338" s="36"/>
      <c r="Q1338" s="36"/>
      <c r="R1338" s="36"/>
    </row>
    <row r="1339" spans="1:18" s="8" customFormat="1" ht="16.5" hidden="1" customHeight="1" x14ac:dyDescent="0.3">
      <c r="A1339" s="122" t="str">
        <f>'SOW Units'!B348</f>
        <v>18-16.</v>
      </c>
      <c r="B1339" s="542" t="str">
        <f>IF('SOW Units'!C348="","",'SOW Units'!C348)</f>
        <v>Air Sparge System - Large - Long Term &gt; 6 mos.</v>
      </c>
      <c r="C1339" s="543"/>
      <c r="D1339" s="57" t="str">
        <f>IF('SOW Units'!E348="","",'SOW Units'!E348)</f>
        <v>Per Month</v>
      </c>
      <c r="E1339" s="82">
        <f>'SOW Units'!K348</f>
        <v>0</v>
      </c>
      <c r="F1339" s="34">
        <f>'SOW Units'!G348</f>
        <v>3123.38</v>
      </c>
      <c r="G1339" s="244">
        <f t="shared" si="211"/>
        <v>0</v>
      </c>
      <c r="H1339" s="85">
        <v>0</v>
      </c>
      <c r="I1339" s="360">
        <f t="shared" si="212"/>
        <v>0</v>
      </c>
      <c r="J1339" s="89">
        <v>0</v>
      </c>
      <c r="K1339" s="244">
        <f t="shared" si="213"/>
        <v>0</v>
      </c>
      <c r="L1339" s="93">
        <f t="shared" si="214"/>
        <v>0</v>
      </c>
      <c r="M1339" s="375">
        <f t="shared" si="215"/>
        <v>0</v>
      </c>
      <c r="N1339" s="225" t="b">
        <f t="shared" si="206"/>
        <v>0</v>
      </c>
      <c r="O1339" s="36"/>
      <c r="P1339" s="36"/>
      <c r="Q1339" s="36"/>
      <c r="R1339" s="36"/>
    </row>
    <row r="1340" spans="1:18" s="8" customFormat="1" ht="16.5" hidden="1" customHeight="1" x14ac:dyDescent="0.3">
      <c r="A1340" s="122" t="str">
        <f>'SOW Units'!B349</f>
        <v>18-17.</v>
      </c>
      <c r="B1340" s="542" t="str">
        <f>IF('SOW Units'!C349="","",'SOW Units'!C349)</f>
        <v>AS/SVE System - Small - Short Term ≤ 6 mos.</v>
      </c>
      <c r="C1340" s="543"/>
      <c r="D1340" s="57" t="str">
        <f>IF('SOW Units'!E349="","",'SOW Units'!E349)</f>
        <v>Per Month</v>
      </c>
      <c r="E1340" s="82">
        <f>'SOW Units'!K349</f>
        <v>0</v>
      </c>
      <c r="F1340" s="34">
        <f>'SOW Units'!G349</f>
        <v>6184</v>
      </c>
      <c r="G1340" s="244">
        <f t="shared" si="211"/>
        <v>0</v>
      </c>
      <c r="H1340" s="85">
        <v>0</v>
      </c>
      <c r="I1340" s="360">
        <f t="shared" si="212"/>
        <v>0</v>
      </c>
      <c r="J1340" s="89">
        <v>0</v>
      </c>
      <c r="K1340" s="244">
        <f t="shared" si="213"/>
        <v>0</v>
      </c>
      <c r="L1340" s="93">
        <f t="shared" si="214"/>
        <v>0</v>
      </c>
      <c r="M1340" s="375">
        <f t="shared" si="215"/>
        <v>0</v>
      </c>
      <c r="N1340" s="225" t="b">
        <f t="shared" si="206"/>
        <v>0</v>
      </c>
      <c r="O1340" s="36"/>
      <c r="P1340" s="36"/>
      <c r="Q1340" s="36"/>
      <c r="R1340" s="36"/>
    </row>
    <row r="1341" spans="1:18" s="8" customFormat="1" ht="16.5" hidden="1" customHeight="1" x14ac:dyDescent="0.3">
      <c r="A1341" s="122" t="str">
        <f>'SOW Units'!B350</f>
        <v>18-18.</v>
      </c>
      <c r="B1341" s="542" t="str">
        <f>IF('SOW Units'!C350="","",'SOW Units'!C350)</f>
        <v>AS/SVE System - Small - Long Term &gt; 6 mos.</v>
      </c>
      <c r="C1341" s="543"/>
      <c r="D1341" s="57" t="str">
        <f>IF('SOW Units'!E350="","",'SOW Units'!E350)</f>
        <v>Per Month</v>
      </c>
      <c r="E1341" s="82">
        <f>'SOW Units'!K350</f>
        <v>0</v>
      </c>
      <c r="F1341" s="34">
        <f>'SOW Units'!G350</f>
        <v>4131.75</v>
      </c>
      <c r="G1341" s="244">
        <f t="shared" si="211"/>
        <v>0</v>
      </c>
      <c r="H1341" s="85">
        <v>0</v>
      </c>
      <c r="I1341" s="360">
        <f t="shared" si="212"/>
        <v>0</v>
      </c>
      <c r="J1341" s="89">
        <v>0</v>
      </c>
      <c r="K1341" s="244">
        <f t="shared" si="213"/>
        <v>0</v>
      </c>
      <c r="L1341" s="93">
        <f t="shared" si="214"/>
        <v>0</v>
      </c>
      <c r="M1341" s="375">
        <f t="shared" si="215"/>
        <v>0</v>
      </c>
      <c r="N1341" s="225" t="b">
        <f t="shared" si="206"/>
        <v>0</v>
      </c>
      <c r="O1341" s="36"/>
      <c r="P1341" s="36"/>
      <c r="Q1341" s="36"/>
      <c r="R1341" s="36"/>
    </row>
    <row r="1342" spans="1:18" s="8" customFormat="1" ht="16.5" hidden="1" customHeight="1" x14ac:dyDescent="0.3">
      <c r="A1342" s="122" t="str">
        <f>'SOW Units'!B351</f>
        <v>18-19.</v>
      </c>
      <c r="B1342" s="542" t="str">
        <f>IF('SOW Units'!C351="","",'SOW Units'!C351)</f>
        <v>AS/SVE System - Medium - Short Term ≤ 6 mos.</v>
      </c>
      <c r="C1342" s="543"/>
      <c r="D1342" s="57" t="str">
        <f>IF('SOW Units'!E351="","",'SOW Units'!E351)</f>
        <v>Per Month</v>
      </c>
      <c r="E1342" s="82">
        <f>'SOW Units'!K351</f>
        <v>0</v>
      </c>
      <c r="F1342" s="34">
        <f>'SOW Units'!G351</f>
        <v>7218</v>
      </c>
      <c r="G1342" s="244">
        <f t="shared" si="211"/>
        <v>0</v>
      </c>
      <c r="H1342" s="85">
        <v>0</v>
      </c>
      <c r="I1342" s="360">
        <f t="shared" si="212"/>
        <v>0</v>
      </c>
      <c r="J1342" s="89">
        <v>0</v>
      </c>
      <c r="K1342" s="244">
        <f t="shared" si="213"/>
        <v>0</v>
      </c>
      <c r="L1342" s="93">
        <f t="shared" si="214"/>
        <v>0</v>
      </c>
      <c r="M1342" s="375">
        <f t="shared" si="215"/>
        <v>0</v>
      </c>
      <c r="N1342" s="225" t="b">
        <f t="shared" si="206"/>
        <v>0</v>
      </c>
      <c r="O1342" s="36"/>
      <c r="P1342" s="36"/>
      <c r="Q1342" s="36"/>
      <c r="R1342" s="36"/>
    </row>
    <row r="1343" spans="1:18" s="8" customFormat="1" ht="16.5" hidden="1" customHeight="1" x14ac:dyDescent="0.3">
      <c r="A1343" s="122" t="str">
        <f>'SOW Units'!B352</f>
        <v>18-20.</v>
      </c>
      <c r="B1343" s="542" t="str">
        <f>IF('SOW Units'!C352="","",'SOW Units'!C352)</f>
        <v>AS/SVE System - Medium - Long Term &gt; 6 mos.</v>
      </c>
      <c r="C1343" s="543"/>
      <c r="D1343" s="57" t="str">
        <f>IF('SOW Units'!E352="","",'SOW Units'!E352)</f>
        <v>Per Month</v>
      </c>
      <c r="E1343" s="82">
        <f>'SOW Units'!K352</f>
        <v>0</v>
      </c>
      <c r="F1343" s="34">
        <f>'SOW Units'!G352</f>
        <v>4822.6499999999996</v>
      </c>
      <c r="G1343" s="244">
        <f t="shared" si="211"/>
        <v>0</v>
      </c>
      <c r="H1343" s="85">
        <v>0</v>
      </c>
      <c r="I1343" s="360">
        <f t="shared" si="212"/>
        <v>0</v>
      </c>
      <c r="J1343" s="89">
        <v>0</v>
      </c>
      <c r="K1343" s="244">
        <f t="shared" si="213"/>
        <v>0</v>
      </c>
      <c r="L1343" s="93">
        <f t="shared" si="214"/>
        <v>0</v>
      </c>
      <c r="M1343" s="375">
        <f t="shared" si="215"/>
        <v>0</v>
      </c>
      <c r="N1343" s="225" t="b">
        <f t="shared" si="206"/>
        <v>0</v>
      </c>
      <c r="O1343" s="36"/>
      <c r="P1343" s="36"/>
      <c r="Q1343" s="36"/>
      <c r="R1343" s="36"/>
    </row>
    <row r="1344" spans="1:18" s="8" customFormat="1" ht="16.5" hidden="1" customHeight="1" x14ac:dyDescent="0.3">
      <c r="A1344" s="122" t="str">
        <f>'SOW Units'!B353</f>
        <v>18-21.</v>
      </c>
      <c r="B1344" s="542" t="str">
        <f>IF('SOW Units'!C353="","",'SOW Units'!C353)</f>
        <v>AS/SVE System - Large - Short Term ≤ 6 mos.</v>
      </c>
      <c r="C1344" s="543"/>
      <c r="D1344" s="57" t="str">
        <f>IF('SOW Units'!E353="","",'SOW Units'!E353)</f>
        <v>Per Month</v>
      </c>
      <c r="E1344" s="82">
        <f>'SOW Units'!K353</f>
        <v>0</v>
      </c>
      <c r="F1344" s="34">
        <f>'SOW Units'!G353</f>
        <v>9000</v>
      </c>
      <c r="G1344" s="244">
        <f t="shared" si="211"/>
        <v>0</v>
      </c>
      <c r="H1344" s="85">
        <v>0</v>
      </c>
      <c r="I1344" s="360">
        <f t="shared" si="212"/>
        <v>0</v>
      </c>
      <c r="J1344" s="89">
        <v>0</v>
      </c>
      <c r="K1344" s="244">
        <f t="shared" si="213"/>
        <v>0</v>
      </c>
      <c r="L1344" s="93">
        <f t="shared" si="214"/>
        <v>0</v>
      </c>
      <c r="M1344" s="375">
        <f t="shared" si="215"/>
        <v>0</v>
      </c>
      <c r="N1344" s="225" t="b">
        <f t="shared" si="206"/>
        <v>0</v>
      </c>
      <c r="O1344" s="36"/>
      <c r="P1344" s="36"/>
      <c r="Q1344" s="36"/>
      <c r="R1344" s="36"/>
    </row>
    <row r="1345" spans="1:18" s="8" customFormat="1" ht="16.5" hidden="1" customHeight="1" x14ac:dyDescent="0.3">
      <c r="A1345" s="122" t="str">
        <f>'SOW Units'!B354</f>
        <v>18-22.</v>
      </c>
      <c r="B1345" s="542" t="str">
        <f>IF('SOW Units'!C354="","",'SOW Units'!C354)</f>
        <v>AS/SVE System - Large - Long Term &gt; 6 mos.</v>
      </c>
      <c r="C1345" s="543"/>
      <c r="D1345" s="57" t="str">
        <f>IF('SOW Units'!E354="","",'SOW Units'!E354)</f>
        <v>Per Month</v>
      </c>
      <c r="E1345" s="82">
        <f>'SOW Units'!K354</f>
        <v>0</v>
      </c>
      <c r="F1345" s="34">
        <f>'SOW Units'!G354</f>
        <v>5775</v>
      </c>
      <c r="G1345" s="244">
        <f t="shared" si="211"/>
        <v>0</v>
      </c>
      <c r="H1345" s="85">
        <v>0</v>
      </c>
      <c r="I1345" s="360">
        <f t="shared" si="212"/>
        <v>0</v>
      </c>
      <c r="J1345" s="89">
        <v>0</v>
      </c>
      <c r="K1345" s="244">
        <f t="shared" si="213"/>
        <v>0</v>
      </c>
      <c r="L1345" s="93">
        <f t="shared" si="214"/>
        <v>0</v>
      </c>
      <c r="M1345" s="375">
        <f t="shared" si="215"/>
        <v>0</v>
      </c>
      <c r="N1345" s="225" t="b">
        <f t="shared" si="206"/>
        <v>0</v>
      </c>
      <c r="O1345" s="36"/>
      <c r="P1345" s="36"/>
      <c r="Q1345" s="36"/>
      <c r="R1345" s="36"/>
    </row>
    <row r="1346" spans="1:18" s="8" customFormat="1" ht="16.5" hidden="1" customHeight="1" x14ac:dyDescent="0.3">
      <c r="A1346" s="122" t="str">
        <f>'SOW Units'!B355</f>
        <v>18-23.</v>
      </c>
      <c r="B1346" s="542" t="str">
        <f>IF('SOW Units'!C355="","",'SOW Units'!C355)</f>
        <v>MPE System - Small - Short Term ≤ 6 mos.</v>
      </c>
      <c r="C1346" s="543"/>
      <c r="D1346" s="57" t="str">
        <f>IF('SOW Units'!E355="","",'SOW Units'!E355)</f>
        <v>Per Month</v>
      </c>
      <c r="E1346" s="82">
        <f>'SOW Units'!K355</f>
        <v>0</v>
      </c>
      <c r="F1346" s="34">
        <f>'SOW Units'!G355</f>
        <v>4130.7</v>
      </c>
      <c r="G1346" s="244">
        <f t="shared" si="211"/>
        <v>0</v>
      </c>
      <c r="H1346" s="85">
        <v>0</v>
      </c>
      <c r="I1346" s="360">
        <f t="shared" si="212"/>
        <v>0</v>
      </c>
      <c r="J1346" s="89">
        <v>0</v>
      </c>
      <c r="K1346" s="244">
        <f t="shared" si="213"/>
        <v>0</v>
      </c>
      <c r="L1346" s="93">
        <f t="shared" si="214"/>
        <v>0</v>
      </c>
      <c r="M1346" s="375">
        <f t="shared" si="215"/>
        <v>0</v>
      </c>
      <c r="N1346" s="225" t="b">
        <f t="shared" si="206"/>
        <v>0</v>
      </c>
      <c r="O1346" s="36"/>
      <c r="P1346" s="36"/>
      <c r="Q1346" s="36"/>
      <c r="R1346" s="36"/>
    </row>
    <row r="1347" spans="1:18" s="8" customFormat="1" ht="16.5" hidden="1" customHeight="1" x14ac:dyDescent="0.3">
      <c r="A1347" s="122" t="str">
        <f>'SOW Units'!B356</f>
        <v>18-24.</v>
      </c>
      <c r="B1347" s="542" t="str">
        <f>IF('SOW Units'!C356="","",'SOW Units'!C356)</f>
        <v>MPE System - Small - Long Term &gt; 6 mos.</v>
      </c>
      <c r="C1347" s="543"/>
      <c r="D1347" s="57" t="str">
        <f>IF('SOW Units'!E356="","",'SOW Units'!E356)</f>
        <v>Per Month</v>
      </c>
      <c r="E1347" s="82">
        <f>'SOW Units'!K356</f>
        <v>0</v>
      </c>
      <c r="F1347" s="34">
        <f>'SOW Units'!G356</f>
        <v>2759.55</v>
      </c>
      <c r="G1347" s="244">
        <f t="shared" si="211"/>
        <v>0</v>
      </c>
      <c r="H1347" s="85">
        <v>0</v>
      </c>
      <c r="I1347" s="360">
        <f t="shared" si="212"/>
        <v>0</v>
      </c>
      <c r="J1347" s="89">
        <v>0</v>
      </c>
      <c r="K1347" s="244">
        <f t="shared" si="213"/>
        <v>0</v>
      </c>
      <c r="L1347" s="93">
        <f t="shared" si="214"/>
        <v>0</v>
      </c>
      <c r="M1347" s="375">
        <f t="shared" si="215"/>
        <v>0</v>
      </c>
      <c r="N1347" s="225" t="b">
        <f t="shared" si="206"/>
        <v>0</v>
      </c>
      <c r="O1347" s="36"/>
      <c r="P1347" s="36"/>
      <c r="Q1347" s="36"/>
      <c r="R1347" s="36"/>
    </row>
    <row r="1348" spans="1:18" s="9" customFormat="1" ht="16.5" hidden="1" customHeight="1" x14ac:dyDescent="0.3">
      <c r="A1348" s="122" t="str">
        <f>'SOW Units'!B357</f>
        <v>18-25.</v>
      </c>
      <c r="B1348" s="542" t="str">
        <f>IF('SOW Units'!C357="","",'SOW Units'!C357)</f>
        <v>MPE System - Medium - Short Term ≤ 6 mos.</v>
      </c>
      <c r="C1348" s="543"/>
      <c r="D1348" s="57" t="str">
        <f>IF('SOW Units'!E357="","",'SOW Units'!E357)</f>
        <v>Per Month</v>
      </c>
      <c r="E1348" s="82">
        <f>'SOW Units'!K357</f>
        <v>0</v>
      </c>
      <c r="F1348" s="34">
        <f>'SOW Units'!G357</f>
        <v>6039.6</v>
      </c>
      <c r="G1348" s="244">
        <f t="shared" si="211"/>
        <v>0</v>
      </c>
      <c r="H1348" s="85">
        <v>0</v>
      </c>
      <c r="I1348" s="360">
        <f t="shared" si="212"/>
        <v>0</v>
      </c>
      <c r="J1348" s="89">
        <v>0</v>
      </c>
      <c r="K1348" s="244">
        <f t="shared" si="213"/>
        <v>0</v>
      </c>
      <c r="L1348" s="93">
        <f t="shared" si="214"/>
        <v>0</v>
      </c>
      <c r="M1348" s="375">
        <f t="shared" si="215"/>
        <v>0</v>
      </c>
      <c r="N1348" s="225" t="b">
        <f t="shared" si="206"/>
        <v>0</v>
      </c>
      <c r="O1348" s="45"/>
      <c r="P1348" s="45"/>
      <c r="Q1348" s="45"/>
      <c r="R1348" s="45"/>
    </row>
    <row r="1349" spans="1:18" s="8" customFormat="1" ht="16.5" hidden="1" customHeight="1" x14ac:dyDescent="0.3">
      <c r="A1349" s="122" t="str">
        <f>'SOW Units'!B358</f>
        <v>18-26.</v>
      </c>
      <c r="B1349" s="542" t="str">
        <f>IF('SOW Units'!C358="","",'SOW Units'!C358)</f>
        <v>MPE System - Medium - Long Term &gt; 6 mos.</v>
      </c>
      <c r="C1349" s="543"/>
      <c r="D1349" s="57" t="str">
        <f>IF('SOW Units'!E358="","",'SOW Units'!E358)</f>
        <v>Per Month</v>
      </c>
      <c r="E1349" s="82">
        <f>'SOW Units'!K358</f>
        <v>0</v>
      </c>
      <c r="F1349" s="34">
        <f>'SOW Units'!G358</f>
        <v>4035.15</v>
      </c>
      <c r="G1349" s="244">
        <f t="shared" si="211"/>
        <v>0</v>
      </c>
      <c r="H1349" s="85">
        <v>0</v>
      </c>
      <c r="I1349" s="360">
        <f t="shared" si="212"/>
        <v>0</v>
      </c>
      <c r="J1349" s="89">
        <v>0</v>
      </c>
      <c r="K1349" s="244">
        <f t="shared" si="213"/>
        <v>0</v>
      </c>
      <c r="L1349" s="93">
        <f t="shared" si="214"/>
        <v>0</v>
      </c>
      <c r="M1349" s="375">
        <f t="shared" si="215"/>
        <v>0</v>
      </c>
      <c r="N1349" s="225" t="b">
        <f t="shared" si="206"/>
        <v>0</v>
      </c>
      <c r="O1349" s="36"/>
      <c r="P1349" s="36"/>
      <c r="Q1349" s="36"/>
      <c r="R1349" s="36"/>
    </row>
    <row r="1350" spans="1:18" s="8" customFormat="1" ht="16.5" hidden="1" customHeight="1" x14ac:dyDescent="0.3">
      <c r="A1350" s="122" t="str">
        <f>'SOW Units'!B359</f>
        <v>18-27.</v>
      </c>
      <c r="B1350" s="542" t="str">
        <f>IF('SOW Units'!C359="","",'SOW Units'!C359)</f>
        <v>MPE System - Large - Short Term ≤ 6 mos.</v>
      </c>
      <c r="C1350" s="543"/>
      <c r="D1350" s="57" t="str">
        <f>IF('SOW Units'!E359="","",'SOW Units'!E359)</f>
        <v>Per Month</v>
      </c>
      <c r="E1350" s="82">
        <f>'SOW Units'!K359</f>
        <v>0</v>
      </c>
      <c r="F1350" s="34">
        <f>'SOW Units'!G359</f>
        <v>6830.25</v>
      </c>
      <c r="G1350" s="244">
        <f t="shared" si="211"/>
        <v>0</v>
      </c>
      <c r="H1350" s="85">
        <v>0</v>
      </c>
      <c r="I1350" s="360">
        <f t="shared" si="212"/>
        <v>0</v>
      </c>
      <c r="J1350" s="89">
        <v>0</v>
      </c>
      <c r="K1350" s="244">
        <f t="shared" si="213"/>
        <v>0</v>
      </c>
      <c r="L1350" s="93">
        <f t="shared" si="214"/>
        <v>0</v>
      </c>
      <c r="M1350" s="375">
        <f t="shared" si="215"/>
        <v>0</v>
      </c>
      <c r="N1350" s="225" t="b">
        <f t="shared" si="206"/>
        <v>0</v>
      </c>
      <c r="O1350" s="36"/>
      <c r="P1350" s="36"/>
      <c r="Q1350" s="36"/>
      <c r="R1350" s="36"/>
    </row>
    <row r="1351" spans="1:18" s="8" customFormat="1" ht="16.5" hidden="1" customHeight="1" x14ac:dyDescent="0.3">
      <c r="A1351" s="122" t="str">
        <f>'SOW Units'!B360</f>
        <v>18-28.</v>
      </c>
      <c r="B1351" s="542" t="str">
        <f>IF('SOW Units'!C360="","",'SOW Units'!C360)</f>
        <v>MPE System - Large - Long Term &gt; 6 mos.</v>
      </c>
      <c r="C1351" s="543"/>
      <c r="D1351" s="57" t="str">
        <f>IF('SOW Units'!E360="","",'SOW Units'!E360)</f>
        <v>Per Month</v>
      </c>
      <c r="E1351" s="82">
        <f>'SOW Units'!K360</f>
        <v>0</v>
      </c>
      <c r="F1351" s="34">
        <f>'SOW Units'!G360</f>
        <v>5181.75</v>
      </c>
      <c r="G1351" s="244">
        <f t="shared" si="211"/>
        <v>0</v>
      </c>
      <c r="H1351" s="85">
        <v>0</v>
      </c>
      <c r="I1351" s="360">
        <f t="shared" si="212"/>
        <v>0</v>
      </c>
      <c r="J1351" s="89">
        <v>0</v>
      </c>
      <c r="K1351" s="244">
        <f t="shared" si="213"/>
        <v>0</v>
      </c>
      <c r="L1351" s="93">
        <f t="shared" si="214"/>
        <v>0</v>
      </c>
      <c r="M1351" s="375">
        <f t="shared" si="215"/>
        <v>0</v>
      </c>
      <c r="N1351" s="225" t="b">
        <f t="shared" si="206"/>
        <v>0</v>
      </c>
      <c r="O1351" s="36"/>
      <c r="P1351" s="36"/>
      <c r="Q1351" s="36"/>
      <c r="R1351" s="36"/>
    </row>
    <row r="1352" spans="1:18" s="8" customFormat="1" ht="16.5" hidden="1" customHeight="1" x14ac:dyDescent="0.3">
      <c r="A1352" s="122" t="str">
        <f>'SOW Units'!B361</f>
        <v>18-29.</v>
      </c>
      <c r="B1352" s="542" t="str">
        <f>IF('SOW Units'!C361="","",'SOW Units'!C361)</f>
        <v>Groundwater Treatment - Add On - Small - Short Term ≤ 6 mos.</v>
      </c>
      <c r="C1352" s="543"/>
      <c r="D1352" s="57" t="str">
        <f>IF('SOW Units'!E361="","",'SOW Units'!E361)</f>
        <v>Per Month</v>
      </c>
      <c r="E1352" s="82">
        <f>'SOW Units'!K361</f>
        <v>0</v>
      </c>
      <c r="F1352" s="34">
        <f>'SOW Units'!G361</f>
        <v>619.32000000000005</v>
      </c>
      <c r="G1352" s="244">
        <f t="shared" si="211"/>
        <v>0</v>
      </c>
      <c r="H1352" s="85">
        <v>0</v>
      </c>
      <c r="I1352" s="360">
        <f t="shared" si="212"/>
        <v>0</v>
      </c>
      <c r="J1352" s="89">
        <v>0</v>
      </c>
      <c r="K1352" s="244">
        <f t="shared" si="213"/>
        <v>0</v>
      </c>
      <c r="L1352" s="93">
        <f t="shared" si="214"/>
        <v>0</v>
      </c>
      <c r="M1352" s="375">
        <f t="shared" si="215"/>
        <v>0</v>
      </c>
      <c r="N1352" s="225" t="b">
        <f t="shared" si="206"/>
        <v>0</v>
      </c>
      <c r="O1352" s="36"/>
      <c r="P1352" s="36"/>
      <c r="Q1352" s="36"/>
      <c r="R1352" s="36"/>
    </row>
    <row r="1353" spans="1:18" s="8" customFormat="1" ht="16.5" hidden="1" customHeight="1" x14ac:dyDescent="0.3">
      <c r="A1353" s="122" t="str">
        <f>'SOW Units'!B362</f>
        <v>18-30.</v>
      </c>
      <c r="B1353" s="542" t="str">
        <f>IF('SOW Units'!C362="","",'SOW Units'!C362)</f>
        <v>Groundwater Treatment - Add On - Medium - Short Term ≤ 6 mos.</v>
      </c>
      <c r="C1353" s="543"/>
      <c r="D1353" s="57" t="str">
        <f>IF('SOW Units'!E362="","",'SOW Units'!E362)</f>
        <v>Per Month</v>
      </c>
      <c r="E1353" s="82">
        <f>'SOW Units'!K362</f>
        <v>0</v>
      </c>
      <c r="F1353" s="34">
        <f>'SOW Units'!G362</f>
        <v>1007.12</v>
      </c>
      <c r="G1353" s="244">
        <f t="shared" si="211"/>
        <v>0</v>
      </c>
      <c r="H1353" s="85">
        <v>0</v>
      </c>
      <c r="I1353" s="360">
        <f t="shared" si="212"/>
        <v>0</v>
      </c>
      <c r="J1353" s="89">
        <v>0</v>
      </c>
      <c r="K1353" s="244">
        <f t="shared" si="213"/>
        <v>0</v>
      </c>
      <c r="L1353" s="93">
        <f t="shared" si="214"/>
        <v>0</v>
      </c>
      <c r="M1353" s="375">
        <f t="shared" si="215"/>
        <v>0</v>
      </c>
      <c r="N1353" s="225" t="b">
        <f t="shared" si="206"/>
        <v>0</v>
      </c>
      <c r="O1353" s="36"/>
      <c r="P1353" s="36"/>
      <c r="Q1353" s="36"/>
      <c r="R1353" s="36"/>
    </row>
    <row r="1354" spans="1:18" s="8" customFormat="1" ht="16.5" hidden="1" customHeight="1" x14ac:dyDescent="0.3">
      <c r="A1354" s="122" t="str">
        <f>'SOW Units'!B363</f>
        <v>18-31.</v>
      </c>
      <c r="B1354" s="542" t="str">
        <f>IF('SOW Units'!C363="","",'SOW Units'!C363)</f>
        <v>Groundwater Treatment - Add On - Large - Short Term ≤ 6 mos.</v>
      </c>
      <c r="C1354" s="543"/>
      <c r="D1354" s="57" t="str">
        <f>IF('SOW Units'!E363="","",'SOW Units'!E363)</f>
        <v>Per Month</v>
      </c>
      <c r="E1354" s="82">
        <f>'SOW Units'!K363</f>
        <v>0</v>
      </c>
      <c r="F1354" s="34">
        <f>'SOW Units'!G363</f>
        <v>2025.83</v>
      </c>
      <c r="G1354" s="244">
        <f t="shared" si="211"/>
        <v>0</v>
      </c>
      <c r="H1354" s="85">
        <v>0</v>
      </c>
      <c r="I1354" s="360">
        <f t="shared" si="212"/>
        <v>0</v>
      </c>
      <c r="J1354" s="89">
        <v>0</v>
      </c>
      <c r="K1354" s="244">
        <f t="shared" si="213"/>
        <v>0</v>
      </c>
      <c r="L1354" s="93">
        <f t="shared" si="214"/>
        <v>0</v>
      </c>
      <c r="M1354" s="375">
        <f t="shared" si="215"/>
        <v>0</v>
      </c>
      <c r="N1354" s="225" t="b">
        <f t="shared" si="206"/>
        <v>0</v>
      </c>
      <c r="O1354" s="36"/>
      <c r="P1354" s="36"/>
      <c r="Q1354" s="36"/>
      <c r="R1354" s="36"/>
    </row>
    <row r="1355" spans="1:18" s="8" customFormat="1" ht="16.5" hidden="1" customHeight="1" x14ac:dyDescent="0.3">
      <c r="A1355" s="122" t="str">
        <f>'SOW Units'!B364</f>
        <v>18-32.</v>
      </c>
      <c r="B1355" s="542" t="str">
        <f>IF('SOW Units'!C364="","",'SOW Units'!C364)</f>
        <v>Groundwater Treatment - Add On - Small - Long Term &gt; 6 mos.</v>
      </c>
      <c r="C1355" s="543"/>
      <c r="D1355" s="57" t="str">
        <f>IF('SOW Units'!E364="","",'SOW Units'!E364)</f>
        <v>Per Month</v>
      </c>
      <c r="E1355" s="82">
        <f>'SOW Units'!K364</f>
        <v>0</v>
      </c>
      <c r="F1355" s="34">
        <f>'SOW Units'!G364</f>
        <v>324.13</v>
      </c>
      <c r="G1355" s="244">
        <f t="shared" si="211"/>
        <v>0</v>
      </c>
      <c r="H1355" s="85">
        <v>0</v>
      </c>
      <c r="I1355" s="360">
        <f t="shared" si="212"/>
        <v>0</v>
      </c>
      <c r="J1355" s="89">
        <v>0</v>
      </c>
      <c r="K1355" s="244">
        <f t="shared" si="213"/>
        <v>0</v>
      </c>
      <c r="L1355" s="93">
        <f t="shared" si="214"/>
        <v>0</v>
      </c>
      <c r="M1355" s="375">
        <f t="shared" si="215"/>
        <v>0</v>
      </c>
      <c r="N1355" s="225" t="b">
        <f t="shared" si="206"/>
        <v>0</v>
      </c>
      <c r="O1355" s="36"/>
      <c r="P1355" s="36"/>
      <c r="Q1355" s="36"/>
      <c r="R1355" s="36"/>
    </row>
    <row r="1356" spans="1:18" s="8" customFormat="1" ht="16.5" hidden="1" customHeight="1" x14ac:dyDescent="0.3">
      <c r="A1356" s="122" t="str">
        <f>'SOW Units'!B365</f>
        <v>18-33.</v>
      </c>
      <c r="B1356" s="542" t="str">
        <f>IF('SOW Units'!C365="","",'SOW Units'!C365)</f>
        <v>Groundwater Treatment - Add On - Medium - Long Term &gt; 6 mos.</v>
      </c>
      <c r="C1356" s="543"/>
      <c r="D1356" s="57" t="str">
        <f>IF('SOW Units'!E365="","",'SOW Units'!E365)</f>
        <v>Per Month</v>
      </c>
      <c r="E1356" s="82">
        <f>'SOW Units'!K365</f>
        <v>0</v>
      </c>
      <c r="F1356" s="34">
        <f>'SOW Units'!G365</f>
        <v>619.32000000000005</v>
      </c>
      <c r="G1356" s="244">
        <f t="shared" si="211"/>
        <v>0</v>
      </c>
      <c r="H1356" s="85">
        <v>0</v>
      </c>
      <c r="I1356" s="360">
        <f t="shared" si="212"/>
        <v>0</v>
      </c>
      <c r="J1356" s="89">
        <v>0</v>
      </c>
      <c r="K1356" s="244">
        <f t="shared" si="213"/>
        <v>0</v>
      </c>
      <c r="L1356" s="93">
        <f t="shared" si="214"/>
        <v>0</v>
      </c>
      <c r="M1356" s="375">
        <f t="shared" si="215"/>
        <v>0</v>
      </c>
      <c r="N1356" s="225" t="b">
        <f t="shared" si="206"/>
        <v>0</v>
      </c>
      <c r="O1356" s="36"/>
      <c r="P1356" s="36"/>
      <c r="Q1356" s="36"/>
      <c r="R1356" s="36"/>
    </row>
    <row r="1357" spans="1:18" s="8" customFormat="1" ht="16.5" hidden="1" customHeight="1" x14ac:dyDescent="0.3">
      <c r="A1357" s="122" t="str">
        <f>'SOW Units'!B366</f>
        <v>18-34.</v>
      </c>
      <c r="B1357" s="542" t="str">
        <f>IF('SOW Units'!C366="","",'SOW Units'!C366)</f>
        <v>Groundwater Treatment - Add On - Large - Long Term &gt; 6 mos.</v>
      </c>
      <c r="C1357" s="543"/>
      <c r="D1357" s="57" t="str">
        <f>IF('SOW Units'!E366="","",'SOW Units'!E366)</f>
        <v>Per Month</v>
      </c>
      <c r="E1357" s="82">
        <f>'SOW Units'!K366</f>
        <v>0</v>
      </c>
      <c r="F1357" s="34">
        <f>'SOW Units'!G366</f>
        <v>1238.6500000000001</v>
      </c>
      <c r="G1357" s="244">
        <f t="shared" si="211"/>
        <v>0</v>
      </c>
      <c r="H1357" s="85">
        <v>0</v>
      </c>
      <c r="I1357" s="360">
        <f t="shared" si="212"/>
        <v>0</v>
      </c>
      <c r="J1357" s="89">
        <v>0</v>
      </c>
      <c r="K1357" s="244">
        <f t="shared" si="213"/>
        <v>0</v>
      </c>
      <c r="L1357" s="93">
        <f t="shared" si="214"/>
        <v>0</v>
      </c>
      <c r="M1357" s="375">
        <f t="shared" si="215"/>
        <v>0</v>
      </c>
      <c r="N1357" s="225" t="b">
        <f t="shared" si="206"/>
        <v>0</v>
      </c>
      <c r="O1357" s="36"/>
      <c r="P1357" s="36"/>
      <c r="Q1357" s="36"/>
      <c r="R1357" s="36"/>
    </row>
    <row r="1358" spans="1:18" s="8" customFormat="1" ht="16.5" hidden="1" customHeight="1" x14ac:dyDescent="0.3">
      <c r="A1358" s="122" t="str">
        <f>'SOW Units'!B367</f>
        <v>18-35.</v>
      </c>
      <c r="B1358" s="542" t="str">
        <f>IF('SOW Units'!C367="","",'SOW Units'!C367)</f>
        <v>Carbon Off Gas Treatment - Add On - Small - Short Term ≤ 6 mos.</v>
      </c>
      <c r="C1358" s="543"/>
      <c r="D1358" s="57" t="str">
        <f>IF('SOW Units'!E367="","",'SOW Units'!E367)</f>
        <v>Per Month</v>
      </c>
      <c r="E1358" s="82">
        <f>'SOW Units'!K367</f>
        <v>0</v>
      </c>
      <c r="F1358" s="34">
        <f>'SOW Units'!G367</f>
        <v>648.27</v>
      </c>
      <c r="G1358" s="244">
        <f t="shared" si="211"/>
        <v>0</v>
      </c>
      <c r="H1358" s="85">
        <v>0</v>
      </c>
      <c r="I1358" s="360">
        <f t="shared" si="212"/>
        <v>0</v>
      </c>
      <c r="J1358" s="89">
        <v>0</v>
      </c>
      <c r="K1358" s="244">
        <f t="shared" si="213"/>
        <v>0</v>
      </c>
      <c r="L1358" s="93">
        <f t="shared" si="214"/>
        <v>0</v>
      </c>
      <c r="M1358" s="375">
        <f t="shared" si="215"/>
        <v>0</v>
      </c>
      <c r="N1358" s="225" t="b">
        <f t="shared" si="206"/>
        <v>0</v>
      </c>
      <c r="O1358" s="36"/>
      <c r="P1358" s="36"/>
      <c r="Q1358" s="36"/>
      <c r="R1358" s="36"/>
    </row>
    <row r="1359" spans="1:18" s="8" customFormat="1" ht="16.5" hidden="1" customHeight="1" x14ac:dyDescent="0.3">
      <c r="A1359" s="122" t="str">
        <f>'SOW Units'!B368</f>
        <v>18-36.</v>
      </c>
      <c r="B1359" s="542" t="str">
        <f>IF('SOW Units'!C368="","",'SOW Units'!C368)</f>
        <v>Carbon Off Gas Treatment - Add On - Medium - Short Term ≤ 6 mos.</v>
      </c>
      <c r="C1359" s="543"/>
      <c r="D1359" s="57" t="str">
        <f>IF('SOW Units'!E368="","",'SOW Units'!E368)</f>
        <v>Per Month</v>
      </c>
      <c r="E1359" s="82">
        <f>'SOW Units'!K368</f>
        <v>0</v>
      </c>
      <c r="F1359" s="34">
        <f>'SOW Units'!G368</f>
        <v>648.27</v>
      </c>
      <c r="G1359" s="244">
        <f t="shared" si="211"/>
        <v>0</v>
      </c>
      <c r="H1359" s="85">
        <v>0</v>
      </c>
      <c r="I1359" s="360">
        <f t="shared" si="212"/>
        <v>0</v>
      </c>
      <c r="J1359" s="89">
        <v>0</v>
      </c>
      <c r="K1359" s="244">
        <f t="shared" si="213"/>
        <v>0</v>
      </c>
      <c r="L1359" s="93">
        <f t="shared" si="214"/>
        <v>0</v>
      </c>
      <c r="M1359" s="375">
        <f t="shared" si="215"/>
        <v>0</v>
      </c>
      <c r="N1359" s="225" t="b">
        <f t="shared" si="206"/>
        <v>0</v>
      </c>
      <c r="O1359" s="36"/>
      <c r="P1359" s="36"/>
      <c r="Q1359" s="36"/>
      <c r="R1359" s="36"/>
    </row>
    <row r="1360" spans="1:18" s="9" customFormat="1" ht="16.5" hidden="1" customHeight="1" x14ac:dyDescent="0.3">
      <c r="A1360" s="122" t="str">
        <f>'SOW Units'!B369</f>
        <v>18-37.</v>
      </c>
      <c r="B1360" s="542" t="str">
        <f>IF('SOW Units'!C369="","",'SOW Units'!C369)</f>
        <v>Carbon Off Gas Treatment - Add On - Large - Short Term ≤ 6 mos.</v>
      </c>
      <c r="C1360" s="543"/>
      <c r="D1360" s="57" t="str">
        <f>IF('SOW Units'!E369="","",'SOW Units'!E369)</f>
        <v>Per Month</v>
      </c>
      <c r="E1360" s="82">
        <f>'SOW Units'!K369</f>
        <v>0</v>
      </c>
      <c r="F1360" s="34">
        <f>'SOW Units'!G369</f>
        <v>1670</v>
      </c>
      <c r="G1360" s="244">
        <f t="shared" si="211"/>
        <v>0</v>
      </c>
      <c r="H1360" s="85">
        <v>0</v>
      </c>
      <c r="I1360" s="360">
        <f t="shared" si="212"/>
        <v>0</v>
      </c>
      <c r="J1360" s="89">
        <v>0</v>
      </c>
      <c r="K1360" s="244">
        <f t="shared" si="213"/>
        <v>0</v>
      </c>
      <c r="L1360" s="93">
        <f t="shared" si="214"/>
        <v>0</v>
      </c>
      <c r="M1360" s="375">
        <f t="shared" si="215"/>
        <v>0</v>
      </c>
      <c r="N1360" s="225" t="b">
        <f t="shared" si="206"/>
        <v>0</v>
      </c>
      <c r="O1360" s="45"/>
      <c r="P1360" s="45"/>
      <c r="Q1360" s="45"/>
      <c r="R1360" s="45"/>
    </row>
    <row r="1361" spans="1:18" s="8" customFormat="1" ht="16.5" hidden="1" customHeight="1" x14ac:dyDescent="0.3">
      <c r="A1361" s="122" t="str">
        <f>'SOW Units'!B370</f>
        <v>18-38.</v>
      </c>
      <c r="B1361" s="542" t="str">
        <f>IF('SOW Units'!C370="","",'SOW Units'!C370)</f>
        <v>Carbon Off Gas Treatment - Add On - Small- Long Term &gt; 6 mos.</v>
      </c>
      <c r="C1361" s="543"/>
      <c r="D1361" s="57" t="str">
        <f>IF('SOW Units'!E370="","",'SOW Units'!E370)</f>
        <v>Per Month</v>
      </c>
      <c r="E1361" s="82">
        <f>'SOW Units'!K370</f>
        <v>0</v>
      </c>
      <c r="F1361" s="34">
        <f>'SOW Units'!G370</f>
        <v>315</v>
      </c>
      <c r="G1361" s="244">
        <f t="shared" si="211"/>
        <v>0</v>
      </c>
      <c r="H1361" s="85">
        <v>0</v>
      </c>
      <c r="I1361" s="360">
        <f t="shared" si="212"/>
        <v>0</v>
      </c>
      <c r="J1361" s="89">
        <v>0</v>
      </c>
      <c r="K1361" s="244">
        <f t="shared" si="213"/>
        <v>0</v>
      </c>
      <c r="L1361" s="93">
        <f t="shared" si="214"/>
        <v>0</v>
      </c>
      <c r="M1361" s="375">
        <f t="shared" si="215"/>
        <v>0</v>
      </c>
      <c r="N1361" s="225" t="b">
        <f t="shared" si="206"/>
        <v>0</v>
      </c>
      <c r="O1361" s="36"/>
      <c r="P1361" s="36"/>
      <c r="Q1361" s="36"/>
      <c r="R1361" s="36"/>
    </row>
    <row r="1362" spans="1:18" s="8" customFormat="1" ht="16.5" hidden="1" customHeight="1" x14ac:dyDescent="0.3">
      <c r="A1362" s="122" t="str">
        <f>'SOW Units'!B371</f>
        <v>18-39.</v>
      </c>
      <c r="B1362" s="542" t="str">
        <f>IF('SOW Units'!C371="","",'SOW Units'!C371)</f>
        <v>Carbon Off Gas Treatment - Add On - Medium - Long Term &gt; 6 mos.</v>
      </c>
      <c r="C1362" s="543"/>
      <c r="D1362" s="57" t="str">
        <f>IF('SOW Units'!E371="","",'SOW Units'!E371)</f>
        <v>Per Month</v>
      </c>
      <c r="E1362" s="82">
        <f>'SOW Units'!K371</f>
        <v>0</v>
      </c>
      <c r="F1362" s="34">
        <f>'SOW Units'!G371</f>
        <v>315</v>
      </c>
      <c r="G1362" s="244">
        <f t="shared" si="211"/>
        <v>0</v>
      </c>
      <c r="H1362" s="85">
        <v>0</v>
      </c>
      <c r="I1362" s="360">
        <f t="shared" si="212"/>
        <v>0</v>
      </c>
      <c r="J1362" s="89">
        <v>0</v>
      </c>
      <c r="K1362" s="244">
        <f t="shared" si="213"/>
        <v>0</v>
      </c>
      <c r="L1362" s="93">
        <f t="shared" si="214"/>
        <v>0</v>
      </c>
      <c r="M1362" s="375">
        <f t="shared" si="215"/>
        <v>0</v>
      </c>
      <c r="N1362" s="225" t="b">
        <f t="shared" si="206"/>
        <v>0</v>
      </c>
      <c r="O1362" s="36"/>
      <c r="P1362" s="36"/>
      <c r="Q1362" s="36"/>
      <c r="R1362" s="36"/>
    </row>
    <row r="1363" spans="1:18" s="8" customFormat="1" ht="16.5" hidden="1" customHeight="1" x14ac:dyDescent="0.3">
      <c r="A1363" s="122" t="str">
        <f>'SOW Units'!B372</f>
        <v>18-40.</v>
      </c>
      <c r="B1363" s="542" t="str">
        <f>IF('SOW Units'!C372="","",'SOW Units'!C372)</f>
        <v xml:space="preserve">Carbon Off Gas Treatment - Add On - Large - Long Term &gt; 6 mos. </v>
      </c>
      <c r="C1363" s="543"/>
      <c r="D1363" s="57" t="str">
        <f>IF('SOW Units'!E372="","",'SOW Units'!E372)</f>
        <v>Per Month</v>
      </c>
      <c r="E1363" s="82">
        <f>'SOW Units'!K372</f>
        <v>0</v>
      </c>
      <c r="F1363" s="34">
        <f>'SOW Units'!G372</f>
        <v>420</v>
      </c>
      <c r="G1363" s="244">
        <f t="shared" si="211"/>
        <v>0</v>
      </c>
      <c r="H1363" s="85">
        <v>0</v>
      </c>
      <c r="I1363" s="360">
        <f t="shared" si="212"/>
        <v>0</v>
      </c>
      <c r="J1363" s="89">
        <v>0</v>
      </c>
      <c r="K1363" s="244">
        <f t="shared" si="213"/>
        <v>0</v>
      </c>
      <c r="L1363" s="93">
        <f t="shared" si="214"/>
        <v>0</v>
      </c>
      <c r="M1363" s="375">
        <f t="shared" si="215"/>
        <v>0</v>
      </c>
      <c r="N1363" s="225" t="b">
        <f t="shared" si="206"/>
        <v>0</v>
      </c>
      <c r="O1363" s="36"/>
      <c r="P1363" s="36"/>
      <c r="Q1363" s="36"/>
      <c r="R1363" s="36"/>
    </row>
    <row r="1364" spans="1:18" s="8" customFormat="1" ht="16.5" hidden="1" customHeight="1" x14ac:dyDescent="0.3">
      <c r="A1364" s="122" t="str">
        <f>'SOW Units'!B373</f>
        <v>18-41.</v>
      </c>
      <c r="B1364" s="542" t="str">
        <f>IF('SOW Units'!C373="","",'SOW Units'!C373)</f>
        <v>Thermox/Catox Off Gas Treatment - Add On - Small - Short Term ≤ 6 mos.</v>
      </c>
      <c r="C1364" s="543"/>
      <c r="D1364" s="57" t="str">
        <f>IF('SOW Units'!E373="","",'SOW Units'!E373)</f>
        <v>Per Month</v>
      </c>
      <c r="E1364" s="82">
        <f>'SOW Units'!K373</f>
        <v>0</v>
      </c>
      <c r="F1364" s="34">
        <f>'SOW Units'!G373</f>
        <v>2730</v>
      </c>
      <c r="G1364" s="244">
        <f t="shared" si="211"/>
        <v>0</v>
      </c>
      <c r="H1364" s="85">
        <v>0</v>
      </c>
      <c r="I1364" s="360">
        <f t="shared" si="212"/>
        <v>0</v>
      </c>
      <c r="J1364" s="89">
        <v>0</v>
      </c>
      <c r="K1364" s="244">
        <f t="shared" si="213"/>
        <v>0</v>
      </c>
      <c r="L1364" s="93">
        <f t="shared" si="214"/>
        <v>0</v>
      </c>
      <c r="M1364" s="375">
        <f t="shared" si="215"/>
        <v>0</v>
      </c>
      <c r="N1364" s="225" t="b">
        <f t="shared" si="206"/>
        <v>0</v>
      </c>
      <c r="O1364" s="36"/>
      <c r="P1364" s="36"/>
      <c r="Q1364" s="36"/>
      <c r="R1364" s="36"/>
    </row>
    <row r="1365" spans="1:18" s="8" customFormat="1" ht="16.5" hidden="1" customHeight="1" x14ac:dyDescent="0.3">
      <c r="A1365" s="122" t="str">
        <f>'SOW Units'!B374</f>
        <v>18-42.</v>
      </c>
      <c r="B1365" s="542" t="str">
        <f>IF('SOW Units'!C374="","",'SOW Units'!C374)</f>
        <v>Thermox/Catox Off Gas Treatment - Add On - Medium - Short Term ≤ 6 mos.</v>
      </c>
      <c r="C1365" s="543"/>
      <c r="D1365" s="57" t="str">
        <f>IF('SOW Units'!E374="","",'SOW Units'!E374)</f>
        <v>Per Month</v>
      </c>
      <c r="E1365" s="82">
        <f>'SOW Units'!K374</f>
        <v>0</v>
      </c>
      <c r="F1365" s="34">
        <f>'SOW Units'!G374</f>
        <v>2940</v>
      </c>
      <c r="G1365" s="244">
        <f t="shared" si="211"/>
        <v>0</v>
      </c>
      <c r="H1365" s="85">
        <v>0</v>
      </c>
      <c r="I1365" s="360">
        <f t="shared" si="212"/>
        <v>0</v>
      </c>
      <c r="J1365" s="89">
        <v>0</v>
      </c>
      <c r="K1365" s="244">
        <f t="shared" si="213"/>
        <v>0</v>
      </c>
      <c r="L1365" s="93">
        <f t="shared" si="214"/>
        <v>0</v>
      </c>
      <c r="M1365" s="375">
        <f t="shared" si="215"/>
        <v>0</v>
      </c>
      <c r="N1365" s="225" t="b">
        <f t="shared" si="206"/>
        <v>0</v>
      </c>
      <c r="O1365" s="36"/>
      <c r="P1365" s="36"/>
      <c r="Q1365" s="36"/>
      <c r="R1365" s="36"/>
    </row>
    <row r="1366" spans="1:18" s="8" customFormat="1" ht="16.5" hidden="1" customHeight="1" x14ac:dyDescent="0.3">
      <c r="A1366" s="122" t="str">
        <f>'SOW Units'!B375</f>
        <v>18-43.</v>
      </c>
      <c r="B1366" s="542" t="str">
        <f>IF('SOW Units'!C375="","",'SOW Units'!C375)</f>
        <v>Thermox/Catox Off Gas Treatment - Add On - Large - Short Term ≤ 6 mos.</v>
      </c>
      <c r="C1366" s="543"/>
      <c r="D1366" s="57" t="str">
        <f>IF('SOW Units'!E375="","",'SOW Units'!E375)</f>
        <v>Per Month</v>
      </c>
      <c r="E1366" s="82">
        <f>'SOW Units'!K375</f>
        <v>0</v>
      </c>
      <c r="F1366" s="34">
        <f>'SOW Units'!G375</f>
        <v>4200</v>
      </c>
      <c r="G1366" s="244">
        <f t="shared" si="211"/>
        <v>0</v>
      </c>
      <c r="H1366" s="85">
        <v>0</v>
      </c>
      <c r="I1366" s="360">
        <f t="shared" si="212"/>
        <v>0</v>
      </c>
      <c r="J1366" s="89">
        <v>0</v>
      </c>
      <c r="K1366" s="244">
        <f t="shared" si="213"/>
        <v>0</v>
      </c>
      <c r="L1366" s="93">
        <f t="shared" si="214"/>
        <v>0</v>
      </c>
      <c r="M1366" s="375">
        <f t="shared" si="215"/>
        <v>0</v>
      </c>
      <c r="N1366" s="225" t="b">
        <f t="shared" si="206"/>
        <v>0</v>
      </c>
      <c r="O1366" s="36"/>
      <c r="P1366" s="36"/>
      <c r="Q1366" s="36"/>
      <c r="R1366" s="36"/>
    </row>
    <row r="1367" spans="1:18" s="8" customFormat="1" ht="16.5" hidden="1" customHeight="1" x14ac:dyDescent="0.3">
      <c r="A1367" s="122" t="str">
        <f>'SOW Units'!B376</f>
        <v>18-44.</v>
      </c>
      <c r="B1367" s="542" t="str">
        <f>IF('SOW Units'!C376="","",'SOW Units'!C376)</f>
        <v xml:space="preserve">Thermox/Catox Off Gas Treatment - Add On - Small - Long Term &gt; 6 mos. </v>
      </c>
      <c r="C1367" s="543"/>
      <c r="D1367" s="57" t="str">
        <f>IF('SOW Units'!E376="","",'SOW Units'!E376)</f>
        <v>Per Month</v>
      </c>
      <c r="E1367" s="82">
        <f>'SOW Units'!K376</f>
        <v>0</v>
      </c>
      <c r="F1367" s="34">
        <f>'SOW Units'!G376</f>
        <v>3150</v>
      </c>
      <c r="G1367" s="244">
        <f t="shared" si="211"/>
        <v>0</v>
      </c>
      <c r="H1367" s="85">
        <v>0</v>
      </c>
      <c r="I1367" s="360">
        <f t="shared" si="212"/>
        <v>0</v>
      </c>
      <c r="J1367" s="89">
        <v>0</v>
      </c>
      <c r="K1367" s="244">
        <f t="shared" si="213"/>
        <v>0</v>
      </c>
      <c r="L1367" s="93">
        <f t="shared" si="214"/>
        <v>0</v>
      </c>
      <c r="M1367" s="375">
        <f t="shared" si="215"/>
        <v>0</v>
      </c>
      <c r="N1367" s="225" t="b">
        <f t="shared" si="206"/>
        <v>0</v>
      </c>
      <c r="O1367" s="36"/>
      <c r="P1367" s="36"/>
      <c r="Q1367" s="36"/>
      <c r="R1367" s="36"/>
    </row>
    <row r="1368" spans="1:18" s="8" customFormat="1" ht="16.5" hidden="1" customHeight="1" x14ac:dyDescent="0.3">
      <c r="A1368" s="122" t="str">
        <f>'SOW Units'!B377</f>
        <v>18-45.</v>
      </c>
      <c r="B1368" s="542" t="str">
        <f>IF('SOW Units'!C377="","",'SOW Units'!C377)</f>
        <v xml:space="preserve">Thermox/Catox Off Gas Treatment - Add On - Medium - Long Term &gt; 6 mos. </v>
      </c>
      <c r="C1368" s="543"/>
      <c r="D1368" s="57" t="str">
        <f>IF('SOW Units'!E377="","",'SOW Units'!E377)</f>
        <v>Per Month</v>
      </c>
      <c r="E1368" s="82">
        <f>'SOW Units'!K377</f>
        <v>0</v>
      </c>
      <c r="F1368" s="34">
        <f>'SOW Units'!G377</f>
        <v>4200</v>
      </c>
      <c r="G1368" s="244">
        <f t="shared" si="211"/>
        <v>0</v>
      </c>
      <c r="H1368" s="85">
        <v>0</v>
      </c>
      <c r="I1368" s="360">
        <f t="shared" si="212"/>
        <v>0</v>
      </c>
      <c r="J1368" s="89">
        <v>0</v>
      </c>
      <c r="K1368" s="244">
        <f t="shared" si="213"/>
        <v>0</v>
      </c>
      <c r="L1368" s="93">
        <f t="shared" si="214"/>
        <v>0</v>
      </c>
      <c r="M1368" s="375">
        <f t="shared" si="215"/>
        <v>0</v>
      </c>
      <c r="N1368" s="225" t="b">
        <f t="shared" si="206"/>
        <v>0</v>
      </c>
      <c r="O1368" s="36"/>
      <c r="P1368" s="36"/>
      <c r="Q1368" s="36"/>
      <c r="R1368" s="36"/>
    </row>
    <row r="1369" spans="1:18" s="8" customFormat="1" ht="16.5" hidden="1" customHeight="1" x14ac:dyDescent="0.3">
      <c r="A1369" s="122" t="str">
        <f>'SOW Units'!B378</f>
        <v>18-46.</v>
      </c>
      <c r="B1369" s="542" t="str">
        <f>IF('SOW Units'!C378="","",'SOW Units'!C378)</f>
        <v xml:space="preserve">Thermox/Catox Off Gas Treatment - Add On - Large - Long Term &gt; 6 mos. </v>
      </c>
      <c r="C1369" s="543"/>
      <c r="D1369" s="57" t="str">
        <f>IF('SOW Units'!E378="","",'SOW Units'!E378)</f>
        <v>Per Month</v>
      </c>
      <c r="E1369" s="82">
        <f>'SOW Units'!K378</f>
        <v>0</v>
      </c>
      <c r="F1369" s="34">
        <f>'SOW Units'!G378</f>
        <v>4830</v>
      </c>
      <c r="G1369" s="244">
        <f t="shared" si="211"/>
        <v>0</v>
      </c>
      <c r="H1369" s="85">
        <v>0</v>
      </c>
      <c r="I1369" s="360">
        <f t="shared" si="212"/>
        <v>0</v>
      </c>
      <c r="J1369" s="89">
        <v>0</v>
      </c>
      <c r="K1369" s="244">
        <f t="shared" si="213"/>
        <v>0</v>
      </c>
      <c r="L1369" s="93">
        <f t="shared" si="214"/>
        <v>0</v>
      </c>
      <c r="M1369" s="375">
        <f t="shared" si="215"/>
        <v>0</v>
      </c>
      <c r="N1369" s="225" t="b">
        <f t="shared" si="206"/>
        <v>0</v>
      </c>
      <c r="O1369" s="36"/>
      <c r="P1369" s="36"/>
      <c r="Q1369" s="36"/>
      <c r="R1369" s="36"/>
    </row>
    <row r="1370" spans="1:18" s="8" customFormat="1" ht="16.5" hidden="1" customHeight="1" x14ac:dyDescent="0.3">
      <c r="A1370" s="122" t="str">
        <f>'SOW Units'!B379</f>
        <v>18-47.</v>
      </c>
      <c r="B1370" s="542" t="str">
        <f>IF('SOW Units'!C379="","",'SOW Units'!C379)</f>
        <v>Soil Vapor Extraction (SVE) System - Small - Short Term ≤ 6 Months</v>
      </c>
      <c r="C1370" s="543"/>
      <c r="D1370" s="57" t="str">
        <f>IF('SOW Units'!E379="","",'SOW Units'!E379)</f>
        <v>Per Month</v>
      </c>
      <c r="E1370" s="82">
        <f>'SOW Units'!K379</f>
        <v>0</v>
      </c>
      <c r="F1370" s="34">
        <f>'SOW Units'!G379</f>
        <v>3056.13</v>
      </c>
      <c r="G1370" s="244">
        <f t="shared" si="211"/>
        <v>0</v>
      </c>
      <c r="H1370" s="85">
        <v>0</v>
      </c>
      <c r="I1370" s="360">
        <f t="shared" si="212"/>
        <v>0</v>
      </c>
      <c r="J1370" s="89">
        <v>0</v>
      </c>
      <c r="K1370" s="244">
        <f t="shared" si="213"/>
        <v>0</v>
      </c>
      <c r="L1370" s="93">
        <f t="shared" si="214"/>
        <v>0</v>
      </c>
      <c r="M1370" s="375">
        <f t="shared" si="215"/>
        <v>0</v>
      </c>
      <c r="N1370" s="225" t="b">
        <f t="shared" si="206"/>
        <v>0</v>
      </c>
      <c r="O1370" s="36"/>
      <c r="P1370" s="36"/>
      <c r="Q1370" s="36"/>
      <c r="R1370" s="36"/>
    </row>
    <row r="1371" spans="1:18" s="8" customFormat="1" ht="16.5" hidden="1" customHeight="1" x14ac:dyDescent="0.3">
      <c r="A1371" s="122" t="str">
        <f>'SOW Units'!B380</f>
        <v>18.48.</v>
      </c>
      <c r="B1371" s="542" t="str">
        <f>IF('SOW Units'!C380="","",'SOW Units'!C380)</f>
        <v>Soil Vapor Extraction (SVE) System - Small - Long Term &gt; 6 Months</v>
      </c>
      <c r="C1371" s="543"/>
      <c r="D1371" s="57" t="str">
        <f>IF('SOW Units'!E380="","",'SOW Units'!E380)</f>
        <v>Per Month</v>
      </c>
      <c r="E1371" s="82">
        <f>'SOW Units'!K380</f>
        <v>0</v>
      </c>
      <c r="F1371" s="34">
        <f>'SOW Units'!G380</f>
        <v>2928.78</v>
      </c>
      <c r="G1371" s="244">
        <f t="shared" si="211"/>
        <v>0</v>
      </c>
      <c r="H1371" s="85">
        <v>0</v>
      </c>
      <c r="I1371" s="360">
        <f t="shared" si="212"/>
        <v>0</v>
      </c>
      <c r="J1371" s="89">
        <v>0</v>
      </c>
      <c r="K1371" s="244">
        <f t="shared" si="213"/>
        <v>0</v>
      </c>
      <c r="L1371" s="93">
        <f t="shared" si="214"/>
        <v>0</v>
      </c>
      <c r="M1371" s="375">
        <f t="shared" si="215"/>
        <v>0</v>
      </c>
      <c r="N1371" s="225" t="b">
        <f t="shared" ref="N1371:N1508" si="216">IF(E1371&gt;0,TRUE,FALSE)</f>
        <v>0</v>
      </c>
      <c r="O1371" s="36"/>
      <c r="P1371" s="36"/>
      <c r="Q1371" s="36"/>
      <c r="R1371" s="36"/>
    </row>
    <row r="1372" spans="1:18" s="8" customFormat="1" ht="16.5" hidden="1" customHeight="1" x14ac:dyDescent="0.3">
      <c r="A1372" s="122" t="str">
        <f>'SOW Units'!B381</f>
        <v>18-49.</v>
      </c>
      <c r="B1372" s="542" t="str">
        <f>IF('SOW Units'!C381="","",'SOW Units'!C381)</f>
        <v>Soil Vapor Extraction (SVE) System - Medium - Short Term ≤ 6 Months</v>
      </c>
      <c r="C1372" s="543"/>
      <c r="D1372" s="57" t="str">
        <f>IF('SOW Units'!E381="","",'SOW Units'!E381)</f>
        <v>Per Month</v>
      </c>
      <c r="E1372" s="82">
        <f>'SOW Units'!K381</f>
        <v>0</v>
      </c>
      <c r="F1372" s="34">
        <f>'SOW Units'!G381</f>
        <v>3565.48</v>
      </c>
      <c r="G1372" s="244">
        <f t="shared" si="211"/>
        <v>0</v>
      </c>
      <c r="H1372" s="85">
        <v>0</v>
      </c>
      <c r="I1372" s="360">
        <f t="shared" si="212"/>
        <v>0</v>
      </c>
      <c r="J1372" s="89">
        <v>0</v>
      </c>
      <c r="K1372" s="244">
        <f t="shared" si="213"/>
        <v>0</v>
      </c>
      <c r="L1372" s="93">
        <f t="shared" si="214"/>
        <v>0</v>
      </c>
      <c r="M1372" s="375">
        <f t="shared" si="215"/>
        <v>0</v>
      </c>
      <c r="N1372" s="225" t="b">
        <f t="shared" si="216"/>
        <v>0</v>
      </c>
      <c r="O1372" s="36"/>
      <c r="P1372" s="36"/>
      <c r="Q1372" s="36"/>
      <c r="R1372" s="36"/>
    </row>
    <row r="1373" spans="1:18" s="8" customFormat="1" ht="16.5" hidden="1" customHeight="1" x14ac:dyDescent="0.3">
      <c r="A1373" s="122" t="str">
        <f>'SOW Units'!B382</f>
        <v>18-50.</v>
      </c>
      <c r="B1373" s="542" t="str">
        <f>IF('SOW Units'!C382="","",'SOW Units'!C382)</f>
        <v>Soil Vapor Extraction (SVE) System - Medium - Long Term &gt; 6 Months</v>
      </c>
      <c r="C1373" s="543"/>
      <c r="D1373" s="57" t="str">
        <f>IF('SOW Units'!E382="","",'SOW Units'!E382)</f>
        <v>Per Month</v>
      </c>
      <c r="E1373" s="82">
        <f>'SOW Units'!K382</f>
        <v>0</v>
      </c>
      <c r="F1373" s="34">
        <f>'SOW Units'!G382</f>
        <v>3438.14</v>
      </c>
      <c r="G1373" s="244">
        <f t="shared" si="211"/>
        <v>0</v>
      </c>
      <c r="H1373" s="85">
        <v>0</v>
      </c>
      <c r="I1373" s="360">
        <f t="shared" si="212"/>
        <v>0</v>
      </c>
      <c r="J1373" s="89">
        <v>0</v>
      </c>
      <c r="K1373" s="244">
        <f t="shared" si="213"/>
        <v>0</v>
      </c>
      <c r="L1373" s="93">
        <f t="shared" si="214"/>
        <v>0</v>
      </c>
      <c r="M1373" s="375">
        <f t="shared" si="215"/>
        <v>0</v>
      </c>
      <c r="N1373" s="225" t="b">
        <f t="shared" si="216"/>
        <v>0</v>
      </c>
      <c r="O1373" s="36"/>
      <c r="P1373" s="36"/>
      <c r="Q1373" s="36"/>
      <c r="R1373" s="36"/>
    </row>
    <row r="1374" spans="1:18" s="8" customFormat="1" ht="16.5" hidden="1" customHeight="1" x14ac:dyDescent="0.3">
      <c r="A1374" s="122" t="str">
        <f>'SOW Units'!B383</f>
        <v>18-51.</v>
      </c>
      <c r="B1374" s="542" t="str">
        <f>IF('SOW Units'!C383="","",'SOW Units'!C383)</f>
        <v>Soil Vapor Extraction (SVE) System - Large - Short Term ≤ 6 Months</v>
      </c>
      <c r="C1374" s="543"/>
      <c r="D1374" s="57" t="str">
        <f>IF('SOW Units'!E383="","",'SOW Units'!E383)</f>
        <v>Per Month</v>
      </c>
      <c r="E1374" s="82">
        <f>'SOW Units'!K383</f>
        <v>0</v>
      </c>
      <c r="F1374" s="34">
        <f>'SOW Units'!G383</f>
        <v>7137.9</v>
      </c>
      <c r="G1374" s="244">
        <f t="shared" si="211"/>
        <v>0</v>
      </c>
      <c r="H1374" s="85">
        <v>0</v>
      </c>
      <c r="I1374" s="360">
        <f t="shared" si="212"/>
        <v>0</v>
      </c>
      <c r="J1374" s="89">
        <v>0</v>
      </c>
      <c r="K1374" s="244">
        <f t="shared" si="213"/>
        <v>0</v>
      </c>
      <c r="L1374" s="93">
        <f t="shared" si="214"/>
        <v>0</v>
      </c>
      <c r="M1374" s="375">
        <f t="shared" si="215"/>
        <v>0</v>
      </c>
      <c r="N1374" s="225" t="b">
        <f t="shared" si="216"/>
        <v>0</v>
      </c>
      <c r="O1374" s="36"/>
      <c r="P1374" s="36"/>
      <c r="Q1374" s="36"/>
      <c r="R1374" s="36"/>
    </row>
    <row r="1375" spans="1:18" s="8" customFormat="1" ht="16.5" hidden="1" customHeight="1" x14ac:dyDescent="0.3">
      <c r="A1375" s="122" t="str">
        <f>'SOW Units'!B384</f>
        <v>18-52.</v>
      </c>
      <c r="B1375" s="542" t="str">
        <f>IF('SOW Units'!C384="","",'SOW Units'!C384)</f>
        <v>Soil Vapor Extraction (SVE) System - Large - Long Term &gt; 6 Months</v>
      </c>
      <c r="C1375" s="543"/>
      <c r="D1375" s="57" t="str">
        <f>IF('SOW Units'!E384="","",'SOW Units'!E384)</f>
        <v>Per Month</v>
      </c>
      <c r="E1375" s="82">
        <f>'SOW Units'!K384</f>
        <v>0</v>
      </c>
      <c r="F1375" s="34">
        <f>'SOW Units'!G384</f>
        <v>6600</v>
      </c>
      <c r="G1375" s="244">
        <f t="shared" si="211"/>
        <v>0</v>
      </c>
      <c r="H1375" s="85">
        <v>0</v>
      </c>
      <c r="I1375" s="360">
        <f t="shared" si="212"/>
        <v>0</v>
      </c>
      <c r="J1375" s="89">
        <v>0</v>
      </c>
      <c r="K1375" s="244">
        <f t="shared" si="213"/>
        <v>0</v>
      </c>
      <c r="L1375" s="93">
        <f t="shared" si="214"/>
        <v>0</v>
      </c>
      <c r="M1375" s="375">
        <f t="shared" si="215"/>
        <v>0</v>
      </c>
      <c r="N1375" s="225" t="b">
        <f t="shared" si="216"/>
        <v>0</v>
      </c>
      <c r="O1375" s="36"/>
      <c r="P1375" s="36"/>
      <c r="Q1375" s="36"/>
      <c r="R1375" s="36"/>
    </row>
    <row r="1376" spans="1:18" s="8" customFormat="1" ht="16.5" hidden="1" customHeight="1" x14ac:dyDescent="0.3">
      <c r="A1376" s="122" t="str">
        <f>'SOW Units'!B385</f>
        <v>18-53.</v>
      </c>
      <c r="B1376" s="542" t="str">
        <f>IF('SOW Units'!C385="","",'SOW Units'!C385)</f>
        <v>Air Sparge/Multphase Extraction (AS/MPE) System - Small - Short Term ≤ 6 Months</v>
      </c>
      <c r="C1376" s="543"/>
      <c r="D1376" s="57" t="str">
        <f>IF('SOW Units'!E385="","",'SOW Units'!E385)</f>
        <v>Per Month</v>
      </c>
      <c r="E1376" s="82">
        <f>'SOW Units'!K385</f>
        <v>0</v>
      </c>
      <c r="F1376" s="34">
        <f>'SOW Units'!G385</f>
        <v>6006</v>
      </c>
      <c r="G1376" s="244">
        <f t="shared" si="211"/>
        <v>0</v>
      </c>
      <c r="H1376" s="85">
        <v>0</v>
      </c>
      <c r="I1376" s="360">
        <f t="shared" si="212"/>
        <v>0</v>
      </c>
      <c r="J1376" s="89">
        <v>0</v>
      </c>
      <c r="K1376" s="244">
        <f t="shared" si="213"/>
        <v>0</v>
      </c>
      <c r="L1376" s="93">
        <f t="shared" si="214"/>
        <v>0</v>
      </c>
      <c r="M1376" s="375">
        <f t="shared" si="215"/>
        <v>0</v>
      </c>
      <c r="N1376" s="225" t="b">
        <f t="shared" si="216"/>
        <v>0</v>
      </c>
      <c r="O1376" s="36"/>
      <c r="P1376" s="36"/>
      <c r="Q1376" s="36"/>
      <c r="R1376" s="36"/>
    </row>
    <row r="1377" spans="1:18" s="8" customFormat="1" ht="16.5" hidden="1" customHeight="1" x14ac:dyDescent="0.3">
      <c r="A1377" s="122" t="str">
        <f>'SOW Units'!B386</f>
        <v>18-54.</v>
      </c>
      <c r="B1377" s="542" t="str">
        <f>IF('SOW Units'!C386="","",'SOW Units'!C386)</f>
        <v>Air Sparge/Multphase Extraction (AS/MPE) System - Small - Long Term &gt; 6 Months</v>
      </c>
      <c r="C1377" s="543"/>
      <c r="D1377" s="57" t="str">
        <f>IF('SOW Units'!E386="","",'SOW Units'!E386)</f>
        <v>Per Month</v>
      </c>
      <c r="E1377" s="82">
        <f>'SOW Units'!K386</f>
        <v>0</v>
      </c>
      <c r="F1377" s="34">
        <f>'SOW Units'!G386</f>
        <v>5544</v>
      </c>
      <c r="G1377" s="244">
        <f t="shared" si="211"/>
        <v>0</v>
      </c>
      <c r="H1377" s="85">
        <v>0</v>
      </c>
      <c r="I1377" s="360">
        <f t="shared" si="212"/>
        <v>0</v>
      </c>
      <c r="J1377" s="89">
        <v>0</v>
      </c>
      <c r="K1377" s="244">
        <f t="shared" si="213"/>
        <v>0</v>
      </c>
      <c r="L1377" s="93">
        <f t="shared" si="214"/>
        <v>0</v>
      </c>
      <c r="M1377" s="375">
        <f t="shared" si="215"/>
        <v>0</v>
      </c>
      <c r="N1377" s="225" t="b">
        <f t="shared" si="216"/>
        <v>0</v>
      </c>
      <c r="O1377" s="36"/>
      <c r="P1377" s="36"/>
      <c r="Q1377" s="36"/>
      <c r="R1377" s="36"/>
    </row>
    <row r="1378" spans="1:18" s="8" customFormat="1" ht="16.5" hidden="1" customHeight="1" x14ac:dyDescent="0.3">
      <c r="A1378" s="122" t="str">
        <f>'SOW Units'!B387</f>
        <v>18-55.</v>
      </c>
      <c r="B1378" s="542" t="str">
        <f>IF('SOW Units'!C387="","",'SOW Units'!C387)</f>
        <v>Air Sparge/Multphase Extraction (AS/MPE) System - Medium - Short Term ≤ 6 Months</v>
      </c>
      <c r="C1378" s="543"/>
      <c r="D1378" s="57" t="str">
        <f>IF('SOW Units'!E387="","",'SOW Units'!E387)</f>
        <v>Per Month</v>
      </c>
      <c r="E1378" s="82">
        <f>'SOW Units'!K387</f>
        <v>0</v>
      </c>
      <c r="F1378" s="34">
        <f>'SOW Units'!G387</f>
        <v>7161</v>
      </c>
      <c r="G1378" s="244">
        <f t="shared" si="211"/>
        <v>0</v>
      </c>
      <c r="H1378" s="85">
        <v>0</v>
      </c>
      <c r="I1378" s="360">
        <f t="shared" si="212"/>
        <v>0</v>
      </c>
      <c r="J1378" s="89">
        <v>0</v>
      </c>
      <c r="K1378" s="244">
        <f t="shared" si="213"/>
        <v>0</v>
      </c>
      <c r="L1378" s="93">
        <f t="shared" si="214"/>
        <v>0</v>
      </c>
      <c r="M1378" s="375">
        <f t="shared" si="215"/>
        <v>0</v>
      </c>
      <c r="N1378" s="225" t="b">
        <f t="shared" si="216"/>
        <v>0</v>
      </c>
      <c r="O1378" s="36"/>
      <c r="P1378" s="36"/>
      <c r="Q1378" s="36"/>
      <c r="R1378" s="36"/>
    </row>
    <row r="1379" spans="1:18" s="8" customFormat="1" ht="16.5" hidden="1" customHeight="1" x14ac:dyDescent="0.3">
      <c r="A1379" s="122" t="str">
        <f>'SOW Units'!B388</f>
        <v>18-56.</v>
      </c>
      <c r="B1379" s="542" t="str">
        <f>IF('SOW Units'!C388="","",'SOW Units'!C388)</f>
        <v>Air Sparge/Multphase Extraction (AS/MPE) System - Medium - Long Term &gt; 6 Months</v>
      </c>
      <c r="C1379" s="543"/>
      <c r="D1379" s="57" t="str">
        <f>IF('SOW Units'!E388="","",'SOW Units'!E388)</f>
        <v>Per Month</v>
      </c>
      <c r="E1379" s="82">
        <f>'SOW Units'!K388</f>
        <v>0</v>
      </c>
      <c r="F1379" s="34">
        <f>'SOW Units'!G388</f>
        <v>6814.5</v>
      </c>
      <c r="G1379" s="244">
        <f t="shared" si="211"/>
        <v>0</v>
      </c>
      <c r="H1379" s="85">
        <v>0</v>
      </c>
      <c r="I1379" s="360">
        <f t="shared" si="212"/>
        <v>0</v>
      </c>
      <c r="J1379" s="89">
        <v>0</v>
      </c>
      <c r="K1379" s="244">
        <f t="shared" si="213"/>
        <v>0</v>
      </c>
      <c r="L1379" s="93">
        <f t="shared" si="214"/>
        <v>0</v>
      </c>
      <c r="M1379" s="375">
        <f t="shared" si="215"/>
        <v>0</v>
      </c>
      <c r="N1379" s="225" t="b">
        <f t="shared" si="216"/>
        <v>0</v>
      </c>
      <c r="O1379" s="36"/>
      <c r="P1379" s="36"/>
      <c r="Q1379" s="36"/>
      <c r="R1379" s="36"/>
    </row>
    <row r="1380" spans="1:18" s="8" customFormat="1" ht="16.5" hidden="1" customHeight="1" x14ac:dyDescent="0.3">
      <c r="A1380" s="122" t="str">
        <f>'SOW Units'!B389</f>
        <v>18-57.</v>
      </c>
      <c r="B1380" s="542" t="str">
        <f>IF('SOW Units'!C389="","",'SOW Units'!C389)</f>
        <v>Air Sparge/Multphase Extraction (AS/MPE) System - Large - Short Term ≤ 6 Months</v>
      </c>
      <c r="C1380" s="543"/>
      <c r="D1380" s="57" t="str">
        <f>IF('SOW Units'!E389="","",'SOW Units'!E389)</f>
        <v>Per Month</v>
      </c>
      <c r="E1380" s="82">
        <f>'SOW Units'!K389</f>
        <v>0</v>
      </c>
      <c r="F1380" s="34">
        <f>'SOW Units'!G389</f>
        <v>9586.5</v>
      </c>
      <c r="G1380" s="244">
        <f t="shared" si="211"/>
        <v>0</v>
      </c>
      <c r="H1380" s="85">
        <v>0</v>
      </c>
      <c r="I1380" s="360">
        <f t="shared" si="212"/>
        <v>0</v>
      </c>
      <c r="J1380" s="89">
        <v>0</v>
      </c>
      <c r="K1380" s="244">
        <f t="shared" si="213"/>
        <v>0</v>
      </c>
      <c r="L1380" s="93">
        <f t="shared" si="214"/>
        <v>0</v>
      </c>
      <c r="M1380" s="375">
        <f t="shared" si="215"/>
        <v>0</v>
      </c>
      <c r="N1380" s="225" t="b">
        <f t="shared" si="216"/>
        <v>0</v>
      </c>
      <c r="O1380" s="36"/>
      <c r="P1380" s="36"/>
      <c r="Q1380" s="36"/>
      <c r="R1380" s="36"/>
    </row>
    <row r="1381" spans="1:18" s="8" customFormat="1" ht="16.5" hidden="1" customHeight="1" x14ac:dyDescent="0.3">
      <c r="A1381" s="122" t="str">
        <f>'SOW Units'!B390</f>
        <v>18-58.</v>
      </c>
      <c r="B1381" s="542" t="str">
        <f>IF('SOW Units'!C390="","",'SOW Units'!C390)</f>
        <v>Air Sparge/Multphase Extraction (AS/MPE) System - Large - Long Term &gt; 6 Months</v>
      </c>
      <c r="C1381" s="543"/>
      <c r="D1381" s="57" t="str">
        <f>IF('SOW Units'!E390="","",'SOW Units'!E390)</f>
        <v>Per Month</v>
      </c>
      <c r="E1381" s="82">
        <f>'SOW Units'!K390</f>
        <v>0</v>
      </c>
      <c r="F1381" s="34">
        <f>'SOW Units'!G390</f>
        <v>9009</v>
      </c>
      <c r="G1381" s="244">
        <f t="shared" si="211"/>
        <v>0</v>
      </c>
      <c r="H1381" s="85">
        <v>0</v>
      </c>
      <c r="I1381" s="360">
        <f t="shared" si="212"/>
        <v>0</v>
      </c>
      <c r="J1381" s="89">
        <v>0</v>
      </c>
      <c r="K1381" s="244">
        <f t="shared" si="213"/>
        <v>0</v>
      </c>
      <c r="L1381" s="93">
        <f t="shared" si="214"/>
        <v>0</v>
      </c>
      <c r="M1381" s="375">
        <f t="shared" si="215"/>
        <v>0</v>
      </c>
      <c r="N1381" s="225" t="b">
        <f t="shared" si="216"/>
        <v>0</v>
      </c>
      <c r="O1381" s="36"/>
      <c r="P1381" s="36"/>
      <c r="Q1381" s="36"/>
      <c r="R1381" s="36"/>
    </row>
    <row r="1382" spans="1:18" s="8" customFormat="1" ht="17.25" hidden="1" customHeight="1" x14ac:dyDescent="0.3">
      <c r="A1382" s="253" t="str">
        <f>'SOW Units'!B391</f>
        <v>19.</v>
      </c>
      <c r="B1382" s="560" t="str">
        <f>IF('SOW Units'!C391="","",'SOW Units'!C391)</f>
        <v>REPORTS (Excluding Professional Engineering and Professional Geology Services)</v>
      </c>
      <c r="C1382" s="561"/>
      <c r="D1382" s="206" t="str">
        <f>IF('SOW Units'!E391="","",'SOW Units'!E391)</f>
        <v/>
      </c>
      <c r="E1382" s="207"/>
      <c r="F1382" s="194"/>
      <c r="G1382" s="243"/>
      <c r="H1382" s="208"/>
      <c r="I1382" s="359"/>
      <c r="J1382" s="196"/>
      <c r="K1382" s="243"/>
      <c r="L1382" s="209"/>
      <c r="M1382" s="374"/>
      <c r="N1382" s="225" t="b">
        <f t="shared" si="216"/>
        <v>0</v>
      </c>
      <c r="O1382" s="36"/>
      <c r="P1382" s="36"/>
      <c r="Q1382" s="36"/>
      <c r="R1382" s="36"/>
    </row>
    <row r="1383" spans="1:18" s="8" customFormat="1" ht="16.5" hidden="1" customHeight="1" x14ac:dyDescent="0.3">
      <c r="A1383" s="122" t="str">
        <f>'SOW Units'!B392</f>
        <v>19-1.</v>
      </c>
      <c r="B1383" s="542" t="str">
        <f>IF('SOW Units'!C392="","",'SOW Units'!C392)</f>
        <v>Soil Source Removal Report</v>
      </c>
      <c r="C1383" s="543"/>
      <c r="D1383" s="57" t="str">
        <f>IF('SOW Units'!E392="","",'SOW Units'!E392)</f>
        <v>Per Report</v>
      </c>
      <c r="E1383" s="82">
        <f>'SOW Units'!K392</f>
        <v>0</v>
      </c>
      <c r="F1383" s="34">
        <f>'SOW Units'!G392</f>
        <v>1874.25</v>
      </c>
      <c r="G1383" s="244">
        <f t="shared" ref="G1383:G1408" si="217">$F1383*E1383</f>
        <v>0</v>
      </c>
      <c r="H1383" s="85">
        <v>0</v>
      </c>
      <c r="I1383" s="360">
        <f t="shared" ref="I1383:I1408" si="218">H1383*F1383</f>
        <v>0</v>
      </c>
      <c r="J1383" s="89">
        <v>0</v>
      </c>
      <c r="K1383" s="244">
        <f t="shared" si="213"/>
        <v>0</v>
      </c>
      <c r="L1383" s="93">
        <f t="shared" ref="L1383:L1408" si="219">E1383-H1383-J1383</f>
        <v>0</v>
      </c>
      <c r="M1383" s="375">
        <f t="shared" ref="M1383:M1408" si="220">G1383-I1383-K1383</f>
        <v>0</v>
      </c>
      <c r="N1383" s="225" t="b">
        <f t="shared" si="216"/>
        <v>0</v>
      </c>
      <c r="O1383" s="36"/>
      <c r="P1383" s="36"/>
      <c r="Q1383" s="36"/>
      <c r="R1383" s="36"/>
    </row>
    <row r="1384" spans="1:18" s="8" customFormat="1" ht="16.5" hidden="1" customHeight="1" x14ac:dyDescent="0.3">
      <c r="A1384" s="122" t="str">
        <f>'SOW Units'!B393</f>
        <v>19-3.</v>
      </c>
      <c r="B1384" s="542" t="str">
        <f>IF('SOW Units'!C393="","",'SOW Units'!C393)</f>
        <v>General Site Assessment Report</v>
      </c>
      <c r="C1384" s="543"/>
      <c r="D1384" s="57" t="str">
        <f>IF('SOW Units'!E393="","",'SOW Units'!E393)</f>
        <v>Per Report</v>
      </c>
      <c r="E1384" s="82">
        <f>'SOW Units'!K393</f>
        <v>0</v>
      </c>
      <c r="F1384" s="34">
        <f>'SOW Units'!G393</f>
        <v>3528</v>
      </c>
      <c r="G1384" s="244">
        <f t="shared" si="217"/>
        <v>0</v>
      </c>
      <c r="H1384" s="85">
        <v>0</v>
      </c>
      <c r="I1384" s="360">
        <f t="shared" si="218"/>
        <v>0</v>
      </c>
      <c r="J1384" s="89">
        <v>0</v>
      </c>
      <c r="K1384" s="244">
        <f t="shared" si="213"/>
        <v>0</v>
      </c>
      <c r="L1384" s="93">
        <f t="shared" si="219"/>
        <v>0</v>
      </c>
      <c r="M1384" s="375">
        <f t="shared" si="220"/>
        <v>0</v>
      </c>
      <c r="N1384" s="225" t="b">
        <f t="shared" si="216"/>
        <v>0</v>
      </c>
      <c r="O1384" s="36"/>
      <c r="P1384" s="36"/>
      <c r="Q1384" s="36"/>
      <c r="R1384" s="36"/>
    </row>
    <row r="1385" spans="1:18" s="8" customFormat="1" ht="16.5" customHeight="1" x14ac:dyDescent="0.3">
      <c r="A1385" s="122" t="str">
        <f>'SOW Units'!B394</f>
        <v>19-4.</v>
      </c>
      <c r="B1385" s="542" t="str">
        <f>IF('SOW Units'!C394="","",'SOW Units'!C394)</f>
        <v>Supplemental Site Assessment Report</v>
      </c>
      <c r="C1385" s="543"/>
      <c r="D1385" s="57" t="str">
        <f>IF('SOW Units'!E394="","",'SOW Units'!E394)</f>
        <v>Per Report</v>
      </c>
      <c r="E1385" s="82">
        <f>'SOW Units'!K394</f>
        <v>1</v>
      </c>
      <c r="F1385" s="34">
        <f>'SOW Units'!G394</f>
        <v>1458.6</v>
      </c>
      <c r="G1385" s="244">
        <f t="shared" si="217"/>
        <v>1458.6</v>
      </c>
      <c r="H1385" s="85">
        <v>0</v>
      </c>
      <c r="I1385" s="360">
        <f t="shared" si="218"/>
        <v>0</v>
      </c>
      <c r="J1385" s="89">
        <v>0</v>
      </c>
      <c r="K1385" s="244">
        <f t="shared" si="213"/>
        <v>0</v>
      </c>
      <c r="L1385" s="93">
        <f t="shared" si="219"/>
        <v>1</v>
      </c>
      <c r="M1385" s="375">
        <f t="shared" si="220"/>
        <v>1458.6</v>
      </c>
      <c r="N1385" s="225" t="b">
        <f t="shared" si="216"/>
        <v>1</v>
      </c>
      <c r="O1385" s="36"/>
      <c r="P1385" s="36"/>
      <c r="Q1385" s="36"/>
      <c r="R1385" s="36"/>
    </row>
    <row r="1386" spans="1:18" s="8" customFormat="1" ht="16.5" hidden="1" customHeight="1" x14ac:dyDescent="0.3">
      <c r="A1386" s="122" t="str">
        <f>'SOW Units'!B395</f>
        <v>19-5.</v>
      </c>
      <c r="B1386" s="542" t="str">
        <f>IF('SOW Units'!C395="","",'SOW Units'!C395)</f>
        <v>Receptor and Exposure Pathway Report</v>
      </c>
      <c r="C1386" s="543"/>
      <c r="D1386" s="57" t="str">
        <f>IF('SOW Units'!E395="","",'SOW Units'!E395)</f>
        <v>Per Report</v>
      </c>
      <c r="E1386" s="82">
        <f>'SOW Units'!K395</f>
        <v>0</v>
      </c>
      <c r="F1386" s="34">
        <f>'SOW Units'!G395</f>
        <v>972.4</v>
      </c>
      <c r="G1386" s="244">
        <f t="shared" si="217"/>
        <v>0</v>
      </c>
      <c r="H1386" s="85">
        <v>0</v>
      </c>
      <c r="I1386" s="360">
        <f t="shared" si="218"/>
        <v>0</v>
      </c>
      <c r="J1386" s="89">
        <v>0</v>
      </c>
      <c r="K1386" s="244">
        <f t="shared" si="213"/>
        <v>0</v>
      </c>
      <c r="L1386" s="93">
        <f t="shared" si="219"/>
        <v>0</v>
      </c>
      <c r="M1386" s="375">
        <f t="shared" si="220"/>
        <v>0</v>
      </c>
      <c r="N1386" s="225" t="b">
        <f t="shared" si="216"/>
        <v>0</v>
      </c>
      <c r="O1386" s="36"/>
      <c r="P1386" s="36"/>
      <c r="Q1386" s="36"/>
      <c r="R1386" s="36"/>
    </row>
    <row r="1387" spans="1:18" s="8" customFormat="1" ht="16.5" hidden="1" customHeight="1" x14ac:dyDescent="0.3">
      <c r="A1387" s="122" t="str">
        <f>'SOW Units'!B396</f>
        <v>19-6.</v>
      </c>
      <c r="B1387" s="542" t="str">
        <f>IF('SOW Units'!C396="","",'SOW Units'!C396)</f>
        <v>Level 2 Natural Attenuation Monitoring Plan</v>
      </c>
      <c r="C1387" s="543"/>
      <c r="D1387" s="57" t="str">
        <f>IF('SOW Units'!E396="","",'SOW Units'!E396)</f>
        <v>Per Plan</v>
      </c>
      <c r="E1387" s="82">
        <f>'SOW Units'!K396</f>
        <v>0</v>
      </c>
      <c r="F1387" s="34">
        <f>'SOW Units'!G396</f>
        <v>972.4</v>
      </c>
      <c r="G1387" s="244">
        <f t="shared" si="217"/>
        <v>0</v>
      </c>
      <c r="H1387" s="85">
        <v>0</v>
      </c>
      <c r="I1387" s="360">
        <f t="shared" si="218"/>
        <v>0</v>
      </c>
      <c r="J1387" s="89">
        <v>0</v>
      </c>
      <c r="K1387" s="244">
        <f t="shared" si="213"/>
        <v>0</v>
      </c>
      <c r="L1387" s="93">
        <f t="shared" si="219"/>
        <v>0</v>
      </c>
      <c r="M1387" s="375">
        <f t="shared" si="220"/>
        <v>0</v>
      </c>
      <c r="N1387" s="225" t="b">
        <f t="shared" si="216"/>
        <v>0</v>
      </c>
      <c r="O1387" s="36"/>
      <c r="P1387" s="36"/>
      <c r="Q1387" s="36"/>
      <c r="R1387" s="36"/>
    </row>
    <row r="1388" spans="1:18" s="8" customFormat="1" ht="16.5" hidden="1" customHeight="1" x14ac:dyDescent="0.3">
      <c r="A1388" s="122" t="str">
        <f>'SOW Units'!B397</f>
        <v>19-7.</v>
      </c>
      <c r="B1388" s="542" t="str">
        <f>IF('SOW Units'!C397="","",'SOW Units'!C397)</f>
        <v xml:space="preserve">Natural Attenuation or Post RA Monitoring Report, Quarterly or Non-Annual </v>
      </c>
      <c r="C1388" s="543"/>
      <c r="D1388" s="57" t="str">
        <f>IF('SOW Units'!E397="","",'SOW Units'!E397)</f>
        <v>Per Report</v>
      </c>
      <c r="E1388" s="82">
        <f>'SOW Units'!K397</f>
        <v>0</v>
      </c>
      <c r="F1388" s="34">
        <f>'SOW Units'!G397</f>
        <v>632.04999999999995</v>
      </c>
      <c r="G1388" s="244">
        <f t="shared" si="217"/>
        <v>0</v>
      </c>
      <c r="H1388" s="85">
        <v>0</v>
      </c>
      <c r="I1388" s="360">
        <f t="shared" si="218"/>
        <v>0</v>
      </c>
      <c r="J1388" s="89">
        <v>0</v>
      </c>
      <c r="K1388" s="244">
        <f t="shared" ref="K1388:K1451" si="221">$F1388*J1388</f>
        <v>0</v>
      </c>
      <c r="L1388" s="93">
        <f t="shared" si="219"/>
        <v>0</v>
      </c>
      <c r="M1388" s="375">
        <f t="shared" si="220"/>
        <v>0</v>
      </c>
      <c r="N1388" s="225" t="b">
        <f t="shared" si="216"/>
        <v>0</v>
      </c>
      <c r="O1388" s="36"/>
      <c r="P1388" s="36"/>
      <c r="Q1388" s="36"/>
      <c r="R1388" s="36"/>
    </row>
    <row r="1389" spans="1:18" s="8" customFormat="1" ht="16.5" hidden="1" customHeight="1" x14ac:dyDescent="0.3">
      <c r="A1389" s="122" t="str">
        <f>'SOW Units'!B398</f>
        <v>19-8.</v>
      </c>
      <c r="B1389" s="542" t="str">
        <f>IF('SOW Units'!C398="","",'SOW Units'!C398)</f>
        <v xml:space="preserve">Natural Attenuation or Post RA Monitoring Report, Annual </v>
      </c>
      <c r="C1389" s="543"/>
      <c r="D1389" s="57" t="str">
        <f>IF('SOW Units'!E398="","",'SOW Units'!E398)</f>
        <v>Per Report</v>
      </c>
      <c r="E1389" s="82">
        <f>'SOW Units'!K398</f>
        <v>0</v>
      </c>
      <c r="F1389" s="34">
        <f>'SOW Units'!G398</f>
        <v>1458.6</v>
      </c>
      <c r="G1389" s="244">
        <f t="shared" si="217"/>
        <v>0</v>
      </c>
      <c r="H1389" s="85">
        <v>0</v>
      </c>
      <c r="I1389" s="360">
        <f t="shared" si="218"/>
        <v>0</v>
      </c>
      <c r="J1389" s="89">
        <v>0</v>
      </c>
      <c r="K1389" s="244">
        <f t="shared" si="221"/>
        <v>0</v>
      </c>
      <c r="L1389" s="93">
        <f t="shared" si="219"/>
        <v>0</v>
      </c>
      <c r="M1389" s="375">
        <f t="shared" si="220"/>
        <v>0</v>
      </c>
      <c r="N1389" s="225" t="b">
        <f t="shared" si="216"/>
        <v>0</v>
      </c>
      <c r="O1389" s="36"/>
      <c r="P1389" s="36"/>
      <c r="Q1389" s="36"/>
      <c r="R1389" s="36"/>
    </row>
    <row r="1390" spans="1:18" s="8" customFormat="1" ht="16.5" hidden="1" customHeight="1" x14ac:dyDescent="0.3">
      <c r="A1390" s="122" t="str">
        <f>'SOW Units'!B399</f>
        <v>19-9.</v>
      </c>
      <c r="B1390" s="542" t="str">
        <f>IF('SOW Units'!C399="","",'SOW Units'!C399)</f>
        <v>Pilot Test Plan</v>
      </c>
      <c r="C1390" s="543"/>
      <c r="D1390" s="57" t="str">
        <f>IF('SOW Units'!E399="","",'SOW Units'!E399)</f>
        <v>Per Plan</v>
      </c>
      <c r="E1390" s="82">
        <f>'SOW Units'!K399</f>
        <v>0</v>
      </c>
      <c r="F1390" s="34">
        <f>'SOW Units'!G399</f>
        <v>862.99</v>
      </c>
      <c r="G1390" s="244">
        <f t="shared" si="217"/>
        <v>0</v>
      </c>
      <c r="H1390" s="85">
        <v>0</v>
      </c>
      <c r="I1390" s="360">
        <f t="shared" si="218"/>
        <v>0</v>
      </c>
      <c r="J1390" s="89">
        <v>0</v>
      </c>
      <c r="K1390" s="244">
        <f t="shared" si="221"/>
        <v>0</v>
      </c>
      <c r="L1390" s="93">
        <f t="shared" si="219"/>
        <v>0</v>
      </c>
      <c r="M1390" s="375">
        <f t="shared" si="220"/>
        <v>0</v>
      </c>
      <c r="N1390" s="225" t="b">
        <f t="shared" si="216"/>
        <v>0</v>
      </c>
      <c r="O1390" s="36"/>
      <c r="P1390" s="36"/>
      <c r="Q1390" s="36"/>
      <c r="R1390" s="36"/>
    </row>
    <row r="1391" spans="1:18" s="8" customFormat="1" ht="16.5" hidden="1" customHeight="1" x14ac:dyDescent="0.3">
      <c r="A1391" s="122" t="str">
        <f>'SOW Units'!B400</f>
        <v>19-10.</v>
      </c>
      <c r="B1391" s="542" t="str">
        <f>IF('SOW Units'!C400="","",'SOW Units'!C400)</f>
        <v>Pilot Test Report</v>
      </c>
      <c r="C1391" s="543"/>
      <c r="D1391" s="57" t="str">
        <f>IF('SOW Units'!E400="","",'SOW Units'!E400)</f>
        <v>Per Report</v>
      </c>
      <c r="E1391" s="82">
        <f>'SOW Units'!K400</f>
        <v>0</v>
      </c>
      <c r="F1391" s="34">
        <f>'SOW Units'!G400</f>
        <v>1519.37</v>
      </c>
      <c r="G1391" s="244">
        <f t="shared" si="217"/>
        <v>0</v>
      </c>
      <c r="H1391" s="85">
        <v>0</v>
      </c>
      <c r="I1391" s="360">
        <f t="shared" si="218"/>
        <v>0</v>
      </c>
      <c r="J1391" s="89">
        <v>0</v>
      </c>
      <c r="K1391" s="244">
        <f t="shared" si="221"/>
        <v>0</v>
      </c>
      <c r="L1391" s="93">
        <f t="shared" si="219"/>
        <v>0</v>
      </c>
      <c r="M1391" s="375">
        <f t="shared" si="220"/>
        <v>0</v>
      </c>
      <c r="N1391" s="225" t="b">
        <f t="shared" si="216"/>
        <v>0</v>
      </c>
      <c r="O1391" s="36"/>
      <c r="P1391" s="36"/>
      <c r="Q1391" s="36"/>
      <c r="R1391" s="36"/>
    </row>
    <row r="1392" spans="1:18" s="8" customFormat="1" ht="16.5" hidden="1" customHeight="1" x14ac:dyDescent="0.3">
      <c r="A1392" s="122" t="str">
        <f>'SOW Units'!B401</f>
        <v>19-11.</v>
      </c>
      <c r="B1392" s="542" t="str">
        <f>IF('SOW Units'!C401="","",'SOW Units'!C401)</f>
        <v>Level 1 Remedial Action Plan</v>
      </c>
      <c r="C1392" s="543"/>
      <c r="D1392" s="57" t="str">
        <f>IF('SOW Units'!E401="","",'SOW Units'!E401)</f>
        <v>Per Plan</v>
      </c>
      <c r="E1392" s="82">
        <f>'SOW Units'!K401</f>
        <v>0</v>
      </c>
      <c r="F1392" s="34">
        <f>'SOW Units'!G401</f>
        <v>12276.61</v>
      </c>
      <c r="G1392" s="244">
        <f t="shared" si="217"/>
        <v>0</v>
      </c>
      <c r="H1392" s="85">
        <v>0</v>
      </c>
      <c r="I1392" s="360">
        <f t="shared" si="218"/>
        <v>0</v>
      </c>
      <c r="J1392" s="89">
        <v>0</v>
      </c>
      <c r="K1392" s="244">
        <f t="shared" si="221"/>
        <v>0</v>
      </c>
      <c r="L1392" s="93">
        <f t="shared" si="219"/>
        <v>0</v>
      </c>
      <c r="M1392" s="375">
        <f t="shared" si="220"/>
        <v>0</v>
      </c>
      <c r="N1392" s="225" t="b">
        <f t="shared" si="216"/>
        <v>0</v>
      </c>
      <c r="O1392" s="36"/>
      <c r="P1392" s="36"/>
      <c r="Q1392" s="36"/>
      <c r="R1392" s="36"/>
    </row>
    <row r="1393" spans="1:18" s="8" customFormat="1" ht="16.5" hidden="1" customHeight="1" x14ac:dyDescent="0.3">
      <c r="A1393" s="122" t="str">
        <f>'SOW Units'!B402</f>
        <v>19-12.</v>
      </c>
      <c r="B1393" s="542" t="str">
        <f>IF('SOW Units'!C402="","",'SOW Units'!C402)</f>
        <v>Level 2 Remedial Action Plan</v>
      </c>
      <c r="C1393" s="543"/>
      <c r="D1393" s="57" t="str">
        <f>IF('SOW Units'!E402="","",'SOW Units'!E402)</f>
        <v>Per Plan</v>
      </c>
      <c r="E1393" s="82">
        <f>'SOW Units'!K402</f>
        <v>0</v>
      </c>
      <c r="F1393" s="34">
        <f>'SOW Units'!G402</f>
        <v>16652.43</v>
      </c>
      <c r="G1393" s="244">
        <f t="shared" si="217"/>
        <v>0</v>
      </c>
      <c r="H1393" s="85">
        <v>0</v>
      </c>
      <c r="I1393" s="360">
        <f t="shared" si="218"/>
        <v>0</v>
      </c>
      <c r="J1393" s="89">
        <v>0</v>
      </c>
      <c r="K1393" s="244">
        <f t="shared" si="221"/>
        <v>0</v>
      </c>
      <c r="L1393" s="93">
        <f t="shared" si="219"/>
        <v>0</v>
      </c>
      <c r="M1393" s="375">
        <f t="shared" si="220"/>
        <v>0</v>
      </c>
      <c r="N1393" s="225" t="b">
        <f t="shared" si="216"/>
        <v>0</v>
      </c>
      <c r="O1393" s="36"/>
      <c r="P1393" s="36"/>
      <c r="Q1393" s="36"/>
      <c r="R1393" s="36"/>
    </row>
    <row r="1394" spans="1:18" s="8" customFormat="1" ht="16.5" hidden="1" customHeight="1" x14ac:dyDescent="0.3">
      <c r="A1394" s="122" t="str">
        <f>'SOW Units'!B403</f>
        <v>19-13.</v>
      </c>
      <c r="B1394" s="542" t="str">
        <f>IF('SOW Units'!C403="","",'SOW Units'!C403)</f>
        <v>Level 1 Limited Scope Remedial Action Plan or RAP Modification Plan</v>
      </c>
      <c r="C1394" s="543"/>
      <c r="D1394" s="57" t="str">
        <f>IF('SOW Units'!E403="","",'SOW Units'!E403)</f>
        <v>Per Plan</v>
      </c>
      <c r="E1394" s="82">
        <f>'SOW Units'!K403</f>
        <v>0</v>
      </c>
      <c r="F1394" s="34">
        <f>'SOW Units'!G403</f>
        <v>1701.7</v>
      </c>
      <c r="G1394" s="244">
        <f t="shared" si="217"/>
        <v>0</v>
      </c>
      <c r="H1394" s="85">
        <v>0</v>
      </c>
      <c r="I1394" s="360">
        <f t="shared" si="218"/>
        <v>0</v>
      </c>
      <c r="J1394" s="89">
        <v>0</v>
      </c>
      <c r="K1394" s="244">
        <f t="shared" si="221"/>
        <v>0</v>
      </c>
      <c r="L1394" s="93">
        <f t="shared" si="219"/>
        <v>0</v>
      </c>
      <c r="M1394" s="375">
        <f t="shared" si="220"/>
        <v>0</v>
      </c>
      <c r="N1394" s="225" t="b">
        <f t="shared" si="216"/>
        <v>0</v>
      </c>
      <c r="O1394" s="36"/>
      <c r="P1394" s="36"/>
      <c r="Q1394" s="36"/>
      <c r="R1394" s="36"/>
    </row>
    <row r="1395" spans="1:18" s="8" customFormat="1" ht="16.5" hidden="1" customHeight="1" x14ac:dyDescent="0.3">
      <c r="A1395" s="122" t="str">
        <f>'SOW Units'!B404</f>
        <v>19-14.</v>
      </c>
      <c r="B1395" s="542" t="str">
        <f>IF('SOW Units'!C404="","",'SOW Units'!C404)</f>
        <v>Level 2 Limited Scope Remedial Action Plan or RAP Modification Plan</v>
      </c>
      <c r="C1395" s="543"/>
      <c r="D1395" s="57" t="str">
        <f>IF('SOW Units'!E404="","",'SOW Units'!E404)</f>
        <v>Per Plan</v>
      </c>
      <c r="E1395" s="82">
        <f>'SOW Units'!K404</f>
        <v>0</v>
      </c>
      <c r="F1395" s="34">
        <f>'SOW Units'!G404</f>
        <v>3038.76</v>
      </c>
      <c r="G1395" s="244">
        <f t="shared" si="217"/>
        <v>0</v>
      </c>
      <c r="H1395" s="85">
        <v>0</v>
      </c>
      <c r="I1395" s="360">
        <f t="shared" si="218"/>
        <v>0</v>
      </c>
      <c r="J1395" s="89">
        <v>0</v>
      </c>
      <c r="K1395" s="244">
        <f t="shared" si="221"/>
        <v>0</v>
      </c>
      <c r="L1395" s="93">
        <f t="shared" si="219"/>
        <v>0</v>
      </c>
      <c r="M1395" s="375">
        <f t="shared" si="220"/>
        <v>0</v>
      </c>
      <c r="N1395" s="225" t="b">
        <f t="shared" si="216"/>
        <v>0</v>
      </c>
      <c r="O1395" s="36"/>
      <c r="P1395" s="36"/>
      <c r="Q1395" s="36"/>
      <c r="R1395" s="36"/>
    </row>
    <row r="1396" spans="1:18" s="8" customFormat="1" ht="16.5" hidden="1" customHeight="1" x14ac:dyDescent="0.3">
      <c r="A1396" s="122" t="str">
        <f>'SOW Units'!B405</f>
        <v>19-15.</v>
      </c>
      <c r="B1396" s="542" t="str">
        <f>IF('SOW Units'!C405="","",'SOW Units'!C405)</f>
        <v>Level 3 Limited Scope Remedial Action Plan or RAP Modification Plan</v>
      </c>
      <c r="C1396" s="543"/>
      <c r="D1396" s="57" t="str">
        <f>IF('SOW Units'!E405="","",'SOW Units'!E405)</f>
        <v>Per Plan</v>
      </c>
      <c r="E1396" s="82">
        <f>'SOW Units'!K405</f>
        <v>0</v>
      </c>
      <c r="F1396" s="34">
        <f>'SOW Units'!G405</f>
        <v>5440.83</v>
      </c>
      <c r="G1396" s="244">
        <f t="shared" si="217"/>
        <v>0</v>
      </c>
      <c r="H1396" s="85">
        <v>0</v>
      </c>
      <c r="I1396" s="360">
        <f t="shared" si="218"/>
        <v>0</v>
      </c>
      <c r="J1396" s="89">
        <v>0</v>
      </c>
      <c r="K1396" s="244">
        <f t="shared" si="221"/>
        <v>0</v>
      </c>
      <c r="L1396" s="93">
        <f t="shared" si="219"/>
        <v>0</v>
      </c>
      <c r="M1396" s="375">
        <f t="shared" si="220"/>
        <v>0</v>
      </c>
      <c r="N1396" s="225" t="b">
        <f t="shared" si="216"/>
        <v>0</v>
      </c>
      <c r="O1396" s="36"/>
      <c r="P1396" s="36"/>
      <c r="Q1396" s="36"/>
      <c r="R1396" s="36"/>
    </row>
    <row r="1397" spans="1:18" s="8" customFormat="1" ht="16.5" hidden="1" customHeight="1" x14ac:dyDescent="0.3">
      <c r="A1397" s="122" t="str">
        <f>'SOW Units'!B406</f>
        <v>19-16.</v>
      </c>
      <c r="B1397" s="542" t="str">
        <f>IF('SOW Units'!C406="","",'SOW Units'!C406)</f>
        <v>Level 4 Limited Scope Remedial Action Plan or RAP Modification Plan</v>
      </c>
      <c r="C1397" s="543"/>
      <c r="D1397" s="57" t="str">
        <f>IF('SOW Units'!E406="","",'SOW Units'!E406)</f>
        <v>Per Plan</v>
      </c>
      <c r="E1397" s="82">
        <f>'SOW Units'!K406</f>
        <v>0</v>
      </c>
      <c r="F1397" s="34">
        <f>'SOW Units'!G406</f>
        <v>8682.18</v>
      </c>
      <c r="G1397" s="244">
        <f t="shared" si="217"/>
        <v>0</v>
      </c>
      <c r="H1397" s="85">
        <v>0</v>
      </c>
      <c r="I1397" s="360">
        <f t="shared" si="218"/>
        <v>0</v>
      </c>
      <c r="J1397" s="89">
        <v>0</v>
      </c>
      <c r="K1397" s="244">
        <f t="shared" si="221"/>
        <v>0</v>
      </c>
      <c r="L1397" s="93">
        <f t="shared" si="219"/>
        <v>0</v>
      </c>
      <c r="M1397" s="375">
        <f t="shared" si="220"/>
        <v>0</v>
      </c>
      <c r="N1397" s="225" t="b">
        <f t="shared" si="216"/>
        <v>0</v>
      </c>
      <c r="O1397" s="36"/>
      <c r="P1397" s="36"/>
      <c r="Q1397" s="36"/>
      <c r="R1397" s="36"/>
    </row>
    <row r="1398" spans="1:18" s="8" customFormat="1" ht="16.5" hidden="1" customHeight="1" x14ac:dyDescent="0.3">
      <c r="A1398" s="122" t="str">
        <f>'SOW Units'!B407</f>
        <v>19-17.</v>
      </c>
      <c r="B1398" s="542" t="str">
        <f>IF('SOW Units'!C407="","",'SOW Units'!C407)</f>
        <v>Construction Drawings and Specs Report</v>
      </c>
      <c r="C1398" s="543"/>
      <c r="D1398" s="57" t="str">
        <f>IF('SOW Units'!E407="","",'SOW Units'!E407)</f>
        <v>Per Report</v>
      </c>
      <c r="E1398" s="82">
        <f>'SOW Units'!K407</f>
        <v>0</v>
      </c>
      <c r="F1398" s="34">
        <f>'SOW Units'!G407</f>
        <v>3889.62</v>
      </c>
      <c r="G1398" s="244">
        <f t="shared" si="217"/>
        <v>0</v>
      </c>
      <c r="H1398" s="85">
        <v>0</v>
      </c>
      <c r="I1398" s="360">
        <f t="shared" si="218"/>
        <v>0</v>
      </c>
      <c r="J1398" s="89">
        <v>0</v>
      </c>
      <c r="K1398" s="244">
        <f t="shared" si="221"/>
        <v>0</v>
      </c>
      <c r="L1398" s="93">
        <f t="shared" si="219"/>
        <v>0</v>
      </c>
      <c r="M1398" s="375">
        <f t="shared" si="220"/>
        <v>0</v>
      </c>
      <c r="N1398" s="225" t="b">
        <f t="shared" si="216"/>
        <v>0</v>
      </c>
      <c r="O1398" s="36"/>
      <c r="P1398" s="36"/>
      <c r="Q1398" s="36"/>
      <c r="R1398" s="36"/>
    </row>
    <row r="1399" spans="1:18" s="8" customFormat="1" ht="16.5" hidden="1" customHeight="1" x14ac:dyDescent="0.3">
      <c r="A1399" s="122" t="str">
        <f>'SOW Units'!B408</f>
        <v>19-18.</v>
      </c>
      <c r="B1399" s="542" t="str">
        <f>IF('SOW Units'!C408="","",'SOW Units'!C408)</f>
        <v>As-Built Drawings (P.E. Sealed red lined modifications)</v>
      </c>
      <c r="C1399" s="543"/>
      <c r="D1399" s="57" t="str">
        <f>IF('SOW Units'!E408="","",'SOW Units'!E408)</f>
        <v>Per Drawings</v>
      </c>
      <c r="E1399" s="82">
        <f>'SOW Units'!K408</f>
        <v>0</v>
      </c>
      <c r="F1399" s="34">
        <f>'SOW Units'!G408</f>
        <v>900</v>
      </c>
      <c r="G1399" s="244">
        <f t="shared" si="217"/>
        <v>0</v>
      </c>
      <c r="H1399" s="85">
        <v>0</v>
      </c>
      <c r="I1399" s="360">
        <f t="shared" si="218"/>
        <v>0</v>
      </c>
      <c r="J1399" s="89">
        <v>0</v>
      </c>
      <c r="K1399" s="244">
        <f t="shared" si="221"/>
        <v>0</v>
      </c>
      <c r="L1399" s="93">
        <f t="shared" si="219"/>
        <v>0</v>
      </c>
      <c r="M1399" s="375">
        <f t="shared" si="220"/>
        <v>0</v>
      </c>
      <c r="N1399" s="225" t="b">
        <f t="shared" si="216"/>
        <v>0</v>
      </c>
      <c r="O1399" s="36"/>
      <c r="P1399" s="36"/>
      <c r="Q1399" s="36"/>
      <c r="R1399" s="36"/>
    </row>
    <row r="1400" spans="1:18" s="8" customFormat="1" ht="16.5" hidden="1" customHeight="1" x14ac:dyDescent="0.3">
      <c r="A1400" s="122" t="str">
        <f>'SOW Units'!B409</f>
        <v>19-19.</v>
      </c>
      <c r="B1400" s="542" t="str">
        <f>IF('SOW Units'!C409="","",'SOW Units'!C409)</f>
        <v xml:space="preserve">Remedial Action Startup Report </v>
      </c>
      <c r="C1400" s="543"/>
      <c r="D1400" s="57" t="str">
        <f>IF('SOW Units'!E409="","",'SOW Units'!E409)</f>
        <v>Per Report</v>
      </c>
      <c r="E1400" s="82">
        <f>'SOW Units'!K409</f>
        <v>0</v>
      </c>
      <c r="F1400" s="34">
        <f>'SOW Units'!G409</f>
        <v>2535.75</v>
      </c>
      <c r="G1400" s="244">
        <f t="shared" si="217"/>
        <v>0</v>
      </c>
      <c r="H1400" s="85">
        <v>0</v>
      </c>
      <c r="I1400" s="360">
        <f t="shared" si="218"/>
        <v>0</v>
      </c>
      <c r="J1400" s="89">
        <v>0</v>
      </c>
      <c r="K1400" s="244">
        <f t="shared" si="221"/>
        <v>0</v>
      </c>
      <c r="L1400" s="93">
        <f t="shared" si="219"/>
        <v>0</v>
      </c>
      <c r="M1400" s="375">
        <f t="shared" si="220"/>
        <v>0</v>
      </c>
      <c r="N1400" s="225" t="b">
        <f t="shared" si="216"/>
        <v>0</v>
      </c>
      <c r="O1400" s="36"/>
      <c r="P1400" s="36"/>
      <c r="Q1400" s="36"/>
      <c r="R1400" s="36"/>
    </row>
    <row r="1401" spans="1:18" s="8" customFormat="1" ht="16.5" hidden="1" customHeight="1" x14ac:dyDescent="0.3">
      <c r="A1401" s="122" t="str">
        <f>'SOW Units'!B410</f>
        <v>19-20.</v>
      </c>
      <c r="B1401" s="542" t="str">
        <f>IF('SOW Units'!C410="","",'SOW Units'!C410)</f>
        <v>Letter/NPDES Report</v>
      </c>
      <c r="C1401" s="543"/>
      <c r="D1401" s="57" t="str">
        <f>IF('SOW Units'!E410="","",'SOW Units'!E410)</f>
        <v>Per Report</v>
      </c>
      <c r="E1401" s="82">
        <f>'SOW Units'!K410</f>
        <v>0</v>
      </c>
      <c r="F1401" s="34">
        <f>'SOW Units'!G410</f>
        <v>316.02</v>
      </c>
      <c r="G1401" s="244">
        <f t="shared" si="217"/>
        <v>0</v>
      </c>
      <c r="H1401" s="85">
        <v>0</v>
      </c>
      <c r="I1401" s="360">
        <f t="shared" si="218"/>
        <v>0</v>
      </c>
      <c r="J1401" s="89">
        <v>0</v>
      </c>
      <c r="K1401" s="244">
        <f t="shared" si="221"/>
        <v>0</v>
      </c>
      <c r="L1401" s="93">
        <f t="shared" si="219"/>
        <v>0</v>
      </c>
      <c r="M1401" s="375">
        <f t="shared" si="220"/>
        <v>0</v>
      </c>
      <c r="N1401" s="225" t="b">
        <f t="shared" si="216"/>
        <v>0</v>
      </c>
      <c r="O1401" s="36"/>
      <c r="P1401" s="36"/>
      <c r="Q1401" s="36"/>
      <c r="R1401" s="36"/>
    </row>
    <row r="1402" spans="1:18" s="8" customFormat="1" ht="16.5" hidden="1" customHeight="1" x14ac:dyDescent="0.3">
      <c r="A1402" s="122" t="str">
        <f>'SOW Units'!B411</f>
        <v>19-21.</v>
      </c>
      <c r="B1402" s="542" t="str">
        <f>IF('SOW Units'!C411="","",'SOW Units'!C411)</f>
        <v xml:space="preserve">Operation &amp; Maintenance Report, Quarterly or Non-Annual </v>
      </c>
      <c r="C1402" s="543"/>
      <c r="D1402" s="57" t="str">
        <f>IF('SOW Units'!E411="","",'SOW Units'!E411)</f>
        <v>Per Report</v>
      </c>
      <c r="E1402" s="82">
        <f>'SOW Units'!K411</f>
        <v>0</v>
      </c>
      <c r="F1402" s="34">
        <f>'SOW Units'!G411</f>
        <v>1764</v>
      </c>
      <c r="G1402" s="244">
        <f t="shared" si="217"/>
        <v>0</v>
      </c>
      <c r="H1402" s="85">
        <v>0</v>
      </c>
      <c r="I1402" s="360">
        <f t="shared" si="218"/>
        <v>0</v>
      </c>
      <c r="J1402" s="89">
        <v>0</v>
      </c>
      <c r="K1402" s="244">
        <f t="shared" si="221"/>
        <v>0</v>
      </c>
      <c r="L1402" s="93">
        <f t="shared" si="219"/>
        <v>0</v>
      </c>
      <c r="M1402" s="375">
        <f t="shared" si="220"/>
        <v>0</v>
      </c>
      <c r="N1402" s="225" t="b">
        <f t="shared" si="216"/>
        <v>0</v>
      </c>
      <c r="O1402" s="36"/>
      <c r="P1402" s="36"/>
      <c r="Q1402" s="36"/>
      <c r="R1402" s="36"/>
    </row>
    <row r="1403" spans="1:18" s="8" customFormat="1" ht="16.5" hidden="1" customHeight="1" x14ac:dyDescent="0.3">
      <c r="A1403" s="122" t="str">
        <f>'SOW Units'!B412</f>
        <v>19-22.</v>
      </c>
      <c r="B1403" s="542" t="str">
        <f>IF('SOW Units'!C412="","",'SOW Units'!C412)</f>
        <v xml:space="preserve">Operation &amp; Maintenance Annual Report </v>
      </c>
      <c r="C1403" s="543"/>
      <c r="D1403" s="57" t="str">
        <f>IF('SOW Units'!E412="","",'SOW Units'!E412)</f>
        <v>Per Report</v>
      </c>
      <c r="E1403" s="82">
        <f>'SOW Units'!K412</f>
        <v>0</v>
      </c>
      <c r="F1403" s="34">
        <f>'SOW Units'!G412</f>
        <v>3307.5</v>
      </c>
      <c r="G1403" s="244">
        <f t="shared" si="217"/>
        <v>0</v>
      </c>
      <c r="H1403" s="85">
        <v>0</v>
      </c>
      <c r="I1403" s="360">
        <f t="shared" si="218"/>
        <v>0</v>
      </c>
      <c r="J1403" s="89">
        <v>0</v>
      </c>
      <c r="K1403" s="244">
        <f t="shared" si="221"/>
        <v>0</v>
      </c>
      <c r="L1403" s="93">
        <f t="shared" si="219"/>
        <v>0</v>
      </c>
      <c r="M1403" s="375">
        <f t="shared" si="220"/>
        <v>0</v>
      </c>
      <c r="N1403" s="225" t="b">
        <f t="shared" si="216"/>
        <v>0</v>
      </c>
      <c r="O1403" s="36"/>
      <c r="P1403" s="36"/>
      <c r="Q1403" s="36"/>
      <c r="R1403" s="36"/>
    </row>
    <row r="1404" spans="1:18" s="8" customFormat="1" ht="16.5" hidden="1" customHeight="1" x14ac:dyDescent="0.3">
      <c r="A1404" s="122" t="str">
        <f>'SOW Units'!B413</f>
        <v>19-23.</v>
      </c>
      <c r="B1404" s="542" t="str">
        <f>IF('SOW Units'!C413="","",'SOW Units'!C413)</f>
        <v>Remedial Action General Report</v>
      </c>
      <c r="C1404" s="543"/>
      <c r="D1404" s="57" t="str">
        <f>IF('SOW Units'!E413="","",'SOW Units'!E413)</f>
        <v>Per Report</v>
      </c>
      <c r="E1404" s="82">
        <f>'SOW Units'!K413</f>
        <v>0</v>
      </c>
      <c r="F1404" s="34">
        <f>'SOW Units'!G413</f>
        <v>1215.5</v>
      </c>
      <c r="G1404" s="244">
        <f t="shared" si="217"/>
        <v>0</v>
      </c>
      <c r="H1404" s="85">
        <v>0</v>
      </c>
      <c r="I1404" s="360">
        <f t="shared" si="218"/>
        <v>0</v>
      </c>
      <c r="J1404" s="89">
        <v>0</v>
      </c>
      <c r="K1404" s="244">
        <f t="shared" si="221"/>
        <v>0</v>
      </c>
      <c r="L1404" s="93">
        <f t="shared" si="219"/>
        <v>0</v>
      </c>
      <c r="M1404" s="375">
        <f t="shared" si="220"/>
        <v>0</v>
      </c>
      <c r="N1404" s="225" t="b">
        <f t="shared" si="216"/>
        <v>0</v>
      </c>
      <c r="O1404" s="36"/>
      <c r="P1404" s="36"/>
      <c r="Q1404" s="36"/>
      <c r="R1404" s="36"/>
    </row>
    <row r="1405" spans="1:18" s="8" customFormat="1" ht="16.5" hidden="1" customHeight="1" x14ac:dyDescent="0.3">
      <c r="A1405" s="122" t="str">
        <f>'SOW Units'!B414</f>
        <v>19-24.</v>
      </c>
      <c r="B1405" s="542" t="str">
        <f>IF('SOW Units'!C414="","",'SOW Units'!C414)</f>
        <v>Remedial Action Interim Report</v>
      </c>
      <c r="C1405" s="543"/>
      <c r="D1405" s="57" t="str">
        <f>IF('SOW Units'!E414="","",'SOW Units'!E414)</f>
        <v>Per Report</v>
      </c>
      <c r="E1405" s="82">
        <f>'SOW Units'!K414</f>
        <v>0</v>
      </c>
      <c r="F1405" s="34">
        <f>'SOW Units'!G414</f>
        <v>632.04999999999995</v>
      </c>
      <c r="G1405" s="244">
        <f t="shared" si="217"/>
        <v>0</v>
      </c>
      <c r="H1405" s="85">
        <v>0</v>
      </c>
      <c r="I1405" s="360">
        <f t="shared" si="218"/>
        <v>0</v>
      </c>
      <c r="J1405" s="89">
        <v>0</v>
      </c>
      <c r="K1405" s="244">
        <f t="shared" si="221"/>
        <v>0</v>
      </c>
      <c r="L1405" s="93">
        <f t="shared" si="219"/>
        <v>0</v>
      </c>
      <c r="M1405" s="375">
        <f t="shared" si="220"/>
        <v>0</v>
      </c>
      <c r="N1405" s="225" t="b">
        <f t="shared" si="216"/>
        <v>0</v>
      </c>
      <c r="O1405" s="36"/>
      <c r="P1405" s="36"/>
      <c r="Q1405" s="36"/>
      <c r="R1405" s="36"/>
    </row>
    <row r="1406" spans="1:18" s="8" customFormat="1" ht="16.5" hidden="1" customHeight="1" x14ac:dyDescent="0.3">
      <c r="A1406" s="122" t="str">
        <f>'SOW Units'!B415</f>
        <v>19-25.</v>
      </c>
      <c r="B1406" s="542" t="str">
        <f>IF('SOW Units'!C415="","",'SOW Units'!C415)</f>
        <v xml:space="preserve">Free Product Recovery Report </v>
      </c>
      <c r="C1406" s="543"/>
      <c r="D1406" s="57" t="str">
        <f>IF('SOW Units'!E415="","",'SOW Units'!E415)</f>
        <v>Per Report</v>
      </c>
      <c r="E1406" s="82">
        <f>'SOW Units'!K415</f>
        <v>0</v>
      </c>
      <c r="F1406" s="34">
        <f>'SOW Units'!G415</f>
        <v>468.56</v>
      </c>
      <c r="G1406" s="244">
        <f t="shared" si="217"/>
        <v>0</v>
      </c>
      <c r="H1406" s="85">
        <v>0</v>
      </c>
      <c r="I1406" s="360">
        <f t="shared" si="218"/>
        <v>0</v>
      </c>
      <c r="J1406" s="89">
        <v>0</v>
      </c>
      <c r="K1406" s="244">
        <f t="shared" si="221"/>
        <v>0</v>
      </c>
      <c r="L1406" s="93">
        <f t="shared" si="219"/>
        <v>0</v>
      </c>
      <c r="M1406" s="375">
        <f t="shared" si="220"/>
        <v>0</v>
      </c>
      <c r="N1406" s="225" t="b">
        <f t="shared" si="216"/>
        <v>0</v>
      </c>
      <c r="O1406" s="36"/>
      <c r="P1406" s="36"/>
      <c r="Q1406" s="36"/>
      <c r="R1406" s="36"/>
    </row>
    <row r="1407" spans="1:18" s="8" customFormat="1" ht="16.5" hidden="1" customHeight="1" x14ac:dyDescent="0.3">
      <c r="A1407" s="122" t="str">
        <f>'SOW Units'!B416</f>
        <v>19-26.</v>
      </c>
      <c r="B1407" s="542" t="str">
        <f>IF('SOW Units'!C416="","",'SOW Units'!C416)</f>
        <v xml:space="preserve">Well Abandonment/Site Restoration Report </v>
      </c>
      <c r="C1407" s="543"/>
      <c r="D1407" s="57" t="str">
        <f>IF('SOW Units'!E416="","",'SOW Units'!E416)</f>
        <v>Per Report</v>
      </c>
      <c r="E1407" s="82">
        <f>'SOW Units'!K416</f>
        <v>0</v>
      </c>
      <c r="F1407" s="34">
        <f>'SOW Units'!G416</f>
        <v>273.48</v>
      </c>
      <c r="G1407" s="244">
        <f t="shared" si="217"/>
        <v>0</v>
      </c>
      <c r="H1407" s="85">
        <v>0</v>
      </c>
      <c r="I1407" s="360">
        <f t="shared" si="218"/>
        <v>0</v>
      </c>
      <c r="J1407" s="89">
        <v>0</v>
      </c>
      <c r="K1407" s="244">
        <f t="shared" si="221"/>
        <v>0</v>
      </c>
      <c r="L1407" s="93">
        <f t="shared" si="219"/>
        <v>0</v>
      </c>
      <c r="M1407" s="375">
        <f t="shared" si="220"/>
        <v>0</v>
      </c>
      <c r="N1407" s="225" t="b">
        <f t="shared" si="216"/>
        <v>0</v>
      </c>
      <c r="O1407" s="36"/>
      <c r="P1407" s="36"/>
      <c r="Q1407" s="36"/>
      <c r="R1407" s="36"/>
    </row>
    <row r="1408" spans="1:18" s="8" customFormat="1" ht="16.5" hidden="1" customHeight="1" x14ac:dyDescent="0.3">
      <c r="A1408" s="122" t="str">
        <f>'SOW Units'!B417</f>
        <v>19-27.</v>
      </c>
      <c r="B1408" s="542" t="str">
        <f>IF('SOW Units'!C417="","",'SOW Units'!C417)</f>
        <v>Interim Assessment Report</v>
      </c>
      <c r="C1408" s="543"/>
      <c r="D1408" s="57" t="str">
        <f>IF('SOW Units'!E417="","",'SOW Units'!E417)</f>
        <v>Per Report</v>
      </c>
      <c r="E1408" s="82">
        <f>'SOW Units'!K417</f>
        <v>0</v>
      </c>
      <c r="F1408" s="34">
        <f>'SOW Units'!G417</f>
        <v>632.04999999999995</v>
      </c>
      <c r="G1408" s="244">
        <f t="shared" si="217"/>
        <v>0</v>
      </c>
      <c r="H1408" s="85">
        <v>0</v>
      </c>
      <c r="I1408" s="360">
        <f t="shared" si="218"/>
        <v>0</v>
      </c>
      <c r="J1408" s="89">
        <v>0</v>
      </c>
      <c r="K1408" s="244">
        <f t="shared" si="221"/>
        <v>0</v>
      </c>
      <c r="L1408" s="93">
        <f t="shared" si="219"/>
        <v>0</v>
      </c>
      <c r="M1408" s="375">
        <f t="shared" si="220"/>
        <v>0</v>
      </c>
      <c r="N1408" s="225" t="b">
        <f t="shared" si="216"/>
        <v>0</v>
      </c>
      <c r="O1408" s="36"/>
      <c r="P1408" s="36"/>
      <c r="Q1408" s="36"/>
      <c r="R1408" s="36"/>
    </row>
    <row r="1409" spans="1:18" s="8" customFormat="1" ht="17.25" hidden="1" customHeight="1" x14ac:dyDescent="0.3">
      <c r="A1409" s="253" t="str">
        <f>'SOW Units'!B418</f>
        <v>20.</v>
      </c>
      <c r="B1409" s="560" t="str">
        <f>IF('SOW Units'!C418="","",'SOW Units'!C418)</f>
        <v>PERSONNEL (Excluding Professional Engineer and Professional Geologist)</v>
      </c>
      <c r="C1409" s="561"/>
      <c r="D1409" s="206" t="str">
        <f>IF('SOW Units'!E418="","",'SOW Units'!E418)</f>
        <v/>
      </c>
      <c r="E1409" s="207"/>
      <c r="F1409" s="194"/>
      <c r="G1409" s="243"/>
      <c r="H1409" s="208"/>
      <c r="I1409" s="359"/>
      <c r="J1409" s="196"/>
      <c r="K1409" s="243"/>
      <c r="L1409" s="209"/>
      <c r="M1409" s="374"/>
      <c r="N1409" s="225" t="b">
        <f t="shared" si="216"/>
        <v>0</v>
      </c>
      <c r="O1409" s="36"/>
      <c r="P1409" s="36"/>
      <c r="Q1409" s="36"/>
      <c r="R1409" s="36"/>
    </row>
    <row r="1410" spans="1:18" s="8" customFormat="1" ht="16.5" hidden="1" customHeight="1" x14ac:dyDescent="0.3">
      <c r="A1410" s="122" t="str">
        <f>'SOW Units'!B419</f>
        <v>20-1.</v>
      </c>
      <c r="B1410" s="542" t="str">
        <f>IF('SOW Units'!C419="","",'SOW Units'!C419)</f>
        <v>Program Manager (Key)</v>
      </c>
      <c r="C1410" s="543"/>
      <c r="D1410" s="57" t="str">
        <f>IF('SOW Units'!E419="","",'SOW Units'!E419)</f>
        <v>Per Hour</v>
      </c>
      <c r="E1410" s="82">
        <f>'SOW Units'!K419</f>
        <v>0</v>
      </c>
      <c r="F1410" s="34">
        <f>'SOW Units'!G419</f>
        <v>121.27</v>
      </c>
      <c r="G1410" s="244">
        <f t="shared" ref="G1410:G1420" si="222">$F1410*E1410</f>
        <v>0</v>
      </c>
      <c r="H1410" s="85">
        <v>0</v>
      </c>
      <c r="I1410" s="360">
        <f t="shared" ref="I1410:I1420" si="223">H1410*F1410</f>
        <v>0</v>
      </c>
      <c r="J1410" s="89">
        <v>0</v>
      </c>
      <c r="K1410" s="244">
        <f t="shared" si="221"/>
        <v>0</v>
      </c>
      <c r="L1410" s="93">
        <f t="shared" ref="L1410:L1420" si="224">E1410-H1410-J1410</f>
        <v>0</v>
      </c>
      <c r="M1410" s="375">
        <f t="shared" ref="M1410:M1420" si="225">G1410-I1410-K1410</f>
        <v>0</v>
      </c>
      <c r="N1410" s="225" t="b">
        <f t="shared" si="216"/>
        <v>0</v>
      </c>
      <c r="O1410" s="36"/>
      <c r="P1410" s="36"/>
      <c r="Q1410" s="36"/>
      <c r="R1410" s="36"/>
    </row>
    <row r="1411" spans="1:18" s="8" customFormat="1" ht="16.5" hidden="1" customHeight="1" x14ac:dyDescent="0.3">
      <c r="A1411" s="122" t="str">
        <f>'SOW Units'!B420</f>
        <v>20-2.</v>
      </c>
      <c r="B1411" s="542" t="str">
        <f>IF('SOW Units'!C420="","",'SOW Units'!C420)</f>
        <v>Project Manager (Key)</v>
      </c>
      <c r="C1411" s="543"/>
      <c r="D1411" s="57" t="str">
        <f>IF('SOW Units'!E420="","",'SOW Units'!E420)</f>
        <v>Per Hour</v>
      </c>
      <c r="E1411" s="82">
        <f>'SOW Units'!K420</f>
        <v>0</v>
      </c>
      <c r="F1411" s="34">
        <f>'SOW Units'!G420</f>
        <v>110.25</v>
      </c>
      <c r="G1411" s="244">
        <f t="shared" si="222"/>
        <v>0</v>
      </c>
      <c r="H1411" s="85">
        <v>0</v>
      </c>
      <c r="I1411" s="360">
        <f t="shared" si="223"/>
        <v>0</v>
      </c>
      <c r="J1411" s="89">
        <v>0</v>
      </c>
      <c r="K1411" s="244">
        <f t="shared" si="221"/>
        <v>0</v>
      </c>
      <c r="L1411" s="93">
        <f t="shared" si="224"/>
        <v>0</v>
      </c>
      <c r="M1411" s="375">
        <f t="shared" si="225"/>
        <v>0</v>
      </c>
      <c r="N1411" s="225" t="b">
        <f t="shared" si="216"/>
        <v>0</v>
      </c>
      <c r="O1411" s="36"/>
      <c r="P1411" s="36"/>
      <c r="Q1411" s="36"/>
      <c r="R1411" s="36"/>
    </row>
    <row r="1412" spans="1:18" s="8" customFormat="1" ht="16.5" hidden="1" customHeight="1" x14ac:dyDescent="0.3">
      <c r="A1412" s="122" t="str">
        <f>'SOW Units'!B421</f>
        <v>20-3.</v>
      </c>
      <c r="B1412" s="542" t="str">
        <f>IF('SOW Units'!C421="","",'SOW Units'!C421)</f>
        <v>Engineer (Key)</v>
      </c>
      <c r="C1412" s="543"/>
      <c r="D1412" s="57" t="str">
        <f>IF('SOW Units'!E421="","",'SOW Units'!E421)</f>
        <v>Per Hour</v>
      </c>
      <c r="E1412" s="82">
        <f>'SOW Units'!K421</f>
        <v>0</v>
      </c>
      <c r="F1412" s="34">
        <f>'SOW Units'!G421</f>
        <v>115.45</v>
      </c>
      <c r="G1412" s="244">
        <f t="shared" si="222"/>
        <v>0</v>
      </c>
      <c r="H1412" s="85">
        <v>0</v>
      </c>
      <c r="I1412" s="360">
        <f t="shared" si="223"/>
        <v>0</v>
      </c>
      <c r="J1412" s="89">
        <v>0</v>
      </c>
      <c r="K1412" s="244">
        <f t="shared" si="221"/>
        <v>0</v>
      </c>
      <c r="L1412" s="93">
        <f t="shared" si="224"/>
        <v>0</v>
      </c>
      <c r="M1412" s="375">
        <f t="shared" si="225"/>
        <v>0</v>
      </c>
      <c r="N1412" s="225" t="b">
        <f t="shared" si="216"/>
        <v>0</v>
      </c>
      <c r="O1412" s="36"/>
      <c r="P1412" s="36"/>
      <c r="Q1412" s="36"/>
      <c r="R1412" s="36"/>
    </row>
    <row r="1413" spans="1:18" s="8" customFormat="1" ht="16.5" hidden="1" customHeight="1" x14ac:dyDescent="0.3">
      <c r="A1413" s="122" t="str">
        <f>'SOW Units'!B422</f>
        <v>20-4.</v>
      </c>
      <c r="B1413" s="542" t="str">
        <f>IF('SOW Units'!C422="","",'SOW Units'!C422)</f>
        <v>Geologist/Geoscientist (Key)</v>
      </c>
      <c r="C1413" s="543"/>
      <c r="D1413" s="57" t="str">
        <f>IF('SOW Units'!E422="","",'SOW Units'!E422)</f>
        <v>Per Hour</v>
      </c>
      <c r="E1413" s="82">
        <f>'SOW Units'!K422</f>
        <v>0</v>
      </c>
      <c r="F1413" s="34">
        <f>'SOW Units'!G422</f>
        <v>109.96</v>
      </c>
      <c r="G1413" s="244">
        <f t="shared" si="222"/>
        <v>0</v>
      </c>
      <c r="H1413" s="85">
        <v>0</v>
      </c>
      <c r="I1413" s="360">
        <f t="shared" si="223"/>
        <v>0</v>
      </c>
      <c r="J1413" s="89">
        <v>0</v>
      </c>
      <c r="K1413" s="244">
        <f t="shared" si="221"/>
        <v>0</v>
      </c>
      <c r="L1413" s="93">
        <f t="shared" si="224"/>
        <v>0</v>
      </c>
      <c r="M1413" s="375">
        <f t="shared" si="225"/>
        <v>0</v>
      </c>
      <c r="N1413" s="225" t="b">
        <f t="shared" si="216"/>
        <v>0</v>
      </c>
      <c r="O1413" s="36"/>
      <c r="P1413" s="36"/>
      <c r="Q1413" s="36"/>
      <c r="R1413" s="36"/>
    </row>
    <row r="1414" spans="1:18" s="8" customFormat="1" ht="16.5" hidden="1" customHeight="1" x14ac:dyDescent="0.3">
      <c r="A1414" s="122" t="str">
        <f>'SOW Units'!B423</f>
        <v>20-5.</v>
      </c>
      <c r="B1414" s="542" t="str">
        <f>IF('SOW Units'!C423="","",'SOW Units'!C423)</f>
        <v>Hydrogeologist/Modeler (Key)</v>
      </c>
      <c r="C1414" s="543"/>
      <c r="D1414" s="57" t="str">
        <f>IF('SOW Units'!E423="","",'SOW Units'!E423)</f>
        <v>Per Hour</v>
      </c>
      <c r="E1414" s="82">
        <f>'SOW Units'!K423</f>
        <v>0</v>
      </c>
      <c r="F1414" s="34">
        <f>'SOW Units'!G423</f>
        <v>93.71</v>
      </c>
      <c r="G1414" s="244">
        <f t="shared" si="222"/>
        <v>0</v>
      </c>
      <c r="H1414" s="85">
        <v>0</v>
      </c>
      <c r="I1414" s="360">
        <f t="shared" si="223"/>
        <v>0</v>
      </c>
      <c r="J1414" s="89">
        <v>0</v>
      </c>
      <c r="K1414" s="244">
        <f t="shared" si="221"/>
        <v>0</v>
      </c>
      <c r="L1414" s="93">
        <f t="shared" si="224"/>
        <v>0</v>
      </c>
      <c r="M1414" s="375">
        <f t="shared" si="225"/>
        <v>0</v>
      </c>
      <c r="N1414" s="225" t="b">
        <f t="shared" si="216"/>
        <v>0</v>
      </c>
      <c r="O1414" s="36"/>
      <c r="P1414" s="36"/>
      <c r="Q1414" s="36"/>
      <c r="R1414" s="36"/>
    </row>
    <row r="1415" spans="1:18" s="8" customFormat="1" ht="16.5" hidden="1" customHeight="1" x14ac:dyDescent="0.3">
      <c r="A1415" s="122" t="str">
        <f>'SOW Units'!B424</f>
        <v>20-6.</v>
      </c>
      <c r="B1415" s="542" t="str">
        <f>IF('SOW Units'!C424="","",'SOW Units'!C424)</f>
        <v>Scientist/Technical Specialist (Key)</v>
      </c>
      <c r="C1415" s="543"/>
      <c r="D1415" s="57" t="str">
        <f>IF('SOW Units'!E424="","",'SOW Units'!E424)</f>
        <v>Per Hour</v>
      </c>
      <c r="E1415" s="82">
        <f>'SOW Units'!K424</f>
        <v>0</v>
      </c>
      <c r="F1415" s="34">
        <f>'SOW Units'!G424</f>
        <v>92.61</v>
      </c>
      <c r="G1415" s="244">
        <f t="shared" si="222"/>
        <v>0</v>
      </c>
      <c r="H1415" s="85">
        <v>0</v>
      </c>
      <c r="I1415" s="360">
        <f t="shared" si="223"/>
        <v>0</v>
      </c>
      <c r="J1415" s="89">
        <v>0</v>
      </c>
      <c r="K1415" s="244">
        <f t="shared" si="221"/>
        <v>0</v>
      </c>
      <c r="L1415" s="93">
        <f t="shared" si="224"/>
        <v>0</v>
      </c>
      <c r="M1415" s="375">
        <f t="shared" si="225"/>
        <v>0</v>
      </c>
      <c r="N1415" s="225" t="b">
        <f t="shared" si="216"/>
        <v>0</v>
      </c>
      <c r="O1415" s="36"/>
      <c r="P1415" s="36"/>
      <c r="Q1415" s="36"/>
      <c r="R1415" s="36"/>
    </row>
    <row r="1416" spans="1:18" s="8" customFormat="1" ht="16.5" hidden="1" customHeight="1" x14ac:dyDescent="0.3">
      <c r="A1416" s="122" t="str">
        <f>'SOW Units'!B425</f>
        <v>20-7.</v>
      </c>
      <c r="B1416" s="542" t="str">
        <f>IF('SOW Units'!C425="","",'SOW Units'!C425)</f>
        <v>Assistant Scientist/Technical Specialist</v>
      </c>
      <c r="C1416" s="543"/>
      <c r="D1416" s="57" t="str">
        <f>IF('SOW Units'!E425="","",'SOW Units'!E425)</f>
        <v>Per Hour</v>
      </c>
      <c r="E1416" s="82">
        <f>'SOW Units'!K425</f>
        <v>0</v>
      </c>
      <c r="F1416" s="34">
        <f>'SOW Units'!G425</f>
        <v>81.900000000000006</v>
      </c>
      <c r="G1416" s="244">
        <f t="shared" si="222"/>
        <v>0</v>
      </c>
      <c r="H1416" s="85">
        <v>0</v>
      </c>
      <c r="I1416" s="360">
        <f t="shared" si="223"/>
        <v>0</v>
      </c>
      <c r="J1416" s="89">
        <v>0</v>
      </c>
      <c r="K1416" s="244">
        <f t="shared" si="221"/>
        <v>0</v>
      </c>
      <c r="L1416" s="93">
        <f t="shared" si="224"/>
        <v>0</v>
      </c>
      <c r="M1416" s="375">
        <f t="shared" si="225"/>
        <v>0</v>
      </c>
      <c r="N1416" s="225" t="b">
        <f t="shared" si="216"/>
        <v>0</v>
      </c>
      <c r="O1416" s="36"/>
      <c r="P1416" s="36"/>
      <c r="Q1416" s="36"/>
      <c r="R1416" s="36"/>
    </row>
    <row r="1417" spans="1:18" s="8" customFormat="1" ht="16.5" hidden="1" customHeight="1" x14ac:dyDescent="0.3">
      <c r="A1417" s="122" t="str">
        <f>'SOW Units'!B426</f>
        <v>20-8.</v>
      </c>
      <c r="B1417" s="542" t="str">
        <f>IF('SOW Units'!C426="","",'SOW Units'!C426)</f>
        <v>Field Technician (Key)</v>
      </c>
      <c r="C1417" s="543"/>
      <c r="D1417" s="57" t="str">
        <f>IF('SOW Units'!E426="","",'SOW Units'!E426)</f>
        <v>Per Hour</v>
      </c>
      <c r="E1417" s="82">
        <f>'SOW Units'!K426</f>
        <v>0</v>
      </c>
      <c r="F1417" s="34">
        <f>'SOW Units'!G426</f>
        <v>75</v>
      </c>
      <c r="G1417" s="244">
        <f t="shared" si="222"/>
        <v>0</v>
      </c>
      <c r="H1417" s="85">
        <v>0</v>
      </c>
      <c r="I1417" s="360">
        <f t="shared" si="223"/>
        <v>0</v>
      </c>
      <c r="J1417" s="89">
        <v>0</v>
      </c>
      <c r="K1417" s="244">
        <f t="shared" si="221"/>
        <v>0</v>
      </c>
      <c r="L1417" s="93">
        <f t="shared" si="224"/>
        <v>0</v>
      </c>
      <c r="M1417" s="375">
        <f t="shared" si="225"/>
        <v>0</v>
      </c>
      <c r="N1417" s="225" t="b">
        <f t="shared" si="216"/>
        <v>0</v>
      </c>
      <c r="O1417" s="36"/>
      <c r="P1417" s="36"/>
      <c r="Q1417" s="36"/>
      <c r="R1417" s="36"/>
    </row>
    <row r="1418" spans="1:18" s="8" customFormat="1" ht="16.5" hidden="1" customHeight="1" x14ac:dyDescent="0.3">
      <c r="A1418" s="122" t="str">
        <f>'SOW Units'!B427</f>
        <v>20-9.</v>
      </c>
      <c r="B1418" s="542" t="str">
        <f>IF('SOW Units'!C427="","",'SOW Units'!C427)</f>
        <v>Draftsperson</v>
      </c>
      <c r="C1418" s="543"/>
      <c r="D1418" s="57" t="str">
        <f>IF('SOW Units'!E427="","",'SOW Units'!E427)</f>
        <v>Per Hour</v>
      </c>
      <c r="E1418" s="82">
        <f>'SOW Units'!K427</f>
        <v>0</v>
      </c>
      <c r="F1418" s="34">
        <f>'SOW Units'!G427</f>
        <v>66.95</v>
      </c>
      <c r="G1418" s="244">
        <f t="shared" si="222"/>
        <v>0</v>
      </c>
      <c r="H1418" s="85">
        <v>0</v>
      </c>
      <c r="I1418" s="360">
        <f t="shared" si="223"/>
        <v>0</v>
      </c>
      <c r="J1418" s="89">
        <v>0</v>
      </c>
      <c r="K1418" s="244">
        <f t="shared" si="221"/>
        <v>0</v>
      </c>
      <c r="L1418" s="93">
        <f t="shared" si="224"/>
        <v>0</v>
      </c>
      <c r="M1418" s="375">
        <f t="shared" si="225"/>
        <v>0</v>
      </c>
      <c r="N1418" s="225" t="b">
        <f t="shared" si="216"/>
        <v>0</v>
      </c>
      <c r="O1418" s="36"/>
      <c r="P1418" s="36"/>
      <c r="Q1418" s="36"/>
      <c r="R1418" s="36"/>
    </row>
    <row r="1419" spans="1:18" s="8" customFormat="1" ht="16.5" hidden="1" customHeight="1" x14ac:dyDescent="0.3">
      <c r="A1419" s="122" t="str">
        <f>'SOW Units'!B428</f>
        <v>20-10.</v>
      </c>
      <c r="B1419" s="542" t="str">
        <f>IF('SOW Units'!C428="","",'SOW Units'!C428)</f>
        <v xml:space="preserve">Administrative </v>
      </c>
      <c r="C1419" s="543"/>
      <c r="D1419" s="57" t="str">
        <f>IF('SOW Units'!E428="","",'SOW Units'!E428)</f>
        <v>Per Hour</v>
      </c>
      <c r="E1419" s="82">
        <f>'SOW Units'!K428</f>
        <v>0</v>
      </c>
      <c r="F1419" s="34">
        <f>'SOW Units'!G428</f>
        <v>42</v>
      </c>
      <c r="G1419" s="244">
        <f t="shared" si="222"/>
        <v>0</v>
      </c>
      <c r="H1419" s="85">
        <v>0</v>
      </c>
      <c r="I1419" s="360">
        <f t="shared" si="223"/>
        <v>0</v>
      </c>
      <c r="J1419" s="89">
        <v>0</v>
      </c>
      <c r="K1419" s="244">
        <f t="shared" si="221"/>
        <v>0</v>
      </c>
      <c r="L1419" s="93">
        <f t="shared" si="224"/>
        <v>0</v>
      </c>
      <c r="M1419" s="375">
        <f t="shared" si="225"/>
        <v>0</v>
      </c>
      <c r="N1419" s="225" t="b">
        <f t="shared" si="216"/>
        <v>0</v>
      </c>
      <c r="O1419" s="36"/>
      <c r="P1419" s="36"/>
      <c r="Q1419" s="36"/>
      <c r="R1419" s="36"/>
    </row>
    <row r="1420" spans="1:18" s="8" customFormat="1" ht="16.5" hidden="1" customHeight="1" x14ac:dyDescent="0.3">
      <c r="A1420" s="122" t="str">
        <f>'SOW Units'!B429</f>
        <v>20-11.</v>
      </c>
      <c r="B1420" s="542" t="str">
        <f>IF('SOW Units'!C429="","",'SOW Units'!C429)</f>
        <v>Laborers and Security Guards</v>
      </c>
      <c r="C1420" s="543"/>
      <c r="D1420" s="57" t="str">
        <f>IF('SOW Units'!E429="","",'SOW Units'!E429)</f>
        <v>Per Hour</v>
      </c>
      <c r="E1420" s="82">
        <f>'SOW Units'!K429</f>
        <v>0</v>
      </c>
      <c r="F1420" s="34">
        <f>'SOW Units'!G429</f>
        <v>34.72</v>
      </c>
      <c r="G1420" s="244">
        <f t="shared" si="222"/>
        <v>0</v>
      </c>
      <c r="H1420" s="85">
        <v>0</v>
      </c>
      <c r="I1420" s="360">
        <f t="shared" si="223"/>
        <v>0</v>
      </c>
      <c r="J1420" s="89">
        <v>0</v>
      </c>
      <c r="K1420" s="244">
        <f t="shared" si="221"/>
        <v>0</v>
      </c>
      <c r="L1420" s="93">
        <f t="shared" si="224"/>
        <v>0</v>
      </c>
      <c r="M1420" s="375">
        <f t="shared" si="225"/>
        <v>0</v>
      </c>
      <c r="N1420" s="225" t="b">
        <f t="shared" si="216"/>
        <v>0</v>
      </c>
      <c r="O1420" s="36"/>
      <c r="P1420" s="36"/>
      <c r="Q1420" s="36"/>
      <c r="R1420" s="36"/>
    </row>
    <row r="1421" spans="1:18" s="8" customFormat="1" ht="17.25" hidden="1" customHeight="1" x14ac:dyDescent="0.3">
      <c r="A1421" s="253" t="str">
        <f>'SOW Units'!B430</f>
        <v>21.</v>
      </c>
      <c r="B1421" s="560" t="str">
        <f>IF('SOW Units'!C430="","",'SOW Units'!C430)</f>
        <v xml:space="preserve">PROFESSIONAL ENGINEERING AND PROFESSIONAL GEOLOGY SERVICES                                                                   </v>
      </c>
      <c r="C1421" s="561"/>
      <c r="D1421" s="206" t="str">
        <f>IF('SOW Units'!E430="","",'SOW Units'!E430)</f>
        <v/>
      </c>
      <c r="E1421" s="207"/>
      <c r="F1421" s="194"/>
      <c r="G1421" s="243"/>
      <c r="H1421" s="208"/>
      <c r="I1421" s="359"/>
      <c r="J1421" s="196"/>
      <c r="K1421" s="243"/>
      <c r="L1421" s="209"/>
      <c r="M1421" s="374"/>
      <c r="N1421" s="225" t="b">
        <f t="shared" si="216"/>
        <v>0</v>
      </c>
      <c r="O1421" s="36"/>
      <c r="P1421" s="36"/>
      <c r="Q1421" s="36"/>
      <c r="R1421" s="36"/>
    </row>
    <row r="1422" spans="1:18" s="8" customFormat="1" ht="16.5" hidden="1" customHeight="1" x14ac:dyDescent="0.3">
      <c r="A1422" s="122" t="str">
        <f>'SOW Units'!B431</f>
        <v>21-1.</v>
      </c>
      <c r="B1422" s="542" t="str">
        <f>IF('SOW Units'!C431="","",'SOW Units'!C431)</f>
        <v>Professional Engineer (Key)</v>
      </c>
      <c r="C1422" s="543"/>
      <c r="D1422" s="57" t="str">
        <f>IF('SOW Units'!E431="","",'SOW Units'!E431)</f>
        <v>Per Hour</v>
      </c>
      <c r="E1422" s="82">
        <f>'SOW Units'!K431</f>
        <v>0</v>
      </c>
      <c r="F1422" s="34">
        <f>'SOW Units'!G431</f>
        <v>133.69</v>
      </c>
      <c r="G1422" s="244">
        <f t="shared" ref="G1422:G1460" si="226">$F1422*E1422</f>
        <v>0</v>
      </c>
      <c r="H1422" s="85">
        <v>0</v>
      </c>
      <c r="I1422" s="360">
        <f t="shared" ref="I1422:I1460" si="227">H1422*F1422</f>
        <v>0</v>
      </c>
      <c r="J1422" s="89">
        <v>0</v>
      </c>
      <c r="K1422" s="244">
        <f t="shared" si="221"/>
        <v>0</v>
      </c>
      <c r="L1422" s="93">
        <f t="shared" ref="L1422:L1460" si="228">E1422-H1422-J1422</f>
        <v>0</v>
      </c>
      <c r="M1422" s="375">
        <f t="shared" ref="M1422:M1460" si="229">G1422-I1422-K1422</f>
        <v>0</v>
      </c>
      <c r="N1422" s="225" t="b">
        <f t="shared" si="216"/>
        <v>0</v>
      </c>
      <c r="O1422" s="36"/>
      <c r="P1422" s="36"/>
      <c r="Q1422" s="36"/>
      <c r="R1422" s="36"/>
    </row>
    <row r="1423" spans="1:18" s="8" customFormat="1" ht="16.5" hidden="1" customHeight="1" x14ac:dyDescent="0.3">
      <c r="A1423" s="122" t="str">
        <f>'SOW Units'!B432</f>
        <v>21-2.</v>
      </c>
      <c r="B1423" s="542" t="str">
        <f>IF('SOW Units'!C432="","",'SOW Units'!C432)</f>
        <v>Professional Geologist (Key)</v>
      </c>
      <c r="C1423" s="543"/>
      <c r="D1423" s="57" t="str">
        <f>IF('SOW Units'!E432="","",'SOW Units'!E432)</f>
        <v>Per Hour</v>
      </c>
      <c r="E1423" s="82">
        <f>'SOW Units'!K432</f>
        <v>0</v>
      </c>
      <c r="F1423" s="34">
        <f>'SOW Units'!G432</f>
        <v>133.69</v>
      </c>
      <c r="G1423" s="244">
        <f t="shared" si="226"/>
        <v>0</v>
      </c>
      <c r="H1423" s="85">
        <v>0</v>
      </c>
      <c r="I1423" s="360">
        <f t="shared" si="227"/>
        <v>0</v>
      </c>
      <c r="J1423" s="89">
        <v>0</v>
      </c>
      <c r="K1423" s="244">
        <f t="shared" si="221"/>
        <v>0</v>
      </c>
      <c r="L1423" s="93">
        <f t="shared" si="228"/>
        <v>0</v>
      </c>
      <c r="M1423" s="375">
        <f t="shared" si="229"/>
        <v>0</v>
      </c>
      <c r="N1423" s="225" t="b">
        <f t="shared" si="216"/>
        <v>0</v>
      </c>
      <c r="O1423" s="36"/>
      <c r="P1423" s="36"/>
      <c r="Q1423" s="36"/>
      <c r="R1423" s="36"/>
    </row>
    <row r="1424" spans="1:18" s="8" customFormat="1" ht="32.25" hidden="1" customHeight="1" x14ac:dyDescent="0.3">
      <c r="A1424" s="122" t="str">
        <f>'SOW Units'!B433</f>
        <v>21-3.</v>
      </c>
      <c r="B1424" s="542" t="str">
        <f>IF('SOW Units'!C433="","",'SOW Units'!C433)</f>
        <v>P.G. Field Oversight of Drilling and Boring and Soil-Boring Logging (Use hourly rate on site specific basis)</v>
      </c>
      <c r="C1424" s="543"/>
      <c r="D1424" s="57" t="str">
        <f>IF('SOW Units'!E433="","",'SOW Units'!E433)</f>
        <v>Per Hour</v>
      </c>
      <c r="E1424" s="82">
        <f>'SOW Units'!K433</f>
        <v>0</v>
      </c>
      <c r="F1424" s="34">
        <f>'SOW Units'!G433</f>
        <v>133.69</v>
      </c>
      <c r="G1424" s="244">
        <f t="shared" si="226"/>
        <v>0</v>
      </c>
      <c r="H1424" s="85">
        <v>0</v>
      </c>
      <c r="I1424" s="360">
        <f t="shared" si="227"/>
        <v>0</v>
      </c>
      <c r="J1424" s="89">
        <v>0</v>
      </c>
      <c r="K1424" s="244">
        <f t="shared" si="221"/>
        <v>0</v>
      </c>
      <c r="L1424" s="93">
        <f t="shared" si="228"/>
        <v>0</v>
      </c>
      <c r="M1424" s="375">
        <f t="shared" si="229"/>
        <v>0</v>
      </c>
      <c r="N1424" s="225" t="b">
        <f t="shared" si="216"/>
        <v>0</v>
      </c>
      <c r="O1424" s="36"/>
      <c r="P1424" s="36"/>
      <c r="Q1424" s="36"/>
      <c r="R1424" s="36"/>
    </row>
    <row r="1425" spans="1:18" s="8" customFormat="1" ht="16.5" hidden="1" customHeight="1" x14ac:dyDescent="0.3">
      <c r="A1425" s="122" t="str">
        <f>'SOW Units'!B434</f>
        <v>21-4.</v>
      </c>
      <c r="B1425" s="542" t="str">
        <f>IF('SOW Units'!C434="","",'SOW Units'!C434)</f>
        <v>P.G. Field Oversight of Well Installation (Use hourly rate on site specific basis)</v>
      </c>
      <c r="C1425" s="543"/>
      <c r="D1425" s="57" t="str">
        <f>IF('SOW Units'!E434="","",'SOW Units'!E434)</f>
        <v>Per Hour</v>
      </c>
      <c r="E1425" s="82">
        <f>'SOW Units'!K434</f>
        <v>0</v>
      </c>
      <c r="F1425" s="34">
        <f>'SOW Units'!G434</f>
        <v>133.69</v>
      </c>
      <c r="G1425" s="244">
        <f t="shared" si="226"/>
        <v>0</v>
      </c>
      <c r="H1425" s="85">
        <v>0</v>
      </c>
      <c r="I1425" s="360">
        <f t="shared" si="227"/>
        <v>0</v>
      </c>
      <c r="J1425" s="89">
        <v>0</v>
      </c>
      <c r="K1425" s="244">
        <f t="shared" si="221"/>
        <v>0</v>
      </c>
      <c r="L1425" s="93">
        <f t="shared" si="228"/>
        <v>0</v>
      </c>
      <c r="M1425" s="375">
        <f t="shared" si="229"/>
        <v>0</v>
      </c>
      <c r="N1425" s="225" t="b">
        <f t="shared" si="216"/>
        <v>0</v>
      </c>
      <c r="O1425" s="36"/>
      <c r="P1425" s="36"/>
      <c r="Q1425" s="36"/>
      <c r="R1425" s="36"/>
    </row>
    <row r="1426" spans="1:18" s="8" customFormat="1" ht="16.5" hidden="1" customHeight="1" x14ac:dyDescent="0.3">
      <c r="A1426" s="122" t="str">
        <f>'SOW Units'!B435</f>
        <v>21-5.</v>
      </c>
      <c r="B1426" s="542" t="str">
        <f>IF('SOW Units'!C435="","",'SOW Units'!C435)</f>
        <v xml:space="preserve">P.E. Project Oversight for Remediation Technology Pilot Testing </v>
      </c>
      <c r="C1426" s="543"/>
      <c r="D1426" s="57" t="str">
        <f>IF('SOW Units'!E435="","",'SOW Units'!E435)</f>
        <v>Per Test</v>
      </c>
      <c r="E1426" s="82">
        <f>'SOW Units'!K435</f>
        <v>0</v>
      </c>
      <c r="F1426" s="34">
        <f>'SOW Units'!G435</f>
        <v>1018.71</v>
      </c>
      <c r="G1426" s="244">
        <f t="shared" si="226"/>
        <v>0</v>
      </c>
      <c r="H1426" s="85">
        <v>0</v>
      </c>
      <c r="I1426" s="360">
        <f t="shared" si="227"/>
        <v>0</v>
      </c>
      <c r="J1426" s="89">
        <v>0</v>
      </c>
      <c r="K1426" s="244">
        <f t="shared" si="221"/>
        <v>0</v>
      </c>
      <c r="L1426" s="93">
        <f t="shared" si="228"/>
        <v>0</v>
      </c>
      <c r="M1426" s="375">
        <f t="shared" si="229"/>
        <v>0</v>
      </c>
      <c r="N1426" s="225" t="b">
        <f t="shared" si="216"/>
        <v>0</v>
      </c>
      <c r="O1426" s="36"/>
      <c r="P1426" s="36"/>
      <c r="Q1426" s="36"/>
      <c r="R1426" s="36"/>
    </row>
    <row r="1427" spans="1:18" s="8" customFormat="1" ht="16.5" hidden="1" customHeight="1" x14ac:dyDescent="0.3">
      <c r="A1427" s="122" t="str">
        <f>'SOW Units'!B436</f>
        <v>21-6.a.</v>
      </c>
      <c r="B1427" s="542" t="str">
        <f>IF('SOW Units'!C436="","",'SOW Units'!C436)</f>
        <v>P.E. Project Oversight for Remediation System Integration and Startup - Small System</v>
      </c>
      <c r="C1427" s="543"/>
      <c r="D1427" s="57" t="str">
        <f>IF('SOW Units'!E436="","",'SOW Units'!E436)</f>
        <v xml:space="preserve">Per System </v>
      </c>
      <c r="E1427" s="82">
        <f>'SOW Units'!K436</f>
        <v>0</v>
      </c>
      <c r="F1427" s="34">
        <f>'SOW Units'!G436</f>
        <v>3100</v>
      </c>
      <c r="G1427" s="244">
        <f t="shared" si="226"/>
        <v>0</v>
      </c>
      <c r="H1427" s="85">
        <v>0</v>
      </c>
      <c r="I1427" s="360">
        <f t="shared" si="227"/>
        <v>0</v>
      </c>
      <c r="J1427" s="89">
        <v>0</v>
      </c>
      <c r="K1427" s="244">
        <f t="shared" si="221"/>
        <v>0</v>
      </c>
      <c r="L1427" s="93">
        <f t="shared" si="228"/>
        <v>0</v>
      </c>
      <c r="M1427" s="375">
        <f t="shared" si="229"/>
        <v>0</v>
      </c>
      <c r="N1427" s="225" t="b">
        <f t="shared" si="216"/>
        <v>0</v>
      </c>
      <c r="O1427" s="36"/>
      <c r="P1427" s="36"/>
      <c r="Q1427" s="36"/>
      <c r="R1427" s="36"/>
    </row>
    <row r="1428" spans="1:18" s="8" customFormat="1" ht="16.5" hidden="1" customHeight="1" x14ac:dyDescent="0.3">
      <c r="A1428" s="122" t="str">
        <f>'SOW Units'!B437</f>
        <v>21-6.b.</v>
      </c>
      <c r="B1428" s="542" t="str">
        <f>IF('SOW Units'!C437="","",'SOW Units'!C437)</f>
        <v>P.E. Project Oversight for Remediation System Integration and Startup - Medium System</v>
      </c>
      <c r="C1428" s="543"/>
      <c r="D1428" s="57" t="str">
        <f>IF('SOW Units'!E437="","",'SOW Units'!E437)</f>
        <v xml:space="preserve">Per System </v>
      </c>
      <c r="E1428" s="82">
        <f>'SOW Units'!K437</f>
        <v>0</v>
      </c>
      <c r="F1428" s="34">
        <f>'SOW Units'!G437</f>
        <v>3100</v>
      </c>
      <c r="G1428" s="244">
        <f t="shared" si="226"/>
        <v>0</v>
      </c>
      <c r="H1428" s="85">
        <v>0</v>
      </c>
      <c r="I1428" s="360">
        <f t="shared" si="227"/>
        <v>0</v>
      </c>
      <c r="J1428" s="89">
        <v>0</v>
      </c>
      <c r="K1428" s="244">
        <f t="shared" si="221"/>
        <v>0</v>
      </c>
      <c r="L1428" s="93">
        <f t="shared" si="228"/>
        <v>0</v>
      </c>
      <c r="M1428" s="375">
        <f t="shared" si="229"/>
        <v>0</v>
      </c>
      <c r="N1428" s="225" t="b">
        <f t="shared" si="216"/>
        <v>0</v>
      </c>
      <c r="O1428" s="36"/>
      <c r="P1428" s="36"/>
      <c r="Q1428" s="36"/>
      <c r="R1428" s="36"/>
    </row>
    <row r="1429" spans="1:18" s="8" customFormat="1" ht="16.5" hidden="1" customHeight="1" x14ac:dyDescent="0.3">
      <c r="A1429" s="122" t="str">
        <f>'SOW Units'!B438</f>
        <v>21-6.c.</v>
      </c>
      <c r="B1429" s="542" t="str">
        <f>IF('SOW Units'!C438="","",'SOW Units'!C438)</f>
        <v>P.E. Project Oversight for Remediation System Integration and Startup - Large System</v>
      </c>
      <c r="C1429" s="543"/>
      <c r="D1429" s="57" t="str">
        <f>IF('SOW Units'!E438="","",'SOW Units'!E438)</f>
        <v xml:space="preserve">Per System </v>
      </c>
      <c r="E1429" s="82">
        <f>'SOW Units'!K438</f>
        <v>0</v>
      </c>
      <c r="F1429" s="34">
        <f>'SOW Units'!G438</f>
        <v>3600</v>
      </c>
      <c r="G1429" s="244">
        <f t="shared" si="226"/>
        <v>0</v>
      </c>
      <c r="H1429" s="85">
        <v>0</v>
      </c>
      <c r="I1429" s="360">
        <f t="shared" si="227"/>
        <v>0</v>
      </c>
      <c r="J1429" s="89">
        <v>0</v>
      </c>
      <c r="K1429" s="244">
        <f t="shared" si="221"/>
        <v>0</v>
      </c>
      <c r="L1429" s="93">
        <f t="shared" si="228"/>
        <v>0</v>
      </c>
      <c r="M1429" s="375">
        <f t="shared" si="229"/>
        <v>0</v>
      </c>
      <c r="N1429" s="225" t="b">
        <f t="shared" si="216"/>
        <v>0</v>
      </c>
      <c r="O1429" s="36"/>
      <c r="P1429" s="36"/>
      <c r="Q1429" s="36"/>
      <c r="R1429" s="36"/>
    </row>
    <row r="1430" spans="1:18" s="8" customFormat="1" ht="16.5" hidden="1" customHeight="1" x14ac:dyDescent="0.3">
      <c r="A1430" s="122" t="str">
        <f>'SOW Units'!B439</f>
        <v>21-6.d.</v>
      </c>
      <c r="B1430" s="542" t="str">
        <f>IF('SOW Units'!C439="","",'SOW Units'!C439)</f>
        <v>P.E. Project Oversight for Remediation System Integration and Startup - Extra Large System</v>
      </c>
      <c r="C1430" s="543"/>
      <c r="D1430" s="57" t="str">
        <f>IF('SOW Units'!E439="","",'SOW Units'!E439)</f>
        <v xml:space="preserve">Per System </v>
      </c>
      <c r="E1430" s="82">
        <f>'SOW Units'!K439</f>
        <v>0</v>
      </c>
      <c r="F1430" s="34">
        <f>'SOW Units'!G439</f>
        <v>3800</v>
      </c>
      <c r="G1430" s="244">
        <f t="shared" si="226"/>
        <v>0</v>
      </c>
      <c r="H1430" s="85">
        <v>0</v>
      </c>
      <c r="I1430" s="360">
        <f t="shared" si="227"/>
        <v>0</v>
      </c>
      <c r="J1430" s="89">
        <v>0</v>
      </c>
      <c r="K1430" s="244">
        <f t="shared" si="221"/>
        <v>0</v>
      </c>
      <c r="L1430" s="93">
        <f t="shared" si="228"/>
        <v>0</v>
      </c>
      <c r="M1430" s="375">
        <f t="shared" si="229"/>
        <v>0</v>
      </c>
      <c r="N1430" s="225" t="b">
        <f t="shared" si="216"/>
        <v>0</v>
      </c>
      <c r="O1430" s="36"/>
      <c r="P1430" s="36"/>
      <c r="Q1430" s="36"/>
      <c r="R1430" s="36"/>
    </row>
    <row r="1431" spans="1:18" s="8" customFormat="1" ht="16.5" hidden="1" customHeight="1" x14ac:dyDescent="0.3">
      <c r="A1431" s="122" t="str">
        <f>'SOW Units'!B440</f>
        <v>21-7.a.</v>
      </c>
      <c r="B1431" s="542" t="str">
        <f>IF('SOW Units'!C440="","",'SOW Units'!C440)</f>
        <v>P.E. Project Oversight for Short Term or Episodic Remediation System Operation - Daily Basis</v>
      </c>
      <c r="C1431" s="543"/>
      <c r="D1431" s="57" t="str">
        <f>IF('SOW Units'!E440="","",'SOW Units'!E440)</f>
        <v>Per Day</v>
      </c>
      <c r="E1431" s="82">
        <f>'SOW Units'!K440</f>
        <v>0</v>
      </c>
      <c r="F1431" s="34">
        <f>'SOW Units'!G440</f>
        <v>1100</v>
      </c>
      <c r="G1431" s="244">
        <f t="shared" si="226"/>
        <v>0</v>
      </c>
      <c r="H1431" s="85">
        <v>0</v>
      </c>
      <c r="I1431" s="360">
        <f t="shared" si="227"/>
        <v>0</v>
      </c>
      <c r="J1431" s="89">
        <v>0</v>
      </c>
      <c r="K1431" s="244">
        <f t="shared" si="221"/>
        <v>0</v>
      </c>
      <c r="L1431" s="93">
        <f t="shared" si="228"/>
        <v>0</v>
      </c>
      <c r="M1431" s="375">
        <f t="shared" si="229"/>
        <v>0</v>
      </c>
      <c r="N1431" s="225" t="b">
        <f t="shared" si="216"/>
        <v>0</v>
      </c>
      <c r="O1431" s="36"/>
      <c r="P1431" s="36"/>
      <c r="Q1431" s="36"/>
      <c r="R1431" s="36"/>
    </row>
    <row r="1432" spans="1:18" s="8" customFormat="1" ht="16.5" hidden="1" customHeight="1" x14ac:dyDescent="0.3">
      <c r="A1432" s="122" t="str">
        <f>'SOW Units'!B441</f>
        <v>21-7.b.</v>
      </c>
      <c r="B1432" s="542" t="str">
        <f>IF('SOW Units'!C441="","",'SOW Units'!C441)</f>
        <v>P.E. Project Oversight for Short Term or Episodic Remediation System Operation - Weekly Basis</v>
      </c>
      <c r="C1432" s="543"/>
      <c r="D1432" s="57" t="str">
        <f>IF('SOW Units'!E441="","",'SOW Units'!E441)</f>
        <v>Per Week</v>
      </c>
      <c r="E1432" s="82">
        <f>'SOW Units'!K441</f>
        <v>0</v>
      </c>
      <c r="F1432" s="34">
        <f>'SOW Units'!G441</f>
        <v>3600</v>
      </c>
      <c r="G1432" s="244">
        <f t="shared" si="226"/>
        <v>0</v>
      </c>
      <c r="H1432" s="85">
        <v>0</v>
      </c>
      <c r="I1432" s="360">
        <f t="shared" si="227"/>
        <v>0</v>
      </c>
      <c r="J1432" s="89">
        <v>0</v>
      </c>
      <c r="K1432" s="244">
        <f t="shared" si="221"/>
        <v>0</v>
      </c>
      <c r="L1432" s="93">
        <f t="shared" si="228"/>
        <v>0</v>
      </c>
      <c r="M1432" s="375">
        <f t="shared" si="229"/>
        <v>0</v>
      </c>
      <c r="N1432" s="225" t="b">
        <f t="shared" si="216"/>
        <v>0</v>
      </c>
      <c r="O1432" s="36"/>
      <c r="P1432" s="36"/>
      <c r="Q1432" s="36"/>
      <c r="R1432" s="36"/>
    </row>
    <row r="1433" spans="1:18" s="8" customFormat="1" ht="16.5" hidden="1" customHeight="1" x14ac:dyDescent="0.3">
      <c r="A1433" s="122" t="str">
        <f>'SOW Units'!B442</f>
        <v>21-8.</v>
      </c>
      <c r="B1433" s="542" t="str">
        <f>IF('SOW Units'!C442="","",'SOW Units'!C442)</f>
        <v>P.E. Project Oversight for Remediation System Operation and Maintenance</v>
      </c>
      <c r="C1433" s="543"/>
      <c r="D1433" s="57" t="str">
        <f>IF('SOW Units'!E442="","",'SOW Units'!E442)</f>
        <v>Per Month</v>
      </c>
      <c r="E1433" s="82">
        <f>'SOW Units'!K442</f>
        <v>0</v>
      </c>
      <c r="F1433" s="34">
        <f>'SOW Units'!G442</f>
        <v>802.23</v>
      </c>
      <c r="G1433" s="244">
        <f t="shared" si="226"/>
        <v>0</v>
      </c>
      <c r="H1433" s="85">
        <v>0</v>
      </c>
      <c r="I1433" s="360">
        <f t="shared" si="227"/>
        <v>0</v>
      </c>
      <c r="J1433" s="89">
        <v>0</v>
      </c>
      <c r="K1433" s="244">
        <f t="shared" si="221"/>
        <v>0</v>
      </c>
      <c r="L1433" s="93">
        <f t="shared" si="228"/>
        <v>0</v>
      </c>
      <c r="M1433" s="375">
        <f t="shared" si="229"/>
        <v>0</v>
      </c>
      <c r="N1433" s="225" t="b">
        <f t="shared" si="216"/>
        <v>0</v>
      </c>
      <c r="O1433" s="36"/>
      <c r="P1433" s="36"/>
      <c r="Q1433" s="36"/>
      <c r="R1433" s="36"/>
    </row>
    <row r="1434" spans="1:18" s="8" customFormat="1" ht="46.5" hidden="1" customHeight="1" x14ac:dyDescent="0.3">
      <c r="A1434" s="122" t="str">
        <f>'SOW Units'!B443</f>
        <v>21-9.</v>
      </c>
      <c r="B1434" s="542" t="str">
        <f>IF('SOW Units'!C443="","",'SOW Units'!C443)</f>
        <v>P.E. Review and Certification of Sufficiency of Engineering Controls (other than permanent, impermeable surface or top two feet of clean fill), with Monitoring and Maintenance Recommendations Required for a Conditional NFA</v>
      </c>
      <c r="C1434" s="543"/>
      <c r="D1434" s="252" t="str">
        <f>IF('SOW Units'!E443="","",'SOW Units'!E443)</f>
        <v>Per Review and Certification</v>
      </c>
      <c r="E1434" s="82">
        <f>'SOW Units'!K443</f>
        <v>0</v>
      </c>
      <c r="F1434" s="34">
        <f>'SOW Units'!G443</f>
        <v>242.55</v>
      </c>
      <c r="G1434" s="244">
        <f t="shared" si="226"/>
        <v>0</v>
      </c>
      <c r="H1434" s="85">
        <v>0</v>
      </c>
      <c r="I1434" s="360">
        <f t="shared" si="227"/>
        <v>0</v>
      </c>
      <c r="J1434" s="89">
        <v>0</v>
      </c>
      <c r="K1434" s="244">
        <f t="shared" si="221"/>
        <v>0</v>
      </c>
      <c r="L1434" s="93">
        <f t="shared" si="228"/>
        <v>0</v>
      </c>
      <c r="M1434" s="375">
        <f t="shared" si="229"/>
        <v>0</v>
      </c>
      <c r="N1434" s="225" t="b">
        <f t="shared" si="216"/>
        <v>0</v>
      </c>
      <c r="O1434" s="36"/>
      <c r="P1434" s="36"/>
      <c r="Q1434" s="36"/>
      <c r="R1434" s="36"/>
    </row>
    <row r="1435" spans="1:18" s="8" customFormat="1" ht="46.5" hidden="1" customHeight="1" x14ac:dyDescent="0.3">
      <c r="A1435" s="122" t="str">
        <f>'SOW Units'!B444</f>
        <v>21-10.</v>
      </c>
      <c r="B1435" s="542" t="str">
        <f>IF('SOW Units'!C444="","",'SOW Units'!C444)</f>
        <v>P.G. Review and Certification of Sufficiency of Engineering Controls Limited to Permanent, Impermeable Surface or Top Two Feet of Clean Fill with Monitoring and Maintenance Recommendations Required for a Conditional NFA</v>
      </c>
      <c r="C1435" s="543"/>
      <c r="D1435" s="252" t="str">
        <f>IF('SOW Units'!E444="","",'SOW Units'!E444)</f>
        <v>Per Review and Certification</v>
      </c>
      <c r="E1435" s="82">
        <f>'SOW Units'!K444</f>
        <v>0</v>
      </c>
      <c r="F1435" s="34">
        <f>'SOW Units'!G444</f>
        <v>242.55</v>
      </c>
      <c r="G1435" s="244">
        <f t="shared" si="226"/>
        <v>0</v>
      </c>
      <c r="H1435" s="85">
        <v>0</v>
      </c>
      <c r="I1435" s="360">
        <f t="shared" si="227"/>
        <v>0</v>
      </c>
      <c r="J1435" s="89">
        <v>0</v>
      </c>
      <c r="K1435" s="244">
        <f t="shared" si="221"/>
        <v>0</v>
      </c>
      <c r="L1435" s="93">
        <f t="shared" si="228"/>
        <v>0</v>
      </c>
      <c r="M1435" s="375">
        <f t="shared" si="229"/>
        <v>0</v>
      </c>
      <c r="N1435" s="225" t="b">
        <f t="shared" si="216"/>
        <v>0</v>
      </c>
      <c r="O1435" s="36"/>
      <c r="P1435" s="36"/>
      <c r="Q1435" s="36"/>
      <c r="R1435" s="36"/>
    </row>
    <row r="1436" spans="1:18" s="8" customFormat="1" ht="32.25" hidden="1" customHeight="1" x14ac:dyDescent="0.3">
      <c r="A1436" s="122" t="str">
        <f>'SOW Units'!B445</f>
        <v>21-11.</v>
      </c>
      <c r="B1436" s="542" t="str">
        <f>IF('SOW Units'!C445="","",'SOW Units'!C445)</f>
        <v>P.E. Design and Certification of Plans and Project Oversight of Installation for Engineering Controls (other than permanent, impermeable surface or top two feet of clean fill) required for a conditional NFA</v>
      </c>
      <c r="C1436" s="543"/>
      <c r="D1436" s="252" t="str">
        <f>IF('SOW Units'!E445="","",'SOW Units'!E445)</f>
        <v>Per Engineering Controls Installation</v>
      </c>
      <c r="E1436" s="82">
        <f>'SOW Units'!K445</f>
        <v>0</v>
      </c>
      <c r="F1436" s="34">
        <f>'SOW Units'!G445</f>
        <v>242.55</v>
      </c>
      <c r="G1436" s="244">
        <f t="shared" si="226"/>
        <v>0</v>
      </c>
      <c r="H1436" s="85">
        <v>0</v>
      </c>
      <c r="I1436" s="360">
        <f t="shared" si="227"/>
        <v>0</v>
      </c>
      <c r="J1436" s="89">
        <v>0</v>
      </c>
      <c r="K1436" s="244">
        <f t="shared" si="221"/>
        <v>0</v>
      </c>
      <c r="L1436" s="93">
        <f t="shared" si="228"/>
        <v>0</v>
      </c>
      <c r="M1436" s="375">
        <f t="shared" si="229"/>
        <v>0</v>
      </c>
      <c r="N1436" s="225" t="b">
        <f t="shared" si="216"/>
        <v>0</v>
      </c>
      <c r="O1436" s="36"/>
      <c r="P1436" s="36"/>
      <c r="Q1436" s="36"/>
      <c r="R1436" s="36"/>
    </row>
    <row r="1437" spans="1:18" s="8" customFormat="1" ht="46.5" hidden="1" customHeight="1" x14ac:dyDescent="0.3">
      <c r="A1437" s="122" t="str">
        <f>'SOW Units'!B446</f>
        <v>21-12.</v>
      </c>
      <c r="B1437" s="542" t="str">
        <f>IF('SOW Units'!C446="","",'SOW Units'!C446)</f>
        <v>P.G. Review, Evaluation and Certification of Plans and Project Oversight for Installation of Engineering Controls Limited to Permanent, Impermeable Surface or Top Two Feet of Clean Fill Required for a Conditional NFA</v>
      </c>
      <c r="C1437" s="543"/>
      <c r="D1437" s="252" t="str">
        <f>IF('SOW Units'!E446="","",'SOW Units'!E446)</f>
        <v>Per Engineering Controls Installation</v>
      </c>
      <c r="E1437" s="82">
        <f>'SOW Units'!K446</f>
        <v>0</v>
      </c>
      <c r="F1437" s="34">
        <f>'SOW Units'!G446</f>
        <v>363.82</v>
      </c>
      <c r="G1437" s="244">
        <f t="shared" si="226"/>
        <v>0</v>
      </c>
      <c r="H1437" s="85">
        <v>0</v>
      </c>
      <c r="I1437" s="360">
        <f t="shared" si="227"/>
        <v>0</v>
      </c>
      <c r="J1437" s="89">
        <v>0</v>
      </c>
      <c r="K1437" s="244">
        <f t="shared" si="221"/>
        <v>0</v>
      </c>
      <c r="L1437" s="93">
        <f t="shared" si="228"/>
        <v>0</v>
      </c>
      <c r="M1437" s="375">
        <f t="shared" si="229"/>
        <v>0</v>
      </c>
      <c r="N1437" s="225" t="b">
        <f t="shared" si="216"/>
        <v>0</v>
      </c>
      <c r="O1437" s="36"/>
      <c r="P1437" s="36"/>
      <c r="Q1437" s="36"/>
      <c r="R1437" s="36"/>
    </row>
    <row r="1438" spans="1:18" s="8" customFormat="1" ht="32.25" hidden="1" customHeight="1" x14ac:dyDescent="0.3">
      <c r="A1438" s="122" t="str">
        <f>'SOW Units'!B447</f>
        <v>21-13.</v>
      </c>
      <c r="B1438" s="542" t="str">
        <f>IF('SOW Units'!C447="","",'SOW Units'!C447)</f>
        <v>P.G. or P.E. Review, Evaluation and Certification of a Soil Source Removal Report That Includes a Recommendation for NFA</v>
      </c>
      <c r="C1438" s="543"/>
      <c r="D1438" s="57" t="str">
        <f>IF('SOW Units'!E447="","",'SOW Units'!E447)</f>
        <v>Per Report</v>
      </c>
      <c r="E1438" s="82">
        <f>'SOW Units'!K447</f>
        <v>0</v>
      </c>
      <c r="F1438" s="34">
        <f>'SOW Units'!G447</f>
        <v>267.39999999999998</v>
      </c>
      <c r="G1438" s="244">
        <f t="shared" si="226"/>
        <v>0</v>
      </c>
      <c r="H1438" s="85">
        <v>0</v>
      </c>
      <c r="I1438" s="360">
        <f t="shared" si="227"/>
        <v>0</v>
      </c>
      <c r="J1438" s="89">
        <v>0</v>
      </c>
      <c r="K1438" s="244">
        <f t="shared" si="221"/>
        <v>0</v>
      </c>
      <c r="L1438" s="93">
        <f t="shared" si="228"/>
        <v>0</v>
      </c>
      <c r="M1438" s="375">
        <f t="shared" si="229"/>
        <v>0</v>
      </c>
      <c r="N1438" s="225" t="b">
        <f t="shared" si="216"/>
        <v>0</v>
      </c>
      <c r="O1438" s="36"/>
      <c r="P1438" s="36"/>
      <c r="Q1438" s="36"/>
      <c r="R1438" s="36"/>
    </row>
    <row r="1439" spans="1:18" s="8" customFormat="1" ht="16.5" hidden="1" customHeight="1" x14ac:dyDescent="0.3">
      <c r="A1439" s="122" t="str">
        <f>'SOW Units'!B448</f>
        <v>21-15.</v>
      </c>
      <c r="B1439" s="542" t="str">
        <f>IF('SOW Units'!C448="","",'SOW Units'!C448)</f>
        <v>P.G. or Qualified P.E. Review, Evaluation and Certification of a General Site Assessment Report</v>
      </c>
      <c r="C1439" s="543"/>
      <c r="D1439" s="57" t="str">
        <f>IF('SOW Units'!E448="","",'SOW Units'!E448)</f>
        <v>Per Report</v>
      </c>
      <c r="E1439" s="82">
        <f>'SOW Units'!K448</f>
        <v>0</v>
      </c>
      <c r="F1439" s="34">
        <f>'SOW Units'!G448</f>
        <v>606.37</v>
      </c>
      <c r="G1439" s="244">
        <f t="shared" si="226"/>
        <v>0</v>
      </c>
      <c r="H1439" s="85">
        <v>0</v>
      </c>
      <c r="I1439" s="360">
        <f t="shared" si="227"/>
        <v>0</v>
      </c>
      <c r="J1439" s="89">
        <v>0</v>
      </c>
      <c r="K1439" s="244">
        <f t="shared" si="221"/>
        <v>0</v>
      </c>
      <c r="L1439" s="93">
        <f t="shared" si="228"/>
        <v>0</v>
      </c>
      <c r="M1439" s="375">
        <f t="shared" si="229"/>
        <v>0</v>
      </c>
      <c r="N1439" s="225" t="b">
        <f t="shared" si="216"/>
        <v>0</v>
      </c>
      <c r="O1439" s="36"/>
      <c r="P1439" s="36"/>
      <c r="Q1439" s="36"/>
      <c r="R1439" s="36"/>
    </row>
    <row r="1440" spans="1:18" s="8" customFormat="1" ht="16.5" customHeight="1" x14ac:dyDescent="0.3">
      <c r="A1440" s="122" t="str">
        <f>'SOW Units'!B449</f>
        <v>21-16.</v>
      </c>
      <c r="B1440" s="542" t="str">
        <f>IF('SOW Units'!C449="","",'SOW Units'!C449)</f>
        <v>P.G. or Qualified P.E. Review, Evaluation and Certification of a Supplemental Site Assessment Report</v>
      </c>
      <c r="C1440" s="543"/>
      <c r="D1440" s="57" t="str">
        <f>IF('SOW Units'!E449="","",'SOW Units'!E449)</f>
        <v>Per Report</v>
      </c>
      <c r="E1440" s="82">
        <f>'SOW Units'!K449</f>
        <v>1</v>
      </c>
      <c r="F1440" s="34">
        <f>'SOW Units'!G449</f>
        <v>267.39999999999998</v>
      </c>
      <c r="G1440" s="244">
        <f t="shared" si="226"/>
        <v>267.39999999999998</v>
      </c>
      <c r="H1440" s="85">
        <v>0</v>
      </c>
      <c r="I1440" s="360">
        <f t="shared" si="227"/>
        <v>0</v>
      </c>
      <c r="J1440" s="89">
        <v>0</v>
      </c>
      <c r="K1440" s="244">
        <f t="shared" si="221"/>
        <v>0</v>
      </c>
      <c r="L1440" s="93">
        <f t="shared" si="228"/>
        <v>1</v>
      </c>
      <c r="M1440" s="375">
        <f t="shared" si="229"/>
        <v>267.39999999999998</v>
      </c>
      <c r="N1440" s="225" t="b">
        <f t="shared" si="216"/>
        <v>1</v>
      </c>
      <c r="O1440" s="36"/>
      <c r="P1440" s="36"/>
      <c r="Q1440" s="36"/>
      <c r="R1440" s="36"/>
    </row>
    <row r="1441" spans="1:18" s="8" customFormat="1" ht="16.5" hidden="1" customHeight="1" x14ac:dyDescent="0.3">
      <c r="A1441" s="122" t="str">
        <f>'SOW Units'!B450</f>
        <v>21-17.</v>
      </c>
      <c r="B1441" s="542" t="str">
        <f>IF('SOW Units'!C450="","",'SOW Units'!C450)</f>
        <v>P.G. or P.E. Review, Evaluation and Certification of a Receptor and Exposure Pathway Report</v>
      </c>
      <c r="C1441" s="543"/>
      <c r="D1441" s="57" t="str">
        <f>IF('SOW Units'!E450="","",'SOW Units'!E450)</f>
        <v>Per Report</v>
      </c>
      <c r="E1441" s="82">
        <f>'SOW Units'!K450</f>
        <v>0</v>
      </c>
      <c r="F1441" s="34">
        <f>'SOW Units'!G450</f>
        <v>401.11</v>
      </c>
      <c r="G1441" s="244">
        <f t="shared" si="226"/>
        <v>0</v>
      </c>
      <c r="H1441" s="85">
        <v>0</v>
      </c>
      <c r="I1441" s="360">
        <f t="shared" si="227"/>
        <v>0</v>
      </c>
      <c r="J1441" s="89">
        <v>0</v>
      </c>
      <c r="K1441" s="244">
        <f t="shared" si="221"/>
        <v>0</v>
      </c>
      <c r="L1441" s="93">
        <f t="shared" si="228"/>
        <v>0</v>
      </c>
      <c r="M1441" s="375">
        <f t="shared" si="229"/>
        <v>0</v>
      </c>
      <c r="N1441" s="225" t="b">
        <f t="shared" si="216"/>
        <v>0</v>
      </c>
      <c r="O1441" s="36"/>
      <c r="P1441" s="36"/>
      <c r="Q1441" s="36"/>
      <c r="R1441" s="36"/>
    </row>
    <row r="1442" spans="1:18" s="8" customFormat="1" ht="16.5" hidden="1" customHeight="1" x14ac:dyDescent="0.3">
      <c r="A1442" s="122" t="str">
        <f>'SOW Units'!B451</f>
        <v>21-18.</v>
      </c>
      <c r="B1442" s="542" t="str">
        <f>IF('SOW Units'!C451="","",'SOW Units'!C451)</f>
        <v>P.E. Review, Evaluation and Certification of a Level 2 Natural Attenuation Monitoring Plan</v>
      </c>
      <c r="C1442" s="543"/>
      <c r="D1442" s="57" t="str">
        <f>IF('SOW Units'!E451="","",'SOW Units'!E451)</f>
        <v>Per Plan</v>
      </c>
      <c r="E1442" s="82">
        <f>'SOW Units'!K451</f>
        <v>0</v>
      </c>
      <c r="F1442" s="34">
        <f>'SOW Units'!G451</f>
        <v>133.69</v>
      </c>
      <c r="G1442" s="244">
        <f t="shared" si="226"/>
        <v>0</v>
      </c>
      <c r="H1442" s="85">
        <v>0</v>
      </c>
      <c r="I1442" s="360">
        <f t="shared" si="227"/>
        <v>0</v>
      </c>
      <c r="J1442" s="89">
        <v>0</v>
      </c>
      <c r="K1442" s="244">
        <f t="shared" si="221"/>
        <v>0</v>
      </c>
      <c r="L1442" s="93">
        <f t="shared" si="228"/>
        <v>0</v>
      </c>
      <c r="M1442" s="375">
        <f t="shared" si="229"/>
        <v>0</v>
      </c>
      <c r="N1442" s="225" t="b">
        <f t="shared" si="216"/>
        <v>0</v>
      </c>
      <c r="O1442" s="36"/>
      <c r="P1442" s="36"/>
      <c r="Q1442" s="36"/>
      <c r="R1442" s="36"/>
    </row>
    <row r="1443" spans="1:18" s="8" customFormat="1" ht="46.5" hidden="1" customHeight="1" x14ac:dyDescent="0.3">
      <c r="A1443" s="122" t="str">
        <f>'SOW Units'!B452</f>
        <v>21-19.</v>
      </c>
      <c r="B1443" s="542" t="str">
        <f>IF('SOW Units'!C452="","",'SOW Units'!C452)</f>
        <v>P.E. Review, Evaluation and Certification of a Non-Annual Natural Attenuation or Post RA Monitoring Report That Includes a Recommendation for NFA or a Recommendation to Modify the Approved Monitoring Plan</v>
      </c>
      <c r="C1443" s="543"/>
      <c r="D1443" s="57" t="str">
        <f>IF('SOW Units'!E452="","",'SOW Units'!E452)</f>
        <v>Per Report</v>
      </c>
      <c r="E1443" s="82">
        <f>'SOW Units'!K452</f>
        <v>0</v>
      </c>
      <c r="F1443" s="34">
        <f>'SOW Units'!G452</f>
        <v>133.69</v>
      </c>
      <c r="G1443" s="244">
        <f t="shared" si="226"/>
        <v>0</v>
      </c>
      <c r="H1443" s="85">
        <v>0</v>
      </c>
      <c r="I1443" s="360">
        <f t="shared" si="227"/>
        <v>0</v>
      </c>
      <c r="J1443" s="89">
        <v>0</v>
      </c>
      <c r="K1443" s="244">
        <f t="shared" si="221"/>
        <v>0</v>
      </c>
      <c r="L1443" s="93">
        <f t="shared" si="228"/>
        <v>0</v>
      </c>
      <c r="M1443" s="375">
        <f t="shared" si="229"/>
        <v>0</v>
      </c>
      <c r="N1443" s="225" t="b">
        <f t="shared" si="216"/>
        <v>0</v>
      </c>
      <c r="O1443" s="36"/>
      <c r="P1443" s="36"/>
      <c r="Q1443" s="36"/>
      <c r="R1443" s="36"/>
    </row>
    <row r="1444" spans="1:18" s="8" customFormat="1" ht="16.5" hidden="1" customHeight="1" x14ac:dyDescent="0.3">
      <c r="A1444" s="122" t="str">
        <f>'SOW Units'!B453</f>
        <v>21-20.</v>
      </c>
      <c r="B1444" s="542" t="str">
        <f>IF('SOW Units'!C453="","",'SOW Units'!C453)</f>
        <v>P.G or P.E. Review, Evaluation and Certification of an Annual Natural Attenuation Monitoring Report</v>
      </c>
      <c r="C1444" s="543"/>
      <c r="D1444" s="57" t="str">
        <f>IF('SOW Units'!E453="","",'SOW Units'!E453)</f>
        <v>Per Report</v>
      </c>
      <c r="E1444" s="82">
        <f>'SOW Units'!K453</f>
        <v>0</v>
      </c>
      <c r="F1444" s="34">
        <f>'SOW Units'!G453</f>
        <v>133.69</v>
      </c>
      <c r="G1444" s="244">
        <f t="shared" si="226"/>
        <v>0</v>
      </c>
      <c r="H1444" s="85">
        <v>0</v>
      </c>
      <c r="I1444" s="360">
        <f t="shared" si="227"/>
        <v>0</v>
      </c>
      <c r="J1444" s="89">
        <v>0</v>
      </c>
      <c r="K1444" s="244">
        <f t="shared" si="221"/>
        <v>0</v>
      </c>
      <c r="L1444" s="93">
        <f t="shared" si="228"/>
        <v>0</v>
      </c>
      <c r="M1444" s="375">
        <f t="shared" si="229"/>
        <v>0</v>
      </c>
      <c r="N1444" s="225" t="b">
        <f t="shared" si="216"/>
        <v>0</v>
      </c>
      <c r="O1444" s="36"/>
      <c r="P1444" s="36"/>
      <c r="Q1444" s="36"/>
      <c r="R1444" s="36"/>
    </row>
    <row r="1445" spans="1:18" s="8" customFormat="1" ht="16.5" hidden="1" customHeight="1" x14ac:dyDescent="0.3">
      <c r="A1445" s="122" t="str">
        <f>'SOW Units'!B454</f>
        <v>21-21.</v>
      </c>
      <c r="B1445" s="542" t="str">
        <f>IF('SOW Units'!C454="","",'SOW Units'!C454)</f>
        <v>P.E. Review, Evaluation and Certification of a Pilot Test Plan</v>
      </c>
      <c r="C1445" s="543"/>
      <c r="D1445" s="57" t="str">
        <f>IF('SOW Units'!E454="","",'SOW Units'!E454)</f>
        <v>Per Plan</v>
      </c>
      <c r="E1445" s="82">
        <f>'SOW Units'!K454</f>
        <v>0</v>
      </c>
      <c r="F1445" s="34">
        <f>'SOW Units'!G454</f>
        <v>267.39999999999998</v>
      </c>
      <c r="G1445" s="244">
        <f t="shared" si="226"/>
        <v>0</v>
      </c>
      <c r="H1445" s="85">
        <v>0</v>
      </c>
      <c r="I1445" s="360">
        <f t="shared" si="227"/>
        <v>0</v>
      </c>
      <c r="J1445" s="89">
        <v>0</v>
      </c>
      <c r="K1445" s="244">
        <f t="shared" si="221"/>
        <v>0</v>
      </c>
      <c r="L1445" s="93">
        <f t="shared" si="228"/>
        <v>0</v>
      </c>
      <c r="M1445" s="375">
        <f t="shared" si="229"/>
        <v>0</v>
      </c>
      <c r="N1445" s="225" t="b">
        <f t="shared" si="216"/>
        <v>0</v>
      </c>
      <c r="O1445" s="36"/>
      <c r="P1445" s="36"/>
      <c r="Q1445" s="36"/>
      <c r="R1445" s="36"/>
    </row>
    <row r="1446" spans="1:18" s="8" customFormat="1" ht="16.5" hidden="1" customHeight="1" x14ac:dyDescent="0.3">
      <c r="A1446" s="122" t="str">
        <f>'SOW Units'!B455</f>
        <v>21-22.</v>
      </c>
      <c r="B1446" s="542" t="str">
        <f>IF('SOW Units'!C455="","",'SOW Units'!C455)</f>
        <v>P.E. Review, Evaluation and Certification of a Pilot Test Report</v>
      </c>
      <c r="C1446" s="543"/>
      <c r="D1446" s="57" t="str">
        <f>IF('SOW Units'!E455="","",'SOW Units'!E455)</f>
        <v>Per Report</v>
      </c>
      <c r="E1446" s="82">
        <f>'SOW Units'!K455</f>
        <v>0</v>
      </c>
      <c r="F1446" s="34">
        <f>'SOW Units'!G455</f>
        <v>534.80999999999995</v>
      </c>
      <c r="G1446" s="244">
        <f t="shared" si="226"/>
        <v>0</v>
      </c>
      <c r="H1446" s="85">
        <v>0</v>
      </c>
      <c r="I1446" s="360">
        <f t="shared" si="227"/>
        <v>0</v>
      </c>
      <c r="J1446" s="89">
        <v>0</v>
      </c>
      <c r="K1446" s="244">
        <f t="shared" si="221"/>
        <v>0</v>
      </c>
      <c r="L1446" s="93">
        <f t="shared" si="228"/>
        <v>0</v>
      </c>
      <c r="M1446" s="375">
        <f t="shared" si="229"/>
        <v>0</v>
      </c>
      <c r="N1446" s="225" t="b">
        <f t="shared" si="216"/>
        <v>0</v>
      </c>
      <c r="O1446" s="36"/>
      <c r="P1446" s="36"/>
      <c r="Q1446" s="36"/>
      <c r="R1446" s="36"/>
    </row>
    <row r="1447" spans="1:18" s="8" customFormat="1" ht="16.5" hidden="1" customHeight="1" x14ac:dyDescent="0.3">
      <c r="A1447" s="122" t="str">
        <f>'SOW Units'!B456</f>
        <v>21-23.</v>
      </c>
      <c r="B1447" s="542" t="str">
        <f>IF('SOW Units'!C456="","",'SOW Units'!C456)</f>
        <v>P.E. Review, Evaluation and Certification of a Level 1 Remedial Action Plan</v>
      </c>
      <c r="C1447" s="543"/>
      <c r="D1447" s="57" t="str">
        <f>IF('SOW Units'!E456="","",'SOW Units'!E456)</f>
        <v>Per Plan</v>
      </c>
      <c r="E1447" s="82">
        <f>'SOW Units'!K456</f>
        <v>0</v>
      </c>
      <c r="F1447" s="34">
        <f>'SOW Units'!G456</f>
        <v>802.23</v>
      </c>
      <c r="G1447" s="244">
        <f t="shared" si="226"/>
        <v>0</v>
      </c>
      <c r="H1447" s="85">
        <v>0</v>
      </c>
      <c r="I1447" s="360">
        <f t="shared" si="227"/>
        <v>0</v>
      </c>
      <c r="J1447" s="89">
        <v>0</v>
      </c>
      <c r="K1447" s="244">
        <f t="shared" si="221"/>
        <v>0</v>
      </c>
      <c r="L1447" s="93">
        <f t="shared" si="228"/>
        <v>0</v>
      </c>
      <c r="M1447" s="375">
        <f t="shared" si="229"/>
        <v>0</v>
      </c>
      <c r="N1447" s="225" t="b">
        <f t="shared" si="216"/>
        <v>0</v>
      </c>
      <c r="O1447" s="36"/>
      <c r="P1447" s="36"/>
      <c r="Q1447" s="36"/>
      <c r="R1447" s="36"/>
    </row>
    <row r="1448" spans="1:18" s="8" customFormat="1" ht="16.5" hidden="1" customHeight="1" x14ac:dyDescent="0.3">
      <c r="A1448" s="122" t="str">
        <f>'SOW Units'!B457</f>
        <v>21-24.</v>
      </c>
      <c r="B1448" s="542" t="str">
        <f>IF('SOW Units'!C457="","",'SOW Units'!C457)</f>
        <v>P.E. Review, Evaluation and Certification of a Level 2 Remedial Action Plan</v>
      </c>
      <c r="C1448" s="543"/>
      <c r="D1448" s="57" t="str">
        <f>IF('SOW Units'!E457="","",'SOW Units'!E457)</f>
        <v>Per Plan</v>
      </c>
      <c r="E1448" s="82">
        <f>'SOW Units'!K457</f>
        <v>0</v>
      </c>
      <c r="F1448" s="34">
        <f>'SOW Units'!G457</f>
        <v>1337.04</v>
      </c>
      <c r="G1448" s="244">
        <f t="shared" si="226"/>
        <v>0</v>
      </c>
      <c r="H1448" s="85">
        <v>0</v>
      </c>
      <c r="I1448" s="360">
        <f t="shared" si="227"/>
        <v>0</v>
      </c>
      <c r="J1448" s="89">
        <v>0</v>
      </c>
      <c r="K1448" s="244">
        <f t="shared" si="221"/>
        <v>0</v>
      </c>
      <c r="L1448" s="93">
        <f t="shared" si="228"/>
        <v>0</v>
      </c>
      <c r="M1448" s="375">
        <f t="shared" si="229"/>
        <v>0</v>
      </c>
      <c r="N1448" s="225" t="b">
        <f t="shared" si="216"/>
        <v>0</v>
      </c>
      <c r="O1448" s="36"/>
      <c r="P1448" s="36"/>
      <c r="Q1448" s="36"/>
      <c r="R1448" s="36"/>
    </row>
    <row r="1449" spans="1:18" s="8" customFormat="1" ht="32.25" hidden="1" customHeight="1" x14ac:dyDescent="0.3">
      <c r="A1449" s="122" t="str">
        <f>'SOW Units'!B458</f>
        <v>21-25.</v>
      </c>
      <c r="B1449" s="542" t="str">
        <f>IF('SOW Units'!C458="","",'SOW Units'!C458)</f>
        <v>P.E. Review, Evaluation and Certification of a Level 1 Limited Scope Remedial Action Plan or RAP Modification Plan</v>
      </c>
      <c r="C1449" s="543"/>
      <c r="D1449" s="57" t="str">
        <f>IF('SOW Units'!E458="","",'SOW Units'!E458)</f>
        <v>Per Plan</v>
      </c>
      <c r="E1449" s="82">
        <f>'SOW Units'!K458</f>
        <v>0</v>
      </c>
      <c r="F1449" s="34">
        <f>'SOW Units'!G458</f>
        <v>267.39999999999998</v>
      </c>
      <c r="G1449" s="244">
        <f t="shared" si="226"/>
        <v>0</v>
      </c>
      <c r="H1449" s="85">
        <v>0</v>
      </c>
      <c r="I1449" s="360">
        <f t="shared" si="227"/>
        <v>0</v>
      </c>
      <c r="J1449" s="89">
        <v>0</v>
      </c>
      <c r="K1449" s="244">
        <f t="shared" si="221"/>
        <v>0</v>
      </c>
      <c r="L1449" s="93">
        <f t="shared" si="228"/>
        <v>0</v>
      </c>
      <c r="M1449" s="375">
        <f t="shared" si="229"/>
        <v>0</v>
      </c>
      <c r="N1449" s="225" t="b">
        <f t="shared" si="216"/>
        <v>0</v>
      </c>
      <c r="O1449" s="36"/>
      <c r="P1449" s="36"/>
      <c r="Q1449" s="36"/>
      <c r="R1449" s="36"/>
    </row>
    <row r="1450" spans="1:18" s="8" customFormat="1" ht="32.25" hidden="1" customHeight="1" x14ac:dyDescent="0.3">
      <c r="A1450" s="122" t="str">
        <f>'SOW Units'!B459</f>
        <v>21-26.</v>
      </c>
      <c r="B1450" s="542" t="str">
        <f>IF('SOW Units'!C459="","",'SOW Units'!C459)</f>
        <v>P.E. Review, Evaluation and Certification of a Level 2 Limited Scope Remedial Action Plan or RAP Modification Plan</v>
      </c>
      <c r="C1450" s="543"/>
      <c r="D1450" s="57" t="str">
        <f>IF('SOW Units'!E459="","",'SOW Units'!E459)</f>
        <v>Per Plan</v>
      </c>
      <c r="E1450" s="82">
        <f>'SOW Units'!K459</f>
        <v>0</v>
      </c>
      <c r="F1450" s="34">
        <f>'SOW Units'!G459</f>
        <v>267.39999999999998</v>
      </c>
      <c r="G1450" s="244">
        <f t="shared" si="226"/>
        <v>0</v>
      </c>
      <c r="H1450" s="85">
        <v>0</v>
      </c>
      <c r="I1450" s="360">
        <f t="shared" si="227"/>
        <v>0</v>
      </c>
      <c r="J1450" s="89">
        <v>0</v>
      </c>
      <c r="K1450" s="244">
        <f t="shared" si="221"/>
        <v>0</v>
      </c>
      <c r="L1450" s="93">
        <f t="shared" si="228"/>
        <v>0</v>
      </c>
      <c r="M1450" s="375">
        <f t="shared" si="229"/>
        <v>0</v>
      </c>
      <c r="N1450" s="225" t="b">
        <f t="shared" si="216"/>
        <v>0</v>
      </c>
      <c r="O1450" s="36"/>
      <c r="P1450" s="36"/>
      <c r="Q1450" s="36"/>
      <c r="R1450" s="36"/>
    </row>
    <row r="1451" spans="1:18" s="8" customFormat="1" ht="32.25" hidden="1" customHeight="1" x14ac:dyDescent="0.3">
      <c r="A1451" s="122" t="str">
        <f>'SOW Units'!B460</f>
        <v>21-27.</v>
      </c>
      <c r="B1451" s="542" t="str">
        <f>IF('SOW Units'!C460="","",'SOW Units'!C460)</f>
        <v>P.E. Review, Evaluation and Certification of a Level 3 Limited Scope Remedial Action Plan or RAP Modification Plan</v>
      </c>
      <c r="C1451" s="543"/>
      <c r="D1451" s="57" t="str">
        <f>IF('SOW Units'!E460="","",'SOW Units'!E460)</f>
        <v>Per Plan</v>
      </c>
      <c r="E1451" s="82">
        <f>'SOW Units'!K460</f>
        <v>0</v>
      </c>
      <c r="F1451" s="34">
        <f>'SOW Units'!G460</f>
        <v>1069.6400000000001</v>
      </c>
      <c r="G1451" s="244">
        <f t="shared" si="226"/>
        <v>0</v>
      </c>
      <c r="H1451" s="85">
        <v>0</v>
      </c>
      <c r="I1451" s="360">
        <f t="shared" si="227"/>
        <v>0</v>
      </c>
      <c r="J1451" s="89">
        <v>0</v>
      </c>
      <c r="K1451" s="244">
        <f t="shared" si="221"/>
        <v>0</v>
      </c>
      <c r="L1451" s="93">
        <f t="shared" si="228"/>
        <v>0</v>
      </c>
      <c r="M1451" s="375">
        <f t="shared" si="229"/>
        <v>0</v>
      </c>
      <c r="N1451" s="225" t="b">
        <f t="shared" si="216"/>
        <v>0</v>
      </c>
      <c r="O1451" s="36"/>
      <c r="P1451" s="36"/>
      <c r="Q1451" s="36"/>
      <c r="R1451" s="36"/>
    </row>
    <row r="1452" spans="1:18" s="8" customFormat="1" ht="32.25" hidden="1" customHeight="1" x14ac:dyDescent="0.3">
      <c r="A1452" s="122" t="str">
        <f>'SOW Units'!B461</f>
        <v>21-28.</v>
      </c>
      <c r="B1452" s="542" t="str">
        <f>IF('SOW Units'!C461="","",'SOW Units'!C461)</f>
        <v>P.E. Review, Evaluation and Certification of a Level 4 Limited Scope Remedial Action Plan or RAP Modification Plan</v>
      </c>
      <c r="C1452" s="543"/>
      <c r="D1452" s="57" t="str">
        <f>IF('SOW Units'!E461="","",'SOW Units'!E461)</f>
        <v>Per Plan</v>
      </c>
      <c r="E1452" s="82">
        <f>'SOW Units'!K461</f>
        <v>0</v>
      </c>
      <c r="F1452" s="34">
        <f>'SOW Units'!G461</f>
        <v>802.23</v>
      </c>
      <c r="G1452" s="244">
        <f t="shared" si="226"/>
        <v>0</v>
      </c>
      <c r="H1452" s="85">
        <v>0</v>
      </c>
      <c r="I1452" s="360">
        <f t="shared" si="227"/>
        <v>0</v>
      </c>
      <c r="J1452" s="89">
        <v>0</v>
      </c>
      <c r="K1452" s="244">
        <f t="shared" ref="K1452:K1491" si="230">$F1452*J1452</f>
        <v>0</v>
      </c>
      <c r="L1452" s="93">
        <f t="shared" si="228"/>
        <v>0</v>
      </c>
      <c r="M1452" s="375">
        <f t="shared" si="229"/>
        <v>0</v>
      </c>
      <c r="N1452" s="225" t="b">
        <f t="shared" si="216"/>
        <v>0</v>
      </c>
      <c r="O1452" s="36"/>
      <c r="P1452" s="36"/>
      <c r="Q1452" s="36"/>
      <c r="R1452" s="36"/>
    </row>
    <row r="1453" spans="1:18" s="8" customFormat="1" ht="16.5" hidden="1" customHeight="1" x14ac:dyDescent="0.3">
      <c r="A1453" s="122" t="str">
        <f>'SOW Units'!B462</f>
        <v>21-29.</v>
      </c>
      <c r="B1453" s="542" t="str">
        <f>IF('SOW Units'!C462="","",'SOW Units'!C462)</f>
        <v>P.E. Review, Evaluation and Certification of As-Built Drawings (P.E. sealed red lined modifications)</v>
      </c>
      <c r="C1453" s="543"/>
      <c r="D1453" s="57" t="str">
        <f>IF('SOW Units'!E462="","",'SOW Units'!E462)</f>
        <v>Per Set of Drawings</v>
      </c>
      <c r="E1453" s="82">
        <f>'SOW Units'!K462</f>
        <v>0</v>
      </c>
      <c r="F1453" s="34">
        <f>'SOW Units'!G462</f>
        <v>133.69</v>
      </c>
      <c r="G1453" s="244">
        <f t="shared" si="226"/>
        <v>0</v>
      </c>
      <c r="H1453" s="85">
        <v>0</v>
      </c>
      <c r="I1453" s="360">
        <f t="shared" si="227"/>
        <v>0</v>
      </c>
      <c r="J1453" s="89">
        <v>0</v>
      </c>
      <c r="K1453" s="244">
        <f t="shared" si="230"/>
        <v>0</v>
      </c>
      <c r="L1453" s="93">
        <f t="shared" si="228"/>
        <v>0</v>
      </c>
      <c r="M1453" s="375">
        <f t="shared" si="229"/>
        <v>0</v>
      </c>
      <c r="N1453" s="225" t="b">
        <f t="shared" si="216"/>
        <v>0</v>
      </c>
      <c r="O1453" s="36"/>
      <c r="P1453" s="36"/>
      <c r="Q1453" s="36"/>
      <c r="R1453" s="36"/>
    </row>
    <row r="1454" spans="1:18" s="8" customFormat="1" ht="32.25" hidden="1" customHeight="1" x14ac:dyDescent="0.3">
      <c r="A1454" s="122" t="str">
        <f>'SOW Units'!B463</f>
        <v>21-30.</v>
      </c>
      <c r="B1454" s="542" t="str">
        <f>IF('SOW Units'!C463="","",'SOW Units'!C463)</f>
        <v>P.E. Review, Evaluation and Certification of a Remedial Action Startup Report That Includes a Recommendation for System Modification or Significant Change in the Course of Action</v>
      </c>
      <c r="C1454" s="543"/>
      <c r="D1454" s="57" t="str">
        <f>IF('SOW Units'!E463="","",'SOW Units'!E463)</f>
        <v>Per Report</v>
      </c>
      <c r="E1454" s="82">
        <f>'SOW Units'!K463</f>
        <v>0</v>
      </c>
      <c r="F1454" s="34">
        <f>'SOW Units'!G463</f>
        <v>401.11</v>
      </c>
      <c r="G1454" s="244">
        <f t="shared" si="226"/>
        <v>0</v>
      </c>
      <c r="H1454" s="85">
        <v>0</v>
      </c>
      <c r="I1454" s="360">
        <f t="shared" si="227"/>
        <v>0</v>
      </c>
      <c r="J1454" s="89">
        <v>0</v>
      </c>
      <c r="K1454" s="244">
        <f t="shared" si="230"/>
        <v>0</v>
      </c>
      <c r="L1454" s="93">
        <f t="shared" si="228"/>
        <v>0</v>
      </c>
      <c r="M1454" s="375">
        <f t="shared" si="229"/>
        <v>0</v>
      </c>
      <c r="N1454" s="225" t="b">
        <f t="shared" si="216"/>
        <v>0</v>
      </c>
      <c r="O1454" s="36"/>
      <c r="P1454" s="36"/>
      <c r="Q1454" s="36"/>
      <c r="R1454" s="36"/>
    </row>
    <row r="1455" spans="1:18" s="8" customFormat="1" ht="32.25" hidden="1" customHeight="1" x14ac:dyDescent="0.3">
      <c r="A1455" s="122" t="str">
        <f>'SOW Units'!B464</f>
        <v>21-31.</v>
      </c>
      <c r="B1455" s="542" t="str">
        <f>IF('SOW Units'!C464="","",'SOW Units'!C464)</f>
        <v>P.E. Review, Evaluation and Certification of a Non-Annual Operation and Maintenance Report That Includes Significant Proposed Changes to the Approved RAP</v>
      </c>
      <c r="C1455" s="543"/>
      <c r="D1455" s="57" t="str">
        <f>IF('SOW Units'!E464="","",'SOW Units'!E464)</f>
        <v>Per Report</v>
      </c>
      <c r="E1455" s="82">
        <f>'SOW Units'!K464</f>
        <v>0</v>
      </c>
      <c r="F1455" s="34">
        <f>'SOW Units'!G464</f>
        <v>267.39999999999998</v>
      </c>
      <c r="G1455" s="244">
        <f t="shared" si="226"/>
        <v>0</v>
      </c>
      <c r="H1455" s="85">
        <v>0</v>
      </c>
      <c r="I1455" s="360">
        <f t="shared" si="227"/>
        <v>0</v>
      </c>
      <c r="J1455" s="89">
        <v>0</v>
      </c>
      <c r="K1455" s="244">
        <f t="shared" si="230"/>
        <v>0</v>
      </c>
      <c r="L1455" s="93">
        <f t="shared" si="228"/>
        <v>0</v>
      </c>
      <c r="M1455" s="375">
        <f t="shared" si="229"/>
        <v>0</v>
      </c>
      <c r="N1455" s="225" t="b">
        <f t="shared" si="216"/>
        <v>0</v>
      </c>
      <c r="O1455" s="36"/>
      <c r="P1455" s="36"/>
      <c r="Q1455" s="36"/>
      <c r="R1455" s="36"/>
    </row>
    <row r="1456" spans="1:18" s="8" customFormat="1" ht="16.5" hidden="1" customHeight="1" x14ac:dyDescent="0.3">
      <c r="A1456" s="122" t="str">
        <f>'SOW Units'!B465</f>
        <v>21-32.</v>
      </c>
      <c r="B1456" s="542" t="str">
        <f>IF('SOW Units'!C465="","",'SOW Units'!C465)</f>
        <v>P.E. Review, Evaluation and Certification of an Annual Operation and Maintenance Report</v>
      </c>
      <c r="C1456" s="543"/>
      <c r="D1456" s="57" t="str">
        <f>IF('SOW Units'!E465="","",'SOW Units'!E465)</f>
        <v>Per Report</v>
      </c>
      <c r="E1456" s="82">
        <f>'SOW Units'!K465</f>
        <v>0</v>
      </c>
      <c r="F1456" s="34">
        <f>'SOW Units'!G465</f>
        <v>534.80999999999995</v>
      </c>
      <c r="G1456" s="244">
        <f t="shared" si="226"/>
        <v>0</v>
      </c>
      <c r="H1456" s="85">
        <v>0</v>
      </c>
      <c r="I1456" s="360">
        <f t="shared" si="227"/>
        <v>0</v>
      </c>
      <c r="J1456" s="89">
        <v>0</v>
      </c>
      <c r="K1456" s="244">
        <f t="shared" si="230"/>
        <v>0</v>
      </c>
      <c r="L1456" s="93">
        <f t="shared" si="228"/>
        <v>0</v>
      </c>
      <c r="M1456" s="375">
        <f t="shared" si="229"/>
        <v>0</v>
      </c>
      <c r="N1456" s="225" t="b">
        <f t="shared" si="216"/>
        <v>0</v>
      </c>
      <c r="O1456" s="36"/>
      <c r="P1456" s="36"/>
      <c r="Q1456" s="36"/>
      <c r="R1456" s="36"/>
    </row>
    <row r="1457" spans="1:18" s="8" customFormat="1" ht="16.5" hidden="1" customHeight="1" x14ac:dyDescent="0.3">
      <c r="A1457" s="122" t="str">
        <f>'SOW Units'!B466</f>
        <v>21-33.</v>
      </c>
      <c r="B1457" s="542" t="str">
        <f>IF('SOW Units'!C466="","",'SOW Units'!C466)</f>
        <v>P.G or P.E. Review, Evaluation and Certification of a Remedial Action General Report</v>
      </c>
      <c r="C1457" s="543"/>
      <c r="D1457" s="57" t="str">
        <f>IF('SOW Units'!E466="","",'SOW Units'!E466)</f>
        <v>Per Report</v>
      </c>
      <c r="E1457" s="82">
        <f>'SOW Units'!K466</f>
        <v>0</v>
      </c>
      <c r="F1457" s="34">
        <f>'SOW Units'!G466</f>
        <v>133.69</v>
      </c>
      <c r="G1457" s="244">
        <f t="shared" si="226"/>
        <v>0</v>
      </c>
      <c r="H1457" s="85">
        <v>0</v>
      </c>
      <c r="I1457" s="360">
        <f t="shared" si="227"/>
        <v>0</v>
      </c>
      <c r="J1457" s="89">
        <v>0</v>
      </c>
      <c r="K1457" s="244">
        <f t="shared" si="230"/>
        <v>0</v>
      </c>
      <c r="L1457" s="93">
        <f t="shared" si="228"/>
        <v>0</v>
      </c>
      <c r="M1457" s="375">
        <f t="shared" si="229"/>
        <v>0</v>
      </c>
      <c r="N1457" s="225" t="b">
        <f t="shared" si="216"/>
        <v>0</v>
      </c>
      <c r="O1457" s="36"/>
      <c r="P1457" s="36"/>
      <c r="Q1457" s="36"/>
      <c r="R1457" s="36"/>
    </row>
    <row r="1458" spans="1:18" s="8" customFormat="1" ht="32.25" hidden="1" customHeight="1" x14ac:dyDescent="0.3">
      <c r="A1458" s="122" t="str">
        <f>'SOW Units'!B467</f>
        <v>21-34.</v>
      </c>
      <c r="B1458" s="542" t="str">
        <f>IF('SOW Units'!C467="","",'SOW Units'!C467)</f>
        <v>P.G or P.E. Review, Evaluation and Certification of an Interim Remedial Action Report That Includes a Recommendation for System Modification or Significant Change in the Course of Action</v>
      </c>
      <c r="C1458" s="543"/>
      <c r="D1458" s="57" t="str">
        <f>IF('SOW Units'!E467="","",'SOW Units'!E467)</f>
        <v>Per Report</v>
      </c>
      <c r="E1458" s="82">
        <f>'SOW Units'!K467</f>
        <v>0</v>
      </c>
      <c r="F1458" s="34">
        <f>'SOW Units'!G467</f>
        <v>133.69</v>
      </c>
      <c r="G1458" s="244">
        <f t="shared" si="226"/>
        <v>0</v>
      </c>
      <c r="H1458" s="85">
        <v>0</v>
      </c>
      <c r="I1458" s="360">
        <f t="shared" si="227"/>
        <v>0</v>
      </c>
      <c r="J1458" s="89">
        <v>0</v>
      </c>
      <c r="K1458" s="244">
        <f t="shared" si="230"/>
        <v>0</v>
      </c>
      <c r="L1458" s="93">
        <f t="shared" si="228"/>
        <v>0</v>
      </c>
      <c r="M1458" s="375">
        <f t="shared" si="229"/>
        <v>0</v>
      </c>
      <c r="N1458" s="225" t="b">
        <f t="shared" si="216"/>
        <v>0</v>
      </c>
      <c r="O1458" s="36"/>
      <c r="P1458" s="36"/>
      <c r="Q1458" s="36"/>
      <c r="R1458" s="36"/>
    </row>
    <row r="1459" spans="1:18" s="8" customFormat="1" ht="16.5" hidden="1" customHeight="1" x14ac:dyDescent="0.3">
      <c r="A1459" s="122" t="str">
        <f>'SOW Units'!B468</f>
        <v>21-35.</v>
      </c>
      <c r="B1459" s="542" t="str">
        <f>IF('SOW Units'!C468="","",'SOW Units'!C468)</f>
        <v>P.E. Review, Evaluation, and Certification of Construction Drawings</v>
      </c>
      <c r="C1459" s="543"/>
      <c r="D1459" s="57" t="str">
        <f>IF('SOW Units'!E468="","",'SOW Units'!E468)</f>
        <v>Per Set of Drawings</v>
      </c>
      <c r="E1459" s="82">
        <f>'SOW Units'!K468</f>
        <v>0</v>
      </c>
      <c r="F1459" s="34">
        <f>'SOW Units'!G468</f>
        <v>267.39999999999998</v>
      </c>
      <c r="G1459" s="244">
        <f t="shared" si="226"/>
        <v>0</v>
      </c>
      <c r="H1459" s="85">
        <v>0</v>
      </c>
      <c r="I1459" s="360">
        <f t="shared" si="227"/>
        <v>0</v>
      </c>
      <c r="J1459" s="89">
        <v>0</v>
      </c>
      <c r="K1459" s="244">
        <f t="shared" si="230"/>
        <v>0</v>
      </c>
      <c r="L1459" s="93">
        <f t="shared" si="228"/>
        <v>0</v>
      </c>
      <c r="M1459" s="375">
        <f t="shared" si="229"/>
        <v>0</v>
      </c>
      <c r="N1459" s="225" t="b">
        <f t="shared" si="216"/>
        <v>0</v>
      </c>
      <c r="O1459" s="36"/>
      <c r="P1459" s="36"/>
      <c r="Q1459" s="36"/>
      <c r="R1459" s="36"/>
    </row>
    <row r="1460" spans="1:18" s="9" customFormat="1" ht="16.5" hidden="1" customHeight="1" x14ac:dyDescent="0.3">
      <c r="A1460" s="122" t="str">
        <f>'SOW Units'!B469</f>
        <v>21-36.</v>
      </c>
      <c r="B1460" s="542" t="str">
        <f>IF('SOW Units'!C469="","",'SOW Units'!C469)</f>
        <v>P.E. Review, Evaluation, and Certification of Annual PARM Report</v>
      </c>
      <c r="C1460" s="543"/>
      <c r="D1460" s="57" t="str">
        <f>IF('SOW Units'!E469="","",'SOW Units'!E469)</f>
        <v>Per Report</v>
      </c>
      <c r="E1460" s="82">
        <f>'SOW Units'!K469</f>
        <v>0</v>
      </c>
      <c r="F1460" s="34">
        <f>'SOW Units'!G469</f>
        <v>267.39999999999998</v>
      </c>
      <c r="G1460" s="244">
        <f t="shared" si="226"/>
        <v>0</v>
      </c>
      <c r="H1460" s="85">
        <v>0</v>
      </c>
      <c r="I1460" s="360">
        <f t="shared" si="227"/>
        <v>0</v>
      </c>
      <c r="J1460" s="89">
        <v>0</v>
      </c>
      <c r="K1460" s="244">
        <f t="shared" si="230"/>
        <v>0</v>
      </c>
      <c r="L1460" s="93">
        <f t="shared" si="228"/>
        <v>0</v>
      </c>
      <c r="M1460" s="375">
        <f t="shared" si="229"/>
        <v>0</v>
      </c>
      <c r="N1460" s="225" t="b">
        <f t="shared" si="216"/>
        <v>0</v>
      </c>
      <c r="O1460" s="45"/>
      <c r="P1460" s="45"/>
      <c r="Q1460" s="45"/>
      <c r="R1460" s="45"/>
    </row>
    <row r="1461" spans="1:18" s="8" customFormat="1" ht="16.5" hidden="1" customHeight="1" x14ac:dyDescent="0.3">
      <c r="A1461" s="210" t="str">
        <f>'SOW Units'!B470</f>
        <v>22.</v>
      </c>
      <c r="B1461" s="544" t="str">
        <f>IF('SOW Units'!C470="","",'SOW Units'!C470)</f>
        <v>MISCELLANEOUS ITEMS</v>
      </c>
      <c r="C1461" s="545"/>
      <c r="D1461" s="354" t="str">
        <f>IF('SOW Units'!E470="","",'SOW Units'!E470)</f>
        <v>'</v>
      </c>
      <c r="E1461" s="212"/>
      <c r="F1461" s="199"/>
      <c r="G1461" s="213"/>
      <c r="H1461" s="214"/>
      <c r="I1461" s="362"/>
      <c r="J1461" s="215"/>
      <c r="K1461" s="213"/>
      <c r="L1461" s="216"/>
      <c r="M1461" s="376"/>
      <c r="N1461" s="225" t="b">
        <f t="shared" si="216"/>
        <v>0</v>
      </c>
      <c r="O1461" s="36"/>
      <c r="P1461" s="36"/>
      <c r="Q1461" s="36"/>
      <c r="R1461" s="36"/>
    </row>
    <row r="1462" spans="1:18" s="8" customFormat="1" ht="33" hidden="1" customHeight="1" x14ac:dyDescent="0.3">
      <c r="A1462" s="122" t="str">
        <f>'SOW Units'!B471</f>
        <v>22-1.</v>
      </c>
      <c r="B1462" s="542" t="str">
        <f>IF('SOW Units'!C471="","",'SOW Units'!C471)</f>
        <v/>
      </c>
      <c r="C1462" s="543"/>
      <c r="D1462" s="57" t="str">
        <f>IF('SOW Units'!E471="","",'SOW Units'!E471)</f>
        <v>Reimbursable*</v>
      </c>
      <c r="E1462" s="82">
        <f>'SOW Units'!K471</f>
        <v>0</v>
      </c>
      <c r="F1462" s="34">
        <f>'SOW Units'!G471</f>
        <v>1</v>
      </c>
      <c r="G1462" s="244">
        <f t="shared" ref="G1462:G1491" si="231">$F1462*E1462</f>
        <v>0</v>
      </c>
      <c r="H1462" s="85">
        <v>0</v>
      </c>
      <c r="I1462" s="360">
        <f t="shared" ref="I1462:I1491" si="232">H1462*F1462</f>
        <v>0</v>
      </c>
      <c r="J1462" s="89">
        <v>0</v>
      </c>
      <c r="K1462" s="244">
        <f t="shared" si="230"/>
        <v>0</v>
      </c>
      <c r="L1462" s="93">
        <f t="shared" ref="L1462:L1491" si="233">E1462-H1462-J1462</f>
        <v>0</v>
      </c>
      <c r="M1462" s="375">
        <f t="shared" ref="M1462:M1491" si="234">G1462-I1462-K1462</f>
        <v>0</v>
      </c>
      <c r="N1462" s="225" t="b">
        <f t="shared" si="216"/>
        <v>0</v>
      </c>
      <c r="O1462" s="36"/>
      <c r="P1462" s="36"/>
      <c r="Q1462" s="36"/>
      <c r="R1462" s="36"/>
    </row>
    <row r="1463" spans="1:18" s="8" customFormat="1" ht="33" hidden="1" customHeight="1" x14ac:dyDescent="0.3">
      <c r="A1463" s="122" t="str">
        <f>'SOW Units'!B472</f>
        <v>22-2.</v>
      </c>
      <c r="B1463" s="542" t="str">
        <f>IF('SOW Units'!C472="","",'SOW Units'!C472)</f>
        <v/>
      </c>
      <c r="C1463" s="543"/>
      <c r="D1463" s="57" t="str">
        <f>IF('SOW Units'!E472="","",'SOW Units'!E472)</f>
        <v>Reimbursable*</v>
      </c>
      <c r="E1463" s="82">
        <f>'SOW Units'!K472</f>
        <v>0</v>
      </c>
      <c r="F1463" s="34">
        <f>'SOW Units'!G472</f>
        <v>1</v>
      </c>
      <c r="G1463" s="244">
        <f t="shared" si="231"/>
        <v>0</v>
      </c>
      <c r="H1463" s="85">
        <v>0</v>
      </c>
      <c r="I1463" s="360">
        <f t="shared" si="232"/>
        <v>0</v>
      </c>
      <c r="J1463" s="89">
        <v>0</v>
      </c>
      <c r="K1463" s="244">
        <f t="shared" si="230"/>
        <v>0</v>
      </c>
      <c r="L1463" s="93">
        <f t="shared" si="233"/>
        <v>0</v>
      </c>
      <c r="M1463" s="375">
        <f t="shared" si="234"/>
        <v>0</v>
      </c>
      <c r="N1463" s="225" t="b">
        <f t="shared" si="216"/>
        <v>0</v>
      </c>
      <c r="O1463" s="36"/>
      <c r="P1463" s="36"/>
      <c r="Q1463" s="36"/>
      <c r="R1463" s="36"/>
    </row>
    <row r="1464" spans="1:18" s="8" customFormat="1" ht="33" hidden="1" customHeight="1" x14ac:dyDescent="0.3">
      <c r="A1464" s="122" t="str">
        <f>'SOW Units'!B473</f>
        <v>22-3.</v>
      </c>
      <c r="B1464" s="542" t="str">
        <f>IF('SOW Units'!C473="","",'SOW Units'!C473)</f>
        <v/>
      </c>
      <c r="C1464" s="543"/>
      <c r="D1464" s="57" t="str">
        <f>IF('SOW Units'!E473="","",'SOW Units'!E473)</f>
        <v>Reimbursable*</v>
      </c>
      <c r="E1464" s="82">
        <f>'SOW Units'!K473</f>
        <v>0</v>
      </c>
      <c r="F1464" s="34">
        <f>'SOW Units'!G473</f>
        <v>1</v>
      </c>
      <c r="G1464" s="244">
        <f t="shared" si="231"/>
        <v>0</v>
      </c>
      <c r="H1464" s="85">
        <v>0</v>
      </c>
      <c r="I1464" s="360">
        <f t="shared" si="232"/>
        <v>0</v>
      </c>
      <c r="J1464" s="89">
        <v>0</v>
      </c>
      <c r="K1464" s="244">
        <f t="shared" si="230"/>
        <v>0</v>
      </c>
      <c r="L1464" s="93">
        <f t="shared" si="233"/>
        <v>0</v>
      </c>
      <c r="M1464" s="375">
        <f t="shared" si="234"/>
        <v>0</v>
      </c>
      <c r="N1464" s="225" t="b">
        <f t="shared" si="216"/>
        <v>0</v>
      </c>
      <c r="O1464" s="36"/>
      <c r="P1464" s="36"/>
      <c r="Q1464" s="36"/>
      <c r="R1464" s="36"/>
    </row>
    <row r="1465" spans="1:18" s="8" customFormat="1" ht="33" hidden="1" customHeight="1" x14ac:dyDescent="0.3">
      <c r="A1465" s="122" t="str">
        <f>'SOW Units'!B474</f>
        <v>22-4.</v>
      </c>
      <c r="B1465" s="542" t="str">
        <f>IF('SOW Units'!C474="","",'SOW Units'!C474)</f>
        <v/>
      </c>
      <c r="C1465" s="543"/>
      <c r="D1465" s="57" t="str">
        <f>IF('SOW Units'!E474="","",'SOW Units'!E474)</f>
        <v>Reimbursable*</v>
      </c>
      <c r="E1465" s="82">
        <f>'SOW Units'!K474</f>
        <v>0</v>
      </c>
      <c r="F1465" s="34">
        <f>'SOW Units'!G474</f>
        <v>1</v>
      </c>
      <c r="G1465" s="244">
        <f t="shared" si="231"/>
        <v>0</v>
      </c>
      <c r="H1465" s="85">
        <v>0</v>
      </c>
      <c r="I1465" s="360">
        <f t="shared" si="232"/>
        <v>0</v>
      </c>
      <c r="J1465" s="89">
        <v>0</v>
      </c>
      <c r="K1465" s="244">
        <f t="shared" si="230"/>
        <v>0</v>
      </c>
      <c r="L1465" s="93">
        <f t="shared" si="233"/>
        <v>0</v>
      </c>
      <c r="M1465" s="375">
        <f t="shared" si="234"/>
        <v>0</v>
      </c>
      <c r="N1465" s="225" t="b">
        <f t="shared" si="216"/>
        <v>0</v>
      </c>
      <c r="O1465" s="36"/>
      <c r="P1465" s="36"/>
      <c r="Q1465" s="36"/>
      <c r="R1465" s="36"/>
    </row>
    <row r="1466" spans="1:18" s="8" customFormat="1" ht="33" hidden="1" customHeight="1" x14ac:dyDescent="0.3">
      <c r="A1466" s="122" t="str">
        <f>'SOW Units'!B475</f>
        <v>22-5.</v>
      </c>
      <c r="B1466" s="542" t="str">
        <f>IF('SOW Units'!C475="","",'SOW Units'!C475)</f>
        <v/>
      </c>
      <c r="C1466" s="543"/>
      <c r="D1466" s="57" t="str">
        <f>IF('SOW Units'!E475="","",'SOW Units'!E475)</f>
        <v>Reimbursable*</v>
      </c>
      <c r="E1466" s="82">
        <f>'SOW Units'!K475</f>
        <v>0</v>
      </c>
      <c r="F1466" s="34">
        <f>'SOW Units'!G475</f>
        <v>1</v>
      </c>
      <c r="G1466" s="244">
        <f t="shared" si="231"/>
        <v>0</v>
      </c>
      <c r="H1466" s="85">
        <v>0</v>
      </c>
      <c r="I1466" s="360">
        <f t="shared" si="232"/>
        <v>0</v>
      </c>
      <c r="J1466" s="89">
        <v>0</v>
      </c>
      <c r="K1466" s="244">
        <f t="shared" si="230"/>
        <v>0</v>
      </c>
      <c r="L1466" s="93">
        <f t="shared" si="233"/>
        <v>0</v>
      </c>
      <c r="M1466" s="375">
        <f t="shared" si="234"/>
        <v>0</v>
      </c>
      <c r="N1466" s="225" t="b">
        <f t="shared" si="216"/>
        <v>0</v>
      </c>
      <c r="O1466" s="36"/>
      <c r="P1466" s="36"/>
      <c r="Q1466" s="36"/>
      <c r="R1466" s="36"/>
    </row>
    <row r="1467" spans="1:18" s="8" customFormat="1" ht="33" hidden="1" customHeight="1" x14ac:dyDescent="0.3">
      <c r="A1467" s="122" t="str">
        <f>'SOW Units'!B476</f>
        <v>22-6.</v>
      </c>
      <c r="B1467" s="542" t="str">
        <f>IF('SOW Units'!C476="","",'SOW Units'!C476)</f>
        <v/>
      </c>
      <c r="C1467" s="543"/>
      <c r="D1467" s="57" t="str">
        <f>IF('SOW Units'!E476="","",'SOW Units'!E476)</f>
        <v>Reimbursable*</v>
      </c>
      <c r="E1467" s="82">
        <f>'SOW Units'!K476</f>
        <v>0</v>
      </c>
      <c r="F1467" s="34">
        <f>'SOW Units'!G476</f>
        <v>1</v>
      </c>
      <c r="G1467" s="244">
        <f t="shared" si="231"/>
        <v>0</v>
      </c>
      <c r="H1467" s="85">
        <v>0</v>
      </c>
      <c r="I1467" s="360">
        <f t="shared" si="232"/>
        <v>0</v>
      </c>
      <c r="J1467" s="89">
        <v>0</v>
      </c>
      <c r="K1467" s="244">
        <f t="shared" si="230"/>
        <v>0</v>
      </c>
      <c r="L1467" s="93">
        <f t="shared" si="233"/>
        <v>0</v>
      </c>
      <c r="M1467" s="375">
        <f t="shared" si="234"/>
        <v>0</v>
      </c>
      <c r="N1467" s="225" t="b">
        <f t="shared" si="216"/>
        <v>0</v>
      </c>
      <c r="O1467" s="36"/>
      <c r="P1467" s="36"/>
      <c r="Q1467" s="36"/>
      <c r="R1467" s="36"/>
    </row>
    <row r="1468" spans="1:18" s="8" customFormat="1" ht="33" hidden="1" customHeight="1" x14ac:dyDescent="0.3">
      <c r="A1468" s="122" t="str">
        <f>'SOW Units'!B477</f>
        <v>22-7.</v>
      </c>
      <c r="B1468" s="542" t="str">
        <f>IF('SOW Units'!C477="","",'SOW Units'!C477)</f>
        <v/>
      </c>
      <c r="C1468" s="543"/>
      <c r="D1468" s="57" t="str">
        <f>IF('SOW Units'!E477="","",'SOW Units'!E477)</f>
        <v>Reimbursable*</v>
      </c>
      <c r="E1468" s="82">
        <f>'SOW Units'!K477</f>
        <v>0</v>
      </c>
      <c r="F1468" s="34">
        <f>'SOW Units'!G477</f>
        <v>1</v>
      </c>
      <c r="G1468" s="244">
        <f t="shared" si="231"/>
        <v>0</v>
      </c>
      <c r="H1468" s="85">
        <v>0</v>
      </c>
      <c r="I1468" s="360">
        <f t="shared" si="232"/>
        <v>0</v>
      </c>
      <c r="J1468" s="89">
        <v>0</v>
      </c>
      <c r="K1468" s="244">
        <f t="shared" si="230"/>
        <v>0</v>
      </c>
      <c r="L1468" s="93">
        <f t="shared" si="233"/>
        <v>0</v>
      </c>
      <c r="M1468" s="375">
        <f t="shared" si="234"/>
        <v>0</v>
      </c>
      <c r="N1468" s="225" t="b">
        <f t="shared" si="216"/>
        <v>0</v>
      </c>
      <c r="O1468" s="36"/>
      <c r="P1468" s="36"/>
      <c r="Q1468" s="36"/>
      <c r="R1468" s="36"/>
    </row>
    <row r="1469" spans="1:18" s="8" customFormat="1" ht="33" hidden="1" customHeight="1" x14ac:dyDescent="0.3">
      <c r="A1469" s="122" t="str">
        <f>'SOW Units'!B478</f>
        <v>22-8.</v>
      </c>
      <c r="B1469" s="542" t="str">
        <f>IF('SOW Units'!C478="","",'SOW Units'!C478)</f>
        <v/>
      </c>
      <c r="C1469" s="543"/>
      <c r="D1469" s="57" t="str">
        <f>IF('SOW Units'!E478="","",'SOW Units'!E478)</f>
        <v>Reimbursable*</v>
      </c>
      <c r="E1469" s="82">
        <f>'SOW Units'!K478</f>
        <v>0</v>
      </c>
      <c r="F1469" s="34">
        <f>'SOW Units'!G478</f>
        <v>1</v>
      </c>
      <c r="G1469" s="244">
        <f t="shared" si="231"/>
        <v>0</v>
      </c>
      <c r="H1469" s="85">
        <v>0</v>
      </c>
      <c r="I1469" s="360">
        <f t="shared" si="232"/>
        <v>0</v>
      </c>
      <c r="J1469" s="89">
        <v>0</v>
      </c>
      <c r="K1469" s="244">
        <f t="shared" si="230"/>
        <v>0</v>
      </c>
      <c r="L1469" s="93">
        <f t="shared" si="233"/>
        <v>0</v>
      </c>
      <c r="M1469" s="375">
        <f t="shared" si="234"/>
        <v>0</v>
      </c>
      <c r="N1469" s="225" t="b">
        <f t="shared" si="216"/>
        <v>0</v>
      </c>
      <c r="O1469" s="36"/>
      <c r="P1469" s="36"/>
      <c r="Q1469" s="36"/>
      <c r="R1469" s="36"/>
    </row>
    <row r="1470" spans="1:18" s="8" customFormat="1" ht="33" hidden="1" customHeight="1" x14ac:dyDescent="0.3">
      <c r="A1470" s="122" t="str">
        <f>'SOW Units'!B479</f>
        <v>22-9.</v>
      </c>
      <c r="B1470" s="542" t="str">
        <f>IF('SOW Units'!C479="","",'SOW Units'!C479)</f>
        <v/>
      </c>
      <c r="C1470" s="543"/>
      <c r="D1470" s="57" t="str">
        <f>IF('SOW Units'!E479="","",'SOW Units'!E479)</f>
        <v>Reimbursable*</v>
      </c>
      <c r="E1470" s="82">
        <f>'SOW Units'!K479</f>
        <v>0</v>
      </c>
      <c r="F1470" s="34">
        <f>'SOW Units'!G479</f>
        <v>1</v>
      </c>
      <c r="G1470" s="244">
        <f t="shared" si="231"/>
        <v>0</v>
      </c>
      <c r="H1470" s="85">
        <v>0</v>
      </c>
      <c r="I1470" s="360">
        <f t="shared" si="232"/>
        <v>0</v>
      </c>
      <c r="J1470" s="89">
        <v>0</v>
      </c>
      <c r="K1470" s="244">
        <f t="shared" si="230"/>
        <v>0</v>
      </c>
      <c r="L1470" s="93">
        <f t="shared" si="233"/>
        <v>0</v>
      </c>
      <c r="M1470" s="375">
        <f t="shared" si="234"/>
        <v>0</v>
      </c>
      <c r="N1470" s="225" t="b">
        <f t="shared" si="216"/>
        <v>0</v>
      </c>
      <c r="O1470" s="36"/>
      <c r="P1470" s="36"/>
      <c r="Q1470" s="36"/>
      <c r="R1470" s="36"/>
    </row>
    <row r="1471" spans="1:18" s="8" customFormat="1" ht="33" hidden="1" customHeight="1" x14ac:dyDescent="0.3">
      <c r="A1471" s="122" t="str">
        <f>'SOW Units'!B480</f>
        <v>22-10.</v>
      </c>
      <c r="B1471" s="542" t="str">
        <f>IF('SOW Units'!C480="","",'SOW Units'!C480)</f>
        <v/>
      </c>
      <c r="C1471" s="543"/>
      <c r="D1471" s="57" t="str">
        <f>IF('SOW Units'!E480="","",'SOW Units'!E480)</f>
        <v>Reimbursable*</v>
      </c>
      <c r="E1471" s="82">
        <f>'SOW Units'!K480</f>
        <v>0</v>
      </c>
      <c r="F1471" s="34">
        <f>'SOW Units'!G480</f>
        <v>1</v>
      </c>
      <c r="G1471" s="244">
        <f t="shared" si="231"/>
        <v>0</v>
      </c>
      <c r="H1471" s="85">
        <v>0</v>
      </c>
      <c r="I1471" s="360">
        <f t="shared" si="232"/>
        <v>0</v>
      </c>
      <c r="J1471" s="89">
        <v>0</v>
      </c>
      <c r="K1471" s="244">
        <f t="shared" si="230"/>
        <v>0</v>
      </c>
      <c r="L1471" s="93">
        <f t="shared" si="233"/>
        <v>0</v>
      </c>
      <c r="M1471" s="375">
        <f t="shared" si="234"/>
        <v>0</v>
      </c>
      <c r="N1471" s="225" t="b">
        <f t="shared" si="216"/>
        <v>0</v>
      </c>
      <c r="O1471" s="36"/>
      <c r="P1471" s="36"/>
      <c r="Q1471" s="36"/>
      <c r="R1471" s="36"/>
    </row>
    <row r="1472" spans="1:18" s="8" customFormat="1" ht="33" hidden="1" customHeight="1" x14ac:dyDescent="0.3">
      <c r="A1472" s="122" t="str">
        <f>'SOW Units'!B481</f>
        <v>22-11.</v>
      </c>
      <c r="B1472" s="542" t="str">
        <f>IF('SOW Units'!C481="","",'SOW Units'!C481)</f>
        <v/>
      </c>
      <c r="C1472" s="543"/>
      <c r="D1472" s="57" t="str">
        <f>IF('SOW Units'!E481="","",'SOW Units'!E481)</f>
        <v>Reimbursable*</v>
      </c>
      <c r="E1472" s="82">
        <f>'SOW Units'!K481</f>
        <v>0</v>
      </c>
      <c r="F1472" s="34">
        <f>'SOW Units'!G481</f>
        <v>1</v>
      </c>
      <c r="G1472" s="244">
        <f t="shared" si="231"/>
        <v>0</v>
      </c>
      <c r="H1472" s="85">
        <v>0</v>
      </c>
      <c r="I1472" s="360">
        <f t="shared" si="232"/>
        <v>0</v>
      </c>
      <c r="J1472" s="89">
        <v>0</v>
      </c>
      <c r="K1472" s="244">
        <f t="shared" si="230"/>
        <v>0</v>
      </c>
      <c r="L1472" s="93">
        <f t="shared" si="233"/>
        <v>0</v>
      </c>
      <c r="M1472" s="375">
        <f t="shared" si="234"/>
        <v>0</v>
      </c>
      <c r="N1472" s="225" t="b">
        <f t="shared" si="216"/>
        <v>0</v>
      </c>
      <c r="O1472" s="36"/>
      <c r="P1472" s="36"/>
      <c r="Q1472" s="36"/>
      <c r="R1472" s="36"/>
    </row>
    <row r="1473" spans="1:18" s="8" customFormat="1" ht="33" hidden="1" customHeight="1" x14ac:dyDescent="0.3">
      <c r="A1473" s="122" t="str">
        <f>'SOW Units'!B482</f>
        <v>22-12.</v>
      </c>
      <c r="B1473" s="542" t="str">
        <f>IF('SOW Units'!C482="","",'SOW Units'!C482)</f>
        <v/>
      </c>
      <c r="C1473" s="543"/>
      <c r="D1473" s="57" t="str">
        <f>IF('SOW Units'!E482="","",'SOW Units'!E482)</f>
        <v>Reimbursable*</v>
      </c>
      <c r="E1473" s="82">
        <f>'SOW Units'!K482</f>
        <v>0</v>
      </c>
      <c r="F1473" s="34">
        <f>'SOW Units'!G482</f>
        <v>1</v>
      </c>
      <c r="G1473" s="244">
        <f t="shared" si="231"/>
        <v>0</v>
      </c>
      <c r="H1473" s="85">
        <v>0</v>
      </c>
      <c r="I1473" s="360">
        <f t="shared" si="232"/>
        <v>0</v>
      </c>
      <c r="J1473" s="89">
        <v>0</v>
      </c>
      <c r="K1473" s="244">
        <f t="shared" si="230"/>
        <v>0</v>
      </c>
      <c r="L1473" s="93">
        <f t="shared" si="233"/>
        <v>0</v>
      </c>
      <c r="M1473" s="375">
        <f t="shared" si="234"/>
        <v>0</v>
      </c>
      <c r="N1473" s="225" t="b">
        <f t="shared" si="216"/>
        <v>0</v>
      </c>
      <c r="O1473" s="36"/>
      <c r="P1473" s="36"/>
      <c r="Q1473" s="36"/>
      <c r="R1473" s="36"/>
    </row>
    <row r="1474" spans="1:18" s="8" customFormat="1" ht="33" hidden="1" customHeight="1" x14ac:dyDescent="0.3">
      <c r="A1474" s="122" t="str">
        <f>'SOW Units'!B483</f>
        <v>22-13.</v>
      </c>
      <c r="B1474" s="542" t="str">
        <f>IF('SOW Units'!C483="","",'SOW Units'!C483)</f>
        <v/>
      </c>
      <c r="C1474" s="543"/>
      <c r="D1474" s="57" t="str">
        <f>IF('SOW Units'!E483="","",'SOW Units'!E483)</f>
        <v>Reimbursable*</v>
      </c>
      <c r="E1474" s="82">
        <f>'SOW Units'!K483</f>
        <v>0</v>
      </c>
      <c r="F1474" s="34">
        <f>'SOW Units'!G483</f>
        <v>1</v>
      </c>
      <c r="G1474" s="244">
        <f t="shared" si="231"/>
        <v>0</v>
      </c>
      <c r="H1474" s="85">
        <v>0</v>
      </c>
      <c r="I1474" s="360">
        <f t="shared" si="232"/>
        <v>0</v>
      </c>
      <c r="J1474" s="89">
        <v>0</v>
      </c>
      <c r="K1474" s="244">
        <f t="shared" si="230"/>
        <v>0</v>
      </c>
      <c r="L1474" s="93">
        <f t="shared" si="233"/>
        <v>0</v>
      </c>
      <c r="M1474" s="375">
        <f t="shared" si="234"/>
        <v>0</v>
      </c>
      <c r="N1474" s="225" t="b">
        <f t="shared" si="216"/>
        <v>0</v>
      </c>
      <c r="O1474" s="36"/>
      <c r="P1474" s="36"/>
      <c r="Q1474" s="36"/>
      <c r="R1474" s="36"/>
    </row>
    <row r="1475" spans="1:18" s="8" customFormat="1" ht="33" hidden="1" customHeight="1" x14ac:dyDescent="0.3">
      <c r="A1475" s="122" t="str">
        <f>'SOW Units'!B484</f>
        <v>22-14.</v>
      </c>
      <c r="B1475" s="542" t="str">
        <f>IF('SOW Units'!C484="","",'SOW Units'!C484)</f>
        <v/>
      </c>
      <c r="C1475" s="543"/>
      <c r="D1475" s="57" t="str">
        <f>IF('SOW Units'!E484="","",'SOW Units'!E484)</f>
        <v>Reimbursable*</v>
      </c>
      <c r="E1475" s="82">
        <f>'SOW Units'!K484</f>
        <v>0</v>
      </c>
      <c r="F1475" s="34">
        <f>'SOW Units'!G484</f>
        <v>1</v>
      </c>
      <c r="G1475" s="244">
        <f t="shared" si="231"/>
        <v>0</v>
      </c>
      <c r="H1475" s="85">
        <v>0</v>
      </c>
      <c r="I1475" s="360">
        <f t="shared" si="232"/>
        <v>0</v>
      </c>
      <c r="J1475" s="89">
        <v>0</v>
      </c>
      <c r="K1475" s="244">
        <f t="shared" si="230"/>
        <v>0</v>
      </c>
      <c r="L1475" s="93">
        <f t="shared" si="233"/>
        <v>0</v>
      </c>
      <c r="M1475" s="375">
        <f t="shared" si="234"/>
        <v>0</v>
      </c>
      <c r="N1475" s="225" t="b">
        <f t="shared" si="216"/>
        <v>0</v>
      </c>
      <c r="O1475" s="36"/>
      <c r="P1475" s="36"/>
      <c r="Q1475" s="36"/>
      <c r="R1475" s="36"/>
    </row>
    <row r="1476" spans="1:18" s="8" customFormat="1" ht="33" hidden="1" customHeight="1" x14ac:dyDescent="0.3">
      <c r="A1476" s="122" t="str">
        <f>'SOW Units'!B485</f>
        <v>22-15.</v>
      </c>
      <c r="B1476" s="542" t="str">
        <f>IF('SOW Units'!C485="","",'SOW Units'!C485)</f>
        <v/>
      </c>
      <c r="C1476" s="543"/>
      <c r="D1476" s="57" t="str">
        <f>IF('SOW Units'!E485="","",'SOW Units'!E485)</f>
        <v>Reimbursable*</v>
      </c>
      <c r="E1476" s="82">
        <f>'SOW Units'!K485</f>
        <v>0</v>
      </c>
      <c r="F1476" s="34">
        <f>'SOW Units'!G485</f>
        <v>1</v>
      </c>
      <c r="G1476" s="244">
        <f t="shared" si="231"/>
        <v>0</v>
      </c>
      <c r="H1476" s="85">
        <v>0</v>
      </c>
      <c r="I1476" s="360">
        <f t="shared" si="232"/>
        <v>0</v>
      </c>
      <c r="J1476" s="89">
        <v>0</v>
      </c>
      <c r="K1476" s="244">
        <f t="shared" si="230"/>
        <v>0</v>
      </c>
      <c r="L1476" s="93">
        <f t="shared" si="233"/>
        <v>0</v>
      </c>
      <c r="M1476" s="375">
        <f t="shared" si="234"/>
        <v>0</v>
      </c>
      <c r="N1476" s="225" t="b">
        <f t="shared" si="216"/>
        <v>0</v>
      </c>
      <c r="O1476" s="36"/>
      <c r="P1476" s="36"/>
      <c r="Q1476" s="36"/>
      <c r="R1476" s="36"/>
    </row>
    <row r="1477" spans="1:18" s="8" customFormat="1" ht="33" hidden="1" customHeight="1" x14ac:dyDescent="0.3">
      <c r="A1477" s="122" t="str">
        <f>'SOW Units'!B486</f>
        <v>22-16.</v>
      </c>
      <c r="B1477" s="542" t="str">
        <f>IF('SOW Units'!C486="","",'SOW Units'!C486)</f>
        <v/>
      </c>
      <c r="C1477" s="543"/>
      <c r="D1477" s="57" t="str">
        <f>IF('SOW Units'!E486="","",'SOW Units'!E486)</f>
        <v>Reimbursable*</v>
      </c>
      <c r="E1477" s="82">
        <f>'SOW Units'!K486</f>
        <v>0</v>
      </c>
      <c r="F1477" s="34">
        <f>'SOW Units'!G486</f>
        <v>1</v>
      </c>
      <c r="G1477" s="244">
        <f t="shared" si="231"/>
        <v>0</v>
      </c>
      <c r="H1477" s="85">
        <v>0</v>
      </c>
      <c r="I1477" s="360">
        <f t="shared" si="232"/>
        <v>0</v>
      </c>
      <c r="J1477" s="89">
        <v>0</v>
      </c>
      <c r="K1477" s="244">
        <f t="shared" si="230"/>
        <v>0</v>
      </c>
      <c r="L1477" s="93">
        <f t="shared" si="233"/>
        <v>0</v>
      </c>
      <c r="M1477" s="375">
        <f t="shared" si="234"/>
        <v>0</v>
      </c>
      <c r="N1477" s="225" t="b">
        <f t="shared" si="216"/>
        <v>0</v>
      </c>
      <c r="O1477" s="36"/>
      <c r="P1477" s="36"/>
      <c r="Q1477" s="36"/>
      <c r="R1477" s="36"/>
    </row>
    <row r="1478" spans="1:18" s="8" customFormat="1" ht="33" hidden="1" customHeight="1" x14ac:dyDescent="0.3">
      <c r="A1478" s="122" t="str">
        <f>'SOW Units'!B487</f>
        <v>22-17.</v>
      </c>
      <c r="B1478" s="542" t="str">
        <f>IF('SOW Units'!C487="","",'SOW Units'!C487)</f>
        <v/>
      </c>
      <c r="C1478" s="543"/>
      <c r="D1478" s="57" t="str">
        <f>IF('SOW Units'!E487="","",'SOW Units'!E487)</f>
        <v>Reimbursable*</v>
      </c>
      <c r="E1478" s="82">
        <f>'SOW Units'!K487</f>
        <v>0</v>
      </c>
      <c r="F1478" s="34">
        <f>'SOW Units'!G487</f>
        <v>1</v>
      </c>
      <c r="G1478" s="244">
        <f t="shared" si="231"/>
        <v>0</v>
      </c>
      <c r="H1478" s="85">
        <v>0</v>
      </c>
      <c r="I1478" s="360">
        <f t="shared" si="232"/>
        <v>0</v>
      </c>
      <c r="J1478" s="89">
        <v>0</v>
      </c>
      <c r="K1478" s="244">
        <f t="shared" si="230"/>
        <v>0</v>
      </c>
      <c r="L1478" s="93">
        <f t="shared" si="233"/>
        <v>0</v>
      </c>
      <c r="M1478" s="375">
        <f t="shared" si="234"/>
        <v>0</v>
      </c>
      <c r="N1478" s="225" t="b">
        <f t="shared" si="216"/>
        <v>0</v>
      </c>
      <c r="O1478" s="36"/>
      <c r="P1478" s="36"/>
      <c r="Q1478" s="36"/>
      <c r="R1478" s="36"/>
    </row>
    <row r="1479" spans="1:18" s="8" customFormat="1" ht="33" hidden="1" customHeight="1" x14ac:dyDescent="0.3">
      <c r="A1479" s="122" t="str">
        <f>'SOW Units'!B488</f>
        <v>22-18.</v>
      </c>
      <c r="B1479" s="542" t="str">
        <f>IF('SOW Units'!C488="","",'SOW Units'!C488)</f>
        <v/>
      </c>
      <c r="C1479" s="543"/>
      <c r="D1479" s="57" t="str">
        <f>IF('SOW Units'!E488="","",'SOW Units'!E488)</f>
        <v>Reimbursable*</v>
      </c>
      <c r="E1479" s="82">
        <f>'SOW Units'!K488</f>
        <v>0</v>
      </c>
      <c r="F1479" s="34">
        <f>'SOW Units'!G488</f>
        <v>1</v>
      </c>
      <c r="G1479" s="244">
        <f t="shared" si="231"/>
        <v>0</v>
      </c>
      <c r="H1479" s="85">
        <v>0</v>
      </c>
      <c r="I1479" s="360">
        <f t="shared" si="232"/>
        <v>0</v>
      </c>
      <c r="J1479" s="89">
        <v>0</v>
      </c>
      <c r="K1479" s="244">
        <f t="shared" si="230"/>
        <v>0</v>
      </c>
      <c r="L1479" s="93">
        <f t="shared" si="233"/>
        <v>0</v>
      </c>
      <c r="M1479" s="375">
        <f t="shared" si="234"/>
        <v>0</v>
      </c>
      <c r="N1479" s="225" t="b">
        <f t="shared" si="216"/>
        <v>0</v>
      </c>
      <c r="O1479" s="36"/>
      <c r="P1479" s="36"/>
      <c r="Q1479" s="36"/>
      <c r="R1479" s="36"/>
    </row>
    <row r="1480" spans="1:18" s="8" customFormat="1" ht="33" hidden="1" customHeight="1" x14ac:dyDescent="0.3">
      <c r="A1480" s="122" t="str">
        <f>'SOW Units'!B489</f>
        <v>22-19.</v>
      </c>
      <c r="B1480" s="542" t="str">
        <f>IF('SOW Units'!C489="","",'SOW Units'!C489)</f>
        <v/>
      </c>
      <c r="C1480" s="543"/>
      <c r="D1480" s="57" t="str">
        <f>IF('SOW Units'!E489="","",'SOW Units'!E489)</f>
        <v>Reimbursable*</v>
      </c>
      <c r="E1480" s="82">
        <f>'SOW Units'!K489</f>
        <v>0</v>
      </c>
      <c r="F1480" s="34">
        <f>'SOW Units'!G489</f>
        <v>1</v>
      </c>
      <c r="G1480" s="244">
        <f t="shared" si="231"/>
        <v>0</v>
      </c>
      <c r="H1480" s="85">
        <v>0</v>
      </c>
      <c r="I1480" s="360">
        <f t="shared" si="232"/>
        <v>0</v>
      </c>
      <c r="J1480" s="89">
        <v>0</v>
      </c>
      <c r="K1480" s="244">
        <f t="shared" si="230"/>
        <v>0</v>
      </c>
      <c r="L1480" s="93">
        <f t="shared" si="233"/>
        <v>0</v>
      </c>
      <c r="M1480" s="375">
        <f t="shared" si="234"/>
        <v>0</v>
      </c>
      <c r="N1480" s="225" t="b">
        <f t="shared" si="216"/>
        <v>0</v>
      </c>
      <c r="O1480" s="36"/>
      <c r="P1480" s="36"/>
      <c r="Q1480" s="36"/>
      <c r="R1480" s="36"/>
    </row>
    <row r="1481" spans="1:18" s="8" customFormat="1" ht="33" hidden="1" customHeight="1" x14ac:dyDescent="0.3">
      <c r="A1481" s="122" t="str">
        <f>'SOW Units'!B490</f>
        <v>22-20.</v>
      </c>
      <c r="B1481" s="542" t="str">
        <f>IF('SOW Units'!C490="","",'SOW Units'!C490)</f>
        <v/>
      </c>
      <c r="C1481" s="543"/>
      <c r="D1481" s="57" t="str">
        <f>IF('SOW Units'!E490="","",'SOW Units'!E490)</f>
        <v>Reimbursable*</v>
      </c>
      <c r="E1481" s="82">
        <f>'SOW Units'!K490</f>
        <v>0</v>
      </c>
      <c r="F1481" s="34">
        <f>'SOW Units'!G490</f>
        <v>1</v>
      </c>
      <c r="G1481" s="244">
        <f t="shared" si="231"/>
        <v>0</v>
      </c>
      <c r="H1481" s="85">
        <v>0</v>
      </c>
      <c r="I1481" s="360">
        <f t="shared" si="232"/>
        <v>0</v>
      </c>
      <c r="J1481" s="89">
        <v>0</v>
      </c>
      <c r="K1481" s="244">
        <f t="shared" si="230"/>
        <v>0</v>
      </c>
      <c r="L1481" s="93">
        <f t="shared" si="233"/>
        <v>0</v>
      </c>
      <c r="M1481" s="375">
        <f t="shared" si="234"/>
        <v>0</v>
      </c>
      <c r="N1481" s="225" t="b">
        <f t="shared" si="216"/>
        <v>0</v>
      </c>
      <c r="O1481" s="36"/>
      <c r="P1481" s="36"/>
      <c r="Q1481" s="36"/>
      <c r="R1481" s="36"/>
    </row>
    <row r="1482" spans="1:18" s="8" customFormat="1" ht="33" hidden="1" customHeight="1" x14ac:dyDescent="0.3">
      <c r="A1482" s="122" t="str">
        <f>'SOW Units'!B491</f>
        <v>22-21.</v>
      </c>
      <c r="B1482" s="542" t="str">
        <f>IF('SOW Units'!C491="","",'SOW Units'!C491)</f>
        <v/>
      </c>
      <c r="C1482" s="543"/>
      <c r="D1482" s="57" t="str">
        <f>IF('SOW Units'!E491="","",'SOW Units'!E491)</f>
        <v>Reimbursable*</v>
      </c>
      <c r="E1482" s="82">
        <f>'SOW Units'!K491</f>
        <v>0</v>
      </c>
      <c r="F1482" s="34">
        <f>'SOW Units'!G491</f>
        <v>1</v>
      </c>
      <c r="G1482" s="244">
        <f t="shared" si="231"/>
        <v>0</v>
      </c>
      <c r="H1482" s="85">
        <v>0</v>
      </c>
      <c r="I1482" s="360">
        <f t="shared" si="232"/>
        <v>0</v>
      </c>
      <c r="J1482" s="89">
        <v>0</v>
      </c>
      <c r="K1482" s="244">
        <f t="shared" si="230"/>
        <v>0</v>
      </c>
      <c r="L1482" s="93">
        <f t="shared" si="233"/>
        <v>0</v>
      </c>
      <c r="M1482" s="375">
        <f t="shared" si="234"/>
        <v>0</v>
      </c>
      <c r="N1482" s="225" t="b">
        <f t="shared" si="216"/>
        <v>0</v>
      </c>
      <c r="O1482" s="36"/>
      <c r="P1482" s="36"/>
      <c r="Q1482" s="36"/>
      <c r="R1482" s="36"/>
    </row>
    <row r="1483" spans="1:18" s="8" customFormat="1" ht="33" hidden="1" customHeight="1" x14ac:dyDescent="0.3">
      <c r="A1483" s="122" t="str">
        <f>'SOW Units'!B492</f>
        <v>22-22.</v>
      </c>
      <c r="B1483" s="542" t="str">
        <f>IF('SOW Units'!C492="","",'SOW Units'!C492)</f>
        <v/>
      </c>
      <c r="C1483" s="543"/>
      <c r="D1483" s="57" t="str">
        <f>IF('SOW Units'!E492="","",'SOW Units'!E492)</f>
        <v>Reimbursable*</v>
      </c>
      <c r="E1483" s="82">
        <f>'SOW Units'!K492</f>
        <v>0</v>
      </c>
      <c r="F1483" s="34">
        <f>'SOW Units'!G492</f>
        <v>1</v>
      </c>
      <c r="G1483" s="244">
        <f t="shared" si="231"/>
        <v>0</v>
      </c>
      <c r="H1483" s="85">
        <v>0</v>
      </c>
      <c r="I1483" s="360">
        <f t="shared" si="232"/>
        <v>0</v>
      </c>
      <c r="J1483" s="89">
        <v>0</v>
      </c>
      <c r="K1483" s="244">
        <f t="shared" si="230"/>
        <v>0</v>
      </c>
      <c r="L1483" s="93">
        <f t="shared" si="233"/>
        <v>0</v>
      </c>
      <c r="M1483" s="375">
        <f t="shared" si="234"/>
        <v>0</v>
      </c>
      <c r="N1483" s="225" t="b">
        <f t="shared" si="216"/>
        <v>0</v>
      </c>
      <c r="O1483" s="36"/>
      <c r="P1483" s="36"/>
      <c r="Q1483" s="36"/>
      <c r="R1483" s="36"/>
    </row>
    <row r="1484" spans="1:18" s="8" customFormat="1" ht="33" hidden="1" customHeight="1" x14ac:dyDescent="0.3">
      <c r="A1484" s="122" t="str">
        <f>'SOW Units'!B493</f>
        <v>22-23.</v>
      </c>
      <c r="B1484" s="542" t="str">
        <f>IF('SOW Units'!C493="","",'SOW Units'!C493)</f>
        <v/>
      </c>
      <c r="C1484" s="543"/>
      <c r="D1484" s="57" t="str">
        <f>IF('SOW Units'!E493="","",'SOW Units'!E493)</f>
        <v>Reimbursable*</v>
      </c>
      <c r="E1484" s="82">
        <f>'SOW Units'!K493</f>
        <v>0</v>
      </c>
      <c r="F1484" s="34">
        <f>'SOW Units'!G493</f>
        <v>1</v>
      </c>
      <c r="G1484" s="244">
        <f t="shared" si="231"/>
        <v>0</v>
      </c>
      <c r="H1484" s="85">
        <v>0</v>
      </c>
      <c r="I1484" s="360">
        <f t="shared" si="232"/>
        <v>0</v>
      </c>
      <c r="J1484" s="89">
        <v>0</v>
      </c>
      <c r="K1484" s="244">
        <f t="shared" si="230"/>
        <v>0</v>
      </c>
      <c r="L1484" s="93">
        <f t="shared" si="233"/>
        <v>0</v>
      </c>
      <c r="M1484" s="375">
        <f t="shared" si="234"/>
        <v>0</v>
      </c>
      <c r="N1484" s="225" t="b">
        <f t="shared" si="216"/>
        <v>0</v>
      </c>
      <c r="O1484" s="36"/>
      <c r="P1484" s="36"/>
      <c r="Q1484" s="36"/>
      <c r="R1484" s="36"/>
    </row>
    <row r="1485" spans="1:18" s="8" customFormat="1" ht="33" hidden="1" customHeight="1" x14ac:dyDescent="0.3">
      <c r="A1485" s="122" t="str">
        <f>'SOW Units'!B494</f>
        <v>22-24.</v>
      </c>
      <c r="B1485" s="542" t="str">
        <f>IF('SOW Units'!C494="","",'SOW Units'!C494)</f>
        <v/>
      </c>
      <c r="C1485" s="543"/>
      <c r="D1485" s="57" t="str">
        <f>IF('SOW Units'!E494="","",'SOW Units'!E494)</f>
        <v>Reimbursable*</v>
      </c>
      <c r="E1485" s="82">
        <f>'SOW Units'!K494</f>
        <v>0</v>
      </c>
      <c r="F1485" s="34">
        <f>'SOW Units'!G494</f>
        <v>1</v>
      </c>
      <c r="G1485" s="244">
        <f t="shared" si="231"/>
        <v>0</v>
      </c>
      <c r="H1485" s="85">
        <v>0</v>
      </c>
      <c r="I1485" s="360">
        <f t="shared" si="232"/>
        <v>0</v>
      </c>
      <c r="J1485" s="89">
        <v>0</v>
      </c>
      <c r="K1485" s="244">
        <f t="shared" si="230"/>
        <v>0</v>
      </c>
      <c r="L1485" s="93">
        <f t="shared" si="233"/>
        <v>0</v>
      </c>
      <c r="M1485" s="375">
        <f t="shared" si="234"/>
        <v>0</v>
      </c>
      <c r="N1485" s="225" t="b">
        <f t="shared" si="216"/>
        <v>0</v>
      </c>
      <c r="O1485" s="36"/>
      <c r="P1485" s="36"/>
      <c r="Q1485" s="36"/>
      <c r="R1485" s="36"/>
    </row>
    <row r="1486" spans="1:18" s="8" customFormat="1" ht="33" hidden="1" customHeight="1" x14ac:dyDescent="0.3">
      <c r="A1486" s="122" t="str">
        <f>'SOW Units'!B495</f>
        <v>22-25.</v>
      </c>
      <c r="B1486" s="542" t="str">
        <f>IF('SOW Units'!C495="","",'SOW Units'!C495)</f>
        <v/>
      </c>
      <c r="C1486" s="543"/>
      <c r="D1486" s="57" t="str">
        <f>IF('SOW Units'!E495="","",'SOW Units'!E495)</f>
        <v>Reimbursable*</v>
      </c>
      <c r="E1486" s="82">
        <f>'SOW Units'!K495</f>
        <v>0</v>
      </c>
      <c r="F1486" s="34">
        <f>'SOW Units'!G495</f>
        <v>1</v>
      </c>
      <c r="G1486" s="244">
        <f t="shared" si="231"/>
        <v>0</v>
      </c>
      <c r="H1486" s="85">
        <v>0</v>
      </c>
      <c r="I1486" s="360">
        <f t="shared" si="232"/>
        <v>0</v>
      </c>
      <c r="J1486" s="89">
        <v>0</v>
      </c>
      <c r="K1486" s="244">
        <f t="shared" si="230"/>
        <v>0</v>
      </c>
      <c r="L1486" s="93">
        <f t="shared" si="233"/>
        <v>0</v>
      </c>
      <c r="M1486" s="375">
        <f t="shared" si="234"/>
        <v>0</v>
      </c>
      <c r="N1486" s="225" t="b">
        <f t="shared" si="216"/>
        <v>0</v>
      </c>
      <c r="O1486" s="36"/>
      <c r="P1486" s="36"/>
      <c r="Q1486" s="36"/>
      <c r="R1486" s="36"/>
    </row>
    <row r="1487" spans="1:18" s="8" customFormat="1" ht="33" hidden="1" customHeight="1" x14ac:dyDescent="0.3">
      <c r="A1487" s="122" t="str">
        <f>'SOW Units'!B496</f>
        <v>22-26.</v>
      </c>
      <c r="B1487" s="542" t="str">
        <f>IF('SOW Units'!C496="","",'SOW Units'!C496)</f>
        <v/>
      </c>
      <c r="C1487" s="543"/>
      <c r="D1487" s="57" t="str">
        <f>IF('SOW Units'!E496="","",'SOW Units'!E496)</f>
        <v>Reimbursable*</v>
      </c>
      <c r="E1487" s="82">
        <f>'SOW Units'!K496</f>
        <v>0</v>
      </c>
      <c r="F1487" s="34">
        <f>'SOW Units'!G496</f>
        <v>1</v>
      </c>
      <c r="G1487" s="244">
        <f t="shared" si="231"/>
        <v>0</v>
      </c>
      <c r="H1487" s="85">
        <v>0</v>
      </c>
      <c r="I1487" s="360">
        <f t="shared" si="232"/>
        <v>0</v>
      </c>
      <c r="J1487" s="89">
        <v>0</v>
      </c>
      <c r="K1487" s="244">
        <f t="shared" si="230"/>
        <v>0</v>
      </c>
      <c r="L1487" s="93">
        <f t="shared" si="233"/>
        <v>0</v>
      </c>
      <c r="M1487" s="375">
        <f t="shared" si="234"/>
        <v>0</v>
      </c>
      <c r="N1487" s="225" t="b">
        <f t="shared" si="216"/>
        <v>0</v>
      </c>
      <c r="O1487" s="36"/>
      <c r="P1487" s="36"/>
      <c r="Q1487" s="36"/>
      <c r="R1487" s="36"/>
    </row>
    <row r="1488" spans="1:18" s="8" customFormat="1" ht="33" hidden="1" customHeight="1" x14ac:dyDescent="0.3">
      <c r="A1488" s="122" t="str">
        <f>'SOW Units'!B497</f>
        <v>22-27.</v>
      </c>
      <c r="B1488" s="542" t="str">
        <f>IF('SOW Units'!C497="","",'SOW Units'!C497)</f>
        <v/>
      </c>
      <c r="C1488" s="543"/>
      <c r="D1488" s="57" t="str">
        <f>IF('SOW Units'!E497="","",'SOW Units'!E497)</f>
        <v>Reimbursable*</v>
      </c>
      <c r="E1488" s="82">
        <f>'SOW Units'!K497</f>
        <v>0</v>
      </c>
      <c r="F1488" s="34">
        <f>'SOW Units'!G497</f>
        <v>1</v>
      </c>
      <c r="G1488" s="244">
        <f t="shared" si="231"/>
        <v>0</v>
      </c>
      <c r="H1488" s="85">
        <v>0</v>
      </c>
      <c r="I1488" s="360">
        <f t="shared" si="232"/>
        <v>0</v>
      </c>
      <c r="J1488" s="89">
        <v>0</v>
      </c>
      <c r="K1488" s="244">
        <f t="shared" si="230"/>
        <v>0</v>
      </c>
      <c r="L1488" s="93">
        <f t="shared" si="233"/>
        <v>0</v>
      </c>
      <c r="M1488" s="375">
        <f t="shared" si="234"/>
        <v>0</v>
      </c>
      <c r="N1488" s="225" t="b">
        <f t="shared" si="216"/>
        <v>0</v>
      </c>
      <c r="O1488" s="36"/>
      <c r="P1488" s="36"/>
      <c r="Q1488" s="36"/>
      <c r="R1488" s="36"/>
    </row>
    <row r="1489" spans="1:18" s="8" customFormat="1" ht="33" hidden="1" customHeight="1" x14ac:dyDescent="0.3">
      <c r="A1489" s="122" t="str">
        <f>'SOW Units'!B498</f>
        <v>22-28.</v>
      </c>
      <c r="B1489" s="542" t="str">
        <f>IF('SOW Units'!C498="","",'SOW Units'!C498)</f>
        <v/>
      </c>
      <c r="C1489" s="543"/>
      <c r="D1489" s="57" t="str">
        <f>IF('SOW Units'!E498="","",'SOW Units'!E498)</f>
        <v>Reimbursable*</v>
      </c>
      <c r="E1489" s="82">
        <f>'SOW Units'!K498</f>
        <v>0</v>
      </c>
      <c r="F1489" s="34">
        <f>'SOW Units'!G498</f>
        <v>1</v>
      </c>
      <c r="G1489" s="244">
        <f t="shared" si="231"/>
        <v>0</v>
      </c>
      <c r="H1489" s="85">
        <v>0</v>
      </c>
      <c r="I1489" s="360">
        <f t="shared" si="232"/>
        <v>0</v>
      </c>
      <c r="J1489" s="89">
        <v>0</v>
      </c>
      <c r="K1489" s="244">
        <f t="shared" si="230"/>
        <v>0</v>
      </c>
      <c r="L1489" s="93">
        <f t="shared" si="233"/>
        <v>0</v>
      </c>
      <c r="M1489" s="375">
        <f t="shared" si="234"/>
        <v>0</v>
      </c>
      <c r="N1489" s="225" t="b">
        <f t="shared" si="216"/>
        <v>0</v>
      </c>
      <c r="O1489" s="36"/>
      <c r="P1489" s="36"/>
      <c r="Q1489" s="36"/>
      <c r="R1489" s="36"/>
    </row>
    <row r="1490" spans="1:18" s="8" customFormat="1" ht="33" hidden="1" customHeight="1" x14ac:dyDescent="0.3">
      <c r="A1490" s="122" t="str">
        <f>'SOW Units'!B499</f>
        <v>22-29.</v>
      </c>
      <c r="B1490" s="542" t="str">
        <f>IF('SOW Units'!C499="","",'SOW Units'!C499)</f>
        <v/>
      </c>
      <c r="C1490" s="543"/>
      <c r="D1490" s="57" t="str">
        <f>IF('SOW Units'!E499="","",'SOW Units'!E499)</f>
        <v>Reimbursable*</v>
      </c>
      <c r="E1490" s="82">
        <f>'SOW Units'!K499</f>
        <v>0</v>
      </c>
      <c r="F1490" s="34">
        <f>'SOW Units'!G499</f>
        <v>1</v>
      </c>
      <c r="G1490" s="244">
        <f t="shared" si="231"/>
        <v>0</v>
      </c>
      <c r="H1490" s="85">
        <v>0</v>
      </c>
      <c r="I1490" s="360">
        <f t="shared" si="232"/>
        <v>0</v>
      </c>
      <c r="J1490" s="89">
        <v>0</v>
      </c>
      <c r="K1490" s="244">
        <f t="shared" si="230"/>
        <v>0</v>
      </c>
      <c r="L1490" s="93">
        <f t="shared" si="233"/>
        <v>0</v>
      </c>
      <c r="M1490" s="375">
        <f t="shared" si="234"/>
        <v>0</v>
      </c>
      <c r="N1490" s="225" t="b">
        <f t="shared" si="216"/>
        <v>0</v>
      </c>
      <c r="O1490" s="36"/>
      <c r="P1490" s="36"/>
      <c r="Q1490" s="36"/>
      <c r="R1490" s="36"/>
    </row>
    <row r="1491" spans="1:18" s="8" customFormat="1" ht="33" hidden="1" customHeight="1" x14ac:dyDescent="0.3">
      <c r="A1491" s="122" t="str">
        <f>'SOW Units'!B500</f>
        <v>22-30.</v>
      </c>
      <c r="B1491" s="542" t="str">
        <f>IF('SOW Units'!C500="","",'SOW Units'!C500)</f>
        <v/>
      </c>
      <c r="C1491" s="543"/>
      <c r="D1491" s="57" t="str">
        <f>IF('SOW Units'!E500="","",'SOW Units'!E500)</f>
        <v>Reimbursable*</v>
      </c>
      <c r="E1491" s="82">
        <f>'SOW Units'!K500</f>
        <v>0</v>
      </c>
      <c r="F1491" s="34">
        <f>'SOW Units'!G500</f>
        <v>1</v>
      </c>
      <c r="G1491" s="244">
        <f t="shared" si="231"/>
        <v>0</v>
      </c>
      <c r="H1491" s="85">
        <v>0</v>
      </c>
      <c r="I1491" s="360">
        <f t="shared" si="232"/>
        <v>0</v>
      </c>
      <c r="J1491" s="89">
        <v>0</v>
      </c>
      <c r="K1491" s="244">
        <f t="shared" si="230"/>
        <v>0</v>
      </c>
      <c r="L1491" s="93">
        <f t="shared" si="233"/>
        <v>0</v>
      </c>
      <c r="M1491" s="375">
        <f t="shared" si="234"/>
        <v>0</v>
      </c>
      <c r="N1491" s="225" t="b">
        <f t="shared" si="216"/>
        <v>0</v>
      </c>
      <c r="O1491" s="36"/>
      <c r="P1491" s="36"/>
      <c r="Q1491" s="36"/>
      <c r="R1491" s="36"/>
    </row>
    <row r="1492" spans="1:18" s="8" customFormat="1" ht="16.5" hidden="1" customHeight="1" x14ac:dyDescent="0.3">
      <c r="A1492" s="210" t="str">
        <f>'SOW Units'!$B$501</f>
        <v>23.</v>
      </c>
      <c r="B1492" s="544" t="str">
        <f>IF('SOW Units'!$C$501="","",'SOW Units'!$C$501)</f>
        <v>Contingent Funding</v>
      </c>
      <c r="C1492" s="545"/>
      <c r="D1492" s="211"/>
      <c r="E1492" s="212"/>
      <c r="F1492" s="199"/>
      <c r="G1492" s="213"/>
      <c r="H1492" s="214"/>
      <c r="I1492" s="362"/>
      <c r="J1492" s="215"/>
      <c r="K1492" s="213"/>
      <c r="L1492" s="216"/>
      <c r="M1492" s="376"/>
      <c r="N1492" s="225" t="b">
        <f t="shared" si="216"/>
        <v>0</v>
      </c>
      <c r="O1492" s="36"/>
      <c r="P1492" s="36"/>
      <c r="Q1492" s="36"/>
      <c r="R1492" s="36"/>
    </row>
    <row r="1493" spans="1:18" s="8" customFormat="1" ht="16.5" customHeight="1" thickBot="1" x14ac:dyDescent="0.35">
      <c r="A1493" s="122" t="str">
        <f>'SOW Units'!$B$502</f>
        <v>23-1.</v>
      </c>
      <c r="B1493" s="558" t="str">
        <f>IF('SOW Units'!$C$502="","",'SOW Units'!$C$502)</f>
        <v>Contingent Funding - Allowance only to be used as offset for field change orders</v>
      </c>
      <c r="C1493" s="559"/>
      <c r="D1493" s="57" t="str">
        <f>IF('SOW Units'!$E$502="","",'SOW Units'!$E$502)</f>
        <v>NOT BILLABLE</v>
      </c>
      <c r="E1493" s="82">
        <f>'SOW Units'!$K$502</f>
        <v>5000</v>
      </c>
      <c r="F1493" s="34">
        <f>'SOW Units'!$G$502</f>
        <v>1</v>
      </c>
      <c r="G1493" s="244">
        <f t="shared" ref="G1493" si="235">$F1493*E1493</f>
        <v>5000</v>
      </c>
      <c r="H1493" s="350" t="s">
        <v>1503</v>
      </c>
      <c r="I1493" s="363">
        <v>0</v>
      </c>
      <c r="J1493" s="265" t="s">
        <v>1503</v>
      </c>
      <c r="K1493" s="351" t="s">
        <v>1503</v>
      </c>
      <c r="L1493" s="93">
        <f>E1493</f>
        <v>5000</v>
      </c>
      <c r="M1493" s="375">
        <f>G1493</f>
        <v>5000</v>
      </c>
      <c r="N1493" s="225" t="b">
        <f t="shared" si="216"/>
        <v>1</v>
      </c>
      <c r="O1493" s="36"/>
      <c r="P1493" s="36"/>
      <c r="Q1493" s="36"/>
      <c r="R1493" s="36"/>
    </row>
    <row r="1494" spans="1:18" s="331" customFormat="1" ht="16.5" customHeight="1" thickBot="1" x14ac:dyDescent="0.35">
      <c r="A1494" s="333"/>
      <c r="B1494" s="334"/>
      <c r="C1494" s="334"/>
      <c r="D1494" s="335" t="s">
        <v>1205</v>
      </c>
      <c r="E1494" s="336"/>
      <c r="F1494" s="337"/>
      <c r="G1494" s="338">
        <f>(G1495*$J$3)*$J$2</f>
        <v>412.86400000000003</v>
      </c>
      <c r="H1494" s="338">
        <f>G1494-K1494-L1494</f>
        <v>0</v>
      </c>
      <c r="I1494" s="339"/>
      <c r="J1494" s="340"/>
      <c r="K1494" s="338">
        <f>(K1495*$J$3)*$J$2</f>
        <v>0</v>
      </c>
      <c r="L1494" s="338">
        <f>(L1495*$J$3)*$J$2</f>
        <v>412.86400000000003</v>
      </c>
      <c r="M1494" s="341"/>
      <c r="N1494" s="225" t="b">
        <f>$N$1001</f>
        <v>1</v>
      </c>
      <c r="O1494" s="342"/>
      <c r="P1494" s="342"/>
      <c r="Q1494" s="342"/>
      <c r="R1494" s="342"/>
    </row>
    <row r="1495" spans="1:18" s="348" customFormat="1" ht="17.25" customHeight="1" thickBot="1" x14ac:dyDescent="0.35">
      <c r="A1495" s="333"/>
      <c r="B1495" s="334"/>
      <c r="C1495" s="334"/>
      <c r="D1495" s="335" t="s">
        <v>852</v>
      </c>
      <c r="E1495" s="336"/>
      <c r="F1495" s="337"/>
      <c r="G1495" s="338">
        <f>SUM(G1002:G1493)</f>
        <v>8257.2800000000007</v>
      </c>
      <c r="H1495" s="346">
        <f>G1495-K1495-L1495</f>
        <v>0</v>
      </c>
      <c r="I1495" s="339"/>
      <c r="J1495" s="340"/>
      <c r="K1495" s="338">
        <f>SUM(K1002:K1491)</f>
        <v>0</v>
      </c>
      <c r="L1495" s="344">
        <f>SUM(M1003:M1493)</f>
        <v>8257.2800000000007</v>
      </c>
      <c r="M1495" s="341"/>
      <c r="N1495" s="225" t="b">
        <f>$N$1001</f>
        <v>1</v>
      </c>
      <c r="O1495" s="347"/>
      <c r="P1495" s="347"/>
      <c r="Q1495" s="347"/>
      <c r="R1495" s="347"/>
    </row>
    <row r="1496" spans="1:18" s="8" customFormat="1" ht="17.25" hidden="1" customHeight="1" thickBot="1" x14ac:dyDescent="0.35">
      <c r="A1496" s="565" t="s">
        <v>845</v>
      </c>
      <c r="B1496" s="566"/>
      <c r="C1496" s="566"/>
      <c r="D1496" s="566"/>
      <c r="E1496" s="566"/>
      <c r="F1496" s="566"/>
      <c r="G1496" s="566"/>
      <c r="H1496" s="566"/>
      <c r="I1496" s="566"/>
      <c r="J1496" s="566"/>
      <c r="K1496" s="566"/>
      <c r="L1496" s="567"/>
      <c r="M1496" s="373"/>
      <c r="N1496" s="225" t="b">
        <f>IF(SUM(E1497:E1988)&gt;0,TRUE,FALSE)</f>
        <v>0</v>
      </c>
      <c r="O1496" s="36"/>
      <c r="P1496" s="36"/>
      <c r="Q1496" s="36"/>
      <c r="R1496" s="36"/>
    </row>
    <row r="1497" spans="1:18" s="8" customFormat="1" ht="17.25" hidden="1" customHeight="1" x14ac:dyDescent="0.35">
      <c r="A1497" s="253" t="str">
        <f>'SOW Units'!B11</f>
        <v>1.</v>
      </c>
      <c r="B1497" s="548" t="str">
        <f>IF('SOW Units'!C11="","",'SOW Units'!C11)</f>
        <v>OFFICE ACTIVITIES</v>
      </c>
      <c r="C1497" s="564"/>
      <c r="D1497" s="206" t="str">
        <f>IF('SOW Units'!E11="","",'SOW Units'!E11)</f>
        <v/>
      </c>
      <c r="E1497" s="207"/>
      <c r="F1497" s="194"/>
      <c r="G1497" s="243"/>
      <c r="H1497" s="208"/>
      <c r="I1497" s="359"/>
      <c r="J1497" s="196"/>
      <c r="K1497" s="243"/>
      <c r="L1497" s="209"/>
      <c r="M1497" s="374"/>
      <c r="N1497" s="225" t="b">
        <f t="shared" si="216"/>
        <v>0</v>
      </c>
      <c r="O1497" s="36"/>
      <c r="P1497" s="36"/>
      <c r="Q1497" s="36"/>
      <c r="R1497" s="36"/>
    </row>
    <row r="1498" spans="1:18" s="8" customFormat="1" ht="16.5" hidden="1" customHeight="1" x14ac:dyDescent="0.35">
      <c r="A1498" s="122" t="str">
        <f>'SOW Units'!B12</f>
        <v>1-1.</v>
      </c>
      <c r="B1498" s="542" t="str">
        <f>IF('SOW Units'!C12="","",'SOW Units'!C12)</f>
        <v>File Review</v>
      </c>
      <c r="C1498" s="543"/>
      <c r="D1498" s="57" t="str">
        <f>IF('SOW Units'!E12="","",'SOW Units'!E12)</f>
        <v>Per Review</v>
      </c>
      <c r="E1498" s="82">
        <f>'SOW Units'!L12</f>
        <v>0</v>
      </c>
      <c r="F1498" s="34">
        <f>'SOW Units'!G12</f>
        <v>633.92999999999995</v>
      </c>
      <c r="G1498" s="244">
        <f>$F1498*E1498</f>
        <v>0</v>
      </c>
      <c r="H1498" s="85">
        <v>0</v>
      </c>
      <c r="I1498" s="360">
        <f>H1498*F1498</f>
        <v>0</v>
      </c>
      <c r="J1498" s="89">
        <v>0</v>
      </c>
      <c r="K1498" s="244">
        <f>$F1498*J1498</f>
        <v>0</v>
      </c>
      <c r="L1498" s="93">
        <f>E1498-H1498-J1498</f>
        <v>0</v>
      </c>
      <c r="M1498" s="375">
        <f>G1498-I1498-K1498</f>
        <v>0</v>
      </c>
      <c r="N1498" s="225" t="b">
        <f t="shared" si="216"/>
        <v>0</v>
      </c>
      <c r="O1498" s="36"/>
      <c r="P1498" s="36"/>
      <c r="Q1498" s="36"/>
      <c r="R1498" s="36"/>
    </row>
    <row r="1499" spans="1:18" s="8" customFormat="1" ht="16.5" hidden="1" customHeight="1" x14ac:dyDescent="0.35">
      <c r="A1499" s="122" t="str">
        <f>'SOW Units'!B13</f>
        <v>1-2.</v>
      </c>
      <c r="B1499" s="542" t="str">
        <f>IF('SOW Units'!C13="","",'SOW Units'!C13)</f>
        <v>Site Health &amp; Safety Plan</v>
      </c>
      <c r="C1499" s="543"/>
      <c r="D1499" s="57" t="str">
        <f>IF('SOW Units'!E13="","",'SOW Units'!E13)</f>
        <v>Per Site</v>
      </c>
      <c r="E1499" s="82">
        <f>'SOW Units'!L13</f>
        <v>0</v>
      </c>
      <c r="F1499" s="34">
        <f>'SOW Units'!G13</f>
        <v>376.21</v>
      </c>
      <c r="G1499" s="244">
        <f t="shared" ref="G1499:G1506" si="236">$F1499*E1499</f>
        <v>0</v>
      </c>
      <c r="H1499" s="85">
        <v>0</v>
      </c>
      <c r="I1499" s="360">
        <f t="shared" ref="I1499:I1506" si="237">H1499*F1499</f>
        <v>0</v>
      </c>
      <c r="J1499" s="89">
        <v>0</v>
      </c>
      <c r="K1499" s="244">
        <f t="shared" ref="K1499:K1561" si="238">$F1499*J1499</f>
        <v>0</v>
      </c>
      <c r="L1499" s="93">
        <f t="shared" ref="L1499:L1506" si="239">E1499-H1499-J1499</f>
        <v>0</v>
      </c>
      <c r="M1499" s="375">
        <f t="shared" ref="M1499:M1506" si="240">G1499-I1499-K1499</f>
        <v>0</v>
      </c>
      <c r="N1499" s="225" t="b">
        <f t="shared" si="216"/>
        <v>0</v>
      </c>
      <c r="O1499" s="36"/>
      <c r="P1499" s="36"/>
      <c r="Q1499" s="36"/>
      <c r="R1499" s="36"/>
    </row>
    <row r="1500" spans="1:18" s="8" customFormat="1" ht="16.5" hidden="1" customHeight="1" x14ac:dyDescent="0.35">
      <c r="A1500" s="122" t="str">
        <f>'SOW Units'!B14</f>
        <v>1-2.a.</v>
      </c>
      <c r="B1500" s="542" t="str">
        <f>IF('SOW Units'!C14="","",'SOW Units'!C14)</f>
        <v>Site Health &amp; Safety Plan for Continued Work (no cost to FDEP)</v>
      </c>
      <c r="C1500" s="543"/>
      <c r="D1500" s="57" t="str">
        <f>IF('SOW Units'!E14="","",'SOW Units'!E14)</f>
        <v>Per Site</v>
      </c>
      <c r="E1500" s="82">
        <f>'SOW Units'!L14</f>
        <v>0</v>
      </c>
      <c r="F1500" s="34">
        <f>'SOW Units'!G14</f>
        <v>0</v>
      </c>
      <c r="G1500" s="244">
        <f t="shared" si="236"/>
        <v>0</v>
      </c>
      <c r="H1500" s="85">
        <v>0</v>
      </c>
      <c r="I1500" s="360">
        <f t="shared" si="237"/>
        <v>0</v>
      </c>
      <c r="J1500" s="89">
        <v>0</v>
      </c>
      <c r="K1500" s="244">
        <f t="shared" si="238"/>
        <v>0</v>
      </c>
      <c r="L1500" s="93">
        <f t="shared" si="239"/>
        <v>0</v>
      </c>
      <c r="M1500" s="375">
        <f t="shared" si="240"/>
        <v>0</v>
      </c>
      <c r="N1500" s="225" t="b">
        <f t="shared" si="216"/>
        <v>0</v>
      </c>
      <c r="O1500" s="36"/>
      <c r="P1500" s="36"/>
      <c r="Q1500" s="36"/>
      <c r="R1500" s="36"/>
    </row>
    <row r="1501" spans="1:18" s="8" customFormat="1" ht="16.5" hidden="1" customHeight="1" x14ac:dyDescent="0.35">
      <c r="A1501" s="122" t="str">
        <f>'SOW Units'!B15</f>
        <v>1-3.</v>
      </c>
      <c r="B1501" s="542" t="str">
        <f>IF('SOW Units'!C15="","",'SOW Units'!C15)</f>
        <v>Notice of Discovery of Contamination Package (Initial or TPOC)</v>
      </c>
      <c r="C1501" s="543"/>
      <c r="D1501" s="57" t="str">
        <f>IF('SOW Units'!E15="","",'SOW Units'!E15)</f>
        <v>Per Package</v>
      </c>
      <c r="E1501" s="82">
        <f>'SOW Units'!L15</f>
        <v>0</v>
      </c>
      <c r="F1501" s="34">
        <f>'SOW Units'!G15</f>
        <v>303.87</v>
      </c>
      <c r="G1501" s="244">
        <f t="shared" si="236"/>
        <v>0</v>
      </c>
      <c r="H1501" s="85">
        <v>0</v>
      </c>
      <c r="I1501" s="360">
        <f t="shared" si="237"/>
        <v>0</v>
      </c>
      <c r="J1501" s="89">
        <v>0</v>
      </c>
      <c r="K1501" s="244">
        <f t="shared" si="238"/>
        <v>0</v>
      </c>
      <c r="L1501" s="93">
        <f t="shared" si="239"/>
        <v>0</v>
      </c>
      <c r="M1501" s="375">
        <f t="shared" si="240"/>
        <v>0</v>
      </c>
      <c r="N1501" s="225" t="b">
        <f t="shared" si="216"/>
        <v>0</v>
      </c>
      <c r="O1501" s="36"/>
      <c r="P1501" s="36"/>
      <c r="Q1501" s="36"/>
      <c r="R1501" s="36"/>
    </row>
    <row r="1502" spans="1:18" s="8" customFormat="1" ht="16.5" hidden="1" customHeight="1" x14ac:dyDescent="0.35">
      <c r="A1502" s="122" t="str">
        <f>'SOW Units'!B16</f>
        <v>1-4.</v>
      </c>
      <c r="B1502" s="542" t="str">
        <f>IF('SOW Units'!C16="","",'SOW Units'!C16)</f>
        <v>Permit Fees (actual fee only, cost to obtain permit is included in applicable pay items)</v>
      </c>
      <c r="C1502" s="543"/>
      <c r="D1502" s="57" t="str">
        <f>IF('SOW Units'!E16="","",'SOW Units'!E16)</f>
        <v>Reimbursable*</v>
      </c>
      <c r="E1502" s="82">
        <f>'SOW Units'!L16</f>
        <v>0</v>
      </c>
      <c r="F1502" s="34">
        <f>'SOW Units'!G16</f>
        <v>1</v>
      </c>
      <c r="G1502" s="244">
        <f t="shared" si="236"/>
        <v>0</v>
      </c>
      <c r="H1502" s="85">
        <v>0</v>
      </c>
      <c r="I1502" s="360">
        <f t="shared" si="237"/>
        <v>0</v>
      </c>
      <c r="J1502" s="89">
        <v>0</v>
      </c>
      <c r="K1502" s="244">
        <f t="shared" si="238"/>
        <v>0</v>
      </c>
      <c r="L1502" s="93">
        <f t="shared" si="239"/>
        <v>0</v>
      </c>
      <c r="M1502" s="375">
        <f t="shared" si="240"/>
        <v>0</v>
      </c>
      <c r="N1502" s="225" t="b">
        <f t="shared" si="216"/>
        <v>0</v>
      </c>
      <c r="O1502" s="36"/>
      <c r="P1502" s="36"/>
      <c r="Q1502" s="36"/>
      <c r="R1502" s="36"/>
    </row>
    <row r="1503" spans="1:18" s="9" customFormat="1" ht="16.5" hidden="1" customHeight="1" x14ac:dyDescent="0.35">
      <c r="A1503" s="122" t="str">
        <f>'SOW Units'!B17</f>
        <v>1-5.</v>
      </c>
      <c r="B1503" s="542" t="str">
        <f>IF('SOW Units'!C17="","",'SOW Units'!C17)</f>
        <v>Off-Site Property Access Agreement</v>
      </c>
      <c r="C1503" s="543"/>
      <c r="D1503" s="57" t="str">
        <f>IF('SOW Units'!E17="","",'SOW Units'!E17)</f>
        <v>Per Agreement</v>
      </c>
      <c r="E1503" s="82">
        <f>'SOW Units'!L17</f>
        <v>0</v>
      </c>
      <c r="F1503" s="34">
        <f>'SOW Units'!G17</f>
        <v>303.87</v>
      </c>
      <c r="G1503" s="244">
        <f t="shared" si="236"/>
        <v>0</v>
      </c>
      <c r="H1503" s="85">
        <v>0</v>
      </c>
      <c r="I1503" s="360">
        <f t="shared" si="237"/>
        <v>0</v>
      </c>
      <c r="J1503" s="89">
        <v>0</v>
      </c>
      <c r="K1503" s="244">
        <f t="shared" si="238"/>
        <v>0</v>
      </c>
      <c r="L1503" s="93">
        <f t="shared" si="239"/>
        <v>0</v>
      </c>
      <c r="M1503" s="375">
        <f t="shared" si="240"/>
        <v>0</v>
      </c>
      <c r="N1503" s="225" t="b">
        <f t="shared" si="216"/>
        <v>0</v>
      </c>
      <c r="O1503" s="45"/>
      <c r="P1503" s="45"/>
      <c r="Q1503" s="45"/>
      <c r="R1503" s="45"/>
    </row>
    <row r="1504" spans="1:18" s="8" customFormat="1" ht="16.5" hidden="1" customHeight="1" x14ac:dyDescent="0.35">
      <c r="A1504" s="122" t="str">
        <f>'SOW Units'!B18</f>
        <v>1-5.a.</v>
      </c>
      <c r="B1504" s="542" t="str">
        <f>IF('SOW Units'!C18="","",'SOW Units'!C18)</f>
        <v>Site Property Access Agreement for Source Property (no cost to FDEP)</v>
      </c>
      <c r="C1504" s="543"/>
      <c r="D1504" s="57" t="str">
        <f>IF('SOW Units'!E18="","",'SOW Units'!E18)</f>
        <v>Per Agreement</v>
      </c>
      <c r="E1504" s="82">
        <f>'SOW Units'!L18</f>
        <v>0</v>
      </c>
      <c r="F1504" s="34">
        <f>'SOW Units'!G18</f>
        <v>0</v>
      </c>
      <c r="G1504" s="244">
        <f t="shared" si="236"/>
        <v>0</v>
      </c>
      <c r="H1504" s="85">
        <v>0</v>
      </c>
      <c r="I1504" s="360">
        <f t="shared" si="237"/>
        <v>0</v>
      </c>
      <c r="J1504" s="89">
        <v>0</v>
      </c>
      <c r="K1504" s="244">
        <f t="shared" si="238"/>
        <v>0</v>
      </c>
      <c r="L1504" s="93">
        <f t="shared" si="239"/>
        <v>0</v>
      </c>
      <c r="M1504" s="375">
        <f t="shared" si="240"/>
        <v>0</v>
      </c>
      <c r="N1504" s="225" t="b">
        <f t="shared" si="216"/>
        <v>0</v>
      </c>
      <c r="O1504" s="36"/>
      <c r="P1504" s="36"/>
      <c r="Q1504" s="36"/>
      <c r="R1504" s="36"/>
    </row>
    <row r="1505" spans="1:18" s="8" customFormat="1" ht="16.5" hidden="1" customHeight="1" x14ac:dyDescent="0.35">
      <c r="A1505" s="122" t="str">
        <f>'SOW Units'!B19</f>
        <v>1-6.</v>
      </c>
      <c r="B1505" s="542" t="str">
        <f>IF('SOW Units'!C19="","",'SOW Units'!C19)</f>
        <v>Project Specific Financial Guarantee Bond (if required by FDEP)</v>
      </c>
      <c r="C1505" s="543"/>
      <c r="D1505" s="57" t="str">
        <f>IF('SOW Units'!E19="","",'SOW Units'!E19)</f>
        <v>Reimbursable*</v>
      </c>
      <c r="E1505" s="82">
        <f>'SOW Units'!L19</f>
        <v>0</v>
      </c>
      <c r="F1505" s="34">
        <f>'SOW Units'!G19</f>
        <v>1</v>
      </c>
      <c r="G1505" s="244">
        <f t="shared" si="236"/>
        <v>0</v>
      </c>
      <c r="H1505" s="85">
        <v>0</v>
      </c>
      <c r="I1505" s="360">
        <f t="shared" si="237"/>
        <v>0</v>
      </c>
      <c r="J1505" s="89">
        <v>0</v>
      </c>
      <c r="K1505" s="244">
        <f t="shared" si="238"/>
        <v>0</v>
      </c>
      <c r="L1505" s="93">
        <f t="shared" si="239"/>
        <v>0</v>
      </c>
      <c r="M1505" s="375">
        <f t="shared" si="240"/>
        <v>0</v>
      </c>
      <c r="N1505" s="225" t="b">
        <f t="shared" si="216"/>
        <v>0</v>
      </c>
      <c r="O1505" s="36"/>
      <c r="P1505" s="36"/>
      <c r="Q1505" s="36"/>
      <c r="R1505" s="36"/>
    </row>
    <row r="1506" spans="1:18" s="8" customFormat="1" ht="16.5" hidden="1" customHeight="1" x14ac:dyDescent="0.35">
      <c r="A1506" s="122" t="str">
        <f>'SOW Units'!B20</f>
        <v>1-7.</v>
      </c>
      <c r="B1506" s="568" t="str">
        <f>IF('SOW Units'!C20="","",'SOW Units'!C20)</f>
        <v>6% Handling Fee for Cost Reimbursable Items</v>
      </c>
      <c r="C1506" s="569"/>
      <c r="D1506" s="57" t="str">
        <f>IF('SOW Units'!E20="","",'SOW Units'!E20)</f>
        <v>% Surcharge</v>
      </c>
      <c r="E1506" s="82">
        <f>'SOW Units'!L20</f>
        <v>0</v>
      </c>
      <c r="F1506" s="34">
        <f>'SOW Units'!G20</f>
        <v>0.06</v>
      </c>
      <c r="G1506" s="244">
        <f t="shared" si="236"/>
        <v>0</v>
      </c>
      <c r="H1506" s="395">
        <f>SUMIF(D1497:D1986,"Reimbursable*",H1497:H1986)</f>
        <v>0</v>
      </c>
      <c r="I1506" s="360">
        <f t="shared" si="237"/>
        <v>0</v>
      </c>
      <c r="J1506" s="396">
        <f>SUMIF(D1497:D1986,"Reimbursable*",J1497:J1986)</f>
        <v>0</v>
      </c>
      <c r="K1506" s="244">
        <f t="shared" si="238"/>
        <v>0</v>
      </c>
      <c r="L1506" s="93">
        <f t="shared" si="239"/>
        <v>0</v>
      </c>
      <c r="M1506" s="375">
        <f t="shared" si="240"/>
        <v>0</v>
      </c>
      <c r="N1506" s="225" t="b">
        <f t="shared" si="216"/>
        <v>0</v>
      </c>
      <c r="O1506" s="36"/>
      <c r="P1506" s="36"/>
      <c r="Q1506" s="36"/>
      <c r="R1506" s="36"/>
    </row>
    <row r="1507" spans="1:18" s="8" customFormat="1" ht="17.25" hidden="1" customHeight="1" x14ac:dyDescent="0.35">
      <c r="A1507" s="253" t="str">
        <f>'SOW Units'!B21</f>
        <v>2.</v>
      </c>
      <c r="B1507" s="560" t="str">
        <f>IF('SOW Units'!C21="","",'SOW Units'!C21)</f>
        <v>FIELD ACTIVITIES - GENERAL</v>
      </c>
      <c r="C1507" s="561"/>
      <c r="D1507" s="206" t="str">
        <f>IF('SOW Units'!E21="","",'SOW Units'!E21)</f>
        <v/>
      </c>
      <c r="E1507" s="207"/>
      <c r="F1507" s="194"/>
      <c r="G1507" s="243"/>
      <c r="H1507" s="208"/>
      <c r="I1507" s="359"/>
      <c r="J1507" s="196"/>
      <c r="K1507" s="243"/>
      <c r="L1507" s="209"/>
      <c r="M1507" s="374"/>
      <c r="N1507" s="225" t="b">
        <f t="shared" si="216"/>
        <v>0</v>
      </c>
      <c r="O1507" s="36"/>
      <c r="P1507" s="36"/>
      <c r="Q1507" s="36"/>
      <c r="R1507" s="36"/>
    </row>
    <row r="1508" spans="1:18" s="9" customFormat="1" ht="16.5" hidden="1" customHeight="1" x14ac:dyDescent="0.35">
      <c r="A1508" s="122" t="str">
        <f>'SOW Units'!B22</f>
        <v>2-1.</v>
      </c>
      <c r="B1508" s="542" t="str">
        <f>IF('SOW Units'!C22="","",'SOW Units'!C22)</f>
        <v>Site Reconnaissance/Field Measurement Visit</v>
      </c>
      <c r="C1508" s="543"/>
      <c r="D1508" s="57" t="str">
        <f>IF('SOW Units'!E22="","",'SOW Units'!E22)</f>
        <v>Per Visit</v>
      </c>
      <c r="E1508" s="82">
        <f>'SOW Units'!L22</f>
        <v>0</v>
      </c>
      <c r="F1508" s="34">
        <f>'SOW Units'!G22</f>
        <v>607.75</v>
      </c>
      <c r="G1508" s="244">
        <f t="shared" ref="G1508:G1511" si="241">$F1508*E1508</f>
        <v>0</v>
      </c>
      <c r="H1508" s="85">
        <v>0</v>
      </c>
      <c r="I1508" s="360">
        <f t="shared" ref="I1508:I1511" si="242">H1508*F1508</f>
        <v>0</v>
      </c>
      <c r="J1508" s="89">
        <v>0</v>
      </c>
      <c r="K1508" s="244">
        <f t="shared" si="238"/>
        <v>0</v>
      </c>
      <c r="L1508" s="93">
        <f t="shared" ref="L1508:L1511" si="243">E1508-H1508-J1508</f>
        <v>0</v>
      </c>
      <c r="M1508" s="375">
        <f t="shared" ref="M1508:M1511" si="244">G1508-I1508-K1508</f>
        <v>0</v>
      </c>
      <c r="N1508" s="225" t="b">
        <f t="shared" si="216"/>
        <v>0</v>
      </c>
      <c r="O1508" s="45"/>
      <c r="P1508" s="45"/>
      <c r="Q1508" s="45"/>
      <c r="R1508" s="45"/>
    </row>
    <row r="1509" spans="1:18" s="8" customFormat="1" ht="16.5" hidden="1" customHeight="1" x14ac:dyDescent="0.35">
      <c r="A1509" s="122" t="str">
        <f>'SOW Units'!B23</f>
        <v>2-2.</v>
      </c>
      <c r="B1509" s="542" t="str">
        <f>IF('SOW Units'!C23="","",'SOW Units'!C23)</f>
        <v>Receptor Survey and Exposure Pathway Identification (excludes report)</v>
      </c>
      <c r="C1509" s="543"/>
      <c r="D1509" s="57" t="str">
        <f>IF('SOW Units'!E23="","",'SOW Units'!E23)</f>
        <v>Per Survey</v>
      </c>
      <c r="E1509" s="82">
        <f>'SOW Units'!L23</f>
        <v>0</v>
      </c>
      <c r="F1509" s="34">
        <f>'SOW Units'!G23</f>
        <v>780</v>
      </c>
      <c r="G1509" s="244">
        <f t="shared" si="241"/>
        <v>0</v>
      </c>
      <c r="H1509" s="85">
        <v>0</v>
      </c>
      <c r="I1509" s="360">
        <f t="shared" si="242"/>
        <v>0</v>
      </c>
      <c r="J1509" s="89">
        <v>0</v>
      </c>
      <c r="K1509" s="244">
        <f t="shared" si="238"/>
        <v>0</v>
      </c>
      <c r="L1509" s="93">
        <f t="shared" si="243"/>
        <v>0</v>
      </c>
      <c r="M1509" s="375">
        <f t="shared" si="244"/>
        <v>0</v>
      </c>
      <c r="N1509" s="225" t="b">
        <f t="shared" ref="N1509:N1572" si="245">IF(E1509&gt;0,TRUE,FALSE)</f>
        <v>0</v>
      </c>
      <c r="O1509" s="36"/>
      <c r="P1509" s="36"/>
      <c r="Q1509" s="36"/>
      <c r="R1509" s="36"/>
    </row>
    <row r="1510" spans="1:18" s="8" customFormat="1" ht="33" hidden="1" customHeight="1" x14ac:dyDescent="0.35">
      <c r="A1510" s="122" t="str">
        <f>'SOW Units'!B24</f>
        <v>2-3.</v>
      </c>
      <c r="B1510" s="542" t="str">
        <f>IF('SOW Units'!C24="","",'SOW Units'!C24)</f>
        <v>Professional Land Survey subject to FDEP authorization to perform and the SPI displaying the cost not to exceed as supported by quote(s) prior to performance</v>
      </c>
      <c r="C1510" s="543"/>
      <c r="D1510" s="57" t="str">
        <f>IF('SOW Units'!E24="","",'SOW Units'!E24)</f>
        <v>Reimbursable*</v>
      </c>
      <c r="E1510" s="82">
        <f>'SOW Units'!L24</f>
        <v>0</v>
      </c>
      <c r="F1510" s="34">
        <f>'SOW Units'!G24</f>
        <v>1</v>
      </c>
      <c r="G1510" s="244">
        <f t="shared" si="241"/>
        <v>0</v>
      </c>
      <c r="H1510" s="85">
        <v>0</v>
      </c>
      <c r="I1510" s="360">
        <f t="shared" si="242"/>
        <v>0</v>
      </c>
      <c r="J1510" s="89">
        <v>0</v>
      </c>
      <c r="K1510" s="244">
        <f t="shared" si="238"/>
        <v>0</v>
      </c>
      <c r="L1510" s="93">
        <f t="shared" si="243"/>
        <v>0</v>
      </c>
      <c r="M1510" s="375">
        <f t="shared" si="244"/>
        <v>0</v>
      </c>
      <c r="N1510" s="225" t="b">
        <f t="shared" si="245"/>
        <v>0</v>
      </c>
      <c r="O1510" s="36"/>
      <c r="P1510" s="36"/>
      <c r="Q1510" s="36"/>
      <c r="R1510" s="36"/>
    </row>
    <row r="1511" spans="1:18" s="8" customFormat="1" ht="16.5" hidden="1" customHeight="1" x14ac:dyDescent="0.35">
      <c r="A1511" s="122" t="str">
        <f>'SOW Units'!B25</f>
        <v>2-4.</v>
      </c>
      <c r="B1511" s="542" t="str">
        <f>IF('SOW Units'!C25="","",'SOW Units'!C25)</f>
        <v>Contractor Oversight for Non-Price Schedule Activities</v>
      </c>
      <c r="C1511" s="543"/>
      <c r="D1511" s="57" t="str">
        <f>IF('SOW Units'!E25="","",'SOW Units'!E25)</f>
        <v>Per Day</v>
      </c>
      <c r="E1511" s="82">
        <f>'SOW Units'!L25</f>
        <v>0</v>
      </c>
      <c r="F1511" s="34">
        <f>'SOW Units'!G25</f>
        <v>1050</v>
      </c>
      <c r="G1511" s="244">
        <f t="shared" si="241"/>
        <v>0</v>
      </c>
      <c r="H1511" s="85">
        <v>0</v>
      </c>
      <c r="I1511" s="360">
        <f t="shared" si="242"/>
        <v>0</v>
      </c>
      <c r="J1511" s="89">
        <v>0</v>
      </c>
      <c r="K1511" s="244">
        <f t="shared" si="238"/>
        <v>0</v>
      </c>
      <c r="L1511" s="93">
        <f t="shared" si="243"/>
        <v>0</v>
      </c>
      <c r="M1511" s="375">
        <f t="shared" si="244"/>
        <v>0</v>
      </c>
      <c r="N1511" s="225" t="b">
        <f t="shared" si="245"/>
        <v>0</v>
      </c>
      <c r="O1511" s="36"/>
      <c r="P1511" s="36"/>
      <c r="Q1511" s="36"/>
      <c r="R1511" s="36"/>
    </row>
    <row r="1512" spans="1:18" s="8" customFormat="1" ht="17.25" hidden="1" customHeight="1" x14ac:dyDescent="0.35">
      <c r="A1512" s="253" t="str">
        <f>'SOW Units'!B26</f>
        <v>3.</v>
      </c>
      <c r="B1512" s="560" t="str">
        <f>IF('SOW Units'!C26="","",'SOW Units'!C26)</f>
        <v>MOBILIZATION</v>
      </c>
      <c r="C1512" s="561"/>
      <c r="D1512" s="206" t="str">
        <f>IF('SOW Units'!E26="","",'SOW Units'!E26)</f>
        <v/>
      </c>
      <c r="E1512" s="207"/>
      <c r="F1512" s="194"/>
      <c r="G1512" s="243"/>
      <c r="H1512" s="208"/>
      <c r="I1512" s="359"/>
      <c r="J1512" s="196"/>
      <c r="K1512" s="243"/>
      <c r="L1512" s="209"/>
      <c r="M1512" s="374"/>
      <c r="N1512" s="225" t="b">
        <f t="shared" si="245"/>
        <v>0</v>
      </c>
      <c r="O1512" s="36"/>
      <c r="P1512" s="36"/>
      <c r="Q1512" s="36"/>
      <c r="R1512" s="36"/>
    </row>
    <row r="1513" spans="1:18" s="8" customFormat="1" ht="16.5" hidden="1" customHeight="1" x14ac:dyDescent="0.35">
      <c r="A1513" s="122" t="str">
        <f>'SOW Units'!B27</f>
        <v>3-1.</v>
      </c>
      <c r="B1513" s="542" t="str">
        <f>IF('SOW Units'!C27="","",'SOW Units'!C27)</f>
        <v>Mobilization, Light Duty Vehicle (car or 1/2 ton truck) - ≤ 100 miles each way</v>
      </c>
      <c r="C1513" s="543"/>
      <c r="D1513" s="57" t="str">
        <f>IF('SOW Units'!E27="","",'SOW Units'!E27)</f>
        <v>Per Round Trip</v>
      </c>
      <c r="E1513" s="82">
        <f>'SOW Units'!L27</f>
        <v>0</v>
      </c>
      <c r="F1513" s="34">
        <f>'SOW Units'!G27</f>
        <v>425.41</v>
      </c>
      <c r="G1513" s="244">
        <f t="shared" ref="G1513:G1532" si="246">$F1513*E1513</f>
        <v>0</v>
      </c>
      <c r="H1513" s="85">
        <v>0</v>
      </c>
      <c r="I1513" s="360">
        <f t="shared" ref="I1513:I1532" si="247">H1513*F1513</f>
        <v>0</v>
      </c>
      <c r="J1513" s="89">
        <v>0</v>
      </c>
      <c r="K1513" s="244">
        <f t="shared" si="238"/>
        <v>0</v>
      </c>
      <c r="L1513" s="93">
        <f t="shared" ref="L1513:L1532" si="248">E1513-H1513-J1513</f>
        <v>0</v>
      </c>
      <c r="M1513" s="375">
        <f t="shared" ref="M1513:M1532" si="249">G1513-I1513-K1513</f>
        <v>0</v>
      </c>
      <c r="N1513" s="225" t="b">
        <f t="shared" si="245"/>
        <v>0</v>
      </c>
      <c r="O1513" s="36"/>
      <c r="P1513" s="36"/>
      <c r="Q1513" s="36"/>
      <c r="R1513" s="36"/>
    </row>
    <row r="1514" spans="1:18" s="8" customFormat="1" ht="16.5" hidden="1" customHeight="1" x14ac:dyDescent="0.35">
      <c r="A1514" s="122" t="str">
        <f>'SOW Units'!B28</f>
        <v>3-2.</v>
      </c>
      <c r="B1514" s="542" t="str">
        <f>IF('SOW Units'!C28="","",'SOW Units'!C28)</f>
        <v>Mobilization, Light Duty Vehicle  (car or 1/2 ton truck) - &gt; 100 miles each way</v>
      </c>
      <c r="C1514" s="543"/>
      <c r="D1514" s="57" t="str">
        <f>IF('SOW Units'!E28="","",'SOW Units'!E28)</f>
        <v>Per Round Trip</v>
      </c>
      <c r="E1514" s="82">
        <f>'SOW Units'!L28</f>
        <v>0</v>
      </c>
      <c r="F1514" s="34">
        <f>'SOW Units'!G28</f>
        <v>607.75</v>
      </c>
      <c r="G1514" s="244">
        <f t="shared" si="246"/>
        <v>0</v>
      </c>
      <c r="H1514" s="85">
        <v>0</v>
      </c>
      <c r="I1514" s="360">
        <f t="shared" si="247"/>
        <v>0</v>
      </c>
      <c r="J1514" s="89">
        <v>0</v>
      </c>
      <c r="K1514" s="244">
        <f t="shared" si="238"/>
        <v>0</v>
      </c>
      <c r="L1514" s="93">
        <f t="shared" si="248"/>
        <v>0</v>
      </c>
      <c r="M1514" s="375">
        <f t="shared" si="249"/>
        <v>0</v>
      </c>
      <c r="N1514" s="225" t="b">
        <f t="shared" si="245"/>
        <v>0</v>
      </c>
      <c r="O1514" s="36"/>
      <c r="P1514" s="36"/>
      <c r="Q1514" s="36"/>
      <c r="R1514" s="36"/>
    </row>
    <row r="1515" spans="1:18" s="8" customFormat="1" ht="16.5" hidden="1" customHeight="1" x14ac:dyDescent="0.35">
      <c r="A1515" s="122" t="str">
        <f>'SOW Units'!B29</f>
        <v>3-3.</v>
      </c>
      <c r="B1515" s="542" t="str">
        <f>IF('SOW Units'!C29="","",'SOW Units'!C29)</f>
        <v>Heavy Duty/Stakebed Truck (3/4 ton +) - ≤ 100 miles each way</v>
      </c>
      <c r="C1515" s="543"/>
      <c r="D1515" s="57" t="str">
        <f>IF('SOW Units'!E29="","",'SOW Units'!E29)</f>
        <v>Per Round Trip</v>
      </c>
      <c r="E1515" s="82">
        <f>'SOW Units'!L29</f>
        <v>0</v>
      </c>
      <c r="F1515" s="34">
        <f>'SOW Units'!G29</f>
        <v>486.2</v>
      </c>
      <c r="G1515" s="244">
        <f t="shared" si="246"/>
        <v>0</v>
      </c>
      <c r="H1515" s="85">
        <v>0</v>
      </c>
      <c r="I1515" s="360">
        <f t="shared" si="247"/>
        <v>0</v>
      </c>
      <c r="J1515" s="89">
        <v>0</v>
      </c>
      <c r="K1515" s="244">
        <f t="shared" si="238"/>
        <v>0</v>
      </c>
      <c r="L1515" s="93">
        <f t="shared" si="248"/>
        <v>0</v>
      </c>
      <c r="M1515" s="375">
        <f t="shared" si="249"/>
        <v>0</v>
      </c>
      <c r="N1515" s="225" t="b">
        <f t="shared" si="245"/>
        <v>0</v>
      </c>
      <c r="O1515" s="36"/>
      <c r="P1515" s="36"/>
      <c r="Q1515" s="36"/>
      <c r="R1515" s="36"/>
    </row>
    <row r="1516" spans="1:18" s="8" customFormat="1" ht="16.5" hidden="1" customHeight="1" x14ac:dyDescent="0.35">
      <c r="A1516" s="122" t="str">
        <f>'SOW Units'!B30</f>
        <v>3-4.</v>
      </c>
      <c r="B1516" s="542" t="str">
        <f>IF('SOW Units'!C30="","",'SOW Units'!C30)</f>
        <v>Heavy Duty/Stakebed Truck (3/4 ton +) - &gt; 100 miles each way</v>
      </c>
      <c r="C1516" s="543"/>
      <c r="D1516" s="57" t="str">
        <f>IF('SOW Units'!E30="","",'SOW Units'!E30)</f>
        <v>Per Round Trip</v>
      </c>
      <c r="E1516" s="82">
        <f>'SOW Units'!L30</f>
        <v>0</v>
      </c>
      <c r="F1516" s="34">
        <f>'SOW Units'!G30</f>
        <v>850.84</v>
      </c>
      <c r="G1516" s="244">
        <f t="shared" si="246"/>
        <v>0</v>
      </c>
      <c r="H1516" s="85">
        <v>0</v>
      </c>
      <c r="I1516" s="360">
        <f t="shared" si="247"/>
        <v>0</v>
      </c>
      <c r="J1516" s="89">
        <v>0</v>
      </c>
      <c r="K1516" s="244">
        <f t="shared" si="238"/>
        <v>0</v>
      </c>
      <c r="L1516" s="93">
        <f t="shared" si="248"/>
        <v>0</v>
      </c>
      <c r="M1516" s="375">
        <f t="shared" si="249"/>
        <v>0</v>
      </c>
      <c r="N1516" s="225" t="b">
        <f t="shared" si="245"/>
        <v>0</v>
      </c>
      <c r="O1516" s="36"/>
      <c r="P1516" s="36"/>
      <c r="Q1516" s="36"/>
      <c r="R1516" s="36"/>
    </row>
    <row r="1517" spans="1:18" s="8" customFormat="1" ht="16.5" hidden="1" customHeight="1" x14ac:dyDescent="0.35">
      <c r="A1517" s="122" t="str">
        <f>'SOW Units'!B31</f>
        <v>3-5.</v>
      </c>
      <c r="B1517" s="542" t="str">
        <f>IF('SOW Units'!C31="","",'SOW Units'!C31)</f>
        <v>Work Trailer - ≤ 100 miles each way</v>
      </c>
      <c r="C1517" s="543"/>
      <c r="D1517" s="57" t="str">
        <f>IF('SOW Units'!E31="","",'SOW Units'!E31)</f>
        <v>Per Round Trip</v>
      </c>
      <c r="E1517" s="82">
        <f>'SOW Units'!L31</f>
        <v>0</v>
      </c>
      <c r="F1517" s="34">
        <f>'SOW Units'!G31</f>
        <v>231.52</v>
      </c>
      <c r="G1517" s="244">
        <f t="shared" si="246"/>
        <v>0</v>
      </c>
      <c r="H1517" s="85">
        <v>0</v>
      </c>
      <c r="I1517" s="360">
        <f t="shared" si="247"/>
        <v>0</v>
      </c>
      <c r="J1517" s="89">
        <v>0</v>
      </c>
      <c r="K1517" s="244">
        <f t="shared" si="238"/>
        <v>0</v>
      </c>
      <c r="L1517" s="93">
        <f t="shared" si="248"/>
        <v>0</v>
      </c>
      <c r="M1517" s="375">
        <f t="shared" si="249"/>
        <v>0</v>
      </c>
      <c r="N1517" s="225" t="b">
        <f t="shared" si="245"/>
        <v>0</v>
      </c>
      <c r="O1517" s="36"/>
      <c r="P1517" s="36"/>
      <c r="Q1517" s="36"/>
      <c r="R1517" s="36"/>
    </row>
    <row r="1518" spans="1:18" s="8" customFormat="1" ht="16.5" hidden="1" customHeight="1" x14ac:dyDescent="0.35">
      <c r="A1518" s="122" t="str">
        <f>'SOW Units'!B32</f>
        <v>3-6.</v>
      </c>
      <c r="B1518" s="542" t="str">
        <f>IF('SOW Units'!C32="","",'SOW Units'!C32)</f>
        <v>Work Trailer - &gt; 100 miles each way</v>
      </c>
      <c r="C1518" s="543"/>
      <c r="D1518" s="57" t="str">
        <f>IF('SOW Units'!E32="","",'SOW Units'!E32)</f>
        <v>Per Round Trip</v>
      </c>
      <c r="E1518" s="82">
        <f>'SOW Units'!L32</f>
        <v>0</v>
      </c>
      <c r="F1518" s="34">
        <f>'SOW Units'!G32</f>
        <v>347.28</v>
      </c>
      <c r="G1518" s="244">
        <f t="shared" si="246"/>
        <v>0</v>
      </c>
      <c r="H1518" s="85">
        <v>0</v>
      </c>
      <c r="I1518" s="360">
        <f t="shared" si="247"/>
        <v>0</v>
      </c>
      <c r="J1518" s="89">
        <v>0</v>
      </c>
      <c r="K1518" s="244">
        <f t="shared" si="238"/>
        <v>0</v>
      </c>
      <c r="L1518" s="93">
        <f t="shared" si="248"/>
        <v>0</v>
      </c>
      <c r="M1518" s="375">
        <f t="shared" si="249"/>
        <v>0</v>
      </c>
      <c r="N1518" s="225" t="b">
        <f t="shared" si="245"/>
        <v>0</v>
      </c>
      <c r="O1518" s="36"/>
      <c r="P1518" s="36"/>
      <c r="Q1518" s="36"/>
      <c r="R1518" s="36"/>
    </row>
    <row r="1519" spans="1:18" s="8" customFormat="1" ht="16.5" hidden="1" customHeight="1" x14ac:dyDescent="0.35">
      <c r="A1519" s="122" t="str">
        <f>'SOW Units'!B33</f>
        <v>3-7.a.</v>
      </c>
      <c r="B1519" s="542" t="str">
        <f>IF('SOW Units'!C33="","",'SOW Units'!C33)</f>
        <v>DPT Rig and Support Vehicles Mobilization - ≤ 100 miles each way</v>
      </c>
      <c r="C1519" s="543"/>
      <c r="D1519" s="57" t="str">
        <f>IF('SOW Units'!E33="","",'SOW Units'!E33)</f>
        <v>Per Round Trip</v>
      </c>
      <c r="E1519" s="82">
        <f>'SOW Units'!L33</f>
        <v>0</v>
      </c>
      <c r="F1519" s="34">
        <f>'SOW Units'!G33</f>
        <v>727.65</v>
      </c>
      <c r="G1519" s="244">
        <f t="shared" si="246"/>
        <v>0</v>
      </c>
      <c r="H1519" s="85">
        <v>0</v>
      </c>
      <c r="I1519" s="360">
        <f t="shared" si="247"/>
        <v>0</v>
      </c>
      <c r="J1519" s="89">
        <v>0</v>
      </c>
      <c r="K1519" s="244">
        <f t="shared" si="238"/>
        <v>0</v>
      </c>
      <c r="L1519" s="93">
        <f t="shared" si="248"/>
        <v>0</v>
      </c>
      <c r="M1519" s="375">
        <f t="shared" si="249"/>
        <v>0</v>
      </c>
      <c r="N1519" s="225" t="b">
        <f t="shared" si="245"/>
        <v>0</v>
      </c>
      <c r="O1519" s="36"/>
      <c r="P1519" s="36"/>
      <c r="Q1519" s="36"/>
      <c r="R1519" s="36"/>
    </row>
    <row r="1520" spans="1:18" s="8" customFormat="1" ht="16.5" hidden="1" customHeight="1" x14ac:dyDescent="0.35">
      <c r="A1520" s="122" t="str">
        <f>'SOW Units'!B34</f>
        <v>3-8.a.</v>
      </c>
      <c r="B1520" s="542" t="str">
        <f>IF('SOW Units'!C34="","",'SOW Units'!C34)</f>
        <v>DPT Rig and Support Vehicles Mobilization - &gt; 100 miles each way</v>
      </c>
      <c r="C1520" s="543"/>
      <c r="D1520" s="57" t="str">
        <f>IF('SOW Units'!E34="","",'SOW Units'!E34)</f>
        <v>Per Round Trip</v>
      </c>
      <c r="E1520" s="82">
        <f>'SOW Units'!L34</f>
        <v>0</v>
      </c>
      <c r="F1520" s="34">
        <f>'SOW Units'!G34</f>
        <v>1002.78</v>
      </c>
      <c r="G1520" s="244">
        <f t="shared" si="246"/>
        <v>0</v>
      </c>
      <c r="H1520" s="85">
        <v>0</v>
      </c>
      <c r="I1520" s="360">
        <f t="shared" si="247"/>
        <v>0</v>
      </c>
      <c r="J1520" s="89">
        <v>0</v>
      </c>
      <c r="K1520" s="244">
        <f t="shared" si="238"/>
        <v>0</v>
      </c>
      <c r="L1520" s="93">
        <f t="shared" si="248"/>
        <v>0</v>
      </c>
      <c r="M1520" s="375">
        <f t="shared" si="249"/>
        <v>0</v>
      </c>
      <c r="N1520" s="225" t="b">
        <f t="shared" si="245"/>
        <v>0</v>
      </c>
      <c r="O1520" s="36"/>
      <c r="P1520" s="36"/>
      <c r="Q1520" s="36"/>
      <c r="R1520" s="36"/>
    </row>
    <row r="1521" spans="1:18" s="8" customFormat="1" ht="33" hidden="1" customHeight="1" x14ac:dyDescent="0.35">
      <c r="A1521" s="122" t="str">
        <f>'SOW Units'!B35</f>
        <v>3-9.a.</v>
      </c>
      <c r="B1521" s="542" t="str">
        <f>IF('SOW Units'!C35="","",'SOW Units'!C35)</f>
        <v>Drill Rig and Support Vehicles Mobilization (hollow stem auger, mud rotary or sonic) - ≤ 100 miles each way</v>
      </c>
      <c r="C1521" s="543"/>
      <c r="D1521" s="57" t="str">
        <f>IF('SOW Units'!E35="","",'SOW Units'!E35)</f>
        <v>Per Round Trip</v>
      </c>
      <c r="E1521" s="82">
        <f>'SOW Units'!L35</f>
        <v>0</v>
      </c>
      <c r="F1521" s="34">
        <f>'SOW Units'!G35</f>
        <v>1018.71</v>
      </c>
      <c r="G1521" s="244">
        <f t="shared" si="246"/>
        <v>0</v>
      </c>
      <c r="H1521" s="85">
        <v>0</v>
      </c>
      <c r="I1521" s="360">
        <f t="shared" si="247"/>
        <v>0</v>
      </c>
      <c r="J1521" s="89">
        <v>0</v>
      </c>
      <c r="K1521" s="244">
        <f t="shared" si="238"/>
        <v>0</v>
      </c>
      <c r="L1521" s="93">
        <f t="shared" si="248"/>
        <v>0</v>
      </c>
      <c r="M1521" s="375">
        <f t="shared" si="249"/>
        <v>0</v>
      </c>
      <c r="N1521" s="225" t="b">
        <f t="shared" si="245"/>
        <v>0</v>
      </c>
      <c r="O1521" s="36"/>
      <c r="P1521" s="36"/>
      <c r="Q1521" s="36"/>
      <c r="R1521" s="36"/>
    </row>
    <row r="1522" spans="1:18" s="8" customFormat="1" ht="33" hidden="1" customHeight="1" x14ac:dyDescent="0.35">
      <c r="A1522" s="122" t="str">
        <f>'SOW Units'!B36</f>
        <v>3-10.a.</v>
      </c>
      <c r="B1522" s="542" t="str">
        <f>IF('SOW Units'!C36="","",'SOW Units'!C36)</f>
        <v>Drill Rig and Support Vehicles Mobilization  (hollow stem auger, mud rotary or sonic) - &gt; 100 miles each way</v>
      </c>
      <c r="C1522" s="543"/>
      <c r="D1522" s="57" t="str">
        <f>IF('SOW Units'!E36="","",'SOW Units'!E36)</f>
        <v>Per Round Trip</v>
      </c>
      <c r="E1522" s="82">
        <f>'SOW Units'!L36</f>
        <v>0</v>
      </c>
      <c r="F1522" s="34">
        <f>'SOW Units'!G36</f>
        <v>1528.06</v>
      </c>
      <c r="G1522" s="244">
        <f t="shared" si="246"/>
        <v>0</v>
      </c>
      <c r="H1522" s="85">
        <v>0</v>
      </c>
      <c r="I1522" s="360">
        <f t="shared" si="247"/>
        <v>0</v>
      </c>
      <c r="J1522" s="89">
        <v>0</v>
      </c>
      <c r="K1522" s="244">
        <f t="shared" si="238"/>
        <v>0</v>
      </c>
      <c r="L1522" s="93">
        <f t="shared" si="248"/>
        <v>0</v>
      </c>
      <c r="M1522" s="375">
        <f t="shared" si="249"/>
        <v>0</v>
      </c>
      <c r="N1522" s="225" t="b">
        <f t="shared" si="245"/>
        <v>0</v>
      </c>
      <c r="O1522" s="36"/>
      <c r="P1522" s="36"/>
      <c r="Q1522" s="36"/>
      <c r="R1522" s="36"/>
    </row>
    <row r="1523" spans="1:18" s="8" customFormat="1" ht="16.5" hidden="1" customHeight="1" x14ac:dyDescent="0.35">
      <c r="A1523" s="122" t="str">
        <f>'SOW Units'!B37</f>
        <v>3-11.</v>
      </c>
      <c r="B1523" s="542" t="str">
        <f>IF('SOW Units'!C37="","",'SOW Units'!C37)</f>
        <v>Excavator Mobilization - ≤ 100 miles each way</v>
      </c>
      <c r="C1523" s="543"/>
      <c r="D1523" s="57" t="str">
        <f>IF('SOW Units'!E37="","",'SOW Units'!E37)</f>
        <v>Per Round Trip</v>
      </c>
      <c r="E1523" s="82">
        <f>'SOW Units'!L37</f>
        <v>0</v>
      </c>
      <c r="F1523" s="34">
        <f>'SOW Units'!G37</f>
        <v>633.92999999999995</v>
      </c>
      <c r="G1523" s="244">
        <f t="shared" si="246"/>
        <v>0</v>
      </c>
      <c r="H1523" s="85">
        <v>0</v>
      </c>
      <c r="I1523" s="360">
        <f t="shared" si="247"/>
        <v>0</v>
      </c>
      <c r="J1523" s="89">
        <v>0</v>
      </c>
      <c r="K1523" s="244">
        <f t="shared" si="238"/>
        <v>0</v>
      </c>
      <c r="L1523" s="93">
        <f t="shared" si="248"/>
        <v>0</v>
      </c>
      <c r="M1523" s="375">
        <f t="shared" si="249"/>
        <v>0</v>
      </c>
      <c r="N1523" s="225" t="b">
        <f t="shared" si="245"/>
        <v>0</v>
      </c>
      <c r="O1523" s="36"/>
      <c r="P1523" s="36"/>
      <c r="Q1523" s="36"/>
      <c r="R1523" s="36"/>
    </row>
    <row r="1524" spans="1:18" s="8" customFormat="1" ht="16.5" hidden="1" customHeight="1" x14ac:dyDescent="0.35">
      <c r="A1524" s="122" t="str">
        <f>'SOW Units'!B38</f>
        <v>3-12.</v>
      </c>
      <c r="B1524" s="542" t="str">
        <f>IF('SOW Units'!C38="","",'SOW Units'!C38)</f>
        <v>Excavator Mobilization - &gt; 100 miles each way</v>
      </c>
      <c r="C1524" s="543"/>
      <c r="D1524" s="57" t="str">
        <f>IF('SOW Units'!E38="","",'SOW Units'!E38)</f>
        <v>Per Round Trip</v>
      </c>
      <c r="E1524" s="82">
        <f>'SOW Units'!L38</f>
        <v>0</v>
      </c>
      <c r="F1524" s="34">
        <f>'SOW Units'!G38</f>
        <v>992.25</v>
      </c>
      <c r="G1524" s="244">
        <f t="shared" si="246"/>
        <v>0</v>
      </c>
      <c r="H1524" s="85">
        <v>0</v>
      </c>
      <c r="I1524" s="360">
        <f t="shared" si="247"/>
        <v>0</v>
      </c>
      <c r="J1524" s="89">
        <v>0</v>
      </c>
      <c r="K1524" s="244">
        <f t="shared" si="238"/>
        <v>0</v>
      </c>
      <c r="L1524" s="93">
        <f t="shared" si="248"/>
        <v>0</v>
      </c>
      <c r="M1524" s="375">
        <f t="shared" si="249"/>
        <v>0</v>
      </c>
      <c r="N1524" s="225" t="b">
        <f t="shared" si="245"/>
        <v>0</v>
      </c>
      <c r="O1524" s="36"/>
      <c r="P1524" s="36"/>
      <c r="Q1524" s="36"/>
      <c r="R1524" s="36"/>
    </row>
    <row r="1525" spans="1:18" s="8" customFormat="1" ht="16.5" hidden="1" customHeight="1" x14ac:dyDescent="0.35">
      <c r="A1525" s="122" t="str">
        <f>'SOW Units'!B39</f>
        <v>3-13.a.</v>
      </c>
      <c r="B1525" s="542" t="str">
        <f>IF('SOW Units'!C39="","",'SOW Units'!C39)</f>
        <v>LDA Rig and Support Vehicles Mobilization - ≤ 100 miles each way</v>
      </c>
      <c r="C1525" s="543"/>
      <c r="D1525" s="57" t="str">
        <f>IF('SOW Units'!E39="","",'SOW Units'!E39)</f>
        <v>Per Round Trip</v>
      </c>
      <c r="E1525" s="82">
        <f>'SOW Units'!L39</f>
        <v>0</v>
      </c>
      <c r="F1525" s="34">
        <f>'SOW Units'!G39</f>
        <v>5448.5</v>
      </c>
      <c r="G1525" s="244">
        <f t="shared" si="246"/>
        <v>0</v>
      </c>
      <c r="H1525" s="85">
        <v>0</v>
      </c>
      <c r="I1525" s="360">
        <f t="shared" si="247"/>
        <v>0</v>
      </c>
      <c r="J1525" s="89">
        <v>0</v>
      </c>
      <c r="K1525" s="244">
        <f t="shared" si="238"/>
        <v>0</v>
      </c>
      <c r="L1525" s="93">
        <f t="shared" si="248"/>
        <v>0</v>
      </c>
      <c r="M1525" s="375">
        <f t="shared" si="249"/>
        <v>0</v>
      </c>
      <c r="N1525" s="225" t="b">
        <f t="shared" si="245"/>
        <v>0</v>
      </c>
      <c r="O1525" s="36"/>
      <c r="P1525" s="36"/>
      <c r="Q1525" s="36"/>
      <c r="R1525" s="36"/>
    </row>
    <row r="1526" spans="1:18" s="9" customFormat="1" ht="16.5" hidden="1" customHeight="1" x14ac:dyDescent="0.35">
      <c r="A1526" s="122" t="str">
        <f>'SOW Units'!B40</f>
        <v>3-14.a.</v>
      </c>
      <c r="B1526" s="542" t="str">
        <f>IF('SOW Units'!C40="","",'SOW Units'!C40)</f>
        <v>LDA Rig and Support Vehicles Mobilization - &gt; 100 miles each way</v>
      </c>
      <c r="C1526" s="543"/>
      <c r="D1526" s="57" t="str">
        <f>IF('SOW Units'!E40="","",'SOW Units'!E40)</f>
        <v>Per Round Trip</v>
      </c>
      <c r="E1526" s="82">
        <f>'SOW Units'!L40</f>
        <v>0</v>
      </c>
      <c r="F1526" s="34">
        <f>'SOW Units'!G40</f>
        <v>8891.41</v>
      </c>
      <c r="G1526" s="244">
        <f t="shared" si="246"/>
        <v>0</v>
      </c>
      <c r="H1526" s="85">
        <v>0</v>
      </c>
      <c r="I1526" s="360">
        <f t="shared" si="247"/>
        <v>0</v>
      </c>
      <c r="J1526" s="89">
        <v>0</v>
      </c>
      <c r="K1526" s="244">
        <f t="shared" si="238"/>
        <v>0</v>
      </c>
      <c r="L1526" s="93">
        <f t="shared" si="248"/>
        <v>0</v>
      </c>
      <c r="M1526" s="375">
        <f t="shared" si="249"/>
        <v>0</v>
      </c>
      <c r="N1526" s="225" t="b">
        <f t="shared" si="245"/>
        <v>0</v>
      </c>
      <c r="O1526" s="45"/>
      <c r="P1526" s="45"/>
      <c r="Q1526" s="45"/>
      <c r="R1526" s="45"/>
    </row>
    <row r="1527" spans="1:18" s="9" customFormat="1" ht="16.5" hidden="1" customHeight="1" x14ac:dyDescent="0.35">
      <c r="A1527" s="122" t="str">
        <f>'SOW Units'!B41</f>
        <v>3-15.</v>
      </c>
      <c r="B1527" s="542" t="str">
        <f>IF('SOW Units'!C41="","",'SOW Units'!C41)</f>
        <v>Loader/Backhoe Mobilization - ≤ 100 miles each way</v>
      </c>
      <c r="C1527" s="543"/>
      <c r="D1527" s="57" t="str">
        <f>IF('SOW Units'!E41="","",'SOW Units'!E41)</f>
        <v>Per Round Trip</v>
      </c>
      <c r="E1527" s="82">
        <f>'SOW Units'!L41</f>
        <v>0</v>
      </c>
      <c r="F1527" s="34">
        <f>'SOW Units'!G41</f>
        <v>425.41</v>
      </c>
      <c r="G1527" s="244">
        <f t="shared" si="246"/>
        <v>0</v>
      </c>
      <c r="H1527" s="85">
        <v>0</v>
      </c>
      <c r="I1527" s="360">
        <f t="shared" si="247"/>
        <v>0</v>
      </c>
      <c r="J1527" s="89">
        <v>0</v>
      </c>
      <c r="K1527" s="244">
        <f t="shared" si="238"/>
        <v>0</v>
      </c>
      <c r="L1527" s="93">
        <f t="shared" si="248"/>
        <v>0</v>
      </c>
      <c r="M1527" s="375">
        <f t="shared" si="249"/>
        <v>0</v>
      </c>
      <c r="N1527" s="225" t="b">
        <f t="shared" si="245"/>
        <v>0</v>
      </c>
      <c r="O1527" s="45"/>
      <c r="P1527" s="45"/>
      <c r="Q1527" s="45"/>
      <c r="R1527" s="45"/>
    </row>
    <row r="1528" spans="1:18" s="9" customFormat="1" ht="16.5" hidden="1" customHeight="1" x14ac:dyDescent="0.35">
      <c r="A1528" s="122" t="str">
        <f>'SOW Units'!B42</f>
        <v>3-16.</v>
      </c>
      <c r="B1528" s="542" t="str">
        <f>IF('SOW Units'!C42="","",'SOW Units'!C42)</f>
        <v>Loader/Backhoe Mobilization - &gt; 100 miles each way</v>
      </c>
      <c r="C1528" s="543"/>
      <c r="D1528" s="57" t="str">
        <f>IF('SOW Units'!E42="","",'SOW Units'!E42)</f>
        <v>Per Round Trip</v>
      </c>
      <c r="E1528" s="82">
        <f>'SOW Units'!L42</f>
        <v>0</v>
      </c>
      <c r="F1528" s="34">
        <f>'SOW Units'!G42</f>
        <v>607.75</v>
      </c>
      <c r="G1528" s="244">
        <f t="shared" si="246"/>
        <v>0</v>
      </c>
      <c r="H1528" s="85">
        <v>0</v>
      </c>
      <c r="I1528" s="360">
        <f t="shared" si="247"/>
        <v>0</v>
      </c>
      <c r="J1528" s="89">
        <v>0</v>
      </c>
      <c r="K1528" s="244">
        <f t="shared" si="238"/>
        <v>0</v>
      </c>
      <c r="L1528" s="93">
        <f t="shared" si="248"/>
        <v>0</v>
      </c>
      <c r="M1528" s="375">
        <f t="shared" si="249"/>
        <v>0</v>
      </c>
      <c r="N1528" s="225" t="b">
        <f t="shared" si="245"/>
        <v>0</v>
      </c>
      <c r="O1528" s="45"/>
      <c r="P1528" s="45"/>
      <c r="Q1528" s="45"/>
      <c r="R1528" s="45"/>
    </row>
    <row r="1529" spans="1:18" s="9" customFormat="1" ht="16.5" hidden="1" customHeight="1" x14ac:dyDescent="0.35">
      <c r="A1529" s="122" t="str">
        <f>'SOW Units'!B43</f>
        <v>3-17.</v>
      </c>
      <c r="B1529" s="542" t="str">
        <f>IF('SOW Units'!C43="","",'SOW Units'!C43)</f>
        <v>Mini Excavator/Loader (BobcatTM) Mobilization - ≤ 100 miles each way</v>
      </c>
      <c r="C1529" s="543"/>
      <c r="D1529" s="57" t="str">
        <f>IF('SOW Units'!E43="","",'SOW Units'!E43)</f>
        <v>Per Round Trip</v>
      </c>
      <c r="E1529" s="82">
        <f>'SOW Units'!L43</f>
        <v>0</v>
      </c>
      <c r="F1529" s="34">
        <f>'SOW Units'!G43</f>
        <v>303.87</v>
      </c>
      <c r="G1529" s="244">
        <f t="shared" si="246"/>
        <v>0</v>
      </c>
      <c r="H1529" s="85">
        <v>0</v>
      </c>
      <c r="I1529" s="360">
        <f t="shared" si="247"/>
        <v>0</v>
      </c>
      <c r="J1529" s="89">
        <v>0</v>
      </c>
      <c r="K1529" s="244">
        <f t="shared" si="238"/>
        <v>0</v>
      </c>
      <c r="L1529" s="93">
        <f t="shared" si="248"/>
        <v>0</v>
      </c>
      <c r="M1529" s="375">
        <f t="shared" si="249"/>
        <v>0</v>
      </c>
      <c r="N1529" s="225" t="b">
        <f t="shared" si="245"/>
        <v>0</v>
      </c>
      <c r="O1529" s="45"/>
      <c r="P1529" s="45"/>
      <c r="Q1529" s="45"/>
      <c r="R1529" s="45"/>
    </row>
    <row r="1530" spans="1:18" s="8" customFormat="1" ht="16.5" hidden="1" customHeight="1" x14ac:dyDescent="0.35">
      <c r="A1530" s="122" t="str">
        <f>'SOW Units'!B44</f>
        <v>3-18.</v>
      </c>
      <c r="B1530" s="542" t="str">
        <f>IF('SOW Units'!C44="","",'SOW Units'!C44)</f>
        <v>Mini Excavator/Loader (BobcatTM) Mobilization - &gt; 100 miles each way</v>
      </c>
      <c r="C1530" s="543"/>
      <c r="D1530" s="57" t="str">
        <f>IF('SOW Units'!E44="","",'SOW Units'!E44)</f>
        <v>Per Round Trip</v>
      </c>
      <c r="E1530" s="82">
        <f>'SOW Units'!L44</f>
        <v>0</v>
      </c>
      <c r="F1530" s="34">
        <f>'SOW Units'!G44</f>
        <v>486.2</v>
      </c>
      <c r="G1530" s="244">
        <f t="shared" si="246"/>
        <v>0</v>
      </c>
      <c r="H1530" s="85">
        <v>0</v>
      </c>
      <c r="I1530" s="360">
        <f t="shared" si="247"/>
        <v>0</v>
      </c>
      <c r="J1530" s="89">
        <v>0</v>
      </c>
      <c r="K1530" s="244">
        <f t="shared" si="238"/>
        <v>0</v>
      </c>
      <c r="L1530" s="93">
        <f t="shared" si="248"/>
        <v>0</v>
      </c>
      <c r="M1530" s="375">
        <f t="shared" si="249"/>
        <v>0</v>
      </c>
      <c r="N1530" s="225" t="b">
        <f t="shared" si="245"/>
        <v>0</v>
      </c>
      <c r="O1530" s="36"/>
      <c r="P1530" s="36"/>
      <c r="Q1530" s="36"/>
      <c r="R1530" s="36"/>
    </row>
    <row r="1531" spans="1:18" s="8" customFormat="1" ht="16.5" hidden="1" customHeight="1" x14ac:dyDescent="0.35">
      <c r="A1531" s="122" t="str">
        <f>'SOW Units'!B45</f>
        <v>3-19.</v>
      </c>
      <c r="B1531" s="542" t="str">
        <f>IF('SOW Units'!C45="","",'SOW Units'!C45)</f>
        <v>Drum Compactor mobilization - ≤ 100 miles each way</v>
      </c>
      <c r="C1531" s="543"/>
      <c r="D1531" s="57" t="str">
        <f>IF('SOW Units'!E45="","",'SOW Units'!E45)</f>
        <v>Per Round Trip</v>
      </c>
      <c r="E1531" s="82">
        <f>'SOW Units'!L45</f>
        <v>0</v>
      </c>
      <c r="F1531" s="34">
        <f>'SOW Units'!G45</f>
        <v>333.51</v>
      </c>
      <c r="G1531" s="244">
        <f t="shared" si="246"/>
        <v>0</v>
      </c>
      <c r="H1531" s="85">
        <v>0</v>
      </c>
      <c r="I1531" s="360">
        <f t="shared" si="247"/>
        <v>0</v>
      </c>
      <c r="J1531" s="89">
        <v>0</v>
      </c>
      <c r="K1531" s="244">
        <f t="shared" si="238"/>
        <v>0</v>
      </c>
      <c r="L1531" s="93">
        <f t="shared" si="248"/>
        <v>0</v>
      </c>
      <c r="M1531" s="375">
        <f t="shared" si="249"/>
        <v>0</v>
      </c>
      <c r="N1531" s="225" t="b">
        <f t="shared" si="245"/>
        <v>0</v>
      </c>
      <c r="O1531" s="36"/>
      <c r="P1531" s="36"/>
      <c r="Q1531" s="36"/>
      <c r="R1531" s="36"/>
    </row>
    <row r="1532" spans="1:18" s="8" customFormat="1" ht="16.5" hidden="1" customHeight="1" x14ac:dyDescent="0.35">
      <c r="A1532" s="122" t="str">
        <f>'SOW Units'!B46</f>
        <v>3-20.</v>
      </c>
      <c r="B1532" s="542" t="str">
        <f>IF('SOW Units'!C46="","",'SOW Units'!C46)</f>
        <v xml:space="preserve"> Drum Compactor mobilization - &gt; 100 miles each way</v>
      </c>
      <c r="C1532" s="543"/>
      <c r="D1532" s="57" t="str">
        <f>IF('SOW Units'!E46="","",'SOW Units'!E46)</f>
        <v>Per Round Trip</v>
      </c>
      <c r="E1532" s="82">
        <f>'SOW Units'!L46</f>
        <v>0</v>
      </c>
      <c r="F1532" s="34">
        <f>'SOW Units'!G46</f>
        <v>545.73</v>
      </c>
      <c r="G1532" s="244">
        <f t="shared" si="246"/>
        <v>0</v>
      </c>
      <c r="H1532" s="85">
        <v>0</v>
      </c>
      <c r="I1532" s="360">
        <f t="shared" si="247"/>
        <v>0</v>
      </c>
      <c r="J1532" s="89">
        <v>0</v>
      </c>
      <c r="K1532" s="244">
        <f t="shared" si="238"/>
        <v>0</v>
      </c>
      <c r="L1532" s="93">
        <f t="shared" si="248"/>
        <v>0</v>
      </c>
      <c r="M1532" s="375">
        <f t="shared" si="249"/>
        <v>0</v>
      </c>
      <c r="N1532" s="225" t="b">
        <f t="shared" si="245"/>
        <v>0</v>
      </c>
      <c r="O1532" s="36"/>
      <c r="P1532" s="36"/>
      <c r="Q1532" s="36"/>
      <c r="R1532" s="36"/>
    </row>
    <row r="1533" spans="1:18" s="8" customFormat="1" ht="17.25" hidden="1" customHeight="1" x14ac:dyDescent="0.35">
      <c r="A1533" s="253" t="str">
        <f>'SOW Units'!B47</f>
        <v>4.</v>
      </c>
      <c r="B1533" s="560" t="str">
        <f>IF('SOW Units'!C47="","",'SOW Units'!C47)</f>
        <v>MEALS AND LODGING</v>
      </c>
      <c r="C1533" s="561"/>
      <c r="D1533" s="206" t="str">
        <f>IF('SOW Units'!E47="","",'SOW Units'!E47)</f>
        <v/>
      </c>
      <c r="E1533" s="207"/>
      <c r="F1533" s="194"/>
      <c r="G1533" s="243"/>
      <c r="H1533" s="208"/>
      <c r="I1533" s="359"/>
      <c r="J1533" s="196"/>
      <c r="K1533" s="243"/>
      <c r="L1533" s="209"/>
      <c r="M1533" s="374"/>
      <c r="N1533" s="225" t="b">
        <f t="shared" si="245"/>
        <v>0</v>
      </c>
      <c r="O1533" s="36"/>
      <c r="P1533" s="36"/>
      <c r="Q1533" s="36"/>
      <c r="R1533" s="36"/>
    </row>
    <row r="1534" spans="1:18" s="8" customFormat="1" ht="33" hidden="1" customHeight="1" x14ac:dyDescent="0.35">
      <c r="A1534" s="122" t="str">
        <f>'SOW Units'!B48</f>
        <v>4-1.a.</v>
      </c>
      <c r="B1534" s="542" t="str">
        <f>IF('SOW Units'!C48="","",'SOW Units'!C48)</f>
        <v>Per Diem - For travel &gt; 1 consecutive day (prorated in quarter day incrementsin accordance with 112.061, F.S.) - Travel Voucher required and quoted rate should be per person per day</v>
      </c>
      <c r="C1534" s="543"/>
      <c r="D1534" s="252" t="str">
        <f>IF('SOW Units'!E48="","",'SOW Units'!E48)</f>
        <v>Per Person,         Per Day</v>
      </c>
      <c r="E1534" s="82">
        <f>'SOW Units'!L48</f>
        <v>0</v>
      </c>
      <c r="F1534" s="34">
        <f>'SOW Units'!G48</f>
        <v>80</v>
      </c>
      <c r="G1534" s="244">
        <f t="shared" ref="G1534:G1535" si="250">$F1534*E1534</f>
        <v>0</v>
      </c>
      <c r="H1534" s="85">
        <v>0</v>
      </c>
      <c r="I1534" s="360">
        <f t="shared" ref="I1534:I1535" si="251">H1534*F1534</f>
        <v>0</v>
      </c>
      <c r="J1534" s="89">
        <v>0</v>
      </c>
      <c r="K1534" s="244">
        <f t="shared" si="238"/>
        <v>0</v>
      </c>
      <c r="L1534" s="93">
        <f t="shared" ref="L1534:L1535" si="252">E1534-H1534-J1534</f>
        <v>0</v>
      </c>
      <c r="M1534" s="375">
        <f t="shared" ref="M1534:M1535" si="253">G1534-I1534-K1534</f>
        <v>0</v>
      </c>
      <c r="N1534" s="225" t="b">
        <f t="shared" si="245"/>
        <v>0</v>
      </c>
      <c r="O1534" s="36"/>
      <c r="P1534" s="36"/>
      <c r="Q1534" s="36"/>
      <c r="R1534" s="36"/>
    </row>
    <row r="1535" spans="1:18" s="8" customFormat="1" ht="33" hidden="1" customHeight="1" x14ac:dyDescent="0.35">
      <c r="A1535" s="122" t="str">
        <f>'SOW Units'!B49</f>
        <v>4-1.b.</v>
      </c>
      <c r="B1535" s="542" t="str">
        <f>IF('SOW Units'!C49="","",'SOW Units'!C49)</f>
        <v>Per Diem - Contractor travel for specific meetings or legal proceedings required by Department (hotel and meals may be paid in accordance with section 112.061, F.S.)</v>
      </c>
      <c r="C1535" s="543"/>
      <c r="D1535" s="57" t="str">
        <f>IF('SOW Units'!E49="","",'SOW Units'!E49)</f>
        <v>Reimbursable*</v>
      </c>
      <c r="E1535" s="82">
        <f>'SOW Units'!L49</f>
        <v>0</v>
      </c>
      <c r="F1535" s="34">
        <f>'SOW Units'!G49</f>
        <v>1</v>
      </c>
      <c r="G1535" s="244">
        <f t="shared" si="250"/>
        <v>0</v>
      </c>
      <c r="H1535" s="85">
        <v>0</v>
      </c>
      <c r="I1535" s="360">
        <f t="shared" si="251"/>
        <v>0</v>
      </c>
      <c r="J1535" s="89">
        <v>0</v>
      </c>
      <c r="K1535" s="244">
        <f t="shared" si="238"/>
        <v>0</v>
      </c>
      <c r="L1535" s="93">
        <f t="shared" si="252"/>
        <v>0</v>
      </c>
      <c r="M1535" s="375">
        <f t="shared" si="253"/>
        <v>0</v>
      </c>
      <c r="N1535" s="225" t="b">
        <f t="shared" si="245"/>
        <v>0</v>
      </c>
      <c r="O1535" s="36"/>
      <c r="P1535" s="36"/>
      <c r="Q1535" s="36"/>
      <c r="R1535" s="36"/>
    </row>
    <row r="1536" spans="1:18" s="8" customFormat="1" ht="17.25" hidden="1" customHeight="1" x14ac:dyDescent="0.35">
      <c r="A1536" s="253" t="str">
        <f>'SOW Units'!B50</f>
        <v>5.</v>
      </c>
      <c r="B1536" s="560" t="str">
        <f>IF('SOW Units'!C50="","",'SOW Units'!C50)</f>
        <v>DRILLING AND BORING</v>
      </c>
      <c r="C1536" s="561"/>
      <c r="D1536" s="206" t="str">
        <f>IF('SOW Units'!E50="","",'SOW Units'!E50)</f>
        <v/>
      </c>
      <c r="E1536" s="207"/>
      <c r="F1536" s="194"/>
      <c r="G1536" s="243"/>
      <c r="H1536" s="208"/>
      <c r="I1536" s="359"/>
      <c r="J1536" s="196"/>
      <c r="K1536" s="243"/>
      <c r="L1536" s="209"/>
      <c r="M1536" s="374"/>
      <c r="N1536" s="225" t="b">
        <f t="shared" si="245"/>
        <v>0</v>
      </c>
      <c r="O1536" s="36"/>
      <c r="P1536" s="36"/>
      <c r="Q1536" s="36"/>
      <c r="R1536" s="36"/>
    </row>
    <row r="1537" spans="1:18" s="8" customFormat="1" ht="16.5" hidden="1" customHeight="1" x14ac:dyDescent="0.35">
      <c r="A1537" s="122" t="str">
        <f>'SOW Units'!B51</f>
        <v>5-1.a.1.</v>
      </c>
      <c r="B1537" s="542" t="str">
        <f>IF('SOW Units'!C51="","",'SOW Units'!C51)</f>
        <v>Split Spoon Sampling – 2 foot (during boring) &lt; 50 feet</v>
      </c>
      <c r="C1537" s="543"/>
      <c r="D1537" s="57" t="str">
        <f>IF('SOW Units'!E51="","",'SOW Units'!E51)</f>
        <v xml:space="preserve">Per Spoon </v>
      </c>
      <c r="E1537" s="82">
        <f>'SOW Units'!L51</f>
        <v>0</v>
      </c>
      <c r="F1537" s="34">
        <f>'SOW Units'!G51</f>
        <v>37.74</v>
      </c>
      <c r="G1537" s="244">
        <f t="shared" ref="G1537:G1561" si="254">$F1537*E1537</f>
        <v>0</v>
      </c>
      <c r="H1537" s="85">
        <v>0</v>
      </c>
      <c r="I1537" s="360">
        <f t="shared" ref="I1537:I1561" si="255">H1537*F1537</f>
        <v>0</v>
      </c>
      <c r="J1537" s="89">
        <v>0</v>
      </c>
      <c r="K1537" s="244">
        <f t="shared" si="238"/>
        <v>0</v>
      </c>
      <c r="L1537" s="93">
        <f t="shared" ref="L1537:L1561" si="256">E1537-H1537-J1537</f>
        <v>0</v>
      </c>
      <c r="M1537" s="375">
        <f t="shared" ref="M1537:M1561" si="257">G1537-I1537-K1537</f>
        <v>0</v>
      </c>
      <c r="N1537" s="225" t="b">
        <f t="shared" si="245"/>
        <v>0</v>
      </c>
      <c r="O1537" s="36"/>
      <c r="P1537" s="36"/>
      <c r="Q1537" s="36"/>
      <c r="R1537" s="36"/>
    </row>
    <row r="1538" spans="1:18" s="8" customFormat="1" ht="16.5" hidden="1" customHeight="1" x14ac:dyDescent="0.35">
      <c r="A1538" s="122" t="str">
        <f>'SOW Units'!B52</f>
        <v>5-1.a.2.</v>
      </c>
      <c r="B1538" s="542" t="str">
        <f>IF('SOW Units'!C52="","",'SOW Units'!C52)</f>
        <v>Split Spoon Sampling – 2 foot (during boring) 50 to 100 feet</v>
      </c>
      <c r="C1538" s="543"/>
      <c r="D1538" s="57" t="str">
        <f>IF('SOW Units'!E52="","",'SOW Units'!E52)</f>
        <v xml:space="preserve">Per Spoon </v>
      </c>
      <c r="E1538" s="82">
        <f>'SOW Units'!L52</f>
        <v>0</v>
      </c>
      <c r="F1538" s="34">
        <f>'SOW Units'!G52</f>
        <v>43.54</v>
      </c>
      <c r="G1538" s="244">
        <f t="shared" si="254"/>
        <v>0</v>
      </c>
      <c r="H1538" s="85">
        <v>0</v>
      </c>
      <c r="I1538" s="360">
        <f t="shared" si="255"/>
        <v>0</v>
      </c>
      <c r="J1538" s="89">
        <v>0</v>
      </c>
      <c r="K1538" s="244">
        <f t="shared" si="238"/>
        <v>0</v>
      </c>
      <c r="L1538" s="93">
        <f t="shared" si="256"/>
        <v>0</v>
      </c>
      <c r="M1538" s="375">
        <f t="shared" si="257"/>
        <v>0</v>
      </c>
      <c r="N1538" s="225" t="b">
        <f t="shared" si="245"/>
        <v>0</v>
      </c>
      <c r="O1538" s="36"/>
      <c r="P1538" s="36"/>
      <c r="Q1538" s="36"/>
      <c r="R1538" s="36"/>
    </row>
    <row r="1539" spans="1:18" s="8" customFormat="1" ht="16.5" hidden="1" customHeight="1" x14ac:dyDescent="0.35">
      <c r="A1539" s="122" t="str">
        <f>'SOW Units'!B53</f>
        <v>5-1.a.3.</v>
      </c>
      <c r="B1539" s="542" t="str">
        <f>IF('SOW Units'!C53="","",'SOW Units'!C53)</f>
        <v>Split Spoon Sampling – 2 foot (during boring) &gt; 100 feet</v>
      </c>
      <c r="C1539" s="543"/>
      <c r="D1539" s="57" t="str">
        <f>IF('SOW Units'!E53="","",'SOW Units'!E53)</f>
        <v xml:space="preserve">Per Spoon </v>
      </c>
      <c r="E1539" s="82">
        <f>'SOW Units'!L53</f>
        <v>0</v>
      </c>
      <c r="F1539" s="34">
        <f>'SOW Units'!G53</f>
        <v>45.15</v>
      </c>
      <c r="G1539" s="244">
        <f t="shared" si="254"/>
        <v>0</v>
      </c>
      <c r="H1539" s="85">
        <v>0</v>
      </c>
      <c r="I1539" s="360">
        <f t="shared" si="255"/>
        <v>0</v>
      </c>
      <c r="J1539" s="89">
        <v>0</v>
      </c>
      <c r="K1539" s="244">
        <f t="shared" si="238"/>
        <v>0</v>
      </c>
      <c r="L1539" s="93">
        <f t="shared" si="256"/>
        <v>0</v>
      </c>
      <c r="M1539" s="375">
        <f t="shared" si="257"/>
        <v>0</v>
      </c>
      <c r="N1539" s="225" t="b">
        <f t="shared" si="245"/>
        <v>0</v>
      </c>
      <c r="O1539" s="36"/>
      <c r="P1539" s="36"/>
      <c r="Q1539" s="36"/>
      <c r="R1539" s="36"/>
    </row>
    <row r="1540" spans="1:18" s="8" customFormat="1" ht="16.5" hidden="1" customHeight="1" x14ac:dyDescent="0.35">
      <c r="A1540" s="122" t="str">
        <f>'SOW Units'!B54</f>
        <v>5-1.b.</v>
      </c>
      <c r="B1540" s="542" t="str">
        <f>IF('SOW Units'!C54="","",'SOW Units'!C54)</f>
        <v>Sonic Core Sampling - 5 or 10 foot (during boring)</v>
      </c>
      <c r="C1540" s="543"/>
      <c r="D1540" s="57" t="str">
        <f>IF('SOW Units'!E54="","",'SOW Units'!E54)</f>
        <v xml:space="preserve">Per Core </v>
      </c>
      <c r="E1540" s="82">
        <f>'SOW Units'!L54</f>
        <v>0</v>
      </c>
      <c r="F1540" s="34">
        <f>'SOW Units'!G54</f>
        <v>109.38</v>
      </c>
      <c r="G1540" s="244">
        <f t="shared" si="254"/>
        <v>0</v>
      </c>
      <c r="H1540" s="85">
        <v>0</v>
      </c>
      <c r="I1540" s="360">
        <f t="shared" si="255"/>
        <v>0</v>
      </c>
      <c r="J1540" s="89">
        <v>0</v>
      </c>
      <c r="K1540" s="244">
        <f t="shared" si="238"/>
        <v>0</v>
      </c>
      <c r="L1540" s="93">
        <f t="shared" si="256"/>
        <v>0</v>
      </c>
      <c r="M1540" s="375">
        <f t="shared" si="257"/>
        <v>0</v>
      </c>
      <c r="N1540" s="225" t="b">
        <f t="shared" si="245"/>
        <v>0</v>
      </c>
      <c r="O1540" s="36"/>
      <c r="P1540" s="36"/>
      <c r="Q1540" s="36"/>
      <c r="R1540" s="36"/>
    </row>
    <row r="1541" spans="1:18" s="8" customFormat="1" ht="16.5" hidden="1" customHeight="1" x14ac:dyDescent="0.35">
      <c r="A1541" s="122" t="str">
        <f>'SOW Units'!B55</f>
        <v>5-2.</v>
      </c>
      <c r="B1541" s="542" t="str">
        <f>IF('SOW Units'!C55="","",'SOW Units'!C55)</f>
        <v xml:space="preserve">Hand Auger Boring ≤ 10 foot total depth </v>
      </c>
      <c r="C1541" s="543"/>
      <c r="D1541" s="57" t="str">
        <f>IF('SOW Units'!E55="","",'SOW Units'!E55)</f>
        <v>Per Boring</v>
      </c>
      <c r="E1541" s="82">
        <f>'SOW Units'!L55</f>
        <v>0</v>
      </c>
      <c r="F1541" s="34">
        <f>'SOW Units'!G55</f>
        <v>230</v>
      </c>
      <c r="G1541" s="244">
        <f t="shared" si="254"/>
        <v>0</v>
      </c>
      <c r="H1541" s="85">
        <v>0</v>
      </c>
      <c r="I1541" s="360">
        <f t="shared" si="255"/>
        <v>0</v>
      </c>
      <c r="J1541" s="89">
        <v>0</v>
      </c>
      <c r="K1541" s="244">
        <f t="shared" si="238"/>
        <v>0</v>
      </c>
      <c r="L1541" s="93">
        <f t="shared" si="256"/>
        <v>0</v>
      </c>
      <c r="M1541" s="375">
        <f t="shared" si="257"/>
        <v>0</v>
      </c>
      <c r="N1541" s="225" t="b">
        <f t="shared" si="245"/>
        <v>0</v>
      </c>
      <c r="O1541" s="36"/>
      <c r="P1541" s="36"/>
      <c r="Q1541" s="36"/>
      <c r="R1541" s="36"/>
    </row>
    <row r="1542" spans="1:18" s="8" customFormat="1" ht="16.5" hidden="1" customHeight="1" x14ac:dyDescent="0.35">
      <c r="A1542" s="122" t="str">
        <f>'SOW Units'!B56</f>
        <v>5-3.a.</v>
      </c>
      <c r="B1542" s="542" t="str">
        <f>IF('SOW Units'!C56="","",'SOW Units'!C56)</f>
        <v>Direct Push Technology (DPT) Rig and Equipment</v>
      </c>
      <c r="C1542" s="543"/>
      <c r="D1542" s="57" t="str">
        <f>IF('SOW Units'!E56="","",'SOW Units'!E56)</f>
        <v>Full Day</v>
      </c>
      <c r="E1542" s="82">
        <f>'SOW Units'!L56</f>
        <v>0</v>
      </c>
      <c r="F1542" s="34">
        <f>'SOW Units'!G56</f>
        <v>3087</v>
      </c>
      <c r="G1542" s="244">
        <f t="shared" si="254"/>
        <v>0</v>
      </c>
      <c r="H1542" s="85">
        <v>0</v>
      </c>
      <c r="I1542" s="360">
        <f t="shared" si="255"/>
        <v>0</v>
      </c>
      <c r="J1542" s="89">
        <v>0</v>
      </c>
      <c r="K1542" s="244">
        <f t="shared" si="238"/>
        <v>0</v>
      </c>
      <c r="L1542" s="93">
        <f t="shared" si="256"/>
        <v>0</v>
      </c>
      <c r="M1542" s="375">
        <f t="shared" si="257"/>
        <v>0</v>
      </c>
      <c r="N1542" s="225" t="b">
        <f t="shared" si="245"/>
        <v>0</v>
      </c>
      <c r="O1542" s="36"/>
      <c r="P1542" s="36"/>
      <c r="Q1542" s="36"/>
      <c r="R1542" s="36"/>
    </row>
    <row r="1543" spans="1:18" s="8" customFormat="1" ht="16.5" hidden="1" customHeight="1" x14ac:dyDescent="0.35">
      <c r="A1543" s="122" t="str">
        <f>'SOW Units'!B57</f>
        <v>5-5.a.</v>
      </c>
      <c r="B1543" s="542" t="str">
        <f>IF('SOW Units'!C57="","",'SOW Units'!C57)</f>
        <v>DPT Membrane Interface Probe (MIP) Equipped with PID and ECD (add-on cost to DPT base rate)</v>
      </c>
      <c r="C1543" s="543"/>
      <c r="D1543" s="57" t="str">
        <f>IF('SOW Units'!E57="","",'SOW Units'!E57)</f>
        <v>Full Day</v>
      </c>
      <c r="E1543" s="82">
        <f>'SOW Units'!L57</f>
        <v>0</v>
      </c>
      <c r="F1543" s="34">
        <f>'SOW Units'!G57</f>
        <v>3780</v>
      </c>
      <c r="G1543" s="244">
        <f t="shared" si="254"/>
        <v>0</v>
      </c>
      <c r="H1543" s="85">
        <v>0</v>
      </c>
      <c r="I1543" s="360">
        <f t="shared" si="255"/>
        <v>0</v>
      </c>
      <c r="J1543" s="89">
        <v>0</v>
      </c>
      <c r="K1543" s="244">
        <f t="shared" si="238"/>
        <v>0</v>
      </c>
      <c r="L1543" s="93">
        <f t="shared" si="256"/>
        <v>0</v>
      </c>
      <c r="M1543" s="375">
        <f t="shared" si="257"/>
        <v>0</v>
      </c>
      <c r="N1543" s="225" t="b">
        <f t="shared" si="245"/>
        <v>0</v>
      </c>
      <c r="O1543" s="36"/>
      <c r="P1543" s="36"/>
      <c r="Q1543" s="36"/>
      <c r="R1543" s="36"/>
    </row>
    <row r="1544" spans="1:18" s="8" customFormat="1" ht="16.5" hidden="1" customHeight="1" x14ac:dyDescent="0.35">
      <c r="A1544" s="122" t="str">
        <f>'SOW Units'!B58</f>
        <v>5-6.</v>
      </c>
      <c r="B1544" s="542" t="str">
        <f>IF('SOW Units'!C58="","",'SOW Units'!C58)</f>
        <v xml:space="preserve">HSA or MR Boring, ≤ 6 inch diameter, &lt; 50 foot total depth </v>
      </c>
      <c r="C1544" s="543"/>
      <c r="D1544" s="57" t="str">
        <f>IF('SOW Units'!E58="","",'SOW Units'!E58)</f>
        <v>Per Foot</v>
      </c>
      <c r="E1544" s="82">
        <f>'SOW Units'!L58</f>
        <v>0</v>
      </c>
      <c r="F1544" s="34">
        <f>'SOW Units'!G58</f>
        <v>22.47</v>
      </c>
      <c r="G1544" s="244">
        <f t="shared" si="254"/>
        <v>0</v>
      </c>
      <c r="H1544" s="85">
        <v>0</v>
      </c>
      <c r="I1544" s="360">
        <f t="shared" si="255"/>
        <v>0</v>
      </c>
      <c r="J1544" s="89">
        <v>0</v>
      </c>
      <c r="K1544" s="244">
        <f t="shared" si="238"/>
        <v>0</v>
      </c>
      <c r="L1544" s="93">
        <f t="shared" si="256"/>
        <v>0</v>
      </c>
      <c r="M1544" s="375">
        <f t="shared" si="257"/>
        <v>0</v>
      </c>
      <c r="N1544" s="225" t="b">
        <f t="shared" si="245"/>
        <v>0</v>
      </c>
      <c r="O1544" s="36"/>
      <c r="P1544" s="36"/>
      <c r="Q1544" s="36"/>
      <c r="R1544" s="36"/>
    </row>
    <row r="1545" spans="1:18" s="8" customFormat="1" ht="16.5" hidden="1" customHeight="1" x14ac:dyDescent="0.35">
      <c r="A1545" s="122" t="str">
        <f>'SOW Units'!B59</f>
        <v>5-7.</v>
      </c>
      <c r="B1545" s="542" t="str">
        <f>IF('SOW Units'!C59="","",'SOW Units'!C59)</f>
        <v xml:space="preserve">HSA or MR Boring, ≤ 6 inch diameter, 50 to 100 foot total depth </v>
      </c>
      <c r="C1545" s="543"/>
      <c r="D1545" s="57" t="str">
        <f>IF('SOW Units'!E59="","",'SOW Units'!E59)</f>
        <v>Per Foot</v>
      </c>
      <c r="E1545" s="82">
        <f>'SOW Units'!L59</f>
        <v>0</v>
      </c>
      <c r="F1545" s="34">
        <f>'SOW Units'!G59</f>
        <v>37.799999999999997</v>
      </c>
      <c r="G1545" s="244">
        <f t="shared" si="254"/>
        <v>0</v>
      </c>
      <c r="H1545" s="85">
        <v>0</v>
      </c>
      <c r="I1545" s="360">
        <f t="shared" si="255"/>
        <v>0</v>
      </c>
      <c r="J1545" s="89">
        <v>0</v>
      </c>
      <c r="K1545" s="244">
        <f t="shared" si="238"/>
        <v>0</v>
      </c>
      <c r="L1545" s="93">
        <f t="shared" si="256"/>
        <v>0</v>
      </c>
      <c r="M1545" s="375">
        <f t="shared" si="257"/>
        <v>0</v>
      </c>
      <c r="N1545" s="225" t="b">
        <f t="shared" si="245"/>
        <v>0</v>
      </c>
      <c r="O1545" s="36"/>
      <c r="P1545" s="36"/>
      <c r="Q1545" s="36"/>
      <c r="R1545" s="36"/>
    </row>
    <row r="1546" spans="1:18" s="8" customFormat="1" ht="16.5" hidden="1" customHeight="1" x14ac:dyDescent="0.35">
      <c r="A1546" s="122" t="str">
        <f>'SOW Units'!B60</f>
        <v>5-8.</v>
      </c>
      <c r="B1546" s="542" t="str">
        <f>IF('SOW Units'!C60="","",'SOW Units'!C60)</f>
        <v xml:space="preserve">HSA or MR Boring, ≤ 6 inch diameter, &gt; 100 foot total depth </v>
      </c>
      <c r="C1546" s="543"/>
      <c r="D1546" s="57" t="str">
        <f>IF('SOW Units'!E60="","",'SOW Units'!E60)</f>
        <v>Per Foot</v>
      </c>
      <c r="E1546" s="82">
        <f>'SOW Units'!L60</f>
        <v>0</v>
      </c>
      <c r="F1546" s="34">
        <f>'SOW Units'!G60</f>
        <v>40</v>
      </c>
      <c r="G1546" s="244">
        <f t="shared" si="254"/>
        <v>0</v>
      </c>
      <c r="H1546" s="85">
        <v>0</v>
      </c>
      <c r="I1546" s="360">
        <f t="shared" si="255"/>
        <v>0</v>
      </c>
      <c r="J1546" s="89">
        <v>0</v>
      </c>
      <c r="K1546" s="244">
        <f t="shared" si="238"/>
        <v>0</v>
      </c>
      <c r="L1546" s="93">
        <f t="shared" si="256"/>
        <v>0</v>
      </c>
      <c r="M1546" s="375">
        <f t="shared" si="257"/>
        <v>0</v>
      </c>
      <c r="N1546" s="225" t="b">
        <f t="shared" si="245"/>
        <v>0</v>
      </c>
      <c r="O1546" s="36"/>
      <c r="P1546" s="36"/>
      <c r="Q1546" s="36"/>
      <c r="R1546" s="36"/>
    </row>
    <row r="1547" spans="1:18" s="8" customFormat="1" ht="16.5" hidden="1" customHeight="1" x14ac:dyDescent="0.35">
      <c r="A1547" s="122" t="str">
        <f>'SOW Units'!B61</f>
        <v>5-9.</v>
      </c>
      <c r="B1547" s="542" t="str">
        <f>IF('SOW Units'!C61="","",'SOW Units'!C61)</f>
        <v xml:space="preserve">HSA or MR Boring, &gt; 6 to 10 inch diameter, &lt; 50 foot total depth </v>
      </c>
      <c r="C1547" s="543"/>
      <c r="D1547" s="57" t="str">
        <f>IF('SOW Units'!E61="","",'SOW Units'!E61)</f>
        <v>Per Foot</v>
      </c>
      <c r="E1547" s="82">
        <f>'SOW Units'!L61</f>
        <v>0</v>
      </c>
      <c r="F1547" s="34">
        <f>'SOW Units'!G61</f>
        <v>26.11</v>
      </c>
      <c r="G1547" s="244">
        <f t="shared" si="254"/>
        <v>0</v>
      </c>
      <c r="H1547" s="85">
        <v>0</v>
      </c>
      <c r="I1547" s="360">
        <f t="shared" si="255"/>
        <v>0</v>
      </c>
      <c r="J1547" s="89">
        <v>0</v>
      </c>
      <c r="K1547" s="244">
        <f t="shared" si="238"/>
        <v>0</v>
      </c>
      <c r="L1547" s="93">
        <f t="shared" si="256"/>
        <v>0</v>
      </c>
      <c r="M1547" s="375">
        <f t="shared" si="257"/>
        <v>0</v>
      </c>
      <c r="N1547" s="225" t="b">
        <f t="shared" si="245"/>
        <v>0</v>
      </c>
      <c r="O1547" s="36"/>
      <c r="P1547" s="36"/>
      <c r="Q1547" s="36"/>
      <c r="R1547" s="36"/>
    </row>
    <row r="1548" spans="1:18" s="8" customFormat="1" ht="16.5" hidden="1" customHeight="1" x14ac:dyDescent="0.35">
      <c r="A1548" s="122" t="str">
        <f>'SOW Units'!B62</f>
        <v>5-10.</v>
      </c>
      <c r="B1548" s="542" t="str">
        <f>IF('SOW Units'!C62="","",'SOW Units'!C62)</f>
        <v xml:space="preserve">HSA or MR Boring, &gt; 6 to 10 inch diameter, 50 to 100 foot total depth </v>
      </c>
      <c r="C1548" s="543"/>
      <c r="D1548" s="57" t="str">
        <f>IF('SOW Units'!E62="","",'SOW Units'!E62)</f>
        <v>Per Foot</v>
      </c>
      <c r="E1548" s="82">
        <f>'SOW Units'!L62</f>
        <v>0</v>
      </c>
      <c r="F1548" s="34">
        <f>'SOW Units'!G62</f>
        <v>28.66</v>
      </c>
      <c r="G1548" s="244">
        <f t="shared" si="254"/>
        <v>0</v>
      </c>
      <c r="H1548" s="85">
        <v>0</v>
      </c>
      <c r="I1548" s="360">
        <f t="shared" si="255"/>
        <v>0</v>
      </c>
      <c r="J1548" s="89">
        <v>0</v>
      </c>
      <c r="K1548" s="244">
        <f t="shared" si="238"/>
        <v>0</v>
      </c>
      <c r="L1548" s="93">
        <f t="shared" si="256"/>
        <v>0</v>
      </c>
      <c r="M1548" s="375">
        <f t="shared" si="257"/>
        <v>0</v>
      </c>
      <c r="N1548" s="225" t="b">
        <f t="shared" si="245"/>
        <v>0</v>
      </c>
      <c r="O1548" s="36"/>
      <c r="P1548" s="36"/>
      <c r="Q1548" s="36"/>
      <c r="R1548" s="36"/>
    </row>
    <row r="1549" spans="1:18" s="8" customFormat="1" ht="16.5" hidden="1" customHeight="1" x14ac:dyDescent="0.35">
      <c r="A1549" s="122" t="str">
        <f>'SOW Units'!B63</f>
        <v>5-11.</v>
      </c>
      <c r="B1549" s="542" t="str">
        <f>IF('SOW Units'!C63="","",'SOW Units'!C63)</f>
        <v xml:space="preserve">HSA or MR Boring, &gt; 6 to 10 inch diameter, &gt; 100 foot total depth </v>
      </c>
      <c r="C1549" s="543"/>
      <c r="D1549" s="57" t="str">
        <f>IF('SOW Units'!E63="","",'SOW Units'!E63)</f>
        <v>Per Foot</v>
      </c>
      <c r="E1549" s="82">
        <f>'SOW Units'!L63</f>
        <v>0</v>
      </c>
      <c r="F1549" s="34">
        <f>'SOW Units'!G63</f>
        <v>28.35</v>
      </c>
      <c r="G1549" s="244">
        <f t="shared" si="254"/>
        <v>0</v>
      </c>
      <c r="H1549" s="85">
        <v>0</v>
      </c>
      <c r="I1549" s="360">
        <f t="shared" si="255"/>
        <v>0</v>
      </c>
      <c r="J1549" s="89">
        <v>0</v>
      </c>
      <c r="K1549" s="244">
        <f t="shared" si="238"/>
        <v>0</v>
      </c>
      <c r="L1549" s="93">
        <f t="shared" si="256"/>
        <v>0</v>
      </c>
      <c r="M1549" s="375">
        <f t="shared" si="257"/>
        <v>0</v>
      </c>
      <c r="N1549" s="225" t="b">
        <f t="shared" si="245"/>
        <v>0</v>
      </c>
      <c r="O1549" s="36"/>
      <c r="P1549" s="36"/>
      <c r="Q1549" s="36"/>
      <c r="R1549" s="36"/>
    </row>
    <row r="1550" spans="1:18" s="8" customFormat="1" ht="16.5" hidden="1" customHeight="1" x14ac:dyDescent="0.35">
      <c r="A1550" s="122" t="str">
        <f>'SOW Units'!B64</f>
        <v>5-12.</v>
      </c>
      <c r="B1550" s="542" t="str">
        <f>IF('SOW Units'!C64="","",'SOW Units'!C64)</f>
        <v xml:space="preserve">HSA or MR Boring, &gt; 10 to 14 inch diameter, &lt; 50 foot total depth </v>
      </c>
      <c r="C1550" s="543"/>
      <c r="D1550" s="57" t="str">
        <f>IF('SOW Units'!E64="","",'SOW Units'!E64)</f>
        <v>Per Foot</v>
      </c>
      <c r="E1550" s="82">
        <f>'SOW Units'!L64</f>
        <v>0</v>
      </c>
      <c r="F1550" s="34">
        <f>'SOW Units'!G64</f>
        <v>36.450000000000003</v>
      </c>
      <c r="G1550" s="244">
        <f t="shared" si="254"/>
        <v>0</v>
      </c>
      <c r="H1550" s="85">
        <v>0</v>
      </c>
      <c r="I1550" s="360">
        <f t="shared" si="255"/>
        <v>0</v>
      </c>
      <c r="J1550" s="89">
        <v>0</v>
      </c>
      <c r="K1550" s="244">
        <f t="shared" si="238"/>
        <v>0</v>
      </c>
      <c r="L1550" s="93">
        <f t="shared" si="256"/>
        <v>0</v>
      </c>
      <c r="M1550" s="375">
        <f t="shared" si="257"/>
        <v>0</v>
      </c>
      <c r="N1550" s="225" t="b">
        <f t="shared" si="245"/>
        <v>0</v>
      </c>
      <c r="O1550" s="36"/>
      <c r="P1550" s="36"/>
      <c r="Q1550" s="36"/>
      <c r="R1550" s="36"/>
    </row>
    <row r="1551" spans="1:18" s="8" customFormat="1" ht="16.5" hidden="1" customHeight="1" x14ac:dyDescent="0.35">
      <c r="A1551" s="122" t="str">
        <f>'SOW Units'!B65</f>
        <v>5-13.</v>
      </c>
      <c r="B1551" s="542" t="str">
        <f>IF('SOW Units'!C65="","",'SOW Units'!C65)</f>
        <v xml:space="preserve">HSA or MR Boring, &gt; 10 to 14 inch diameter, 50 to 100 foot total depth </v>
      </c>
      <c r="C1551" s="543"/>
      <c r="D1551" s="57" t="str">
        <f>IF('SOW Units'!E65="","",'SOW Units'!E65)</f>
        <v>Per Foot</v>
      </c>
      <c r="E1551" s="82">
        <f>'SOW Units'!L65</f>
        <v>0</v>
      </c>
      <c r="F1551" s="34">
        <f>'SOW Units'!G65</f>
        <v>37.61</v>
      </c>
      <c r="G1551" s="244">
        <f t="shared" si="254"/>
        <v>0</v>
      </c>
      <c r="H1551" s="85">
        <v>0</v>
      </c>
      <c r="I1551" s="360">
        <f t="shared" si="255"/>
        <v>0</v>
      </c>
      <c r="J1551" s="89">
        <v>0</v>
      </c>
      <c r="K1551" s="244">
        <f t="shared" si="238"/>
        <v>0</v>
      </c>
      <c r="L1551" s="93">
        <f t="shared" si="256"/>
        <v>0</v>
      </c>
      <c r="M1551" s="375">
        <f t="shared" si="257"/>
        <v>0</v>
      </c>
      <c r="N1551" s="225" t="b">
        <f t="shared" si="245"/>
        <v>0</v>
      </c>
      <c r="O1551" s="36"/>
      <c r="P1551" s="36"/>
      <c r="Q1551" s="36"/>
      <c r="R1551" s="36"/>
    </row>
    <row r="1552" spans="1:18" s="8" customFormat="1" ht="16.5" hidden="1" customHeight="1" x14ac:dyDescent="0.35">
      <c r="A1552" s="122" t="str">
        <f>'SOW Units'!B66</f>
        <v>5-14.</v>
      </c>
      <c r="B1552" s="542" t="str">
        <f>IF('SOW Units'!C66="","",'SOW Units'!C66)</f>
        <v xml:space="preserve">HSA or MR Boring, &gt; 10 to 14 inch diameter, &gt; 100 foot total depth </v>
      </c>
      <c r="C1552" s="543"/>
      <c r="D1552" s="57" t="str">
        <f>IF('SOW Units'!E66="","",'SOW Units'!E66)</f>
        <v>Per Foot</v>
      </c>
      <c r="E1552" s="82">
        <f>'SOW Units'!L66</f>
        <v>0</v>
      </c>
      <c r="F1552" s="34">
        <f>'SOW Units'!G66</f>
        <v>36.75</v>
      </c>
      <c r="G1552" s="244">
        <f t="shared" si="254"/>
        <v>0</v>
      </c>
      <c r="H1552" s="85">
        <v>0</v>
      </c>
      <c r="I1552" s="360">
        <f t="shared" si="255"/>
        <v>0</v>
      </c>
      <c r="J1552" s="89">
        <v>0</v>
      </c>
      <c r="K1552" s="244">
        <f t="shared" si="238"/>
        <v>0</v>
      </c>
      <c r="L1552" s="93">
        <f t="shared" si="256"/>
        <v>0</v>
      </c>
      <c r="M1552" s="375">
        <f t="shared" si="257"/>
        <v>0</v>
      </c>
      <c r="N1552" s="225" t="b">
        <f t="shared" si="245"/>
        <v>0</v>
      </c>
      <c r="O1552" s="36"/>
      <c r="P1552" s="36"/>
      <c r="Q1552" s="36"/>
      <c r="R1552" s="36"/>
    </row>
    <row r="1553" spans="1:18" s="8" customFormat="1" ht="16.5" hidden="1" customHeight="1" x14ac:dyDescent="0.35">
      <c r="A1553" s="122" t="str">
        <f>'SOW Units'!B67</f>
        <v>5-15.</v>
      </c>
      <c r="B1553" s="542" t="str">
        <f>IF('SOW Units'!C67="","",'SOW Units'!C67)</f>
        <v xml:space="preserve">Sonic Boring, ≤ 6 inch diameter, &lt; 50 foot total depth </v>
      </c>
      <c r="C1553" s="543"/>
      <c r="D1553" s="57" t="str">
        <f>IF('SOW Units'!E67="","",'SOW Units'!E67)</f>
        <v>Per Foot</v>
      </c>
      <c r="E1553" s="82">
        <f>'SOW Units'!L67</f>
        <v>0</v>
      </c>
      <c r="F1553" s="34">
        <f>'SOW Units'!G67</f>
        <v>32.799999999999997</v>
      </c>
      <c r="G1553" s="244">
        <f t="shared" si="254"/>
        <v>0</v>
      </c>
      <c r="H1553" s="85">
        <v>0</v>
      </c>
      <c r="I1553" s="360">
        <f t="shared" si="255"/>
        <v>0</v>
      </c>
      <c r="J1553" s="89">
        <v>0</v>
      </c>
      <c r="K1553" s="244">
        <f t="shared" si="238"/>
        <v>0</v>
      </c>
      <c r="L1553" s="93">
        <f t="shared" si="256"/>
        <v>0</v>
      </c>
      <c r="M1553" s="375">
        <f t="shared" si="257"/>
        <v>0</v>
      </c>
      <c r="N1553" s="225" t="b">
        <f t="shared" si="245"/>
        <v>0</v>
      </c>
      <c r="O1553" s="36"/>
      <c r="P1553" s="36"/>
      <c r="Q1553" s="36"/>
      <c r="R1553" s="36"/>
    </row>
    <row r="1554" spans="1:18" s="8" customFormat="1" ht="16.5" hidden="1" customHeight="1" x14ac:dyDescent="0.35">
      <c r="A1554" s="122" t="str">
        <f>'SOW Units'!B68</f>
        <v>5-16.</v>
      </c>
      <c r="B1554" s="542" t="str">
        <f>IF('SOW Units'!C68="","",'SOW Units'!C68)</f>
        <v xml:space="preserve">Sonic Boring, ≤ 6 inch diameter, 50 to 100 foot total depth </v>
      </c>
      <c r="C1554" s="543"/>
      <c r="D1554" s="57" t="str">
        <f>IF('SOW Units'!E68="","",'SOW Units'!E68)</f>
        <v>Per Foot</v>
      </c>
      <c r="E1554" s="82">
        <f>'SOW Units'!L68</f>
        <v>0</v>
      </c>
      <c r="F1554" s="34">
        <f>'SOW Units'!G68</f>
        <v>34.03</v>
      </c>
      <c r="G1554" s="244">
        <f t="shared" si="254"/>
        <v>0</v>
      </c>
      <c r="H1554" s="85">
        <v>0</v>
      </c>
      <c r="I1554" s="360">
        <f t="shared" si="255"/>
        <v>0</v>
      </c>
      <c r="J1554" s="89">
        <v>0</v>
      </c>
      <c r="K1554" s="244">
        <f t="shared" si="238"/>
        <v>0</v>
      </c>
      <c r="L1554" s="93">
        <f t="shared" si="256"/>
        <v>0</v>
      </c>
      <c r="M1554" s="375">
        <f t="shared" si="257"/>
        <v>0</v>
      </c>
      <c r="N1554" s="225" t="b">
        <f t="shared" si="245"/>
        <v>0</v>
      </c>
      <c r="O1554" s="36"/>
      <c r="P1554" s="36"/>
      <c r="Q1554" s="36"/>
      <c r="R1554" s="36"/>
    </row>
    <row r="1555" spans="1:18" s="9" customFormat="1" ht="16.5" hidden="1" customHeight="1" x14ac:dyDescent="0.35">
      <c r="A1555" s="122" t="str">
        <f>'SOW Units'!B69</f>
        <v>5-17.</v>
      </c>
      <c r="B1555" s="542" t="str">
        <f>IF('SOW Units'!C69="","",'SOW Units'!C69)</f>
        <v xml:space="preserve">Sonic Boring, ≤ 6 inch diameter, &gt; 100 foot total depth </v>
      </c>
      <c r="C1555" s="543"/>
      <c r="D1555" s="57" t="str">
        <f>IF('SOW Units'!E69="","",'SOW Units'!E69)</f>
        <v>Per Foot</v>
      </c>
      <c r="E1555" s="82">
        <f>'SOW Units'!L69</f>
        <v>0</v>
      </c>
      <c r="F1555" s="34">
        <f>'SOW Units'!G69</f>
        <v>40.5</v>
      </c>
      <c r="G1555" s="244">
        <f t="shared" si="254"/>
        <v>0</v>
      </c>
      <c r="H1555" s="85">
        <v>0</v>
      </c>
      <c r="I1555" s="360">
        <f t="shared" si="255"/>
        <v>0</v>
      </c>
      <c r="J1555" s="89">
        <v>0</v>
      </c>
      <c r="K1555" s="244">
        <f t="shared" si="238"/>
        <v>0</v>
      </c>
      <c r="L1555" s="93">
        <f t="shared" si="256"/>
        <v>0</v>
      </c>
      <c r="M1555" s="375">
        <f t="shared" si="257"/>
        <v>0</v>
      </c>
      <c r="N1555" s="225" t="b">
        <f t="shared" si="245"/>
        <v>0</v>
      </c>
      <c r="O1555" s="45"/>
      <c r="P1555" s="45"/>
      <c r="Q1555" s="45"/>
      <c r="R1555" s="45"/>
    </row>
    <row r="1556" spans="1:18" s="8" customFormat="1" ht="16.5" hidden="1" customHeight="1" x14ac:dyDescent="0.35">
      <c r="A1556" s="122" t="str">
        <f>'SOW Units'!B70</f>
        <v>5-18.</v>
      </c>
      <c r="B1556" s="542" t="str">
        <f>IF('SOW Units'!C70="","",'SOW Units'!C70)</f>
        <v xml:space="preserve">Sonic Boring, &gt; 6 to 10 inch diameter, &lt; 50 foot total depth </v>
      </c>
      <c r="C1556" s="543"/>
      <c r="D1556" s="57" t="str">
        <f>IF('SOW Units'!E70="","",'SOW Units'!E70)</f>
        <v>Per Foot</v>
      </c>
      <c r="E1556" s="82">
        <f>'SOW Units'!L70</f>
        <v>0</v>
      </c>
      <c r="F1556" s="34">
        <f>'SOW Units'!G70</f>
        <v>42.52</v>
      </c>
      <c r="G1556" s="244">
        <f t="shared" si="254"/>
        <v>0</v>
      </c>
      <c r="H1556" s="85">
        <v>0</v>
      </c>
      <c r="I1556" s="360">
        <f t="shared" si="255"/>
        <v>0</v>
      </c>
      <c r="J1556" s="89">
        <v>0</v>
      </c>
      <c r="K1556" s="244">
        <f t="shared" si="238"/>
        <v>0</v>
      </c>
      <c r="L1556" s="93">
        <f t="shared" si="256"/>
        <v>0</v>
      </c>
      <c r="M1556" s="375">
        <f t="shared" si="257"/>
        <v>0</v>
      </c>
      <c r="N1556" s="225" t="b">
        <f t="shared" si="245"/>
        <v>0</v>
      </c>
      <c r="O1556" s="36"/>
      <c r="P1556" s="36"/>
      <c r="Q1556" s="36"/>
      <c r="R1556" s="36"/>
    </row>
    <row r="1557" spans="1:18" s="8" customFormat="1" ht="16.5" hidden="1" customHeight="1" x14ac:dyDescent="0.35">
      <c r="A1557" s="122" t="str">
        <f>'SOW Units'!B71</f>
        <v>5-19.</v>
      </c>
      <c r="B1557" s="542" t="str">
        <f>IF('SOW Units'!C71="","",'SOW Units'!C71)</f>
        <v xml:space="preserve">Sonic Boring, &gt; 6 to 10 inch diameter, 50 to 100 foot total depth </v>
      </c>
      <c r="C1557" s="543"/>
      <c r="D1557" s="57" t="str">
        <f>IF('SOW Units'!E71="","",'SOW Units'!E71)</f>
        <v>Per Foot</v>
      </c>
      <c r="E1557" s="82">
        <f>'SOW Units'!L71</f>
        <v>0</v>
      </c>
      <c r="F1557" s="34">
        <f>'SOW Units'!G71</f>
        <v>48.61</v>
      </c>
      <c r="G1557" s="244">
        <f t="shared" si="254"/>
        <v>0</v>
      </c>
      <c r="H1557" s="85">
        <v>0</v>
      </c>
      <c r="I1557" s="360">
        <f t="shared" si="255"/>
        <v>0</v>
      </c>
      <c r="J1557" s="89">
        <v>0</v>
      </c>
      <c r="K1557" s="244">
        <f t="shared" si="238"/>
        <v>0</v>
      </c>
      <c r="L1557" s="93">
        <f t="shared" si="256"/>
        <v>0</v>
      </c>
      <c r="M1557" s="375">
        <f t="shared" si="257"/>
        <v>0</v>
      </c>
      <c r="N1557" s="225" t="b">
        <f t="shared" si="245"/>
        <v>0</v>
      </c>
      <c r="O1557" s="36"/>
      <c r="P1557" s="36"/>
      <c r="Q1557" s="36"/>
      <c r="R1557" s="36"/>
    </row>
    <row r="1558" spans="1:18" s="8" customFormat="1" ht="16.5" hidden="1" customHeight="1" x14ac:dyDescent="0.35">
      <c r="A1558" s="122" t="str">
        <f>'SOW Units'!B72</f>
        <v>5-20.</v>
      </c>
      <c r="B1558" s="542" t="str">
        <f>IF('SOW Units'!C72="","",'SOW Units'!C72)</f>
        <v xml:space="preserve">Sonic Boring, &gt; 6 to 10 inch diameter, &gt; 100 foot total depth </v>
      </c>
      <c r="C1558" s="543"/>
      <c r="D1558" s="57" t="str">
        <f>IF('SOW Units'!E72="","",'SOW Units'!E72)</f>
        <v>Per Foot</v>
      </c>
      <c r="E1558" s="82">
        <f>'SOW Units'!L72</f>
        <v>0</v>
      </c>
      <c r="F1558" s="34">
        <f>'SOW Units'!G72</f>
        <v>52.09</v>
      </c>
      <c r="G1558" s="244">
        <f t="shared" si="254"/>
        <v>0</v>
      </c>
      <c r="H1558" s="85">
        <v>0</v>
      </c>
      <c r="I1558" s="360">
        <f t="shared" si="255"/>
        <v>0</v>
      </c>
      <c r="J1558" s="89">
        <v>0</v>
      </c>
      <c r="K1558" s="244">
        <f t="shared" si="238"/>
        <v>0</v>
      </c>
      <c r="L1558" s="93">
        <f t="shared" si="256"/>
        <v>0</v>
      </c>
      <c r="M1558" s="375">
        <f t="shared" si="257"/>
        <v>0</v>
      </c>
      <c r="N1558" s="225" t="b">
        <f t="shared" si="245"/>
        <v>0</v>
      </c>
      <c r="O1558" s="36"/>
      <c r="P1558" s="36"/>
      <c r="Q1558" s="36"/>
      <c r="R1558" s="36"/>
    </row>
    <row r="1559" spans="1:18" s="8" customFormat="1" ht="16.5" hidden="1" customHeight="1" x14ac:dyDescent="0.35">
      <c r="A1559" s="122" t="str">
        <f>'SOW Units'!B73</f>
        <v>5-21.</v>
      </c>
      <c r="B1559" s="542" t="str">
        <f>IF('SOW Units'!C73="","",'SOW Units'!C73)</f>
        <v xml:space="preserve">Sonic Boring, &gt; 10 to 14 inch diameter, &lt; 50 foot total depth </v>
      </c>
      <c r="C1559" s="543"/>
      <c r="D1559" s="57" t="str">
        <f>IF('SOW Units'!E73="","",'SOW Units'!E73)</f>
        <v>Per Foot</v>
      </c>
      <c r="E1559" s="82">
        <f>'SOW Units'!L73</f>
        <v>0</v>
      </c>
      <c r="F1559" s="34">
        <f>'SOW Units'!G73</f>
        <v>66.84</v>
      </c>
      <c r="G1559" s="244">
        <f t="shared" si="254"/>
        <v>0</v>
      </c>
      <c r="H1559" s="85">
        <v>0</v>
      </c>
      <c r="I1559" s="360">
        <f t="shared" si="255"/>
        <v>0</v>
      </c>
      <c r="J1559" s="89">
        <v>0</v>
      </c>
      <c r="K1559" s="244">
        <f t="shared" si="238"/>
        <v>0</v>
      </c>
      <c r="L1559" s="93">
        <f t="shared" si="256"/>
        <v>0</v>
      </c>
      <c r="M1559" s="375">
        <f t="shared" si="257"/>
        <v>0</v>
      </c>
      <c r="N1559" s="225" t="b">
        <f t="shared" si="245"/>
        <v>0</v>
      </c>
      <c r="O1559" s="36"/>
      <c r="P1559" s="36"/>
      <c r="Q1559" s="36"/>
      <c r="R1559" s="36"/>
    </row>
    <row r="1560" spans="1:18" s="8" customFormat="1" ht="16.5" hidden="1" customHeight="1" x14ac:dyDescent="0.35">
      <c r="A1560" s="122" t="str">
        <f>'SOW Units'!B74</f>
        <v>5-22.</v>
      </c>
      <c r="B1560" s="542" t="str">
        <f>IF('SOW Units'!C74="","",'SOW Units'!C74)</f>
        <v xml:space="preserve">Sonic Boring, &gt; 10 to 14 inch diameter, 50 to 100 foot total depth </v>
      </c>
      <c r="C1560" s="543"/>
      <c r="D1560" s="57" t="str">
        <f>IF('SOW Units'!E74="","",'SOW Units'!E74)</f>
        <v>Per Foot</v>
      </c>
      <c r="E1560" s="82">
        <f>'SOW Units'!L74</f>
        <v>0</v>
      </c>
      <c r="F1560" s="34">
        <f>'SOW Units'!G74</f>
        <v>75.239999999999995</v>
      </c>
      <c r="G1560" s="244">
        <f t="shared" si="254"/>
        <v>0</v>
      </c>
      <c r="H1560" s="85">
        <v>0</v>
      </c>
      <c r="I1560" s="360">
        <f t="shared" si="255"/>
        <v>0</v>
      </c>
      <c r="J1560" s="89">
        <v>0</v>
      </c>
      <c r="K1560" s="244">
        <f t="shared" si="238"/>
        <v>0</v>
      </c>
      <c r="L1560" s="93">
        <f t="shared" si="256"/>
        <v>0</v>
      </c>
      <c r="M1560" s="375">
        <f t="shared" si="257"/>
        <v>0</v>
      </c>
      <c r="N1560" s="225" t="b">
        <f t="shared" si="245"/>
        <v>0</v>
      </c>
      <c r="O1560" s="36"/>
      <c r="P1560" s="36"/>
      <c r="Q1560" s="36"/>
      <c r="R1560" s="36"/>
    </row>
    <row r="1561" spans="1:18" s="8" customFormat="1" ht="16.5" hidden="1" customHeight="1" x14ac:dyDescent="0.35">
      <c r="A1561" s="122" t="str">
        <f>'SOW Units'!B75</f>
        <v>5-23.</v>
      </c>
      <c r="B1561" s="542" t="str">
        <f>IF('SOW Units'!C75="","",'SOW Units'!C75)</f>
        <v xml:space="preserve">Sonic Boring, &gt; 10 to 14 inch diameter, &gt; 100 foot total depth </v>
      </c>
      <c r="C1561" s="543"/>
      <c r="D1561" s="57" t="str">
        <f>IF('SOW Units'!E75="","",'SOW Units'!E75)</f>
        <v>Per Foot</v>
      </c>
      <c r="E1561" s="82">
        <f>'SOW Units'!L75</f>
        <v>0</v>
      </c>
      <c r="F1561" s="34">
        <f>'SOW Units'!G75</f>
        <v>98.39</v>
      </c>
      <c r="G1561" s="244">
        <f t="shared" si="254"/>
        <v>0</v>
      </c>
      <c r="H1561" s="85">
        <v>0</v>
      </c>
      <c r="I1561" s="360">
        <f t="shared" si="255"/>
        <v>0</v>
      </c>
      <c r="J1561" s="89">
        <v>0</v>
      </c>
      <c r="K1561" s="244">
        <f t="shared" si="238"/>
        <v>0</v>
      </c>
      <c r="L1561" s="93">
        <f t="shared" si="256"/>
        <v>0</v>
      </c>
      <c r="M1561" s="375">
        <f t="shared" si="257"/>
        <v>0</v>
      </c>
      <c r="N1561" s="225" t="b">
        <f t="shared" si="245"/>
        <v>0</v>
      </c>
      <c r="O1561" s="36"/>
      <c r="P1561" s="36"/>
      <c r="Q1561" s="36"/>
      <c r="R1561" s="36"/>
    </row>
    <row r="1562" spans="1:18" s="8" customFormat="1" ht="17.25" hidden="1" customHeight="1" x14ac:dyDescent="0.35">
      <c r="A1562" s="253" t="str">
        <f>'SOW Units'!B76</f>
        <v>6.</v>
      </c>
      <c r="B1562" s="560" t="str">
        <f>IF('SOW Units'!C76="","",'SOW Units'!C76)</f>
        <v>WELL INSTALLATION</v>
      </c>
      <c r="C1562" s="561"/>
      <c r="D1562" s="206" t="str">
        <f>IF('SOW Units'!E76="","",'SOW Units'!E76)</f>
        <v/>
      </c>
      <c r="E1562" s="207"/>
      <c r="F1562" s="194"/>
      <c r="G1562" s="243"/>
      <c r="H1562" s="208"/>
      <c r="I1562" s="359"/>
      <c r="J1562" s="196"/>
      <c r="K1562" s="243"/>
      <c r="L1562" s="209"/>
      <c r="M1562" s="374"/>
      <c r="N1562" s="225" t="b">
        <f t="shared" si="245"/>
        <v>0</v>
      </c>
      <c r="O1562" s="36"/>
      <c r="P1562" s="36"/>
      <c r="Q1562" s="36"/>
      <c r="R1562" s="36"/>
    </row>
    <row r="1563" spans="1:18" s="8" customFormat="1" ht="16.5" hidden="1" customHeight="1" x14ac:dyDescent="0.35">
      <c r="A1563" s="122" t="str">
        <f>'SOW Units'!B77</f>
        <v>6-1.</v>
      </c>
      <c r="B1563" s="542" t="str">
        <f>IF('SOW Units'!C77="","",'SOW Units'!C77)</f>
        <v>Well Installation - 1 inch diameter</v>
      </c>
      <c r="C1563" s="543"/>
      <c r="D1563" s="57" t="str">
        <f>IF('SOW Units'!E77="","",'SOW Units'!E77)</f>
        <v>Per Foot</v>
      </c>
      <c r="E1563" s="82">
        <f>'SOW Units'!L77</f>
        <v>0</v>
      </c>
      <c r="F1563" s="34">
        <f>'SOW Units'!G77</f>
        <v>25.51</v>
      </c>
      <c r="G1563" s="244">
        <f t="shared" ref="G1563:G1582" si="258">$F1563*E1563</f>
        <v>0</v>
      </c>
      <c r="H1563" s="85">
        <v>0</v>
      </c>
      <c r="I1563" s="360">
        <f t="shared" ref="I1563:I1582" si="259">H1563*F1563</f>
        <v>0</v>
      </c>
      <c r="J1563" s="89">
        <v>0</v>
      </c>
      <c r="K1563" s="244">
        <f t="shared" ref="K1563:K1626" si="260">$F1563*J1563</f>
        <v>0</v>
      </c>
      <c r="L1563" s="93">
        <f t="shared" ref="L1563:L1582" si="261">E1563-H1563-J1563</f>
        <v>0</v>
      </c>
      <c r="M1563" s="375">
        <f t="shared" ref="M1563:M1582" si="262">G1563-I1563-K1563</f>
        <v>0</v>
      </c>
      <c r="N1563" s="225" t="b">
        <f t="shared" si="245"/>
        <v>0</v>
      </c>
      <c r="O1563" s="36"/>
      <c r="P1563" s="36"/>
      <c r="Q1563" s="36"/>
      <c r="R1563" s="36"/>
    </row>
    <row r="1564" spans="1:18" s="8" customFormat="1" ht="16.5" hidden="1" customHeight="1" x14ac:dyDescent="0.35">
      <c r="A1564" s="122" t="str">
        <f>'SOW Units'!B78</f>
        <v>6-2.a.</v>
      </c>
      <c r="B1564" s="542" t="str">
        <f>IF('SOW Units'!C78="","",'SOW Units'!C78)</f>
        <v>Well Installation - 2 inch diameter (vertical)</v>
      </c>
      <c r="C1564" s="543"/>
      <c r="D1564" s="57" t="str">
        <f>IF('SOW Units'!E78="","",'SOW Units'!E78)</f>
        <v>Per Foot</v>
      </c>
      <c r="E1564" s="82">
        <f>'SOW Units'!L78</f>
        <v>0</v>
      </c>
      <c r="F1564" s="34">
        <f>'SOW Units'!G78</f>
        <v>38.380000000000003</v>
      </c>
      <c r="G1564" s="244">
        <f t="shared" si="258"/>
        <v>0</v>
      </c>
      <c r="H1564" s="85">
        <v>0</v>
      </c>
      <c r="I1564" s="360">
        <f t="shared" si="259"/>
        <v>0</v>
      </c>
      <c r="J1564" s="89">
        <v>0</v>
      </c>
      <c r="K1564" s="244">
        <f t="shared" si="260"/>
        <v>0</v>
      </c>
      <c r="L1564" s="93">
        <f t="shared" si="261"/>
        <v>0</v>
      </c>
      <c r="M1564" s="375">
        <f t="shared" si="262"/>
        <v>0</v>
      </c>
      <c r="N1564" s="225" t="b">
        <f t="shared" si="245"/>
        <v>0</v>
      </c>
      <c r="O1564" s="36"/>
      <c r="P1564" s="36"/>
      <c r="Q1564" s="36"/>
      <c r="R1564" s="36"/>
    </row>
    <row r="1565" spans="1:18" s="8" customFormat="1" ht="16.5" hidden="1" customHeight="1" x14ac:dyDescent="0.35">
      <c r="A1565" s="122" t="str">
        <f>'SOW Units'!B79</f>
        <v>6-2.b.</v>
      </c>
      <c r="B1565" s="542" t="str">
        <f>IF('SOW Units'!C79="","",'SOW Units'!C79)</f>
        <v>Well Installation - 2 inch diameter (horizontal, by trenching, not directional drilling)</v>
      </c>
      <c r="C1565" s="543"/>
      <c r="D1565" s="57" t="str">
        <f>IF('SOW Units'!E79="","",'SOW Units'!E79)</f>
        <v>Per Foot</v>
      </c>
      <c r="E1565" s="82">
        <f>'SOW Units'!L79</f>
        <v>0</v>
      </c>
      <c r="F1565" s="34">
        <f>'SOW Units'!G79</f>
        <v>178.5</v>
      </c>
      <c r="G1565" s="244">
        <f t="shared" si="258"/>
        <v>0</v>
      </c>
      <c r="H1565" s="85">
        <v>0</v>
      </c>
      <c r="I1565" s="360">
        <f t="shared" si="259"/>
        <v>0</v>
      </c>
      <c r="J1565" s="89">
        <v>0</v>
      </c>
      <c r="K1565" s="244">
        <f t="shared" si="260"/>
        <v>0</v>
      </c>
      <c r="L1565" s="93">
        <f t="shared" si="261"/>
        <v>0</v>
      </c>
      <c r="M1565" s="375">
        <f t="shared" si="262"/>
        <v>0</v>
      </c>
      <c r="N1565" s="225" t="b">
        <f t="shared" si="245"/>
        <v>0</v>
      </c>
      <c r="O1565" s="36"/>
      <c r="P1565" s="36"/>
      <c r="Q1565" s="36"/>
      <c r="R1565" s="36"/>
    </row>
    <row r="1566" spans="1:18" s="8" customFormat="1" ht="16.5" hidden="1" customHeight="1" x14ac:dyDescent="0.35">
      <c r="A1566" s="122" t="str">
        <f>'SOW Units'!B80</f>
        <v>6-3.a.</v>
      </c>
      <c r="B1566" s="542" t="str">
        <f>IF('SOW Units'!C80="","",'SOW Units'!C80)</f>
        <v>Well Installation - 4 inch diameter (vertical)</v>
      </c>
      <c r="C1566" s="543"/>
      <c r="D1566" s="57" t="str">
        <f>IF('SOW Units'!E80="","",'SOW Units'!E80)</f>
        <v>Per Foot</v>
      </c>
      <c r="E1566" s="82">
        <f>'SOW Units'!L80</f>
        <v>0</v>
      </c>
      <c r="F1566" s="34">
        <f>'SOW Units'!G80</f>
        <v>45.9</v>
      </c>
      <c r="G1566" s="244">
        <f t="shared" si="258"/>
        <v>0</v>
      </c>
      <c r="H1566" s="85">
        <v>0</v>
      </c>
      <c r="I1566" s="360">
        <f t="shared" si="259"/>
        <v>0</v>
      </c>
      <c r="J1566" s="89">
        <v>0</v>
      </c>
      <c r="K1566" s="244">
        <f t="shared" si="260"/>
        <v>0</v>
      </c>
      <c r="L1566" s="93">
        <f t="shared" si="261"/>
        <v>0</v>
      </c>
      <c r="M1566" s="375">
        <f t="shared" si="262"/>
        <v>0</v>
      </c>
      <c r="N1566" s="225" t="b">
        <f t="shared" si="245"/>
        <v>0</v>
      </c>
      <c r="O1566" s="36"/>
      <c r="P1566" s="36"/>
      <c r="Q1566" s="36"/>
      <c r="R1566" s="36"/>
    </row>
    <row r="1567" spans="1:18" s="8" customFormat="1" ht="16.5" hidden="1" customHeight="1" x14ac:dyDescent="0.35">
      <c r="A1567" s="122" t="str">
        <f>'SOW Units'!B81</f>
        <v>6-3.b.</v>
      </c>
      <c r="B1567" s="542" t="str">
        <f>IF('SOW Units'!C81="","",'SOW Units'!C81)</f>
        <v>Well Installation - 4 inch diameter (horizontal, by trenching, not directional drilling)</v>
      </c>
      <c r="C1567" s="543"/>
      <c r="D1567" s="57" t="str">
        <f>IF('SOW Units'!E81="","",'SOW Units'!E81)</f>
        <v>Per Foot</v>
      </c>
      <c r="E1567" s="82">
        <f>'SOW Units'!L81</f>
        <v>0</v>
      </c>
      <c r="F1567" s="34">
        <f>'SOW Units'!G81</f>
        <v>198.9</v>
      </c>
      <c r="G1567" s="244">
        <f t="shared" si="258"/>
        <v>0</v>
      </c>
      <c r="H1567" s="85">
        <v>0</v>
      </c>
      <c r="I1567" s="360">
        <f t="shared" si="259"/>
        <v>0</v>
      </c>
      <c r="J1567" s="89">
        <v>0</v>
      </c>
      <c r="K1567" s="244">
        <f t="shared" si="260"/>
        <v>0</v>
      </c>
      <c r="L1567" s="93">
        <f t="shared" si="261"/>
        <v>0</v>
      </c>
      <c r="M1567" s="375">
        <f t="shared" si="262"/>
        <v>0</v>
      </c>
      <c r="N1567" s="225" t="b">
        <f t="shared" si="245"/>
        <v>0</v>
      </c>
      <c r="O1567" s="36"/>
      <c r="P1567" s="36"/>
      <c r="Q1567" s="36"/>
      <c r="R1567" s="36"/>
    </row>
    <row r="1568" spans="1:18" s="8" customFormat="1" ht="16.5" hidden="1" customHeight="1" x14ac:dyDescent="0.35">
      <c r="A1568" s="122" t="str">
        <f>'SOW Units'!B82</f>
        <v>6-4.</v>
      </c>
      <c r="B1568" s="542" t="str">
        <f>IF('SOW Units'!C82="","",'SOW Units'!C82)</f>
        <v>Well Installation - 6 inch diameter</v>
      </c>
      <c r="C1568" s="543"/>
      <c r="D1568" s="57" t="str">
        <f>IF('SOW Units'!E82="","",'SOW Units'!E82)</f>
        <v>Per Foot</v>
      </c>
      <c r="E1568" s="82">
        <f>'SOW Units'!L82</f>
        <v>0</v>
      </c>
      <c r="F1568" s="34">
        <f>'SOW Units'!G82</f>
        <v>46.3</v>
      </c>
      <c r="G1568" s="244">
        <f t="shared" si="258"/>
        <v>0</v>
      </c>
      <c r="H1568" s="85">
        <v>0</v>
      </c>
      <c r="I1568" s="360">
        <f t="shared" si="259"/>
        <v>0</v>
      </c>
      <c r="J1568" s="89">
        <v>0</v>
      </c>
      <c r="K1568" s="244">
        <f t="shared" si="260"/>
        <v>0</v>
      </c>
      <c r="L1568" s="93">
        <f t="shared" si="261"/>
        <v>0</v>
      </c>
      <c r="M1568" s="375">
        <f t="shared" si="262"/>
        <v>0</v>
      </c>
      <c r="N1568" s="225" t="b">
        <f t="shared" si="245"/>
        <v>0</v>
      </c>
      <c r="O1568" s="36"/>
      <c r="P1568" s="36"/>
      <c r="Q1568" s="36"/>
      <c r="R1568" s="36"/>
    </row>
    <row r="1569" spans="1:18" s="8" customFormat="1" ht="16.5" hidden="1" customHeight="1" x14ac:dyDescent="0.35">
      <c r="A1569" s="122" t="str">
        <f>'SOW Units'!B83</f>
        <v>6-5.</v>
      </c>
      <c r="B1569" s="542" t="str">
        <f>IF('SOW Units'!C83="","",'SOW Units'!C83)</f>
        <v>Surface Casing - 6 inch diameter</v>
      </c>
      <c r="C1569" s="543"/>
      <c r="D1569" s="57" t="str">
        <f>IF('SOW Units'!E83="","",'SOW Units'!E83)</f>
        <v>Per Foot</v>
      </c>
      <c r="E1569" s="82">
        <f>'SOW Units'!L83</f>
        <v>0</v>
      </c>
      <c r="F1569" s="34">
        <f>'SOW Units'!G83</f>
        <v>44.1</v>
      </c>
      <c r="G1569" s="244">
        <f t="shared" si="258"/>
        <v>0</v>
      </c>
      <c r="H1569" s="85">
        <v>0</v>
      </c>
      <c r="I1569" s="360">
        <f t="shared" si="259"/>
        <v>0</v>
      </c>
      <c r="J1569" s="89">
        <v>0</v>
      </c>
      <c r="K1569" s="244">
        <f t="shared" si="260"/>
        <v>0</v>
      </c>
      <c r="L1569" s="93">
        <f t="shared" si="261"/>
        <v>0</v>
      </c>
      <c r="M1569" s="375">
        <f t="shared" si="262"/>
        <v>0</v>
      </c>
      <c r="N1569" s="225" t="b">
        <f t="shared" si="245"/>
        <v>0</v>
      </c>
      <c r="O1569" s="36"/>
      <c r="P1569" s="36"/>
      <c r="Q1569" s="36"/>
      <c r="R1569" s="36"/>
    </row>
    <row r="1570" spans="1:18" s="8" customFormat="1" ht="16.5" hidden="1" customHeight="1" x14ac:dyDescent="0.35">
      <c r="A1570" s="122" t="str">
        <f>'SOW Units'!B84</f>
        <v>6-6.</v>
      </c>
      <c r="B1570" s="542" t="str">
        <f>IF('SOW Units'!C84="","",'SOW Units'!C84)</f>
        <v>Surface Casing - 8 inch diameter</v>
      </c>
      <c r="C1570" s="543"/>
      <c r="D1570" s="57" t="str">
        <f>IF('SOW Units'!E84="","",'SOW Units'!E84)</f>
        <v>Per Foot</v>
      </c>
      <c r="E1570" s="82">
        <f>'SOW Units'!L84</f>
        <v>0</v>
      </c>
      <c r="F1570" s="34">
        <f>'SOW Units'!G84</f>
        <v>44.1</v>
      </c>
      <c r="G1570" s="244">
        <f t="shared" si="258"/>
        <v>0</v>
      </c>
      <c r="H1570" s="85">
        <v>0</v>
      </c>
      <c r="I1570" s="360">
        <f t="shared" si="259"/>
        <v>0</v>
      </c>
      <c r="J1570" s="89">
        <v>0</v>
      </c>
      <c r="K1570" s="244">
        <f t="shared" si="260"/>
        <v>0</v>
      </c>
      <c r="L1570" s="93">
        <f t="shared" si="261"/>
        <v>0</v>
      </c>
      <c r="M1570" s="375">
        <f t="shared" si="262"/>
        <v>0</v>
      </c>
      <c r="N1570" s="225" t="b">
        <f t="shared" si="245"/>
        <v>0</v>
      </c>
      <c r="O1570" s="36"/>
      <c r="P1570" s="36"/>
      <c r="Q1570" s="36"/>
      <c r="R1570" s="36"/>
    </row>
    <row r="1571" spans="1:18" s="9" customFormat="1" ht="16.5" hidden="1" customHeight="1" x14ac:dyDescent="0.35">
      <c r="A1571" s="122" t="str">
        <f>'SOW Units'!B85</f>
        <v>6-7.</v>
      </c>
      <c r="B1571" s="542" t="str">
        <f>IF('SOW Units'!C85="","",'SOW Units'!C85)</f>
        <v>Surface Casing - 10 inch diameter</v>
      </c>
      <c r="C1571" s="543"/>
      <c r="D1571" s="57" t="str">
        <f>IF('SOW Units'!E85="","",'SOW Units'!E85)</f>
        <v>Per Foot</v>
      </c>
      <c r="E1571" s="82">
        <f>'SOW Units'!L85</f>
        <v>0</v>
      </c>
      <c r="F1571" s="34">
        <f>'SOW Units'!G85</f>
        <v>63.94</v>
      </c>
      <c r="G1571" s="244">
        <f t="shared" si="258"/>
        <v>0</v>
      </c>
      <c r="H1571" s="85">
        <v>0</v>
      </c>
      <c r="I1571" s="360">
        <f t="shared" si="259"/>
        <v>0</v>
      </c>
      <c r="J1571" s="89">
        <v>0</v>
      </c>
      <c r="K1571" s="244">
        <f t="shared" si="260"/>
        <v>0</v>
      </c>
      <c r="L1571" s="93">
        <f t="shared" si="261"/>
        <v>0</v>
      </c>
      <c r="M1571" s="375">
        <f t="shared" si="262"/>
        <v>0</v>
      </c>
      <c r="N1571" s="225" t="b">
        <f t="shared" si="245"/>
        <v>0</v>
      </c>
      <c r="O1571" s="45"/>
      <c r="P1571" s="45"/>
      <c r="Q1571" s="45"/>
      <c r="R1571" s="45"/>
    </row>
    <row r="1572" spans="1:18" s="8" customFormat="1" ht="16.5" hidden="1" customHeight="1" x14ac:dyDescent="0.35">
      <c r="A1572" s="122" t="str">
        <f>'SOW Units'!B86</f>
        <v>6-8.</v>
      </c>
      <c r="B1572" s="542" t="str">
        <f>IF('SOW Units'!C86="","",'SOW Units'!C86)</f>
        <v>Surface Casing - 12 inch diameter</v>
      </c>
      <c r="C1572" s="543"/>
      <c r="D1572" s="57" t="str">
        <f>IF('SOW Units'!E86="","",'SOW Units'!E86)</f>
        <v>Per Foot</v>
      </c>
      <c r="E1572" s="82">
        <f>'SOW Units'!L86</f>
        <v>0</v>
      </c>
      <c r="F1572" s="34">
        <f>'SOW Units'!G86</f>
        <v>68.349999999999994</v>
      </c>
      <c r="G1572" s="244">
        <f t="shared" si="258"/>
        <v>0</v>
      </c>
      <c r="H1572" s="85">
        <v>0</v>
      </c>
      <c r="I1572" s="360">
        <f t="shared" si="259"/>
        <v>0</v>
      </c>
      <c r="J1572" s="89">
        <v>0</v>
      </c>
      <c r="K1572" s="244">
        <f t="shared" si="260"/>
        <v>0</v>
      </c>
      <c r="L1572" s="93">
        <f t="shared" si="261"/>
        <v>0</v>
      </c>
      <c r="M1572" s="375">
        <f t="shared" si="262"/>
        <v>0</v>
      </c>
      <c r="N1572" s="225" t="b">
        <f t="shared" si="245"/>
        <v>0</v>
      </c>
      <c r="O1572" s="36"/>
      <c r="P1572" s="36"/>
      <c r="Q1572" s="36"/>
      <c r="R1572" s="36"/>
    </row>
    <row r="1573" spans="1:18" s="8" customFormat="1" ht="16.5" hidden="1" customHeight="1" x14ac:dyDescent="0.35">
      <c r="A1573" s="122" t="str">
        <f>'SOW Units'!B87</f>
        <v>6-9.a.</v>
      </c>
      <c r="B1573" s="542" t="str">
        <f>IF('SOW Units'!C87="","",'SOW Units'!C87)</f>
        <v>Additional Well Screen &gt; 20 feet - 1 inch diameter</v>
      </c>
      <c r="C1573" s="543"/>
      <c r="D1573" s="57" t="str">
        <f>IF('SOW Units'!E87="","",'SOW Units'!E87)</f>
        <v>Per Foot</v>
      </c>
      <c r="E1573" s="82">
        <f>'SOW Units'!L87</f>
        <v>0</v>
      </c>
      <c r="F1573" s="34">
        <f>'SOW Units'!G87</f>
        <v>9.4499999999999993</v>
      </c>
      <c r="G1573" s="244">
        <f t="shared" si="258"/>
        <v>0</v>
      </c>
      <c r="H1573" s="85">
        <v>0</v>
      </c>
      <c r="I1573" s="360">
        <f t="shared" si="259"/>
        <v>0</v>
      </c>
      <c r="J1573" s="89">
        <v>0</v>
      </c>
      <c r="K1573" s="244">
        <f t="shared" si="260"/>
        <v>0</v>
      </c>
      <c r="L1573" s="93">
        <f t="shared" si="261"/>
        <v>0</v>
      </c>
      <c r="M1573" s="375">
        <f t="shared" si="262"/>
        <v>0</v>
      </c>
      <c r="N1573" s="225" t="b">
        <f t="shared" ref="N1573:N1636" si="263">IF(E1573&gt;0,TRUE,FALSE)</f>
        <v>0</v>
      </c>
      <c r="O1573" s="36"/>
      <c r="P1573" s="36"/>
      <c r="Q1573" s="36"/>
      <c r="R1573" s="36"/>
    </row>
    <row r="1574" spans="1:18" s="8" customFormat="1" ht="16.5" hidden="1" customHeight="1" x14ac:dyDescent="0.35">
      <c r="A1574" s="122" t="str">
        <f>'SOW Units'!B88</f>
        <v>6-9.b.</v>
      </c>
      <c r="B1574" s="542" t="str">
        <f>IF('SOW Units'!C88="","",'SOW Units'!C88)</f>
        <v>Additional Well Screen &gt; 20 feet - 2 inch diameter</v>
      </c>
      <c r="C1574" s="543"/>
      <c r="D1574" s="57" t="str">
        <f>IF('SOW Units'!E88="","",'SOW Units'!E88)</f>
        <v>Per Foot</v>
      </c>
      <c r="E1574" s="82">
        <f>'SOW Units'!L88</f>
        <v>0</v>
      </c>
      <c r="F1574" s="34">
        <f>'SOW Units'!G88</f>
        <v>11.55</v>
      </c>
      <c r="G1574" s="244">
        <f t="shared" si="258"/>
        <v>0</v>
      </c>
      <c r="H1574" s="85">
        <v>0</v>
      </c>
      <c r="I1574" s="360">
        <f t="shared" si="259"/>
        <v>0</v>
      </c>
      <c r="J1574" s="89">
        <v>0</v>
      </c>
      <c r="K1574" s="244">
        <f t="shared" si="260"/>
        <v>0</v>
      </c>
      <c r="L1574" s="93">
        <f t="shared" si="261"/>
        <v>0</v>
      </c>
      <c r="M1574" s="375">
        <f t="shared" si="262"/>
        <v>0</v>
      </c>
      <c r="N1574" s="225" t="b">
        <f t="shared" si="263"/>
        <v>0</v>
      </c>
      <c r="O1574" s="36"/>
      <c r="P1574" s="36"/>
      <c r="Q1574" s="36"/>
      <c r="R1574" s="36"/>
    </row>
    <row r="1575" spans="1:18" s="8" customFormat="1" ht="16.5" hidden="1" customHeight="1" x14ac:dyDescent="0.35">
      <c r="A1575" s="122" t="str">
        <f>'SOW Units'!B89</f>
        <v>6-9.c.</v>
      </c>
      <c r="B1575" s="542" t="str">
        <f>IF('SOW Units'!C89="","",'SOW Units'!C89)</f>
        <v>Additional Well Screen &gt; 20 feet - 4 inch diameter</v>
      </c>
      <c r="C1575" s="543"/>
      <c r="D1575" s="57" t="str">
        <f>IF('SOW Units'!E89="","",'SOW Units'!E89)</f>
        <v>Per Foot</v>
      </c>
      <c r="E1575" s="82">
        <f>'SOW Units'!L89</f>
        <v>0</v>
      </c>
      <c r="F1575" s="34">
        <f>'SOW Units'!G89</f>
        <v>18.18</v>
      </c>
      <c r="G1575" s="244">
        <f t="shared" si="258"/>
        <v>0</v>
      </c>
      <c r="H1575" s="85">
        <v>0</v>
      </c>
      <c r="I1575" s="360">
        <f t="shared" si="259"/>
        <v>0</v>
      </c>
      <c r="J1575" s="89">
        <v>0</v>
      </c>
      <c r="K1575" s="244">
        <f t="shared" si="260"/>
        <v>0</v>
      </c>
      <c r="L1575" s="93">
        <f t="shared" si="261"/>
        <v>0</v>
      </c>
      <c r="M1575" s="375">
        <f t="shared" si="262"/>
        <v>0</v>
      </c>
      <c r="N1575" s="225" t="b">
        <f t="shared" si="263"/>
        <v>0</v>
      </c>
      <c r="O1575" s="36"/>
      <c r="P1575" s="36"/>
      <c r="Q1575" s="36"/>
      <c r="R1575" s="36"/>
    </row>
    <row r="1576" spans="1:18" s="8" customFormat="1" ht="16.5" hidden="1" customHeight="1" x14ac:dyDescent="0.35">
      <c r="A1576" s="122" t="str">
        <f>'SOW Units'!B90</f>
        <v>6-9.d.</v>
      </c>
      <c r="B1576" s="542" t="str">
        <f>IF('SOW Units'!C90="","",'SOW Units'!C90)</f>
        <v>Additional Well Screen &gt; 20 feet - 6 inch diameter</v>
      </c>
      <c r="C1576" s="543"/>
      <c r="D1576" s="57" t="str">
        <f>IF('SOW Units'!E90="","",'SOW Units'!E90)</f>
        <v>Per Foot</v>
      </c>
      <c r="E1576" s="82">
        <f>'SOW Units'!L90</f>
        <v>0</v>
      </c>
      <c r="F1576" s="34">
        <f>'SOW Units'!G90</f>
        <v>23.1</v>
      </c>
      <c r="G1576" s="244">
        <f t="shared" si="258"/>
        <v>0</v>
      </c>
      <c r="H1576" s="85">
        <v>0</v>
      </c>
      <c r="I1576" s="360">
        <f t="shared" si="259"/>
        <v>0</v>
      </c>
      <c r="J1576" s="89">
        <v>0</v>
      </c>
      <c r="K1576" s="244">
        <f t="shared" si="260"/>
        <v>0</v>
      </c>
      <c r="L1576" s="93">
        <f t="shared" si="261"/>
        <v>0</v>
      </c>
      <c r="M1576" s="375">
        <f t="shared" si="262"/>
        <v>0</v>
      </c>
      <c r="N1576" s="225" t="b">
        <f t="shared" si="263"/>
        <v>0</v>
      </c>
      <c r="O1576" s="36"/>
      <c r="P1576" s="36"/>
      <c r="Q1576" s="36"/>
      <c r="R1576" s="36"/>
    </row>
    <row r="1577" spans="1:18" s="8" customFormat="1" ht="16.5" hidden="1" customHeight="1" x14ac:dyDescent="0.35">
      <c r="A1577" s="122" t="str">
        <f>'SOW Units'!B91</f>
        <v>6-10.</v>
      </c>
      <c r="B1577" s="542" t="str">
        <f>IF('SOW Units'!C91="","",'SOW Units'!C91)</f>
        <v xml:space="preserve">Above Grade Well Completion </v>
      </c>
      <c r="C1577" s="543"/>
      <c r="D1577" s="57" t="str">
        <f>IF('SOW Units'!E91="","",'SOW Units'!E91)</f>
        <v xml:space="preserve">Per Well </v>
      </c>
      <c r="E1577" s="82">
        <f>'SOW Units'!L91</f>
        <v>0</v>
      </c>
      <c r="F1577" s="34">
        <f>'SOW Units'!G91</f>
        <v>151.93</v>
      </c>
      <c r="G1577" s="244">
        <f t="shared" si="258"/>
        <v>0</v>
      </c>
      <c r="H1577" s="85">
        <v>0</v>
      </c>
      <c r="I1577" s="360">
        <f t="shared" si="259"/>
        <v>0</v>
      </c>
      <c r="J1577" s="89">
        <v>0</v>
      </c>
      <c r="K1577" s="244">
        <f t="shared" si="260"/>
        <v>0</v>
      </c>
      <c r="L1577" s="93">
        <f t="shared" si="261"/>
        <v>0</v>
      </c>
      <c r="M1577" s="375">
        <f t="shared" si="262"/>
        <v>0</v>
      </c>
      <c r="N1577" s="225" t="b">
        <f t="shared" si="263"/>
        <v>0</v>
      </c>
      <c r="O1577" s="36"/>
      <c r="P1577" s="36"/>
      <c r="Q1577" s="36"/>
      <c r="R1577" s="36"/>
    </row>
    <row r="1578" spans="1:18" s="9" customFormat="1" ht="16.5" hidden="1" customHeight="1" x14ac:dyDescent="0.35">
      <c r="A1578" s="122" t="str">
        <f>'SOW Units'!B92</f>
        <v>6-11.</v>
      </c>
      <c r="B1578" s="542" t="str">
        <f>IF('SOW Units'!C92="","",'SOW Units'!C92)</f>
        <v>Installation of Well Vault - 2 x 2 x 2 foot</v>
      </c>
      <c r="C1578" s="543"/>
      <c r="D1578" s="57" t="str">
        <f>IF('SOW Units'!E92="","",'SOW Units'!E92)</f>
        <v>Per Vault</v>
      </c>
      <c r="E1578" s="82">
        <f>'SOW Units'!L92</f>
        <v>0</v>
      </c>
      <c r="F1578" s="34">
        <f>'SOW Units'!G92</f>
        <v>668.51</v>
      </c>
      <c r="G1578" s="244">
        <f t="shared" si="258"/>
        <v>0</v>
      </c>
      <c r="H1578" s="85">
        <v>0</v>
      </c>
      <c r="I1578" s="360">
        <f t="shared" si="259"/>
        <v>0</v>
      </c>
      <c r="J1578" s="89">
        <v>0</v>
      </c>
      <c r="K1578" s="244">
        <f t="shared" si="260"/>
        <v>0</v>
      </c>
      <c r="L1578" s="93">
        <f t="shared" si="261"/>
        <v>0</v>
      </c>
      <c r="M1578" s="375">
        <f t="shared" si="262"/>
        <v>0</v>
      </c>
      <c r="N1578" s="225" t="b">
        <f t="shared" si="263"/>
        <v>0</v>
      </c>
      <c r="O1578" s="45"/>
      <c r="P1578" s="45"/>
      <c r="Q1578" s="45"/>
      <c r="R1578" s="45"/>
    </row>
    <row r="1579" spans="1:18" s="8" customFormat="1" ht="16.5" hidden="1" customHeight="1" x14ac:dyDescent="0.35">
      <c r="A1579" s="122" t="str">
        <f>'SOW Units'!B93</f>
        <v>6-12.</v>
      </c>
      <c r="B1579" s="542" t="str">
        <f>IF('SOW Units'!C93="","",'SOW Units'!C93)</f>
        <v>Installation of Well Vault - 4 x 4 x 2 foot</v>
      </c>
      <c r="C1579" s="543"/>
      <c r="D1579" s="57" t="str">
        <f>IF('SOW Units'!E93="","",'SOW Units'!E93)</f>
        <v>Per Vault</v>
      </c>
      <c r="E1579" s="82">
        <f>'SOW Units'!L93</f>
        <v>0</v>
      </c>
      <c r="F1579" s="34">
        <f>'SOW Units'!G93</f>
        <v>1215.5</v>
      </c>
      <c r="G1579" s="244">
        <f t="shared" si="258"/>
        <v>0</v>
      </c>
      <c r="H1579" s="85">
        <v>0</v>
      </c>
      <c r="I1579" s="360">
        <f t="shared" si="259"/>
        <v>0</v>
      </c>
      <c r="J1579" s="89">
        <v>0</v>
      </c>
      <c r="K1579" s="244">
        <f t="shared" si="260"/>
        <v>0</v>
      </c>
      <c r="L1579" s="93">
        <f t="shared" si="261"/>
        <v>0</v>
      </c>
      <c r="M1579" s="375">
        <f t="shared" si="262"/>
        <v>0</v>
      </c>
      <c r="N1579" s="225" t="b">
        <f t="shared" si="263"/>
        <v>0</v>
      </c>
      <c r="O1579" s="36"/>
      <c r="P1579" s="36"/>
      <c r="Q1579" s="36"/>
      <c r="R1579" s="36"/>
    </row>
    <row r="1580" spans="1:18" s="8" customFormat="1" ht="16.5" hidden="1" customHeight="1" x14ac:dyDescent="0.35">
      <c r="A1580" s="122" t="str">
        <f>'SOW Units'!B94</f>
        <v>6-13.</v>
      </c>
      <c r="B1580" s="542" t="str">
        <f>IF('SOW Units'!C94="","",'SOW Units'!C94)</f>
        <v>Well Redevelopment</v>
      </c>
      <c r="C1580" s="543"/>
      <c r="D1580" s="57" t="str">
        <f>IF('SOW Units'!E94="","",'SOW Units'!E94)</f>
        <v xml:space="preserve">Per Well </v>
      </c>
      <c r="E1580" s="82">
        <f>'SOW Units'!L94</f>
        <v>0</v>
      </c>
      <c r="F1580" s="34">
        <f>'SOW Units'!G94</f>
        <v>197.4</v>
      </c>
      <c r="G1580" s="244">
        <f t="shared" si="258"/>
        <v>0</v>
      </c>
      <c r="H1580" s="85">
        <v>0</v>
      </c>
      <c r="I1580" s="360">
        <f t="shared" si="259"/>
        <v>0</v>
      </c>
      <c r="J1580" s="89">
        <v>0</v>
      </c>
      <c r="K1580" s="244">
        <f t="shared" si="260"/>
        <v>0</v>
      </c>
      <c r="L1580" s="93">
        <f t="shared" si="261"/>
        <v>0</v>
      </c>
      <c r="M1580" s="375">
        <f t="shared" si="262"/>
        <v>0</v>
      </c>
      <c r="N1580" s="225" t="b">
        <f t="shared" si="263"/>
        <v>0</v>
      </c>
      <c r="O1580" s="36"/>
      <c r="P1580" s="36"/>
      <c r="Q1580" s="36"/>
      <c r="R1580" s="36"/>
    </row>
    <row r="1581" spans="1:18" s="8" customFormat="1" ht="33" hidden="1" customHeight="1" x14ac:dyDescent="0.35">
      <c r="A1581" s="122" t="str">
        <f>'SOW Units'!B95</f>
        <v>6-14.</v>
      </c>
      <c r="B1581" s="542" t="str">
        <f>IF('SOW Units'!C95="","",'SOW Units'!C95)</f>
        <v>Removal and Reinstallation of 8-inch Manhole and Well Pad (well pad/manhole has been damaged or destroyed)</v>
      </c>
      <c r="C1581" s="543"/>
      <c r="D1581" s="57" t="str">
        <f>IF('SOW Units'!E95="","",'SOW Units'!E95)</f>
        <v xml:space="preserve">Per Well </v>
      </c>
      <c r="E1581" s="82">
        <f>'SOW Units'!L95</f>
        <v>0</v>
      </c>
      <c r="F1581" s="34">
        <f>'SOW Units'!G95</f>
        <v>347.44</v>
      </c>
      <c r="G1581" s="244">
        <f t="shared" si="258"/>
        <v>0</v>
      </c>
      <c r="H1581" s="85">
        <v>0</v>
      </c>
      <c r="I1581" s="360">
        <f t="shared" si="259"/>
        <v>0</v>
      </c>
      <c r="J1581" s="89">
        <v>0</v>
      </c>
      <c r="K1581" s="244">
        <f t="shared" si="260"/>
        <v>0</v>
      </c>
      <c r="L1581" s="93">
        <f t="shared" si="261"/>
        <v>0</v>
      </c>
      <c r="M1581" s="375">
        <f t="shared" si="262"/>
        <v>0</v>
      </c>
      <c r="N1581" s="225" t="b">
        <f t="shared" si="263"/>
        <v>0</v>
      </c>
      <c r="O1581" s="36"/>
      <c r="P1581" s="36"/>
      <c r="Q1581" s="36"/>
      <c r="R1581" s="36"/>
    </row>
    <row r="1582" spans="1:18" s="8" customFormat="1" ht="33" hidden="1" customHeight="1" x14ac:dyDescent="0.35">
      <c r="A1582" s="122" t="str">
        <f>'SOW Units'!B96</f>
        <v>6-15.</v>
      </c>
      <c r="B1582" s="542" t="str">
        <f>IF('SOW Units'!C96="","",'SOW Units'!C96)</f>
        <v>Removal and Reinstallation of 12-inch Manhole and Well Pad (well pad/manhole has been damaged or destroyed)</v>
      </c>
      <c r="C1582" s="543"/>
      <c r="D1582" s="57" t="str">
        <f>IF('SOW Units'!E96="","",'SOW Units'!E96)</f>
        <v xml:space="preserve">Per Well </v>
      </c>
      <c r="E1582" s="82">
        <f>'SOW Units'!L96</f>
        <v>0</v>
      </c>
      <c r="F1582" s="34">
        <f>'SOW Units'!G96</f>
        <v>392.7</v>
      </c>
      <c r="G1582" s="244">
        <f t="shared" si="258"/>
        <v>0</v>
      </c>
      <c r="H1582" s="85">
        <v>0</v>
      </c>
      <c r="I1582" s="360">
        <f t="shared" si="259"/>
        <v>0</v>
      </c>
      <c r="J1582" s="89">
        <v>0</v>
      </c>
      <c r="K1582" s="244">
        <f t="shared" si="260"/>
        <v>0</v>
      </c>
      <c r="L1582" s="93">
        <f t="shared" si="261"/>
        <v>0</v>
      </c>
      <c r="M1582" s="375">
        <f t="shared" si="262"/>
        <v>0</v>
      </c>
      <c r="N1582" s="225" t="b">
        <f t="shared" si="263"/>
        <v>0</v>
      </c>
      <c r="O1582" s="36"/>
      <c r="P1582" s="36"/>
      <c r="Q1582" s="36"/>
      <c r="R1582" s="36"/>
    </row>
    <row r="1583" spans="1:18" s="8" customFormat="1" ht="17.25" hidden="1" customHeight="1" x14ac:dyDescent="0.35">
      <c r="A1583" s="253" t="str">
        <f>'SOW Units'!B97</f>
        <v>7.</v>
      </c>
      <c r="B1583" s="560" t="str">
        <f>IF('SOW Units'!C97="","",'SOW Units'!C97)</f>
        <v>WELL ABANDONMENT</v>
      </c>
      <c r="C1583" s="561"/>
      <c r="D1583" s="206" t="str">
        <f>IF('SOW Units'!E97="","",'SOW Units'!E97)</f>
        <v/>
      </c>
      <c r="E1583" s="207"/>
      <c r="F1583" s="194"/>
      <c r="G1583" s="243"/>
      <c r="H1583" s="208"/>
      <c r="I1583" s="359"/>
      <c r="J1583" s="196"/>
      <c r="K1583" s="243"/>
      <c r="L1583" s="209"/>
      <c r="M1583" s="374"/>
      <c r="N1583" s="225" t="b">
        <f t="shared" si="263"/>
        <v>0</v>
      </c>
      <c r="O1583" s="36"/>
      <c r="P1583" s="36"/>
      <c r="Q1583" s="36"/>
      <c r="R1583" s="36"/>
    </row>
    <row r="1584" spans="1:18" s="8" customFormat="1" ht="16.5" hidden="1" customHeight="1" x14ac:dyDescent="0.35">
      <c r="A1584" s="122" t="str">
        <f>'SOW Units'!B98</f>
        <v>7-1.</v>
      </c>
      <c r="B1584" s="542" t="str">
        <f>IF('SOW Units'!C98="","",'SOW Units'!C98)</f>
        <v>Grout and Abandon Well, 1 to 2 inch diameter</v>
      </c>
      <c r="C1584" s="543"/>
      <c r="D1584" s="57" t="str">
        <f>IF('SOW Units'!E98="","",'SOW Units'!E98)</f>
        <v>Per Foot</v>
      </c>
      <c r="E1584" s="82">
        <f>'SOW Units'!L98</f>
        <v>0</v>
      </c>
      <c r="F1584" s="34">
        <f>'SOW Units'!G98</f>
        <v>20.6</v>
      </c>
      <c r="G1584" s="244">
        <f t="shared" ref="G1584:G1590" si="264">$F1584*E1584</f>
        <v>0</v>
      </c>
      <c r="H1584" s="85">
        <v>0</v>
      </c>
      <c r="I1584" s="360">
        <f t="shared" ref="I1584:I1590" si="265">H1584*F1584</f>
        <v>0</v>
      </c>
      <c r="J1584" s="89">
        <v>0</v>
      </c>
      <c r="K1584" s="244">
        <f t="shared" si="260"/>
        <v>0</v>
      </c>
      <c r="L1584" s="93">
        <f t="shared" ref="L1584:L1590" si="266">E1584-H1584-J1584</f>
        <v>0</v>
      </c>
      <c r="M1584" s="375">
        <f t="shared" ref="M1584:M1590" si="267">G1584-I1584-K1584</f>
        <v>0</v>
      </c>
      <c r="N1584" s="225" t="b">
        <f t="shared" si="263"/>
        <v>0</v>
      </c>
      <c r="O1584" s="36"/>
      <c r="P1584" s="36"/>
      <c r="Q1584" s="36"/>
      <c r="R1584" s="36"/>
    </row>
    <row r="1585" spans="1:18" s="8" customFormat="1" ht="16.5" hidden="1" customHeight="1" x14ac:dyDescent="0.35">
      <c r="A1585" s="122" t="str">
        <f>'SOW Units'!B99</f>
        <v>7-2.</v>
      </c>
      <c r="B1585" s="542" t="str">
        <f>IF('SOW Units'!C99="","",'SOW Units'!C99)</f>
        <v>Grout and Abandon Well, &gt; 2 to 4 inch diameter</v>
      </c>
      <c r="C1585" s="543"/>
      <c r="D1585" s="57" t="str">
        <f>IF('SOW Units'!E99="","",'SOW Units'!E99)</f>
        <v>Per Foot</v>
      </c>
      <c r="E1585" s="82">
        <f>'SOW Units'!L99</f>
        <v>0</v>
      </c>
      <c r="F1585" s="34">
        <f>'SOW Units'!G99</f>
        <v>24</v>
      </c>
      <c r="G1585" s="244">
        <f t="shared" si="264"/>
        <v>0</v>
      </c>
      <c r="H1585" s="85">
        <v>0</v>
      </c>
      <c r="I1585" s="360">
        <f t="shared" si="265"/>
        <v>0</v>
      </c>
      <c r="J1585" s="89">
        <v>0</v>
      </c>
      <c r="K1585" s="244">
        <f t="shared" si="260"/>
        <v>0</v>
      </c>
      <c r="L1585" s="93">
        <f t="shared" si="266"/>
        <v>0</v>
      </c>
      <c r="M1585" s="375">
        <f t="shared" si="267"/>
        <v>0</v>
      </c>
      <c r="N1585" s="225" t="b">
        <f t="shared" si="263"/>
        <v>0</v>
      </c>
      <c r="O1585" s="36"/>
      <c r="P1585" s="36"/>
      <c r="Q1585" s="36"/>
      <c r="R1585" s="36"/>
    </row>
    <row r="1586" spans="1:18" s="8" customFormat="1" ht="16.5" hidden="1" customHeight="1" x14ac:dyDescent="0.35">
      <c r="A1586" s="122" t="str">
        <f>'SOW Units'!B100</f>
        <v>7-3.</v>
      </c>
      <c r="B1586" s="542" t="str">
        <f>IF('SOW Units'!C100="","",'SOW Units'!C100)</f>
        <v>Grout and Abandon Well, &gt; 4 to 6 inch diameter</v>
      </c>
      <c r="C1586" s="543"/>
      <c r="D1586" s="57" t="str">
        <f>IF('SOW Units'!E100="","",'SOW Units'!E100)</f>
        <v>Per Foot</v>
      </c>
      <c r="E1586" s="82">
        <f>'SOW Units'!L100</f>
        <v>0</v>
      </c>
      <c r="F1586" s="34">
        <f>'SOW Units'!G100</f>
        <v>27.56</v>
      </c>
      <c r="G1586" s="244">
        <f t="shared" si="264"/>
        <v>0</v>
      </c>
      <c r="H1586" s="85">
        <v>0</v>
      </c>
      <c r="I1586" s="360">
        <f t="shared" si="265"/>
        <v>0</v>
      </c>
      <c r="J1586" s="89">
        <v>0</v>
      </c>
      <c r="K1586" s="244">
        <f t="shared" si="260"/>
        <v>0</v>
      </c>
      <c r="L1586" s="93">
        <f t="shared" si="266"/>
        <v>0</v>
      </c>
      <c r="M1586" s="375">
        <f t="shared" si="267"/>
        <v>0</v>
      </c>
      <c r="N1586" s="225" t="b">
        <f t="shared" si="263"/>
        <v>0</v>
      </c>
      <c r="O1586" s="36"/>
      <c r="P1586" s="36"/>
      <c r="Q1586" s="36"/>
      <c r="R1586" s="36"/>
    </row>
    <row r="1587" spans="1:18" s="8" customFormat="1" ht="16.5" hidden="1" customHeight="1" x14ac:dyDescent="0.35">
      <c r="A1587" s="122" t="str">
        <f>'SOW Units'!B101</f>
        <v>7-4.</v>
      </c>
      <c r="B1587" s="542" t="str">
        <f>IF('SOW Units'!C101="","",'SOW Units'!C101)</f>
        <v>Grout and Abandon Well, &gt; 6 inch diameter</v>
      </c>
      <c r="C1587" s="543"/>
      <c r="D1587" s="57" t="str">
        <f>IF('SOW Units'!E101="","",'SOW Units'!E101)</f>
        <v>Per Foot</v>
      </c>
      <c r="E1587" s="82">
        <f>'SOW Units'!L101</f>
        <v>0</v>
      </c>
      <c r="F1587" s="34">
        <f>'SOW Units'!G101</f>
        <v>28.66</v>
      </c>
      <c r="G1587" s="244">
        <f t="shared" si="264"/>
        <v>0</v>
      </c>
      <c r="H1587" s="85">
        <v>0</v>
      </c>
      <c r="I1587" s="360">
        <f t="shared" si="265"/>
        <v>0</v>
      </c>
      <c r="J1587" s="89">
        <v>0</v>
      </c>
      <c r="K1587" s="244">
        <f t="shared" si="260"/>
        <v>0</v>
      </c>
      <c r="L1587" s="93">
        <f t="shared" si="266"/>
        <v>0</v>
      </c>
      <c r="M1587" s="375">
        <f t="shared" si="267"/>
        <v>0</v>
      </c>
      <c r="N1587" s="225" t="b">
        <f t="shared" si="263"/>
        <v>0</v>
      </c>
      <c r="O1587" s="36"/>
      <c r="P1587" s="36"/>
      <c r="Q1587" s="36"/>
      <c r="R1587" s="36"/>
    </row>
    <row r="1588" spans="1:18" s="8" customFormat="1" ht="16.5" hidden="1" customHeight="1" x14ac:dyDescent="0.35">
      <c r="A1588" s="122" t="str">
        <f>'SOW Units'!B102</f>
        <v>7-5.</v>
      </c>
      <c r="B1588" s="542" t="str">
        <f>IF('SOW Units'!C102="","",'SOW Units'!C102)</f>
        <v>Removal of Well Vault - 2 x 2 x 2 foot</v>
      </c>
      <c r="C1588" s="543"/>
      <c r="D1588" s="57" t="str">
        <f>IF('SOW Units'!E102="","",'SOW Units'!E102)</f>
        <v>Per Vault</v>
      </c>
      <c r="E1588" s="82">
        <f>'SOW Units'!L102</f>
        <v>0</v>
      </c>
      <c r="F1588" s="34">
        <f>'SOW Units'!G102</f>
        <v>364.64</v>
      </c>
      <c r="G1588" s="244">
        <f t="shared" si="264"/>
        <v>0</v>
      </c>
      <c r="H1588" s="85">
        <v>0</v>
      </c>
      <c r="I1588" s="360">
        <f t="shared" si="265"/>
        <v>0</v>
      </c>
      <c r="J1588" s="89">
        <v>0</v>
      </c>
      <c r="K1588" s="244">
        <f t="shared" si="260"/>
        <v>0</v>
      </c>
      <c r="L1588" s="93">
        <f t="shared" si="266"/>
        <v>0</v>
      </c>
      <c r="M1588" s="375">
        <f t="shared" si="267"/>
        <v>0</v>
      </c>
      <c r="N1588" s="225" t="b">
        <f t="shared" si="263"/>
        <v>0</v>
      </c>
      <c r="O1588" s="36"/>
      <c r="P1588" s="36"/>
      <c r="Q1588" s="36"/>
      <c r="R1588" s="36"/>
    </row>
    <row r="1589" spans="1:18" s="9" customFormat="1" ht="16.5" hidden="1" customHeight="1" x14ac:dyDescent="0.35">
      <c r="A1589" s="122" t="str">
        <f>'SOW Units'!B103</f>
        <v>7-6.</v>
      </c>
      <c r="B1589" s="542" t="str">
        <f>IF('SOW Units'!C103="","",'SOW Units'!C103)</f>
        <v>Removal of Well Vault - 4 x 4 x 2 foot</v>
      </c>
      <c r="C1589" s="543"/>
      <c r="D1589" s="57" t="str">
        <f>IF('SOW Units'!E103="","",'SOW Units'!E103)</f>
        <v>Per Vault</v>
      </c>
      <c r="E1589" s="82">
        <f>'SOW Units'!L103</f>
        <v>0</v>
      </c>
      <c r="F1589" s="34">
        <f>'SOW Units'!G103</f>
        <v>607.75</v>
      </c>
      <c r="G1589" s="244">
        <f t="shared" si="264"/>
        <v>0</v>
      </c>
      <c r="H1589" s="85">
        <v>0</v>
      </c>
      <c r="I1589" s="360">
        <f t="shared" si="265"/>
        <v>0</v>
      </c>
      <c r="J1589" s="89">
        <v>0</v>
      </c>
      <c r="K1589" s="244">
        <f t="shared" si="260"/>
        <v>0</v>
      </c>
      <c r="L1589" s="93">
        <f t="shared" si="266"/>
        <v>0</v>
      </c>
      <c r="M1589" s="375">
        <f t="shared" si="267"/>
        <v>0</v>
      </c>
      <c r="N1589" s="225" t="b">
        <f t="shared" si="263"/>
        <v>0</v>
      </c>
      <c r="O1589" s="45"/>
      <c r="P1589" s="45"/>
      <c r="Q1589" s="45"/>
      <c r="R1589" s="45"/>
    </row>
    <row r="1590" spans="1:18" s="8" customFormat="1" ht="16.5" hidden="1" customHeight="1" x14ac:dyDescent="0.35">
      <c r="A1590" s="122" t="str">
        <f>'SOW Units'!B104</f>
        <v>7-7.</v>
      </c>
      <c r="B1590" s="542" t="str">
        <f>IF('SOW Units'!C104="","",'SOW Units'!C104)</f>
        <v>Removal of Well Pad and Manhole</v>
      </c>
      <c r="C1590" s="543"/>
      <c r="D1590" s="57" t="str">
        <f>IF('SOW Units'!E104="","",'SOW Units'!E104)</f>
        <v xml:space="preserve">Per Well </v>
      </c>
      <c r="E1590" s="82">
        <f>'SOW Units'!L104</f>
        <v>0</v>
      </c>
      <c r="F1590" s="34">
        <f>'SOW Units'!G104</f>
        <v>171.99</v>
      </c>
      <c r="G1590" s="244">
        <f t="shared" si="264"/>
        <v>0</v>
      </c>
      <c r="H1590" s="85">
        <v>0</v>
      </c>
      <c r="I1590" s="360">
        <f t="shared" si="265"/>
        <v>0</v>
      </c>
      <c r="J1590" s="89">
        <v>0</v>
      </c>
      <c r="K1590" s="244">
        <f t="shared" si="260"/>
        <v>0</v>
      </c>
      <c r="L1590" s="93">
        <f t="shared" si="266"/>
        <v>0</v>
      </c>
      <c r="M1590" s="375">
        <f t="shared" si="267"/>
        <v>0</v>
      </c>
      <c r="N1590" s="225" t="b">
        <f t="shared" si="263"/>
        <v>0</v>
      </c>
      <c r="O1590" s="36"/>
      <c r="P1590" s="36"/>
      <c r="Q1590" s="36"/>
      <c r="R1590" s="36"/>
    </row>
    <row r="1591" spans="1:18" s="8" customFormat="1" ht="17.25" hidden="1" customHeight="1" x14ac:dyDescent="0.35">
      <c r="A1591" s="253" t="str">
        <f>'SOW Units'!B105</f>
        <v>8.</v>
      </c>
      <c r="B1591" s="560" t="str">
        <f>IF('SOW Units'!C105="","",'SOW Units'!C105)</f>
        <v>SAMPLE COLLECTION AND FIELD TESTING</v>
      </c>
      <c r="C1591" s="561"/>
      <c r="D1591" s="206" t="str">
        <f>IF('SOW Units'!E105="","",'SOW Units'!E105)</f>
        <v/>
      </c>
      <c r="E1591" s="207"/>
      <c r="F1591" s="194"/>
      <c r="G1591" s="243"/>
      <c r="H1591" s="208"/>
      <c r="I1591" s="359"/>
      <c r="J1591" s="196"/>
      <c r="K1591" s="243"/>
      <c r="L1591" s="209"/>
      <c r="M1591" s="374"/>
      <c r="N1591" s="225" t="b">
        <f t="shared" si="263"/>
        <v>0</v>
      </c>
      <c r="O1591" s="36"/>
      <c r="P1591" s="36"/>
      <c r="Q1591" s="36"/>
      <c r="R1591" s="36"/>
    </row>
    <row r="1592" spans="1:18" s="8" customFormat="1" ht="16.5" hidden="1" customHeight="1" x14ac:dyDescent="0.35">
      <c r="A1592" s="122" t="str">
        <f>'SOW Units'!B106</f>
        <v>8-1.</v>
      </c>
      <c r="B1592" s="542" t="str">
        <f>IF('SOW Units'!C106="","",'SOW Units'!C106)</f>
        <v>Monitoring Well Sampling with Water Level, ≤ 100 foot depth</v>
      </c>
      <c r="C1592" s="543"/>
      <c r="D1592" s="57" t="str">
        <f>IF('SOW Units'!E106="","",'SOW Units'!E106)</f>
        <v xml:space="preserve">Per Well </v>
      </c>
      <c r="E1592" s="82">
        <f>'SOW Units'!L106</f>
        <v>0</v>
      </c>
      <c r="F1592" s="34">
        <f>'SOW Units'!G106</f>
        <v>255</v>
      </c>
      <c r="G1592" s="244">
        <f t="shared" ref="G1592:G1605" si="268">$F1592*E1592</f>
        <v>0</v>
      </c>
      <c r="H1592" s="85">
        <v>0</v>
      </c>
      <c r="I1592" s="360">
        <f t="shared" ref="I1592:I1605" si="269">H1592*F1592</f>
        <v>0</v>
      </c>
      <c r="J1592" s="89">
        <v>0</v>
      </c>
      <c r="K1592" s="244">
        <f t="shared" si="260"/>
        <v>0</v>
      </c>
      <c r="L1592" s="93">
        <f t="shared" ref="L1592:L1605" si="270">E1592-H1592-J1592</f>
        <v>0</v>
      </c>
      <c r="M1592" s="375">
        <f t="shared" ref="M1592:M1605" si="271">G1592-I1592-K1592</f>
        <v>0</v>
      </c>
      <c r="N1592" s="225" t="b">
        <f t="shared" si="263"/>
        <v>0</v>
      </c>
      <c r="O1592" s="36"/>
      <c r="P1592" s="36"/>
      <c r="Q1592" s="36"/>
      <c r="R1592" s="36"/>
    </row>
    <row r="1593" spans="1:18" s="8" customFormat="1" ht="16.5" hidden="1" customHeight="1" x14ac:dyDescent="0.35">
      <c r="A1593" s="122" t="str">
        <f>'SOW Units'!B107</f>
        <v>8-2.</v>
      </c>
      <c r="B1593" s="542" t="str">
        <f>IF('SOW Units'!C107="","",'SOW Units'!C107)</f>
        <v>Monitoring Well Sampling with Water Level, &gt; 100 foot depth</v>
      </c>
      <c r="C1593" s="543"/>
      <c r="D1593" s="57" t="str">
        <f>IF('SOW Units'!E107="","",'SOW Units'!E107)</f>
        <v xml:space="preserve">Per Well </v>
      </c>
      <c r="E1593" s="82">
        <f>'SOW Units'!L107</f>
        <v>0</v>
      </c>
      <c r="F1593" s="34">
        <f>'SOW Units'!G107</f>
        <v>262.5</v>
      </c>
      <c r="G1593" s="244">
        <f t="shared" si="268"/>
        <v>0</v>
      </c>
      <c r="H1593" s="85">
        <v>0</v>
      </c>
      <c r="I1593" s="360">
        <f t="shared" si="269"/>
        <v>0</v>
      </c>
      <c r="J1593" s="89">
        <v>0</v>
      </c>
      <c r="K1593" s="244">
        <f t="shared" si="260"/>
        <v>0</v>
      </c>
      <c r="L1593" s="93">
        <f t="shared" si="270"/>
        <v>0</v>
      </c>
      <c r="M1593" s="375">
        <f t="shared" si="271"/>
        <v>0</v>
      </c>
      <c r="N1593" s="225" t="b">
        <f t="shared" si="263"/>
        <v>0</v>
      </c>
      <c r="O1593" s="36"/>
      <c r="P1593" s="36"/>
      <c r="Q1593" s="36"/>
      <c r="R1593" s="36"/>
    </row>
    <row r="1594" spans="1:18" s="8" customFormat="1" ht="16.5" hidden="1" customHeight="1" x14ac:dyDescent="0.35">
      <c r="A1594" s="122" t="str">
        <f>'SOW Units'!B108</f>
        <v>8-3.</v>
      </c>
      <c r="B1594" s="542" t="str">
        <f>IF('SOW Units'!C108="","",'SOW Units'!C108)</f>
        <v>Domestic Water Well Sampling</v>
      </c>
      <c r="C1594" s="543"/>
      <c r="D1594" s="57" t="str">
        <f>IF('SOW Units'!E108="","",'SOW Units'!E108)</f>
        <v xml:space="preserve">Per Well </v>
      </c>
      <c r="E1594" s="82">
        <f>'SOW Units'!L108</f>
        <v>0</v>
      </c>
      <c r="F1594" s="34">
        <f>'SOW Units'!G108</f>
        <v>110.25</v>
      </c>
      <c r="G1594" s="244">
        <f t="shared" si="268"/>
        <v>0</v>
      </c>
      <c r="H1594" s="85">
        <v>0</v>
      </c>
      <c r="I1594" s="360">
        <f t="shared" si="269"/>
        <v>0</v>
      </c>
      <c r="J1594" s="89">
        <v>0</v>
      </c>
      <c r="K1594" s="244">
        <f t="shared" si="260"/>
        <v>0</v>
      </c>
      <c r="L1594" s="93">
        <f t="shared" si="270"/>
        <v>0</v>
      </c>
      <c r="M1594" s="375">
        <f t="shared" si="271"/>
        <v>0</v>
      </c>
      <c r="N1594" s="225" t="b">
        <f t="shared" si="263"/>
        <v>0</v>
      </c>
      <c r="O1594" s="36"/>
      <c r="P1594" s="36"/>
      <c r="Q1594" s="36"/>
      <c r="R1594" s="36"/>
    </row>
    <row r="1595" spans="1:18" s="8" customFormat="1" ht="16.5" hidden="1" customHeight="1" x14ac:dyDescent="0.35">
      <c r="A1595" s="122" t="str">
        <f>'SOW Units'!B109</f>
        <v>8-4.</v>
      </c>
      <c r="B1595" s="542" t="str">
        <f>IF('SOW Units'!C109="","",'SOW Units'!C109)</f>
        <v xml:space="preserve">Other Water Sampling </v>
      </c>
      <c r="C1595" s="543"/>
      <c r="D1595" s="57" t="str">
        <f>IF('SOW Units'!E109="","",'SOW Units'!E109)</f>
        <v>Per Sample</v>
      </c>
      <c r="E1595" s="82">
        <f>'SOW Units'!L109</f>
        <v>0</v>
      </c>
      <c r="F1595" s="34">
        <f>'SOW Units'!G109</f>
        <v>125</v>
      </c>
      <c r="G1595" s="244">
        <f t="shared" si="268"/>
        <v>0</v>
      </c>
      <c r="H1595" s="85">
        <v>0</v>
      </c>
      <c r="I1595" s="360">
        <f t="shared" si="269"/>
        <v>0</v>
      </c>
      <c r="J1595" s="89">
        <v>0</v>
      </c>
      <c r="K1595" s="244">
        <f t="shared" si="260"/>
        <v>0</v>
      </c>
      <c r="L1595" s="93">
        <f t="shared" si="270"/>
        <v>0</v>
      </c>
      <c r="M1595" s="375">
        <f t="shared" si="271"/>
        <v>0</v>
      </c>
      <c r="N1595" s="225" t="b">
        <f t="shared" si="263"/>
        <v>0</v>
      </c>
      <c r="O1595" s="36"/>
      <c r="P1595" s="36"/>
      <c r="Q1595" s="36"/>
      <c r="R1595" s="36"/>
    </row>
    <row r="1596" spans="1:18" s="8" customFormat="1" ht="16.5" hidden="1" customHeight="1" x14ac:dyDescent="0.35">
      <c r="A1596" s="122" t="str">
        <f>'SOW Units'!B110</f>
        <v>8-5.</v>
      </c>
      <c r="B1596" s="542" t="str">
        <f>IF('SOW Units'!C110="","",'SOW Units'!C110)</f>
        <v>Free Product Sample Collection</v>
      </c>
      <c r="C1596" s="543"/>
      <c r="D1596" s="57" t="str">
        <f>IF('SOW Units'!E110="","",'SOW Units'!E110)</f>
        <v>Per Sample</v>
      </c>
      <c r="E1596" s="82">
        <f>'SOW Units'!L110</f>
        <v>0</v>
      </c>
      <c r="F1596" s="34">
        <f>'SOW Units'!G110</f>
        <v>84</v>
      </c>
      <c r="G1596" s="244">
        <f t="shared" si="268"/>
        <v>0</v>
      </c>
      <c r="H1596" s="85">
        <v>0</v>
      </c>
      <c r="I1596" s="360">
        <f t="shared" si="269"/>
        <v>0</v>
      </c>
      <c r="J1596" s="89">
        <v>0</v>
      </c>
      <c r="K1596" s="244">
        <f t="shared" si="260"/>
        <v>0</v>
      </c>
      <c r="L1596" s="93">
        <f t="shared" si="270"/>
        <v>0</v>
      </c>
      <c r="M1596" s="375">
        <f t="shared" si="271"/>
        <v>0</v>
      </c>
      <c r="N1596" s="225" t="b">
        <f t="shared" si="263"/>
        <v>0</v>
      </c>
      <c r="O1596" s="36"/>
      <c r="P1596" s="36"/>
      <c r="Q1596" s="36"/>
      <c r="R1596" s="36"/>
    </row>
    <row r="1597" spans="1:18" s="8" customFormat="1" ht="16.5" hidden="1" customHeight="1" x14ac:dyDescent="0.35">
      <c r="A1597" s="122" t="str">
        <f>'SOW Units'!B111</f>
        <v>8-6.</v>
      </c>
      <c r="B1597" s="542" t="str">
        <f>IF('SOW Units'!C111="","",'SOW Units'!C111)</f>
        <v>Soil/Sediment Sample Collection</v>
      </c>
      <c r="C1597" s="543"/>
      <c r="D1597" s="57" t="str">
        <f>IF('SOW Units'!E111="","",'SOW Units'!E111)</f>
        <v>Per Sample</v>
      </c>
      <c r="E1597" s="82">
        <f>'SOW Units'!L111</f>
        <v>0</v>
      </c>
      <c r="F1597" s="34">
        <f>'SOW Units'!G111</f>
        <v>130</v>
      </c>
      <c r="G1597" s="244">
        <f t="shared" si="268"/>
        <v>0</v>
      </c>
      <c r="H1597" s="85">
        <v>0</v>
      </c>
      <c r="I1597" s="360">
        <f t="shared" si="269"/>
        <v>0</v>
      </c>
      <c r="J1597" s="89">
        <v>0</v>
      </c>
      <c r="K1597" s="244">
        <f t="shared" si="260"/>
        <v>0</v>
      </c>
      <c r="L1597" s="93">
        <f t="shared" si="270"/>
        <v>0</v>
      </c>
      <c r="M1597" s="375">
        <f t="shared" si="271"/>
        <v>0</v>
      </c>
      <c r="N1597" s="225" t="b">
        <f t="shared" si="263"/>
        <v>0</v>
      </c>
      <c r="O1597" s="36"/>
      <c r="P1597" s="36"/>
      <c r="Q1597" s="36"/>
      <c r="R1597" s="36"/>
    </row>
    <row r="1598" spans="1:18" s="8" customFormat="1" ht="16.5" hidden="1" customHeight="1" x14ac:dyDescent="0.35">
      <c r="A1598" s="122" t="str">
        <f>'SOW Units'!B112</f>
        <v>8-7.</v>
      </c>
      <c r="B1598" s="542" t="str">
        <f>IF('SOW Units'!C112="","",'SOW Units'!C112)</f>
        <v xml:space="preserve">Water Level or Free Product Gauging </v>
      </c>
      <c r="C1598" s="543"/>
      <c r="D1598" s="57" t="str">
        <f>IF('SOW Units'!E112="","",'SOW Units'!E112)</f>
        <v xml:space="preserve">Per Well </v>
      </c>
      <c r="E1598" s="82">
        <f>'SOW Units'!L112</f>
        <v>0</v>
      </c>
      <c r="F1598" s="34">
        <f>'SOW Units'!G112</f>
        <v>23.15</v>
      </c>
      <c r="G1598" s="244">
        <f t="shared" si="268"/>
        <v>0</v>
      </c>
      <c r="H1598" s="85">
        <v>0</v>
      </c>
      <c r="I1598" s="360">
        <f t="shared" si="269"/>
        <v>0</v>
      </c>
      <c r="J1598" s="89">
        <v>0</v>
      </c>
      <c r="K1598" s="244">
        <f t="shared" si="260"/>
        <v>0</v>
      </c>
      <c r="L1598" s="93">
        <f t="shared" si="270"/>
        <v>0</v>
      </c>
      <c r="M1598" s="375">
        <f t="shared" si="271"/>
        <v>0</v>
      </c>
      <c r="N1598" s="225" t="b">
        <f t="shared" si="263"/>
        <v>0</v>
      </c>
      <c r="O1598" s="36"/>
      <c r="P1598" s="36"/>
      <c r="Q1598" s="36"/>
      <c r="R1598" s="36"/>
    </row>
    <row r="1599" spans="1:18" s="8" customFormat="1" ht="16.5" hidden="1" customHeight="1" x14ac:dyDescent="0.35">
      <c r="A1599" s="122" t="str">
        <f>'SOW Units'!B113</f>
        <v>8-8.</v>
      </c>
      <c r="B1599" s="542" t="str">
        <f>IF('SOW Units'!C113="","",'SOW Units'!C113)</f>
        <v xml:space="preserve">Free Product Gauging &amp; Bailing </v>
      </c>
      <c r="C1599" s="543"/>
      <c r="D1599" s="57" t="str">
        <f>IF('SOW Units'!E113="","",'SOW Units'!E113)</f>
        <v xml:space="preserve">Per Well </v>
      </c>
      <c r="E1599" s="82">
        <f>'SOW Units'!L113</f>
        <v>0</v>
      </c>
      <c r="F1599" s="34">
        <f>'SOW Units'!G113</f>
        <v>57.87</v>
      </c>
      <c r="G1599" s="244">
        <f t="shared" si="268"/>
        <v>0</v>
      </c>
      <c r="H1599" s="85">
        <v>0</v>
      </c>
      <c r="I1599" s="360">
        <f t="shared" si="269"/>
        <v>0</v>
      </c>
      <c r="J1599" s="89">
        <v>0</v>
      </c>
      <c r="K1599" s="244">
        <f t="shared" si="260"/>
        <v>0</v>
      </c>
      <c r="L1599" s="93">
        <f t="shared" si="270"/>
        <v>0</v>
      </c>
      <c r="M1599" s="375">
        <f t="shared" si="271"/>
        <v>0</v>
      </c>
      <c r="N1599" s="225" t="b">
        <f t="shared" si="263"/>
        <v>0</v>
      </c>
      <c r="O1599" s="36"/>
      <c r="P1599" s="36"/>
      <c r="Q1599" s="36"/>
      <c r="R1599" s="36"/>
    </row>
    <row r="1600" spans="1:18" s="8" customFormat="1" ht="32.25" hidden="1" customHeight="1" x14ac:dyDescent="0.35">
      <c r="A1600" s="122" t="str">
        <f>'SOW Units'!B114</f>
        <v>8-9.</v>
      </c>
      <c r="B1600" s="542" t="str">
        <f>IF('SOW Units'!C114="","",'SOW Units'!C114)</f>
        <v>Vapor/Ambient Air Sample Collection - Passive Dosimeter, Sorbent Tube, TedlarTM Bag (or Equivalent)</v>
      </c>
      <c r="C1600" s="543"/>
      <c r="D1600" s="57" t="str">
        <f>IF('SOW Units'!E114="","",'SOW Units'!E114)</f>
        <v>Per Sample</v>
      </c>
      <c r="E1600" s="82">
        <f>'SOW Units'!L114</f>
        <v>0</v>
      </c>
      <c r="F1600" s="34">
        <f>'SOW Units'!G114</f>
        <v>80</v>
      </c>
      <c r="G1600" s="244">
        <f t="shared" si="268"/>
        <v>0</v>
      </c>
      <c r="H1600" s="85">
        <v>0</v>
      </c>
      <c r="I1600" s="360">
        <f t="shared" si="269"/>
        <v>0</v>
      </c>
      <c r="J1600" s="89">
        <v>0</v>
      </c>
      <c r="K1600" s="244">
        <f t="shared" si="260"/>
        <v>0</v>
      </c>
      <c r="L1600" s="93">
        <f t="shared" si="270"/>
        <v>0</v>
      </c>
      <c r="M1600" s="375">
        <f t="shared" si="271"/>
        <v>0</v>
      </c>
      <c r="N1600" s="225" t="b">
        <f t="shared" si="263"/>
        <v>0</v>
      </c>
      <c r="O1600" s="36"/>
      <c r="P1600" s="36"/>
      <c r="Q1600" s="36"/>
      <c r="R1600" s="36"/>
    </row>
    <row r="1601" spans="1:18" s="8" customFormat="1" ht="16.5" hidden="1" customHeight="1" x14ac:dyDescent="0.35">
      <c r="A1601" s="122" t="str">
        <f>'SOW Units'!B115</f>
        <v>8-10.</v>
      </c>
      <c r="B1601" s="542" t="str">
        <f>IF('SOW Units'!C115="","",'SOW Units'!C115)</f>
        <v>Vapor/Ambient Air Sample Collection - SUMMATM Canister (or equivalent)</v>
      </c>
      <c r="C1601" s="543"/>
      <c r="D1601" s="57" t="str">
        <f>IF('SOW Units'!E115="","",'SOW Units'!E115)</f>
        <v>Per Sample</v>
      </c>
      <c r="E1601" s="82">
        <f>'SOW Units'!L115</f>
        <v>0</v>
      </c>
      <c r="F1601" s="34">
        <f>'SOW Units'!G115</f>
        <v>125</v>
      </c>
      <c r="G1601" s="244">
        <f t="shared" si="268"/>
        <v>0</v>
      </c>
      <c r="H1601" s="85">
        <v>0</v>
      </c>
      <c r="I1601" s="360">
        <f t="shared" si="269"/>
        <v>0</v>
      </c>
      <c r="J1601" s="89">
        <v>0</v>
      </c>
      <c r="K1601" s="244">
        <f t="shared" si="260"/>
        <v>0</v>
      </c>
      <c r="L1601" s="93">
        <f t="shared" si="270"/>
        <v>0</v>
      </c>
      <c r="M1601" s="375">
        <f t="shared" si="271"/>
        <v>0</v>
      </c>
      <c r="N1601" s="225" t="b">
        <f t="shared" si="263"/>
        <v>0</v>
      </c>
      <c r="O1601" s="36"/>
      <c r="P1601" s="36"/>
      <c r="Q1601" s="36"/>
      <c r="R1601" s="36"/>
    </row>
    <row r="1602" spans="1:18" s="8" customFormat="1" ht="16.5" hidden="1" customHeight="1" x14ac:dyDescent="0.35">
      <c r="A1602" s="122" t="str">
        <f>'SOW Units'!B116</f>
        <v>8-11.</v>
      </c>
      <c r="B1602" s="542" t="str">
        <f>IF('SOW Units'!C116="","",'SOW Units'!C116)</f>
        <v>Electronic Data Deliverables (EDD)</v>
      </c>
      <c r="C1602" s="543"/>
      <c r="D1602" s="252" t="str">
        <f>IF('SOW Units'!E116="","",'SOW Units'!E116)</f>
        <v>Per Sampling Event</v>
      </c>
      <c r="E1602" s="82">
        <f>'SOW Units'!L116</f>
        <v>0</v>
      </c>
      <c r="F1602" s="34">
        <f>'SOW Units'!G116</f>
        <v>65.62</v>
      </c>
      <c r="G1602" s="244">
        <f t="shared" si="268"/>
        <v>0</v>
      </c>
      <c r="H1602" s="85">
        <v>0</v>
      </c>
      <c r="I1602" s="360">
        <f t="shared" si="269"/>
        <v>0</v>
      </c>
      <c r="J1602" s="89">
        <v>0</v>
      </c>
      <c r="K1602" s="244">
        <f t="shared" si="260"/>
        <v>0</v>
      </c>
      <c r="L1602" s="93">
        <f t="shared" si="270"/>
        <v>0</v>
      </c>
      <c r="M1602" s="375">
        <f t="shared" si="271"/>
        <v>0</v>
      </c>
      <c r="N1602" s="225" t="b">
        <f t="shared" si="263"/>
        <v>0</v>
      </c>
      <c r="O1602" s="36"/>
      <c r="P1602" s="36"/>
      <c r="Q1602" s="36"/>
      <c r="R1602" s="36"/>
    </row>
    <row r="1603" spans="1:18" s="8" customFormat="1" ht="16.5" hidden="1" customHeight="1" x14ac:dyDescent="0.35">
      <c r="A1603" s="122" t="str">
        <f>'SOW Units'!B117</f>
        <v>8-12.</v>
      </c>
      <c r="B1603" s="542" t="str">
        <f>IF('SOW Units'!C117="","",'SOW Units'!C117)</f>
        <v>Survey Latitude/Longitude of Existing Monitor Wells</v>
      </c>
      <c r="C1603" s="543"/>
      <c r="D1603" s="57" t="str">
        <f>IF('SOW Units'!E117="","",'SOW Units'!E117)</f>
        <v xml:space="preserve">Per Well </v>
      </c>
      <c r="E1603" s="82">
        <f>'SOW Units'!L117</f>
        <v>0</v>
      </c>
      <c r="F1603" s="34">
        <f>'SOW Units'!G117</f>
        <v>30.37</v>
      </c>
      <c r="G1603" s="244">
        <f t="shared" si="268"/>
        <v>0</v>
      </c>
      <c r="H1603" s="85">
        <v>0</v>
      </c>
      <c r="I1603" s="360">
        <f t="shared" si="269"/>
        <v>0</v>
      </c>
      <c r="J1603" s="89">
        <v>0</v>
      </c>
      <c r="K1603" s="244">
        <f t="shared" si="260"/>
        <v>0</v>
      </c>
      <c r="L1603" s="93">
        <f t="shared" si="270"/>
        <v>0</v>
      </c>
      <c r="M1603" s="375">
        <f t="shared" si="271"/>
        <v>0</v>
      </c>
      <c r="N1603" s="225" t="b">
        <f t="shared" si="263"/>
        <v>0</v>
      </c>
      <c r="O1603" s="36"/>
      <c r="P1603" s="36"/>
      <c r="Q1603" s="36"/>
      <c r="R1603" s="36"/>
    </row>
    <row r="1604" spans="1:18" s="8" customFormat="1" ht="16.5" hidden="1" customHeight="1" x14ac:dyDescent="0.35">
      <c r="A1604" s="122" t="str">
        <f>'SOW Units'!B118</f>
        <v>8-13.</v>
      </c>
      <c r="B1604" s="542" t="str">
        <f>IF('SOW Units'!C118="","",'SOW Units'!C118)</f>
        <v>Survey Latitude/Longitude of New Monitor Wells</v>
      </c>
      <c r="C1604" s="543"/>
      <c r="D1604" s="57" t="str">
        <f>IF('SOW Units'!E118="","",'SOW Units'!E118)</f>
        <v xml:space="preserve">Per Well </v>
      </c>
      <c r="E1604" s="82">
        <f>'SOW Units'!L118</f>
        <v>0</v>
      </c>
      <c r="F1604" s="34">
        <f>'SOW Units'!G118</f>
        <v>30.37</v>
      </c>
      <c r="G1604" s="244">
        <f t="shared" si="268"/>
        <v>0</v>
      </c>
      <c r="H1604" s="85">
        <v>0</v>
      </c>
      <c r="I1604" s="360">
        <f t="shared" si="269"/>
        <v>0</v>
      </c>
      <c r="J1604" s="89">
        <v>0</v>
      </c>
      <c r="K1604" s="244">
        <f t="shared" si="260"/>
        <v>0</v>
      </c>
      <c r="L1604" s="93">
        <f t="shared" si="270"/>
        <v>0</v>
      </c>
      <c r="M1604" s="375">
        <f t="shared" si="271"/>
        <v>0</v>
      </c>
      <c r="N1604" s="225" t="b">
        <f t="shared" si="263"/>
        <v>0</v>
      </c>
      <c r="O1604" s="36"/>
      <c r="P1604" s="36"/>
      <c r="Q1604" s="36"/>
      <c r="R1604" s="36"/>
    </row>
    <row r="1605" spans="1:18" s="8" customFormat="1" ht="46.5" hidden="1" customHeight="1" x14ac:dyDescent="0.35">
      <c r="A1605" s="122" t="str">
        <f>'SOW Units'!B119</f>
        <v>8-14.</v>
      </c>
      <c r="B1605" s="542" t="str">
        <f>IF('SOW Units'!C119="","",'SOW Units'!C119)</f>
        <v>Encore (25 gram) for SPLP Soil Sample Collection:  [Per Encore].  The cost will include the 25 gram Encore samples submitted to the laboratory for SPLP testing and the 25 gram Encore samples collected in the field but not submitted to the laboratory for testing (discarded).</v>
      </c>
      <c r="C1605" s="550"/>
      <c r="D1605" s="58" t="str">
        <f>IF('SOW Units'!E119="","",'SOW Units'!E119)</f>
        <v>Per Sample</v>
      </c>
      <c r="E1605" s="82">
        <f>'SOW Units'!L119</f>
        <v>0</v>
      </c>
      <c r="F1605" s="34">
        <f>'SOW Units'!G119</f>
        <v>19.68</v>
      </c>
      <c r="G1605" s="35">
        <f t="shared" si="268"/>
        <v>0</v>
      </c>
      <c r="H1605" s="85">
        <v>0</v>
      </c>
      <c r="I1605" s="361">
        <f t="shared" si="269"/>
        <v>0</v>
      </c>
      <c r="J1605" s="89">
        <v>0</v>
      </c>
      <c r="K1605" s="35">
        <f t="shared" si="260"/>
        <v>0</v>
      </c>
      <c r="L1605" s="93">
        <f t="shared" si="270"/>
        <v>0</v>
      </c>
      <c r="M1605" s="375">
        <f t="shared" si="271"/>
        <v>0</v>
      </c>
      <c r="N1605" s="225" t="b">
        <f t="shared" si="263"/>
        <v>0</v>
      </c>
      <c r="O1605" s="36"/>
      <c r="P1605" s="36"/>
      <c r="Q1605" s="36"/>
      <c r="R1605" s="36"/>
    </row>
    <row r="1606" spans="1:18" s="8" customFormat="1" ht="17.25" hidden="1" customHeight="1" x14ac:dyDescent="0.35">
      <c r="A1606" s="253" t="str">
        <f>'SOW Units'!B120</f>
        <v>9.</v>
      </c>
      <c r="B1606" s="560" t="str">
        <f>IF('SOW Units'!C120="","",'SOW Units'!C120)</f>
        <v xml:space="preserve">LABORATORY ANALYSIS  </v>
      </c>
      <c r="C1606" s="561"/>
      <c r="D1606" s="206" t="str">
        <f>IF('SOW Units'!E120="","",'SOW Units'!E120)</f>
        <v/>
      </c>
      <c r="E1606" s="207"/>
      <c r="F1606" s="194"/>
      <c r="G1606" s="243"/>
      <c r="H1606" s="208"/>
      <c r="I1606" s="359"/>
      <c r="J1606" s="196"/>
      <c r="K1606" s="243"/>
      <c r="L1606" s="209"/>
      <c r="M1606" s="374"/>
      <c r="N1606" s="225" t="b">
        <f t="shared" si="263"/>
        <v>0</v>
      </c>
      <c r="O1606" s="36"/>
      <c r="P1606" s="36"/>
      <c r="Q1606" s="36"/>
      <c r="R1606" s="36"/>
    </row>
    <row r="1607" spans="1:18" s="8" customFormat="1" ht="17.25" hidden="1" customHeight="1" x14ac:dyDescent="0.35">
      <c r="A1607" s="253" t="str">
        <f>'SOW Units'!B121</f>
        <v>9.A.</v>
      </c>
      <c r="B1607" s="560" t="str">
        <f>IF('SOW Units'!C121="","",'SOW Units'!C121)</f>
        <v>SOIL/SEDIMENT ANALYSIS</v>
      </c>
      <c r="C1607" s="561"/>
      <c r="D1607" s="206" t="str">
        <f>IF('SOW Units'!E121="","",'SOW Units'!E121)</f>
        <v/>
      </c>
      <c r="E1607" s="207"/>
      <c r="F1607" s="194"/>
      <c r="G1607" s="243"/>
      <c r="H1607" s="208"/>
      <c r="I1607" s="359"/>
      <c r="J1607" s="196"/>
      <c r="K1607" s="243"/>
      <c r="L1607" s="209"/>
      <c r="M1607" s="374"/>
      <c r="N1607" s="225" t="b">
        <f t="shared" si="263"/>
        <v>0</v>
      </c>
      <c r="O1607" s="36"/>
      <c r="P1607" s="36"/>
      <c r="Q1607" s="36"/>
      <c r="R1607" s="36"/>
    </row>
    <row r="1608" spans="1:18" s="8" customFormat="1" ht="32.25" hidden="1" customHeight="1" x14ac:dyDescent="0.35">
      <c r="A1608" s="122" t="str">
        <f>'SOW Units'!B122</f>
        <v>9-1.</v>
      </c>
      <c r="B1608" s="542" t="str">
        <f>IF('SOW Units'!C122="","",'SOW Units'!C122)</f>
        <v>Soil, Used Oil/Unknown Product Group-Table D of Ch. 62-780, F.A.C., except for non-Priority Pollutant Organics (multiple methods)</v>
      </c>
      <c r="C1608" s="543"/>
      <c r="D1608" s="57" t="str">
        <f>IF('SOW Units'!E122="","",'SOW Units'!E122)</f>
        <v>Per Sample</v>
      </c>
      <c r="E1608" s="82">
        <f>'SOW Units'!L122</f>
        <v>0</v>
      </c>
      <c r="F1608" s="34">
        <f>'SOW Units'!G122</f>
        <v>434</v>
      </c>
      <c r="G1608" s="244">
        <f t="shared" ref="G1608:G1632" si="272">$F1608*E1608</f>
        <v>0</v>
      </c>
      <c r="H1608" s="85">
        <v>0</v>
      </c>
      <c r="I1608" s="360">
        <f t="shared" ref="I1608:I1632" si="273">H1608*F1608</f>
        <v>0</v>
      </c>
      <c r="J1608" s="89">
        <v>0</v>
      </c>
      <c r="K1608" s="244">
        <f t="shared" si="260"/>
        <v>0</v>
      </c>
      <c r="L1608" s="93">
        <f t="shared" ref="L1608:L1632" si="274">E1608-H1608-J1608</f>
        <v>0</v>
      </c>
      <c r="M1608" s="375">
        <f t="shared" ref="M1608:M1632" si="275">G1608-I1608-K1608</f>
        <v>0</v>
      </c>
      <c r="N1608" s="225" t="b">
        <f t="shared" si="263"/>
        <v>0</v>
      </c>
      <c r="O1608" s="36"/>
      <c r="P1608" s="36"/>
      <c r="Q1608" s="36"/>
      <c r="R1608" s="36"/>
    </row>
    <row r="1609" spans="1:18" s="8" customFormat="1" ht="16.5" hidden="1" customHeight="1" x14ac:dyDescent="0.35">
      <c r="A1609" s="122" t="str">
        <f>'SOW Units'!B123</f>
        <v>9-2.</v>
      </c>
      <c r="B1609" s="542" t="str">
        <f>IF('SOW Units'!C123="","",'SOW Units'!C123)</f>
        <v>Soil, BTEX + MTBE (EPA 8021 or EPA 8260)</v>
      </c>
      <c r="C1609" s="543"/>
      <c r="D1609" s="57" t="str">
        <f>IF('SOW Units'!E123="","",'SOW Units'!E123)</f>
        <v>Per Sample</v>
      </c>
      <c r="E1609" s="82">
        <f>'SOW Units'!L123</f>
        <v>0</v>
      </c>
      <c r="F1609" s="34">
        <f>'SOW Units'!G123</f>
        <v>46.17</v>
      </c>
      <c r="G1609" s="244">
        <f t="shared" si="272"/>
        <v>0</v>
      </c>
      <c r="H1609" s="85">
        <v>0</v>
      </c>
      <c r="I1609" s="360">
        <f t="shared" si="273"/>
        <v>0</v>
      </c>
      <c r="J1609" s="89">
        <v>0</v>
      </c>
      <c r="K1609" s="244">
        <f t="shared" si="260"/>
        <v>0</v>
      </c>
      <c r="L1609" s="93">
        <f t="shared" si="274"/>
        <v>0</v>
      </c>
      <c r="M1609" s="375">
        <f t="shared" si="275"/>
        <v>0</v>
      </c>
      <c r="N1609" s="225" t="b">
        <f t="shared" si="263"/>
        <v>0</v>
      </c>
      <c r="O1609" s="36"/>
      <c r="P1609" s="36"/>
      <c r="Q1609" s="36"/>
      <c r="R1609" s="36"/>
    </row>
    <row r="1610" spans="1:18" s="8" customFormat="1" ht="16.5" hidden="1" customHeight="1" x14ac:dyDescent="0.35">
      <c r="A1610" s="122" t="str">
        <f>'SOW Units'!B124</f>
        <v>9-3.</v>
      </c>
      <c r="B1610" s="542" t="str">
        <f>IF('SOW Units'!C124="","",'SOW Units'!C124)</f>
        <v>Soil, Volatile Organic Halocarbons (EPA 8021 or EPA 8260)</v>
      </c>
      <c r="C1610" s="543"/>
      <c r="D1610" s="57" t="str">
        <f>IF('SOW Units'!E124="","",'SOW Units'!E124)</f>
        <v>Per Sample</v>
      </c>
      <c r="E1610" s="82">
        <f>'SOW Units'!L124</f>
        <v>0</v>
      </c>
      <c r="F1610" s="34">
        <f>'SOW Units'!G124</f>
        <v>66.150000000000006</v>
      </c>
      <c r="G1610" s="244">
        <f t="shared" si="272"/>
        <v>0</v>
      </c>
      <c r="H1610" s="85">
        <v>0</v>
      </c>
      <c r="I1610" s="360">
        <f t="shared" si="273"/>
        <v>0</v>
      </c>
      <c r="J1610" s="89">
        <v>0</v>
      </c>
      <c r="K1610" s="244">
        <f t="shared" si="260"/>
        <v>0</v>
      </c>
      <c r="L1610" s="93">
        <f t="shared" si="274"/>
        <v>0</v>
      </c>
      <c r="M1610" s="375">
        <f t="shared" si="275"/>
        <v>0</v>
      </c>
      <c r="N1610" s="225" t="b">
        <f t="shared" si="263"/>
        <v>0</v>
      </c>
      <c r="O1610" s="36"/>
      <c r="P1610" s="36"/>
      <c r="Q1610" s="36"/>
      <c r="R1610" s="36"/>
    </row>
    <row r="1611" spans="1:18" s="8" customFormat="1" ht="16.5" hidden="1" customHeight="1" x14ac:dyDescent="0.35">
      <c r="A1611" s="122" t="str">
        <f>'SOW Units'!B125</f>
        <v>9-4.</v>
      </c>
      <c r="B1611" s="542" t="str">
        <f>IF('SOW Units'!C125="","",'SOW Units'!C125)</f>
        <v>Soil, BTEX + MTBE + VOHs (EPA 8021 or EPA 8260)</v>
      </c>
      <c r="C1611" s="543"/>
      <c r="D1611" s="57" t="str">
        <f>IF('SOW Units'!E125="","",'SOW Units'!E125)</f>
        <v>Per Sample</v>
      </c>
      <c r="E1611" s="82">
        <f>'SOW Units'!L125</f>
        <v>0</v>
      </c>
      <c r="F1611" s="34">
        <f>'SOW Units'!G125</f>
        <v>83.86</v>
      </c>
      <c r="G1611" s="244">
        <f t="shared" si="272"/>
        <v>0</v>
      </c>
      <c r="H1611" s="85">
        <v>0</v>
      </c>
      <c r="I1611" s="360">
        <f t="shared" si="273"/>
        <v>0</v>
      </c>
      <c r="J1611" s="89">
        <v>0</v>
      </c>
      <c r="K1611" s="244">
        <f t="shared" si="260"/>
        <v>0</v>
      </c>
      <c r="L1611" s="93">
        <f t="shared" si="274"/>
        <v>0</v>
      </c>
      <c r="M1611" s="375">
        <f t="shared" si="275"/>
        <v>0</v>
      </c>
      <c r="N1611" s="225" t="b">
        <f t="shared" si="263"/>
        <v>0</v>
      </c>
      <c r="O1611" s="36"/>
      <c r="P1611" s="36"/>
      <c r="Q1611" s="36"/>
      <c r="R1611" s="36"/>
    </row>
    <row r="1612" spans="1:18" s="8" customFormat="1" ht="16.5" hidden="1" customHeight="1" x14ac:dyDescent="0.35">
      <c r="A1612" s="122" t="str">
        <f>'SOW Units'!B126</f>
        <v>9-5.</v>
      </c>
      <c r="B1612" s="542" t="str">
        <f>IF('SOW Units'!C126="","",'SOW Units'!C126)</f>
        <v>Soil, Polycyclic Aromatic Hydrocarbons (EPA 8270 or EPA 8310)</v>
      </c>
      <c r="C1612" s="543"/>
      <c r="D1612" s="57" t="str">
        <f>IF('SOW Units'!E126="","",'SOW Units'!E126)</f>
        <v>Per Sample</v>
      </c>
      <c r="E1612" s="82">
        <f>'SOW Units'!L126</f>
        <v>0</v>
      </c>
      <c r="F1612" s="34">
        <f>'SOW Units'!G126</f>
        <v>89.93</v>
      </c>
      <c r="G1612" s="244">
        <f t="shared" si="272"/>
        <v>0</v>
      </c>
      <c r="H1612" s="85">
        <v>0</v>
      </c>
      <c r="I1612" s="360">
        <f t="shared" si="273"/>
        <v>0</v>
      </c>
      <c r="J1612" s="89">
        <v>0</v>
      </c>
      <c r="K1612" s="244">
        <f t="shared" si="260"/>
        <v>0</v>
      </c>
      <c r="L1612" s="93">
        <f t="shared" si="274"/>
        <v>0</v>
      </c>
      <c r="M1612" s="375">
        <f t="shared" si="275"/>
        <v>0</v>
      </c>
      <c r="N1612" s="225" t="b">
        <f t="shared" si="263"/>
        <v>0</v>
      </c>
      <c r="O1612" s="36"/>
      <c r="P1612" s="36"/>
      <c r="Q1612" s="36"/>
      <c r="R1612" s="36"/>
    </row>
    <row r="1613" spans="1:18" s="8" customFormat="1" ht="16.5" hidden="1" customHeight="1" x14ac:dyDescent="0.35">
      <c r="A1613" s="122" t="str">
        <f>'SOW Units'!B127</f>
        <v>9-6.</v>
      </c>
      <c r="B1613" s="542" t="str">
        <f>IF('SOW Units'!C127="","",'SOW Units'!C127)</f>
        <v>Soil, Priority Pollutant Volatile Organics (EPA 8260)</v>
      </c>
      <c r="C1613" s="543"/>
      <c r="D1613" s="57" t="str">
        <f>IF('SOW Units'!E127="","",'SOW Units'!E127)</f>
        <v>Per Sample</v>
      </c>
      <c r="E1613" s="82">
        <f>'SOW Units'!L127</f>
        <v>0</v>
      </c>
      <c r="F1613" s="34">
        <f>'SOW Units'!G127</f>
        <v>85.07</v>
      </c>
      <c r="G1613" s="244">
        <f t="shared" si="272"/>
        <v>0</v>
      </c>
      <c r="H1613" s="85">
        <v>0</v>
      </c>
      <c r="I1613" s="360">
        <f t="shared" si="273"/>
        <v>0</v>
      </c>
      <c r="J1613" s="89">
        <v>0</v>
      </c>
      <c r="K1613" s="244">
        <f t="shared" si="260"/>
        <v>0</v>
      </c>
      <c r="L1613" s="93">
        <f t="shared" si="274"/>
        <v>0</v>
      </c>
      <c r="M1613" s="375">
        <f t="shared" si="275"/>
        <v>0</v>
      </c>
      <c r="N1613" s="225" t="b">
        <f t="shared" si="263"/>
        <v>0</v>
      </c>
      <c r="O1613" s="36"/>
      <c r="P1613" s="36"/>
      <c r="Q1613" s="36"/>
      <c r="R1613" s="36"/>
    </row>
    <row r="1614" spans="1:18" s="8" customFormat="1" ht="32.25" hidden="1" customHeight="1" x14ac:dyDescent="0.35">
      <c r="A1614" s="122" t="str">
        <f>'SOW Units'!B128</f>
        <v>9-7.</v>
      </c>
      <c r="B1614" s="542" t="str">
        <f>IF('SOW Units'!C128="","",'SOW Units'!C128)</f>
        <v>Soil, Priority Pollutant Extractable Organics-Base Neutral and Acid Extractables (EPA 8270 list [e.g., EPA 8081/8082 + EPA 8270])</v>
      </c>
      <c r="C1614" s="543"/>
      <c r="D1614" s="57" t="str">
        <f>IF('SOW Units'!E128="","",'SOW Units'!E128)</f>
        <v>Per Sample</v>
      </c>
      <c r="E1614" s="82">
        <f>'SOW Units'!L128</f>
        <v>0</v>
      </c>
      <c r="F1614" s="34">
        <f>'SOW Units'!G128</f>
        <v>158</v>
      </c>
      <c r="G1614" s="244">
        <f t="shared" si="272"/>
        <v>0</v>
      </c>
      <c r="H1614" s="85">
        <v>0</v>
      </c>
      <c r="I1614" s="360">
        <f t="shared" si="273"/>
        <v>0</v>
      </c>
      <c r="J1614" s="89">
        <v>0</v>
      </c>
      <c r="K1614" s="244">
        <f t="shared" si="260"/>
        <v>0</v>
      </c>
      <c r="L1614" s="93">
        <f t="shared" si="274"/>
        <v>0</v>
      </c>
      <c r="M1614" s="375">
        <f t="shared" si="275"/>
        <v>0</v>
      </c>
      <c r="N1614" s="225" t="b">
        <f t="shared" si="263"/>
        <v>0</v>
      </c>
      <c r="O1614" s="36"/>
      <c r="P1614" s="36"/>
      <c r="Q1614" s="36"/>
      <c r="R1614" s="36"/>
    </row>
    <row r="1615" spans="1:18" s="9" customFormat="1" ht="16.5" hidden="1" customHeight="1" x14ac:dyDescent="0.35">
      <c r="A1615" s="122" t="str">
        <f>'SOW Units'!B129</f>
        <v>9-8.</v>
      </c>
      <c r="B1615" s="542" t="str">
        <f>IF('SOW Units'!C129="","",'SOW Units'!C129)</f>
        <v>Soil, Total Recoverable Petroleum Hydrocarbons (FL-PRO)</v>
      </c>
      <c r="C1615" s="543"/>
      <c r="D1615" s="57" t="str">
        <f>IF('SOW Units'!E129="","",'SOW Units'!E129)</f>
        <v>Per Sample</v>
      </c>
      <c r="E1615" s="82">
        <f>'SOW Units'!L129</f>
        <v>0</v>
      </c>
      <c r="F1615" s="34">
        <f>'SOW Units'!G129</f>
        <v>54.69</v>
      </c>
      <c r="G1615" s="244">
        <f t="shared" si="272"/>
        <v>0</v>
      </c>
      <c r="H1615" s="85">
        <v>0</v>
      </c>
      <c r="I1615" s="360">
        <f t="shared" si="273"/>
        <v>0</v>
      </c>
      <c r="J1615" s="89">
        <v>0</v>
      </c>
      <c r="K1615" s="244">
        <f t="shared" si="260"/>
        <v>0</v>
      </c>
      <c r="L1615" s="93">
        <f t="shared" si="274"/>
        <v>0</v>
      </c>
      <c r="M1615" s="375">
        <f t="shared" si="275"/>
        <v>0</v>
      </c>
      <c r="N1615" s="225" t="b">
        <f t="shared" si="263"/>
        <v>0</v>
      </c>
      <c r="O1615" s="45"/>
      <c r="P1615" s="45"/>
      <c r="Q1615" s="45"/>
      <c r="R1615" s="45"/>
    </row>
    <row r="1616" spans="1:18" s="8" customFormat="1" ht="16.5" hidden="1" customHeight="1" x14ac:dyDescent="0.35">
      <c r="A1616" s="122" t="str">
        <f>'SOW Units'!B130</f>
        <v>9-8.a.</v>
      </c>
      <c r="B1616" s="542" t="str">
        <f>IF('SOW Units'!C130="","",'SOW Units'!C130)</f>
        <v>Soil, TRPH Fractionation (MADEP-EPH/VPH Method or TPHCWG Direct Method)</v>
      </c>
      <c r="C1616" s="543"/>
      <c r="D1616" s="57" t="str">
        <f>IF('SOW Units'!E130="","",'SOW Units'!E130)</f>
        <v>Per Sample</v>
      </c>
      <c r="E1616" s="82">
        <f>'SOW Units'!L130</f>
        <v>0</v>
      </c>
      <c r="F1616" s="34">
        <f>'SOW Units'!G130</f>
        <v>262.54000000000002</v>
      </c>
      <c r="G1616" s="244">
        <f t="shared" si="272"/>
        <v>0</v>
      </c>
      <c r="H1616" s="85">
        <v>0</v>
      </c>
      <c r="I1616" s="360">
        <f t="shared" si="273"/>
        <v>0</v>
      </c>
      <c r="J1616" s="89">
        <v>0</v>
      </c>
      <c r="K1616" s="244">
        <f t="shared" si="260"/>
        <v>0</v>
      </c>
      <c r="L1616" s="93">
        <f t="shared" si="274"/>
        <v>0</v>
      </c>
      <c r="M1616" s="375">
        <f t="shared" si="275"/>
        <v>0</v>
      </c>
      <c r="N1616" s="225" t="b">
        <f t="shared" si="263"/>
        <v>0</v>
      </c>
      <c r="O1616" s="36"/>
      <c r="P1616" s="36"/>
      <c r="Q1616" s="36"/>
      <c r="R1616" s="36"/>
    </row>
    <row r="1617" spans="1:18" s="8" customFormat="1" ht="16.5" hidden="1" customHeight="1" x14ac:dyDescent="0.35">
      <c r="A1617" s="122" t="str">
        <f>'SOW Units'!B131</f>
        <v>9-9.</v>
      </c>
      <c r="B1617" s="542" t="str">
        <f>IF('SOW Units'!C131="","",'SOW Units'!C131)</f>
        <v>Soil, PCBs [or Aroclors] (EPA 8082)</v>
      </c>
      <c r="C1617" s="543"/>
      <c r="D1617" s="57" t="str">
        <f>IF('SOW Units'!E131="","",'SOW Units'!E131)</f>
        <v>Per Sample</v>
      </c>
      <c r="E1617" s="82">
        <f>'SOW Units'!L131</f>
        <v>0</v>
      </c>
      <c r="F1617" s="34">
        <f>'SOW Units'!G131</f>
        <v>49.61</v>
      </c>
      <c r="G1617" s="244">
        <f t="shared" si="272"/>
        <v>0</v>
      </c>
      <c r="H1617" s="85">
        <v>0</v>
      </c>
      <c r="I1617" s="360">
        <f t="shared" si="273"/>
        <v>0</v>
      </c>
      <c r="J1617" s="89">
        <v>0</v>
      </c>
      <c r="K1617" s="244">
        <f t="shared" si="260"/>
        <v>0</v>
      </c>
      <c r="L1617" s="93">
        <f t="shared" si="274"/>
        <v>0</v>
      </c>
      <c r="M1617" s="375">
        <f t="shared" si="275"/>
        <v>0</v>
      </c>
      <c r="N1617" s="225" t="b">
        <f t="shared" si="263"/>
        <v>0</v>
      </c>
      <c r="O1617" s="36"/>
      <c r="P1617" s="36"/>
      <c r="Q1617" s="36"/>
      <c r="R1617" s="36"/>
    </row>
    <row r="1618" spans="1:18" s="8" customFormat="1" ht="32.25" hidden="1" customHeight="1" x14ac:dyDescent="0.35">
      <c r="A1618" s="122" t="str">
        <f>'SOW Units'!B132</f>
        <v>9-10.</v>
      </c>
      <c r="B1618" s="542" t="str">
        <f>IF('SOW Units'!C132="","",'SOW Units'!C132)</f>
        <v>Soil, 8 RCRA Metals (EPA 6010 or EPA 6020 [Arsenic, Barium, Cadmium, Chromium, Lead, Selenium, Silver] and EPA 6020 or EPA 7471 [Mercury])</v>
      </c>
      <c r="C1618" s="543"/>
      <c r="D1618" s="57" t="str">
        <f>IF('SOW Units'!E132="","",'SOW Units'!E132)</f>
        <v>Per Sample</v>
      </c>
      <c r="E1618" s="82">
        <f>'SOW Units'!L132</f>
        <v>0</v>
      </c>
      <c r="F1618" s="34">
        <f>'SOW Units'!G132</f>
        <v>76.56</v>
      </c>
      <c r="G1618" s="244">
        <f t="shared" si="272"/>
        <v>0</v>
      </c>
      <c r="H1618" s="85">
        <v>0</v>
      </c>
      <c r="I1618" s="360">
        <f t="shared" si="273"/>
        <v>0</v>
      </c>
      <c r="J1618" s="89">
        <v>0</v>
      </c>
      <c r="K1618" s="244">
        <f t="shared" si="260"/>
        <v>0</v>
      </c>
      <c r="L1618" s="93">
        <f t="shared" si="274"/>
        <v>0</v>
      </c>
      <c r="M1618" s="375">
        <f t="shared" si="275"/>
        <v>0</v>
      </c>
      <c r="N1618" s="225" t="b">
        <f t="shared" si="263"/>
        <v>0</v>
      </c>
      <c r="O1618" s="36"/>
      <c r="P1618" s="36"/>
      <c r="Q1618" s="36"/>
      <c r="R1618" s="36"/>
    </row>
    <row r="1619" spans="1:18" s="8" customFormat="1" ht="16.5" hidden="1" customHeight="1" x14ac:dyDescent="0.35">
      <c r="A1619" s="122" t="str">
        <f>'SOW Units'!B133</f>
        <v>9-11.</v>
      </c>
      <c r="B1619" s="542" t="str">
        <f>IF('SOW Units'!C133="","",'SOW Units'!C133)</f>
        <v>Soil, Arsenic (EPA 6010 or EPA 6020)</v>
      </c>
      <c r="C1619" s="543"/>
      <c r="D1619" s="57" t="str">
        <f>IF('SOW Units'!E133="","",'SOW Units'!E133)</f>
        <v>Per Sample</v>
      </c>
      <c r="E1619" s="82">
        <f>'SOW Units'!L133</f>
        <v>0</v>
      </c>
      <c r="F1619" s="34">
        <f>'SOW Units'!G133</f>
        <v>12.12</v>
      </c>
      <c r="G1619" s="244">
        <f t="shared" si="272"/>
        <v>0</v>
      </c>
      <c r="H1619" s="85">
        <v>0</v>
      </c>
      <c r="I1619" s="360">
        <f t="shared" si="273"/>
        <v>0</v>
      </c>
      <c r="J1619" s="89">
        <v>0</v>
      </c>
      <c r="K1619" s="244">
        <f t="shared" si="260"/>
        <v>0</v>
      </c>
      <c r="L1619" s="93">
        <f t="shared" si="274"/>
        <v>0</v>
      </c>
      <c r="M1619" s="375">
        <f t="shared" si="275"/>
        <v>0</v>
      </c>
      <c r="N1619" s="225" t="b">
        <f t="shared" si="263"/>
        <v>0</v>
      </c>
      <c r="O1619" s="36"/>
      <c r="P1619" s="36"/>
      <c r="Q1619" s="36"/>
      <c r="R1619" s="36"/>
    </row>
    <row r="1620" spans="1:18" s="8" customFormat="1" ht="16.5" hidden="1" customHeight="1" x14ac:dyDescent="0.35">
      <c r="A1620" s="122" t="str">
        <f>'SOW Units'!B134</f>
        <v>9-12.</v>
      </c>
      <c r="B1620" s="542" t="str">
        <f>IF('SOW Units'!C134="","",'SOW Units'!C134)</f>
        <v>Soil, Cadmium (EPA 6010 or EPA 6020)</v>
      </c>
      <c r="C1620" s="543"/>
      <c r="D1620" s="57" t="str">
        <f>IF('SOW Units'!E134="","",'SOW Units'!E134)</f>
        <v>Per Sample</v>
      </c>
      <c r="E1620" s="82">
        <f>'SOW Units'!L134</f>
        <v>0</v>
      </c>
      <c r="F1620" s="34">
        <f>'SOW Units'!G134</f>
        <v>12.12</v>
      </c>
      <c r="G1620" s="244">
        <f t="shared" si="272"/>
        <v>0</v>
      </c>
      <c r="H1620" s="85">
        <v>0</v>
      </c>
      <c r="I1620" s="360">
        <f t="shared" si="273"/>
        <v>0</v>
      </c>
      <c r="J1620" s="89">
        <v>0</v>
      </c>
      <c r="K1620" s="244">
        <f t="shared" si="260"/>
        <v>0</v>
      </c>
      <c r="L1620" s="93">
        <f t="shared" si="274"/>
        <v>0</v>
      </c>
      <c r="M1620" s="375">
        <f t="shared" si="275"/>
        <v>0</v>
      </c>
      <c r="N1620" s="225" t="b">
        <f t="shared" si="263"/>
        <v>0</v>
      </c>
      <c r="O1620" s="36"/>
      <c r="P1620" s="36"/>
      <c r="Q1620" s="36"/>
      <c r="R1620" s="36"/>
    </row>
    <row r="1621" spans="1:18" s="8" customFormat="1" ht="16.5" hidden="1" customHeight="1" x14ac:dyDescent="0.35">
      <c r="A1621" s="122" t="str">
        <f>'SOW Units'!B135</f>
        <v>9-13.</v>
      </c>
      <c r="B1621" s="542" t="str">
        <f>IF('SOW Units'!C135="","",'SOW Units'!C135)</f>
        <v>Soil, Chromium (EPA 6010 or EPA 6020)</v>
      </c>
      <c r="C1621" s="543"/>
      <c r="D1621" s="57" t="str">
        <f>IF('SOW Units'!E135="","",'SOW Units'!E135)</f>
        <v>Per Sample</v>
      </c>
      <c r="E1621" s="82">
        <f>'SOW Units'!L135</f>
        <v>0</v>
      </c>
      <c r="F1621" s="34">
        <f>'SOW Units'!G135</f>
        <v>12.12</v>
      </c>
      <c r="G1621" s="244">
        <f t="shared" si="272"/>
        <v>0</v>
      </c>
      <c r="H1621" s="85">
        <v>0</v>
      </c>
      <c r="I1621" s="360">
        <f t="shared" si="273"/>
        <v>0</v>
      </c>
      <c r="J1621" s="89">
        <v>0</v>
      </c>
      <c r="K1621" s="244">
        <f t="shared" si="260"/>
        <v>0</v>
      </c>
      <c r="L1621" s="93">
        <f t="shared" si="274"/>
        <v>0</v>
      </c>
      <c r="M1621" s="375">
        <f t="shared" si="275"/>
        <v>0</v>
      </c>
      <c r="N1621" s="225" t="b">
        <f t="shared" si="263"/>
        <v>0</v>
      </c>
      <c r="O1621" s="36"/>
      <c r="P1621" s="36"/>
      <c r="Q1621" s="36"/>
      <c r="R1621" s="36"/>
    </row>
    <row r="1622" spans="1:18" s="8" customFormat="1" ht="16.5" hidden="1" customHeight="1" x14ac:dyDescent="0.35">
      <c r="A1622" s="122" t="str">
        <f>'SOW Units'!B136</f>
        <v>9-14.</v>
      </c>
      <c r="B1622" s="542" t="str">
        <f>IF('SOW Units'!C136="","",'SOW Units'!C136)</f>
        <v>Soil, Lead (EPA 6010 or EPA 6020)</v>
      </c>
      <c r="C1622" s="543"/>
      <c r="D1622" s="57" t="str">
        <f>IF('SOW Units'!E136="","",'SOW Units'!E136)</f>
        <v>Per Sample</v>
      </c>
      <c r="E1622" s="82">
        <f>'SOW Units'!L136</f>
        <v>0</v>
      </c>
      <c r="F1622" s="34">
        <f>'SOW Units'!G136</f>
        <v>12.12</v>
      </c>
      <c r="G1622" s="244">
        <f t="shared" si="272"/>
        <v>0</v>
      </c>
      <c r="H1622" s="85">
        <v>0</v>
      </c>
      <c r="I1622" s="360">
        <f t="shared" si="273"/>
        <v>0</v>
      </c>
      <c r="J1622" s="89">
        <v>0</v>
      </c>
      <c r="K1622" s="244">
        <f t="shared" si="260"/>
        <v>0</v>
      </c>
      <c r="L1622" s="93">
        <f t="shared" si="274"/>
        <v>0</v>
      </c>
      <c r="M1622" s="375">
        <f t="shared" si="275"/>
        <v>0</v>
      </c>
      <c r="N1622" s="225" t="b">
        <f t="shared" si="263"/>
        <v>0</v>
      </c>
      <c r="O1622" s="36"/>
      <c r="P1622" s="36"/>
      <c r="Q1622" s="36"/>
      <c r="R1622" s="36"/>
    </row>
    <row r="1623" spans="1:18" s="8" customFormat="1" ht="16.5" hidden="1" customHeight="1" x14ac:dyDescent="0.35">
      <c r="A1623" s="122" t="str">
        <f>'SOW Units'!B137</f>
        <v>9-15.</v>
      </c>
      <c r="B1623" s="542" t="str">
        <f>IF('SOW Units'!C137="","",'SOW Units'!C137)</f>
        <v>Soil, Toxicity Characteristic Leaching Procedure-Extraction Only (EPA 1311)</v>
      </c>
      <c r="C1623" s="543"/>
      <c r="D1623" s="57" t="str">
        <f>IF('SOW Units'!E137="","",'SOW Units'!E137)</f>
        <v>Per Sample</v>
      </c>
      <c r="E1623" s="82">
        <f>'SOW Units'!L137</f>
        <v>0</v>
      </c>
      <c r="F1623" s="34">
        <f>'SOW Units'!G137</f>
        <v>36.450000000000003</v>
      </c>
      <c r="G1623" s="244">
        <f t="shared" si="272"/>
        <v>0</v>
      </c>
      <c r="H1623" s="85">
        <v>0</v>
      </c>
      <c r="I1623" s="360">
        <f t="shared" si="273"/>
        <v>0</v>
      </c>
      <c r="J1623" s="89">
        <v>0</v>
      </c>
      <c r="K1623" s="244">
        <f t="shared" si="260"/>
        <v>0</v>
      </c>
      <c r="L1623" s="93">
        <f t="shared" si="274"/>
        <v>0</v>
      </c>
      <c r="M1623" s="375">
        <f t="shared" si="275"/>
        <v>0</v>
      </c>
      <c r="N1623" s="225" t="b">
        <f t="shared" si="263"/>
        <v>0</v>
      </c>
      <c r="O1623" s="36"/>
      <c r="P1623" s="36"/>
      <c r="Q1623" s="36"/>
      <c r="R1623" s="36"/>
    </row>
    <row r="1624" spans="1:18" s="8" customFormat="1" ht="16.5" hidden="1" customHeight="1" x14ac:dyDescent="0.35">
      <c r="A1624" s="122" t="str">
        <f>'SOW Units'!B138</f>
        <v>9-16.</v>
      </c>
      <c r="B1624" s="542" t="str">
        <f>IF('SOW Units'!C138="","",'SOW Units'!C138)</f>
        <v>Soil, Synthetic Precipitation Leaching Procedure-Extraction Only (EPA1312)</v>
      </c>
      <c r="C1624" s="543"/>
      <c r="D1624" s="57" t="str">
        <f>IF('SOW Units'!E138="","",'SOW Units'!E138)</f>
        <v>Per Sample</v>
      </c>
      <c r="E1624" s="82">
        <f>'SOW Units'!L138</f>
        <v>0</v>
      </c>
      <c r="F1624" s="34">
        <f>'SOW Units'!G138</f>
        <v>36.450000000000003</v>
      </c>
      <c r="G1624" s="244">
        <f t="shared" si="272"/>
        <v>0</v>
      </c>
      <c r="H1624" s="85">
        <v>0</v>
      </c>
      <c r="I1624" s="360">
        <f t="shared" si="273"/>
        <v>0</v>
      </c>
      <c r="J1624" s="89">
        <v>0</v>
      </c>
      <c r="K1624" s="244">
        <f t="shared" si="260"/>
        <v>0</v>
      </c>
      <c r="L1624" s="93">
        <f t="shared" si="274"/>
        <v>0</v>
      </c>
      <c r="M1624" s="375">
        <f t="shared" si="275"/>
        <v>0</v>
      </c>
      <c r="N1624" s="225" t="b">
        <f t="shared" si="263"/>
        <v>0</v>
      </c>
      <c r="O1624" s="36"/>
      <c r="P1624" s="36"/>
      <c r="Q1624" s="36"/>
      <c r="R1624" s="36"/>
    </row>
    <row r="1625" spans="1:18" s="8" customFormat="1" ht="16.5" hidden="1" customHeight="1" x14ac:dyDescent="0.35">
      <c r="A1625" s="122" t="str">
        <f>'SOW Units'!B139</f>
        <v>9-17.</v>
      </c>
      <c r="B1625" s="542" t="str">
        <f>IF('SOW Units'!C139="","",'SOW Units'!C139)</f>
        <v>Soil, Organic Carbon, Total (EPA 9060 or Walkey-Black)</v>
      </c>
      <c r="C1625" s="543"/>
      <c r="D1625" s="57" t="str">
        <f>IF('SOW Units'!E139="","",'SOW Units'!E139)</f>
        <v>Per Sample</v>
      </c>
      <c r="E1625" s="82">
        <f>'SOW Units'!L139</f>
        <v>0</v>
      </c>
      <c r="F1625" s="34">
        <f>'SOW Units'!G139</f>
        <v>46.2</v>
      </c>
      <c r="G1625" s="244">
        <f t="shared" si="272"/>
        <v>0</v>
      </c>
      <c r="H1625" s="85">
        <v>0</v>
      </c>
      <c r="I1625" s="360">
        <f t="shared" si="273"/>
        <v>0</v>
      </c>
      <c r="J1625" s="89">
        <v>0</v>
      </c>
      <c r="K1625" s="244">
        <f t="shared" si="260"/>
        <v>0</v>
      </c>
      <c r="L1625" s="93">
        <f t="shared" si="274"/>
        <v>0</v>
      </c>
      <c r="M1625" s="375">
        <f t="shared" si="275"/>
        <v>0</v>
      </c>
      <c r="N1625" s="225" t="b">
        <f t="shared" si="263"/>
        <v>0</v>
      </c>
      <c r="O1625" s="36"/>
      <c r="P1625" s="36"/>
      <c r="Q1625" s="36"/>
      <c r="R1625" s="36"/>
    </row>
    <row r="1626" spans="1:18" s="8" customFormat="1" ht="32.25" hidden="1" customHeight="1" x14ac:dyDescent="0.35">
      <c r="A1626" s="122" t="str">
        <f>'SOW Units'!B140</f>
        <v>9-18.</v>
      </c>
      <c r="B1626" s="542" t="str">
        <f>IF('SOW Units'!C140="","",'SOW Units'!C140)</f>
        <v>Soil, Dry Bulk Density (ASTM D1556-07, ASTM D2167-08, ASTM D2922-01, -04, -04e, -96e1 or ASTM D2937-10)</v>
      </c>
      <c r="C1626" s="543"/>
      <c r="D1626" s="57" t="str">
        <f>IF('SOW Units'!E140="","",'SOW Units'!E140)</f>
        <v>Per Sample</v>
      </c>
      <c r="E1626" s="82">
        <f>'SOW Units'!L140</f>
        <v>0</v>
      </c>
      <c r="F1626" s="34">
        <f>'SOW Units'!G140</f>
        <v>73.5</v>
      </c>
      <c r="G1626" s="244">
        <f t="shared" si="272"/>
        <v>0</v>
      </c>
      <c r="H1626" s="85">
        <v>0</v>
      </c>
      <c r="I1626" s="360">
        <f t="shared" si="273"/>
        <v>0</v>
      </c>
      <c r="J1626" s="89">
        <v>0</v>
      </c>
      <c r="K1626" s="244">
        <f t="shared" si="260"/>
        <v>0</v>
      </c>
      <c r="L1626" s="93">
        <f t="shared" si="274"/>
        <v>0</v>
      </c>
      <c r="M1626" s="375">
        <f t="shared" si="275"/>
        <v>0</v>
      </c>
      <c r="N1626" s="225" t="b">
        <f t="shared" si="263"/>
        <v>0</v>
      </c>
      <c r="O1626" s="36"/>
      <c r="P1626" s="36"/>
      <c r="Q1626" s="36"/>
      <c r="R1626" s="36"/>
    </row>
    <row r="1627" spans="1:18" s="8" customFormat="1" ht="16.5" hidden="1" customHeight="1" x14ac:dyDescent="0.35">
      <c r="A1627" s="122" t="str">
        <f>'SOW Units'!B141</f>
        <v>9-19.</v>
      </c>
      <c r="B1627" s="542" t="str">
        <f>IF('SOW Units'!C141="","",'SOW Units'!C141)</f>
        <v>Soil, Moisture Content (ASTM D2216-10)</v>
      </c>
      <c r="C1627" s="543"/>
      <c r="D1627" s="57" t="str">
        <f>IF('SOW Units'!E141="","",'SOW Units'!E141)</f>
        <v>Per Sample</v>
      </c>
      <c r="E1627" s="82">
        <f>'SOW Units'!L141</f>
        <v>0</v>
      </c>
      <c r="F1627" s="34">
        <f>'SOW Units'!G141</f>
        <v>10.5</v>
      </c>
      <c r="G1627" s="244">
        <f t="shared" si="272"/>
        <v>0</v>
      </c>
      <c r="H1627" s="85">
        <v>0</v>
      </c>
      <c r="I1627" s="360">
        <f t="shared" si="273"/>
        <v>0</v>
      </c>
      <c r="J1627" s="89">
        <v>0</v>
      </c>
      <c r="K1627" s="244">
        <f t="shared" ref="K1627:K1690" si="276">$F1627*J1627</f>
        <v>0</v>
      </c>
      <c r="L1627" s="93">
        <f t="shared" si="274"/>
        <v>0</v>
      </c>
      <c r="M1627" s="375">
        <f t="shared" si="275"/>
        <v>0</v>
      </c>
      <c r="N1627" s="225" t="b">
        <f t="shared" si="263"/>
        <v>0</v>
      </c>
      <c r="O1627" s="36"/>
      <c r="P1627" s="36"/>
      <c r="Q1627" s="36"/>
      <c r="R1627" s="36"/>
    </row>
    <row r="1628" spans="1:18" s="8" customFormat="1" ht="16.5" hidden="1" customHeight="1" x14ac:dyDescent="0.35">
      <c r="A1628" s="122" t="str">
        <f>'SOW Units'!B142</f>
        <v>9-20.</v>
      </c>
      <c r="B1628" s="542" t="str">
        <f>IF('SOW Units'!C142="","",'SOW Units'!C142)</f>
        <v>Soil, Texture, (See Gee 7 Bauder [1966])</v>
      </c>
      <c r="C1628" s="543"/>
      <c r="D1628" s="57" t="str">
        <f>IF('SOW Units'!E142="","",'SOW Units'!E142)</f>
        <v>Per Sample</v>
      </c>
      <c r="E1628" s="82">
        <f>'SOW Units'!L142</f>
        <v>0</v>
      </c>
      <c r="F1628" s="34">
        <f>'SOW Units'!G142</f>
        <v>68.25</v>
      </c>
      <c r="G1628" s="244">
        <f t="shared" si="272"/>
        <v>0</v>
      </c>
      <c r="H1628" s="85">
        <v>0</v>
      </c>
      <c r="I1628" s="360">
        <f t="shared" si="273"/>
        <v>0</v>
      </c>
      <c r="J1628" s="89">
        <v>0</v>
      </c>
      <c r="K1628" s="244">
        <f t="shared" si="276"/>
        <v>0</v>
      </c>
      <c r="L1628" s="93">
        <f t="shared" si="274"/>
        <v>0</v>
      </c>
      <c r="M1628" s="375">
        <f t="shared" si="275"/>
        <v>0</v>
      </c>
      <c r="N1628" s="225" t="b">
        <f t="shared" si="263"/>
        <v>0</v>
      </c>
      <c r="O1628" s="36"/>
      <c r="P1628" s="36"/>
      <c r="Q1628" s="36"/>
      <c r="R1628" s="36"/>
    </row>
    <row r="1629" spans="1:18" s="8" customFormat="1" ht="32.25" hidden="1" customHeight="1" x14ac:dyDescent="0.35">
      <c r="A1629" s="122" t="str">
        <f>'SOW Units'!B143</f>
        <v>9-21.</v>
      </c>
      <c r="B1629" s="542" t="str">
        <f>IF('SOW Units'!C143="","",'SOW Units'!C143)</f>
        <v>Soil, GC/MS Full Scan, Alkanes, Isoalkanes, Cycloalkanes, Aromatics, Bicyclane, Sterane, and Terpane Biomarkers (ASTM D5739 High Resolution GC/MS)</v>
      </c>
      <c r="C1629" s="543"/>
      <c r="D1629" s="57" t="str">
        <f>IF('SOW Units'!E143="","",'SOW Units'!E143)</f>
        <v>Per Sample</v>
      </c>
      <c r="E1629" s="82">
        <f>'SOW Units'!L143</f>
        <v>0</v>
      </c>
      <c r="F1629" s="34">
        <f>'SOW Units'!G143</f>
        <v>346.5</v>
      </c>
      <c r="G1629" s="244">
        <f t="shared" si="272"/>
        <v>0</v>
      </c>
      <c r="H1629" s="85">
        <v>0</v>
      </c>
      <c r="I1629" s="360">
        <f t="shared" si="273"/>
        <v>0</v>
      </c>
      <c r="J1629" s="89">
        <v>0</v>
      </c>
      <c r="K1629" s="244">
        <f t="shared" si="276"/>
        <v>0</v>
      </c>
      <c r="L1629" s="93">
        <f t="shared" si="274"/>
        <v>0</v>
      </c>
      <c r="M1629" s="375">
        <f t="shared" si="275"/>
        <v>0</v>
      </c>
      <c r="N1629" s="225" t="b">
        <f t="shared" si="263"/>
        <v>0</v>
      </c>
      <c r="O1629" s="36"/>
      <c r="P1629" s="36"/>
      <c r="Q1629" s="36"/>
      <c r="R1629" s="36"/>
    </row>
    <row r="1630" spans="1:18" s="8" customFormat="1" ht="32.25" hidden="1" customHeight="1" x14ac:dyDescent="0.35">
      <c r="A1630" s="122" t="str">
        <f>'SOW Units'!B144</f>
        <v>9-22.</v>
      </c>
      <c r="B1630" s="542" t="str">
        <f>IF('SOW Units'!C144="","",'SOW Units'!C144)</f>
        <v>Soil, Gasoline Hydrocarbon Composition, Gasoline PIANO (paraffins, isoparaffins, aromatics, naphthenes and olefins) (EPA 8260Mod, High Resolution GC/MS)</v>
      </c>
      <c r="C1630" s="543"/>
      <c r="D1630" s="57" t="str">
        <f>IF('SOW Units'!E144="","",'SOW Units'!E144)</f>
        <v>Per Sample</v>
      </c>
      <c r="E1630" s="82">
        <f>'SOW Units'!L144</f>
        <v>0</v>
      </c>
      <c r="F1630" s="34">
        <f>'SOW Units'!G144</f>
        <v>346.5</v>
      </c>
      <c r="G1630" s="244">
        <f t="shared" si="272"/>
        <v>0</v>
      </c>
      <c r="H1630" s="85">
        <v>0</v>
      </c>
      <c r="I1630" s="360">
        <f t="shared" si="273"/>
        <v>0</v>
      </c>
      <c r="J1630" s="89">
        <v>0</v>
      </c>
      <c r="K1630" s="244">
        <f t="shared" si="276"/>
        <v>0</v>
      </c>
      <c r="L1630" s="93">
        <f t="shared" si="274"/>
        <v>0</v>
      </c>
      <c r="M1630" s="375">
        <f t="shared" si="275"/>
        <v>0</v>
      </c>
      <c r="N1630" s="225" t="b">
        <f t="shared" si="263"/>
        <v>0</v>
      </c>
      <c r="O1630" s="36"/>
      <c r="P1630" s="36"/>
      <c r="Q1630" s="36"/>
      <c r="R1630" s="36"/>
    </row>
    <row r="1631" spans="1:18" s="8" customFormat="1" ht="32.25" hidden="1" customHeight="1" x14ac:dyDescent="0.35">
      <c r="A1631" s="122" t="str">
        <f>'SOW Units'!B145</f>
        <v>9-23.</v>
      </c>
      <c r="B1631" s="542" t="str">
        <f>IF('SOW Units'!C145="","",'SOW Units'!C145)</f>
        <v>Soil, 5 Fuel Oxygenates, MTBE, DIPE, TAME, ETBE and TBA (EPA 8260Mod, High Resolution GC/MS)</v>
      </c>
      <c r="C1631" s="543"/>
      <c r="D1631" s="57" t="str">
        <f>IF('SOW Units'!E145="","",'SOW Units'!E145)</f>
        <v>Per Sample</v>
      </c>
      <c r="E1631" s="82">
        <f>'SOW Units'!L145</f>
        <v>0</v>
      </c>
      <c r="F1631" s="34">
        <f>'SOW Units'!G145</f>
        <v>57.75</v>
      </c>
      <c r="G1631" s="244">
        <f t="shared" si="272"/>
        <v>0</v>
      </c>
      <c r="H1631" s="85">
        <v>0</v>
      </c>
      <c r="I1631" s="360">
        <f t="shared" si="273"/>
        <v>0</v>
      </c>
      <c r="J1631" s="89">
        <v>0</v>
      </c>
      <c r="K1631" s="244">
        <f t="shared" si="276"/>
        <v>0</v>
      </c>
      <c r="L1631" s="93">
        <f t="shared" si="274"/>
        <v>0</v>
      </c>
      <c r="M1631" s="375">
        <f t="shared" si="275"/>
        <v>0</v>
      </c>
      <c r="N1631" s="225" t="b">
        <f t="shared" si="263"/>
        <v>0</v>
      </c>
      <c r="O1631" s="36"/>
      <c r="P1631" s="36"/>
      <c r="Q1631" s="36"/>
      <c r="R1631" s="36"/>
    </row>
    <row r="1632" spans="1:18" s="8" customFormat="1" ht="16.5" hidden="1" customHeight="1" x14ac:dyDescent="0.35">
      <c r="A1632" s="122" t="str">
        <f>'SOW Units'!B146</f>
        <v>9-24.</v>
      </c>
      <c r="B1632" s="542" t="str">
        <f>IF('SOW Units'!C146="","",'SOW Units'!C146)</f>
        <v>Soil, C10-C40 Alkane Fingerprint, N-Alkanes and Isoalkanes (ASTM D3328 GC/MS)</v>
      </c>
      <c r="C1632" s="543"/>
      <c r="D1632" s="57" t="str">
        <f>IF('SOW Units'!E146="","",'SOW Units'!E146)</f>
        <v>Per Sample</v>
      </c>
      <c r="E1632" s="82">
        <f>'SOW Units'!L146</f>
        <v>0</v>
      </c>
      <c r="F1632" s="34">
        <f>'SOW Units'!G146</f>
        <v>236.25</v>
      </c>
      <c r="G1632" s="244">
        <f t="shared" si="272"/>
        <v>0</v>
      </c>
      <c r="H1632" s="85">
        <v>0</v>
      </c>
      <c r="I1632" s="360">
        <f t="shared" si="273"/>
        <v>0</v>
      </c>
      <c r="J1632" s="89">
        <v>0</v>
      </c>
      <c r="K1632" s="244">
        <f t="shared" si="276"/>
        <v>0</v>
      </c>
      <c r="L1632" s="93">
        <f t="shared" si="274"/>
        <v>0</v>
      </c>
      <c r="M1632" s="375">
        <f t="shared" si="275"/>
        <v>0</v>
      </c>
      <c r="N1632" s="225" t="b">
        <f t="shared" si="263"/>
        <v>0</v>
      </c>
      <c r="O1632" s="36"/>
      <c r="P1632" s="36"/>
      <c r="Q1632" s="36"/>
      <c r="R1632" s="36"/>
    </row>
    <row r="1633" spans="1:18" s="8" customFormat="1" ht="17.25" hidden="1" customHeight="1" x14ac:dyDescent="0.35">
      <c r="A1633" s="253" t="str">
        <f>'SOW Units'!B147</f>
        <v>9.B.</v>
      </c>
      <c r="B1633" s="560" t="str">
        <f>IF('SOW Units'!C147="","",'SOW Units'!C147)</f>
        <v>WATER ANALYSIS</v>
      </c>
      <c r="C1633" s="561"/>
      <c r="D1633" s="206" t="str">
        <f>IF('SOW Units'!E147="","",'SOW Units'!E147)</f>
        <v/>
      </c>
      <c r="E1633" s="207"/>
      <c r="F1633" s="194"/>
      <c r="G1633" s="243"/>
      <c r="H1633" s="208"/>
      <c r="I1633" s="359"/>
      <c r="J1633" s="196"/>
      <c r="K1633" s="243"/>
      <c r="L1633" s="209"/>
      <c r="M1633" s="374"/>
      <c r="N1633" s="225" t="b">
        <f t="shared" si="263"/>
        <v>0</v>
      </c>
      <c r="O1633" s="36"/>
      <c r="P1633" s="36"/>
      <c r="Q1633" s="36"/>
      <c r="R1633" s="36"/>
    </row>
    <row r="1634" spans="1:18" s="8" customFormat="1" ht="16.5" hidden="1" customHeight="1" x14ac:dyDescent="0.35">
      <c r="A1634" s="122" t="str">
        <f>'SOW Units'!B148</f>
        <v>9-25.</v>
      </c>
      <c r="B1634" s="542" t="str">
        <f>IF('SOW Units'!C148="","",'SOW Units'!C148)</f>
        <v>Water, Gasoline/Kerosene Analytical Group-Table C of Ch. 62-780, F.A.C. (multiple methods)</v>
      </c>
      <c r="C1634" s="543"/>
      <c r="D1634" s="57" t="str">
        <f>IF('SOW Units'!E148="","",'SOW Units'!E148)</f>
        <v>Per Sample</v>
      </c>
      <c r="E1634" s="82">
        <f>'SOW Units'!L148</f>
        <v>0</v>
      </c>
      <c r="F1634" s="34">
        <f>'SOW Units'!G148</f>
        <v>267.39999999999998</v>
      </c>
      <c r="G1634" s="244">
        <f t="shared" ref="G1634:G1682" si="277">$F1634*E1634</f>
        <v>0</v>
      </c>
      <c r="H1634" s="85">
        <v>0</v>
      </c>
      <c r="I1634" s="360">
        <f t="shared" ref="I1634:I1682" si="278">H1634*F1634</f>
        <v>0</v>
      </c>
      <c r="J1634" s="89">
        <v>0</v>
      </c>
      <c r="K1634" s="244">
        <f t="shared" si="276"/>
        <v>0</v>
      </c>
      <c r="L1634" s="93">
        <f t="shared" ref="L1634:L1682" si="279">E1634-H1634-J1634</f>
        <v>0</v>
      </c>
      <c r="M1634" s="375">
        <f t="shared" ref="M1634:M1682" si="280">G1634-I1634-K1634</f>
        <v>0</v>
      </c>
      <c r="N1634" s="225" t="b">
        <f t="shared" si="263"/>
        <v>0</v>
      </c>
      <c r="O1634" s="36"/>
      <c r="P1634" s="36"/>
      <c r="Q1634" s="36"/>
      <c r="R1634" s="36"/>
    </row>
    <row r="1635" spans="1:18" s="8" customFormat="1" ht="32.25" hidden="1" customHeight="1" x14ac:dyDescent="0.35">
      <c r="A1635" s="122" t="str">
        <f>'SOW Units'!B149</f>
        <v>9-26.</v>
      </c>
      <c r="B1635" s="542" t="str">
        <f>IF('SOW Units'!C149="","",'SOW Units'!C149)</f>
        <v>Water, Used Oil/Unknown Product Group-Table D of Ch. 62-780, F.A.C., except for non-Priority Pollutant Organics (multiple methods)</v>
      </c>
      <c r="C1635" s="543"/>
      <c r="D1635" s="57" t="str">
        <f>IF('SOW Units'!E149="","",'SOW Units'!E149)</f>
        <v>Per Sample</v>
      </c>
      <c r="E1635" s="82">
        <f>'SOW Units'!L149</f>
        <v>0</v>
      </c>
      <c r="F1635" s="34">
        <f>'SOW Units'!G149</f>
        <v>457.25</v>
      </c>
      <c r="G1635" s="244">
        <f t="shared" si="277"/>
        <v>0</v>
      </c>
      <c r="H1635" s="85">
        <v>0</v>
      </c>
      <c r="I1635" s="360">
        <f t="shared" si="278"/>
        <v>0</v>
      </c>
      <c r="J1635" s="89">
        <v>0</v>
      </c>
      <c r="K1635" s="244">
        <f t="shared" si="276"/>
        <v>0</v>
      </c>
      <c r="L1635" s="93">
        <f t="shared" si="279"/>
        <v>0</v>
      </c>
      <c r="M1635" s="375">
        <f t="shared" si="280"/>
        <v>0</v>
      </c>
      <c r="N1635" s="225" t="b">
        <f t="shared" si="263"/>
        <v>0</v>
      </c>
      <c r="O1635" s="36"/>
      <c r="P1635" s="36"/>
      <c r="Q1635" s="36"/>
      <c r="R1635" s="36"/>
    </row>
    <row r="1636" spans="1:18" s="8" customFormat="1" ht="16.5" hidden="1" customHeight="1" x14ac:dyDescent="0.35">
      <c r="A1636" s="122" t="str">
        <f>'SOW Units'!B150</f>
        <v>9-27.</v>
      </c>
      <c r="B1636" s="542" t="str">
        <f>IF('SOW Units'!C150="","",'SOW Units'!C150)</f>
        <v>Water, BTEX + MTBE (EPA 602, EPA 624, EPA 8021 or EPA 8260)</v>
      </c>
      <c r="C1636" s="543"/>
      <c r="D1636" s="57" t="str">
        <f>IF('SOW Units'!E150="","",'SOW Units'!E150)</f>
        <v>Per Sample</v>
      </c>
      <c r="E1636" s="82">
        <f>'SOW Units'!L150</f>
        <v>0</v>
      </c>
      <c r="F1636" s="34">
        <f>'SOW Units'!G150</f>
        <v>46.17</v>
      </c>
      <c r="G1636" s="244">
        <f t="shared" si="277"/>
        <v>0</v>
      </c>
      <c r="H1636" s="85">
        <v>0</v>
      </c>
      <c r="I1636" s="360">
        <f t="shared" si="278"/>
        <v>0</v>
      </c>
      <c r="J1636" s="89">
        <v>0</v>
      </c>
      <c r="K1636" s="244">
        <f t="shared" si="276"/>
        <v>0</v>
      </c>
      <c r="L1636" s="93">
        <f t="shared" si="279"/>
        <v>0</v>
      </c>
      <c r="M1636" s="375">
        <f t="shared" si="280"/>
        <v>0</v>
      </c>
      <c r="N1636" s="225" t="b">
        <f t="shared" si="263"/>
        <v>0</v>
      </c>
      <c r="O1636" s="36"/>
      <c r="P1636" s="36"/>
      <c r="Q1636" s="36"/>
      <c r="R1636" s="36"/>
    </row>
    <row r="1637" spans="1:18" s="8" customFormat="1" ht="16.5" hidden="1" customHeight="1" x14ac:dyDescent="0.35">
      <c r="A1637" s="122" t="str">
        <f>'SOW Units'!B151</f>
        <v>9-28.</v>
      </c>
      <c r="B1637" s="542" t="str">
        <f>IF('SOW Units'!C151="","",'SOW Units'!C151)</f>
        <v>Water, Volatile Organic Halocarbons, except EDB (EPA 8021 or EPA 8260)</v>
      </c>
      <c r="C1637" s="543"/>
      <c r="D1637" s="57" t="str">
        <f>IF('SOW Units'!E151="","",'SOW Units'!E151)</f>
        <v>Per Sample</v>
      </c>
      <c r="E1637" s="82">
        <f>'SOW Units'!L151</f>
        <v>0</v>
      </c>
      <c r="F1637" s="34">
        <f>'SOW Units'!G151</f>
        <v>63</v>
      </c>
      <c r="G1637" s="244">
        <f t="shared" si="277"/>
        <v>0</v>
      </c>
      <c r="H1637" s="85">
        <v>0</v>
      </c>
      <c r="I1637" s="360">
        <f t="shared" si="278"/>
        <v>0</v>
      </c>
      <c r="J1637" s="89">
        <v>0</v>
      </c>
      <c r="K1637" s="244">
        <f t="shared" si="276"/>
        <v>0</v>
      </c>
      <c r="L1637" s="93">
        <f t="shared" si="279"/>
        <v>0</v>
      </c>
      <c r="M1637" s="375">
        <f t="shared" si="280"/>
        <v>0</v>
      </c>
      <c r="N1637" s="225" t="b">
        <f t="shared" ref="N1637:N1699" si="281">IF(E1637&gt;0,TRUE,FALSE)</f>
        <v>0</v>
      </c>
      <c r="O1637" s="36"/>
      <c r="P1637" s="36"/>
      <c r="Q1637" s="36"/>
      <c r="R1637" s="36"/>
    </row>
    <row r="1638" spans="1:18" s="8" customFormat="1" ht="16.5" hidden="1" customHeight="1" x14ac:dyDescent="0.35">
      <c r="A1638" s="122" t="str">
        <f>'SOW Units'!B152</f>
        <v>9-29.</v>
      </c>
      <c r="B1638" s="542" t="str">
        <f>IF('SOW Units'!C152="","",'SOW Units'!C152)</f>
        <v>Water, BTEX + MTBE + VOHs (EPA 601/602, EPA 624, EPA 6021 or EPA 8260)</v>
      </c>
      <c r="C1638" s="543"/>
      <c r="D1638" s="57" t="str">
        <f>IF('SOW Units'!E152="","",'SOW Units'!E152)</f>
        <v>Per Sample</v>
      </c>
      <c r="E1638" s="82">
        <f>'SOW Units'!L152</f>
        <v>0</v>
      </c>
      <c r="F1638" s="34">
        <f>'SOW Units'!G152</f>
        <v>66.150000000000006</v>
      </c>
      <c r="G1638" s="244">
        <f t="shared" si="277"/>
        <v>0</v>
      </c>
      <c r="H1638" s="85">
        <v>0</v>
      </c>
      <c r="I1638" s="360">
        <f t="shared" si="278"/>
        <v>0</v>
      </c>
      <c r="J1638" s="89">
        <v>0</v>
      </c>
      <c r="K1638" s="244">
        <f t="shared" si="276"/>
        <v>0</v>
      </c>
      <c r="L1638" s="93">
        <f t="shared" si="279"/>
        <v>0</v>
      </c>
      <c r="M1638" s="375">
        <f t="shared" si="280"/>
        <v>0</v>
      </c>
      <c r="N1638" s="225" t="b">
        <f t="shared" si="281"/>
        <v>0</v>
      </c>
      <c r="O1638" s="36"/>
      <c r="P1638" s="36"/>
      <c r="Q1638" s="36"/>
      <c r="R1638" s="36"/>
    </row>
    <row r="1639" spans="1:18" s="8" customFormat="1" ht="32.25" hidden="1" customHeight="1" x14ac:dyDescent="0.35">
      <c r="A1639" s="122" t="str">
        <f>'SOW Units'!B153</f>
        <v>9-30.</v>
      </c>
      <c r="B1639" s="542" t="str">
        <f>IF('SOW Units'!C153="","",'SOW Units'!C153)</f>
        <v>Water, Polycyclic Aromatic Hydrocarbons, including 1-methylnaphthalene + 2-methylnaphthalene (EPA 610 [HPLC], EPA 625, EPA 8270 or EPA 8310)</v>
      </c>
      <c r="C1639" s="543"/>
      <c r="D1639" s="57" t="str">
        <f>IF('SOW Units'!E153="","",'SOW Units'!E153)</f>
        <v>Per Sample</v>
      </c>
      <c r="E1639" s="82">
        <f>'SOW Units'!L153</f>
        <v>0</v>
      </c>
      <c r="F1639" s="34">
        <f>'SOW Units'!G153</f>
        <v>81.58</v>
      </c>
      <c r="G1639" s="244">
        <f t="shared" si="277"/>
        <v>0</v>
      </c>
      <c r="H1639" s="85">
        <v>0</v>
      </c>
      <c r="I1639" s="360">
        <f t="shared" si="278"/>
        <v>0</v>
      </c>
      <c r="J1639" s="89">
        <v>0</v>
      </c>
      <c r="K1639" s="244">
        <f t="shared" si="276"/>
        <v>0</v>
      </c>
      <c r="L1639" s="93">
        <f t="shared" si="279"/>
        <v>0</v>
      </c>
      <c r="M1639" s="375">
        <f t="shared" si="280"/>
        <v>0</v>
      </c>
      <c r="N1639" s="225" t="b">
        <f t="shared" si="281"/>
        <v>0</v>
      </c>
      <c r="O1639" s="36"/>
      <c r="P1639" s="36"/>
      <c r="Q1639" s="36"/>
      <c r="R1639" s="36"/>
    </row>
    <row r="1640" spans="1:18" s="8" customFormat="1" ht="16.5" hidden="1" customHeight="1" x14ac:dyDescent="0.35">
      <c r="A1640" s="122" t="str">
        <f>'SOW Units'!B154</f>
        <v>9-31.</v>
      </c>
      <c r="B1640" s="542" t="str">
        <f>IF('SOW Units'!C154="","",'SOW Units'!C154)</f>
        <v>Water, EDB [1,2-dibromoethane or ethylene dibromide] (EPA 504.1 or EPA 8011)</v>
      </c>
      <c r="C1640" s="543"/>
      <c r="D1640" s="57" t="str">
        <f>IF('SOW Units'!E154="","",'SOW Units'!E154)</f>
        <v>Per Sample</v>
      </c>
      <c r="E1640" s="82">
        <f>'SOW Units'!L154</f>
        <v>0</v>
      </c>
      <c r="F1640" s="34">
        <f>'SOW Units'!G154</f>
        <v>40.950000000000003</v>
      </c>
      <c r="G1640" s="244">
        <f t="shared" si="277"/>
        <v>0</v>
      </c>
      <c r="H1640" s="85">
        <v>0</v>
      </c>
      <c r="I1640" s="360">
        <f t="shared" si="278"/>
        <v>0</v>
      </c>
      <c r="J1640" s="89">
        <v>0</v>
      </c>
      <c r="K1640" s="244">
        <f t="shared" si="276"/>
        <v>0</v>
      </c>
      <c r="L1640" s="93">
        <f t="shared" si="279"/>
        <v>0</v>
      </c>
      <c r="M1640" s="375">
        <f t="shared" si="280"/>
        <v>0</v>
      </c>
      <c r="N1640" s="225" t="b">
        <f t="shared" si="281"/>
        <v>0</v>
      </c>
      <c r="O1640" s="36"/>
      <c r="P1640" s="36"/>
      <c r="Q1640" s="36"/>
      <c r="R1640" s="36"/>
    </row>
    <row r="1641" spans="1:18" s="8" customFormat="1" ht="16.5" hidden="1" customHeight="1" x14ac:dyDescent="0.35">
      <c r="A1641" s="122" t="str">
        <f>'SOW Units'!B155</f>
        <v>9-31.a.</v>
      </c>
      <c r="B1641" s="542" t="str">
        <f>IF('SOW Units'!C155="","",'SOW Units'!C155)</f>
        <v>Water, EDB [1,2-dibromoethane or ethylene dibromide] (EPA 8260 SIM)</v>
      </c>
      <c r="C1641" s="543"/>
      <c r="D1641" s="57" t="str">
        <f>IF('SOW Units'!E155="","",'SOW Units'!E155)</f>
        <v>Per Sample</v>
      </c>
      <c r="E1641" s="82">
        <f>'SOW Units'!L155</f>
        <v>0</v>
      </c>
      <c r="F1641" s="34">
        <f>'SOW Units'!G155</f>
        <v>45.36</v>
      </c>
      <c r="G1641" s="244">
        <f t="shared" si="277"/>
        <v>0</v>
      </c>
      <c r="H1641" s="85">
        <v>0</v>
      </c>
      <c r="I1641" s="360">
        <f t="shared" si="278"/>
        <v>0</v>
      </c>
      <c r="J1641" s="89">
        <v>0</v>
      </c>
      <c r="K1641" s="244">
        <f t="shared" si="276"/>
        <v>0</v>
      </c>
      <c r="L1641" s="93">
        <f t="shared" si="279"/>
        <v>0</v>
      </c>
      <c r="M1641" s="375">
        <f t="shared" si="280"/>
        <v>0</v>
      </c>
      <c r="N1641" s="225" t="b">
        <f t="shared" si="281"/>
        <v>0</v>
      </c>
      <c r="O1641" s="36"/>
      <c r="P1641" s="36"/>
      <c r="Q1641" s="36"/>
      <c r="R1641" s="36"/>
    </row>
    <row r="1642" spans="1:18" s="8" customFormat="1" ht="16.5" hidden="1" customHeight="1" x14ac:dyDescent="0.35">
      <c r="A1642" s="122" t="str">
        <f>'SOW Units'!B156</f>
        <v>9-32.</v>
      </c>
      <c r="B1642" s="542" t="str">
        <f>IF('SOW Units'!C156="","",'SOW Units'!C156)</f>
        <v>Water, Priority Pollutant Volatile Organics [for NPDES purposes only] (EPA 624)</v>
      </c>
      <c r="C1642" s="543"/>
      <c r="D1642" s="57" t="str">
        <f>IF('SOW Units'!E156="","",'SOW Units'!E156)</f>
        <v>Per Sample</v>
      </c>
      <c r="E1642" s="82">
        <f>'SOW Units'!L156</f>
        <v>0</v>
      </c>
      <c r="F1642" s="34">
        <f>'SOW Units'!G156</f>
        <v>66.150000000000006</v>
      </c>
      <c r="G1642" s="244">
        <f t="shared" si="277"/>
        <v>0</v>
      </c>
      <c r="H1642" s="85">
        <v>0</v>
      </c>
      <c r="I1642" s="360">
        <f t="shared" si="278"/>
        <v>0</v>
      </c>
      <c r="J1642" s="89">
        <v>0</v>
      </c>
      <c r="K1642" s="244">
        <f t="shared" si="276"/>
        <v>0</v>
      </c>
      <c r="L1642" s="93">
        <f t="shared" si="279"/>
        <v>0</v>
      </c>
      <c r="M1642" s="375">
        <f t="shared" si="280"/>
        <v>0</v>
      </c>
      <c r="N1642" s="225" t="b">
        <f t="shared" si="281"/>
        <v>0</v>
      </c>
      <c r="O1642" s="36"/>
      <c r="P1642" s="36"/>
      <c r="Q1642" s="36"/>
      <c r="R1642" s="36"/>
    </row>
    <row r="1643" spans="1:18" s="8" customFormat="1" ht="16.5" hidden="1" customHeight="1" x14ac:dyDescent="0.35">
      <c r="A1643" s="122" t="str">
        <f>'SOW Units'!B157</f>
        <v>9-33.</v>
      </c>
      <c r="B1643" s="542" t="str">
        <f>IF('SOW Units'!C157="","",'SOW Units'!C157)</f>
        <v>Water, Priority Pollutant Volatile Organics (EPA 8260)</v>
      </c>
      <c r="C1643" s="543"/>
      <c r="D1643" s="57" t="str">
        <f>IF('SOW Units'!E157="","",'SOW Units'!E157)</f>
        <v>Per Sample</v>
      </c>
      <c r="E1643" s="82">
        <f>'SOW Units'!L157</f>
        <v>0</v>
      </c>
      <c r="F1643" s="34">
        <f>'SOW Units'!G157</f>
        <v>74.87</v>
      </c>
      <c r="G1643" s="244">
        <f t="shared" si="277"/>
        <v>0</v>
      </c>
      <c r="H1643" s="85">
        <v>0</v>
      </c>
      <c r="I1643" s="360">
        <f t="shared" si="278"/>
        <v>0</v>
      </c>
      <c r="J1643" s="89">
        <v>0</v>
      </c>
      <c r="K1643" s="244">
        <f t="shared" si="276"/>
        <v>0</v>
      </c>
      <c r="L1643" s="93">
        <f t="shared" si="279"/>
        <v>0</v>
      </c>
      <c r="M1643" s="375">
        <f t="shared" si="280"/>
        <v>0</v>
      </c>
      <c r="N1643" s="225" t="b">
        <f t="shared" si="281"/>
        <v>0</v>
      </c>
      <c r="O1643" s="36"/>
      <c r="P1643" s="36"/>
      <c r="Q1643" s="36"/>
      <c r="R1643" s="36"/>
    </row>
    <row r="1644" spans="1:18" s="8" customFormat="1" ht="32.25" hidden="1" customHeight="1" x14ac:dyDescent="0.35">
      <c r="A1644" s="122" t="str">
        <f>'SOW Units'!B158</f>
        <v>9-34.</v>
      </c>
      <c r="B1644" s="542" t="str">
        <f>IF('SOW Units'!C158="","",'SOW Units'!C158)</f>
        <v>Water, Priority Pollutant Extractable Organics-Base Neutral and Acid Extractables [for NPDES purposes only] (EPA 625 list [e.g., EPA 608 + EPA 625])</v>
      </c>
      <c r="C1644" s="543"/>
      <c r="D1644" s="57" t="str">
        <f>IF('SOW Units'!E158="","",'SOW Units'!E158)</f>
        <v>Per Sample</v>
      </c>
      <c r="E1644" s="82">
        <f>'SOW Units'!L158</f>
        <v>0</v>
      </c>
      <c r="F1644" s="34">
        <f>'SOW Units'!G158</f>
        <v>141.75</v>
      </c>
      <c r="G1644" s="244">
        <f t="shared" si="277"/>
        <v>0</v>
      </c>
      <c r="H1644" s="85">
        <v>0</v>
      </c>
      <c r="I1644" s="360">
        <f t="shared" si="278"/>
        <v>0</v>
      </c>
      <c r="J1644" s="89">
        <v>0</v>
      </c>
      <c r="K1644" s="244">
        <f t="shared" si="276"/>
        <v>0</v>
      </c>
      <c r="L1644" s="93">
        <f t="shared" si="279"/>
        <v>0</v>
      </c>
      <c r="M1644" s="375">
        <f t="shared" si="280"/>
        <v>0</v>
      </c>
      <c r="N1644" s="225" t="b">
        <f t="shared" si="281"/>
        <v>0</v>
      </c>
      <c r="O1644" s="36"/>
      <c r="P1644" s="36"/>
      <c r="Q1644" s="36"/>
      <c r="R1644" s="36"/>
    </row>
    <row r="1645" spans="1:18" s="8" customFormat="1" ht="32.25" hidden="1" customHeight="1" x14ac:dyDescent="0.35">
      <c r="A1645" s="122" t="str">
        <f>'SOW Units'!B159</f>
        <v>9-35.</v>
      </c>
      <c r="B1645" s="542" t="str">
        <f>IF('SOW Units'!C159="","",'SOW Units'!C159)</f>
        <v>Water, Priority Pollutant Extractable Organics-Base Neutral and Acid Extractables (EPA 8270 list [e.g., EPA 8081/8082 + EPA 8270 or EPA 608 + EPA 8270)</v>
      </c>
      <c r="C1645" s="543"/>
      <c r="D1645" s="57" t="str">
        <f>IF('SOW Units'!E159="","",'SOW Units'!E159)</f>
        <v>Per Sample</v>
      </c>
      <c r="E1645" s="82">
        <f>'SOW Units'!L159</f>
        <v>0</v>
      </c>
      <c r="F1645" s="34">
        <f>'SOW Units'!G159</f>
        <v>141.75</v>
      </c>
      <c r="G1645" s="244">
        <f t="shared" si="277"/>
        <v>0</v>
      </c>
      <c r="H1645" s="85">
        <v>0</v>
      </c>
      <c r="I1645" s="360">
        <f t="shared" si="278"/>
        <v>0</v>
      </c>
      <c r="J1645" s="89">
        <v>0</v>
      </c>
      <c r="K1645" s="244">
        <f t="shared" si="276"/>
        <v>0</v>
      </c>
      <c r="L1645" s="93">
        <f t="shared" si="279"/>
        <v>0</v>
      </c>
      <c r="M1645" s="375">
        <f t="shared" si="280"/>
        <v>0</v>
      </c>
      <c r="N1645" s="225" t="b">
        <f t="shared" si="281"/>
        <v>0</v>
      </c>
      <c r="O1645" s="36"/>
      <c r="P1645" s="36"/>
      <c r="Q1645" s="36"/>
      <c r="R1645" s="36"/>
    </row>
    <row r="1646" spans="1:18" s="8" customFormat="1" ht="16.5" hidden="1" customHeight="1" x14ac:dyDescent="0.35">
      <c r="A1646" s="122" t="str">
        <f>'SOW Units'!B160</f>
        <v>9-36.</v>
      </c>
      <c r="B1646" s="542" t="str">
        <f>IF('SOW Units'!C160="","",'SOW Units'!C160)</f>
        <v>Water, Total Recoverable Petroleum Hydrocarbons (FL-PRO)</v>
      </c>
      <c r="C1646" s="543"/>
      <c r="D1646" s="57" t="str">
        <f>IF('SOW Units'!E160="","",'SOW Units'!E160)</f>
        <v>Per Sample</v>
      </c>
      <c r="E1646" s="82">
        <f>'SOW Units'!L160</f>
        <v>0</v>
      </c>
      <c r="F1646" s="34">
        <f>'SOW Units'!G160</f>
        <v>54.69</v>
      </c>
      <c r="G1646" s="244">
        <f t="shared" si="277"/>
        <v>0</v>
      </c>
      <c r="H1646" s="85">
        <v>0</v>
      </c>
      <c r="I1646" s="360">
        <f t="shared" si="278"/>
        <v>0</v>
      </c>
      <c r="J1646" s="89">
        <v>0</v>
      </c>
      <c r="K1646" s="244">
        <f t="shared" si="276"/>
        <v>0</v>
      </c>
      <c r="L1646" s="93">
        <f t="shared" si="279"/>
        <v>0</v>
      </c>
      <c r="M1646" s="375">
        <f t="shared" si="280"/>
        <v>0</v>
      </c>
      <c r="N1646" s="225" t="b">
        <f t="shared" si="281"/>
        <v>0</v>
      </c>
      <c r="O1646" s="36"/>
      <c r="P1646" s="36"/>
      <c r="Q1646" s="36"/>
      <c r="R1646" s="36"/>
    </row>
    <row r="1647" spans="1:18" s="8" customFormat="1" ht="16.5" hidden="1" customHeight="1" x14ac:dyDescent="0.35">
      <c r="A1647" s="122" t="str">
        <f>'SOW Units'!B161</f>
        <v>9-37.</v>
      </c>
      <c r="B1647" s="542" t="str">
        <f>IF('SOW Units'!C161="","",'SOW Units'!C161)</f>
        <v>Water, PCBs [or Aroclors] (EPA 608 or EPA 8082)</v>
      </c>
      <c r="C1647" s="543"/>
      <c r="D1647" s="57" t="str">
        <f>IF('SOW Units'!E161="","",'SOW Units'!E161)</f>
        <v>Per Sample</v>
      </c>
      <c r="E1647" s="82">
        <f>'SOW Units'!L161</f>
        <v>0</v>
      </c>
      <c r="F1647" s="34">
        <f>'SOW Units'!G161</f>
        <v>47.25</v>
      </c>
      <c r="G1647" s="244">
        <f t="shared" si="277"/>
        <v>0</v>
      </c>
      <c r="H1647" s="85">
        <v>0</v>
      </c>
      <c r="I1647" s="360">
        <f t="shared" si="278"/>
        <v>0</v>
      </c>
      <c r="J1647" s="89">
        <v>0</v>
      </c>
      <c r="K1647" s="244">
        <f t="shared" si="276"/>
        <v>0</v>
      </c>
      <c r="L1647" s="93">
        <f t="shared" si="279"/>
        <v>0</v>
      </c>
      <c r="M1647" s="375">
        <f t="shared" si="280"/>
        <v>0</v>
      </c>
      <c r="N1647" s="225" t="b">
        <f t="shared" si="281"/>
        <v>0</v>
      </c>
      <c r="O1647" s="36"/>
      <c r="P1647" s="36"/>
      <c r="Q1647" s="36"/>
      <c r="R1647" s="36"/>
    </row>
    <row r="1648" spans="1:18" s="8" customFormat="1" ht="16.5" hidden="1" customHeight="1" x14ac:dyDescent="0.35">
      <c r="A1648" s="122" t="str">
        <f>'SOW Units'!B162</f>
        <v>9-38.</v>
      </c>
      <c r="B1648" s="542" t="str">
        <f>IF('SOW Units'!C162="","",'SOW Units'!C162)</f>
        <v>Water, Arsenic, Total (EPA 200.7, EPA 200.8, EPA 6010 or EPA 6020)</v>
      </c>
      <c r="C1648" s="543"/>
      <c r="D1648" s="57" t="str">
        <f>IF('SOW Units'!E162="","",'SOW Units'!E162)</f>
        <v>Per Sample</v>
      </c>
      <c r="E1648" s="82">
        <f>'SOW Units'!L162</f>
        <v>0</v>
      </c>
      <c r="F1648" s="34">
        <f>'SOW Units'!G162</f>
        <v>11.57</v>
      </c>
      <c r="G1648" s="244">
        <f t="shared" si="277"/>
        <v>0</v>
      </c>
      <c r="H1648" s="85">
        <v>0</v>
      </c>
      <c r="I1648" s="360">
        <f t="shared" si="278"/>
        <v>0</v>
      </c>
      <c r="J1648" s="89">
        <v>0</v>
      </c>
      <c r="K1648" s="244">
        <f t="shared" si="276"/>
        <v>0</v>
      </c>
      <c r="L1648" s="93">
        <f t="shared" si="279"/>
        <v>0</v>
      </c>
      <c r="M1648" s="375">
        <f t="shared" si="280"/>
        <v>0</v>
      </c>
      <c r="N1648" s="225" t="b">
        <f t="shared" si="281"/>
        <v>0</v>
      </c>
      <c r="O1648" s="36"/>
      <c r="P1648" s="36"/>
      <c r="Q1648" s="36"/>
      <c r="R1648" s="36"/>
    </row>
    <row r="1649" spans="1:18" s="8" customFormat="1" ht="16.5" hidden="1" customHeight="1" x14ac:dyDescent="0.35">
      <c r="A1649" s="122" t="str">
        <f>'SOW Units'!B163</f>
        <v>9-39.</v>
      </c>
      <c r="B1649" s="542" t="str">
        <f>IF('SOW Units'!C163="","",'SOW Units'!C163)</f>
        <v>Water, Cadmium, Total (EPA 200.7, EPA 200.8, EPA 6010 or EPA 6020)</v>
      </c>
      <c r="C1649" s="543"/>
      <c r="D1649" s="57" t="str">
        <f>IF('SOW Units'!E163="","",'SOW Units'!E163)</f>
        <v>Per Sample</v>
      </c>
      <c r="E1649" s="82">
        <f>'SOW Units'!L163</f>
        <v>0</v>
      </c>
      <c r="F1649" s="34">
        <f>'SOW Units'!G163</f>
        <v>10.5</v>
      </c>
      <c r="G1649" s="244">
        <f t="shared" si="277"/>
        <v>0</v>
      </c>
      <c r="H1649" s="85">
        <v>0</v>
      </c>
      <c r="I1649" s="360">
        <f t="shared" si="278"/>
        <v>0</v>
      </c>
      <c r="J1649" s="89">
        <v>0</v>
      </c>
      <c r="K1649" s="244">
        <f t="shared" si="276"/>
        <v>0</v>
      </c>
      <c r="L1649" s="93">
        <f t="shared" si="279"/>
        <v>0</v>
      </c>
      <c r="M1649" s="375">
        <f t="shared" si="280"/>
        <v>0</v>
      </c>
      <c r="N1649" s="225" t="b">
        <f t="shared" si="281"/>
        <v>0</v>
      </c>
      <c r="O1649" s="36"/>
      <c r="P1649" s="36"/>
      <c r="Q1649" s="36"/>
      <c r="R1649" s="36"/>
    </row>
    <row r="1650" spans="1:18" s="8" customFormat="1" ht="16.5" hidden="1" customHeight="1" x14ac:dyDescent="0.35">
      <c r="A1650" s="122" t="str">
        <f>'SOW Units'!B164</f>
        <v>9-40.</v>
      </c>
      <c r="B1650" s="542" t="str">
        <f>IF('SOW Units'!C164="","",'SOW Units'!C164)</f>
        <v>Water, Chromium, Total (EPA 200.7, EPA 200.8, EPA 6010 or EPA 6020)</v>
      </c>
      <c r="C1650" s="543"/>
      <c r="D1650" s="57" t="str">
        <f>IF('SOW Units'!E164="","",'SOW Units'!E164)</f>
        <v>Per Sample</v>
      </c>
      <c r="E1650" s="82">
        <f>'SOW Units'!L164</f>
        <v>0</v>
      </c>
      <c r="F1650" s="34">
        <f>'SOW Units'!G164</f>
        <v>10.5</v>
      </c>
      <c r="G1650" s="244">
        <f t="shared" si="277"/>
        <v>0</v>
      </c>
      <c r="H1650" s="85">
        <v>0</v>
      </c>
      <c r="I1650" s="360">
        <f t="shared" si="278"/>
        <v>0</v>
      </c>
      <c r="J1650" s="89">
        <v>0</v>
      </c>
      <c r="K1650" s="244">
        <f t="shared" si="276"/>
        <v>0</v>
      </c>
      <c r="L1650" s="93">
        <f t="shared" si="279"/>
        <v>0</v>
      </c>
      <c r="M1650" s="375">
        <f t="shared" si="280"/>
        <v>0</v>
      </c>
      <c r="N1650" s="225" t="b">
        <f t="shared" si="281"/>
        <v>0</v>
      </c>
      <c r="O1650" s="36"/>
      <c r="P1650" s="36"/>
      <c r="Q1650" s="36"/>
      <c r="R1650" s="36"/>
    </row>
    <row r="1651" spans="1:18" s="8" customFormat="1" ht="16.5" hidden="1" customHeight="1" x14ac:dyDescent="0.35">
      <c r="A1651" s="122" t="str">
        <f>'SOW Units'!B165</f>
        <v>9-41.</v>
      </c>
      <c r="B1651" s="542" t="str">
        <f>IF('SOW Units'!C165="","",'SOW Units'!C165)</f>
        <v>Water, Lead, Total (EPA 200.7, EPA 200.8, EPA 6010 or EPA 6020)</v>
      </c>
      <c r="C1651" s="543"/>
      <c r="D1651" s="57" t="str">
        <f>IF('SOW Units'!E165="","",'SOW Units'!E165)</f>
        <v>Per Sample</v>
      </c>
      <c r="E1651" s="82">
        <f>'SOW Units'!L165</f>
        <v>0</v>
      </c>
      <c r="F1651" s="34">
        <f>'SOW Units'!G165</f>
        <v>11.57</v>
      </c>
      <c r="G1651" s="244">
        <f t="shared" si="277"/>
        <v>0</v>
      </c>
      <c r="H1651" s="85">
        <v>0</v>
      </c>
      <c r="I1651" s="360">
        <f t="shared" si="278"/>
        <v>0</v>
      </c>
      <c r="J1651" s="89">
        <v>0</v>
      </c>
      <c r="K1651" s="244">
        <f t="shared" si="276"/>
        <v>0</v>
      </c>
      <c r="L1651" s="93">
        <f t="shared" si="279"/>
        <v>0</v>
      </c>
      <c r="M1651" s="375">
        <f t="shared" si="280"/>
        <v>0</v>
      </c>
      <c r="N1651" s="225" t="b">
        <f t="shared" si="281"/>
        <v>0</v>
      </c>
      <c r="O1651" s="36"/>
      <c r="P1651" s="36"/>
      <c r="Q1651" s="36"/>
      <c r="R1651" s="36"/>
    </row>
    <row r="1652" spans="1:18" s="8" customFormat="1" ht="32.25" hidden="1" customHeight="1" x14ac:dyDescent="0.35">
      <c r="A1652" s="122" t="str">
        <f>'SOW Units'!B166</f>
        <v>9-41.a.</v>
      </c>
      <c r="B1652" s="542" t="str">
        <f>IF('SOW Units'!C166="","",'SOW Units'!C166)</f>
        <v>Water, Dissolved Lead (includes filter appropriate to sample method - EPA 200.7, 200.9, 6010B, or 7380)</v>
      </c>
      <c r="C1652" s="543"/>
      <c r="D1652" s="57" t="str">
        <f>IF('SOW Units'!E166="","",'SOW Units'!E166)</f>
        <v>Per Sample</v>
      </c>
      <c r="E1652" s="82">
        <f>'SOW Units'!L166</f>
        <v>0</v>
      </c>
      <c r="F1652" s="34">
        <f>'SOW Units'!G166</f>
        <v>28.93</v>
      </c>
      <c r="G1652" s="244">
        <f t="shared" si="277"/>
        <v>0</v>
      </c>
      <c r="H1652" s="85">
        <v>0</v>
      </c>
      <c r="I1652" s="360">
        <f t="shared" si="278"/>
        <v>0</v>
      </c>
      <c r="J1652" s="89">
        <v>0</v>
      </c>
      <c r="K1652" s="244">
        <f t="shared" si="276"/>
        <v>0</v>
      </c>
      <c r="L1652" s="93">
        <f t="shared" si="279"/>
        <v>0</v>
      </c>
      <c r="M1652" s="375">
        <f t="shared" si="280"/>
        <v>0</v>
      </c>
      <c r="N1652" s="225" t="b">
        <f t="shared" si="281"/>
        <v>0</v>
      </c>
      <c r="O1652" s="36"/>
      <c r="P1652" s="36"/>
      <c r="Q1652" s="36"/>
      <c r="R1652" s="36"/>
    </row>
    <row r="1653" spans="1:18" s="8" customFormat="1" ht="16.5" hidden="1" customHeight="1" x14ac:dyDescent="0.35">
      <c r="A1653" s="122" t="str">
        <f>'SOW Units'!B167</f>
        <v>9-42.</v>
      </c>
      <c r="B1653" s="542" t="str">
        <f>IF('SOW Units'!C167="","",'SOW Units'!C167)</f>
        <v>Water, Mercury, Total (EPA 245.1, EPA 6020 or EPA 7470)</v>
      </c>
      <c r="C1653" s="543"/>
      <c r="D1653" s="57" t="str">
        <f>IF('SOW Units'!E167="","",'SOW Units'!E167)</f>
        <v>Per Sample</v>
      </c>
      <c r="E1653" s="82">
        <f>'SOW Units'!L167</f>
        <v>0</v>
      </c>
      <c r="F1653" s="34">
        <f>'SOW Units'!G167</f>
        <v>17.850000000000001</v>
      </c>
      <c r="G1653" s="244">
        <f t="shared" si="277"/>
        <v>0</v>
      </c>
      <c r="H1653" s="85">
        <v>0</v>
      </c>
      <c r="I1653" s="360">
        <f t="shared" si="278"/>
        <v>0</v>
      </c>
      <c r="J1653" s="89">
        <v>0</v>
      </c>
      <c r="K1653" s="244">
        <f t="shared" si="276"/>
        <v>0</v>
      </c>
      <c r="L1653" s="93">
        <f t="shared" si="279"/>
        <v>0</v>
      </c>
      <c r="M1653" s="375">
        <f t="shared" si="280"/>
        <v>0</v>
      </c>
      <c r="N1653" s="225" t="b">
        <f t="shared" si="281"/>
        <v>0</v>
      </c>
      <c r="O1653" s="36"/>
      <c r="P1653" s="36"/>
      <c r="Q1653" s="36"/>
      <c r="R1653" s="36"/>
    </row>
    <row r="1654" spans="1:18" s="8" customFormat="1" ht="16.5" hidden="1" customHeight="1" x14ac:dyDescent="0.35">
      <c r="A1654" s="122" t="str">
        <f>'SOW Units'!B168</f>
        <v>9-43.</v>
      </c>
      <c r="B1654" s="542" t="str">
        <f>IF('SOW Units'!C168="","",'SOW Units'!C168)</f>
        <v>Water, Calcium, Total (EPA 200.7, EPA 6010 or EPA 6020)</v>
      </c>
      <c r="C1654" s="543"/>
      <c r="D1654" s="57" t="str">
        <f>IF('SOW Units'!E168="","",'SOW Units'!E168)</f>
        <v>Per Sample</v>
      </c>
      <c r="E1654" s="82">
        <f>'SOW Units'!L168</f>
        <v>0</v>
      </c>
      <c r="F1654" s="34">
        <f>'SOW Units'!G168</f>
        <v>10.5</v>
      </c>
      <c r="G1654" s="244">
        <f t="shared" si="277"/>
        <v>0</v>
      </c>
      <c r="H1654" s="85">
        <v>0</v>
      </c>
      <c r="I1654" s="360">
        <f t="shared" si="278"/>
        <v>0</v>
      </c>
      <c r="J1654" s="89">
        <v>0</v>
      </c>
      <c r="K1654" s="244">
        <f t="shared" si="276"/>
        <v>0</v>
      </c>
      <c r="L1654" s="93">
        <f t="shared" si="279"/>
        <v>0</v>
      </c>
      <c r="M1654" s="375">
        <f t="shared" si="280"/>
        <v>0</v>
      </c>
      <c r="N1654" s="225" t="b">
        <f t="shared" si="281"/>
        <v>0</v>
      </c>
      <c r="O1654" s="36"/>
      <c r="P1654" s="36"/>
      <c r="Q1654" s="36"/>
      <c r="R1654" s="36"/>
    </row>
    <row r="1655" spans="1:18" s="8" customFormat="1" ht="16.5" hidden="1" customHeight="1" x14ac:dyDescent="0.35">
      <c r="A1655" s="122" t="str">
        <f>'SOW Units'!B169</f>
        <v>9-44.</v>
      </c>
      <c r="B1655" s="542" t="str">
        <f>IF('SOW Units'!C169="","",'SOW Units'!C169)</f>
        <v>Water, Iron, Total (EPA 200.7, EPA 6010 or EPA 6020)</v>
      </c>
      <c r="C1655" s="543"/>
      <c r="D1655" s="57" t="str">
        <f>IF('SOW Units'!E169="","",'SOW Units'!E169)</f>
        <v>Per Sample</v>
      </c>
      <c r="E1655" s="82">
        <f>'SOW Units'!L169</f>
        <v>0</v>
      </c>
      <c r="F1655" s="34">
        <f>'SOW Units'!G169</f>
        <v>11.57</v>
      </c>
      <c r="G1655" s="244">
        <f t="shared" si="277"/>
        <v>0</v>
      </c>
      <c r="H1655" s="85">
        <v>0</v>
      </c>
      <c r="I1655" s="360">
        <f t="shared" si="278"/>
        <v>0</v>
      </c>
      <c r="J1655" s="89">
        <v>0</v>
      </c>
      <c r="K1655" s="244">
        <f t="shared" si="276"/>
        <v>0</v>
      </c>
      <c r="L1655" s="93">
        <f t="shared" si="279"/>
        <v>0</v>
      </c>
      <c r="M1655" s="375">
        <f t="shared" si="280"/>
        <v>0</v>
      </c>
      <c r="N1655" s="225" t="b">
        <f t="shared" si="281"/>
        <v>0</v>
      </c>
      <c r="O1655" s="36"/>
      <c r="P1655" s="36"/>
      <c r="Q1655" s="36"/>
      <c r="R1655" s="36"/>
    </row>
    <row r="1656" spans="1:18" s="8" customFormat="1" ht="32.25" hidden="1" customHeight="1" x14ac:dyDescent="0.35">
      <c r="A1656" s="122" t="str">
        <f>'SOW Units'!B170</f>
        <v>9-44.a.</v>
      </c>
      <c r="B1656" s="542" t="str">
        <f>IF('SOW Units'!C170="","",'SOW Units'!C170)</f>
        <v>Water, Dissolved Iron (includes filter appropriate to sample method - EPA 200.7, 200.9, 6010B, or 7380)</v>
      </c>
      <c r="C1656" s="543"/>
      <c r="D1656" s="57" t="str">
        <f>IF('SOW Units'!E170="","",'SOW Units'!E170)</f>
        <v>Per Sample</v>
      </c>
      <c r="E1656" s="82">
        <f>'SOW Units'!L170</f>
        <v>0</v>
      </c>
      <c r="F1656" s="34">
        <f>'SOW Units'!G170</f>
        <v>26.25</v>
      </c>
      <c r="G1656" s="244">
        <f t="shared" si="277"/>
        <v>0</v>
      </c>
      <c r="H1656" s="85">
        <v>0</v>
      </c>
      <c r="I1656" s="360">
        <f t="shared" si="278"/>
        <v>0</v>
      </c>
      <c r="J1656" s="89">
        <v>0</v>
      </c>
      <c r="K1656" s="244">
        <f t="shared" si="276"/>
        <v>0</v>
      </c>
      <c r="L1656" s="93">
        <f t="shared" si="279"/>
        <v>0</v>
      </c>
      <c r="M1656" s="375">
        <f t="shared" si="280"/>
        <v>0</v>
      </c>
      <c r="N1656" s="225" t="b">
        <f t="shared" si="281"/>
        <v>0</v>
      </c>
      <c r="O1656" s="36"/>
      <c r="P1656" s="36"/>
      <c r="Q1656" s="36"/>
      <c r="R1656" s="36"/>
    </row>
    <row r="1657" spans="1:18" s="8" customFormat="1" ht="16.5" hidden="1" customHeight="1" x14ac:dyDescent="0.35">
      <c r="A1657" s="122" t="str">
        <f>'SOW Units'!B171</f>
        <v>9-45.</v>
      </c>
      <c r="B1657" s="542" t="str">
        <f>IF('SOW Units'!C171="","",'SOW Units'!C171)</f>
        <v>Water, Magnesium, Total (EPA 200.7, EPA 6010 or EPA 6020)</v>
      </c>
      <c r="C1657" s="543"/>
      <c r="D1657" s="57" t="str">
        <f>IF('SOW Units'!E171="","",'SOW Units'!E171)</f>
        <v>Per Sample</v>
      </c>
      <c r="E1657" s="82">
        <f>'SOW Units'!L171</f>
        <v>0</v>
      </c>
      <c r="F1657" s="34">
        <f>'SOW Units'!G171</f>
        <v>10.5</v>
      </c>
      <c r="G1657" s="244">
        <f t="shared" si="277"/>
        <v>0</v>
      </c>
      <c r="H1657" s="85">
        <v>0</v>
      </c>
      <c r="I1657" s="360">
        <f t="shared" si="278"/>
        <v>0</v>
      </c>
      <c r="J1657" s="89">
        <v>0</v>
      </c>
      <c r="K1657" s="244">
        <f t="shared" si="276"/>
        <v>0</v>
      </c>
      <c r="L1657" s="93">
        <f t="shared" si="279"/>
        <v>0</v>
      </c>
      <c r="M1657" s="375">
        <f t="shared" si="280"/>
        <v>0</v>
      </c>
      <c r="N1657" s="225" t="b">
        <f t="shared" si="281"/>
        <v>0</v>
      </c>
      <c r="O1657" s="36"/>
      <c r="P1657" s="36"/>
      <c r="Q1657" s="36"/>
      <c r="R1657" s="36"/>
    </row>
    <row r="1658" spans="1:18" s="8" customFormat="1" ht="16.5" hidden="1" customHeight="1" x14ac:dyDescent="0.35">
      <c r="A1658" s="122" t="str">
        <f>'SOW Units'!B172</f>
        <v>9-46.</v>
      </c>
      <c r="B1658" s="542" t="str">
        <f>IF('SOW Units'!C172="","",'SOW Units'!C172)</f>
        <v>Water, Manganese, Total (EPA 200.7, EPA 200.8, EPA 6010 or EPA 6020)</v>
      </c>
      <c r="C1658" s="543"/>
      <c r="D1658" s="57" t="str">
        <f>IF('SOW Units'!E172="","",'SOW Units'!E172)</f>
        <v>Per Sample</v>
      </c>
      <c r="E1658" s="82">
        <f>'SOW Units'!L172</f>
        <v>0</v>
      </c>
      <c r="F1658" s="34">
        <f>'SOW Units'!G172</f>
        <v>10.5</v>
      </c>
      <c r="G1658" s="244">
        <f t="shared" si="277"/>
        <v>0</v>
      </c>
      <c r="H1658" s="85">
        <v>0</v>
      </c>
      <c r="I1658" s="360">
        <f t="shared" si="278"/>
        <v>0</v>
      </c>
      <c r="J1658" s="89">
        <v>0</v>
      </c>
      <c r="K1658" s="244">
        <f t="shared" si="276"/>
        <v>0</v>
      </c>
      <c r="L1658" s="93">
        <f t="shared" si="279"/>
        <v>0</v>
      </c>
      <c r="M1658" s="375">
        <f t="shared" si="280"/>
        <v>0</v>
      </c>
      <c r="N1658" s="225" t="b">
        <f t="shared" si="281"/>
        <v>0</v>
      </c>
      <c r="O1658" s="36"/>
      <c r="P1658" s="36"/>
      <c r="Q1658" s="36"/>
      <c r="R1658" s="36"/>
    </row>
    <row r="1659" spans="1:18" s="9" customFormat="1" ht="16.5" hidden="1" customHeight="1" x14ac:dyDescent="0.35">
      <c r="A1659" s="122" t="str">
        <f>'SOW Units'!B173</f>
        <v>9-47.</v>
      </c>
      <c r="B1659" s="542" t="str">
        <f>IF('SOW Units'!C173="","",'SOW Units'!C173)</f>
        <v>Water, Potassium, Total (EPA 200.7, EPA 6010 or EPA 6020)</v>
      </c>
      <c r="C1659" s="543"/>
      <c r="D1659" s="57" t="str">
        <f>IF('SOW Units'!E173="","",'SOW Units'!E173)</f>
        <v>Per Sample</v>
      </c>
      <c r="E1659" s="82">
        <f>'SOW Units'!L173</f>
        <v>0</v>
      </c>
      <c r="F1659" s="34">
        <f>'SOW Units'!G173</f>
        <v>10.5</v>
      </c>
      <c r="G1659" s="244">
        <f t="shared" si="277"/>
        <v>0</v>
      </c>
      <c r="H1659" s="85">
        <v>0</v>
      </c>
      <c r="I1659" s="360">
        <f t="shared" si="278"/>
        <v>0</v>
      </c>
      <c r="J1659" s="89">
        <v>0</v>
      </c>
      <c r="K1659" s="244">
        <f t="shared" si="276"/>
        <v>0</v>
      </c>
      <c r="L1659" s="93">
        <f t="shared" si="279"/>
        <v>0</v>
      </c>
      <c r="M1659" s="375">
        <f t="shared" si="280"/>
        <v>0</v>
      </c>
      <c r="N1659" s="225" t="b">
        <f t="shared" si="281"/>
        <v>0</v>
      </c>
      <c r="O1659" s="45"/>
      <c r="P1659" s="45"/>
      <c r="Q1659" s="45"/>
      <c r="R1659" s="45"/>
    </row>
    <row r="1660" spans="1:18" s="8" customFormat="1" ht="16.5" hidden="1" customHeight="1" x14ac:dyDescent="0.35">
      <c r="A1660" s="122" t="str">
        <f>'SOW Units'!B174</f>
        <v>9-48.</v>
      </c>
      <c r="B1660" s="542" t="str">
        <f>IF('SOW Units'!C174="","",'SOW Units'!C174)</f>
        <v>Water, Sodium, Total (EPA 200.7, EPA 6010 or EPA 6020)</v>
      </c>
      <c r="C1660" s="543"/>
      <c r="D1660" s="57" t="str">
        <f>IF('SOW Units'!E174="","",'SOW Units'!E174)</f>
        <v>Per Sample</v>
      </c>
      <c r="E1660" s="82">
        <f>'SOW Units'!L174</f>
        <v>0</v>
      </c>
      <c r="F1660" s="34">
        <f>'SOW Units'!G174</f>
        <v>10.5</v>
      </c>
      <c r="G1660" s="244">
        <f t="shared" si="277"/>
        <v>0</v>
      </c>
      <c r="H1660" s="85">
        <v>0</v>
      </c>
      <c r="I1660" s="360">
        <f t="shared" si="278"/>
        <v>0</v>
      </c>
      <c r="J1660" s="89">
        <v>0</v>
      </c>
      <c r="K1660" s="244">
        <f t="shared" si="276"/>
        <v>0</v>
      </c>
      <c r="L1660" s="93">
        <f t="shared" si="279"/>
        <v>0</v>
      </c>
      <c r="M1660" s="375">
        <f t="shared" si="280"/>
        <v>0</v>
      </c>
      <c r="N1660" s="225" t="b">
        <f t="shared" si="281"/>
        <v>0</v>
      </c>
      <c r="O1660" s="36"/>
      <c r="P1660" s="36"/>
      <c r="Q1660" s="36"/>
      <c r="R1660" s="36"/>
    </row>
    <row r="1661" spans="1:18" s="8" customFormat="1" ht="16.5" hidden="1" customHeight="1" x14ac:dyDescent="0.35">
      <c r="A1661" s="122" t="str">
        <f>'SOW Units'!B175</f>
        <v>9-49.</v>
      </c>
      <c r="B1661" s="542" t="str">
        <f>IF('SOW Units'!C175="","",'SOW Units'!C175)</f>
        <v>Water, Alkalinity [as CaCO3] (EPA 310.2 or SM 2320 B)</v>
      </c>
      <c r="C1661" s="543"/>
      <c r="D1661" s="57" t="str">
        <f>IF('SOW Units'!E175="","",'SOW Units'!E175)</f>
        <v>Per Sample</v>
      </c>
      <c r="E1661" s="82">
        <f>'SOW Units'!L175</f>
        <v>0</v>
      </c>
      <c r="F1661" s="34">
        <f>'SOW Units'!G175</f>
        <v>13.65</v>
      </c>
      <c r="G1661" s="244">
        <f t="shared" si="277"/>
        <v>0</v>
      </c>
      <c r="H1661" s="85">
        <v>0</v>
      </c>
      <c r="I1661" s="360">
        <f t="shared" si="278"/>
        <v>0</v>
      </c>
      <c r="J1661" s="89">
        <v>0</v>
      </c>
      <c r="K1661" s="244">
        <f t="shared" si="276"/>
        <v>0</v>
      </c>
      <c r="L1661" s="93">
        <f t="shared" si="279"/>
        <v>0</v>
      </c>
      <c r="M1661" s="375">
        <f t="shared" si="280"/>
        <v>0</v>
      </c>
      <c r="N1661" s="225" t="b">
        <f t="shared" si="281"/>
        <v>0</v>
      </c>
      <c r="O1661" s="36"/>
      <c r="P1661" s="36"/>
      <c r="Q1661" s="36"/>
      <c r="R1661" s="36"/>
    </row>
    <row r="1662" spans="1:18" s="8" customFormat="1" ht="32.25" hidden="1" customHeight="1" x14ac:dyDescent="0.35">
      <c r="A1662" s="122" t="str">
        <f>'SOW Units'!B176</f>
        <v>9-50.</v>
      </c>
      <c r="B1662" s="542" t="str">
        <f>IF('SOW Units'!C176="","",'SOW Units'!C176)</f>
        <v>Water, Ammonia [as N] (EPA 350.1, SM 4500-NH3 C, SM 4500-NH3 D, SM 4500-NH3 G or SM 4500-NH3 H)</v>
      </c>
      <c r="C1662" s="543"/>
      <c r="D1662" s="57" t="str">
        <f>IF('SOW Units'!E176="","",'SOW Units'!E176)</f>
        <v>Per Sample</v>
      </c>
      <c r="E1662" s="82">
        <f>'SOW Units'!L176</f>
        <v>0</v>
      </c>
      <c r="F1662" s="34">
        <f>'SOW Units'!G176</f>
        <v>15.43</v>
      </c>
      <c r="G1662" s="244">
        <f t="shared" si="277"/>
        <v>0</v>
      </c>
      <c r="H1662" s="85">
        <v>0</v>
      </c>
      <c r="I1662" s="360">
        <f t="shared" si="278"/>
        <v>0</v>
      </c>
      <c r="J1662" s="89">
        <v>0</v>
      </c>
      <c r="K1662" s="244">
        <f t="shared" si="276"/>
        <v>0</v>
      </c>
      <c r="L1662" s="93">
        <f t="shared" si="279"/>
        <v>0</v>
      </c>
      <c r="M1662" s="375">
        <f t="shared" si="280"/>
        <v>0</v>
      </c>
      <c r="N1662" s="225" t="b">
        <f t="shared" si="281"/>
        <v>0</v>
      </c>
      <c r="O1662" s="36"/>
      <c r="P1662" s="36"/>
      <c r="Q1662" s="36"/>
      <c r="R1662" s="36"/>
    </row>
    <row r="1663" spans="1:18" s="8" customFormat="1" ht="32.25" hidden="1" customHeight="1" x14ac:dyDescent="0.35">
      <c r="A1663" s="122" t="str">
        <f>'SOW Units'!B177</f>
        <v>9-51.</v>
      </c>
      <c r="B1663" s="542" t="str">
        <f>IF('SOW Units'!C177="","",'SOW Units'!C177)</f>
        <v>Water, Chloride (EPA 300.0, EPA 9056, EPA 9251, EPA 9053, SM 4500CI B, SM 4500CI C or SM 4500CI E)</v>
      </c>
      <c r="C1663" s="543"/>
      <c r="D1663" s="57" t="str">
        <f>IF('SOW Units'!E177="","",'SOW Units'!E177)</f>
        <v>Per Sample</v>
      </c>
      <c r="E1663" s="82">
        <f>'SOW Units'!L177</f>
        <v>0</v>
      </c>
      <c r="F1663" s="34">
        <f>'SOW Units'!G177</f>
        <v>14.7</v>
      </c>
      <c r="G1663" s="244">
        <f t="shared" si="277"/>
        <v>0</v>
      </c>
      <c r="H1663" s="85">
        <v>0</v>
      </c>
      <c r="I1663" s="360">
        <f t="shared" si="278"/>
        <v>0</v>
      </c>
      <c r="J1663" s="89">
        <v>0</v>
      </c>
      <c r="K1663" s="244">
        <f t="shared" si="276"/>
        <v>0</v>
      </c>
      <c r="L1663" s="93">
        <f t="shared" si="279"/>
        <v>0</v>
      </c>
      <c r="M1663" s="375">
        <f t="shared" si="280"/>
        <v>0</v>
      </c>
      <c r="N1663" s="225" t="b">
        <f t="shared" si="281"/>
        <v>0</v>
      </c>
      <c r="O1663" s="36"/>
      <c r="P1663" s="36"/>
      <c r="Q1663" s="36"/>
      <c r="R1663" s="36"/>
    </row>
    <row r="1664" spans="1:18" s="9" customFormat="1" ht="16.5" hidden="1" customHeight="1" x14ac:dyDescent="0.35">
      <c r="A1664" s="122" t="str">
        <f>'SOW Units'!B178</f>
        <v>9-52.</v>
      </c>
      <c r="B1664" s="542" t="str">
        <f>IF('SOW Units'!C178="","",'SOW Units'!C178)</f>
        <v>Water, Hardness, Total [as CaCO3] (SM 2340 B or SM 2340 C)</v>
      </c>
      <c r="C1664" s="543"/>
      <c r="D1664" s="57" t="str">
        <f>IF('SOW Units'!E178="","",'SOW Units'!E178)</f>
        <v>Per Sample</v>
      </c>
      <c r="E1664" s="82">
        <f>'SOW Units'!L178</f>
        <v>0</v>
      </c>
      <c r="F1664" s="34">
        <f>'SOW Units'!G178</f>
        <v>14.7</v>
      </c>
      <c r="G1664" s="244">
        <f t="shared" si="277"/>
        <v>0</v>
      </c>
      <c r="H1664" s="85">
        <v>0</v>
      </c>
      <c r="I1664" s="360">
        <f t="shared" si="278"/>
        <v>0</v>
      </c>
      <c r="J1664" s="89">
        <v>0</v>
      </c>
      <c r="K1664" s="244">
        <f t="shared" si="276"/>
        <v>0</v>
      </c>
      <c r="L1664" s="93">
        <f t="shared" si="279"/>
        <v>0</v>
      </c>
      <c r="M1664" s="375">
        <f t="shared" si="280"/>
        <v>0</v>
      </c>
      <c r="N1664" s="225" t="b">
        <f t="shared" si="281"/>
        <v>0</v>
      </c>
      <c r="O1664" s="45"/>
      <c r="P1664" s="45"/>
      <c r="Q1664" s="45"/>
      <c r="R1664" s="45"/>
    </row>
    <row r="1665" spans="1:18" s="9" customFormat="1" ht="16.5" hidden="1" customHeight="1" x14ac:dyDescent="0.35">
      <c r="A1665" s="122" t="str">
        <f>'SOW Units'!B179</f>
        <v>9-53.</v>
      </c>
      <c r="B1665" s="542" t="str">
        <f>IF('SOW Units'!C179="","",'SOW Units'!C179)</f>
        <v>Water, Nitrate [as N] (EPA 300.0 or EPA 353.2)</v>
      </c>
      <c r="C1665" s="543"/>
      <c r="D1665" s="57" t="str">
        <f>IF('SOW Units'!E179="","",'SOW Units'!E179)</f>
        <v>Per Sample</v>
      </c>
      <c r="E1665" s="82">
        <f>'SOW Units'!L179</f>
        <v>0</v>
      </c>
      <c r="F1665" s="34">
        <f>'SOW Units'!G179</f>
        <v>15.43</v>
      </c>
      <c r="G1665" s="244">
        <f t="shared" si="277"/>
        <v>0</v>
      </c>
      <c r="H1665" s="85">
        <v>0</v>
      </c>
      <c r="I1665" s="360">
        <f t="shared" si="278"/>
        <v>0</v>
      </c>
      <c r="J1665" s="89">
        <v>0</v>
      </c>
      <c r="K1665" s="244">
        <f t="shared" si="276"/>
        <v>0</v>
      </c>
      <c r="L1665" s="93">
        <f t="shared" si="279"/>
        <v>0</v>
      </c>
      <c r="M1665" s="375">
        <f t="shared" si="280"/>
        <v>0</v>
      </c>
      <c r="N1665" s="225" t="b">
        <f t="shared" si="281"/>
        <v>0</v>
      </c>
      <c r="O1665" s="45"/>
      <c r="P1665" s="45"/>
      <c r="Q1665" s="45"/>
      <c r="R1665" s="45"/>
    </row>
    <row r="1666" spans="1:18" s="9" customFormat="1" ht="16.5" hidden="1" customHeight="1" x14ac:dyDescent="0.35">
      <c r="A1666" s="122" t="str">
        <f>'SOW Units'!B180</f>
        <v>9-54.</v>
      </c>
      <c r="B1666" s="542" t="str">
        <f>IF('SOW Units'!C180="","",'SOW Units'!C180)</f>
        <v>Water, Nitrate-Nitrite [as N] (EPA 300.0, EPA 353.2, SM 4500-NO3 E or SM 4500-NO3 F)</v>
      </c>
      <c r="C1666" s="543"/>
      <c r="D1666" s="57" t="str">
        <f>IF('SOW Units'!E180="","",'SOW Units'!E180)</f>
        <v>Per Sample</v>
      </c>
      <c r="E1666" s="82">
        <f>'SOW Units'!L180</f>
        <v>0</v>
      </c>
      <c r="F1666" s="34">
        <f>'SOW Units'!G180</f>
        <v>16.2</v>
      </c>
      <c r="G1666" s="244">
        <f t="shared" si="277"/>
        <v>0</v>
      </c>
      <c r="H1666" s="85">
        <v>0</v>
      </c>
      <c r="I1666" s="360">
        <f t="shared" si="278"/>
        <v>0</v>
      </c>
      <c r="J1666" s="89">
        <v>0</v>
      </c>
      <c r="K1666" s="244">
        <f t="shared" si="276"/>
        <v>0</v>
      </c>
      <c r="L1666" s="93">
        <f t="shared" si="279"/>
        <v>0</v>
      </c>
      <c r="M1666" s="375">
        <f t="shared" si="280"/>
        <v>0</v>
      </c>
      <c r="N1666" s="225" t="b">
        <f t="shared" si="281"/>
        <v>0</v>
      </c>
      <c r="O1666" s="45"/>
      <c r="P1666" s="45"/>
      <c r="Q1666" s="45"/>
      <c r="R1666" s="45"/>
    </row>
    <row r="1667" spans="1:18" s="9" customFormat="1" ht="16.5" hidden="1" customHeight="1" x14ac:dyDescent="0.35">
      <c r="A1667" s="122" t="str">
        <f>'SOW Units'!B181</f>
        <v>9-55.</v>
      </c>
      <c r="B1667" s="542" t="str">
        <f>IF('SOW Units'!C181="","",'SOW Units'!C181)</f>
        <v>Water, Nitrite [as N] (EPA 300.0, EPA 300.1, SM 4500-NO2 B or SM 4500-NO3 F)</v>
      </c>
      <c r="C1667" s="543"/>
      <c r="D1667" s="57" t="str">
        <f>IF('SOW Units'!E181="","",'SOW Units'!E181)</f>
        <v>Per Sample</v>
      </c>
      <c r="E1667" s="82">
        <f>'SOW Units'!L181</f>
        <v>0</v>
      </c>
      <c r="F1667" s="34">
        <f>'SOW Units'!G181</f>
        <v>14.7</v>
      </c>
      <c r="G1667" s="244">
        <f t="shared" si="277"/>
        <v>0</v>
      </c>
      <c r="H1667" s="85">
        <v>0</v>
      </c>
      <c r="I1667" s="360">
        <f t="shared" si="278"/>
        <v>0</v>
      </c>
      <c r="J1667" s="89">
        <v>0</v>
      </c>
      <c r="K1667" s="244">
        <f t="shared" si="276"/>
        <v>0</v>
      </c>
      <c r="L1667" s="93">
        <f t="shared" si="279"/>
        <v>0</v>
      </c>
      <c r="M1667" s="375">
        <f t="shared" si="280"/>
        <v>0</v>
      </c>
      <c r="N1667" s="225" t="b">
        <f t="shared" si="281"/>
        <v>0</v>
      </c>
      <c r="O1667" s="45"/>
      <c r="P1667" s="45"/>
      <c r="Q1667" s="45"/>
      <c r="R1667" s="45"/>
    </row>
    <row r="1668" spans="1:18" s="8" customFormat="1" ht="16.5" hidden="1" customHeight="1" x14ac:dyDescent="0.35">
      <c r="A1668" s="122" t="str">
        <f>'SOW Units'!B182</f>
        <v>9-56.</v>
      </c>
      <c r="B1668" s="542" t="str">
        <f>IF('SOW Units'!C182="","",'SOW Units'!C182)</f>
        <v>Water, Organic Carbon, Total (SM 5310 B, SM 5310 C or EPA 9060)</v>
      </c>
      <c r="C1668" s="543"/>
      <c r="D1668" s="57" t="str">
        <f>IF('SOW Units'!E182="","",'SOW Units'!E182)</f>
        <v>Per Sample</v>
      </c>
      <c r="E1668" s="82">
        <f>'SOW Units'!L182</f>
        <v>0</v>
      </c>
      <c r="F1668" s="34">
        <f>'SOW Units'!G182</f>
        <v>22.05</v>
      </c>
      <c r="G1668" s="244">
        <f t="shared" si="277"/>
        <v>0</v>
      </c>
      <c r="H1668" s="85">
        <v>0</v>
      </c>
      <c r="I1668" s="360">
        <f t="shared" si="278"/>
        <v>0</v>
      </c>
      <c r="J1668" s="89">
        <v>0</v>
      </c>
      <c r="K1668" s="244">
        <f t="shared" si="276"/>
        <v>0</v>
      </c>
      <c r="L1668" s="93">
        <f t="shared" si="279"/>
        <v>0</v>
      </c>
      <c r="M1668" s="375">
        <f t="shared" si="280"/>
        <v>0</v>
      </c>
      <c r="N1668" s="225" t="b">
        <f t="shared" si="281"/>
        <v>0</v>
      </c>
      <c r="O1668" s="36"/>
      <c r="P1668" s="36"/>
      <c r="Q1668" s="36"/>
      <c r="R1668" s="36"/>
    </row>
    <row r="1669" spans="1:18" s="9" customFormat="1" ht="32.25" hidden="1" customHeight="1" x14ac:dyDescent="0.35">
      <c r="A1669" s="122" t="str">
        <f>'SOW Units'!B183</f>
        <v>9-57.</v>
      </c>
      <c r="B1669" s="542" t="str">
        <f>IF('SOW Units'!C183="","",'SOW Units'!C183)</f>
        <v>Water, Orthophosphate [as P] (EPA 300.0, EPA 300.1, EPA 365.1, EPA 365.3, EPA 9056, SM 4500-PE or SM 4500-PF)</v>
      </c>
      <c r="C1669" s="543"/>
      <c r="D1669" s="57" t="str">
        <f>IF('SOW Units'!E183="","",'SOW Units'!E183)</f>
        <v>Per Sample</v>
      </c>
      <c r="E1669" s="82">
        <f>'SOW Units'!L183</f>
        <v>0</v>
      </c>
      <c r="F1669" s="34">
        <f>'SOW Units'!G183</f>
        <v>15.43</v>
      </c>
      <c r="G1669" s="244">
        <f t="shared" si="277"/>
        <v>0</v>
      </c>
      <c r="H1669" s="85">
        <v>0</v>
      </c>
      <c r="I1669" s="360">
        <f t="shared" si="278"/>
        <v>0</v>
      </c>
      <c r="J1669" s="89">
        <v>0</v>
      </c>
      <c r="K1669" s="244">
        <f t="shared" si="276"/>
        <v>0</v>
      </c>
      <c r="L1669" s="93">
        <f t="shared" si="279"/>
        <v>0</v>
      </c>
      <c r="M1669" s="375">
        <f t="shared" si="280"/>
        <v>0</v>
      </c>
      <c r="N1669" s="225" t="b">
        <f t="shared" si="281"/>
        <v>0</v>
      </c>
      <c r="O1669" s="45"/>
      <c r="P1669" s="45"/>
      <c r="Q1669" s="45"/>
      <c r="R1669" s="45"/>
    </row>
    <row r="1670" spans="1:18" s="9" customFormat="1" ht="16.5" hidden="1" customHeight="1" x14ac:dyDescent="0.35">
      <c r="A1670" s="122" t="str">
        <f>'SOW Units'!B184</f>
        <v>9-58.</v>
      </c>
      <c r="B1670" s="542" t="str">
        <f>IF('SOW Units'!C184="","",'SOW Units'!C184)</f>
        <v>Water, Residue-filterable [Total Dissolved Solids] (SM 2540 C)</v>
      </c>
      <c r="C1670" s="543"/>
      <c r="D1670" s="57" t="str">
        <f>IF('SOW Units'!E184="","",'SOW Units'!E184)</f>
        <v>Per Sample</v>
      </c>
      <c r="E1670" s="82">
        <f>'SOW Units'!L184</f>
        <v>0</v>
      </c>
      <c r="F1670" s="34">
        <f>'SOW Units'!G184</f>
        <v>12.6</v>
      </c>
      <c r="G1670" s="244">
        <f t="shared" si="277"/>
        <v>0</v>
      </c>
      <c r="H1670" s="85">
        <v>0</v>
      </c>
      <c r="I1670" s="360">
        <f t="shared" si="278"/>
        <v>0</v>
      </c>
      <c r="J1670" s="89">
        <v>0</v>
      </c>
      <c r="K1670" s="244">
        <f t="shared" si="276"/>
        <v>0</v>
      </c>
      <c r="L1670" s="93">
        <f t="shared" si="279"/>
        <v>0</v>
      </c>
      <c r="M1670" s="375">
        <f t="shared" si="280"/>
        <v>0</v>
      </c>
      <c r="N1670" s="225" t="b">
        <f t="shared" si="281"/>
        <v>0</v>
      </c>
      <c r="O1670" s="45"/>
      <c r="P1670" s="45"/>
      <c r="Q1670" s="45"/>
      <c r="R1670" s="45"/>
    </row>
    <row r="1671" spans="1:18" s="8" customFormat="1" ht="16.5" hidden="1" customHeight="1" x14ac:dyDescent="0.35">
      <c r="A1671" s="122" t="str">
        <f>'SOW Units'!B185</f>
        <v>9-59.</v>
      </c>
      <c r="B1671" s="542" t="str">
        <f>IF('SOW Units'!C185="","",'SOW Units'!C185)</f>
        <v>Water, Residue-nonfilterable [Total Suspended Solids] (SM 2540 D)</v>
      </c>
      <c r="C1671" s="543"/>
      <c r="D1671" s="57" t="str">
        <f>IF('SOW Units'!E185="","",'SOW Units'!E185)</f>
        <v>Per Sample</v>
      </c>
      <c r="E1671" s="82">
        <f>'SOW Units'!L185</f>
        <v>0</v>
      </c>
      <c r="F1671" s="34">
        <f>'SOW Units'!G185</f>
        <v>12.6</v>
      </c>
      <c r="G1671" s="244">
        <f t="shared" si="277"/>
        <v>0</v>
      </c>
      <c r="H1671" s="85">
        <v>0</v>
      </c>
      <c r="I1671" s="360">
        <f t="shared" si="278"/>
        <v>0</v>
      </c>
      <c r="J1671" s="89">
        <v>0</v>
      </c>
      <c r="K1671" s="244">
        <f t="shared" si="276"/>
        <v>0</v>
      </c>
      <c r="L1671" s="93">
        <f t="shared" si="279"/>
        <v>0</v>
      </c>
      <c r="M1671" s="375">
        <f t="shared" si="280"/>
        <v>0</v>
      </c>
      <c r="N1671" s="225" t="b">
        <f t="shared" si="281"/>
        <v>0</v>
      </c>
      <c r="O1671" s="36"/>
      <c r="P1671" s="36"/>
      <c r="Q1671" s="36"/>
      <c r="R1671" s="36"/>
    </row>
    <row r="1672" spans="1:18" s="9" customFormat="1" ht="32.25" hidden="1" customHeight="1" x14ac:dyDescent="0.35">
      <c r="A1672" s="122" t="str">
        <f>'SOW Units'!B186</f>
        <v>9-60.</v>
      </c>
      <c r="B1672" s="542" t="str">
        <f>IF('SOW Units'!C186="","",'SOW Units'!C186)</f>
        <v>Water, Sulfate (ASTM D516-02, ASTM D516-90, EPA 300.0, EPA 300.1, EPA 375.2, EPA 9038, EPA 9056 or SM 4500-SO4 C)</v>
      </c>
      <c r="C1672" s="543"/>
      <c r="D1672" s="57" t="str">
        <f>IF('SOW Units'!E186="","",'SOW Units'!E186)</f>
        <v>Per Sample</v>
      </c>
      <c r="E1672" s="82">
        <f>'SOW Units'!L186</f>
        <v>0</v>
      </c>
      <c r="F1672" s="34">
        <f>'SOW Units'!G186</f>
        <v>14.7</v>
      </c>
      <c r="G1672" s="244">
        <f t="shared" si="277"/>
        <v>0</v>
      </c>
      <c r="H1672" s="85">
        <v>0</v>
      </c>
      <c r="I1672" s="360">
        <f t="shared" si="278"/>
        <v>0</v>
      </c>
      <c r="J1672" s="89">
        <v>0</v>
      </c>
      <c r="K1672" s="244">
        <f t="shared" si="276"/>
        <v>0</v>
      </c>
      <c r="L1672" s="93">
        <f t="shared" si="279"/>
        <v>0</v>
      </c>
      <c r="M1672" s="375">
        <f t="shared" si="280"/>
        <v>0</v>
      </c>
      <c r="N1672" s="225" t="b">
        <f t="shared" si="281"/>
        <v>0</v>
      </c>
      <c r="O1672" s="45"/>
      <c r="P1672" s="45"/>
      <c r="Q1672" s="45"/>
      <c r="R1672" s="45"/>
    </row>
    <row r="1673" spans="1:18" s="8" customFormat="1" ht="16.5" hidden="1" customHeight="1" x14ac:dyDescent="0.35">
      <c r="A1673" s="122" t="str">
        <f>'SOW Units'!B187</f>
        <v>9-61.</v>
      </c>
      <c r="B1673" s="542" t="str">
        <f>IF('SOW Units'!C187="","",'SOW Units'!C187)</f>
        <v>Water, Heterotrophic Plate Count (SM 9215 B)</v>
      </c>
      <c r="C1673" s="543"/>
      <c r="D1673" s="57" t="str">
        <f>IF('SOW Units'!E187="","",'SOW Units'!E187)</f>
        <v>Per Sample</v>
      </c>
      <c r="E1673" s="82">
        <f>'SOW Units'!L187</f>
        <v>0</v>
      </c>
      <c r="F1673" s="34">
        <f>'SOW Units'!G187</f>
        <v>36.380000000000003</v>
      </c>
      <c r="G1673" s="244">
        <f t="shared" si="277"/>
        <v>0</v>
      </c>
      <c r="H1673" s="85">
        <v>0</v>
      </c>
      <c r="I1673" s="360">
        <f t="shared" si="278"/>
        <v>0</v>
      </c>
      <c r="J1673" s="89">
        <v>0</v>
      </c>
      <c r="K1673" s="244">
        <f t="shared" si="276"/>
        <v>0</v>
      </c>
      <c r="L1673" s="93">
        <f t="shared" si="279"/>
        <v>0</v>
      </c>
      <c r="M1673" s="375">
        <f t="shared" si="280"/>
        <v>0</v>
      </c>
      <c r="N1673" s="225" t="b">
        <f t="shared" si="281"/>
        <v>0</v>
      </c>
      <c r="O1673" s="36"/>
      <c r="P1673" s="36"/>
      <c r="Q1673" s="36"/>
      <c r="R1673" s="36"/>
    </row>
    <row r="1674" spans="1:18" s="8" customFormat="1" ht="32.25" hidden="1" customHeight="1" x14ac:dyDescent="0.35">
      <c r="A1674" s="122" t="str">
        <f>'SOW Units'!B188</f>
        <v>9-62.</v>
      </c>
      <c r="B1674" s="542" t="str">
        <f>IF('SOW Units'!C188="","",'SOW Units'!C188)</f>
        <v>Water, Acute Bioassay-96 Hour, Freshwater, Vertebrate/Invertebrate [Vertebrate: Pimephales promelas or Cyprinella leedsi/Invertebrate: Ceriodaphnia dubia] (EPA 2000.0/2002.0)</v>
      </c>
      <c r="C1674" s="543"/>
      <c r="D1674" s="57" t="str">
        <f>IF('SOW Units'!E188="","",'SOW Units'!E188)</f>
        <v>Per Sample</v>
      </c>
      <c r="E1674" s="82">
        <f>'SOW Units'!L188</f>
        <v>0</v>
      </c>
      <c r="F1674" s="34">
        <f>'SOW Units'!G188</f>
        <v>826.87</v>
      </c>
      <c r="G1674" s="244">
        <f t="shared" si="277"/>
        <v>0</v>
      </c>
      <c r="H1674" s="85">
        <v>0</v>
      </c>
      <c r="I1674" s="360">
        <f t="shared" si="278"/>
        <v>0</v>
      </c>
      <c r="J1674" s="89">
        <v>0</v>
      </c>
      <c r="K1674" s="244">
        <f t="shared" si="276"/>
        <v>0</v>
      </c>
      <c r="L1674" s="93">
        <f t="shared" si="279"/>
        <v>0</v>
      </c>
      <c r="M1674" s="375">
        <f t="shared" si="280"/>
        <v>0</v>
      </c>
      <c r="N1674" s="225" t="b">
        <f t="shared" si="281"/>
        <v>0</v>
      </c>
      <c r="O1674" s="36"/>
      <c r="P1674" s="36"/>
      <c r="Q1674" s="36"/>
      <c r="R1674" s="36"/>
    </row>
    <row r="1675" spans="1:18" s="8" customFormat="1" ht="32.25" hidden="1" customHeight="1" x14ac:dyDescent="0.35">
      <c r="A1675" s="122" t="str">
        <f>'SOW Units'!B189</f>
        <v>9-63.</v>
      </c>
      <c r="B1675" s="542" t="str">
        <f>IF('SOW Units'!C189="","",'SOW Units'!C189)</f>
        <v>Water, Acute Bioassay-96 Hour, Estuarine + Marine, Vertebrate/Invertebrate [Vertebrate: Menidia beryllina, Meridia menidia or Menida peninsulae/Invertebrate: Mysidopsis bahia] (EPA 2006.0/2007.0)</v>
      </c>
      <c r="C1675" s="543"/>
      <c r="D1675" s="57" t="str">
        <f>IF('SOW Units'!E189="","",'SOW Units'!E189)</f>
        <v>Per Sample</v>
      </c>
      <c r="E1675" s="82">
        <f>'SOW Units'!L189</f>
        <v>0</v>
      </c>
      <c r="F1675" s="34">
        <f>'SOW Units'!G189</f>
        <v>826.87</v>
      </c>
      <c r="G1675" s="244">
        <f t="shared" si="277"/>
        <v>0</v>
      </c>
      <c r="H1675" s="85">
        <v>0</v>
      </c>
      <c r="I1675" s="360">
        <f t="shared" si="278"/>
        <v>0</v>
      </c>
      <c r="J1675" s="89">
        <v>0</v>
      </c>
      <c r="K1675" s="244">
        <f t="shared" si="276"/>
        <v>0</v>
      </c>
      <c r="L1675" s="93">
        <f t="shared" si="279"/>
        <v>0</v>
      </c>
      <c r="M1675" s="375">
        <f t="shared" si="280"/>
        <v>0</v>
      </c>
      <c r="N1675" s="225" t="b">
        <f t="shared" si="281"/>
        <v>0</v>
      </c>
      <c r="O1675" s="36"/>
      <c r="P1675" s="36"/>
      <c r="Q1675" s="36"/>
      <c r="R1675" s="36"/>
    </row>
    <row r="1676" spans="1:18" s="8" customFormat="1" ht="32.25" hidden="1" customHeight="1" x14ac:dyDescent="0.35">
      <c r="A1676" s="122" t="str">
        <f>'SOW Units'!B190</f>
        <v>9-64.</v>
      </c>
      <c r="B1676" s="542" t="str">
        <f>IF('SOW Units'!C190="","",'SOW Units'!C190)</f>
        <v>Water, GC/MS Full Scan, Alkanes, Isoalkanes, Cycloalkanes, Aromatics, Bicyclane, Sterane, and Terpane Biomarkers (ASTM D5739 High Resolution GC/MS)</v>
      </c>
      <c r="C1676" s="543"/>
      <c r="D1676" s="57" t="str">
        <f>IF('SOW Units'!E190="","",'SOW Units'!E190)</f>
        <v>Per Sample</v>
      </c>
      <c r="E1676" s="82">
        <f>'SOW Units'!L190</f>
        <v>0</v>
      </c>
      <c r="F1676" s="34">
        <f>'SOW Units'!G190</f>
        <v>315</v>
      </c>
      <c r="G1676" s="244">
        <f t="shared" si="277"/>
        <v>0</v>
      </c>
      <c r="H1676" s="85">
        <v>0</v>
      </c>
      <c r="I1676" s="360">
        <f t="shared" si="278"/>
        <v>0</v>
      </c>
      <c r="J1676" s="89">
        <v>0</v>
      </c>
      <c r="K1676" s="244">
        <f t="shared" si="276"/>
        <v>0</v>
      </c>
      <c r="L1676" s="93">
        <f t="shared" si="279"/>
        <v>0</v>
      </c>
      <c r="M1676" s="375">
        <f t="shared" si="280"/>
        <v>0</v>
      </c>
      <c r="N1676" s="225" t="b">
        <f t="shared" si="281"/>
        <v>0</v>
      </c>
      <c r="O1676" s="36"/>
      <c r="P1676" s="36"/>
      <c r="Q1676" s="36"/>
      <c r="R1676" s="36"/>
    </row>
    <row r="1677" spans="1:18" s="8" customFormat="1" ht="32.25" hidden="1" customHeight="1" x14ac:dyDescent="0.35">
      <c r="A1677" s="122" t="str">
        <f>'SOW Units'!B191</f>
        <v>9-65.</v>
      </c>
      <c r="B1677" s="542" t="str">
        <f>IF('SOW Units'!C191="","",'SOW Units'!C191)</f>
        <v>Water, Gasoline Hydrocarbon Composition, Gasoline PIANO [paraffins, isoparaffins, aromatics, naphthenes and olefins] (EPA 8260Mod, High Resolution GC/MS)</v>
      </c>
      <c r="C1677" s="543"/>
      <c r="D1677" s="57" t="str">
        <f>IF('SOW Units'!E191="","",'SOW Units'!E191)</f>
        <v>Per Sample</v>
      </c>
      <c r="E1677" s="82">
        <f>'SOW Units'!L191</f>
        <v>0</v>
      </c>
      <c r="F1677" s="34">
        <f>'SOW Units'!G191</f>
        <v>330.75</v>
      </c>
      <c r="G1677" s="244">
        <f t="shared" si="277"/>
        <v>0</v>
      </c>
      <c r="H1677" s="85">
        <v>0</v>
      </c>
      <c r="I1677" s="360">
        <f t="shared" si="278"/>
        <v>0</v>
      </c>
      <c r="J1677" s="89">
        <v>0</v>
      </c>
      <c r="K1677" s="244">
        <f t="shared" si="276"/>
        <v>0</v>
      </c>
      <c r="L1677" s="93">
        <f t="shared" si="279"/>
        <v>0</v>
      </c>
      <c r="M1677" s="375">
        <f t="shared" si="280"/>
        <v>0</v>
      </c>
      <c r="N1677" s="225" t="b">
        <f t="shared" si="281"/>
        <v>0</v>
      </c>
      <c r="O1677" s="36"/>
      <c r="P1677" s="36"/>
      <c r="Q1677" s="36"/>
      <c r="R1677" s="36"/>
    </row>
    <row r="1678" spans="1:18" s="8" customFormat="1" ht="32.25" hidden="1" customHeight="1" x14ac:dyDescent="0.35">
      <c r="A1678" s="122" t="str">
        <f>'SOW Units'!B192</f>
        <v>9-66.</v>
      </c>
      <c r="B1678" s="542" t="str">
        <f>IF('SOW Units'!C192="","",'SOW Units'!C192)</f>
        <v>Water, 5 Fuel Oxygenates, MTBE, DIPE, TAME, ETBE and TBA (EPA 8260Mod, High Resolution GC/MS)</v>
      </c>
      <c r="C1678" s="543"/>
      <c r="D1678" s="57" t="str">
        <f>IF('SOW Units'!E192="","",'SOW Units'!E192)</f>
        <v>Per Sample</v>
      </c>
      <c r="E1678" s="82">
        <f>'SOW Units'!L192</f>
        <v>0</v>
      </c>
      <c r="F1678" s="34">
        <f>'SOW Units'!G192</f>
        <v>49.61</v>
      </c>
      <c r="G1678" s="244">
        <f t="shared" si="277"/>
        <v>0</v>
      </c>
      <c r="H1678" s="85">
        <v>0</v>
      </c>
      <c r="I1678" s="360">
        <f t="shared" si="278"/>
        <v>0</v>
      </c>
      <c r="J1678" s="89">
        <v>0</v>
      </c>
      <c r="K1678" s="244">
        <f t="shared" si="276"/>
        <v>0</v>
      </c>
      <c r="L1678" s="93">
        <f t="shared" si="279"/>
        <v>0</v>
      </c>
      <c r="M1678" s="375">
        <f t="shared" si="280"/>
        <v>0</v>
      </c>
      <c r="N1678" s="225" t="b">
        <f t="shared" si="281"/>
        <v>0</v>
      </c>
      <c r="O1678" s="36"/>
      <c r="P1678" s="36"/>
      <c r="Q1678" s="36"/>
      <c r="R1678" s="36"/>
    </row>
    <row r="1679" spans="1:18" s="8" customFormat="1" ht="16.5" hidden="1" customHeight="1" x14ac:dyDescent="0.35">
      <c r="A1679" s="122" t="str">
        <f>'SOW Units'!B193</f>
        <v>9-67.</v>
      </c>
      <c r="B1679" s="542" t="str">
        <f>IF('SOW Units'!C193="","",'SOW Units'!C193)</f>
        <v>Water, C10-C40 Alkane Fingerprint, N-Alkanes and Isoalkanes (ASTM D3328 GC/MS)</v>
      </c>
      <c r="C1679" s="543"/>
      <c r="D1679" s="57" t="str">
        <f>IF('SOW Units'!E193="","",'SOW Units'!E193)</f>
        <v>Per Sample</v>
      </c>
      <c r="E1679" s="82">
        <f>'SOW Units'!L193</f>
        <v>0</v>
      </c>
      <c r="F1679" s="34">
        <f>'SOW Units'!G193</f>
        <v>231.52</v>
      </c>
      <c r="G1679" s="244">
        <f t="shared" si="277"/>
        <v>0</v>
      </c>
      <c r="H1679" s="85">
        <v>0</v>
      </c>
      <c r="I1679" s="360">
        <f t="shared" si="278"/>
        <v>0</v>
      </c>
      <c r="J1679" s="89">
        <v>0</v>
      </c>
      <c r="K1679" s="244">
        <f t="shared" si="276"/>
        <v>0</v>
      </c>
      <c r="L1679" s="93">
        <f t="shared" si="279"/>
        <v>0</v>
      </c>
      <c r="M1679" s="375">
        <f t="shared" si="280"/>
        <v>0</v>
      </c>
      <c r="N1679" s="225" t="b">
        <f t="shared" si="281"/>
        <v>0</v>
      </c>
      <c r="O1679" s="36"/>
      <c r="P1679" s="36"/>
      <c r="Q1679" s="36"/>
      <c r="R1679" s="36"/>
    </row>
    <row r="1680" spans="1:18" s="8" customFormat="1" ht="16.5" hidden="1" customHeight="1" x14ac:dyDescent="0.35">
      <c r="A1680" s="122" t="str">
        <f>'SOW Units'!B194</f>
        <v>9-78.</v>
      </c>
      <c r="B1680" s="542" t="str">
        <f>IF('SOW Units'!C194="","",'SOW Units'!C194)</f>
        <v>Water, BTEX/MTBE + Naphthalene (EPA 8260)</v>
      </c>
      <c r="C1680" s="543"/>
      <c r="D1680" s="57" t="str">
        <f>IF('SOW Units'!E194="","",'SOW Units'!E194)</f>
        <v>Per Sample</v>
      </c>
      <c r="E1680" s="82">
        <f>'SOW Units'!L194</f>
        <v>0</v>
      </c>
      <c r="F1680" s="34">
        <f>'SOW Units'!G194</f>
        <v>59.53</v>
      </c>
      <c r="G1680" s="244">
        <f t="shared" si="277"/>
        <v>0</v>
      </c>
      <c r="H1680" s="85">
        <v>0</v>
      </c>
      <c r="I1680" s="360">
        <f t="shared" si="278"/>
        <v>0</v>
      </c>
      <c r="J1680" s="89">
        <v>0</v>
      </c>
      <c r="K1680" s="244">
        <f t="shared" si="276"/>
        <v>0</v>
      </c>
      <c r="L1680" s="93">
        <f t="shared" si="279"/>
        <v>0</v>
      </c>
      <c r="M1680" s="375">
        <f t="shared" si="280"/>
        <v>0</v>
      </c>
      <c r="N1680" s="225" t="b">
        <f t="shared" si="281"/>
        <v>0</v>
      </c>
      <c r="O1680" s="36"/>
      <c r="P1680" s="36"/>
      <c r="Q1680" s="36"/>
      <c r="R1680" s="36"/>
    </row>
    <row r="1681" spans="1:18" s="8" customFormat="1" ht="16.5" hidden="1" customHeight="1" x14ac:dyDescent="0.35">
      <c r="A1681" s="122" t="str">
        <f>'SOW Units'!B195</f>
        <v>9-79.</v>
      </c>
      <c r="B1681" s="542" t="str">
        <f>IF('SOW Units'!C195="","",'SOW Units'!C195)</f>
        <v>Water, EDC [1,2-dichloroethane] (EPA Method 8021 or 8260)</v>
      </c>
      <c r="C1681" s="543"/>
      <c r="D1681" s="57" t="str">
        <f>IF('SOW Units'!E195="","",'SOW Units'!E195)</f>
        <v>Per Sample</v>
      </c>
      <c r="E1681" s="82">
        <f>'SOW Units'!L195</f>
        <v>0</v>
      </c>
      <c r="F1681" s="34">
        <f>'SOW Units'!G195</f>
        <v>54</v>
      </c>
      <c r="G1681" s="244">
        <f t="shared" si="277"/>
        <v>0</v>
      </c>
      <c r="H1681" s="85">
        <v>0</v>
      </c>
      <c r="I1681" s="360">
        <f t="shared" si="278"/>
        <v>0</v>
      </c>
      <c r="J1681" s="89">
        <v>0</v>
      </c>
      <c r="K1681" s="244">
        <f t="shared" si="276"/>
        <v>0</v>
      </c>
      <c r="L1681" s="93">
        <f t="shared" si="279"/>
        <v>0</v>
      </c>
      <c r="M1681" s="375">
        <f t="shared" si="280"/>
        <v>0</v>
      </c>
      <c r="N1681" s="225" t="b">
        <f t="shared" si="281"/>
        <v>0</v>
      </c>
      <c r="O1681" s="36"/>
      <c r="P1681" s="36"/>
      <c r="Q1681" s="36"/>
      <c r="R1681" s="36"/>
    </row>
    <row r="1682" spans="1:18" s="8" customFormat="1" ht="16.5" hidden="1" customHeight="1" x14ac:dyDescent="0.35">
      <c r="A1682" s="122" t="str">
        <f>'SOW Units'!B196</f>
        <v>9-80.</v>
      </c>
      <c r="B1682" s="542" t="str">
        <f>IF('SOW Units'!C196="","",'SOW Units'!C196)</f>
        <v>Water, Methane (EPA SOP RSK-175)</v>
      </c>
      <c r="C1682" s="543"/>
      <c r="D1682" s="57" t="str">
        <f>IF('SOW Units'!E196="","",'SOW Units'!E196)</f>
        <v>Per Sample</v>
      </c>
      <c r="E1682" s="82">
        <f>'SOW Units'!L196</f>
        <v>0</v>
      </c>
      <c r="F1682" s="34">
        <f>'SOW Units'!G196</f>
        <v>59.53</v>
      </c>
      <c r="G1682" s="244">
        <f t="shared" si="277"/>
        <v>0</v>
      </c>
      <c r="H1682" s="85">
        <v>0</v>
      </c>
      <c r="I1682" s="360">
        <f t="shared" si="278"/>
        <v>0</v>
      </c>
      <c r="J1682" s="89">
        <v>0</v>
      </c>
      <c r="K1682" s="244">
        <f t="shared" si="276"/>
        <v>0</v>
      </c>
      <c r="L1682" s="93">
        <f t="shared" si="279"/>
        <v>0</v>
      </c>
      <c r="M1682" s="375">
        <f t="shared" si="280"/>
        <v>0</v>
      </c>
      <c r="N1682" s="225" t="b">
        <f t="shared" si="281"/>
        <v>0</v>
      </c>
      <c r="O1682" s="36"/>
      <c r="P1682" s="36"/>
      <c r="Q1682" s="36"/>
      <c r="R1682" s="36"/>
    </row>
    <row r="1683" spans="1:18" s="8" customFormat="1" ht="17.25" hidden="1" customHeight="1" x14ac:dyDescent="0.35">
      <c r="A1683" s="253" t="str">
        <f>'SOW Units'!B197</f>
        <v>9.C.</v>
      </c>
      <c r="B1683" s="560" t="str">
        <f>IF('SOW Units'!C197="","",'SOW Units'!C197)</f>
        <v>AIR ANALYSIS</v>
      </c>
      <c r="C1683" s="561"/>
      <c r="D1683" s="206" t="str">
        <f>IF('SOW Units'!E197="","",'SOW Units'!E197)</f>
        <v/>
      </c>
      <c r="E1683" s="207"/>
      <c r="F1683" s="194"/>
      <c r="G1683" s="243"/>
      <c r="H1683" s="208"/>
      <c r="I1683" s="359"/>
      <c r="J1683" s="196"/>
      <c r="K1683" s="243"/>
      <c r="L1683" s="209"/>
      <c r="M1683" s="374"/>
      <c r="N1683" s="225" t="b">
        <f t="shared" si="281"/>
        <v>0</v>
      </c>
      <c r="O1683" s="36"/>
      <c r="P1683" s="36"/>
      <c r="Q1683" s="36"/>
      <c r="R1683" s="36"/>
    </row>
    <row r="1684" spans="1:18" s="8" customFormat="1" ht="16.5" hidden="1" customHeight="1" x14ac:dyDescent="0.35">
      <c r="A1684" s="122" t="str">
        <f>'SOW Units'!B198</f>
        <v>9-68.</v>
      </c>
      <c r="B1684" s="542" t="str">
        <f>IF('SOW Units'!C198="","",'SOW Units'!C198)</f>
        <v>Air, Total Petroleum Hydrocarbons (EPA Method 18 or TO-3)</v>
      </c>
      <c r="C1684" s="543"/>
      <c r="D1684" s="57" t="str">
        <f>IF('SOW Units'!E198="","",'SOW Units'!E198)</f>
        <v>Per Sample</v>
      </c>
      <c r="E1684" s="82">
        <f>'SOW Units'!L198</f>
        <v>0</v>
      </c>
      <c r="F1684" s="34">
        <f>'SOW Units'!G198</f>
        <v>84.89</v>
      </c>
      <c r="G1684" s="244">
        <f t="shared" ref="G1684:G1687" si="282">$F1684*E1684</f>
        <v>0</v>
      </c>
      <c r="H1684" s="85">
        <v>0</v>
      </c>
      <c r="I1684" s="360">
        <f t="shared" ref="I1684:I1687" si="283">H1684*F1684</f>
        <v>0</v>
      </c>
      <c r="J1684" s="89">
        <v>0</v>
      </c>
      <c r="K1684" s="244">
        <f t="shared" si="276"/>
        <v>0</v>
      </c>
      <c r="L1684" s="93">
        <f t="shared" ref="L1684:L1687" si="284">E1684-H1684-J1684</f>
        <v>0</v>
      </c>
      <c r="M1684" s="375">
        <f t="shared" ref="M1684:M1687" si="285">G1684-I1684-K1684</f>
        <v>0</v>
      </c>
      <c r="N1684" s="225" t="b">
        <f t="shared" si="281"/>
        <v>0</v>
      </c>
      <c r="O1684" s="36"/>
      <c r="P1684" s="36"/>
      <c r="Q1684" s="36"/>
      <c r="R1684" s="36"/>
    </row>
    <row r="1685" spans="1:18" s="8" customFormat="1" ht="16.5" hidden="1" customHeight="1" x14ac:dyDescent="0.35">
      <c r="A1685" s="122" t="str">
        <f>'SOW Units'!B199</f>
        <v>9-69.</v>
      </c>
      <c r="B1685" s="542" t="str">
        <f>IF('SOW Units'!C199="","",'SOW Units'!C199)</f>
        <v>Air, Volatile Organic Aromatics (EPA Method TO-15)</v>
      </c>
      <c r="C1685" s="543"/>
      <c r="D1685" s="57" t="str">
        <f>IF('SOW Units'!E199="","",'SOW Units'!E199)</f>
        <v>Per Sample</v>
      </c>
      <c r="E1685" s="82">
        <f>'SOW Units'!L199</f>
        <v>0</v>
      </c>
      <c r="F1685" s="34">
        <f>'SOW Units'!G199</f>
        <v>176.4</v>
      </c>
      <c r="G1685" s="244">
        <f t="shared" si="282"/>
        <v>0</v>
      </c>
      <c r="H1685" s="85">
        <v>0</v>
      </c>
      <c r="I1685" s="360">
        <f t="shared" si="283"/>
        <v>0</v>
      </c>
      <c r="J1685" s="89">
        <v>0</v>
      </c>
      <c r="K1685" s="244">
        <f t="shared" si="276"/>
        <v>0</v>
      </c>
      <c r="L1685" s="93">
        <f t="shared" si="284"/>
        <v>0</v>
      </c>
      <c r="M1685" s="375">
        <f t="shared" si="285"/>
        <v>0</v>
      </c>
      <c r="N1685" s="225" t="b">
        <f t="shared" si="281"/>
        <v>0</v>
      </c>
      <c r="O1685" s="36"/>
      <c r="P1685" s="36"/>
      <c r="Q1685" s="36"/>
      <c r="R1685" s="36"/>
    </row>
    <row r="1686" spans="1:18" s="8" customFormat="1" ht="16.5" hidden="1" customHeight="1" x14ac:dyDescent="0.35">
      <c r="A1686" s="122" t="str">
        <f>'SOW Units'!B200</f>
        <v>9-70.</v>
      </c>
      <c r="B1686" s="542" t="str">
        <f>IF('SOW Units'!C200="","",'SOW Units'!C200)</f>
        <v>Air, Polycyclic Aromatic Hydrocarbons (EPA Method TO-13)</v>
      </c>
      <c r="C1686" s="543"/>
      <c r="D1686" s="57" t="str">
        <f>IF('SOW Units'!E200="","",'SOW Units'!E200)</f>
        <v>Per Sample</v>
      </c>
      <c r="E1686" s="82">
        <f>'SOW Units'!L200</f>
        <v>0</v>
      </c>
      <c r="F1686" s="34">
        <f>'SOW Units'!G200</f>
        <v>170.88</v>
      </c>
      <c r="G1686" s="244">
        <f t="shared" si="282"/>
        <v>0</v>
      </c>
      <c r="H1686" s="85">
        <v>0</v>
      </c>
      <c r="I1686" s="360">
        <f t="shared" si="283"/>
        <v>0</v>
      </c>
      <c r="J1686" s="89">
        <v>0</v>
      </c>
      <c r="K1686" s="244">
        <f t="shared" si="276"/>
        <v>0</v>
      </c>
      <c r="L1686" s="93">
        <f t="shared" si="284"/>
        <v>0</v>
      </c>
      <c r="M1686" s="375">
        <f t="shared" si="285"/>
        <v>0</v>
      </c>
      <c r="N1686" s="225" t="b">
        <f t="shared" si="281"/>
        <v>0</v>
      </c>
      <c r="O1686" s="36"/>
      <c r="P1686" s="36"/>
      <c r="Q1686" s="36"/>
      <c r="R1686" s="36"/>
    </row>
    <row r="1687" spans="1:18" s="8" customFormat="1" ht="16.5" hidden="1" customHeight="1" x14ac:dyDescent="0.35">
      <c r="A1687" s="122" t="str">
        <f>'SOW Units'!B201</f>
        <v>9-71.</v>
      </c>
      <c r="B1687" s="542" t="str">
        <f>IF('SOW Units'!C201="","",'SOW Units'!C201)</f>
        <v>Air, Volatile Organic Compounds (EPA Method TO-17)</v>
      </c>
      <c r="C1687" s="543"/>
      <c r="D1687" s="57" t="str">
        <f>IF('SOW Units'!E201="","",'SOW Units'!E201)</f>
        <v>Per Sample</v>
      </c>
      <c r="E1687" s="82">
        <f>'SOW Units'!L201</f>
        <v>0</v>
      </c>
      <c r="F1687" s="34">
        <f>'SOW Units'!G201</f>
        <v>286.64999999999998</v>
      </c>
      <c r="G1687" s="244">
        <f t="shared" si="282"/>
        <v>0</v>
      </c>
      <c r="H1687" s="85">
        <v>0</v>
      </c>
      <c r="I1687" s="360">
        <f t="shared" si="283"/>
        <v>0</v>
      </c>
      <c r="J1687" s="89">
        <v>0</v>
      </c>
      <c r="K1687" s="244">
        <f t="shared" si="276"/>
        <v>0</v>
      </c>
      <c r="L1687" s="93">
        <f t="shared" si="284"/>
        <v>0</v>
      </c>
      <c r="M1687" s="375">
        <f t="shared" si="285"/>
        <v>0</v>
      </c>
      <c r="N1687" s="225" t="b">
        <f t="shared" si="281"/>
        <v>0</v>
      </c>
      <c r="O1687" s="36"/>
      <c r="P1687" s="36"/>
      <c r="Q1687" s="36"/>
      <c r="R1687" s="36"/>
    </row>
    <row r="1688" spans="1:18" s="8" customFormat="1" ht="17.25" hidden="1" customHeight="1" x14ac:dyDescent="0.35">
      <c r="A1688" s="253" t="str">
        <f>'SOW Units'!B202</f>
        <v>9.D.</v>
      </c>
      <c r="B1688" s="560" t="str">
        <f>IF('SOW Units'!C202="","",'SOW Units'!C202)</f>
        <v>PRODUCT ANALYSIS</v>
      </c>
      <c r="C1688" s="561"/>
      <c r="D1688" s="206" t="str">
        <f>IF('SOW Units'!E202="","",'SOW Units'!E202)</f>
        <v/>
      </c>
      <c r="E1688" s="207">
        <f>'SOW Units'!L202</f>
        <v>0</v>
      </c>
      <c r="F1688" s="194"/>
      <c r="G1688" s="243"/>
      <c r="H1688" s="208"/>
      <c r="I1688" s="359"/>
      <c r="J1688" s="196"/>
      <c r="K1688" s="243"/>
      <c r="L1688" s="209"/>
      <c r="M1688" s="374"/>
      <c r="N1688" s="225" t="b">
        <f t="shared" si="281"/>
        <v>0</v>
      </c>
      <c r="O1688" s="36"/>
      <c r="P1688" s="36"/>
      <c r="Q1688" s="36"/>
      <c r="R1688" s="36"/>
    </row>
    <row r="1689" spans="1:18" s="8" customFormat="1" ht="32.25" hidden="1" customHeight="1" x14ac:dyDescent="0.35">
      <c r="A1689" s="122" t="str">
        <f>'SOW Units'!B203</f>
        <v>9-72.</v>
      </c>
      <c r="B1689" s="542" t="str">
        <f>IF('SOW Units'!C203="","",'SOW Units'!C203)</f>
        <v>Product, C3-C44 Hydrocarbon Fingerprint, Gasoline PIANO [paraffins, isoparaffins, aromatics, naphthenes and olefins], alkanes and isoalkanes (ASTM D3328 High Resolution GC/FID)</v>
      </c>
      <c r="C1689" s="543"/>
      <c r="D1689" s="57" t="str">
        <f>IF('SOW Units'!E203="","",'SOW Units'!E203)</f>
        <v>Per Sample</v>
      </c>
      <c r="E1689" s="82">
        <f>'SOW Units'!L203</f>
        <v>0</v>
      </c>
      <c r="F1689" s="34">
        <f>'SOW Units'!G203</f>
        <v>266.24</v>
      </c>
      <c r="G1689" s="244">
        <f t="shared" ref="G1689:G1690" si="286">$F1689*E1689</f>
        <v>0</v>
      </c>
      <c r="H1689" s="85">
        <v>0</v>
      </c>
      <c r="I1689" s="360">
        <f t="shared" ref="I1689:I1690" si="287">H1689*F1689</f>
        <v>0</v>
      </c>
      <c r="J1689" s="89">
        <v>0</v>
      </c>
      <c r="K1689" s="244">
        <f t="shared" si="276"/>
        <v>0</v>
      </c>
      <c r="L1689" s="93">
        <f t="shared" ref="L1689:L1690" si="288">E1689-H1689-J1689</f>
        <v>0</v>
      </c>
      <c r="M1689" s="375">
        <f t="shared" ref="M1689:M1690" si="289">G1689-I1689-K1689</f>
        <v>0</v>
      </c>
      <c r="N1689" s="225" t="b">
        <f t="shared" si="281"/>
        <v>0</v>
      </c>
      <c r="O1689" s="36"/>
      <c r="P1689" s="36"/>
      <c r="Q1689" s="36"/>
      <c r="R1689" s="36"/>
    </row>
    <row r="1690" spans="1:18" s="8" customFormat="1" ht="32.25" hidden="1" customHeight="1" x14ac:dyDescent="0.35">
      <c r="A1690" s="122" t="str">
        <f>'SOW Units'!B204</f>
        <v>9-73.</v>
      </c>
      <c r="B1690" s="542" t="str">
        <f>IF('SOW Units'!C204="","",'SOW Units'!C204)</f>
        <v>Product, GC/MS Full Scan, alkanes, isoalkanes, cycloalkanes, aromatics, bicyclane, sterane, and terpane biomarkers (ASTM D5739 High Resolution GC/MS)</v>
      </c>
      <c r="C1690" s="543"/>
      <c r="D1690" s="57" t="str">
        <f>IF('SOW Units'!E204="","",'SOW Units'!E204)</f>
        <v>Per Sample</v>
      </c>
      <c r="E1690" s="82">
        <f>'SOW Units'!L204</f>
        <v>0</v>
      </c>
      <c r="F1690" s="34">
        <f>'SOW Units'!G204</f>
        <v>363.82</v>
      </c>
      <c r="G1690" s="244">
        <f t="shared" si="286"/>
        <v>0</v>
      </c>
      <c r="H1690" s="85">
        <v>0</v>
      </c>
      <c r="I1690" s="360">
        <f t="shared" si="287"/>
        <v>0</v>
      </c>
      <c r="J1690" s="89">
        <v>0</v>
      </c>
      <c r="K1690" s="244">
        <f t="shared" si="276"/>
        <v>0</v>
      </c>
      <c r="L1690" s="93">
        <f t="shared" si="288"/>
        <v>0</v>
      </c>
      <c r="M1690" s="375">
        <f t="shared" si="289"/>
        <v>0</v>
      </c>
      <c r="N1690" s="225" t="b">
        <f t="shared" si="281"/>
        <v>0</v>
      </c>
      <c r="O1690" s="36"/>
      <c r="P1690" s="36"/>
      <c r="Q1690" s="36"/>
      <c r="R1690" s="36"/>
    </row>
    <row r="1691" spans="1:18" s="8" customFormat="1" ht="17.25" hidden="1" customHeight="1" x14ac:dyDescent="0.35">
      <c r="A1691" s="253" t="str">
        <f>'SOW Units'!B205</f>
        <v>9.E.</v>
      </c>
      <c r="B1691" s="560" t="str">
        <f>IF('SOW Units'!C205="","",'SOW Units'!C205)</f>
        <v>OTHER ANALYSIS</v>
      </c>
      <c r="C1691" s="561"/>
      <c r="D1691" s="206" t="str">
        <f>IF('SOW Units'!E205="","",'SOW Units'!E205)</f>
        <v/>
      </c>
      <c r="E1691" s="207"/>
      <c r="F1691" s="194"/>
      <c r="G1691" s="243"/>
      <c r="H1691" s="208"/>
      <c r="I1691" s="359"/>
      <c r="J1691" s="196"/>
      <c r="K1691" s="243"/>
      <c r="L1691" s="209"/>
      <c r="M1691" s="374"/>
      <c r="N1691" s="225" t="b">
        <f t="shared" si="281"/>
        <v>0</v>
      </c>
      <c r="O1691" s="36"/>
      <c r="P1691" s="36"/>
      <c r="Q1691" s="36"/>
      <c r="R1691" s="36"/>
    </row>
    <row r="1692" spans="1:18" s="8" customFormat="1" ht="84" hidden="1" customHeight="1" x14ac:dyDescent="0.35">
      <c r="A1692" s="122" t="str">
        <f>'SOW Units'!B206</f>
        <v>9-75.</v>
      </c>
      <c r="B1692" s="542" t="str">
        <f>IF('SOW Units'!C206="","",'SOW Units'!C206)</f>
        <v>Additional Laboratory % Surcharge authorized in the ATC contract for 7 Day Turnaround. The price should be a total of all standard costs for analysis receiving 7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1692" s="543"/>
      <c r="D1692" s="57" t="str">
        <f>IF('SOW Units'!E206="","",'SOW Units'!E206)</f>
        <v>Percent
Surcharge</v>
      </c>
      <c r="E1692" s="82">
        <f>'SOW Units'!L206</f>
        <v>0</v>
      </c>
      <c r="F1692" s="34">
        <f>'SOW Units'!G206</f>
        <v>0</v>
      </c>
      <c r="G1692" s="244">
        <f t="shared" ref="G1692:G1694" si="290">$F1692*E1692</f>
        <v>0</v>
      </c>
      <c r="H1692" s="85">
        <v>0</v>
      </c>
      <c r="I1692" s="360">
        <f t="shared" ref="I1692:I1694" si="291">H1692*F1692</f>
        <v>0</v>
      </c>
      <c r="J1692" s="89">
        <v>0</v>
      </c>
      <c r="K1692" s="244">
        <f t="shared" ref="K1692:K1754" si="292">$F1692*J1692</f>
        <v>0</v>
      </c>
      <c r="L1692" s="93">
        <f t="shared" ref="L1692:L1694" si="293">E1692-H1692-J1692</f>
        <v>0</v>
      </c>
      <c r="M1692" s="375">
        <f t="shared" ref="M1692:M1694" si="294">G1692-I1692-K1692</f>
        <v>0</v>
      </c>
      <c r="N1692" s="225" t="b">
        <f t="shared" si="281"/>
        <v>0</v>
      </c>
      <c r="O1692" s="36"/>
      <c r="P1692" s="36"/>
      <c r="Q1692" s="36"/>
      <c r="R1692" s="36"/>
    </row>
    <row r="1693" spans="1:18" s="8" customFormat="1" ht="84" hidden="1" customHeight="1" x14ac:dyDescent="0.35">
      <c r="A1693" s="122" t="str">
        <f>'SOW Units'!B207</f>
        <v>9-76.</v>
      </c>
      <c r="B1693" s="542" t="str">
        <f>IF('SOW Units'!C207="","",'SOW Units'!C207)</f>
        <v>Additional Laboratory % Surcharge authorized in the ATC contract for 3 Day Turnaround. The price should be a total of all standard costs for analysis receiving 3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1693" s="543"/>
      <c r="D1693" s="57" t="str">
        <f>IF('SOW Units'!E207="","",'SOW Units'!E207)</f>
        <v>Percent
Surcharge</v>
      </c>
      <c r="E1693" s="82">
        <f>'SOW Units'!L207</f>
        <v>0</v>
      </c>
      <c r="F1693" s="34">
        <f>'SOW Units'!G207</f>
        <v>0.5</v>
      </c>
      <c r="G1693" s="244">
        <f t="shared" si="290"/>
        <v>0</v>
      </c>
      <c r="H1693" s="85">
        <v>0</v>
      </c>
      <c r="I1693" s="360">
        <f t="shared" si="291"/>
        <v>0</v>
      </c>
      <c r="J1693" s="89">
        <v>0</v>
      </c>
      <c r="K1693" s="244">
        <f t="shared" si="292"/>
        <v>0</v>
      </c>
      <c r="L1693" s="93">
        <f t="shared" si="293"/>
        <v>0</v>
      </c>
      <c r="M1693" s="375">
        <f t="shared" si="294"/>
        <v>0</v>
      </c>
      <c r="N1693" s="225" t="b">
        <f t="shared" si="281"/>
        <v>0</v>
      </c>
      <c r="O1693" s="36"/>
      <c r="P1693" s="36"/>
      <c r="Q1693" s="36"/>
      <c r="R1693" s="36"/>
    </row>
    <row r="1694" spans="1:18" s="8" customFormat="1" ht="84" hidden="1" customHeight="1" x14ac:dyDescent="0.35">
      <c r="A1694" s="122" t="str">
        <f>'SOW Units'!B208</f>
        <v>9-77.</v>
      </c>
      <c r="B1694" s="542" t="str">
        <f>IF('SOW Units'!C208="","",'SOW Units'!C208)</f>
        <v>Additional Laboratory % Surcharge authorized in the ATC contract for 1 Day Turnaround. The price should be a total of all standard costs for analysis receiving 1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1694" s="543"/>
      <c r="D1694" s="57" t="str">
        <f>IF('SOW Units'!E208="","",'SOW Units'!E208)</f>
        <v>Percent
Surcharge</v>
      </c>
      <c r="E1694" s="82">
        <f>'SOW Units'!L208</f>
        <v>0</v>
      </c>
      <c r="F1694" s="34">
        <f>'SOW Units'!G208</f>
        <v>1</v>
      </c>
      <c r="G1694" s="244">
        <f t="shared" si="290"/>
        <v>0</v>
      </c>
      <c r="H1694" s="85">
        <v>0</v>
      </c>
      <c r="I1694" s="360">
        <f t="shared" si="291"/>
        <v>0</v>
      </c>
      <c r="J1694" s="89">
        <v>0</v>
      </c>
      <c r="K1694" s="244">
        <f t="shared" si="292"/>
        <v>0</v>
      </c>
      <c r="L1694" s="93">
        <f t="shared" si="293"/>
        <v>0</v>
      </c>
      <c r="M1694" s="375">
        <f t="shared" si="294"/>
        <v>0</v>
      </c>
      <c r="N1694" s="225" t="b">
        <f t="shared" si="281"/>
        <v>0</v>
      </c>
      <c r="O1694" s="36"/>
      <c r="P1694" s="36"/>
      <c r="Q1694" s="36"/>
      <c r="R1694" s="36"/>
    </row>
    <row r="1695" spans="1:18" s="8" customFormat="1" ht="17.25" hidden="1" customHeight="1" x14ac:dyDescent="0.35">
      <c r="A1695" s="253" t="str">
        <f>'SOW Units'!B209</f>
        <v>10.</v>
      </c>
      <c r="B1695" s="560" t="str">
        <f>IF('SOW Units'!C209="","",'SOW Units'!C209)</f>
        <v>SOIL SOURCE REMOVAL RELATED</v>
      </c>
      <c r="C1695" s="561"/>
      <c r="D1695" s="206" t="str">
        <f>IF('SOW Units'!E209="","",'SOW Units'!E209)</f>
        <v/>
      </c>
      <c r="E1695" s="207"/>
      <c r="F1695" s="194"/>
      <c r="G1695" s="243"/>
      <c r="H1695" s="208"/>
      <c r="I1695" s="359"/>
      <c r="J1695" s="196"/>
      <c r="K1695" s="243"/>
      <c r="L1695" s="209"/>
      <c r="M1695" s="374"/>
      <c r="N1695" s="225" t="b">
        <f t="shared" si="281"/>
        <v>0</v>
      </c>
      <c r="O1695" s="36"/>
      <c r="P1695" s="36"/>
      <c r="Q1695" s="36"/>
      <c r="R1695" s="36"/>
    </row>
    <row r="1696" spans="1:18" s="8" customFormat="1" ht="16.5" hidden="1" customHeight="1" x14ac:dyDescent="0.35">
      <c r="A1696" s="122" t="str">
        <f>'SOW Units'!B210</f>
        <v>10-1.a.</v>
      </c>
      <c r="B1696" s="542" t="str">
        <f>IF('SOW Units'!C210="","",'SOW Units'!C210)</f>
        <v>Sheet Piling Installation for ≤  20 feet deep Excavation</v>
      </c>
      <c r="C1696" s="543"/>
      <c r="D1696" s="57" t="str">
        <f>IF('SOW Units'!E210="","",'SOW Units'!E210)</f>
        <v>Per Sq. Foot</v>
      </c>
      <c r="E1696" s="82">
        <f>'SOW Units'!L210</f>
        <v>0</v>
      </c>
      <c r="F1696" s="34">
        <f>'SOW Units'!G210</f>
        <v>35</v>
      </c>
      <c r="G1696" s="244">
        <f t="shared" ref="G1696:G1724" si="295">$F1696*E1696</f>
        <v>0</v>
      </c>
      <c r="H1696" s="85">
        <v>0</v>
      </c>
      <c r="I1696" s="360">
        <f t="shared" ref="I1696:I1724" si="296">H1696*F1696</f>
        <v>0</v>
      </c>
      <c r="J1696" s="89">
        <v>0</v>
      </c>
      <c r="K1696" s="244">
        <f t="shared" si="292"/>
        <v>0</v>
      </c>
      <c r="L1696" s="93">
        <f t="shared" ref="L1696:L1724" si="297">E1696-H1696-J1696</f>
        <v>0</v>
      </c>
      <c r="M1696" s="375">
        <f t="shared" ref="M1696:M1724" si="298">G1696-I1696-K1696</f>
        <v>0</v>
      </c>
      <c r="N1696" s="225" t="b">
        <f t="shared" si="281"/>
        <v>0</v>
      </c>
      <c r="O1696" s="36"/>
      <c r="P1696" s="36"/>
      <c r="Q1696" s="36"/>
      <c r="R1696" s="36"/>
    </row>
    <row r="1697" spans="1:18" s="9" customFormat="1" ht="16.5" hidden="1" customHeight="1" x14ac:dyDescent="0.35">
      <c r="A1697" s="122" t="str">
        <f>'SOW Units'!B211</f>
        <v>10-1.b.</v>
      </c>
      <c r="B1697" s="542" t="str">
        <f>IF('SOW Units'!C211="","",'SOW Units'!C211)</f>
        <v>Sheet Piling Rental for ≤  20 feet deep Excavation</v>
      </c>
      <c r="C1697" s="543"/>
      <c r="D1697" s="57" t="str">
        <f>IF('SOW Units'!E211="","",'SOW Units'!E211)</f>
        <v>Per Sq. Foot/Day</v>
      </c>
      <c r="E1697" s="82">
        <f>'SOW Units'!L211</f>
        <v>0</v>
      </c>
      <c r="F1697" s="34">
        <f>'SOW Units'!G211</f>
        <v>6</v>
      </c>
      <c r="G1697" s="244">
        <f t="shared" si="295"/>
        <v>0</v>
      </c>
      <c r="H1697" s="85">
        <v>0</v>
      </c>
      <c r="I1697" s="360">
        <f t="shared" si="296"/>
        <v>0</v>
      </c>
      <c r="J1697" s="89">
        <v>0</v>
      </c>
      <c r="K1697" s="244">
        <f t="shared" si="292"/>
        <v>0</v>
      </c>
      <c r="L1697" s="93">
        <f t="shared" si="297"/>
        <v>0</v>
      </c>
      <c r="M1697" s="375">
        <f t="shared" si="298"/>
        <v>0</v>
      </c>
      <c r="N1697" s="225" t="b">
        <f t="shared" si="281"/>
        <v>0</v>
      </c>
      <c r="O1697" s="45"/>
      <c r="P1697" s="45"/>
      <c r="Q1697" s="45"/>
      <c r="R1697" s="45"/>
    </row>
    <row r="1698" spans="1:18" s="8" customFormat="1" ht="16.5" hidden="1" customHeight="1" x14ac:dyDescent="0.35">
      <c r="A1698" s="122" t="str">
        <f>'SOW Units'!B212</f>
        <v>10-1.c.</v>
      </c>
      <c r="B1698" s="542" t="str">
        <f>IF('SOW Units'!C212="","",'SOW Units'!C212)</f>
        <v>Sheet Piling Rental for ≤  20 feet deep Excavation</v>
      </c>
      <c r="C1698" s="543"/>
      <c r="D1698" s="252" t="str">
        <f>IF('SOW Units'!E212="","",'SOW Units'!E212)</f>
        <v>Per Sq. Foot/Week</v>
      </c>
      <c r="E1698" s="82">
        <f>'SOW Units'!L212</f>
        <v>0</v>
      </c>
      <c r="F1698" s="34">
        <f>'SOW Units'!G212</f>
        <v>10.5</v>
      </c>
      <c r="G1698" s="244">
        <f t="shared" si="295"/>
        <v>0</v>
      </c>
      <c r="H1698" s="85">
        <v>0</v>
      </c>
      <c r="I1698" s="360">
        <f t="shared" si="296"/>
        <v>0</v>
      </c>
      <c r="J1698" s="89">
        <v>0</v>
      </c>
      <c r="K1698" s="244">
        <f t="shared" si="292"/>
        <v>0</v>
      </c>
      <c r="L1698" s="93">
        <f t="shared" si="297"/>
        <v>0</v>
      </c>
      <c r="M1698" s="375">
        <f t="shared" si="298"/>
        <v>0</v>
      </c>
      <c r="N1698" s="225" t="b">
        <f t="shared" si="281"/>
        <v>0</v>
      </c>
      <c r="O1698" s="36"/>
      <c r="P1698" s="36"/>
      <c r="Q1698" s="36"/>
      <c r="R1698" s="36"/>
    </row>
    <row r="1699" spans="1:18" s="8" customFormat="1" ht="16.5" hidden="1" customHeight="1" x14ac:dyDescent="0.35">
      <c r="A1699" s="122" t="str">
        <f>'SOW Units'!B213</f>
        <v>10-1.d.</v>
      </c>
      <c r="B1699" s="542" t="str">
        <f>IF('SOW Units'!C213="","",'SOW Units'!C213)</f>
        <v>Sheet Piling Rental for ≤  20 feet deep Excavation</v>
      </c>
      <c r="C1699" s="543"/>
      <c r="D1699" s="252" t="str">
        <f>IF('SOW Units'!E213="","",'SOW Units'!E213)</f>
        <v>Per Sq. Foot/Month</v>
      </c>
      <c r="E1699" s="82">
        <f>'SOW Units'!L213</f>
        <v>0</v>
      </c>
      <c r="F1699" s="34">
        <f>'SOW Units'!G213</f>
        <v>15.43</v>
      </c>
      <c r="G1699" s="244">
        <f t="shared" si="295"/>
        <v>0</v>
      </c>
      <c r="H1699" s="85">
        <v>0</v>
      </c>
      <c r="I1699" s="360">
        <f t="shared" si="296"/>
        <v>0</v>
      </c>
      <c r="J1699" s="89">
        <v>0</v>
      </c>
      <c r="K1699" s="244">
        <f t="shared" si="292"/>
        <v>0</v>
      </c>
      <c r="L1699" s="93">
        <f t="shared" si="297"/>
        <v>0</v>
      </c>
      <c r="M1699" s="375">
        <f t="shared" si="298"/>
        <v>0</v>
      </c>
      <c r="N1699" s="225" t="b">
        <f t="shared" si="281"/>
        <v>0</v>
      </c>
      <c r="O1699" s="36"/>
      <c r="P1699" s="36"/>
      <c r="Q1699" s="36"/>
      <c r="R1699" s="36"/>
    </row>
    <row r="1700" spans="1:18" s="8" customFormat="1" ht="16.5" hidden="1" customHeight="1" x14ac:dyDescent="0.35">
      <c r="A1700" s="122" t="str">
        <f>'SOW Units'!B214</f>
        <v>10-2.a.</v>
      </c>
      <c r="B1700" s="542" t="str">
        <f>IF('SOW Units'!C214="","",'SOW Units'!C214)</f>
        <v>Sheet Piling Installation for &gt; 20 feet deep Excavation</v>
      </c>
      <c r="C1700" s="543"/>
      <c r="D1700" s="57" t="str">
        <f>IF('SOW Units'!E214="","",'SOW Units'!E214)</f>
        <v>Per Sq. Foot</v>
      </c>
      <c r="E1700" s="82">
        <f>'SOW Units'!L214</f>
        <v>0</v>
      </c>
      <c r="F1700" s="34">
        <f>'SOW Units'!G214</f>
        <v>40.79</v>
      </c>
      <c r="G1700" s="244">
        <f t="shared" si="295"/>
        <v>0</v>
      </c>
      <c r="H1700" s="85">
        <v>0</v>
      </c>
      <c r="I1700" s="360">
        <f t="shared" si="296"/>
        <v>0</v>
      </c>
      <c r="J1700" s="89">
        <v>0</v>
      </c>
      <c r="K1700" s="244">
        <f t="shared" si="292"/>
        <v>0</v>
      </c>
      <c r="L1700" s="93">
        <f t="shared" si="297"/>
        <v>0</v>
      </c>
      <c r="M1700" s="375">
        <f t="shared" si="298"/>
        <v>0</v>
      </c>
      <c r="N1700" s="225" t="b">
        <f t="shared" ref="N1700:N1763" si="299">IF(E1700&gt;0,TRUE,FALSE)</f>
        <v>0</v>
      </c>
      <c r="O1700" s="36"/>
      <c r="P1700" s="36"/>
      <c r="Q1700" s="36"/>
      <c r="R1700" s="36"/>
    </row>
    <row r="1701" spans="1:18" s="8" customFormat="1" ht="16.5" hidden="1" customHeight="1" x14ac:dyDescent="0.35">
      <c r="A1701" s="122" t="str">
        <f>'SOW Units'!B215</f>
        <v>10-2.b.</v>
      </c>
      <c r="B1701" s="542" t="str">
        <f>IF('SOW Units'!C215="","",'SOW Units'!C215)</f>
        <v>Sheet Piling Rental for &gt;  20 feet deep Excavation</v>
      </c>
      <c r="C1701" s="543"/>
      <c r="D1701" s="252" t="str">
        <f>IF('SOW Units'!E215="","",'SOW Units'!E215)</f>
        <v>Per Sq. Foot/Day</v>
      </c>
      <c r="E1701" s="82">
        <f>'SOW Units'!L215</f>
        <v>0</v>
      </c>
      <c r="F1701" s="34">
        <f>'SOW Units'!G215</f>
        <v>7</v>
      </c>
      <c r="G1701" s="244">
        <f t="shared" si="295"/>
        <v>0</v>
      </c>
      <c r="H1701" s="85">
        <v>0</v>
      </c>
      <c r="I1701" s="360">
        <f t="shared" si="296"/>
        <v>0</v>
      </c>
      <c r="J1701" s="89">
        <v>0</v>
      </c>
      <c r="K1701" s="244">
        <f t="shared" si="292"/>
        <v>0</v>
      </c>
      <c r="L1701" s="93">
        <f t="shared" si="297"/>
        <v>0</v>
      </c>
      <c r="M1701" s="375">
        <f t="shared" si="298"/>
        <v>0</v>
      </c>
      <c r="N1701" s="225" t="b">
        <f t="shared" si="299"/>
        <v>0</v>
      </c>
      <c r="O1701" s="36"/>
      <c r="P1701" s="36"/>
      <c r="Q1701" s="36"/>
      <c r="R1701" s="36"/>
    </row>
    <row r="1702" spans="1:18" s="9" customFormat="1" ht="16.5" hidden="1" customHeight="1" x14ac:dyDescent="0.35">
      <c r="A1702" s="122" t="str">
        <f>'SOW Units'!B216</f>
        <v>10-2.c.</v>
      </c>
      <c r="B1702" s="542" t="str">
        <f>IF('SOW Units'!C216="","",'SOW Units'!C216)</f>
        <v>Sheet Piling Rental for &gt;  20 feet deep Excavation</v>
      </c>
      <c r="C1702" s="543"/>
      <c r="D1702" s="252" t="str">
        <f>IF('SOW Units'!E216="","",'SOW Units'!E216)</f>
        <v>Per Sq. Foot/Week</v>
      </c>
      <c r="E1702" s="82">
        <f>'SOW Units'!L216</f>
        <v>0</v>
      </c>
      <c r="F1702" s="34">
        <f>'SOW Units'!G216</f>
        <v>11.02</v>
      </c>
      <c r="G1702" s="244">
        <f t="shared" si="295"/>
        <v>0</v>
      </c>
      <c r="H1702" s="85">
        <v>0</v>
      </c>
      <c r="I1702" s="360">
        <f t="shared" si="296"/>
        <v>0</v>
      </c>
      <c r="J1702" s="89">
        <v>0</v>
      </c>
      <c r="K1702" s="244">
        <f t="shared" si="292"/>
        <v>0</v>
      </c>
      <c r="L1702" s="93">
        <f t="shared" si="297"/>
        <v>0</v>
      </c>
      <c r="M1702" s="375">
        <f t="shared" si="298"/>
        <v>0</v>
      </c>
      <c r="N1702" s="225" t="b">
        <f t="shared" si="299"/>
        <v>0</v>
      </c>
      <c r="O1702" s="45"/>
      <c r="P1702" s="45"/>
      <c r="Q1702" s="45"/>
      <c r="R1702" s="45"/>
    </row>
    <row r="1703" spans="1:18" s="8" customFormat="1" ht="16.5" hidden="1" customHeight="1" x14ac:dyDescent="0.35">
      <c r="A1703" s="122" t="str">
        <f>'SOW Units'!B217</f>
        <v>10-2.d.</v>
      </c>
      <c r="B1703" s="542" t="str">
        <f>IF('SOW Units'!C217="","",'SOW Units'!C217)</f>
        <v>Sheet Piling Rental for &gt;  20 feet deep Excavation</v>
      </c>
      <c r="C1703" s="543"/>
      <c r="D1703" s="252" t="str">
        <f>IF('SOW Units'!E217="","",'SOW Units'!E217)</f>
        <v>Per Sq. Foot/Month</v>
      </c>
      <c r="E1703" s="82">
        <f>'SOW Units'!L217</f>
        <v>0</v>
      </c>
      <c r="F1703" s="34">
        <f>'SOW Units'!G217</f>
        <v>11.57</v>
      </c>
      <c r="G1703" s="244">
        <f t="shared" si="295"/>
        <v>0</v>
      </c>
      <c r="H1703" s="85">
        <v>0</v>
      </c>
      <c r="I1703" s="360">
        <f t="shared" si="296"/>
        <v>0</v>
      </c>
      <c r="J1703" s="89">
        <v>0</v>
      </c>
      <c r="K1703" s="244">
        <f t="shared" si="292"/>
        <v>0</v>
      </c>
      <c r="L1703" s="93">
        <f t="shared" si="297"/>
        <v>0</v>
      </c>
      <c r="M1703" s="375">
        <f t="shared" si="298"/>
        <v>0</v>
      </c>
      <c r="N1703" s="225" t="b">
        <f t="shared" si="299"/>
        <v>0</v>
      </c>
      <c r="O1703" s="36"/>
      <c r="P1703" s="36"/>
      <c r="Q1703" s="36"/>
      <c r="R1703" s="36"/>
    </row>
    <row r="1704" spans="1:18" s="8" customFormat="1" ht="16.5" hidden="1" customHeight="1" x14ac:dyDescent="0.35">
      <c r="A1704" s="122" t="str">
        <f>'SOW Units'!B218</f>
        <v>10-7.</v>
      </c>
      <c r="B1704" s="542" t="str">
        <f>IF('SOW Units'!C218="","",'SOW Units'!C218)</f>
        <v xml:space="preserve">Conventional Soil Excavation and Loading ≤ 300 cubic yards </v>
      </c>
      <c r="C1704" s="543"/>
      <c r="D1704" s="57" t="str">
        <f>IF('SOW Units'!E218="","",'SOW Units'!E218)</f>
        <v>Per Cubic Yard</v>
      </c>
      <c r="E1704" s="82">
        <f>'SOW Units'!L218</f>
        <v>0</v>
      </c>
      <c r="F1704" s="34">
        <f>'SOW Units'!G218</f>
        <v>45</v>
      </c>
      <c r="G1704" s="244">
        <f t="shared" si="295"/>
        <v>0</v>
      </c>
      <c r="H1704" s="85">
        <v>0</v>
      </c>
      <c r="I1704" s="360">
        <f t="shared" si="296"/>
        <v>0</v>
      </c>
      <c r="J1704" s="89">
        <v>0</v>
      </c>
      <c r="K1704" s="244">
        <f t="shared" si="292"/>
        <v>0</v>
      </c>
      <c r="L1704" s="93">
        <f t="shared" si="297"/>
        <v>0</v>
      </c>
      <c r="M1704" s="375">
        <f t="shared" si="298"/>
        <v>0</v>
      </c>
      <c r="N1704" s="225" t="b">
        <f t="shared" si="299"/>
        <v>0</v>
      </c>
      <c r="O1704" s="36"/>
      <c r="P1704" s="36"/>
      <c r="Q1704" s="36"/>
      <c r="R1704" s="36"/>
    </row>
    <row r="1705" spans="1:18" s="8" customFormat="1" ht="16.5" hidden="1" customHeight="1" x14ac:dyDescent="0.35">
      <c r="A1705" s="122" t="str">
        <f>'SOW Units'!B219</f>
        <v>10-8.</v>
      </c>
      <c r="B1705" s="542" t="str">
        <f>IF('SOW Units'!C219="","",'SOW Units'!C219)</f>
        <v>Conventional Soil Excavation and Loading &gt; 300 cubic yards</v>
      </c>
      <c r="C1705" s="543"/>
      <c r="D1705" s="57" t="str">
        <f>IF('SOW Units'!E219="","",'SOW Units'!E219)</f>
        <v>Per Cubic Yard</v>
      </c>
      <c r="E1705" s="82">
        <f>'SOW Units'!L219</f>
        <v>0</v>
      </c>
      <c r="F1705" s="34">
        <f>'SOW Units'!G219</f>
        <v>40</v>
      </c>
      <c r="G1705" s="244">
        <f t="shared" si="295"/>
        <v>0</v>
      </c>
      <c r="H1705" s="85">
        <v>0</v>
      </c>
      <c r="I1705" s="360">
        <f t="shared" si="296"/>
        <v>0</v>
      </c>
      <c r="J1705" s="89">
        <v>0</v>
      </c>
      <c r="K1705" s="244">
        <f t="shared" si="292"/>
        <v>0</v>
      </c>
      <c r="L1705" s="93">
        <f t="shared" si="297"/>
        <v>0</v>
      </c>
      <c r="M1705" s="375">
        <f t="shared" si="298"/>
        <v>0</v>
      </c>
      <c r="N1705" s="225" t="b">
        <f t="shared" si="299"/>
        <v>0</v>
      </c>
      <c r="O1705" s="36"/>
      <c r="P1705" s="36"/>
      <c r="Q1705" s="36"/>
      <c r="R1705" s="36"/>
    </row>
    <row r="1706" spans="1:18" s="8" customFormat="1" ht="16.5" hidden="1" customHeight="1" x14ac:dyDescent="0.35">
      <c r="A1706" s="122" t="str">
        <f>'SOW Units'!B220</f>
        <v>10-9.</v>
      </c>
      <c r="B1706" s="542" t="str">
        <f>IF('SOW Units'!C220="","",'SOW Units'!C220)</f>
        <v>LDA Excavation and Loading Without Casing ≤ 300 cubic yards</v>
      </c>
      <c r="C1706" s="543"/>
      <c r="D1706" s="57" t="str">
        <f>IF('SOW Units'!E220="","",'SOW Units'!E220)</f>
        <v>Per Cubic Yard</v>
      </c>
      <c r="E1706" s="82">
        <f>'SOW Units'!L220</f>
        <v>0</v>
      </c>
      <c r="F1706" s="34">
        <f>'SOW Units'!G220</f>
        <v>106.96</v>
      </c>
      <c r="G1706" s="244">
        <f t="shared" si="295"/>
        <v>0</v>
      </c>
      <c r="H1706" s="85">
        <v>0</v>
      </c>
      <c r="I1706" s="360">
        <f t="shared" si="296"/>
        <v>0</v>
      </c>
      <c r="J1706" s="89">
        <v>0</v>
      </c>
      <c r="K1706" s="244">
        <f t="shared" si="292"/>
        <v>0</v>
      </c>
      <c r="L1706" s="93">
        <f t="shared" si="297"/>
        <v>0</v>
      </c>
      <c r="M1706" s="375">
        <f t="shared" si="298"/>
        <v>0</v>
      </c>
      <c r="N1706" s="225" t="b">
        <f t="shared" si="299"/>
        <v>0</v>
      </c>
      <c r="O1706" s="36"/>
      <c r="P1706" s="36"/>
      <c r="Q1706" s="36"/>
      <c r="R1706" s="36"/>
    </row>
    <row r="1707" spans="1:18" s="8" customFormat="1" ht="16.5" hidden="1" customHeight="1" x14ac:dyDescent="0.35">
      <c r="A1707" s="122" t="str">
        <f>'SOW Units'!B221</f>
        <v>10-10.</v>
      </c>
      <c r="B1707" s="542" t="str">
        <f>IF('SOW Units'!C221="","",'SOW Units'!C221)</f>
        <v>LDA Excavation and Loading Without Casing &gt; 300 cubic yards</v>
      </c>
      <c r="C1707" s="543"/>
      <c r="D1707" s="57" t="str">
        <f>IF('SOW Units'!E221="","",'SOW Units'!E221)</f>
        <v>Per Cubic Yard</v>
      </c>
      <c r="E1707" s="82">
        <f>'SOW Units'!L221</f>
        <v>0</v>
      </c>
      <c r="F1707" s="34">
        <f>'SOW Units'!G221</f>
        <v>100.87</v>
      </c>
      <c r="G1707" s="244">
        <f t="shared" si="295"/>
        <v>0</v>
      </c>
      <c r="H1707" s="85">
        <v>0</v>
      </c>
      <c r="I1707" s="360">
        <f t="shared" si="296"/>
        <v>0</v>
      </c>
      <c r="J1707" s="89">
        <v>0</v>
      </c>
      <c r="K1707" s="244">
        <f t="shared" si="292"/>
        <v>0</v>
      </c>
      <c r="L1707" s="93">
        <f t="shared" si="297"/>
        <v>0</v>
      </c>
      <c r="M1707" s="375">
        <f t="shared" si="298"/>
        <v>0</v>
      </c>
      <c r="N1707" s="225" t="b">
        <f t="shared" si="299"/>
        <v>0</v>
      </c>
      <c r="O1707" s="36"/>
      <c r="P1707" s="36"/>
      <c r="Q1707" s="36"/>
      <c r="R1707" s="36"/>
    </row>
    <row r="1708" spans="1:18" s="8" customFormat="1" ht="16.5" hidden="1" customHeight="1" x14ac:dyDescent="0.35">
      <c r="A1708" s="122" t="str">
        <f>'SOW Units'!B222</f>
        <v>10-11.a.</v>
      </c>
      <c r="B1708" s="542" t="str">
        <f>IF('SOW Units'!C222="","",'SOW Units'!C222)</f>
        <v>LDA Excavation and Loading With Surface Casing ≤ 300 cubic yards</v>
      </c>
      <c r="C1708" s="543"/>
      <c r="D1708" s="57" t="str">
        <f>IF('SOW Units'!E222="","",'SOW Units'!E222)</f>
        <v>Per Cubic Yard</v>
      </c>
      <c r="E1708" s="82">
        <f>'SOW Units'!L222</f>
        <v>0</v>
      </c>
      <c r="F1708" s="34">
        <f>'SOW Units'!G222</f>
        <v>145.85</v>
      </c>
      <c r="G1708" s="244">
        <f t="shared" si="295"/>
        <v>0</v>
      </c>
      <c r="H1708" s="85">
        <v>0</v>
      </c>
      <c r="I1708" s="360">
        <f t="shared" si="296"/>
        <v>0</v>
      </c>
      <c r="J1708" s="89">
        <v>0</v>
      </c>
      <c r="K1708" s="244">
        <f t="shared" si="292"/>
        <v>0</v>
      </c>
      <c r="L1708" s="93">
        <f t="shared" si="297"/>
        <v>0</v>
      </c>
      <c r="M1708" s="375">
        <f t="shared" si="298"/>
        <v>0</v>
      </c>
      <c r="N1708" s="225" t="b">
        <f t="shared" si="299"/>
        <v>0</v>
      </c>
      <c r="O1708" s="36"/>
      <c r="P1708" s="36"/>
      <c r="Q1708" s="36"/>
      <c r="R1708" s="36"/>
    </row>
    <row r="1709" spans="1:18" s="8" customFormat="1" ht="16.5" hidden="1" customHeight="1" x14ac:dyDescent="0.35">
      <c r="A1709" s="122" t="str">
        <f>'SOW Units'!B223</f>
        <v>10-11.b.</v>
      </c>
      <c r="B1709" s="542" t="str">
        <f>IF('SOW Units'!C223="","",'SOW Units'!C223)</f>
        <v>LDA Excavation and Loading With Driven Casing &lt; 300 cubic yards</v>
      </c>
      <c r="C1709" s="543"/>
      <c r="D1709" s="57" t="str">
        <f>IF('SOW Units'!E223="","",'SOW Units'!E223)</f>
        <v>Per Cubic Yard</v>
      </c>
      <c r="E1709" s="82">
        <f>'SOW Units'!L223</f>
        <v>0</v>
      </c>
      <c r="F1709" s="34">
        <f>'SOW Units'!G223</f>
        <v>224.85</v>
      </c>
      <c r="G1709" s="244">
        <f t="shared" si="295"/>
        <v>0</v>
      </c>
      <c r="H1709" s="85">
        <v>0</v>
      </c>
      <c r="I1709" s="360">
        <f t="shared" si="296"/>
        <v>0</v>
      </c>
      <c r="J1709" s="89">
        <v>0</v>
      </c>
      <c r="K1709" s="244">
        <f t="shared" si="292"/>
        <v>0</v>
      </c>
      <c r="L1709" s="93">
        <f t="shared" si="297"/>
        <v>0</v>
      </c>
      <c r="M1709" s="375">
        <f t="shared" si="298"/>
        <v>0</v>
      </c>
      <c r="N1709" s="225" t="b">
        <f t="shared" si="299"/>
        <v>0</v>
      </c>
      <c r="O1709" s="36"/>
      <c r="P1709" s="36"/>
      <c r="Q1709" s="36"/>
      <c r="R1709" s="36"/>
    </row>
    <row r="1710" spans="1:18" s="8" customFormat="1" ht="16.5" hidden="1" customHeight="1" x14ac:dyDescent="0.35">
      <c r="A1710" s="122" t="str">
        <f>'SOW Units'!B224</f>
        <v>10-12.a.</v>
      </c>
      <c r="B1710" s="542" t="str">
        <f>IF('SOW Units'!C224="","",'SOW Units'!C224)</f>
        <v>LDA Excavation and Loading With Surface Casing &gt; 300 cubic yards</v>
      </c>
      <c r="C1710" s="543"/>
      <c r="D1710" s="57" t="str">
        <f>IF('SOW Units'!E224="","",'SOW Units'!E224)</f>
        <v>Per Cubic Yard</v>
      </c>
      <c r="E1710" s="82">
        <f>'SOW Units'!L224</f>
        <v>0</v>
      </c>
      <c r="F1710" s="34">
        <f>'SOW Units'!G224</f>
        <v>145.85</v>
      </c>
      <c r="G1710" s="244">
        <f t="shared" si="295"/>
        <v>0</v>
      </c>
      <c r="H1710" s="85">
        <v>0</v>
      </c>
      <c r="I1710" s="360">
        <f t="shared" si="296"/>
        <v>0</v>
      </c>
      <c r="J1710" s="89">
        <v>0</v>
      </c>
      <c r="K1710" s="244">
        <f t="shared" si="292"/>
        <v>0</v>
      </c>
      <c r="L1710" s="93">
        <f t="shared" si="297"/>
        <v>0</v>
      </c>
      <c r="M1710" s="375">
        <f t="shared" si="298"/>
        <v>0</v>
      </c>
      <c r="N1710" s="225" t="b">
        <f t="shared" si="299"/>
        <v>0</v>
      </c>
      <c r="O1710" s="36"/>
      <c r="P1710" s="36"/>
      <c r="Q1710" s="36"/>
      <c r="R1710" s="36"/>
    </row>
    <row r="1711" spans="1:18" s="8" customFormat="1" ht="16.5" hidden="1" customHeight="1" x14ac:dyDescent="0.35">
      <c r="A1711" s="122" t="str">
        <f>'SOW Units'!B225</f>
        <v>10-12.b.</v>
      </c>
      <c r="B1711" s="542" t="str">
        <f>IF('SOW Units'!C225="","",'SOW Units'!C225)</f>
        <v>LDA Excavation and Loading With Driven Casing &gt; 300 cubic yards</v>
      </c>
      <c r="C1711" s="543"/>
      <c r="D1711" s="57" t="str">
        <f>IF('SOW Units'!E225="","",'SOW Units'!E225)</f>
        <v>Per Cubic Yard</v>
      </c>
      <c r="E1711" s="82">
        <f>'SOW Units'!L225</f>
        <v>0</v>
      </c>
      <c r="F1711" s="34">
        <f>'SOW Units'!G225</f>
        <v>200.55</v>
      </c>
      <c r="G1711" s="244">
        <f t="shared" si="295"/>
        <v>0</v>
      </c>
      <c r="H1711" s="85">
        <v>0</v>
      </c>
      <c r="I1711" s="360">
        <f t="shared" si="296"/>
        <v>0</v>
      </c>
      <c r="J1711" s="89">
        <v>0</v>
      </c>
      <c r="K1711" s="244">
        <f t="shared" si="292"/>
        <v>0</v>
      </c>
      <c r="L1711" s="93">
        <f t="shared" si="297"/>
        <v>0</v>
      </c>
      <c r="M1711" s="375">
        <f t="shared" si="298"/>
        <v>0</v>
      </c>
      <c r="N1711" s="225" t="b">
        <f t="shared" si="299"/>
        <v>0</v>
      </c>
      <c r="O1711" s="36"/>
      <c r="P1711" s="36"/>
      <c r="Q1711" s="36"/>
      <c r="R1711" s="36"/>
    </row>
    <row r="1712" spans="1:18" s="8" customFormat="1" ht="16.5" hidden="1" customHeight="1" x14ac:dyDescent="0.35">
      <c r="A1712" s="122" t="str">
        <f>'SOW Units'!B226</f>
        <v>10-13.</v>
      </c>
      <c r="B1712" s="542" t="str">
        <f>IF('SOW Units'!C226="","",'SOW Units'!C226)</f>
        <v>Flowable Fill Concrete and Installation</v>
      </c>
      <c r="C1712" s="543"/>
      <c r="D1712" s="57" t="str">
        <f>IF('SOW Units'!E226="","",'SOW Units'!E226)</f>
        <v>Per Cubic Yard</v>
      </c>
      <c r="E1712" s="82">
        <f>'SOW Units'!L226</f>
        <v>0</v>
      </c>
      <c r="F1712" s="34">
        <f>'SOW Units'!G226</f>
        <v>115.45</v>
      </c>
      <c r="G1712" s="244">
        <f t="shared" si="295"/>
        <v>0</v>
      </c>
      <c r="H1712" s="85">
        <v>0</v>
      </c>
      <c r="I1712" s="360">
        <f t="shared" si="296"/>
        <v>0</v>
      </c>
      <c r="J1712" s="89">
        <v>0</v>
      </c>
      <c r="K1712" s="244">
        <f t="shared" si="292"/>
        <v>0</v>
      </c>
      <c r="L1712" s="93">
        <f t="shared" si="297"/>
        <v>0</v>
      </c>
      <c r="M1712" s="375">
        <f t="shared" si="298"/>
        <v>0</v>
      </c>
      <c r="N1712" s="225" t="b">
        <f t="shared" si="299"/>
        <v>0</v>
      </c>
      <c r="O1712" s="36"/>
      <c r="P1712" s="36"/>
      <c r="Q1712" s="36"/>
      <c r="R1712" s="36"/>
    </row>
    <row r="1713" spans="1:18" s="8" customFormat="1" ht="16.5" hidden="1" customHeight="1" x14ac:dyDescent="0.35">
      <c r="A1713" s="122" t="str">
        <f>'SOW Units'!B227</f>
        <v>10-14.</v>
      </c>
      <c r="B1713" s="542" t="str">
        <f>IF('SOW Units'!C227="","",'SOW Units'!C227)</f>
        <v>Clean Backfill Material, Compaction and Testing (includes transport) ≤ 300 cubic yards</v>
      </c>
      <c r="C1713" s="543"/>
      <c r="D1713" s="57" t="str">
        <f>IF('SOW Units'!E227="","",'SOW Units'!E227)</f>
        <v>Per Cubic Yard</v>
      </c>
      <c r="E1713" s="82">
        <f>'SOW Units'!L227</f>
        <v>0</v>
      </c>
      <c r="F1713" s="34">
        <f>'SOW Units'!G227</f>
        <v>30.37</v>
      </c>
      <c r="G1713" s="244">
        <f t="shared" si="295"/>
        <v>0</v>
      </c>
      <c r="H1713" s="85">
        <v>0</v>
      </c>
      <c r="I1713" s="360">
        <f t="shared" si="296"/>
        <v>0</v>
      </c>
      <c r="J1713" s="89">
        <v>0</v>
      </c>
      <c r="K1713" s="244">
        <f t="shared" si="292"/>
        <v>0</v>
      </c>
      <c r="L1713" s="93">
        <f t="shared" si="297"/>
        <v>0</v>
      </c>
      <c r="M1713" s="375">
        <f t="shared" si="298"/>
        <v>0</v>
      </c>
      <c r="N1713" s="225" t="b">
        <f t="shared" si="299"/>
        <v>0</v>
      </c>
      <c r="O1713" s="36"/>
      <c r="P1713" s="36"/>
      <c r="Q1713" s="36"/>
      <c r="R1713" s="36"/>
    </row>
    <row r="1714" spans="1:18" s="8" customFormat="1" ht="16.5" hidden="1" customHeight="1" x14ac:dyDescent="0.35">
      <c r="A1714" s="122" t="str">
        <f>'SOW Units'!B228</f>
        <v>10-15.</v>
      </c>
      <c r="B1714" s="542" t="str">
        <f>IF('SOW Units'!C228="","",'SOW Units'!C228)</f>
        <v>Clean Backfill Material, Compaction and Testing (includes transport) &gt; 300 cubic yards</v>
      </c>
      <c r="C1714" s="543"/>
      <c r="D1714" s="57" t="str">
        <f>IF('SOW Units'!E228="","",'SOW Units'!E228)</f>
        <v>Per Cubic Yard</v>
      </c>
      <c r="E1714" s="82">
        <f>'SOW Units'!L228</f>
        <v>0</v>
      </c>
      <c r="F1714" s="34">
        <f>'SOW Units'!G228</f>
        <v>32.799999999999997</v>
      </c>
      <c r="G1714" s="244">
        <f t="shared" si="295"/>
        <v>0</v>
      </c>
      <c r="H1714" s="85">
        <v>0</v>
      </c>
      <c r="I1714" s="360">
        <f t="shared" si="296"/>
        <v>0</v>
      </c>
      <c r="J1714" s="89">
        <v>0</v>
      </c>
      <c r="K1714" s="244">
        <f t="shared" si="292"/>
        <v>0</v>
      </c>
      <c r="L1714" s="93">
        <f t="shared" si="297"/>
        <v>0</v>
      </c>
      <c r="M1714" s="375">
        <f t="shared" si="298"/>
        <v>0</v>
      </c>
      <c r="N1714" s="225" t="b">
        <f t="shared" si="299"/>
        <v>0</v>
      </c>
      <c r="O1714" s="36"/>
      <c r="P1714" s="36"/>
      <c r="Q1714" s="36"/>
      <c r="R1714" s="36"/>
    </row>
    <row r="1715" spans="1:18" s="8" customFormat="1" ht="16.5" hidden="1" customHeight="1" x14ac:dyDescent="0.35">
      <c r="A1715" s="122" t="str">
        <f>'SOW Units'!B229</f>
        <v>10-15.a.</v>
      </c>
      <c r="B1715" s="542" t="str">
        <f>IF('SOW Units'!C229="","",'SOW Units'!C229)</f>
        <v>Clean Overburden Used As Backfill, Compaction and Testing ≤ 300 cubic yards</v>
      </c>
      <c r="C1715" s="543"/>
      <c r="D1715" s="57" t="str">
        <f>IF('SOW Units'!E229="","",'SOW Units'!E229)</f>
        <v>Per Cubic Yard</v>
      </c>
      <c r="E1715" s="82">
        <f>'SOW Units'!L229</f>
        <v>0</v>
      </c>
      <c r="F1715" s="34">
        <f>'SOW Units'!G229</f>
        <v>14.58</v>
      </c>
      <c r="G1715" s="244">
        <f t="shared" si="295"/>
        <v>0</v>
      </c>
      <c r="H1715" s="85">
        <v>0</v>
      </c>
      <c r="I1715" s="360">
        <f t="shared" si="296"/>
        <v>0</v>
      </c>
      <c r="J1715" s="89">
        <v>0</v>
      </c>
      <c r="K1715" s="244">
        <f t="shared" si="292"/>
        <v>0</v>
      </c>
      <c r="L1715" s="93">
        <f t="shared" si="297"/>
        <v>0</v>
      </c>
      <c r="M1715" s="375">
        <f t="shared" si="298"/>
        <v>0</v>
      </c>
      <c r="N1715" s="225" t="b">
        <f t="shared" si="299"/>
        <v>0</v>
      </c>
      <c r="O1715" s="36"/>
      <c r="P1715" s="36"/>
      <c r="Q1715" s="36"/>
      <c r="R1715" s="36"/>
    </row>
    <row r="1716" spans="1:18" s="8" customFormat="1" ht="16.5" hidden="1" customHeight="1" x14ac:dyDescent="0.35">
      <c r="A1716" s="122" t="str">
        <f>'SOW Units'!B230</f>
        <v>10-15.b.</v>
      </c>
      <c r="B1716" s="542" t="str">
        <f>IF('SOW Units'!C230="","",'SOW Units'!C230)</f>
        <v>Clean Overburden Used As Backfill, Compaction and Testing &gt; 300 cubic yards</v>
      </c>
      <c r="C1716" s="543"/>
      <c r="D1716" s="57" t="str">
        <f>IF('SOW Units'!E230="","",'SOW Units'!E230)</f>
        <v>Per Cubic Yard</v>
      </c>
      <c r="E1716" s="82">
        <f>'SOW Units'!L230</f>
        <v>0</v>
      </c>
      <c r="F1716" s="34">
        <f>'SOW Units'!G230</f>
        <v>14.58</v>
      </c>
      <c r="G1716" s="244">
        <f t="shared" si="295"/>
        <v>0</v>
      </c>
      <c r="H1716" s="85">
        <v>0</v>
      </c>
      <c r="I1716" s="360">
        <f t="shared" si="296"/>
        <v>0</v>
      </c>
      <c r="J1716" s="89">
        <v>0</v>
      </c>
      <c r="K1716" s="244">
        <f t="shared" si="292"/>
        <v>0</v>
      </c>
      <c r="L1716" s="93">
        <f t="shared" si="297"/>
        <v>0</v>
      </c>
      <c r="M1716" s="375">
        <f t="shared" si="298"/>
        <v>0</v>
      </c>
      <c r="N1716" s="225" t="b">
        <f t="shared" si="299"/>
        <v>0</v>
      </c>
      <c r="O1716" s="36"/>
      <c r="P1716" s="36"/>
      <c r="Q1716" s="36"/>
      <c r="R1716" s="36"/>
    </row>
    <row r="1717" spans="1:18" s="8" customFormat="1" ht="16.5" hidden="1" customHeight="1" x14ac:dyDescent="0.35">
      <c r="A1717" s="122" t="str">
        <f>'SOW Units'!B231</f>
        <v>10-16.</v>
      </c>
      <c r="B1717" s="542" t="str">
        <f>IF('SOW Units'!C231="","",'SOW Units'!C231)</f>
        <v>Pea Gravel</v>
      </c>
      <c r="C1717" s="543"/>
      <c r="D1717" s="57" t="str">
        <f>IF('SOW Units'!E231="","",'SOW Units'!E231)</f>
        <v>Per Ton</v>
      </c>
      <c r="E1717" s="82">
        <f>'SOW Units'!L231</f>
        <v>0</v>
      </c>
      <c r="F1717" s="34">
        <f>'SOW Units'!G231</f>
        <v>69.3</v>
      </c>
      <c r="G1717" s="244">
        <f t="shared" si="295"/>
        <v>0</v>
      </c>
      <c r="H1717" s="85">
        <v>0</v>
      </c>
      <c r="I1717" s="360">
        <f t="shared" si="296"/>
        <v>0</v>
      </c>
      <c r="J1717" s="89">
        <v>0</v>
      </c>
      <c r="K1717" s="244">
        <f t="shared" si="292"/>
        <v>0</v>
      </c>
      <c r="L1717" s="93">
        <f t="shared" si="297"/>
        <v>0</v>
      </c>
      <c r="M1717" s="375">
        <f t="shared" si="298"/>
        <v>0</v>
      </c>
      <c r="N1717" s="225" t="b">
        <f t="shared" si="299"/>
        <v>0</v>
      </c>
      <c r="O1717" s="36"/>
      <c r="P1717" s="36"/>
      <c r="Q1717" s="36"/>
      <c r="R1717" s="36"/>
    </row>
    <row r="1718" spans="1:18" s="8" customFormat="1" ht="16.5" hidden="1" customHeight="1" x14ac:dyDescent="0.35">
      <c r="A1718" s="122" t="str">
        <f>'SOW Units'!B232</f>
        <v>10-17.</v>
      </c>
      <c r="B1718" s="542" t="str">
        <f>IF('SOW Units'!C232="","",'SOW Units'!C232)</f>
        <v>#57 Stone</v>
      </c>
      <c r="C1718" s="543"/>
      <c r="D1718" s="57" t="str">
        <f>IF('SOW Units'!E232="","",'SOW Units'!E232)</f>
        <v>Per Ton</v>
      </c>
      <c r="E1718" s="82">
        <f>'SOW Units'!L232</f>
        <v>0</v>
      </c>
      <c r="F1718" s="34">
        <f>'SOW Units'!G232</f>
        <v>57.75</v>
      </c>
      <c r="G1718" s="244">
        <f t="shared" si="295"/>
        <v>0</v>
      </c>
      <c r="H1718" s="85">
        <v>0</v>
      </c>
      <c r="I1718" s="360">
        <f t="shared" si="296"/>
        <v>0</v>
      </c>
      <c r="J1718" s="89">
        <v>0</v>
      </c>
      <c r="K1718" s="244">
        <f t="shared" si="292"/>
        <v>0</v>
      </c>
      <c r="L1718" s="93">
        <f t="shared" si="297"/>
        <v>0</v>
      </c>
      <c r="M1718" s="375">
        <f t="shared" si="298"/>
        <v>0</v>
      </c>
      <c r="N1718" s="225" t="b">
        <f t="shared" si="299"/>
        <v>0</v>
      </c>
      <c r="O1718" s="36"/>
      <c r="P1718" s="36"/>
      <c r="Q1718" s="36"/>
      <c r="R1718" s="36"/>
    </row>
    <row r="1719" spans="1:18" s="9" customFormat="1" ht="16.5" hidden="1" customHeight="1" x14ac:dyDescent="0.35">
      <c r="A1719" s="122" t="str">
        <f>'SOW Units'!B233</f>
        <v>10-18.</v>
      </c>
      <c r="B1719" s="542" t="str">
        <f>IF('SOW Units'!C233="","",'SOW Units'!C233)</f>
        <v>Dewatering System, up to 12 well points (includes installation)</v>
      </c>
      <c r="C1719" s="543"/>
      <c r="D1719" s="57" t="str">
        <f>IF('SOW Units'!E233="","",'SOW Units'!E233)</f>
        <v>Per Day</v>
      </c>
      <c r="E1719" s="82">
        <f>'SOW Units'!L233</f>
        <v>0</v>
      </c>
      <c r="F1719" s="34">
        <f>'SOW Units'!G233</f>
        <v>4630.5</v>
      </c>
      <c r="G1719" s="244">
        <f t="shared" si="295"/>
        <v>0</v>
      </c>
      <c r="H1719" s="85">
        <v>0</v>
      </c>
      <c r="I1719" s="360">
        <f t="shared" si="296"/>
        <v>0</v>
      </c>
      <c r="J1719" s="89">
        <v>0</v>
      </c>
      <c r="K1719" s="244">
        <f t="shared" si="292"/>
        <v>0</v>
      </c>
      <c r="L1719" s="93">
        <f t="shared" si="297"/>
        <v>0</v>
      </c>
      <c r="M1719" s="375">
        <f t="shared" si="298"/>
        <v>0</v>
      </c>
      <c r="N1719" s="225" t="b">
        <f t="shared" si="299"/>
        <v>0</v>
      </c>
      <c r="O1719" s="45"/>
      <c r="P1719" s="45"/>
      <c r="Q1719" s="45"/>
      <c r="R1719" s="45"/>
    </row>
    <row r="1720" spans="1:18" s="8" customFormat="1" ht="16.5" hidden="1" customHeight="1" x14ac:dyDescent="0.35">
      <c r="A1720" s="122" t="str">
        <f>'SOW Units'!B234</f>
        <v>10-19.</v>
      </c>
      <c r="B1720" s="542" t="str">
        <f>IF('SOW Units'!C234="","",'SOW Units'!C234)</f>
        <v>Additional Dewatering System Well Points (2) (includes installation)</v>
      </c>
      <c r="C1720" s="543"/>
      <c r="D1720" s="57" t="str">
        <f>IF('SOW Units'!E234="","",'SOW Units'!E234)</f>
        <v>Per Day</v>
      </c>
      <c r="E1720" s="82">
        <f>'SOW Units'!L234</f>
        <v>0</v>
      </c>
      <c r="F1720" s="34">
        <f>'SOW Units'!G234</f>
        <v>346.5</v>
      </c>
      <c r="G1720" s="244">
        <f t="shared" si="295"/>
        <v>0</v>
      </c>
      <c r="H1720" s="85">
        <v>0</v>
      </c>
      <c r="I1720" s="360">
        <f t="shared" si="296"/>
        <v>0</v>
      </c>
      <c r="J1720" s="89">
        <v>0</v>
      </c>
      <c r="K1720" s="244">
        <f t="shared" si="292"/>
        <v>0</v>
      </c>
      <c r="L1720" s="93">
        <f t="shared" si="297"/>
        <v>0</v>
      </c>
      <c r="M1720" s="375">
        <f t="shared" si="298"/>
        <v>0</v>
      </c>
      <c r="N1720" s="225" t="b">
        <f t="shared" si="299"/>
        <v>0</v>
      </c>
      <c r="O1720" s="36"/>
      <c r="P1720" s="36"/>
      <c r="Q1720" s="36"/>
      <c r="R1720" s="36"/>
    </row>
    <row r="1721" spans="1:18" s="8" customFormat="1" ht="16.5" hidden="1" customHeight="1" x14ac:dyDescent="0.35">
      <c r="A1721" s="122" t="str">
        <f>'SOW Units'!B235</f>
        <v>10-20.</v>
      </c>
      <c r="B1721" s="542" t="str">
        <f>IF('SOW Units'!C235="","",'SOW Units'!C235)</f>
        <v>Dewatering System, up to 12 well points (includes installation)</v>
      </c>
      <c r="C1721" s="543"/>
      <c r="D1721" s="57" t="str">
        <f>IF('SOW Units'!E235="","",'SOW Units'!E235)</f>
        <v>Per Week</v>
      </c>
      <c r="E1721" s="82">
        <f>'SOW Units'!L235</f>
        <v>0</v>
      </c>
      <c r="F1721" s="34">
        <f>'SOW Units'!G235</f>
        <v>7640.32</v>
      </c>
      <c r="G1721" s="244">
        <f t="shared" si="295"/>
        <v>0</v>
      </c>
      <c r="H1721" s="85">
        <v>0</v>
      </c>
      <c r="I1721" s="360">
        <f t="shared" si="296"/>
        <v>0</v>
      </c>
      <c r="J1721" s="89">
        <v>0</v>
      </c>
      <c r="K1721" s="244">
        <f t="shared" si="292"/>
        <v>0</v>
      </c>
      <c r="L1721" s="93">
        <f t="shared" si="297"/>
        <v>0</v>
      </c>
      <c r="M1721" s="375">
        <f t="shared" si="298"/>
        <v>0</v>
      </c>
      <c r="N1721" s="225" t="b">
        <f t="shared" si="299"/>
        <v>0</v>
      </c>
      <c r="O1721" s="36"/>
      <c r="P1721" s="36"/>
      <c r="Q1721" s="36"/>
      <c r="R1721" s="36"/>
    </row>
    <row r="1722" spans="1:18" s="9" customFormat="1" ht="16.5" hidden="1" customHeight="1" x14ac:dyDescent="0.35">
      <c r="A1722" s="122" t="str">
        <f>'SOW Units'!B236</f>
        <v>10-21.</v>
      </c>
      <c r="B1722" s="542" t="str">
        <f>IF('SOW Units'!C236="","",'SOW Units'!C236)</f>
        <v>Additional Dewatering System Well Points (2) (includes installation)</v>
      </c>
      <c r="C1722" s="543"/>
      <c r="D1722" s="57" t="str">
        <f>IF('SOW Units'!E236="","",'SOW Units'!E236)</f>
        <v>Per Week</v>
      </c>
      <c r="E1722" s="82">
        <f>'SOW Units'!L236</f>
        <v>0</v>
      </c>
      <c r="F1722" s="34">
        <f>'SOW Units'!G236</f>
        <v>382.01</v>
      </c>
      <c r="G1722" s="244">
        <f t="shared" si="295"/>
        <v>0</v>
      </c>
      <c r="H1722" s="85">
        <v>0</v>
      </c>
      <c r="I1722" s="360">
        <f t="shared" si="296"/>
        <v>0</v>
      </c>
      <c r="J1722" s="89">
        <v>0</v>
      </c>
      <c r="K1722" s="244">
        <f t="shared" si="292"/>
        <v>0</v>
      </c>
      <c r="L1722" s="93">
        <f t="shared" si="297"/>
        <v>0</v>
      </c>
      <c r="M1722" s="375">
        <f t="shared" si="298"/>
        <v>0</v>
      </c>
      <c r="N1722" s="225" t="b">
        <f t="shared" si="299"/>
        <v>0</v>
      </c>
      <c r="O1722" s="45"/>
      <c r="P1722" s="45"/>
      <c r="Q1722" s="45"/>
      <c r="R1722" s="45"/>
    </row>
    <row r="1723" spans="1:18" s="9" customFormat="1" ht="16.5" hidden="1" customHeight="1" x14ac:dyDescent="0.35">
      <c r="A1723" s="122" t="str">
        <f>'SOW Units'!B237</f>
        <v>10-22.</v>
      </c>
      <c r="B1723" s="542" t="str">
        <f>IF('SOW Units'!C237="","",'SOW Units'!C237)</f>
        <v>Dewatering System, up to 12 well points (includes installation)</v>
      </c>
      <c r="C1723" s="543"/>
      <c r="D1723" s="57" t="str">
        <f>IF('SOW Units'!E237="","",'SOW Units'!E237)</f>
        <v>Per Month</v>
      </c>
      <c r="E1723" s="82">
        <f>'SOW Units'!L237</f>
        <v>0</v>
      </c>
      <c r="F1723" s="34">
        <f>'SOW Units'!G237</f>
        <v>9029.4699999999993</v>
      </c>
      <c r="G1723" s="244">
        <f t="shared" si="295"/>
        <v>0</v>
      </c>
      <c r="H1723" s="85">
        <v>0</v>
      </c>
      <c r="I1723" s="360">
        <f t="shared" si="296"/>
        <v>0</v>
      </c>
      <c r="J1723" s="89">
        <v>0</v>
      </c>
      <c r="K1723" s="244">
        <f t="shared" si="292"/>
        <v>0</v>
      </c>
      <c r="L1723" s="93">
        <f t="shared" si="297"/>
        <v>0</v>
      </c>
      <c r="M1723" s="375">
        <f t="shared" si="298"/>
        <v>0</v>
      </c>
      <c r="N1723" s="225" t="b">
        <f t="shared" si="299"/>
        <v>0</v>
      </c>
      <c r="O1723" s="45"/>
      <c r="P1723" s="45"/>
      <c r="Q1723" s="45"/>
      <c r="R1723" s="45"/>
    </row>
    <row r="1724" spans="1:18" s="8" customFormat="1" ht="16.5" hidden="1" customHeight="1" x14ac:dyDescent="0.35">
      <c r="A1724" s="122" t="str">
        <f>'SOW Units'!B238</f>
        <v>10-23.</v>
      </c>
      <c r="B1724" s="542" t="str">
        <f>IF('SOW Units'!C238="","",'SOW Units'!C238)</f>
        <v>Additional Dewatering System Well Points (2) (includes installation)</v>
      </c>
      <c r="C1724" s="543"/>
      <c r="D1724" s="57" t="str">
        <f>IF('SOW Units'!E238="","",'SOW Units'!E238)</f>
        <v>Per Month</v>
      </c>
      <c r="E1724" s="82">
        <f>'SOW Units'!L238</f>
        <v>0</v>
      </c>
      <c r="F1724" s="34">
        <f>'SOW Units'!G238</f>
        <v>382.01</v>
      </c>
      <c r="G1724" s="244">
        <f t="shared" si="295"/>
        <v>0</v>
      </c>
      <c r="H1724" s="85">
        <v>0</v>
      </c>
      <c r="I1724" s="360">
        <f t="shared" si="296"/>
        <v>0</v>
      </c>
      <c r="J1724" s="89">
        <v>0</v>
      </c>
      <c r="K1724" s="244">
        <f t="shared" si="292"/>
        <v>0</v>
      </c>
      <c r="L1724" s="93">
        <f t="shared" si="297"/>
        <v>0</v>
      </c>
      <c r="M1724" s="375">
        <f t="shared" si="298"/>
        <v>0</v>
      </c>
      <c r="N1724" s="225" t="b">
        <f t="shared" si="299"/>
        <v>0</v>
      </c>
      <c r="O1724" s="36"/>
      <c r="P1724" s="36"/>
      <c r="Q1724" s="36"/>
      <c r="R1724" s="36"/>
    </row>
    <row r="1725" spans="1:18" s="9" customFormat="1" ht="17.25" hidden="1" customHeight="1" x14ac:dyDescent="0.35">
      <c r="A1725" s="253" t="str">
        <f>'SOW Units'!B239</f>
        <v>11.</v>
      </c>
      <c r="B1725" s="560" t="str">
        <f>IF('SOW Units'!C239="","",'SOW Units'!C239)</f>
        <v>PETROLEUM STORAGE TANK REMOVAL AND DISPOSAL</v>
      </c>
      <c r="C1725" s="561"/>
      <c r="D1725" s="206" t="str">
        <f>IF('SOW Units'!E239="","",'SOW Units'!E239)</f>
        <v/>
      </c>
      <c r="E1725" s="207"/>
      <c r="F1725" s="194"/>
      <c r="G1725" s="243"/>
      <c r="H1725" s="208"/>
      <c r="I1725" s="359"/>
      <c r="J1725" s="196"/>
      <c r="K1725" s="243"/>
      <c r="L1725" s="209"/>
      <c r="M1725" s="374"/>
      <c r="N1725" s="225" t="b">
        <f t="shared" si="299"/>
        <v>0</v>
      </c>
      <c r="O1725" s="45"/>
      <c r="P1725" s="45"/>
      <c r="Q1725" s="45"/>
      <c r="R1725" s="45"/>
    </row>
    <row r="1726" spans="1:18" s="9" customFormat="1" ht="16.5" hidden="1" customHeight="1" x14ac:dyDescent="0.35">
      <c r="A1726" s="122" t="str">
        <f>'SOW Units'!B240</f>
        <v>11-1.</v>
      </c>
      <c r="B1726" s="542" t="str">
        <f>IF('SOW Units'!C240="","",'SOW Units'!C240)</f>
        <v>Remove and Dispose Petroleum Storage Tank - ≤ 1,000 gal. capacity</v>
      </c>
      <c r="C1726" s="543"/>
      <c r="D1726" s="57" t="str">
        <f>IF('SOW Units'!E240="","",'SOW Units'!E240)</f>
        <v>Per Tank</v>
      </c>
      <c r="E1726" s="82">
        <f>'SOW Units'!L240</f>
        <v>0</v>
      </c>
      <c r="F1726" s="34">
        <f>'SOW Units'!G240</f>
        <v>1157.6199999999999</v>
      </c>
      <c r="G1726" s="244">
        <f t="shared" ref="G1726:G1729" si="300">$F1726*E1726</f>
        <v>0</v>
      </c>
      <c r="H1726" s="85">
        <v>0</v>
      </c>
      <c r="I1726" s="360">
        <f t="shared" ref="I1726:I1729" si="301">H1726*F1726</f>
        <v>0</v>
      </c>
      <c r="J1726" s="89">
        <v>0</v>
      </c>
      <c r="K1726" s="244">
        <f t="shared" si="292"/>
        <v>0</v>
      </c>
      <c r="L1726" s="93">
        <f t="shared" ref="L1726:L1729" si="302">E1726-H1726-J1726</f>
        <v>0</v>
      </c>
      <c r="M1726" s="375">
        <f t="shared" ref="M1726:M1729" si="303">G1726-I1726-K1726</f>
        <v>0</v>
      </c>
      <c r="N1726" s="225" t="b">
        <f t="shared" si="299"/>
        <v>0</v>
      </c>
      <c r="O1726" s="45"/>
      <c r="P1726" s="45"/>
      <c r="Q1726" s="45"/>
      <c r="R1726" s="45"/>
    </row>
    <row r="1727" spans="1:18" s="9" customFormat="1" ht="16.5" hidden="1" customHeight="1" x14ac:dyDescent="0.35">
      <c r="A1727" s="122" t="str">
        <f>'SOW Units'!B241</f>
        <v>11-2.</v>
      </c>
      <c r="B1727" s="542" t="str">
        <f>IF('SOW Units'!C241="","",'SOW Units'!C241)</f>
        <v>Remove and Dispose Petroleum Storage Tank - &gt; 1,000 to 5,000 gal. capacity</v>
      </c>
      <c r="C1727" s="543"/>
      <c r="D1727" s="57" t="str">
        <f>IF('SOW Units'!E241="","",'SOW Units'!E241)</f>
        <v>Per Tank</v>
      </c>
      <c r="E1727" s="82">
        <f>'SOW Units'!L241</f>
        <v>0</v>
      </c>
      <c r="F1727" s="34">
        <f>'SOW Units'!G241</f>
        <v>1852.2</v>
      </c>
      <c r="G1727" s="244">
        <f t="shared" si="300"/>
        <v>0</v>
      </c>
      <c r="H1727" s="85">
        <v>0</v>
      </c>
      <c r="I1727" s="360">
        <f t="shared" si="301"/>
        <v>0</v>
      </c>
      <c r="J1727" s="89">
        <v>0</v>
      </c>
      <c r="K1727" s="244">
        <f t="shared" si="292"/>
        <v>0</v>
      </c>
      <c r="L1727" s="93">
        <f t="shared" si="302"/>
        <v>0</v>
      </c>
      <c r="M1727" s="375">
        <f t="shared" si="303"/>
        <v>0</v>
      </c>
      <c r="N1727" s="225" t="b">
        <f t="shared" si="299"/>
        <v>0</v>
      </c>
      <c r="O1727" s="45"/>
      <c r="P1727" s="45"/>
      <c r="Q1727" s="45"/>
      <c r="R1727" s="45"/>
    </row>
    <row r="1728" spans="1:18" s="8" customFormat="1" ht="16.5" hidden="1" customHeight="1" x14ac:dyDescent="0.35">
      <c r="A1728" s="122" t="str">
        <f>'SOW Units'!B242</f>
        <v>11-3.</v>
      </c>
      <c r="B1728" s="542" t="str">
        <f>IF('SOW Units'!C242="","",'SOW Units'!C242)</f>
        <v>Remove and Dispose Petroleum Storage Tank - &gt; 5,000 to 10,000 gal. capacity</v>
      </c>
      <c r="C1728" s="543"/>
      <c r="D1728" s="57" t="str">
        <f>IF('SOW Units'!E242="","",'SOW Units'!E242)</f>
        <v>Per Tank</v>
      </c>
      <c r="E1728" s="82">
        <f>'SOW Units'!L242</f>
        <v>0</v>
      </c>
      <c r="F1728" s="34">
        <f>'SOW Units'!G242</f>
        <v>2431.0100000000002</v>
      </c>
      <c r="G1728" s="244">
        <f t="shared" si="300"/>
        <v>0</v>
      </c>
      <c r="H1728" s="85">
        <v>0</v>
      </c>
      <c r="I1728" s="360">
        <f t="shared" si="301"/>
        <v>0</v>
      </c>
      <c r="J1728" s="89">
        <v>0</v>
      </c>
      <c r="K1728" s="244">
        <f t="shared" si="292"/>
        <v>0</v>
      </c>
      <c r="L1728" s="93">
        <f t="shared" si="302"/>
        <v>0</v>
      </c>
      <c r="M1728" s="375">
        <f t="shared" si="303"/>
        <v>0</v>
      </c>
      <c r="N1728" s="225" t="b">
        <f t="shared" si="299"/>
        <v>0</v>
      </c>
      <c r="O1728" s="36"/>
      <c r="P1728" s="36"/>
      <c r="Q1728" s="36"/>
      <c r="R1728" s="36"/>
    </row>
    <row r="1729" spans="1:18" s="8" customFormat="1" ht="16.5" hidden="1" customHeight="1" x14ac:dyDescent="0.35">
      <c r="A1729" s="122" t="str">
        <f>'SOW Units'!B243</f>
        <v>11-4.</v>
      </c>
      <c r="B1729" s="542" t="str">
        <f>IF('SOW Units'!C243="","",'SOW Units'!C243)</f>
        <v>Remove and Dispose Petroleum Storage Tank - &gt; 10,000 gal. capacity</v>
      </c>
      <c r="C1729" s="543"/>
      <c r="D1729" s="57" t="str">
        <f>IF('SOW Units'!E243="","",'SOW Units'!E243)</f>
        <v>Per Tank</v>
      </c>
      <c r="E1729" s="82">
        <f>'SOW Units'!L243</f>
        <v>0</v>
      </c>
      <c r="F1729" s="34">
        <f>'SOW Units'!G243</f>
        <v>4283.21</v>
      </c>
      <c r="G1729" s="244">
        <f t="shared" si="300"/>
        <v>0</v>
      </c>
      <c r="H1729" s="85">
        <v>0</v>
      </c>
      <c r="I1729" s="360">
        <f t="shared" si="301"/>
        <v>0</v>
      </c>
      <c r="J1729" s="89">
        <v>0</v>
      </c>
      <c r="K1729" s="244">
        <f t="shared" si="292"/>
        <v>0</v>
      </c>
      <c r="L1729" s="93">
        <f t="shared" si="302"/>
        <v>0</v>
      </c>
      <c r="M1729" s="375">
        <f t="shared" si="303"/>
        <v>0</v>
      </c>
      <c r="N1729" s="225" t="b">
        <f t="shared" si="299"/>
        <v>0</v>
      </c>
      <c r="O1729" s="36"/>
      <c r="P1729" s="36"/>
      <c r="Q1729" s="36"/>
      <c r="R1729" s="36"/>
    </row>
    <row r="1730" spans="1:18" s="8" customFormat="1" ht="17.25" hidden="1" customHeight="1" x14ac:dyDescent="0.35">
      <c r="A1730" s="253" t="str">
        <f>'SOW Units'!B244</f>
        <v>12.</v>
      </c>
      <c r="B1730" s="560" t="str">
        <f>IF('SOW Units'!C244="","",'SOW Units'!C244)</f>
        <v xml:space="preserve">DEBRIS, WASTE AND PRODUCT REMOVAL AND DISPOSAL </v>
      </c>
      <c r="C1730" s="561"/>
      <c r="D1730" s="206" t="str">
        <f>IF('SOW Units'!E244="","",'SOW Units'!E244)</f>
        <v/>
      </c>
      <c r="E1730" s="207"/>
      <c r="F1730" s="194"/>
      <c r="G1730" s="243"/>
      <c r="H1730" s="208"/>
      <c r="I1730" s="359"/>
      <c r="J1730" s="196"/>
      <c r="K1730" s="243"/>
      <c r="L1730" s="209"/>
      <c r="M1730" s="374"/>
      <c r="N1730" s="225" t="b">
        <f t="shared" si="299"/>
        <v>0</v>
      </c>
      <c r="O1730" s="36"/>
      <c r="P1730" s="36"/>
      <c r="Q1730" s="36"/>
      <c r="R1730" s="36"/>
    </row>
    <row r="1731" spans="1:18" s="9" customFormat="1" ht="16.5" hidden="1" customHeight="1" x14ac:dyDescent="0.35">
      <c r="A1731" s="122" t="str">
        <f>'SOW Units'!B245</f>
        <v>12-1.</v>
      </c>
      <c r="B1731" s="542" t="str">
        <f>IF('SOW Units'!C245="","",'SOW Units'!C245)</f>
        <v>Removal and Loading of Asphalt and/or Concrete - up to 4 inch thickness</v>
      </c>
      <c r="C1731" s="543"/>
      <c r="D1731" s="57" t="str">
        <f>IF('SOW Units'!E245="","",'SOW Units'!E245)</f>
        <v>Per Square Foot</v>
      </c>
      <c r="E1731" s="82">
        <f>'SOW Units'!L245</f>
        <v>0</v>
      </c>
      <c r="F1731" s="34">
        <f>'SOW Units'!G245</f>
        <v>3.32</v>
      </c>
      <c r="G1731" s="244">
        <f t="shared" ref="G1731:G1748" si="304">$F1731*E1731</f>
        <v>0</v>
      </c>
      <c r="H1731" s="85">
        <v>0</v>
      </c>
      <c r="I1731" s="360">
        <f t="shared" ref="I1731:I1748" si="305">H1731*F1731</f>
        <v>0</v>
      </c>
      <c r="J1731" s="89">
        <v>0</v>
      </c>
      <c r="K1731" s="244">
        <f t="shared" si="292"/>
        <v>0</v>
      </c>
      <c r="L1731" s="93">
        <f t="shared" ref="L1731:L1748" si="306">E1731-H1731-J1731</f>
        <v>0</v>
      </c>
      <c r="M1731" s="375">
        <f t="shared" ref="M1731:M1748" si="307">G1731-I1731-K1731</f>
        <v>0</v>
      </c>
      <c r="N1731" s="225" t="b">
        <f t="shared" si="299"/>
        <v>0</v>
      </c>
      <c r="O1731" s="45"/>
      <c r="P1731" s="45"/>
      <c r="Q1731" s="45"/>
      <c r="R1731" s="45"/>
    </row>
    <row r="1732" spans="1:18" s="9" customFormat="1" ht="16.5" hidden="1" customHeight="1" x14ac:dyDescent="0.35">
      <c r="A1732" s="122" t="str">
        <f>'SOW Units'!B246</f>
        <v>12-2.</v>
      </c>
      <c r="B1732" s="542" t="str">
        <f>IF('SOW Units'!C246="","",'SOW Units'!C246)</f>
        <v xml:space="preserve">Additional Removal/Loading Cost for Concrete - &gt; 4 inch thickness </v>
      </c>
      <c r="C1732" s="543"/>
      <c r="D1732" s="57" t="str">
        <f>IF('SOW Units'!E246="","",'SOW Units'!E246)</f>
        <v>Per Square Foot</v>
      </c>
      <c r="E1732" s="82">
        <f>'SOW Units'!L246</f>
        <v>0</v>
      </c>
      <c r="F1732" s="34">
        <f>'SOW Units'!G246</f>
        <v>4</v>
      </c>
      <c r="G1732" s="244">
        <f t="shared" si="304"/>
        <v>0</v>
      </c>
      <c r="H1732" s="85">
        <v>0</v>
      </c>
      <c r="I1732" s="360">
        <f t="shared" si="305"/>
        <v>0</v>
      </c>
      <c r="J1732" s="89">
        <v>0</v>
      </c>
      <c r="K1732" s="244">
        <f t="shared" si="292"/>
        <v>0</v>
      </c>
      <c r="L1732" s="93">
        <f t="shared" si="306"/>
        <v>0</v>
      </c>
      <c r="M1732" s="375">
        <f t="shared" si="307"/>
        <v>0</v>
      </c>
      <c r="N1732" s="225" t="b">
        <f t="shared" si="299"/>
        <v>0</v>
      </c>
      <c r="O1732" s="45"/>
      <c r="P1732" s="45"/>
      <c r="Q1732" s="45"/>
      <c r="R1732" s="45"/>
    </row>
    <row r="1733" spans="1:18" s="9" customFormat="1" ht="16.5" hidden="1" customHeight="1" x14ac:dyDescent="0.35">
      <c r="A1733" s="122" t="str">
        <f>'SOW Units'!B247</f>
        <v>12-3.</v>
      </c>
      <c r="B1733" s="542" t="str">
        <f>IF('SOW Units'!C247="","",'SOW Units'!C247)</f>
        <v xml:space="preserve">Loading, Transport and Disposal/Recycle Clean Overburden </v>
      </c>
      <c r="C1733" s="543"/>
      <c r="D1733" s="57" t="str">
        <f>IF('SOW Units'!E247="","",'SOW Units'!E247)</f>
        <v>Per Ton</v>
      </c>
      <c r="E1733" s="82">
        <f>'SOW Units'!L247</f>
        <v>0</v>
      </c>
      <c r="F1733" s="34">
        <f>'SOW Units'!G247</f>
        <v>55</v>
      </c>
      <c r="G1733" s="244">
        <f t="shared" si="304"/>
        <v>0</v>
      </c>
      <c r="H1733" s="85">
        <v>0</v>
      </c>
      <c r="I1733" s="360">
        <f t="shared" si="305"/>
        <v>0</v>
      </c>
      <c r="J1733" s="89">
        <v>0</v>
      </c>
      <c r="K1733" s="244">
        <f t="shared" si="292"/>
        <v>0</v>
      </c>
      <c r="L1733" s="93">
        <f t="shared" si="306"/>
        <v>0</v>
      </c>
      <c r="M1733" s="375">
        <f t="shared" si="307"/>
        <v>0</v>
      </c>
      <c r="N1733" s="225" t="b">
        <f t="shared" si="299"/>
        <v>0</v>
      </c>
      <c r="O1733" s="45"/>
      <c r="P1733" s="45"/>
      <c r="Q1733" s="45"/>
      <c r="R1733" s="45"/>
    </row>
    <row r="1734" spans="1:18" s="8" customFormat="1" ht="16.5" hidden="1" customHeight="1" x14ac:dyDescent="0.35">
      <c r="A1734" s="122" t="str">
        <f>'SOW Units'!B248</f>
        <v>12-4.</v>
      </c>
      <c r="B1734" s="542" t="str">
        <f>IF('SOW Units'!C248="","",'SOW Units'!C248)</f>
        <v xml:space="preserve">Transport and Disposal of Clean Concrete </v>
      </c>
      <c r="C1734" s="543"/>
      <c r="D1734" s="57" t="str">
        <f>IF('SOW Units'!E248="","",'SOW Units'!E248)</f>
        <v>Per Ton</v>
      </c>
      <c r="E1734" s="82">
        <f>'SOW Units'!L248</f>
        <v>0</v>
      </c>
      <c r="F1734" s="34">
        <f>'SOW Units'!G248</f>
        <v>44</v>
      </c>
      <c r="G1734" s="244">
        <f t="shared" si="304"/>
        <v>0</v>
      </c>
      <c r="H1734" s="85">
        <v>0</v>
      </c>
      <c r="I1734" s="360">
        <f t="shared" si="305"/>
        <v>0</v>
      </c>
      <c r="J1734" s="89">
        <v>0</v>
      </c>
      <c r="K1734" s="244">
        <f t="shared" si="292"/>
        <v>0</v>
      </c>
      <c r="L1734" s="93">
        <f t="shared" si="306"/>
        <v>0</v>
      </c>
      <c r="M1734" s="375">
        <f t="shared" si="307"/>
        <v>0</v>
      </c>
      <c r="N1734" s="225" t="b">
        <f t="shared" si="299"/>
        <v>0</v>
      </c>
      <c r="O1734" s="36"/>
      <c r="P1734" s="36"/>
      <c r="Q1734" s="36"/>
      <c r="R1734" s="36"/>
    </row>
    <row r="1735" spans="1:18" s="9" customFormat="1" ht="16.5" hidden="1" customHeight="1" x14ac:dyDescent="0.35">
      <c r="A1735" s="122" t="str">
        <f>'SOW Units'!B249</f>
        <v>12-5.</v>
      </c>
      <c r="B1735" s="542" t="str">
        <f>IF('SOW Units'!C249="","",'SOW Units'!C249)</f>
        <v xml:space="preserve">Transport and Disposal of Mixed Debris  </v>
      </c>
      <c r="C1735" s="543"/>
      <c r="D1735" s="57" t="str">
        <f>IF('SOW Units'!E249="","",'SOW Units'!E249)</f>
        <v>Per Ton</v>
      </c>
      <c r="E1735" s="82">
        <f>'SOW Units'!L249</f>
        <v>0</v>
      </c>
      <c r="F1735" s="34">
        <f>'SOW Units'!G249</f>
        <v>55.12</v>
      </c>
      <c r="G1735" s="244">
        <f t="shared" si="304"/>
        <v>0</v>
      </c>
      <c r="H1735" s="85">
        <v>0</v>
      </c>
      <c r="I1735" s="360">
        <f t="shared" si="305"/>
        <v>0</v>
      </c>
      <c r="J1735" s="89">
        <v>0</v>
      </c>
      <c r="K1735" s="244">
        <f t="shared" si="292"/>
        <v>0</v>
      </c>
      <c r="L1735" s="93">
        <f t="shared" si="306"/>
        <v>0</v>
      </c>
      <c r="M1735" s="375">
        <f t="shared" si="307"/>
        <v>0</v>
      </c>
      <c r="N1735" s="225" t="b">
        <f t="shared" si="299"/>
        <v>0</v>
      </c>
      <c r="O1735" s="45"/>
      <c r="P1735" s="45"/>
      <c r="Q1735" s="45"/>
      <c r="R1735" s="45"/>
    </row>
    <row r="1736" spans="1:18" s="9" customFormat="1" ht="16.5" hidden="1" customHeight="1" x14ac:dyDescent="0.35">
      <c r="A1736" s="122" t="str">
        <f>'SOW Units'!B250</f>
        <v>12-6.</v>
      </c>
      <c r="B1736" s="542" t="str">
        <f>IF('SOW Units'!C250="","",'SOW Units'!C250)</f>
        <v>Transport and Disposal of Petroleum Impacted Soil (includes drum)</v>
      </c>
      <c r="C1736" s="543"/>
      <c r="D1736" s="57" t="str">
        <f>IF('SOW Units'!E250="","",'SOW Units'!E250)</f>
        <v>Per Drum</v>
      </c>
      <c r="E1736" s="82">
        <f>'SOW Units'!L250</f>
        <v>0</v>
      </c>
      <c r="F1736" s="34">
        <f>'SOW Units'!G250</f>
        <v>191</v>
      </c>
      <c r="G1736" s="244">
        <f t="shared" si="304"/>
        <v>0</v>
      </c>
      <c r="H1736" s="85">
        <v>0</v>
      </c>
      <c r="I1736" s="360">
        <f t="shared" si="305"/>
        <v>0</v>
      </c>
      <c r="J1736" s="89">
        <v>0</v>
      </c>
      <c r="K1736" s="244">
        <f t="shared" si="292"/>
        <v>0</v>
      </c>
      <c r="L1736" s="93">
        <f t="shared" si="306"/>
        <v>0</v>
      </c>
      <c r="M1736" s="375">
        <f t="shared" si="307"/>
        <v>0</v>
      </c>
      <c r="N1736" s="225" t="b">
        <f t="shared" si="299"/>
        <v>0</v>
      </c>
      <c r="O1736" s="45"/>
      <c r="P1736" s="45"/>
      <c r="Q1736" s="45"/>
      <c r="R1736" s="45"/>
    </row>
    <row r="1737" spans="1:18" s="9" customFormat="1" ht="16.5" hidden="1" customHeight="1" x14ac:dyDescent="0.35">
      <c r="A1737" s="122" t="str">
        <f>'SOW Units'!B251</f>
        <v>12-7.</v>
      </c>
      <c r="B1737" s="542" t="str">
        <f>IF('SOW Units'!C251="","",'SOW Units'!C251)</f>
        <v>Transport Petroleum Impacted Soil (bulk) ≤ 100 miles</v>
      </c>
      <c r="C1737" s="543"/>
      <c r="D1737" s="57" t="str">
        <f>IF('SOW Units'!E251="","",'SOW Units'!E251)</f>
        <v>Per Ton</v>
      </c>
      <c r="E1737" s="82">
        <f>'SOW Units'!L251</f>
        <v>0</v>
      </c>
      <c r="F1737" s="34">
        <f>'SOW Units'!G251</f>
        <v>28</v>
      </c>
      <c r="G1737" s="244">
        <f t="shared" si="304"/>
        <v>0</v>
      </c>
      <c r="H1737" s="85">
        <v>0</v>
      </c>
      <c r="I1737" s="360">
        <f t="shared" si="305"/>
        <v>0</v>
      </c>
      <c r="J1737" s="89">
        <v>0</v>
      </c>
      <c r="K1737" s="244">
        <f t="shared" si="292"/>
        <v>0</v>
      </c>
      <c r="L1737" s="93">
        <f t="shared" si="306"/>
        <v>0</v>
      </c>
      <c r="M1737" s="375">
        <f t="shared" si="307"/>
        <v>0</v>
      </c>
      <c r="N1737" s="225" t="b">
        <f t="shared" si="299"/>
        <v>0</v>
      </c>
      <c r="O1737" s="45"/>
      <c r="P1737" s="45"/>
      <c r="Q1737" s="45"/>
      <c r="R1737" s="45"/>
    </row>
    <row r="1738" spans="1:18" s="9" customFormat="1" ht="16.5" hidden="1" customHeight="1" x14ac:dyDescent="0.35">
      <c r="A1738" s="122" t="str">
        <f>'SOW Units'!B252</f>
        <v>12-8.</v>
      </c>
      <c r="B1738" s="542" t="str">
        <f>IF('SOW Units'!C252="","",'SOW Units'!C252)</f>
        <v>Transport Petroleum Impacted Soil (bulk) &gt; 100 miles</v>
      </c>
      <c r="C1738" s="543"/>
      <c r="D1738" s="57" t="str">
        <f>IF('SOW Units'!E252="","",'SOW Units'!E252)</f>
        <v>Per Ton</v>
      </c>
      <c r="E1738" s="82">
        <f>'SOW Units'!L252</f>
        <v>0</v>
      </c>
      <c r="F1738" s="34">
        <f>'SOW Units'!G252</f>
        <v>40.950000000000003</v>
      </c>
      <c r="G1738" s="244">
        <f t="shared" si="304"/>
        <v>0</v>
      </c>
      <c r="H1738" s="85">
        <v>0</v>
      </c>
      <c r="I1738" s="360">
        <f t="shared" si="305"/>
        <v>0</v>
      </c>
      <c r="J1738" s="89">
        <v>0</v>
      </c>
      <c r="K1738" s="244">
        <f t="shared" si="292"/>
        <v>0</v>
      </c>
      <c r="L1738" s="93">
        <f t="shared" si="306"/>
        <v>0</v>
      </c>
      <c r="M1738" s="375">
        <f t="shared" si="307"/>
        <v>0</v>
      </c>
      <c r="N1738" s="225" t="b">
        <f t="shared" si="299"/>
        <v>0</v>
      </c>
      <c r="O1738" s="45"/>
      <c r="P1738" s="45"/>
      <c r="Q1738" s="45"/>
      <c r="R1738" s="45"/>
    </row>
    <row r="1739" spans="1:18" s="9" customFormat="1" ht="16.5" hidden="1" customHeight="1" x14ac:dyDescent="0.35">
      <c r="A1739" s="122" t="str">
        <f>'SOW Units'!B253</f>
        <v>12-9.</v>
      </c>
      <c r="B1739" s="542" t="str">
        <f>IF('SOW Units'!C253="","",'SOW Units'!C253)</f>
        <v>Disposal of Petroleum Impacted Soil at a Landfill (bulk) ≤ 450 tons</v>
      </c>
      <c r="C1739" s="543"/>
      <c r="D1739" s="57" t="str">
        <f>IF('SOW Units'!E253="","",'SOW Units'!E253)</f>
        <v>Per Ton</v>
      </c>
      <c r="E1739" s="82">
        <f>'SOW Units'!L253</f>
        <v>0</v>
      </c>
      <c r="F1739" s="34">
        <f>'SOW Units'!G253</f>
        <v>32.409999999999997</v>
      </c>
      <c r="G1739" s="244">
        <f t="shared" si="304"/>
        <v>0</v>
      </c>
      <c r="H1739" s="85">
        <v>0</v>
      </c>
      <c r="I1739" s="360">
        <f t="shared" si="305"/>
        <v>0</v>
      </c>
      <c r="J1739" s="89">
        <v>0</v>
      </c>
      <c r="K1739" s="244">
        <f t="shared" si="292"/>
        <v>0</v>
      </c>
      <c r="L1739" s="93">
        <f t="shared" si="306"/>
        <v>0</v>
      </c>
      <c r="M1739" s="375">
        <f t="shared" si="307"/>
        <v>0</v>
      </c>
      <c r="N1739" s="225" t="b">
        <f t="shared" si="299"/>
        <v>0</v>
      </c>
      <c r="O1739" s="45"/>
      <c r="P1739" s="45"/>
      <c r="Q1739" s="45"/>
      <c r="R1739" s="45"/>
    </row>
    <row r="1740" spans="1:18" s="9" customFormat="1" ht="16.5" hidden="1" customHeight="1" x14ac:dyDescent="0.35">
      <c r="A1740" s="122" t="str">
        <f>'SOW Units'!B254</f>
        <v>12-10.</v>
      </c>
      <c r="B1740" s="542" t="str">
        <f>IF('SOW Units'!C254="","",'SOW Units'!C254)</f>
        <v>Disposal of Petroleum Impacted Soil at a Landfill (bulk) &gt; 450 tons</v>
      </c>
      <c r="C1740" s="543"/>
      <c r="D1740" s="57" t="str">
        <f>IF('SOW Units'!E254="","",'SOW Units'!E254)</f>
        <v>Per Ton</v>
      </c>
      <c r="E1740" s="82">
        <f>'SOW Units'!L254</f>
        <v>0</v>
      </c>
      <c r="F1740" s="34">
        <f>'SOW Units'!G254</f>
        <v>32.409999999999997</v>
      </c>
      <c r="G1740" s="244">
        <f t="shared" si="304"/>
        <v>0</v>
      </c>
      <c r="H1740" s="85">
        <v>0</v>
      </c>
      <c r="I1740" s="360">
        <f t="shared" si="305"/>
        <v>0</v>
      </c>
      <c r="J1740" s="89">
        <v>0</v>
      </c>
      <c r="K1740" s="244">
        <f t="shared" si="292"/>
        <v>0</v>
      </c>
      <c r="L1740" s="93">
        <f t="shared" si="306"/>
        <v>0</v>
      </c>
      <c r="M1740" s="375">
        <f t="shared" si="307"/>
        <v>0</v>
      </c>
      <c r="N1740" s="225" t="b">
        <f t="shared" si="299"/>
        <v>0</v>
      </c>
      <c r="O1740" s="45"/>
      <c r="P1740" s="45"/>
      <c r="Q1740" s="45"/>
      <c r="R1740" s="45"/>
    </row>
    <row r="1741" spans="1:18" s="9" customFormat="1" ht="16.5" hidden="1" customHeight="1" x14ac:dyDescent="0.35">
      <c r="A1741" s="122" t="str">
        <f>'SOW Units'!B255</f>
        <v>12-11.</v>
      </c>
      <c r="B1741" s="542" t="str">
        <f>IF('SOW Units'!C255="","",'SOW Units'!C255)</f>
        <v>Disposal of Petroleum Impacted Soil at a Thermal Treatment Facility (bulk) ≤ 450 tons</v>
      </c>
      <c r="C1741" s="543"/>
      <c r="D1741" s="57" t="str">
        <f>IF('SOW Units'!E255="","",'SOW Units'!E255)</f>
        <v>Per Ton</v>
      </c>
      <c r="E1741" s="82">
        <f>'SOW Units'!L255</f>
        <v>0</v>
      </c>
      <c r="F1741" s="34">
        <f>'SOW Units'!G255</f>
        <v>35</v>
      </c>
      <c r="G1741" s="244">
        <f t="shared" si="304"/>
        <v>0</v>
      </c>
      <c r="H1741" s="85">
        <v>0</v>
      </c>
      <c r="I1741" s="360">
        <f t="shared" si="305"/>
        <v>0</v>
      </c>
      <c r="J1741" s="89">
        <v>0</v>
      </c>
      <c r="K1741" s="244">
        <f t="shared" si="292"/>
        <v>0</v>
      </c>
      <c r="L1741" s="93">
        <f t="shared" si="306"/>
        <v>0</v>
      </c>
      <c r="M1741" s="375">
        <f t="shared" si="307"/>
        <v>0</v>
      </c>
      <c r="N1741" s="225" t="b">
        <f t="shared" si="299"/>
        <v>0</v>
      </c>
      <c r="O1741" s="45"/>
      <c r="P1741" s="45"/>
      <c r="Q1741" s="45"/>
      <c r="R1741" s="45"/>
    </row>
    <row r="1742" spans="1:18" s="8" customFormat="1" ht="16.5" hidden="1" customHeight="1" x14ac:dyDescent="0.35">
      <c r="A1742" s="122" t="str">
        <f>'SOW Units'!B256</f>
        <v>12-12.</v>
      </c>
      <c r="B1742" s="542" t="str">
        <f>IF('SOW Units'!C256="","",'SOW Units'!C256)</f>
        <v>Disposal of Petroleum Impacted Soil at a Thermal Treatment Facility (bulk) &gt; 450 tons</v>
      </c>
      <c r="C1742" s="543"/>
      <c r="D1742" s="57" t="str">
        <f>IF('SOW Units'!E256="","",'SOW Units'!E256)</f>
        <v>Per Ton</v>
      </c>
      <c r="E1742" s="82">
        <f>'SOW Units'!L256</f>
        <v>0</v>
      </c>
      <c r="F1742" s="34">
        <f>'SOW Units'!G256</f>
        <v>35</v>
      </c>
      <c r="G1742" s="244">
        <f t="shared" si="304"/>
        <v>0</v>
      </c>
      <c r="H1742" s="85">
        <v>0</v>
      </c>
      <c r="I1742" s="360">
        <f t="shared" si="305"/>
        <v>0</v>
      </c>
      <c r="J1742" s="89">
        <v>0</v>
      </c>
      <c r="K1742" s="244">
        <f t="shared" si="292"/>
        <v>0</v>
      </c>
      <c r="L1742" s="93">
        <f t="shared" si="306"/>
        <v>0</v>
      </c>
      <c r="M1742" s="375">
        <f t="shared" si="307"/>
        <v>0</v>
      </c>
      <c r="N1742" s="225" t="b">
        <f t="shared" si="299"/>
        <v>0</v>
      </c>
      <c r="O1742" s="36"/>
      <c r="P1742" s="36"/>
      <c r="Q1742" s="36"/>
      <c r="R1742" s="36"/>
    </row>
    <row r="1743" spans="1:18" s="8" customFormat="1" ht="16.5" hidden="1" customHeight="1" x14ac:dyDescent="0.35">
      <c r="A1743" s="122" t="str">
        <f>'SOW Units'!B257</f>
        <v>12-13.</v>
      </c>
      <c r="B1743" s="542" t="str">
        <f>IF('SOW Units'!C257="","",'SOW Units'!C257)</f>
        <v>Transport and Disposal of Petroleum Contact Water (includes drum)</v>
      </c>
      <c r="C1743" s="543"/>
      <c r="D1743" s="57" t="str">
        <f>IF('SOW Units'!E257="","",'SOW Units'!E257)</f>
        <v>Per Drum</v>
      </c>
      <c r="E1743" s="82">
        <f>'SOW Units'!L257</f>
        <v>0</v>
      </c>
      <c r="F1743" s="34">
        <f>'SOW Units'!G257</f>
        <v>210</v>
      </c>
      <c r="G1743" s="244">
        <f t="shared" si="304"/>
        <v>0</v>
      </c>
      <c r="H1743" s="85">
        <v>0</v>
      </c>
      <c r="I1743" s="360">
        <f t="shared" si="305"/>
        <v>0</v>
      </c>
      <c r="J1743" s="89">
        <v>0</v>
      </c>
      <c r="K1743" s="244">
        <f t="shared" si="292"/>
        <v>0</v>
      </c>
      <c r="L1743" s="93">
        <f t="shared" si="306"/>
        <v>0</v>
      </c>
      <c r="M1743" s="375">
        <f t="shared" si="307"/>
        <v>0</v>
      </c>
      <c r="N1743" s="225" t="b">
        <f t="shared" si="299"/>
        <v>0</v>
      </c>
      <c r="O1743" s="36"/>
      <c r="P1743" s="36"/>
      <c r="Q1743" s="36"/>
      <c r="R1743" s="36"/>
    </row>
    <row r="1744" spans="1:18" s="8" customFormat="1" ht="16.5" hidden="1" customHeight="1" x14ac:dyDescent="0.35">
      <c r="A1744" s="122" t="str">
        <f>'SOW Units'!B258</f>
        <v>12-14.</v>
      </c>
      <c r="B1744" s="542" t="str">
        <f>IF('SOW Units'!C258="","",'SOW Units'!C258)</f>
        <v>Transport and Disposal of Petroleum Contact Water (bulk)</v>
      </c>
      <c r="C1744" s="543"/>
      <c r="D1744" s="57" t="str">
        <f>IF('SOW Units'!E258="","",'SOW Units'!E258)</f>
        <v>Per Gallon</v>
      </c>
      <c r="E1744" s="82">
        <f>'SOW Units'!L258</f>
        <v>0</v>
      </c>
      <c r="F1744" s="34">
        <f>'SOW Units'!G258</f>
        <v>1.4</v>
      </c>
      <c r="G1744" s="244">
        <f t="shared" si="304"/>
        <v>0</v>
      </c>
      <c r="H1744" s="85">
        <v>0</v>
      </c>
      <c r="I1744" s="360">
        <f t="shared" si="305"/>
        <v>0</v>
      </c>
      <c r="J1744" s="89">
        <v>0</v>
      </c>
      <c r="K1744" s="244">
        <f t="shared" si="292"/>
        <v>0</v>
      </c>
      <c r="L1744" s="93">
        <f t="shared" si="306"/>
        <v>0</v>
      </c>
      <c r="M1744" s="375">
        <f t="shared" si="307"/>
        <v>0</v>
      </c>
      <c r="N1744" s="225" t="b">
        <f t="shared" si="299"/>
        <v>0</v>
      </c>
      <c r="O1744" s="36"/>
      <c r="P1744" s="36"/>
      <c r="Q1744" s="36"/>
      <c r="R1744" s="36"/>
    </row>
    <row r="1745" spans="1:18" s="8" customFormat="1" ht="16.5" hidden="1" customHeight="1" x14ac:dyDescent="0.35">
      <c r="A1745" s="122" t="str">
        <f>'SOW Units'!B259</f>
        <v>12-15.</v>
      </c>
      <c r="B1745" s="542" t="str">
        <f>IF('SOW Units'!C259="","",'SOW Units'!C259)</f>
        <v>Transport and Disposal of Petroleum Product (includes drum)</v>
      </c>
      <c r="C1745" s="543"/>
      <c r="D1745" s="57" t="str">
        <f>IF('SOW Units'!E259="","",'SOW Units'!E259)</f>
        <v>Per Drum</v>
      </c>
      <c r="E1745" s="82">
        <f>'SOW Units'!L259</f>
        <v>0</v>
      </c>
      <c r="F1745" s="34">
        <f>'SOW Units'!G259</f>
        <v>231</v>
      </c>
      <c r="G1745" s="244">
        <f t="shared" si="304"/>
        <v>0</v>
      </c>
      <c r="H1745" s="85">
        <v>0</v>
      </c>
      <c r="I1745" s="360">
        <f t="shared" si="305"/>
        <v>0</v>
      </c>
      <c r="J1745" s="89">
        <v>0</v>
      </c>
      <c r="K1745" s="244">
        <f t="shared" si="292"/>
        <v>0</v>
      </c>
      <c r="L1745" s="93">
        <f t="shared" si="306"/>
        <v>0</v>
      </c>
      <c r="M1745" s="375">
        <f t="shared" si="307"/>
        <v>0</v>
      </c>
      <c r="N1745" s="225" t="b">
        <f t="shared" si="299"/>
        <v>0</v>
      </c>
      <c r="O1745" s="36"/>
      <c r="P1745" s="36"/>
      <c r="Q1745" s="36"/>
      <c r="R1745" s="36"/>
    </row>
    <row r="1746" spans="1:18" s="8" customFormat="1" ht="16.5" hidden="1" customHeight="1" x14ac:dyDescent="0.35">
      <c r="A1746" s="122" t="str">
        <f>'SOW Units'!B260</f>
        <v>12-16.</v>
      </c>
      <c r="B1746" s="542" t="str">
        <f>IF('SOW Units'!C260="","",'SOW Units'!C260)</f>
        <v>Transport and Disposal of Petroleum Product (bulk)</v>
      </c>
      <c r="C1746" s="543"/>
      <c r="D1746" s="57" t="str">
        <f>IF('SOW Units'!E260="","",'SOW Units'!E260)</f>
        <v>Per Gallon</v>
      </c>
      <c r="E1746" s="82">
        <f>'SOW Units'!L260</f>
        <v>0</v>
      </c>
      <c r="F1746" s="34">
        <f>'SOW Units'!G260</f>
        <v>1.55</v>
      </c>
      <c r="G1746" s="244">
        <f t="shared" si="304"/>
        <v>0</v>
      </c>
      <c r="H1746" s="85">
        <v>0</v>
      </c>
      <c r="I1746" s="360">
        <f t="shared" si="305"/>
        <v>0</v>
      </c>
      <c r="J1746" s="89">
        <v>0</v>
      </c>
      <c r="K1746" s="244">
        <f t="shared" si="292"/>
        <v>0</v>
      </c>
      <c r="L1746" s="93">
        <f t="shared" si="306"/>
        <v>0</v>
      </c>
      <c r="M1746" s="375">
        <f t="shared" si="307"/>
        <v>0</v>
      </c>
      <c r="N1746" s="225" t="b">
        <f t="shared" si="299"/>
        <v>0</v>
      </c>
      <c r="O1746" s="36"/>
      <c r="P1746" s="36"/>
      <c r="Q1746" s="36"/>
      <c r="R1746" s="36"/>
    </row>
    <row r="1747" spans="1:18" s="8" customFormat="1" ht="16.5" hidden="1" customHeight="1" x14ac:dyDescent="0.35">
      <c r="A1747" s="122" t="str">
        <f>'SOW Units'!B261</f>
        <v>12-17.</v>
      </c>
      <c r="B1747" s="542" t="str">
        <f>IF('SOW Units'!C261="","",'SOW Units'!C261)</f>
        <v>Delivery, Pick Up and Rental of 20 Cubic Yard Roll-Off Container</v>
      </c>
      <c r="C1747" s="543"/>
      <c r="D1747" s="57" t="str">
        <f>IF('SOW Units'!E261="","",'SOW Units'!E261)</f>
        <v>Per Week</v>
      </c>
      <c r="E1747" s="82">
        <f>'SOW Units'!L261</f>
        <v>0</v>
      </c>
      <c r="F1747" s="34">
        <f>'SOW Units'!G261</f>
        <v>937.65</v>
      </c>
      <c r="G1747" s="244">
        <f t="shared" si="304"/>
        <v>0</v>
      </c>
      <c r="H1747" s="85">
        <v>0</v>
      </c>
      <c r="I1747" s="360">
        <f t="shared" si="305"/>
        <v>0</v>
      </c>
      <c r="J1747" s="89">
        <v>0</v>
      </c>
      <c r="K1747" s="244">
        <f t="shared" si="292"/>
        <v>0</v>
      </c>
      <c r="L1747" s="93">
        <f t="shared" si="306"/>
        <v>0</v>
      </c>
      <c r="M1747" s="375">
        <f t="shared" si="307"/>
        <v>0</v>
      </c>
      <c r="N1747" s="225" t="b">
        <f t="shared" si="299"/>
        <v>0</v>
      </c>
      <c r="O1747" s="36"/>
      <c r="P1747" s="36"/>
      <c r="Q1747" s="36"/>
      <c r="R1747" s="36"/>
    </row>
    <row r="1748" spans="1:18" s="8" customFormat="1" ht="16.5" hidden="1" customHeight="1" x14ac:dyDescent="0.35">
      <c r="A1748" s="122" t="str">
        <f>'SOW Units'!B262</f>
        <v>12-18.</v>
      </c>
      <c r="B1748" s="542" t="str">
        <f>IF('SOW Units'!C262="","",'SOW Units'!C262)</f>
        <v>Additional Rental of 20 Cubic Yard Roll-Off Container</v>
      </c>
      <c r="C1748" s="543"/>
      <c r="D1748" s="57" t="str">
        <f>IF('SOW Units'!E262="","",'SOW Units'!E262)</f>
        <v>Per Week</v>
      </c>
      <c r="E1748" s="82">
        <f>'SOW Units'!L262</f>
        <v>0</v>
      </c>
      <c r="F1748" s="34">
        <f>'SOW Units'!G262</f>
        <v>393.75</v>
      </c>
      <c r="G1748" s="244">
        <f t="shared" si="304"/>
        <v>0</v>
      </c>
      <c r="H1748" s="85">
        <v>0</v>
      </c>
      <c r="I1748" s="360">
        <f t="shared" si="305"/>
        <v>0</v>
      </c>
      <c r="J1748" s="89">
        <v>0</v>
      </c>
      <c r="K1748" s="244">
        <f t="shared" si="292"/>
        <v>0</v>
      </c>
      <c r="L1748" s="93">
        <f t="shared" si="306"/>
        <v>0</v>
      </c>
      <c r="M1748" s="375">
        <f t="shared" si="307"/>
        <v>0</v>
      </c>
      <c r="N1748" s="225" t="b">
        <f t="shared" si="299"/>
        <v>0</v>
      </c>
      <c r="O1748" s="36"/>
      <c r="P1748" s="36"/>
      <c r="Q1748" s="36"/>
      <c r="R1748" s="36"/>
    </row>
    <row r="1749" spans="1:18" s="8" customFormat="1" ht="17.25" hidden="1" customHeight="1" x14ac:dyDescent="0.35">
      <c r="A1749" s="253" t="str">
        <f>'SOW Units'!B263</f>
        <v>13.</v>
      </c>
      <c r="B1749" s="560" t="str">
        <f>IF('SOW Units'!C263="","",'SOW Units'!C263)</f>
        <v>RESURFACING</v>
      </c>
      <c r="C1749" s="561"/>
      <c r="D1749" s="206" t="str">
        <f>IF('SOW Units'!E263="","",'SOW Units'!E263)</f>
        <v/>
      </c>
      <c r="E1749" s="207"/>
      <c r="F1749" s="194"/>
      <c r="G1749" s="243"/>
      <c r="H1749" s="208"/>
      <c r="I1749" s="359"/>
      <c r="J1749" s="196"/>
      <c r="K1749" s="243"/>
      <c r="L1749" s="209"/>
      <c r="M1749" s="374"/>
      <c r="N1749" s="225" t="b">
        <f t="shared" si="299"/>
        <v>0</v>
      </c>
      <c r="O1749" s="36"/>
      <c r="P1749" s="36"/>
      <c r="Q1749" s="36"/>
      <c r="R1749" s="36"/>
    </row>
    <row r="1750" spans="1:18" s="8" customFormat="1" ht="16.5" hidden="1" customHeight="1" x14ac:dyDescent="0.35">
      <c r="A1750" s="122" t="str">
        <f>'SOW Units'!B264</f>
        <v>13-1.</v>
      </c>
      <c r="B1750" s="542" t="str">
        <f>IF('SOW Units'!C264="","",'SOW Units'!C264)</f>
        <v>Asphalt Paving - 2 inch thickness (includes sub-base)</v>
      </c>
      <c r="C1750" s="543"/>
      <c r="D1750" s="57" t="str">
        <f>IF('SOW Units'!E264="","",'SOW Units'!E264)</f>
        <v>Per Square Foot</v>
      </c>
      <c r="E1750" s="82">
        <f>'SOW Units'!L264</f>
        <v>0</v>
      </c>
      <c r="F1750" s="34">
        <f>'SOW Units'!G264</f>
        <v>7.88</v>
      </c>
      <c r="G1750" s="244">
        <f t="shared" ref="G1750:G1756" si="308">$F1750*E1750</f>
        <v>0</v>
      </c>
      <c r="H1750" s="85">
        <v>0</v>
      </c>
      <c r="I1750" s="360">
        <f t="shared" ref="I1750:I1756" si="309">H1750*F1750</f>
        <v>0</v>
      </c>
      <c r="J1750" s="89">
        <v>0</v>
      </c>
      <c r="K1750" s="244">
        <f t="shared" si="292"/>
        <v>0</v>
      </c>
      <c r="L1750" s="93">
        <f t="shared" ref="L1750:L1756" si="310">E1750-H1750-J1750</f>
        <v>0</v>
      </c>
      <c r="M1750" s="375">
        <f t="shared" ref="M1750:M1756" si="311">G1750-I1750-K1750</f>
        <v>0</v>
      </c>
      <c r="N1750" s="225" t="b">
        <f t="shared" si="299"/>
        <v>0</v>
      </c>
      <c r="O1750" s="36"/>
      <c r="P1750" s="36"/>
      <c r="Q1750" s="36"/>
      <c r="R1750" s="36"/>
    </row>
    <row r="1751" spans="1:18" s="8" customFormat="1" ht="16.5" hidden="1" customHeight="1" x14ac:dyDescent="0.35">
      <c r="A1751" s="122" t="str">
        <f>'SOW Units'!B265</f>
        <v>13-2.</v>
      </c>
      <c r="B1751" s="542" t="str">
        <f>IF('SOW Units'!C265="","",'SOW Units'!C265)</f>
        <v xml:space="preserve">Asphalt Paving - additional 1 inch thickness </v>
      </c>
      <c r="C1751" s="543"/>
      <c r="D1751" s="57" t="str">
        <f>IF('SOW Units'!E265="","",'SOW Units'!E265)</f>
        <v>Per Square Foot</v>
      </c>
      <c r="E1751" s="82">
        <f>'SOW Units'!L265</f>
        <v>0</v>
      </c>
      <c r="F1751" s="34">
        <f>'SOW Units'!G265</f>
        <v>3.1</v>
      </c>
      <c r="G1751" s="244">
        <f t="shared" si="308"/>
        <v>0</v>
      </c>
      <c r="H1751" s="85">
        <v>0</v>
      </c>
      <c r="I1751" s="360">
        <f t="shared" si="309"/>
        <v>0</v>
      </c>
      <c r="J1751" s="89">
        <v>0</v>
      </c>
      <c r="K1751" s="244">
        <f t="shared" si="292"/>
        <v>0</v>
      </c>
      <c r="L1751" s="93">
        <f t="shared" si="310"/>
        <v>0</v>
      </c>
      <c r="M1751" s="375">
        <f t="shared" si="311"/>
        <v>0</v>
      </c>
      <c r="N1751" s="225" t="b">
        <f t="shared" si="299"/>
        <v>0</v>
      </c>
      <c r="O1751" s="36"/>
      <c r="P1751" s="36"/>
      <c r="Q1751" s="36"/>
      <c r="R1751" s="36"/>
    </row>
    <row r="1752" spans="1:18" s="8" customFormat="1" ht="16.5" hidden="1" customHeight="1" x14ac:dyDescent="0.35">
      <c r="A1752" s="122" t="str">
        <f>'SOW Units'!B266</f>
        <v>13-3.</v>
      </c>
      <c r="B1752" s="542" t="str">
        <f>IF('SOW Units'!C266="","",'SOW Units'!C266)</f>
        <v>Concrete Paving - 4 inch thickness (includes sub-base)</v>
      </c>
      <c r="C1752" s="543"/>
      <c r="D1752" s="57" t="str">
        <f>IF('SOW Units'!E266="","",'SOW Units'!E266)</f>
        <v>Per Square Foot</v>
      </c>
      <c r="E1752" s="82">
        <f>'SOW Units'!L266</f>
        <v>0</v>
      </c>
      <c r="F1752" s="34">
        <f>'SOW Units'!G266</f>
        <v>9.9</v>
      </c>
      <c r="G1752" s="244">
        <f t="shared" si="308"/>
        <v>0</v>
      </c>
      <c r="H1752" s="85">
        <v>0</v>
      </c>
      <c r="I1752" s="360">
        <f t="shared" si="309"/>
        <v>0</v>
      </c>
      <c r="J1752" s="89">
        <v>0</v>
      </c>
      <c r="K1752" s="244">
        <f t="shared" si="292"/>
        <v>0</v>
      </c>
      <c r="L1752" s="93">
        <f t="shared" si="310"/>
        <v>0</v>
      </c>
      <c r="M1752" s="375">
        <f t="shared" si="311"/>
        <v>0</v>
      </c>
      <c r="N1752" s="225" t="b">
        <f t="shared" si="299"/>
        <v>0</v>
      </c>
      <c r="O1752" s="36"/>
      <c r="P1752" s="36"/>
      <c r="Q1752" s="36"/>
      <c r="R1752" s="36"/>
    </row>
    <row r="1753" spans="1:18" s="8" customFormat="1" ht="16.5" hidden="1" customHeight="1" x14ac:dyDescent="0.35">
      <c r="A1753" s="122" t="str">
        <f>'SOW Units'!B267</f>
        <v>13-4.</v>
      </c>
      <c r="B1753" s="542" t="str">
        <f>IF('SOW Units'!C267="","",'SOW Units'!C267)</f>
        <v xml:space="preserve">Concrete Paving - additional 1 inch thickness </v>
      </c>
      <c r="C1753" s="543"/>
      <c r="D1753" s="57" t="str">
        <f>IF('SOW Units'!E267="","",'SOW Units'!E267)</f>
        <v>Per Square Foot</v>
      </c>
      <c r="E1753" s="82">
        <f>'SOW Units'!L267</f>
        <v>0</v>
      </c>
      <c r="F1753" s="34">
        <f>'SOW Units'!G267</f>
        <v>2.52</v>
      </c>
      <c r="G1753" s="244">
        <f t="shared" si="308"/>
        <v>0</v>
      </c>
      <c r="H1753" s="85">
        <v>0</v>
      </c>
      <c r="I1753" s="360">
        <f t="shared" si="309"/>
        <v>0</v>
      </c>
      <c r="J1753" s="89">
        <v>0</v>
      </c>
      <c r="K1753" s="244">
        <f t="shared" si="292"/>
        <v>0</v>
      </c>
      <c r="L1753" s="93">
        <f t="shared" si="310"/>
        <v>0</v>
      </c>
      <c r="M1753" s="375">
        <f t="shared" si="311"/>
        <v>0</v>
      </c>
      <c r="N1753" s="225" t="b">
        <f t="shared" si="299"/>
        <v>0</v>
      </c>
      <c r="O1753" s="36"/>
      <c r="P1753" s="36"/>
      <c r="Q1753" s="36"/>
      <c r="R1753" s="36"/>
    </row>
    <row r="1754" spans="1:18" s="8" customFormat="1" ht="16.5" hidden="1" customHeight="1" x14ac:dyDescent="0.35">
      <c r="A1754" s="122" t="str">
        <f>'SOW Units'!B268</f>
        <v>13-5.</v>
      </c>
      <c r="B1754" s="542" t="str">
        <f>IF('SOW Units'!C268="","",'SOW Units'!C268)</f>
        <v>Crushed Lime Rock Cover - 2 inch thickness</v>
      </c>
      <c r="C1754" s="543"/>
      <c r="D1754" s="57" t="str">
        <f>IF('SOW Units'!E268="","",'SOW Units'!E268)</f>
        <v>Per Square Foot</v>
      </c>
      <c r="E1754" s="82">
        <f>'SOW Units'!L268</f>
        <v>0</v>
      </c>
      <c r="F1754" s="34">
        <f>'SOW Units'!G268</f>
        <v>3.3</v>
      </c>
      <c r="G1754" s="244">
        <f t="shared" si="308"/>
        <v>0</v>
      </c>
      <c r="H1754" s="85">
        <v>0</v>
      </c>
      <c r="I1754" s="360">
        <f t="shared" si="309"/>
        <v>0</v>
      </c>
      <c r="J1754" s="89">
        <v>0</v>
      </c>
      <c r="K1754" s="244">
        <f t="shared" si="292"/>
        <v>0</v>
      </c>
      <c r="L1754" s="93">
        <f t="shared" si="310"/>
        <v>0</v>
      </c>
      <c r="M1754" s="375">
        <f t="shared" si="311"/>
        <v>0</v>
      </c>
      <c r="N1754" s="225" t="b">
        <f t="shared" si="299"/>
        <v>0</v>
      </c>
      <c r="O1754" s="36"/>
      <c r="P1754" s="36"/>
      <c r="Q1754" s="36"/>
      <c r="R1754" s="36"/>
    </row>
    <row r="1755" spans="1:18" s="8" customFormat="1" ht="16.5" hidden="1" customHeight="1" x14ac:dyDescent="0.35">
      <c r="A1755" s="122" t="str">
        <f>'SOW Units'!B269</f>
        <v>13-6.</v>
      </c>
      <c r="B1755" s="542" t="str">
        <f>IF('SOW Units'!C269="","",'SOW Units'!C269)</f>
        <v>Grass - Sod</v>
      </c>
      <c r="C1755" s="543"/>
      <c r="D1755" s="57" t="str">
        <f>IF('SOW Units'!E269="","",'SOW Units'!E269)</f>
        <v>Per Square Foot</v>
      </c>
      <c r="E1755" s="82">
        <f>'SOW Units'!L269</f>
        <v>0</v>
      </c>
      <c r="F1755" s="34">
        <f>'SOW Units'!G269</f>
        <v>1.72</v>
      </c>
      <c r="G1755" s="244">
        <f t="shared" si="308"/>
        <v>0</v>
      </c>
      <c r="H1755" s="85">
        <v>0</v>
      </c>
      <c r="I1755" s="360">
        <f t="shared" si="309"/>
        <v>0</v>
      </c>
      <c r="J1755" s="89">
        <v>0</v>
      </c>
      <c r="K1755" s="244">
        <f t="shared" ref="K1755:K1817" si="312">$F1755*J1755</f>
        <v>0</v>
      </c>
      <c r="L1755" s="93">
        <f t="shared" si="310"/>
        <v>0</v>
      </c>
      <c r="M1755" s="375">
        <f t="shared" si="311"/>
        <v>0</v>
      </c>
      <c r="N1755" s="225" t="b">
        <f t="shared" si="299"/>
        <v>0</v>
      </c>
      <c r="O1755" s="36"/>
      <c r="P1755" s="36"/>
      <c r="Q1755" s="36"/>
      <c r="R1755" s="36"/>
    </row>
    <row r="1756" spans="1:18" s="8" customFormat="1" ht="16.5" hidden="1" customHeight="1" x14ac:dyDescent="0.35">
      <c r="A1756" s="122" t="str">
        <f>'SOW Units'!B270</f>
        <v>13-7.</v>
      </c>
      <c r="B1756" s="542" t="str">
        <f>IF('SOW Units'!C270="","",'SOW Units'!C270)</f>
        <v xml:space="preserve">Grass - Seed and Mulch </v>
      </c>
      <c r="C1756" s="543"/>
      <c r="D1756" s="57" t="str">
        <f>IF('SOW Units'!E270="","",'SOW Units'!E270)</f>
        <v>Per Square Foot</v>
      </c>
      <c r="E1756" s="82">
        <f>'SOW Units'!L270</f>
        <v>0</v>
      </c>
      <c r="F1756" s="34">
        <f>'SOW Units'!G270</f>
        <v>0.8</v>
      </c>
      <c r="G1756" s="244">
        <f t="shared" si="308"/>
        <v>0</v>
      </c>
      <c r="H1756" s="85">
        <v>0</v>
      </c>
      <c r="I1756" s="360">
        <f t="shared" si="309"/>
        <v>0</v>
      </c>
      <c r="J1756" s="89">
        <v>0</v>
      </c>
      <c r="K1756" s="244">
        <f t="shared" si="312"/>
        <v>0</v>
      </c>
      <c r="L1756" s="93">
        <f t="shared" si="310"/>
        <v>0</v>
      </c>
      <c r="M1756" s="375">
        <f t="shared" si="311"/>
        <v>0</v>
      </c>
      <c r="N1756" s="225" t="b">
        <f t="shared" si="299"/>
        <v>0</v>
      </c>
      <c r="O1756" s="36"/>
      <c r="P1756" s="36"/>
      <c r="Q1756" s="36"/>
      <c r="R1756" s="36"/>
    </row>
    <row r="1757" spans="1:18" s="8" customFormat="1" ht="17.25" hidden="1" customHeight="1" x14ac:dyDescent="0.35">
      <c r="A1757" s="253" t="str">
        <f>'SOW Units'!B271</f>
        <v>14.</v>
      </c>
      <c r="B1757" s="560" t="str">
        <f>IF('SOW Units'!C271="","",'SOW Units'!C271)</f>
        <v>IN-SITU INJECTION</v>
      </c>
      <c r="C1757" s="561"/>
      <c r="D1757" s="206" t="str">
        <f>IF('SOW Units'!E271="","",'SOW Units'!E271)</f>
        <v/>
      </c>
      <c r="E1757" s="207"/>
      <c r="F1757" s="194"/>
      <c r="G1757" s="243"/>
      <c r="H1757" s="208"/>
      <c r="I1757" s="359"/>
      <c r="J1757" s="196"/>
      <c r="K1757" s="243"/>
      <c r="L1757" s="209"/>
      <c r="M1757" s="374"/>
      <c r="N1757" s="225" t="b">
        <f t="shared" si="299"/>
        <v>0</v>
      </c>
      <c r="O1757" s="36"/>
      <c r="P1757" s="36"/>
      <c r="Q1757" s="36"/>
      <c r="R1757" s="36"/>
    </row>
    <row r="1758" spans="1:18" s="8" customFormat="1" ht="16.5" hidden="1" customHeight="1" x14ac:dyDescent="0.35">
      <c r="A1758" s="122" t="str">
        <f>'SOW Units'!B272</f>
        <v>14-1.a.</v>
      </c>
      <c r="B1758" s="542" t="str">
        <f>IF('SOW Units'!C272="","",'SOW Units'!C272)</f>
        <v>Direct Push Boring with In-Situ Injection</v>
      </c>
      <c r="C1758" s="543"/>
      <c r="D1758" s="57" t="str">
        <f>IF('SOW Units'!E272="","",'SOW Units'!E272)</f>
        <v>Per Day</v>
      </c>
      <c r="E1758" s="82">
        <f>'SOW Units'!L272</f>
        <v>0</v>
      </c>
      <c r="F1758" s="34">
        <f>'SOW Units'!G272</f>
        <v>5145</v>
      </c>
      <c r="G1758" s="244">
        <f t="shared" ref="G1758:G1762" si="313">$F1758*E1758</f>
        <v>0</v>
      </c>
      <c r="H1758" s="85">
        <v>0</v>
      </c>
      <c r="I1758" s="360">
        <f t="shared" ref="I1758:I1762" si="314">H1758*F1758</f>
        <v>0</v>
      </c>
      <c r="J1758" s="89">
        <v>0</v>
      </c>
      <c r="K1758" s="244">
        <f t="shared" si="312"/>
        <v>0</v>
      </c>
      <c r="L1758" s="93">
        <f t="shared" ref="L1758:L1762" si="315">E1758-H1758-J1758</f>
        <v>0</v>
      </c>
      <c r="M1758" s="375">
        <f t="shared" ref="M1758:M1762" si="316">G1758-I1758-K1758</f>
        <v>0</v>
      </c>
      <c r="N1758" s="225" t="b">
        <f t="shared" si="299"/>
        <v>0</v>
      </c>
      <c r="O1758" s="36"/>
      <c r="P1758" s="36"/>
      <c r="Q1758" s="36"/>
      <c r="R1758" s="36"/>
    </row>
    <row r="1759" spans="1:18" s="8" customFormat="1" ht="16.5" hidden="1" customHeight="1" x14ac:dyDescent="0.35">
      <c r="A1759" s="122" t="str">
        <f>'SOW Units'!B273</f>
        <v>14-2.a.</v>
      </c>
      <c r="B1759" s="542" t="str">
        <f>IF('SOW Units'!C273="","",'SOW Units'!C273)</f>
        <v>In-Situ Injection Into Existing Well/Treatment Point</v>
      </c>
      <c r="C1759" s="543"/>
      <c r="D1759" s="57" t="str">
        <f>IF('SOW Units'!E273="","",'SOW Units'!E273)</f>
        <v>Per Day</v>
      </c>
      <c r="E1759" s="82">
        <f>'SOW Units'!L273</f>
        <v>0</v>
      </c>
      <c r="F1759" s="34">
        <f>'SOW Units'!G273</f>
        <v>4079.25</v>
      </c>
      <c r="G1759" s="244">
        <f t="shared" si="313"/>
        <v>0</v>
      </c>
      <c r="H1759" s="85">
        <v>0</v>
      </c>
      <c r="I1759" s="360">
        <f t="shared" si="314"/>
        <v>0</v>
      </c>
      <c r="J1759" s="89">
        <v>0</v>
      </c>
      <c r="K1759" s="244">
        <f t="shared" si="312"/>
        <v>0</v>
      </c>
      <c r="L1759" s="93">
        <f t="shared" si="315"/>
        <v>0</v>
      </c>
      <c r="M1759" s="375">
        <f t="shared" si="316"/>
        <v>0</v>
      </c>
      <c r="N1759" s="225" t="b">
        <f t="shared" si="299"/>
        <v>0</v>
      </c>
      <c r="O1759" s="36"/>
      <c r="P1759" s="36"/>
      <c r="Q1759" s="36"/>
      <c r="R1759" s="36"/>
    </row>
    <row r="1760" spans="1:18" s="8" customFormat="1" ht="16.5" hidden="1" customHeight="1" x14ac:dyDescent="0.35">
      <c r="A1760" s="122" t="str">
        <f>'SOW Units'!B274</f>
        <v>14-3.</v>
      </c>
      <c r="B1760" s="542" t="str">
        <f>IF('SOW Units'!C274="","",'SOW Units'!C274)</f>
        <v>Materials to be Injected</v>
      </c>
      <c r="C1760" s="543"/>
      <c r="D1760" s="57" t="str">
        <f>IF('SOW Units'!E274="","",'SOW Units'!E274)</f>
        <v>Reimbursable*</v>
      </c>
      <c r="E1760" s="82">
        <f>'SOW Units'!L274</f>
        <v>0</v>
      </c>
      <c r="F1760" s="34">
        <f>'SOW Units'!G274</f>
        <v>1</v>
      </c>
      <c r="G1760" s="244">
        <f t="shared" si="313"/>
        <v>0</v>
      </c>
      <c r="H1760" s="85">
        <v>0</v>
      </c>
      <c r="I1760" s="360">
        <f t="shared" si="314"/>
        <v>0</v>
      </c>
      <c r="J1760" s="89">
        <v>0</v>
      </c>
      <c r="K1760" s="244">
        <f t="shared" si="312"/>
        <v>0</v>
      </c>
      <c r="L1760" s="93">
        <f t="shared" si="315"/>
        <v>0</v>
      </c>
      <c r="M1760" s="375">
        <f t="shared" si="316"/>
        <v>0</v>
      </c>
      <c r="N1760" s="225" t="b">
        <f t="shared" si="299"/>
        <v>0</v>
      </c>
      <c r="O1760" s="36"/>
      <c r="P1760" s="36"/>
      <c r="Q1760" s="36"/>
      <c r="R1760" s="36"/>
    </row>
    <row r="1761" spans="1:18" s="8" customFormat="1" ht="16.5" hidden="1" customHeight="1" x14ac:dyDescent="0.35">
      <c r="A1761" s="122" t="str">
        <f>'SOW Units'!B275</f>
        <v>14-4.</v>
      </c>
      <c r="B1761" s="542" t="str">
        <f>IF('SOW Units'!C275="","",'SOW Units'!C275)</f>
        <v>Groundwater Injection System (not by direct push)</v>
      </c>
      <c r="C1761" s="543"/>
      <c r="D1761" s="57" t="str">
        <f>IF('SOW Units'!E275="","",'SOW Units'!E275)</f>
        <v>Per Week</v>
      </c>
      <c r="E1761" s="82">
        <f>'SOW Units'!L275</f>
        <v>0</v>
      </c>
      <c r="F1761" s="34">
        <f>'SOW Units'!G275</f>
        <v>5565</v>
      </c>
      <c r="G1761" s="244">
        <f t="shared" si="313"/>
        <v>0</v>
      </c>
      <c r="H1761" s="85">
        <v>0</v>
      </c>
      <c r="I1761" s="360">
        <f t="shared" si="314"/>
        <v>0</v>
      </c>
      <c r="J1761" s="89">
        <v>0</v>
      </c>
      <c r="K1761" s="244">
        <f t="shared" si="312"/>
        <v>0</v>
      </c>
      <c r="L1761" s="93">
        <f t="shared" si="315"/>
        <v>0</v>
      </c>
      <c r="M1761" s="375">
        <f t="shared" si="316"/>
        <v>0</v>
      </c>
      <c r="N1761" s="225" t="b">
        <f t="shared" si="299"/>
        <v>0</v>
      </c>
      <c r="O1761" s="36"/>
      <c r="P1761" s="36"/>
      <c r="Q1761" s="36"/>
      <c r="R1761" s="36"/>
    </row>
    <row r="1762" spans="1:18" s="8" customFormat="1" ht="16.5" hidden="1" customHeight="1" x14ac:dyDescent="0.35">
      <c r="A1762" s="122" t="str">
        <f>'SOW Units'!B276</f>
        <v>14-5.</v>
      </c>
      <c r="B1762" s="542" t="str">
        <f>IF('SOW Units'!C276="","",'SOW Units'!C276)</f>
        <v>Groundwater Injection System (not by direct push)</v>
      </c>
      <c r="C1762" s="543"/>
      <c r="D1762" s="57" t="str">
        <f>IF('SOW Units'!E276="","",'SOW Units'!E276)</f>
        <v>Per Month</v>
      </c>
      <c r="E1762" s="82">
        <f>'SOW Units'!L276</f>
        <v>0</v>
      </c>
      <c r="F1762" s="34">
        <f>'SOW Units'!G276</f>
        <v>9030</v>
      </c>
      <c r="G1762" s="244">
        <f t="shared" si="313"/>
        <v>0</v>
      </c>
      <c r="H1762" s="85">
        <v>0</v>
      </c>
      <c r="I1762" s="360">
        <f t="shared" si="314"/>
        <v>0</v>
      </c>
      <c r="J1762" s="89">
        <v>0</v>
      </c>
      <c r="K1762" s="244">
        <f t="shared" si="312"/>
        <v>0</v>
      </c>
      <c r="L1762" s="93">
        <f t="shared" si="315"/>
        <v>0</v>
      </c>
      <c r="M1762" s="375">
        <f t="shared" si="316"/>
        <v>0</v>
      </c>
      <c r="N1762" s="225" t="b">
        <f t="shared" si="299"/>
        <v>0</v>
      </c>
      <c r="O1762" s="36"/>
      <c r="P1762" s="36"/>
      <c r="Q1762" s="36"/>
      <c r="R1762" s="36"/>
    </row>
    <row r="1763" spans="1:18" s="8" customFormat="1" ht="17.25" hidden="1" customHeight="1" x14ac:dyDescent="0.35">
      <c r="A1763" s="253" t="str">
        <f>'SOW Units'!B277</f>
        <v>15.</v>
      </c>
      <c r="B1763" s="560" t="str">
        <f>IF('SOW Units'!C277="","",'SOW Units'!C277)</f>
        <v>REMEDIAL ACTION CONSTRUCTION</v>
      </c>
      <c r="C1763" s="561"/>
      <c r="D1763" s="206" t="str">
        <f>IF('SOW Units'!E277="","",'SOW Units'!E277)</f>
        <v/>
      </c>
      <c r="E1763" s="207"/>
      <c r="F1763" s="194"/>
      <c r="G1763" s="243"/>
      <c r="H1763" s="208"/>
      <c r="I1763" s="359"/>
      <c r="J1763" s="196"/>
      <c r="K1763" s="243"/>
      <c r="L1763" s="209"/>
      <c r="M1763" s="374"/>
      <c r="N1763" s="225" t="b">
        <f t="shared" si="299"/>
        <v>0</v>
      </c>
      <c r="O1763" s="36"/>
      <c r="P1763" s="36"/>
      <c r="Q1763" s="36"/>
      <c r="R1763" s="36"/>
    </row>
    <row r="1764" spans="1:18" s="8" customFormat="1" ht="17.25" hidden="1" customHeight="1" x14ac:dyDescent="0.35">
      <c r="A1764" s="253" t="str">
        <f>'SOW Units'!B278</f>
        <v>15.A.</v>
      </c>
      <c r="B1764" s="560" t="str">
        <f>IF('SOW Units'!C278="","",'SOW Units'!C278)</f>
        <v>TRENCHING</v>
      </c>
      <c r="C1764" s="561"/>
      <c r="D1764" s="206" t="str">
        <f>IF('SOW Units'!E278="","",'SOW Units'!E278)</f>
        <v/>
      </c>
      <c r="E1764" s="207"/>
      <c r="F1764" s="194"/>
      <c r="G1764" s="243"/>
      <c r="H1764" s="208"/>
      <c r="I1764" s="359"/>
      <c r="J1764" s="196"/>
      <c r="K1764" s="243"/>
      <c r="L1764" s="209"/>
      <c r="M1764" s="374"/>
      <c r="N1764" s="225" t="b">
        <f t="shared" ref="N1764:N1827" si="317">IF(E1764&gt;0,TRUE,FALSE)</f>
        <v>0</v>
      </c>
      <c r="O1764" s="36"/>
      <c r="P1764" s="36"/>
      <c r="Q1764" s="36"/>
      <c r="R1764" s="36"/>
    </row>
    <row r="1765" spans="1:18" s="8" customFormat="1" ht="32.25" hidden="1" customHeight="1" x14ac:dyDescent="0.35">
      <c r="A1765" s="122" t="str">
        <f>'SOW Units'!B279</f>
        <v>15-1.a.</v>
      </c>
      <c r="B1765" s="542" t="str">
        <f>IF('SOW Units'!C279="","",'SOW Units'!C279)</f>
        <v>Trenching and Installation of 1-10 Plumbing (and Electrical) Lines in Trench</v>
      </c>
      <c r="C1765" s="543"/>
      <c r="D1765" s="252" t="str">
        <f>IF('SOW Units'!E279="","",'SOW Units'!E279)</f>
        <v>Per Linear Foot of Trench</v>
      </c>
      <c r="E1765" s="82">
        <f>'SOW Units'!L279</f>
        <v>0</v>
      </c>
      <c r="F1765" s="34">
        <f>'SOW Units'!G279</f>
        <v>48.61</v>
      </c>
      <c r="G1765" s="244">
        <f t="shared" ref="G1765:G1772" si="318">$F1765*E1765</f>
        <v>0</v>
      </c>
      <c r="H1765" s="85">
        <v>0</v>
      </c>
      <c r="I1765" s="360">
        <f t="shared" ref="I1765:I1772" si="319">H1765*F1765</f>
        <v>0</v>
      </c>
      <c r="J1765" s="89">
        <v>0</v>
      </c>
      <c r="K1765" s="244">
        <f t="shared" si="312"/>
        <v>0</v>
      </c>
      <c r="L1765" s="93">
        <f t="shared" ref="L1765:L1772" si="320">E1765-H1765-J1765</f>
        <v>0</v>
      </c>
      <c r="M1765" s="375">
        <f t="shared" ref="M1765:M1772" si="321">G1765-I1765-K1765</f>
        <v>0</v>
      </c>
      <c r="N1765" s="225" t="b">
        <f t="shared" si="317"/>
        <v>0</v>
      </c>
      <c r="O1765" s="36"/>
      <c r="P1765" s="36"/>
      <c r="Q1765" s="36"/>
      <c r="R1765" s="36"/>
    </row>
    <row r="1766" spans="1:18" s="8" customFormat="1" ht="32.25" hidden="1" customHeight="1" x14ac:dyDescent="0.35">
      <c r="A1766" s="122" t="str">
        <f>'SOW Units'!B280</f>
        <v>15-1.b.</v>
      </c>
      <c r="B1766" s="542" t="str">
        <f>IF('SOW Units'!C280="","",'SOW Units'!C280)</f>
        <v>Trenching and Installation of 11 - 20  Lines</v>
      </c>
      <c r="C1766" s="543"/>
      <c r="D1766" s="252" t="str">
        <f>IF('SOW Units'!E280="","",'SOW Units'!E280)</f>
        <v>Per Linear Foot of Trench</v>
      </c>
      <c r="E1766" s="82">
        <f>'SOW Units'!L280</f>
        <v>0</v>
      </c>
      <c r="F1766" s="34">
        <f>'SOW Units'!G280</f>
        <v>60.76</v>
      </c>
      <c r="G1766" s="244">
        <f t="shared" si="318"/>
        <v>0</v>
      </c>
      <c r="H1766" s="85">
        <v>0</v>
      </c>
      <c r="I1766" s="360">
        <f t="shared" si="319"/>
        <v>0</v>
      </c>
      <c r="J1766" s="89">
        <v>0</v>
      </c>
      <c r="K1766" s="244">
        <f t="shared" si="312"/>
        <v>0</v>
      </c>
      <c r="L1766" s="93">
        <f t="shared" si="320"/>
        <v>0</v>
      </c>
      <c r="M1766" s="375">
        <f t="shared" si="321"/>
        <v>0</v>
      </c>
      <c r="N1766" s="225" t="b">
        <f t="shared" si="317"/>
        <v>0</v>
      </c>
      <c r="O1766" s="36"/>
      <c r="P1766" s="36"/>
      <c r="Q1766" s="36"/>
      <c r="R1766" s="36"/>
    </row>
    <row r="1767" spans="1:18" s="8" customFormat="1" ht="32.25" hidden="1" customHeight="1" x14ac:dyDescent="0.35">
      <c r="A1767" s="122" t="str">
        <f>'SOW Units'!B281</f>
        <v>15-1.c.</v>
      </c>
      <c r="B1767" s="542" t="str">
        <f>IF('SOW Units'!C281="","",'SOW Units'!C281)</f>
        <v>Trenching and Installation of 21 - 30 Lines</v>
      </c>
      <c r="C1767" s="543"/>
      <c r="D1767" s="252" t="str">
        <f>IF('SOW Units'!E281="","",'SOW Units'!E281)</f>
        <v>Per Linear Foot of Trench</v>
      </c>
      <c r="E1767" s="82">
        <f>'SOW Units'!L281</f>
        <v>0</v>
      </c>
      <c r="F1767" s="34">
        <f>'SOW Units'!G281</f>
        <v>72.92</v>
      </c>
      <c r="G1767" s="244">
        <f t="shared" si="318"/>
        <v>0</v>
      </c>
      <c r="H1767" s="85">
        <v>0</v>
      </c>
      <c r="I1767" s="360">
        <f t="shared" si="319"/>
        <v>0</v>
      </c>
      <c r="J1767" s="89">
        <v>0</v>
      </c>
      <c r="K1767" s="244">
        <f t="shared" si="312"/>
        <v>0</v>
      </c>
      <c r="L1767" s="93">
        <f t="shared" si="320"/>
        <v>0</v>
      </c>
      <c r="M1767" s="375">
        <f t="shared" si="321"/>
        <v>0</v>
      </c>
      <c r="N1767" s="225" t="b">
        <f t="shared" si="317"/>
        <v>0</v>
      </c>
      <c r="O1767" s="36"/>
      <c r="P1767" s="36"/>
      <c r="Q1767" s="36"/>
      <c r="R1767" s="36"/>
    </row>
    <row r="1768" spans="1:18" s="8" customFormat="1" ht="32.25" hidden="1" customHeight="1" x14ac:dyDescent="0.35">
      <c r="A1768" s="122" t="str">
        <f>'SOW Units'!B282</f>
        <v>15-1.d.</v>
      </c>
      <c r="B1768" s="542" t="str">
        <f>IF('SOW Units'!C282="","",'SOW Units'!C282)</f>
        <v>Trenching and Installation of Additional 1-10 Lines Greater Than 30 Lines</v>
      </c>
      <c r="C1768" s="543"/>
      <c r="D1768" s="252" t="str">
        <f>IF('SOW Units'!E282="","",'SOW Units'!E282)</f>
        <v>Per Linear Foot of Trench</v>
      </c>
      <c r="E1768" s="82">
        <f>'SOW Units'!L282</f>
        <v>0</v>
      </c>
      <c r="F1768" s="34">
        <f>'SOW Units'!G282</f>
        <v>30.37</v>
      </c>
      <c r="G1768" s="244">
        <f t="shared" si="318"/>
        <v>0</v>
      </c>
      <c r="H1768" s="85">
        <v>0</v>
      </c>
      <c r="I1768" s="360">
        <f t="shared" si="319"/>
        <v>0</v>
      </c>
      <c r="J1768" s="89">
        <v>0</v>
      </c>
      <c r="K1768" s="244">
        <f t="shared" si="312"/>
        <v>0</v>
      </c>
      <c r="L1768" s="93">
        <f t="shared" si="320"/>
        <v>0</v>
      </c>
      <c r="M1768" s="375">
        <f t="shared" si="321"/>
        <v>0</v>
      </c>
      <c r="N1768" s="225" t="b">
        <f t="shared" si="317"/>
        <v>0</v>
      </c>
      <c r="O1768" s="36"/>
      <c r="P1768" s="36"/>
      <c r="Q1768" s="36"/>
      <c r="R1768" s="36"/>
    </row>
    <row r="1769" spans="1:18" s="8" customFormat="1" ht="32.25" hidden="1" customHeight="1" x14ac:dyDescent="0.35">
      <c r="A1769" s="122" t="str">
        <f>'SOW Units'!B283</f>
        <v>15-2.a.</v>
      </c>
      <c r="B1769" s="542" t="str">
        <f>IF('SOW Units'!C283="","",'SOW Units'!C283)</f>
        <v>Installation of Plumbing (and Electrical) Lines Above Ground:  Per Linear Foot of Piping.  Electrical lines are not counted in determination of costs.</v>
      </c>
      <c r="C1769" s="543"/>
      <c r="D1769" s="57" t="str">
        <f>IF('SOW Units'!E283="","",'SOW Units'!E283)</f>
        <v>Per Foot</v>
      </c>
      <c r="E1769" s="82">
        <f>'SOW Units'!L283</f>
        <v>0</v>
      </c>
      <c r="F1769" s="34">
        <f>'SOW Units'!G283</f>
        <v>17.350000000000001</v>
      </c>
      <c r="G1769" s="244">
        <f t="shared" si="318"/>
        <v>0</v>
      </c>
      <c r="H1769" s="85">
        <v>0</v>
      </c>
      <c r="I1769" s="360">
        <f t="shared" si="319"/>
        <v>0</v>
      </c>
      <c r="J1769" s="89">
        <v>0</v>
      </c>
      <c r="K1769" s="244">
        <f t="shared" si="312"/>
        <v>0</v>
      </c>
      <c r="L1769" s="93">
        <f t="shared" si="320"/>
        <v>0</v>
      </c>
      <c r="M1769" s="375">
        <f t="shared" si="321"/>
        <v>0</v>
      </c>
      <c r="N1769" s="225" t="b">
        <f t="shared" si="317"/>
        <v>0</v>
      </c>
      <c r="O1769" s="36"/>
      <c r="P1769" s="36"/>
      <c r="Q1769" s="36"/>
      <c r="R1769" s="36"/>
    </row>
    <row r="1770" spans="1:18" s="8" customFormat="1" ht="32.25" hidden="1" customHeight="1" x14ac:dyDescent="0.35">
      <c r="A1770" s="122" t="str">
        <f>'SOW Units'!B284</f>
        <v>15-3.</v>
      </c>
      <c r="B1770" s="542" t="str">
        <f>IF('SOW Units'!C284="","",'SOW Units'!C284)</f>
        <v>Plumbing and Electrical Materials/Equipment Installed in Trench (If FDEP authorizes, submit quote(s) with Change Order)</v>
      </c>
      <c r="C1770" s="543"/>
      <c r="D1770" s="57" t="str">
        <f>IF('SOW Units'!E284="","",'SOW Units'!E284)</f>
        <v>Reimbursable*</v>
      </c>
      <c r="E1770" s="82">
        <f>'SOW Units'!L284</f>
        <v>0</v>
      </c>
      <c r="F1770" s="34">
        <f>'SOW Units'!G284</f>
        <v>1</v>
      </c>
      <c r="G1770" s="244">
        <f t="shared" si="318"/>
        <v>0</v>
      </c>
      <c r="H1770" s="85">
        <v>0</v>
      </c>
      <c r="I1770" s="360">
        <f t="shared" si="319"/>
        <v>0</v>
      </c>
      <c r="J1770" s="89">
        <v>0</v>
      </c>
      <c r="K1770" s="244">
        <f t="shared" si="312"/>
        <v>0</v>
      </c>
      <c r="L1770" s="93">
        <f t="shared" si="320"/>
        <v>0</v>
      </c>
      <c r="M1770" s="375">
        <f t="shared" si="321"/>
        <v>0</v>
      </c>
      <c r="N1770" s="225" t="b">
        <f t="shared" si="317"/>
        <v>0</v>
      </c>
      <c r="O1770" s="36"/>
      <c r="P1770" s="36"/>
      <c r="Q1770" s="36"/>
      <c r="R1770" s="36"/>
    </row>
    <row r="1771" spans="1:18" s="8" customFormat="1" ht="16.5" hidden="1" customHeight="1" x14ac:dyDescent="0.35">
      <c r="A1771" s="122" t="str">
        <f>'SOW Units'!B285</f>
        <v>15-3.a.</v>
      </c>
      <c r="B1771" s="542" t="str">
        <f>IF('SOW Units'!C285="","",'SOW Units'!C285)</f>
        <v>Traffic Bearing Trench Plates (materials)</v>
      </c>
      <c r="C1771" s="543"/>
      <c r="D1771" s="57" t="str">
        <f>IF('SOW Units'!E285="","",'SOW Units'!E285)</f>
        <v>Reimbursable*</v>
      </c>
      <c r="E1771" s="82">
        <f>'SOW Units'!L285</f>
        <v>0</v>
      </c>
      <c r="F1771" s="34">
        <f>'SOW Units'!G285</f>
        <v>1</v>
      </c>
      <c r="G1771" s="244">
        <f t="shared" si="318"/>
        <v>0</v>
      </c>
      <c r="H1771" s="85">
        <v>0</v>
      </c>
      <c r="I1771" s="360">
        <f t="shared" si="319"/>
        <v>0</v>
      </c>
      <c r="J1771" s="89">
        <v>0</v>
      </c>
      <c r="K1771" s="244">
        <f t="shared" si="312"/>
        <v>0</v>
      </c>
      <c r="L1771" s="93">
        <f t="shared" si="320"/>
        <v>0</v>
      </c>
      <c r="M1771" s="375">
        <f t="shared" si="321"/>
        <v>0</v>
      </c>
      <c r="N1771" s="225" t="b">
        <f t="shared" si="317"/>
        <v>0</v>
      </c>
      <c r="O1771" s="36"/>
      <c r="P1771" s="36"/>
      <c r="Q1771" s="36"/>
      <c r="R1771" s="36"/>
    </row>
    <row r="1772" spans="1:18" s="8" customFormat="1" ht="16.5" hidden="1" customHeight="1" x14ac:dyDescent="0.35">
      <c r="A1772" s="122" t="str">
        <f>'SOW Units'!B286</f>
        <v>15-3.b.</v>
      </c>
      <c r="B1772" s="542" t="str">
        <f>IF('SOW Units'!C286="","",'SOW Units'!C286)</f>
        <v>Infiltration Gallery Installation</v>
      </c>
      <c r="C1772" s="543"/>
      <c r="D1772" s="57" t="str">
        <f>IF('SOW Units'!E286="","",'SOW Units'!E286)</f>
        <v>Reimbursable*</v>
      </c>
      <c r="E1772" s="82">
        <f>'SOW Units'!L286</f>
        <v>0</v>
      </c>
      <c r="F1772" s="34">
        <f>'SOW Units'!G286</f>
        <v>1</v>
      </c>
      <c r="G1772" s="244">
        <f t="shared" si="318"/>
        <v>0</v>
      </c>
      <c r="H1772" s="85">
        <v>0</v>
      </c>
      <c r="I1772" s="360">
        <f t="shared" si="319"/>
        <v>0</v>
      </c>
      <c r="J1772" s="89">
        <v>0</v>
      </c>
      <c r="K1772" s="244">
        <f t="shared" si="312"/>
        <v>0</v>
      </c>
      <c r="L1772" s="93">
        <f t="shared" si="320"/>
        <v>0</v>
      </c>
      <c r="M1772" s="375">
        <f t="shared" si="321"/>
        <v>0</v>
      </c>
      <c r="N1772" s="225" t="b">
        <f t="shared" si="317"/>
        <v>0</v>
      </c>
      <c r="O1772" s="36"/>
      <c r="P1772" s="36"/>
      <c r="Q1772" s="36"/>
      <c r="R1772" s="36"/>
    </row>
    <row r="1773" spans="1:18" s="8" customFormat="1" ht="17.25" hidden="1" customHeight="1" x14ac:dyDescent="0.35">
      <c r="A1773" s="253" t="str">
        <f>'SOW Units'!B287</f>
        <v>15.B.</v>
      </c>
      <c r="B1773" s="560" t="str">
        <f>IF('SOW Units'!C287="","",'SOW Units'!C287)</f>
        <v>REMEDIATION SYSTEM INTEGRATION AND STARTUP</v>
      </c>
      <c r="C1773" s="561"/>
      <c r="D1773" s="206" t="str">
        <f>IF('SOW Units'!E287="","",'SOW Units'!E287)</f>
        <v/>
      </c>
      <c r="E1773" s="207"/>
      <c r="F1773" s="194"/>
      <c r="G1773" s="243"/>
      <c r="H1773" s="208"/>
      <c r="I1773" s="359"/>
      <c r="J1773" s="196"/>
      <c r="K1773" s="243"/>
      <c r="L1773" s="209"/>
      <c r="M1773" s="374"/>
      <c r="N1773" s="225" t="b">
        <f t="shared" si="317"/>
        <v>0</v>
      </c>
      <c r="O1773" s="36"/>
      <c r="P1773" s="36"/>
      <c r="Q1773" s="36"/>
      <c r="R1773" s="36"/>
    </row>
    <row r="1774" spans="1:18" s="8" customFormat="1" ht="16.5" hidden="1" customHeight="1" x14ac:dyDescent="0.35">
      <c r="A1774" s="122" t="str">
        <f>'SOW Units'!B288</f>
        <v>15-4.a.</v>
      </c>
      <c r="B1774" s="542" t="str">
        <f>IF('SOW Units'!C288="","",'SOW Units'!C288)</f>
        <v>System Installation/Integration/Startup - 1 Technology Component - 1-10 Recovery/Treatment Points</v>
      </c>
      <c r="C1774" s="543"/>
      <c r="D1774" s="57" t="str">
        <f>IF('SOW Units'!E288="","",'SOW Units'!E288)</f>
        <v>Per Startup</v>
      </c>
      <c r="E1774" s="82">
        <f>'SOW Units'!L288</f>
        <v>0</v>
      </c>
      <c r="F1774" s="34">
        <f>'SOW Units'!G288</f>
        <v>19000</v>
      </c>
      <c r="G1774" s="244">
        <f t="shared" ref="G1774:G1782" si="322">$F1774*E1774</f>
        <v>0</v>
      </c>
      <c r="H1774" s="85">
        <v>0</v>
      </c>
      <c r="I1774" s="360">
        <f t="shared" ref="I1774:I1782" si="323">H1774*F1774</f>
        <v>0</v>
      </c>
      <c r="J1774" s="89">
        <v>0</v>
      </c>
      <c r="K1774" s="244">
        <f t="shared" si="312"/>
        <v>0</v>
      </c>
      <c r="L1774" s="93">
        <f t="shared" ref="L1774:L1782" si="324">E1774-H1774-J1774</f>
        <v>0</v>
      </c>
      <c r="M1774" s="375">
        <f t="shared" ref="M1774:M1782" si="325">G1774-I1774-K1774</f>
        <v>0</v>
      </c>
      <c r="N1774" s="225" t="b">
        <f t="shared" si="317"/>
        <v>0</v>
      </c>
      <c r="O1774" s="36"/>
      <c r="P1774" s="36"/>
      <c r="Q1774" s="36"/>
      <c r="R1774" s="36"/>
    </row>
    <row r="1775" spans="1:18" s="8" customFormat="1" ht="16.5" hidden="1" customHeight="1" x14ac:dyDescent="0.35">
      <c r="A1775" s="122" t="str">
        <f>'SOW Units'!B289</f>
        <v>15-4.b.</v>
      </c>
      <c r="B1775" s="542" t="str">
        <f>IF('SOW Units'!C289="","",'SOW Units'!C289)</f>
        <v>System Installation/Integration/Startup - 1 Technology Component - 11-20 Recovery/Treatment Points</v>
      </c>
      <c r="C1775" s="543"/>
      <c r="D1775" s="57" t="str">
        <f>IF('SOW Units'!E289="","",'SOW Units'!E289)</f>
        <v>Per Startup</v>
      </c>
      <c r="E1775" s="82">
        <f>'SOW Units'!L289</f>
        <v>0</v>
      </c>
      <c r="F1775" s="34">
        <f>'SOW Units'!G289</f>
        <v>24700</v>
      </c>
      <c r="G1775" s="244">
        <f t="shared" si="322"/>
        <v>0</v>
      </c>
      <c r="H1775" s="85">
        <v>0</v>
      </c>
      <c r="I1775" s="360">
        <f t="shared" si="323"/>
        <v>0</v>
      </c>
      <c r="J1775" s="89">
        <v>0</v>
      </c>
      <c r="K1775" s="244">
        <f t="shared" si="312"/>
        <v>0</v>
      </c>
      <c r="L1775" s="93">
        <f t="shared" si="324"/>
        <v>0</v>
      </c>
      <c r="M1775" s="375">
        <f t="shared" si="325"/>
        <v>0</v>
      </c>
      <c r="N1775" s="225" t="b">
        <f t="shared" si="317"/>
        <v>0</v>
      </c>
      <c r="O1775" s="36"/>
      <c r="P1775" s="36"/>
      <c r="Q1775" s="36"/>
      <c r="R1775" s="36"/>
    </row>
    <row r="1776" spans="1:18" s="8" customFormat="1" ht="16.5" hidden="1" customHeight="1" x14ac:dyDescent="0.35">
      <c r="A1776" s="122" t="str">
        <f>'SOW Units'!B290</f>
        <v>15-4.c.</v>
      </c>
      <c r="B1776" s="542" t="str">
        <f>IF('SOW Units'!C290="","",'SOW Units'!C290)</f>
        <v>System Installation/Integration/Startup - 1 Technology Component - 21-30 Recovery/Treatment Points</v>
      </c>
      <c r="C1776" s="543"/>
      <c r="D1776" s="57" t="str">
        <f>IF('SOW Units'!E290="","",'SOW Units'!E290)</f>
        <v>Per Startup</v>
      </c>
      <c r="E1776" s="82">
        <f>'SOW Units'!L290</f>
        <v>0</v>
      </c>
      <c r="F1776" s="34">
        <f>'SOW Units'!G290</f>
        <v>29500</v>
      </c>
      <c r="G1776" s="244">
        <f t="shared" si="322"/>
        <v>0</v>
      </c>
      <c r="H1776" s="85">
        <v>0</v>
      </c>
      <c r="I1776" s="360">
        <f t="shared" si="323"/>
        <v>0</v>
      </c>
      <c r="J1776" s="89">
        <v>0</v>
      </c>
      <c r="K1776" s="244">
        <f t="shared" si="312"/>
        <v>0</v>
      </c>
      <c r="L1776" s="93">
        <f t="shared" si="324"/>
        <v>0</v>
      </c>
      <c r="M1776" s="375">
        <f t="shared" si="325"/>
        <v>0</v>
      </c>
      <c r="N1776" s="225" t="b">
        <f t="shared" si="317"/>
        <v>0</v>
      </c>
      <c r="O1776" s="36"/>
      <c r="P1776" s="36"/>
      <c r="Q1776" s="36"/>
      <c r="R1776" s="36"/>
    </row>
    <row r="1777" spans="1:18" s="8" customFormat="1" ht="33" hidden="1" customHeight="1" x14ac:dyDescent="0.35">
      <c r="A1777" s="122" t="str">
        <f>'SOW Units'!B291</f>
        <v>15-4.d.</v>
      </c>
      <c r="B1777" s="542" t="str">
        <f>IF('SOW Units'!C291="","",'SOW Units'!C291)</f>
        <v>System Installation/Integration/Startup - 1 Technology Component - 1-10 Additional Recovery/Treatment Points greater Than 30 (This tem is used in conjunction with 15.4.c when needed)</v>
      </c>
      <c r="C1777" s="543"/>
      <c r="D1777" s="57" t="str">
        <f>IF('SOW Units'!E291="","",'SOW Units'!E291)</f>
        <v>Per Startup</v>
      </c>
      <c r="E1777" s="82">
        <f>'SOW Units'!L291</f>
        <v>0</v>
      </c>
      <c r="F1777" s="34">
        <f>'SOW Units'!G291</f>
        <v>3638.25</v>
      </c>
      <c r="G1777" s="244">
        <f t="shared" si="322"/>
        <v>0</v>
      </c>
      <c r="H1777" s="85">
        <v>0</v>
      </c>
      <c r="I1777" s="360">
        <f t="shared" si="323"/>
        <v>0</v>
      </c>
      <c r="J1777" s="89">
        <v>0</v>
      </c>
      <c r="K1777" s="244">
        <f t="shared" si="312"/>
        <v>0</v>
      </c>
      <c r="L1777" s="93">
        <f t="shared" si="324"/>
        <v>0</v>
      </c>
      <c r="M1777" s="375">
        <f t="shared" si="325"/>
        <v>0</v>
      </c>
      <c r="N1777" s="225" t="b">
        <f t="shared" si="317"/>
        <v>0</v>
      </c>
      <c r="O1777" s="36"/>
      <c r="P1777" s="36"/>
      <c r="Q1777" s="36"/>
      <c r="R1777" s="36"/>
    </row>
    <row r="1778" spans="1:18" s="8" customFormat="1" ht="32.25" hidden="1" customHeight="1" x14ac:dyDescent="0.35">
      <c r="A1778" s="122" t="str">
        <f>'SOW Units'!B292</f>
        <v>15-5.</v>
      </c>
      <c r="B1778" s="542" t="str">
        <f>IF('SOW Units'!C292="","",'SOW Units'!C292)</f>
        <v>System Installation/Integration/Startup – Addition of 1 Technology Component</v>
      </c>
      <c r="C1778" s="543"/>
      <c r="D1778" s="252" t="str">
        <f>IF('SOW Units'!E292="","",'SOW Units'!E292)</f>
        <v>Per Additional Tech Component</v>
      </c>
      <c r="E1778" s="82">
        <f>'SOW Units'!L292</f>
        <v>0</v>
      </c>
      <c r="F1778" s="34">
        <f>'SOW Units'!G292</f>
        <v>2866.5</v>
      </c>
      <c r="G1778" s="244">
        <f t="shared" si="322"/>
        <v>0</v>
      </c>
      <c r="H1778" s="85">
        <v>0</v>
      </c>
      <c r="I1778" s="360">
        <f t="shared" si="323"/>
        <v>0</v>
      </c>
      <c r="J1778" s="89">
        <v>0</v>
      </c>
      <c r="K1778" s="244">
        <f t="shared" si="312"/>
        <v>0</v>
      </c>
      <c r="L1778" s="93">
        <f t="shared" si="324"/>
        <v>0</v>
      </c>
      <c r="M1778" s="375">
        <f t="shared" si="325"/>
        <v>0</v>
      </c>
      <c r="N1778" s="225" t="b">
        <f t="shared" si="317"/>
        <v>0</v>
      </c>
      <c r="O1778" s="36"/>
      <c r="P1778" s="36"/>
      <c r="Q1778" s="36"/>
      <c r="R1778" s="36"/>
    </row>
    <row r="1779" spans="1:18" s="8" customFormat="1" ht="16.5" hidden="1" customHeight="1" x14ac:dyDescent="0.35">
      <c r="A1779" s="122" t="str">
        <f>'SOW Units'!B293</f>
        <v>15-7.</v>
      </c>
      <c r="B1779" s="542" t="str">
        <f>IF('SOW Units'!C293="","",'SOW Units'!C293)</f>
        <v>Compound Construction/Fencing (materials)</v>
      </c>
      <c r="C1779" s="543"/>
      <c r="D1779" s="57" t="str">
        <f>IF('SOW Units'!E293="","",'SOW Units'!E293)</f>
        <v>Reimbursable*</v>
      </c>
      <c r="E1779" s="82">
        <f>'SOW Units'!L293</f>
        <v>0</v>
      </c>
      <c r="F1779" s="34">
        <f>'SOW Units'!G293</f>
        <v>1</v>
      </c>
      <c r="G1779" s="244">
        <f t="shared" si="322"/>
        <v>0</v>
      </c>
      <c r="H1779" s="85">
        <v>0</v>
      </c>
      <c r="I1779" s="360">
        <f t="shared" si="323"/>
        <v>0</v>
      </c>
      <c r="J1779" s="89">
        <v>0</v>
      </c>
      <c r="K1779" s="244">
        <f t="shared" si="312"/>
        <v>0</v>
      </c>
      <c r="L1779" s="93">
        <f t="shared" si="324"/>
        <v>0</v>
      </c>
      <c r="M1779" s="375">
        <f t="shared" si="325"/>
        <v>0</v>
      </c>
      <c r="N1779" s="225" t="b">
        <f t="shared" si="317"/>
        <v>0</v>
      </c>
      <c r="O1779" s="36"/>
      <c r="P1779" s="36"/>
      <c r="Q1779" s="36"/>
      <c r="R1779" s="36"/>
    </row>
    <row r="1780" spans="1:18" s="8" customFormat="1" ht="16.5" hidden="1" customHeight="1" x14ac:dyDescent="0.35">
      <c r="A1780" s="122" t="str">
        <f>'SOW Units'!B294</f>
        <v>15-8.</v>
      </c>
      <c r="B1780" s="542" t="str">
        <f>IF('SOW Units'!C294="","",'SOW Units'!C294)</f>
        <v>Utility Drop</v>
      </c>
      <c r="C1780" s="543"/>
      <c r="D1780" s="57" t="str">
        <f>IF('SOW Units'!E294="","",'SOW Units'!E294)</f>
        <v>Reimbursable*</v>
      </c>
      <c r="E1780" s="82">
        <f>'SOW Units'!L294</f>
        <v>0</v>
      </c>
      <c r="F1780" s="34">
        <f>'SOW Units'!G294</f>
        <v>1</v>
      </c>
      <c r="G1780" s="244">
        <f t="shared" si="322"/>
        <v>0</v>
      </c>
      <c r="H1780" s="85">
        <v>0</v>
      </c>
      <c r="I1780" s="360">
        <f t="shared" si="323"/>
        <v>0</v>
      </c>
      <c r="J1780" s="89">
        <v>0</v>
      </c>
      <c r="K1780" s="244">
        <f t="shared" si="312"/>
        <v>0</v>
      </c>
      <c r="L1780" s="93">
        <f t="shared" si="324"/>
        <v>0</v>
      </c>
      <c r="M1780" s="375">
        <f t="shared" si="325"/>
        <v>0</v>
      </c>
      <c r="N1780" s="225" t="b">
        <f t="shared" si="317"/>
        <v>0</v>
      </c>
      <c r="O1780" s="36"/>
      <c r="P1780" s="36"/>
      <c r="Q1780" s="36"/>
      <c r="R1780" s="36"/>
    </row>
    <row r="1781" spans="1:18" s="8" customFormat="1" ht="16.5" hidden="1" customHeight="1" x14ac:dyDescent="0.35">
      <c r="A1781" s="122" t="str">
        <f>'SOW Units'!B295</f>
        <v>15-9.</v>
      </c>
      <c r="B1781" s="542" t="str">
        <f>IF('SOW Units'!C295="","",'SOW Units'!C295)</f>
        <v>Utility Connection</v>
      </c>
      <c r="C1781" s="543"/>
      <c r="D1781" s="57" t="str">
        <f>IF('SOW Units'!E295="","",'SOW Units'!E295)</f>
        <v>Reimbursable*</v>
      </c>
      <c r="E1781" s="82">
        <f>'SOW Units'!L295</f>
        <v>0</v>
      </c>
      <c r="F1781" s="34">
        <f>'SOW Units'!G295</f>
        <v>1</v>
      </c>
      <c r="G1781" s="244">
        <f t="shared" si="322"/>
        <v>0</v>
      </c>
      <c r="H1781" s="85">
        <v>0</v>
      </c>
      <c r="I1781" s="360">
        <f t="shared" si="323"/>
        <v>0</v>
      </c>
      <c r="J1781" s="89">
        <v>0</v>
      </c>
      <c r="K1781" s="244">
        <f t="shared" si="312"/>
        <v>0</v>
      </c>
      <c r="L1781" s="93">
        <f t="shared" si="324"/>
        <v>0</v>
      </c>
      <c r="M1781" s="375">
        <f t="shared" si="325"/>
        <v>0</v>
      </c>
      <c r="N1781" s="225" t="b">
        <f t="shared" si="317"/>
        <v>0</v>
      </c>
      <c r="O1781" s="36"/>
      <c r="P1781" s="36"/>
      <c r="Q1781" s="36"/>
      <c r="R1781" s="36"/>
    </row>
    <row r="1782" spans="1:18" s="8" customFormat="1" ht="16.5" hidden="1" customHeight="1" x14ac:dyDescent="0.35">
      <c r="A1782" s="122" t="str">
        <f>'SOW Units'!B296</f>
        <v>15-10.</v>
      </c>
      <c r="B1782" s="542" t="str">
        <f>IF('SOW Units'!C296="","",'SOW Units'!C296)</f>
        <v>Utility Disconnect</v>
      </c>
      <c r="C1782" s="543"/>
      <c r="D1782" s="57" t="str">
        <f>IF('SOW Units'!E296="","",'SOW Units'!E296)</f>
        <v>Reimbursable*</v>
      </c>
      <c r="E1782" s="82">
        <f>'SOW Units'!L296</f>
        <v>0</v>
      </c>
      <c r="F1782" s="34">
        <f>'SOW Units'!G296</f>
        <v>1</v>
      </c>
      <c r="G1782" s="244">
        <f t="shared" si="322"/>
        <v>0</v>
      </c>
      <c r="H1782" s="85">
        <v>0</v>
      </c>
      <c r="I1782" s="360">
        <f t="shared" si="323"/>
        <v>0</v>
      </c>
      <c r="J1782" s="89">
        <v>0</v>
      </c>
      <c r="K1782" s="244">
        <f t="shared" si="312"/>
        <v>0</v>
      </c>
      <c r="L1782" s="93">
        <f t="shared" si="324"/>
        <v>0</v>
      </c>
      <c r="M1782" s="375">
        <f t="shared" si="325"/>
        <v>0</v>
      </c>
      <c r="N1782" s="225" t="b">
        <f t="shared" si="317"/>
        <v>0</v>
      </c>
      <c r="O1782" s="36"/>
      <c r="P1782" s="36"/>
      <c r="Q1782" s="36"/>
      <c r="R1782" s="36"/>
    </row>
    <row r="1783" spans="1:18" s="8" customFormat="1" ht="32.25" hidden="1" customHeight="1" x14ac:dyDescent="0.35">
      <c r="A1783" s="253" t="str">
        <f>'SOW Units'!B297</f>
        <v>16.</v>
      </c>
      <c r="B1783" s="562" t="str">
        <f>IF('SOW Units'!C297="","",'SOW Units'!C297)</f>
        <v>REMEDIAL ACTION - PACKAGED WORK SCOPES (Including Remediation System Equipment)</v>
      </c>
      <c r="C1783" s="563"/>
      <c r="D1783" s="206" t="str">
        <f>IF('SOW Units'!E297="","",'SOW Units'!E297)</f>
        <v/>
      </c>
      <c r="E1783" s="207"/>
      <c r="F1783" s="194"/>
      <c r="G1783" s="243"/>
      <c r="H1783" s="208"/>
      <c r="I1783" s="359"/>
      <c r="J1783" s="196"/>
      <c r="K1783" s="243"/>
      <c r="L1783" s="209"/>
      <c r="M1783" s="374"/>
      <c r="N1783" s="225" t="b">
        <f t="shared" si="317"/>
        <v>0</v>
      </c>
      <c r="O1783" s="36"/>
      <c r="P1783" s="36"/>
      <c r="Q1783" s="36"/>
      <c r="R1783" s="36"/>
    </row>
    <row r="1784" spans="1:18" s="8" customFormat="1" ht="17.25" hidden="1" customHeight="1" x14ac:dyDescent="0.35">
      <c r="A1784" s="253" t="str">
        <f>'SOW Units'!B298</f>
        <v>16.A.</v>
      </c>
      <c r="B1784" s="560" t="str">
        <f>IF('SOW Units'!C298="","",'SOW Units'!C298)</f>
        <v>PILOT TEST PACKAGES (Including Remediation System Equipment)</v>
      </c>
      <c r="C1784" s="561"/>
      <c r="D1784" s="206" t="str">
        <f>IF('SOW Units'!E298="","",'SOW Units'!E298)</f>
        <v/>
      </c>
      <c r="E1784" s="207"/>
      <c r="F1784" s="194"/>
      <c r="G1784" s="243"/>
      <c r="H1784" s="208"/>
      <c r="I1784" s="359"/>
      <c r="J1784" s="196"/>
      <c r="K1784" s="243"/>
      <c r="L1784" s="209"/>
      <c r="M1784" s="374"/>
      <c r="N1784" s="225" t="b">
        <f t="shared" si="317"/>
        <v>0</v>
      </c>
      <c r="O1784" s="36"/>
      <c r="P1784" s="36"/>
      <c r="Q1784" s="36"/>
      <c r="R1784" s="36"/>
    </row>
    <row r="1785" spans="1:18" s="8" customFormat="1" ht="16.5" hidden="1" customHeight="1" x14ac:dyDescent="0.35">
      <c r="A1785" s="122" t="str">
        <f>'SOW Units'!B299</f>
        <v>16-1.</v>
      </c>
      <c r="B1785" s="542" t="str">
        <f>IF('SOW Units'!C299="","",'SOW Units'!C299)</f>
        <v xml:space="preserve">Groundwater Recovery System Pilot Test - 8 hours </v>
      </c>
      <c r="C1785" s="543"/>
      <c r="D1785" s="57" t="str">
        <f>IF('SOW Units'!E299="","",'SOW Units'!E299)</f>
        <v>Per Test</v>
      </c>
      <c r="E1785" s="82">
        <f>'SOW Units'!L299</f>
        <v>0</v>
      </c>
      <c r="F1785" s="34">
        <f>'SOW Units'!G299</f>
        <v>1984.5</v>
      </c>
      <c r="G1785" s="244">
        <f t="shared" ref="G1785:G1798" si="326">$F1785*E1785</f>
        <v>0</v>
      </c>
      <c r="H1785" s="85">
        <v>0</v>
      </c>
      <c r="I1785" s="360">
        <f t="shared" ref="I1785:I1798" si="327">H1785*F1785</f>
        <v>0</v>
      </c>
      <c r="J1785" s="89">
        <v>0</v>
      </c>
      <c r="K1785" s="244">
        <f t="shared" si="312"/>
        <v>0</v>
      </c>
      <c r="L1785" s="93">
        <f t="shared" ref="L1785:L1798" si="328">E1785-H1785-J1785</f>
        <v>0</v>
      </c>
      <c r="M1785" s="375">
        <f t="shared" ref="M1785:M1798" si="329">G1785-I1785-K1785</f>
        <v>0</v>
      </c>
      <c r="N1785" s="225" t="b">
        <f t="shared" si="317"/>
        <v>0</v>
      </c>
      <c r="O1785" s="36"/>
      <c r="P1785" s="36"/>
      <c r="Q1785" s="36"/>
      <c r="R1785" s="36"/>
    </row>
    <row r="1786" spans="1:18" s="8" customFormat="1" ht="16.5" hidden="1" customHeight="1" x14ac:dyDescent="0.35">
      <c r="A1786" s="122" t="str">
        <f>'SOW Units'!B300</f>
        <v>16-2.</v>
      </c>
      <c r="B1786" s="542" t="str">
        <f>IF('SOW Units'!C300="","",'SOW Units'!C300)</f>
        <v xml:space="preserve">Groundwater Recovery System Pilot Test - Additional Time  </v>
      </c>
      <c r="C1786" s="543"/>
      <c r="D1786" s="57" t="str">
        <f>IF('SOW Units'!E300="","",'SOW Units'!E300)</f>
        <v xml:space="preserve">Per 2 Hrs </v>
      </c>
      <c r="E1786" s="82">
        <f>'SOW Units'!L300</f>
        <v>0</v>
      </c>
      <c r="F1786" s="34">
        <f>'SOW Units'!G300</f>
        <v>330.75</v>
      </c>
      <c r="G1786" s="244">
        <f t="shared" si="326"/>
        <v>0</v>
      </c>
      <c r="H1786" s="85">
        <v>0</v>
      </c>
      <c r="I1786" s="360">
        <f t="shared" si="327"/>
        <v>0</v>
      </c>
      <c r="J1786" s="89">
        <v>0</v>
      </c>
      <c r="K1786" s="244">
        <f t="shared" si="312"/>
        <v>0</v>
      </c>
      <c r="L1786" s="93">
        <f t="shared" si="328"/>
        <v>0</v>
      </c>
      <c r="M1786" s="375">
        <f t="shared" si="329"/>
        <v>0</v>
      </c>
      <c r="N1786" s="225" t="b">
        <f t="shared" si="317"/>
        <v>0</v>
      </c>
      <c r="O1786" s="36"/>
      <c r="P1786" s="36"/>
      <c r="Q1786" s="36"/>
      <c r="R1786" s="36"/>
    </row>
    <row r="1787" spans="1:18" s="8" customFormat="1" ht="16.5" hidden="1" customHeight="1" x14ac:dyDescent="0.35">
      <c r="A1787" s="122" t="str">
        <f>'SOW Units'!B301</f>
        <v>16-3.</v>
      </c>
      <c r="B1787" s="542" t="str">
        <f>IF('SOW Units'!C301="","",'SOW Units'!C301)</f>
        <v>Air Sparging or Biosparging Pilot Test - 8 hours</v>
      </c>
      <c r="C1787" s="543"/>
      <c r="D1787" s="57" t="str">
        <f>IF('SOW Units'!E301="","",'SOW Units'!E301)</f>
        <v>Per Test</v>
      </c>
      <c r="E1787" s="82">
        <f>'SOW Units'!L301</f>
        <v>0</v>
      </c>
      <c r="F1787" s="34">
        <f>'SOW Units'!G301</f>
        <v>2431.0100000000002</v>
      </c>
      <c r="G1787" s="244">
        <f t="shared" si="326"/>
        <v>0</v>
      </c>
      <c r="H1787" s="85">
        <v>0</v>
      </c>
      <c r="I1787" s="360">
        <f t="shared" si="327"/>
        <v>0</v>
      </c>
      <c r="J1787" s="89">
        <v>0</v>
      </c>
      <c r="K1787" s="244">
        <f t="shared" si="312"/>
        <v>0</v>
      </c>
      <c r="L1787" s="93">
        <f t="shared" si="328"/>
        <v>0</v>
      </c>
      <c r="M1787" s="375">
        <f t="shared" si="329"/>
        <v>0</v>
      </c>
      <c r="N1787" s="225" t="b">
        <f t="shared" si="317"/>
        <v>0</v>
      </c>
      <c r="O1787" s="36"/>
      <c r="P1787" s="36"/>
      <c r="Q1787" s="36"/>
      <c r="R1787" s="36"/>
    </row>
    <row r="1788" spans="1:18" s="8" customFormat="1" ht="16.5" hidden="1" customHeight="1" x14ac:dyDescent="0.35">
      <c r="A1788" s="122" t="str">
        <f>'SOW Units'!B302</f>
        <v>16-4.</v>
      </c>
      <c r="B1788" s="542" t="str">
        <f>IF('SOW Units'!C302="","",'SOW Units'!C302)</f>
        <v>Air Sparging or Biosparging Pilot Test - Additional Time</v>
      </c>
      <c r="C1788" s="543"/>
      <c r="D1788" s="57" t="str">
        <f>IF('SOW Units'!E302="","",'SOW Units'!E302)</f>
        <v xml:space="preserve">Per 2 Hrs </v>
      </c>
      <c r="E1788" s="82">
        <f>'SOW Units'!L302</f>
        <v>0</v>
      </c>
      <c r="F1788" s="34">
        <f>'SOW Units'!G302</f>
        <v>243.09</v>
      </c>
      <c r="G1788" s="244">
        <f t="shared" si="326"/>
        <v>0</v>
      </c>
      <c r="H1788" s="85">
        <v>0</v>
      </c>
      <c r="I1788" s="360">
        <f t="shared" si="327"/>
        <v>0</v>
      </c>
      <c r="J1788" s="89">
        <v>0</v>
      </c>
      <c r="K1788" s="244">
        <f t="shared" si="312"/>
        <v>0</v>
      </c>
      <c r="L1788" s="93">
        <f t="shared" si="328"/>
        <v>0</v>
      </c>
      <c r="M1788" s="375">
        <f t="shared" si="329"/>
        <v>0</v>
      </c>
      <c r="N1788" s="225" t="b">
        <f t="shared" si="317"/>
        <v>0</v>
      </c>
      <c r="O1788" s="36"/>
      <c r="P1788" s="36"/>
      <c r="Q1788" s="36"/>
      <c r="R1788" s="36"/>
    </row>
    <row r="1789" spans="1:18" s="8" customFormat="1" ht="16.5" hidden="1" customHeight="1" x14ac:dyDescent="0.35">
      <c r="A1789" s="122" t="str">
        <f>'SOW Units'!B303</f>
        <v>16-5.</v>
      </c>
      <c r="B1789" s="542" t="str">
        <f>IF('SOW Units'!C303="","",'SOW Units'!C303)</f>
        <v>Vapor Extraction Pilot Test - 8 hours</v>
      </c>
      <c r="C1789" s="543"/>
      <c r="D1789" s="57" t="str">
        <f>IF('SOW Units'!E303="","",'SOW Units'!E303)</f>
        <v>Per Test</v>
      </c>
      <c r="E1789" s="82">
        <f>'SOW Units'!L303</f>
        <v>0</v>
      </c>
      <c r="F1789" s="34">
        <f>'SOW Units'!G303</f>
        <v>2187.9</v>
      </c>
      <c r="G1789" s="244">
        <f t="shared" si="326"/>
        <v>0</v>
      </c>
      <c r="H1789" s="85">
        <v>0</v>
      </c>
      <c r="I1789" s="360">
        <f t="shared" si="327"/>
        <v>0</v>
      </c>
      <c r="J1789" s="89">
        <v>0</v>
      </c>
      <c r="K1789" s="244">
        <f t="shared" si="312"/>
        <v>0</v>
      </c>
      <c r="L1789" s="93">
        <f t="shared" si="328"/>
        <v>0</v>
      </c>
      <c r="M1789" s="375">
        <f t="shared" si="329"/>
        <v>0</v>
      </c>
      <c r="N1789" s="225" t="b">
        <f t="shared" si="317"/>
        <v>0</v>
      </c>
      <c r="O1789" s="36"/>
      <c r="P1789" s="36"/>
      <c r="Q1789" s="36"/>
      <c r="R1789" s="36"/>
    </row>
    <row r="1790" spans="1:18" s="8" customFormat="1" ht="16.5" hidden="1" customHeight="1" x14ac:dyDescent="0.35">
      <c r="A1790" s="122" t="str">
        <f>'SOW Units'!B304</f>
        <v>16-6.</v>
      </c>
      <c r="B1790" s="542" t="str">
        <f>IF('SOW Units'!C304="","",'SOW Units'!C304)</f>
        <v>Vapor Extraction Pilot Test - Additional Time</v>
      </c>
      <c r="C1790" s="543"/>
      <c r="D1790" s="57" t="str">
        <f>IF('SOW Units'!E304="","",'SOW Units'!E304)</f>
        <v xml:space="preserve">Per 2 Hrs </v>
      </c>
      <c r="E1790" s="82">
        <f>'SOW Units'!L304</f>
        <v>0</v>
      </c>
      <c r="F1790" s="34">
        <f>'SOW Units'!G304</f>
        <v>243.09</v>
      </c>
      <c r="G1790" s="244">
        <f t="shared" si="326"/>
        <v>0</v>
      </c>
      <c r="H1790" s="85">
        <v>0</v>
      </c>
      <c r="I1790" s="360">
        <f t="shared" si="327"/>
        <v>0</v>
      </c>
      <c r="J1790" s="89">
        <v>0</v>
      </c>
      <c r="K1790" s="244">
        <f t="shared" si="312"/>
        <v>0</v>
      </c>
      <c r="L1790" s="93">
        <f t="shared" si="328"/>
        <v>0</v>
      </c>
      <c r="M1790" s="375">
        <f t="shared" si="329"/>
        <v>0</v>
      </c>
      <c r="N1790" s="225" t="b">
        <f t="shared" si="317"/>
        <v>0</v>
      </c>
      <c r="O1790" s="36"/>
      <c r="P1790" s="36"/>
      <c r="Q1790" s="36"/>
      <c r="R1790" s="36"/>
    </row>
    <row r="1791" spans="1:18" s="8" customFormat="1" ht="16.5" hidden="1" customHeight="1" x14ac:dyDescent="0.35">
      <c r="A1791" s="122" t="str">
        <f>'SOW Units'!B305</f>
        <v>16-7.</v>
      </c>
      <c r="B1791" s="542" t="str">
        <f>IF('SOW Units'!C305="","",'SOW Units'!C305)</f>
        <v xml:space="preserve">Vapor Extraction/Aquifer Pumping Test - 8 hours  </v>
      </c>
      <c r="C1791" s="543"/>
      <c r="D1791" s="57" t="str">
        <f>IF('SOW Units'!E305="","",'SOW Units'!E305)</f>
        <v>Per Test</v>
      </c>
      <c r="E1791" s="82">
        <f>'SOW Units'!L305</f>
        <v>0</v>
      </c>
      <c r="F1791" s="34">
        <f>'SOW Units'!G305</f>
        <v>2187.9</v>
      </c>
      <c r="G1791" s="244">
        <f t="shared" si="326"/>
        <v>0</v>
      </c>
      <c r="H1791" s="85">
        <v>0</v>
      </c>
      <c r="I1791" s="360">
        <f t="shared" si="327"/>
        <v>0</v>
      </c>
      <c r="J1791" s="89">
        <v>0</v>
      </c>
      <c r="K1791" s="244">
        <f t="shared" si="312"/>
        <v>0</v>
      </c>
      <c r="L1791" s="93">
        <f t="shared" si="328"/>
        <v>0</v>
      </c>
      <c r="M1791" s="375">
        <f t="shared" si="329"/>
        <v>0</v>
      </c>
      <c r="N1791" s="225" t="b">
        <f t="shared" si="317"/>
        <v>0</v>
      </c>
      <c r="O1791" s="36"/>
      <c r="P1791" s="36"/>
      <c r="Q1791" s="36"/>
      <c r="R1791" s="36"/>
    </row>
    <row r="1792" spans="1:18" s="8" customFormat="1" ht="16.5" hidden="1" customHeight="1" x14ac:dyDescent="0.35">
      <c r="A1792" s="122" t="str">
        <f>'SOW Units'!B306</f>
        <v>16-8.</v>
      </c>
      <c r="B1792" s="542" t="str">
        <f>IF('SOW Units'!C306="","",'SOW Units'!C306)</f>
        <v xml:space="preserve">Vapor Extraction/Aquifer Pumping Test - Additional Time  </v>
      </c>
      <c r="C1792" s="543"/>
      <c r="D1792" s="57" t="str">
        <f>IF('SOW Units'!E306="","",'SOW Units'!E306)</f>
        <v xml:space="preserve">Per 2 Hrs </v>
      </c>
      <c r="E1792" s="82">
        <f>'SOW Units'!L306</f>
        <v>0</v>
      </c>
      <c r="F1792" s="34">
        <f>'SOW Units'!G306</f>
        <v>151.93</v>
      </c>
      <c r="G1792" s="244">
        <f t="shared" si="326"/>
        <v>0</v>
      </c>
      <c r="H1792" s="85">
        <v>0</v>
      </c>
      <c r="I1792" s="360">
        <f t="shared" si="327"/>
        <v>0</v>
      </c>
      <c r="J1792" s="89">
        <v>0</v>
      </c>
      <c r="K1792" s="244">
        <f t="shared" si="312"/>
        <v>0</v>
      </c>
      <c r="L1792" s="93">
        <f t="shared" si="328"/>
        <v>0</v>
      </c>
      <c r="M1792" s="375">
        <f t="shared" si="329"/>
        <v>0</v>
      </c>
      <c r="N1792" s="225" t="b">
        <f t="shared" si="317"/>
        <v>0</v>
      </c>
      <c r="O1792" s="36"/>
      <c r="P1792" s="36"/>
      <c r="Q1792" s="36"/>
      <c r="R1792" s="36"/>
    </row>
    <row r="1793" spans="1:18" s="8" customFormat="1" ht="16.5" hidden="1" customHeight="1" x14ac:dyDescent="0.35">
      <c r="A1793" s="122" t="str">
        <f>'SOW Units'!B307</f>
        <v>16-9.</v>
      </c>
      <c r="B1793" s="542" t="str">
        <f>IF('SOW Units'!C307="","",'SOW Units'!C307)</f>
        <v>Air Sparging/Vapor Extraction Pilot Test - 8 hours</v>
      </c>
      <c r="C1793" s="543"/>
      <c r="D1793" s="57" t="str">
        <f>IF('SOW Units'!E307="","",'SOW Units'!E307)</f>
        <v>Per Test</v>
      </c>
      <c r="E1793" s="82">
        <f>'SOW Units'!L307</f>
        <v>0</v>
      </c>
      <c r="F1793" s="34">
        <f>'SOW Units'!G307</f>
        <v>3889.62</v>
      </c>
      <c r="G1793" s="244">
        <f t="shared" si="326"/>
        <v>0</v>
      </c>
      <c r="H1793" s="85">
        <v>0</v>
      </c>
      <c r="I1793" s="360">
        <f t="shared" si="327"/>
        <v>0</v>
      </c>
      <c r="J1793" s="89">
        <v>0</v>
      </c>
      <c r="K1793" s="244">
        <f t="shared" si="312"/>
        <v>0</v>
      </c>
      <c r="L1793" s="93">
        <f t="shared" si="328"/>
        <v>0</v>
      </c>
      <c r="M1793" s="375">
        <f t="shared" si="329"/>
        <v>0</v>
      </c>
      <c r="N1793" s="225" t="b">
        <f t="shared" si="317"/>
        <v>0</v>
      </c>
      <c r="O1793" s="36"/>
      <c r="P1793" s="36"/>
      <c r="Q1793" s="36"/>
      <c r="R1793" s="36"/>
    </row>
    <row r="1794" spans="1:18" s="8" customFormat="1" ht="16.5" hidden="1" customHeight="1" x14ac:dyDescent="0.35">
      <c r="A1794" s="122" t="str">
        <f>'SOW Units'!B308</f>
        <v>16-10.</v>
      </c>
      <c r="B1794" s="542" t="str">
        <f>IF('SOW Units'!C308="","",'SOW Units'!C308)</f>
        <v>Air Sparging/Vapor Extraction Pilot Test - Additional Time</v>
      </c>
      <c r="C1794" s="543"/>
      <c r="D1794" s="57" t="str">
        <f>IF('SOW Units'!E308="","",'SOW Units'!E308)</f>
        <v xml:space="preserve">Per 2 Hrs </v>
      </c>
      <c r="E1794" s="82">
        <f>'SOW Units'!L308</f>
        <v>0</v>
      </c>
      <c r="F1794" s="34">
        <f>'SOW Units'!G308</f>
        <v>486.2</v>
      </c>
      <c r="G1794" s="244">
        <f t="shared" si="326"/>
        <v>0</v>
      </c>
      <c r="H1794" s="85">
        <v>0</v>
      </c>
      <c r="I1794" s="360">
        <f t="shared" si="327"/>
        <v>0</v>
      </c>
      <c r="J1794" s="89">
        <v>0</v>
      </c>
      <c r="K1794" s="244">
        <f t="shared" si="312"/>
        <v>0</v>
      </c>
      <c r="L1794" s="93">
        <f t="shared" si="328"/>
        <v>0</v>
      </c>
      <c r="M1794" s="375">
        <f t="shared" si="329"/>
        <v>0</v>
      </c>
      <c r="N1794" s="225" t="b">
        <f t="shared" si="317"/>
        <v>0</v>
      </c>
      <c r="O1794" s="36"/>
      <c r="P1794" s="36"/>
      <c r="Q1794" s="36"/>
      <c r="R1794" s="36"/>
    </row>
    <row r="1795" spans="1:18" s="8" customFormat="1" ht="16.5" hidden="1" customHeight="1" x14ac:dyDescent="0.35">
      <c r="A1795" s="122" t="str">
        <f>'SOW Units'!B309</f>
        <v>16-11.</v>
      </c>
      <c r="B1795" s="542" t="str">
        <f>IF('SOW Units'!C309="","",'SOW Units'!C309)</f>
        <v>Multi-Phase Pilot Test - 8 hours</v>
      </c>
      <c r="C1795" s="543"/>
      <c r="D1795" s="57" t="str">
        <f>IF('SOW Units'!E309="","",'SOW Units'!E309)</f>
        <v>Per Test</v>
      </c>
      <c r="E1795" s="82">
        <f>'SOW Units'!L309</f>
        <v>0</v>
      </c>
      <c r="F1795" s="34">
        <f>'SOW Units'!G309</f>
        <v>3160.31</v>
      </c>
      <c r="G1795" s="244">
        <f t="shared" si="326"/>
        <v>0</v>
      </c>
      <c r="H1795" s="85">
        <v>0</v>
      </c>
      <c r="I1795" s="360">
        <f t="shared" si="327"/>
        <v>0</v>
      </c>
      <c r="J1795" s="89">
        <v>0</v>
      </c>
      <c r="K1795" s="244">
        <f t="shared" si="312"/>
        <v>0</v>
      </c>
      <c r="L1795" s="93">
        <f t="shared" si="328"/>
        <v>0</v>
      </c>
      <c r="M1795" s="375">
        <f t="shared" si="329"/>
        <v>0</v>
      </c>
      <c r="N1795" s="225" t="b">
        <f t="shared" si="317"/>
        <v>0</v>
      </c>
      <c r="O1795" s="36"/>
      <c r="P1795" s="36"/>
      <c r="Q1795" s="36"/>
      <c r="R1795" s="36"/>
    </row>
    <row r="1796" spans="1:18" s="8" customFormat="1" ht="16.5" hidden="1" customHeight="1" x14ac:dyDescent="0.35">
      <c r="A1796" s="122" t="str">
        <f>'SOW Units'!B310</f>
        <v>16-12.</v>
      </c>
      <c r="B1796" s="542" t="str">
        <f>IF('SOW Units'!C310="","",'SOW Units'!C310)</f>
        <v>Multi-Phase Pilot Test - Additional Time</v>
      </c>
      <c r="C1796" s="543"/>
      <c r="D1796" s="57" t="str">
        <f>IF('SOW Units'!E310="","",'SOW Units'!E310)</f>
        <v xml:space="preserve">Per 2 Hrs </v>
      </c>
      <c r="E1796" s="82">
        <f>'SOW Units'!L310</f>
        <v>0</v>
      </c>
      <c r="F1796" s="34">
        <f>'SOW Units'!G310</f>
        <v>364.64</v>
      </c>
      <c r="G1796" s="244">
        <f t="shared" si="326"/>
        <v>0</v>
      </c>
      <c r="H1796" s="85">
        <v>0</v>
      </c>
      <c r="I1796" s="360">
        <f t="shared" si="327"/>
        <v>0</v>
      </c>
      <c r="J1796" s="89">
        <v>0</v>
      </c>
      <c r="K1796" s="244">
        <f t="shared" si="312"/>
        <v>0</v>
      </c>
      <c r="L1796" s="93">
        <f t="shared" si="328"/>
        <v>0</v>
      </c>
      <c r="M1796" s="375">
        <f t="shared" si="329"/>
        <v>0</v>
      </c>
      <c r="N1796" s="225" t="b">
        <f t="shared" si="317"/>
        <v>0</v>
      </c>
      <c r="O1796" s="36"/>
      <c r="P1796" s="36"/>
      <c r="Q1796" s="36"/>
      <c r="R1796" s="36"/>
    </row>
    <row r="1797" spans="1:18" s="8" customFormat="1" ht="16.5" hidden="1" customHeight="1" x14ac:dyDescent="0.35">
      <c r="A1797" s="122" t="str">
        <f>'SOW Units'!B311</f>
        <v>16-13.</v>
      </c>
      <c r="B1797" s="542" t="str">
        <f>IF('SOW Units'!C311="","",'SOW Units'!C311)</f>
        <v>Air Sparging/Multiphase Extraction Pilot Test - 8 hours</v>
      </c>
      <c r="C1797" s="543"/>
      <c r="D1797" s="57" t="str">
        <f>IF('SOW Units'!E311="","",'SOW Units'!E311)</f>
        <v>Per Test</v>
      </c>
      <c r="E1797" s="82">
        <f>'SOW Units'!L311</f>
        <v>0</v>
      </c>
      <c r="F1797" s="34">
        <f>'SOW Units'!G311</f>
        <v>4945.5</v>
      </c>
      <c r="G1797" s="244">
        <f t="shared" si="326"/>
        <v>0</v>
      </c>
      <c r="H1797" s="85">
        <v>0</v>
      </c>
      <c r="I1797" s="360">
        <f t="shared" si="327"/>
        <v>0</v>
      </c>
      <c r="J1797" s="89">
        <v>0</v>
      </c>
      <c r="K1797" s="244">
        <f t="shared" si="312"/>
        <v>0</v>
      </c>
      <c r="L1797" s="93">
        <f t="shared" si="328"/>
        <v>0</v>
      </c>
      <c r="M1797" s="375">
        <f t="shared" si="329"/>
        <v>0</v>
      </c>
      <c r="N1797" s="225" t="b">
        <f t="shared" si="317"/>
        <v>0</v>
      </c>
      <c r="O1797" s="36"/>
      <c r="P1797" s="36"/>
      <c r="Q1797" s="36"/>
      <c r="R1797" s="36"/>
    </row>
    <row r="1798" spans="1:18" s="8" customFormat="1" ht="16.5" hidden="1" customHeight="1" x14ac:dyDescent="0.35">
      <c r="A1798" s="122" t="str">
        <f>'SOW Units'!B312</f>
        <v>16-14.</v>
      </c>
      <c r="B1798" s="542" t="str">
        <f>IF('SOW Units'!C312="","",'SOW Units'!C312)</f>
        <v>Air Sparging/Multiphase Extraction Pilot Test - Additional Time</v>
      </c>
      <c r="C1798" s="543"/>
      <c r="D1798" s="57" t="str">
        <f>IF('SOW Units'!E312="","",'SOW Units'!E312)</f>
        <v>Per 2 Hours</v>
      </c>
      <c r="E1798" s="82">
        <f>'SOW Units'!L312</f>
        <v>0</v>
      </c>
      <c r="F1798" s="34">
        <f>'SOW Units'!G312</f>
        <v>975</v>
      </c>
      <c r="G1798" s="244">
        <f t="shared" si="326"/>
        <v>0</v>
      </c>
      <c r="H1798" s="85">
        <v>0</v>
      </c>
      <c r="I1798" s="360">
        <f t="shared" si="327"/>
        <v>0</v>
      </c>
      <c r="J1798" s="89">
        <v>0</v>
      </c>
      <c r="K1798" s="244">
        <f t="shared" si="312"/>
        <v>0</v>
      </c>
      <c r="L1798" s="93">
        <f t="shared" si="328"/>
        <v>0</v>
      </c>
      <c r="M1798" s="375">
        <f t="shared" si="329"/>
        <v>0</v>
      </c>
      <c r="N1798" s="225" t="b">
        <f t="shared" si="317"/>
        <v>0</v>
      </c>
      <c r="O1798" s="36"/>
      <c r="P1798" s="36"/>
      <c r="Q1798" s="36"/>
      <c r="R1798" s="36"/>
    </row>
    <row r="1799" spans="1:18" s="8" customFormat="1" ht="32.25" hidden="1" customHeight="1" x14ac:dyDescent="0.35">
      <c r="A1799" s="253" t="str">
        <f>'SOW Units'!B313</f>
        <v>16.B.</v>
      </c>
      <c r="B1799" s="562" t="str">
        <f>IF('SOW Units'!C313="","",'SOW Units'!C313)</f>
        <v>SHORT TERM/EPISODIC SYSTEM OPERATION PACKAGES (Including Remediation System Equipment)</v>
      </c>
      <c r="C1799" s="563"/>
      <c r="D1799" s="206" t="str">
        <f>IF('SOW Units'!E313="","",'SOW Units'!E313)</f>
        <v/>
      </c>
      <c r="E1799" s="207"/>
      <c r="F1799" s="194"/>
      <c r="G1799" s="243"/>
      <c r="H1799" s="208"/>
      <c r="I1799" s="359"/>
      <c r="J1799" s="196"/>
      <c r="K1799" s="243"/>
      <c r="L1799" s="209"/>
      <c r="M1799" s="374"/>
      <c r="N1799" s="225" t="b">
        <f t="shared" si="317"/>
        <v>0</v>
      </c>
      <c r="O1799" s="36"/>
      <c r="P1799" s="36"/>
      <c r="Q1799" s="36"/>
      <c r="R1799" s="36"/>
    </row>
    <row r="1800" spans="1:18" s="8" customFormat="1" ht="16.5" hidden="1" customHeight="1" x14ac:dyDescent="0.35">
      <c r="A1800" s="122" t="str">
        <f>'SOW Units'!B314</f>
        <v>16-17.</v>
      </c>
      <c r="B1800" s="542" t="str">
        <f>IF('SOW Units'!C314="","",'SOW Units'!C314)</f>
        <v>Groundwater Treatment System Package - Medium</v>
      </c>
      <c r="C1800" s="543"/>
      <c r="D1800" s="57" t="str">
        <f>IF('SOW Units'!E314="","",'SOW Units'!E314)</f>
        <v>Per Day</v>
      </c>
      <c r="E1800" s="82">
        <f>'SOW Units'!L314</f>
        <v>0</v>
      </c>
      <c r="F1800" s="34">
        <f>'SOW Units'!G314</f>
        <v>1701.7</v>
      </c>
      <c r="G1800" s="244">
        <f t="shared" ref="G1800:G1811" si="330">$F1800*E1800</f>
        <v>0</v>
      </c>
      <c r="H1800" s="85">
        <v>0</v>
      </c>
      <c r="I1800" s="360">
        <f t="shared" ref="I1800:I1811" si="331">H1800*F1800</f>
        <v>0</v>
      </c>
      <c r="J1800" s="89">
        <v>0</v>
      </c>
      <c r="K1800" s="244">
        <f t="shared" si="312"/>
        <v>0</v>
      </c>
      <c r="L1800" s="93">
        <f t="shared" ref="L1800:L1811" si="332">E1800-H1800-J1800</f>
        <v>0</v>
      </c>
      <c r="M1800" s="375">
        <f t="shared" ref="M1800:M1811" si="333">G1800-I1800-K1800</f>
        <v>0</v>
      </c>
      <c r="N1800" s="225" t="b">
        <f t="shared" si="317"/>
        <v>0</v>
      </c>
      <c r="O1800" s="36"/>
      <c r="P1800" s="36"/>
      <c r="Q1800" s="36"/>
      <c r="R1800" s="36"/>
    </row>
    <row r="1801" spans="1:18" s="8" customFormat="1" ht="16.5" hidden="1" customHeight="1" x14ac:dyDescent="0.35">
      <c r="A1801" s="122" t="str">
        <f>'SOW Units'!B315</f>
        <v>16-18.</v>
      </c>
      <c r="B1801" s="542" t="str">
        <f>IF('SOW Units'!C315="","",'SOW Units'!C315)</f>
        <v>Groundwater Treatment System Package - Medium</v>
      </c>
      <c r="C1801" s="543"/>
      <c r="D1801" s="57" t="str">
        <f>IF('SOW Units'!E315="","",'SOW Units'!E315)</f>
        <v>Per Week</v>
      </c>
      <c r="E1801" s="82">
        <f>'SOW Units'!L315</f>
        <v>0</v>
      </c>
      <c r="F1801" s="34">
        <f>'SOW Units'!G315</f>
        <v>3646.51</v>
      </c>
      <c r="G1801" s="244">
        <f t="shared" si="330"/>
        <v>0</v>
      </c>
      <c r="H1801" s="85">
        <v>0</v>
      </c>
      <c r="I1801" s="360">
        <f t="shared" si="331"/>
        <v>0</v>
      </c>
      <c r="J1801" s="89">
        <v>0</v>
      </c>
      <c r="K1801" s="244">
        <f t="shared" si="312"/>
        <v>0</v>
      </c>
      <c r="L1801" s="93">
        <f t="shared" si="332"/>
        <v>0</v>
      </c>
      <c r="M1801" s="375">
        <f t="shared" si="333"/>
        <v>0</v>
      </c>
      <c r="N1801" s="225" t="b">
        <f t="shared" si="317"/>
        <v>0</v>
      </c>
      <c r="O1801" s="36"/>
      <c r="P1801" s="36"/>
      <c r="Q1801" s="36"/>
      <c r="R1801" s="36"/>
    </row>
    <row r="1802" spans="1:18" s="8" customFormat="1" ht="16.5" hidden="1" customHeight="1" x14ac:dyDescent="0.35">
      <c r="A1802" s="122" t="str">
        <f>'SOW Units'!B316</f>
        <v>16-19.</v>
      </c>
      <c r="B1802" s="542" t="str">
        <f>IF('SOW Units'!C316="","",'SOW Units'!C316)</f>
        <v>Air Sparge System Package - Medium</v>
      </c>
      <c r="C1802" s="543"/>
      <c r="D1802" s="57" t="str">
        <f>IF('SOW Units'!E316="","",'SOW Units'!E316)</f>
        <v>Per Day</v>
      </c>
      <c r="E1802" s="82">
        <f>'SOW Units'!L316</f>
        <v>0</v>
      </c>
      <c r="F1802" s="34">
        <f>'SOW Units'!G316</f>
        <v>1021.02</v>
      </c>
      <c r="G1802" s="244">
        <f t="shared" si="330"/>
        <v>0</v>
      </c>
      <c r="H1802" s="85">
        <v>0</v>
      </c>
      <c r="I1802" s="360">
        <f t="shared" si="331"/>
        <v>0</v>
      </c>
      <c r="J1802" s="89">
        <v>0</v>
      </c>
      <c r="K1802" s="244">
        <f t="shared" si="312"/>
        <v>0</v>
      </c>
      <c r="L1802" s="93">
        <f t="shared" si="332"/>
        <v>0</v>
      </c>
      <c r="M1802" s="375">
        <f t="shared" si="333"/>
        <v>0</v>
      </c>
      <c r="N1802" s="225" t="b">
        <f t="shared" si="317"/>
        <v>0</v>
      </c>
      <c r="O1802" s="36"/>
      <c r="P1802" s="36"/>
      <c r="Q1802" s="36"/>
      <c r="R1802" s="36"/>
    </row>
    <row r="1803" spans="1:18" s="8" customFormat="1" ht="16.5" hidden="1" customHeight="1" x14ac:dyDescent="0.35">
      <c r="A1803" s="122" t="str">
        <f>'SOW Units'!B317</f>
        <v>16-20.</v>
      </c>
      <c r="B1803" s="542" t="str">
        <f>IF('SOW Units'!C317="","",'SOW Units'!C317)</f>
        <v>Air Sparge System Package - Medium</v>
      </c>
      <c r="C1803" s="543"/>
      <c r="D1803" s="57" t="str">
        <f>IF('SOW Units'!E317="","",'SOW Units'!E317)</f>
        <v>Per Week</v>
      </c>
      <c r="E1803" s="82">
        <f>'SOW Units'!L317</f>
        <v>0</v>
      </c>
      <c r="F1803" s="34">
        <f>'SOW Units'!G317</f>
        <v>2066.35</v>
      </c>
      <c r="G1803" s="244">
        <f t="shared" si="330"/>
        <v>0</v>
      </c>
      <c r="H1803" s="85">
        <v>0</v>
      </c>
      <c r="I1803" s="360">
        <f t="shared" si="331"/>
        <v>0</v>
      </c>
      <c r="J1803" s="89">
        <v>0</v>
      </c>
      <c r="K1803" s="244">
        <f t="shared" si="312"/>
        <v>0</v>
      </c>
      <c r="L1803" s="93">
        <f t="shared" si="332"/>
        <v>0</v>
      </c>
      <c r="M1803" s="375">
        <f t="shared" si="333"/>
        <v>0</v>
      </c>
      <c r="N1803" s="225" t="b">
        <f t="shared" si="317"/>
        <v>0</v>
      </c>
      <c r="O1803" s="36"/>
      <c r="P1803" s="36"/>
      <c r="Q1803" s="36"/>
      <c r="R1803" s="36"/>
    </row>
    <row r="1804" spans="1:18" s="8" customFormat="1" ht="16.5" hidden="1" customHeight="1" x14ac:dyDescent="0.35">
      <c r="A1804" s="122" t="str">
        <f>'SOW Units'!B318</f>
        <v>16-21.</v>
      </c>
      <c r="B1804" s="542" t="str">
        <f>IF('SOW Units'!C318="","",'SOW Units'!C318)</f>
        <v xml:space="preserve">AS/SVE System Package - Medium </v>
      </c>
      <c r="C1804" s="543"/>
      <c r="D1804" s="57" t="str">
        <f>IF('SOW Units'!E318="","",'SOW Units'!E318)</f>
        <v>Per Day</v>
      </c>
      <c r="E1804" s="82">
        <f>'SOW Units'!L318</f>
        <v>0</v>
      </c>
      <c r="F1804" s="34">
        <f>'SOW Units'!G318</f>
        <v>2370.2199999999998</v>
      </c>
      <c r="G1804" s="244">
        <f t="shared" si="330"/>
        <v>0</v>
      </c>
      <c r="H1804" s="85">
        <v>0</v>
      </c>
      <c r="I1804" s="360">
        <f t="shared" si="331"/>
        <v>0</v>
      </c>
      <c r="J1804" s="89">
        <v>0</v>
      </c>
      <c r="K1804" s="244">
        <f t="shared" si="312"/>
        <v>0</v>
      </c>
      <c r="L1804" s="93">
        <f t="shared" si="332"/>
        <v>0</v>
      </c>
      <c r="M1804" s="375">
        <f t="shared" si="333"/>
        <v>0</v>
      </c>
      <c r="N1804" s="225" t="b">
        <f t="shared" si="317"/>
        <v>0</v>
      </c>
      <c r="O1804" s="36"/>
      <c r="P1804" s="36"/>
      <c r="Q1804" s="36"/>
      <c r="R1804" s="36"/>
    </row>
    <row r="1805" spans="1:18" s="8" customFormat="1" ht="16.5" hidden="1" customHeight="1" x14ac:dyDescent="0.35">
      <c r="A1805" s="122" t="str">
        <f>'SOW Units'!B319</f>
        <v>16-22.</v>
      </c>
      <c r="B1805" s="542" t="str">
        <f>IF('SOW Units'!C319="","",'SOW Units'!C319)</f>
        <v xml:space="preserve">AS/SVE System Package - Medium </v>
      </c>
      <c r="C1805" s="543"/>
      <c r="D1805" s="57" t="str">
        <f>IF('SOW Units'!E319="","",'SOW Units'!E319)</f>
        <v>Per Week</v>
      </c>
      <c r="E1805" s="82">
        <f>'SOW Units'!L319</f>
        <v>0</v>
      </c>
      <c r="F1805" s="34">
        <f>'SOW Units'!G319</f>
        <v>4132.71</v>
      </c>
      <c r="G1805" s="244">
        <f t="shared" si="330"/>
        <v>0</v>
      </c>
      <c r="H1805" s="85">
        <v>0</v>
      </c>
      <c r="I1805" s="360">
        <f t="shared" si="331"/>
        <v>0</v>
      </c>
      <c r="J1805" s="89">
        <v>0</v>
      </c>
      <c r="K1805" s="244">
        <f t="shared" si="312"/>
        <v>0</v>
      </c>
      <c r="L1805" s="93">
        <f t="shared" si="332"/>
        <v>0</v>
      </c>
      <c r="M1805" s="375">
        <f t="shared" si="333"/>
        <v>0</v>
      </c>
      <c r="N1805" s="225" t="b">
        <f t="shared" si="317"/>
        <v>0</v>
      </c>
      <c r="O1805" s="36"/>
      <c r="P1805" s="36"/>
      <c r="Q1805" s="36"/>
      <c r="R1805" s="36"/>
    </row>
    <row r="1806" spans="1:18" s="8" customFormat="1" ht="16.5" hidden="1" customHeight="1" x14ac:dyDescent="0.35">
      <c r="A1806" s="122" t="str">
        <f>'SOW Units'!B320</f>
        <v>16-23.</v>
      </c>
      <c r="B1806" s="542" t="str">
        <f>IF('SOW Units'!C320="","",'SOW Units'!C320)</f>
        <v xml:space="preserve">MPE System Package - Medium </v>
      </c>
      <c r="C1806" s="543"/>
      <c r="D1806" s="57" t="str">
        <f>IF('SOW Units'!E320="","",'SOW Units'!E320)</f>
        <v>Per Day</v>
      </c>
      <c r="E1806" s="82">
        <f>'SOW Units'!L320</f>
        <v>0</v>
      </c>
      <c r="F1806" s="34">
        <f>'SOW Units'!G320</f>
        <v>1944.81</v>
      </c>
      <c r="G1806" s="244">
        <f t="shared" si="330"/>
        <v>0</v>
      </c>
      <c r="H1806" s="85">
        <v>0</v>
      </c>
      <c r="I1806" s="360">
        <f t="shared" si="331"/>
        <v>0</v>
      </c>
      <c r="J1806" s="89">
        <v>0</v>
      </c>
      <c r="K1806" s="244">
        <f t="shared" si="312"/>
        <v>0</v>
      </c>
      <c r="L1806" s="93">
        <f t="shared" si="332"/>
        <v>0</v>
      </c>
      <c r="M1806" s="375">
        <f t="shared" si="333"/>
        <v>0</v>
      </c>
      <c r="N1806" s="225" t="b">
        <f t="shared" si="317"/>
        <v>0</v>
      </c>
      <c r="O1806" s="36"/>
      <c r="P1806" s="36"/>
      <c r="Q1806" s="36"/>
      <c r="R1806" s="36"/>
    </row>
    <row r="1807" spans="1:18" s="8" customFormat="1" ht="16.5" hidden="1" customHeight="1" x14ac:dyDescent="0.35">
      <c r="A1807" s="122" t="str">
        <f>'SOW Units'!B321</f>
        <v>16-24.</v>
      </c>
      <c r="B1807" s="542" t="str">
        <f>IF('SOW Units'!C321="","",'SOW Units'!C321)</f>
        <v>MPE System Package - Medium</v>
      </c>
      <c r="C1807" s="543"/>
      <c r="D1807" s="57" t="str">
        <f>IF('SOW Units'!E321="","",'SOW Units'!E321)</f>
        <v>Per Week</v>
      </c>
      <c r="E1807" s="82">
        <f>'SOW Units'!L321</f>
        <v>0</v>
      </c>
      <c r="F1807" s="34">
        <f>'SOW Units'!G321</f>
        <v>4254.26</v>
      </c>
      <c r="G1807" s="244">
        <f t="shared" si="330"/>
        <v>0</v>
      </c>
      <c r="H1807" s="85">
        <v>0</v>
      </c>
      <c r="I1807" s="360">
        <f t="shared" si="331"/>
        <v>0</v>
      </c>
      <c r="J1807" s="89">
        <v>0</v>
      </c>
      <c r="K1807" s="244">
        <f t="shared" si="312"/>
        <v>0</v>
      </c>
      <c r="L1807" s="93">
        <f t="shared" si="332"/>
        <v>0</v>
      </c>
      <c r="M1807" s="375">
        <f t="shared" si="333"/>
        <v>0</v>
      </c>
      <c r="N1807" s="225" t="b">
        <f t="shared" si="317"/>
        <v>0</v>
      </c>
      <c r="O1807" s="36"/>
      <c r="P1807" s="36"/>
      <c r="Q1807" s="36"/>
      <c r="R1807" s="36"/>
    </row>
    <row r="1808" spans="1:18" s="8" customFormat="1" ht="16.5" hidden="1" customHeight="1" x14ac:dyDescent="0.35">
      <c r="A1808" s="122" t="str">
        <f>'SOW Units'!B322</f>
        <v>16-25.</v>
      </c>
      <c r="B1808" s="542" t="str">
        <f>IF('SOW Units'!C322="","",'SOW Units'!C322)</f>
        <v>AS/MPE System Package - Medium</v>
      </c>
      <c r="C1808" s="543"/>
      <c r="D1808" s="57" t="str">
        <f>IF('SOW Units'!E322="","",'SOW Units'!E322)</f>
        <v>Per Day</v>
      </c>
      <c r="E1808" s="82">
        <f>'SOW Units'!L322</f>
        <v>0</v>
      </c>
      <c r="F1808" s="34">
        <f>'SOW Units'!G322</f>
        <v>6730</v>
      </c>
      <c r="G1808" s="244">
        <f t="shared" si="330"/>
        <v>0</v>
      </c>
      <c r="H1808" s="85">
        <v>0</v>
      </c>
      <c r="I1808" s="360">
        <f t="shared" si="331"/>
        <v>0</v>
      </c>
      <c r="J1808" s="89">
        <v>0</v>
      </c>
      <c r="K1808" s="244">
        <f t="shared" si="312"/>
        <v>0</v>
      </c>
      <c r="L1808" s="93">
        <f t="shared" si="332"/>
        <v>0</v>
      </c>
      <c r="M1808" s="375">
        <f t="shared" si="333"/>
        <v>0</v>
      </c>
      <c r="N1808" s="225" t="b">
        <f t="shared" si="317"/>
        <v>0</v>
      </c>
      <c r="O1808" s="36"/>
      <c r="P1808" s="36"/>
      <c r="Q1808" s="36"/>
      <c r="R1808" s="36"/>
    </row>
    <row r="1809" spans="1:18" s="8" customFormat="1" ht="16.5" hidden="1" customHeight="1" x14ac:dyDescent="0.35">
      <c r="A1809" s="122" t="str">
        <f>'SOW Units'!B323</f>
        <v>16-26.</v>
      </c>
      <c r="B1809" s="542" t="str">
        <f>IF('SOW Units'!C323="","",'SOW Units'!C323)</f>
        <v>AS/MPE System Package - Medium</v>
      </c>
      <c r="C1809" s="543"/>
      <c r="D1809" s="57" t="str">
        <f>IF('SOW Units'!E323="","",'SOW Units'!E323)</f>
        <v>Per Week</v>
      </c>
      <c r="E1809" s="82">
        <f>'SOW Units'!L323</f>
        <v>0</v>
      </c>
      <c r="F1809" s="34">
        <f>'SOW Units'!G323</f>
        <v>13200</v>
      </c>
      <c r="G1809" s="244">
        <f t="shared" si="330"/>
        <v>0</v>
      </c>
      <c r="H1809" s="85">
        <v>0</v>
      </c>
      <c r="I1809" s="360">
        <f t="shared" si="331"/>
        <v>0</v>
      </c>
      <c r="J1809" s="89">
        <v>0</v>
      </c>
      <c r="K1809" s="244">
        <f t="shared" si="312"/>
        <v>0</v>
      </c>
      <c r="L1809" s="93">
        <f t="shared" si="332"/>
        <v>0</v>
      </c>
      <c r="M1809" s="375">
        <f t="shared" si="333"/>
        <v>0</v>
      </c>
      <c r="N1809" s="225" t="b">
        <f t="shared" si="317"/>
        <v>0</v>
      </c>
      <c r="O1809" s="36"/>
      <c r="P1809" s="36"/>
      <c r="Q1809" s="36"/>
      <c r="R1809" s="36"/>
    </row>
    <row r="1810" spans="1:18" s="8" customFormat="1" ht="16.5" hidden="1" customHeight="1" x14ac:dyDescent="0.35">
      <c r="A1810" s="122" t="str">
        <f>'SOW Units'!B324</f>
        <v>16-27.</v>
      </c>
      <c r="B1810" s="542" t="str">
        <f>IF('SOW Units'!C324="","",'SOW Units'!C324)</f>
        <v>SVE System Package - Medium</v>
      </c>
      <c r="C1810" s="543"/>
      <c r="D1810" s="57" t="str">
        <f>IF('SOW Units'!E324="","",'SOW Units'!E324)</f>
        <v>Per Day</v>
      </c>
      <c r="E1810" s="82">
        <f>'SOW Units'!L324</f>
        <v>0</v>
      </c>
      <c r="F1810" s="34">
        <f>'SOW Units'!G324</f>
        <v>4011</v>
      </c>
      <c r="G1810" s="244">
        <f t="shared" si="330"/>
        <v>0</v>
      </c>
      <c r="H1810" s="85">
        <v>0</v>
      </c>
      <c r="I1810" s="360">
        <f t="shared" si="331"/>
        <v>0</v>
      </c>
      <c r="J1810" s="89">
        <v>0</v>
      </c>
      <c r="K1810" s="244">
        <f t="shared" si="312"/>
        <v>0</v>
      </c>
      <c r="L1810" s="93">
        <f t="shared" si="332"/>
        <v>0</v>
      </c>
      <c r="M1810" s="375">
        <f t="shared" si="333"/>
        <v>0</v>
      </c>
      <c r="N1810" s="225" t="b">
        <f t="shared" si="317"/>
        <v>0</v>
      </c>
      <c r="O1810" s="36"/>
      <c r="P1810" s="36"/>
      <c r="Q1810" s="36"/>
      <c r="R1810" s="36"/>
    </row>
    <row r="1811" spans="1:18" s="8" customFormat="1" ht="16.5" hidden="1" customHeight="1" x14ac:dyDescent="0.35">
      <c r="A1811" s="122" t="str">
        <f>'SOW Units'!B325</f>
        <v>16-28.</v>
      </c>
      <c r="B1811" s="542" t="str">
        <f>IF('SOW Units'!C325="","",'SOW Units'!C325)</f>
        <v>SVE System Package - Medium</v>
      </c>
      <c r="C1811" s="543"/>
      <c r="D1811" s="57" t="str">
        <f>IF('SOW Units'!E325="","",'SOW Units'!E325)</f>
        <v>Per Week</v>
      </c>
      <c r="E1811" s="82">
        <f>'SOW Units'!L325</f>
        <v>0</v>
      </c>
      <c r="F1811" s="34">
        <f>'SOW Units'!G325</f>
        <v>8977.5</v>
      </c>
      <c r="G1811" s="244">
        <f t="shared" si="330"/>
        <v>0</v>
      </c>
      <c r="H1811" s="85">
        <v>0</v>
      </c>
      <c r="I1811" s="360">
        <f t="shared" si="331"/>
        <v>0</v>
      </c>
      <c r="J1811" s="89">
        <v>0</v>
      </c>
      <c r="K1811" s="244">
        <f t="shared" si="312"/>
        <v>0</v>
      </c>
      <c r="L1811" s="93">
        <f t="shared" si="332"/>
        <v>0</v>
      </c>
      <c r="M1811" s="375">
        <f t="shared" si="333"/>
        <v>0</v>
      </c>
      <c r="N1811" s="225" t="b">
        <f t="shared" si="317"/>
        <v>0</v>
      </c>
      <c r="O1811" s="36"/>
      <c r="P1811" s="36"/>
      <c r="Q1811" s="36"/>
      <c r="R1811" s="36"/>
    </row>
    <row r="1812" spans="1:18" s="8" customFormat="1" ht="32.25" hidden="1" customHeight="1" x14ac:dyDescent="0.35">
      <c r="A1812" s="253" t="str">
        <f>'SOW Units'!B326</f>
        <v>17.</v>
      </c>
      <c r="B1812" s="562" t="str">
        <f>IF('SOW Units'!C326="","",'SOW Units'!C326)</f>
        <v>MONTHLY REMEDIATION SYSTEM O&amp;M PACKAGED WORK SCOPES (Excluding Remediation System Equipment)</v>
      </c>
      <c r="C1812" s="563"/>
      <c r="D1812" s="206" t="str">
        <f>IF('SOW Units'!E326="","",'SOW Units'!E326)</f>
        <v/>
      </c>
      <c r="E1812" s="207"/>
      <c r="F1812" s="194"/>
      <c r="G1812" s="243"/>
      <c r="H1812" s="208"/>
      <c r="I1812" s="359"/>
      <c r="J1812" s="196"/>
      <c r="K1812" s="243"/>
      <c r="L1812" s="209"/>
      <c r="M1812" s="374"/>
      <c r="N1812" s="225" t="b">
        <f t="shared" si="317"/>
        <v>0</v>
      </c>
      <c r="O1812" s="36"/>
      <c r="P1812" s="36"/>
      <c r="Q1812" s="36"/>
      <c r="R1812" s="36"/>
    </row>
    <row r="1813" spans="1:18" s="8" customFormat="1" ht="16.5" hidden="1" customHeight="1" x14ac:dyDescent="0.35">
      <c r="A1813" s="122" t="str">
        <f>'SOW Units'!B327</f>
        <v>17-1.</v>
      </c>
      <c r="B1813" s="542" t="str">
        <f>IF('SOW Units'!C327="","",'SOW Units'!C327)</f>
        <v xml:space="preserve">System O&amp;M Package - Small </v>
      </c>
      <c r="C1813" s="543"/>
      <c r="D1813" s="57" t="str">
        <f>IF('SOW Units'!E327="","",'SOW Units'!E327)</f>
        <v>Per Month</v>
      </c>
      <c r="E1813" s="82">
        <f>'SOW Units'!L327</f>
        <v>0</v>
      </c>
      <c r="F1813" s="34">
        <f>'SOW Units'!G327</f>
        <v>2976.75</v>
      </c>
      <c r="G1813" s="244">
        <f t="shared" ref="G1813:G1817" si="334">$F1813*E1813</f>
        <v>0</v>
      </c>
      <c r="H1813" s="85">
        <v>0</v>
      </c>
      <c r="I1813" s="360">
        <f t="shared" ref="I1813:I1817" si="335">H1813*F1813</f>
        <v>0</v>
      </c>
      <c r="J1813" s="89">
        <v>0</v>
      </c>
      <c r="K1813" s="244">
        <f t="shared" si="312"/>
        <v>0</v>
      </c>
      <c r="L1813" s="93">
        <f t="shared" ref="L1813:L1817" si="336">E1813-H1813-J1813</f>
        <v>0</v>
      </c>
      <c r="M1813" s="375">
        <f t="shared" ref="M1813:M1817" si="337">G1813-I1813-K1813</f>
        <v>0</v>
      </c>
      <c r="N1813" s="225" t="b">
        <f t="shared" si="317"/>
        <v>0</v>
      </c>
      <c r="O1813" s="36"/>
      <c r="P1813" s="36"/>
      <c r="Q1813" s="36"/>
      <c r="R1813" s="36"/>
    </row>
    <row r="1814" spans="1:18" s="8" customFormat="1" ht="16.5" hidden="1" customHeight="1" x14ac:dyDescent="0.35">
      <c r="A1814" s="122" t="str">
        <f>'SOW Units'!B328</f>
        <v>17-2.</v>
      </c>
      <c r="B1814" s="542" t="str">
        <f>IF('SOW Units'!C328="","",'SOW Units'!C328)</f>
        <v>System O&amp;M Package - Medium</v>
      </c>
      <c r="C1814" s="543"/>
      <c r="D1814" s="57" t="str">
        <f>IF('SOW Units'!E328="","",'SOW Units'!E328)</f>
        <v>Per Month</v>
      </c>
      <c r="E1814" s="82">
        <f>'SOW Units'!L328</f>
        <v>0</v>
      </c>
      <c r="F1814" s="34">
        <f>'SOW Units'!G328</f>
        <v>3417.75</v>
      </c>
      <c r="G1814" s="244">
        <f t="shared" si="334"/>
        <v>0</v>
      </c>
      <c r="H1814" s="85">
        <v>0</v>
      </c>
      <c r="I1814" s="360">
        <f t="shared" si="335"/>
        <v>0</v>
      </c>
      <c r="J1814" s="89">
        <v>0</v>
      </c>
      <c r="K1814" s="244">
        <f t="shared" si="312"/>
        <v>0</v>
      </c>
      <c r="L1814" s="93">
        <f t="shared" si="336"/>
        <v>0</v>
      </c>
      <c r="M1814" s="375">
        <f t="shared" si="337"/>
        <v>0</v>
      </c>
      <c r="N1814" s="225" t="b">
        <f t="shared" si="317"/>
        <v>0</v>
      </c>
      <c r="O1814" s="36"/>
      <c r="P1814" s="36"/>
      <c r="Q1814" s="36"/>
      <c r="R1814" s="36"/>
    </row>
    <row r="1815" spans="1:18" s="8" customFormat="1" ht="16.5" hidden="1" customHeight="1" x14ac:dyDescent="0.35">
      <c r="A1815" s="122" t="str">
        <f>'SOW Units'!B329</f>
        <v>17-3.</v>
      </c>
      <c r="B1815" s="542" t="str">
        <f>IF('SOW Units'!C329="","",'SOW Units'!C329)</f>
        <v xml:space="preserve">System O&amp;M Package - Large </v>
      </c>
      <c r="C1815" s="543"/>
      <c r="D1815" s="57" t="str">
        <f>IF('SOW Units'!E329="","",'SOW Units'!E329)</f>
        <v>Per Month</v>
      </c>
      <c r="E1815" s="82">
        <f>'SOW Units'!L329</f>
        <v>0</v>
      </c>
      <c r="F1815" s="34">
        <f>'SOW Units'!G329</f>
        <v>3858.75</v>
      </c>
      <c r="G1815" s="244">
        <f t="shared" si="334"/>
        <v>0</v>
      </c>
      <c r="H1815" s="85">
        <v>0</v>
      </c>
      <c r="I1815" s="360">
        <f t="shared" si="335"/>
        <v>0</v>
      </c>
      <c r="J1815" s="89">
        <v>0</v>
      </c>
      <c r="K1815" s="244">
        <f t="shared" si="312"/>
        <v>0</v>
      </c>
      <c r="L1815" s="93">
        <f t="shared" si="336"/>
        <v>0</v>
      </c>
      <c r="M1815" s="375">
        <f t="shared" si="337"/>
        <v>0</v>
      </c>
      <c r="N1815" s="225" t="b">
        <f t="shared" si="317"/>
        <v>0</v>
      </c>
      <c r="O1815" s="36"/>
      <c r="P1815" s="36"/>
      <c r="Q1815" s="36"/>
      <c r="R1815" s="36"/>
    </row>
    <row r="1816" spans="1:18" s="9" customFormat="1" ht="16.5" hidden="1" customHeight="1" x14ac:dyDescent="0.35">
      <c r="A1816" s="122" t="str">
        <f>'SOW Units'!B330</f>
        <v>17-4.</v>
      </c>
      <c r="B1816" s="542" t="str">
        <f>IF('SOW Units'!C330="","",'SOW Units'!C330)</f>
        <v xml:space="preserve">System O&amp;M Package - Extra Large </v>
      </c>
      <c r="C1816" s="543"/>
      <c r="D1816" s="57" t="str">
        <f>IF('SOW Units'!E330="","",'SOW Units'!E330)</f>
        <v>Per Month</v>
      </c>
      <c r="E1816" s="82">
        <f>'SOW Units'!L330</f>
        <v>0</v>
      </c>
      <c r="F1816" s="34">
        <f>'SOW Units'!G330</f>
        <v>4375.82</v>
      </c>
      <c r="G1816" s="244">
        <f t="shared" si="334"/>
        <v>0</v>
      </c>
      <c r="H1816" s="85">
        <v>0</v>
      </c>
      <c r="I1816" s="360">
        <f t="shared" si="335"/>
        <v>0</v>
      </c>
      <c r="J1816" s="89">
        <v>0</v>
      </c>
      <c r="K1816" s="244">
        <f t="shared" si="312"/>
        <v>0</v>
      </c>
      <c r="L1816" s="93">
        <f t="shared" si="336"/>
        <v>0</v>
      </c>
      <c r="M1816" s="375">
        <f t="shared" si="337"/>
        <v>0</v>
      </c>
      <c r="N1816" s="225" t="b">
        <f t="shared" si="317"/>
        <v>0</v>
      </c>
      <c r="O1816" s="45"/>
      <c r="P1816" s="45"/>
      <c r="Q1816" s="45"/>
      <c r="R1816" s="45"/>
    </row>
    <row r="1817" spans="1:18" s="8" customFormat="1" ht="16.5" hidden="1" customHeight="1" x14ac:dyDescent="0.35">
      <c r="A1817" s="122" t="str">
        <f>'SOW Units'!B331</f>
        <v>17-5.</v>
      </c>
      <c r="B1817" s="542" t="str">
        <f>IF('SOW Units'!C331="","",'SOW Units'!C331)</f>
        <v>Supplemental System O&amp;M Package - Add Thermox or Catox Treatment</v>
      </c>
      <c r="C1817" s="543"/>
      <c r="D1817" s="57" t="str">
        <f>IF('SOW Units'!E331="","",'SOW Units'!E331)</f>
        <v>Per Month</v>
      </c>
      <c r="E1817" s="82">
        <f>'SOW Units'!L331</f>
        <v>0</v>
      </c>
      <c r="F1817" s="34">
        <f>'SOW Units'!G331</f>
        <v>520.91999999999996</v>
      </c>
      <c r="G1817" s="244">
        <f t="shared" si="334"/>
        <v>0</v>
      </c>
      <c r="H1817" s="85">
        <v>0</v>
      </c>
      <c r="I1817" s="360">
        <f t="shared" si="335"/>
        <v>0</v>
      </c>
      <c r="J1817" s="89">
        <v>0</v>
      </c>
      <c r="K1817" s="244">
        <f t="shared" si="312"/>
        <v>0</v>
      </c>
      <c r="L1817" s="93">
        <f t="shared" si="336"/>
        <v>0</v>
      </c>
      <c r="M1817" s="375">
        <f t="shared" si="337"/>
        <v>0</v>
      </c>
      <c r="N1817" s="225" t="b">
        <f t="shared" si="317"/>
        <v>0</v>
      </c>
      <c r="O1817" s="36"/>
      <c r="P1817" s="36"/>
      <c r="Q1817" s="36"/>
      <c r="R1817" s="36"/>
    </row>
    <row r="1818" spans="1:18" s="8" customFormat="1" ht="17.25" hidden="1" customHeight="1" x14ac:dyDescent="0.35">
      <c r="A1818" s="253" t="str">
        <f>'SOW Units'!B332</f>
        <v>18.</v>
      </c>
      <c r="B1818" s="560" t="str">
        <f>IF('SOW Units'!C332="","",'SOW Units'!C332)</f>
        <v>REMEDIAL ACTION SYSTEM/EQUIPMENT USE (Equipment Only, Excluding O&amp;M)</v>
      </c>
      <c r="C1818" s="561"/>
      <c r="D1818" s="206" t="str">
        <f>IF('SOW Units'!E332="","",'SOW Units'!E332)</f>
        <v/>
      </c>
      <c r="E1818" s="207"/>
      <c r="F1818" s="194"/>
      <c r="G1818" s="243"/>
      <c r="H1818" s="208"/>
      <c r="I1818" s="359"/>
      <c r="J1818" s="196"/>
      <c r="K1818" s="243"/>
      <c r="L1818" s="209"/>
      <c r="M1818" s="374"/>
      <c r="N1818" s="225" t="b">
        <f t="shared" si="317"/>
        <v>0</v>
      </c>
      <c r="O1818" s="36"/>
      <c r="P1818" s="36"/>
      <c r="Q1818" s="36"/>
      <c r="R1818" s="36"/>
    </row>
    <row r="1819" spans="1:18" s="8" customFormat="1" ht="16.5" hidden="1" customHeight="1" x14ac:dyDescent="0.35">
      <c r="A1819" s="122" t="str">
        <f>'SOW Units'!B333</f>
        <v>18-1.</v>
      </c>
      <c r="B1819" s="542" t="str">
        <f>IF('SOW Units'!C333="","",'SOW Units'!C333)</f>
        <v>Medium Holding Tank - 2,000 to 6,000 gal. capacity - Short Term ≤ 6 mos.</v>
      </c>
      <c r="C1819" s="543"/>
      <c r="D1819" s="57" t="str">
        <f>IF('SOW Units'!E333="","",'SOW Units'!E333)</f>
        <v>Per Month</v>
      </c>
      <c r="E1819" s="82">
        <f>'SOW Units'!L333</f>
        <v>0</v>
      </c>
      <c r="F1819" s="34">
        <f>'SOW Units'!G333</f>
        <v>334.24</v>
      </c>
      <c r="G1819" s="244">
        <f t="shared" ref="G1819:G1876" si="338">$F1819*E1819</f>
        <v>0</v>
      </c>
      <c r="H1819" s="85">
        <v>0</v>
      </c>
      <c r="I1819" s="360">
        <f t="shared" ref="I1819:I1876" si="339">H1819*F1819</f>
        <v>0</v>
      </c>
      <c r="J1819" s="89">
        <v>0</v>
      </c>
      <c r="K1819" s="244">
        <f t="shared" ref="K1819:K1882" si="340">$F1819*J1819</f>
        <v>0</v>
      </c>
      <c r="L1819" s="93">
        <f t="shared" ref="L1819:L1876" si="341">E1819-H1819-J1819</f>
        <v>0</v>
      </c>
      <c r="M1819" s="375">
        <f t="shared" ref="M1819:M1876" si="342">G1819-I1819-K1819</f>
        <v>0</v>
      </c>
      <c r="N1819" s="225" t="b">
        <f t="shared" si="317"/>
        <v>0</v>
      </c>
      <c r="O1819" s="36"/>
      <c r="P1819" s="36"/>
      <c r="Q1819" s="36"/>
      <c r="R1819" s="36"/>
    </row>
    <row r="1820" spans="1:18" s="8" customFormat="1" ht="16.5" hidden="1" customHeight="1" x14ac:dyDescent="0.35">
      <c r="A1820" s="122" t="str">
        <f>'SOW Units'!B334</f>
        <v>18-2.</v>
      </c>
      <c r="B1820" s="542" t="str">
        <f>IF('SOW Units'!C334="","",'SOW Units'!C334)</f>
        <v>Medium Holding Tank - 2,000 to 6,000 gal. capacity - Long Term &gt; 6 mos.</v>
      </c>
      <c r="C1820" s="543"/>
      <c r="D1820" s="57" t="str">
        <f>IF('SOW Units'!E334="","",'SOW Units'!E334)</f>
        <v>Per Month</v>
      </c>
      <c r="E1820" s="82">
        <f>'SOW Units'!L334</f>
        <v>0</v>
      </c>
      <c r="F1820" s="34">
        <f>'SOW Units'!G334</f>
        <v>200.55</v>
      </c>
      <c r="G1820" s="244">
        <f t="shared" si="338"/>
        <v>0</v>
      </c>
      <c r="H1820" s="85">
        <v>0</v>
      </c>
      <c r="I1820" s="360">
        <f t="shared" si="339"/>
        <v>0</v>
      </c>
      <c r="J1820" s="89">
        <v>0</v>
      </c>
      <c r="K1820" s="244">
        <f t="shared" si="340"/>
        <v>0</v>
      </c>
      <c r="L1820" s="93">
        <f t="shared" si="341"/>
        <v>0</v>
      </c>
      <c r="M1820" s="375">
        <f t="shared" si="342"/>
        <v>0</v>
      </c>
      <c r="N1820" s="225" t="b">
        <f t="shared" si="317"/>
        <v>0</v>
      </c>
      <c r="O1820" s="36"/>
      <c r="P1820" s="36"/>
      <c r="Q1820" s="36"/>
      <c r="R1820" s="36"/>
    </row>
    <row r="1821" spans="1:18" s="8" customFormat="1" ht="16.5" hidden="1" customHeight="1" x14ac:dyDescent="0.35">
      <c r="A1821" s="122" t="str">
        <f>'SOW Units'!B335</f>
        <v>18-3.</v>
      </c>
      <c r="B1821" s="542" t="str">
        <f>IF('SOW Units'!C335="","",'SOW Units'!C335)</f>
        <v>Large Holding Tank &gt; 6,000 to 10,000 gal. capacity - Short Term ≤ 6 mos.</v>
      </c>
      <c r="C1821" s="543"/>
      <c r="D1821" s="57" t="str">
        <f>IF('SOW Units'!E335="","",'SOW Units'!E335)</f>
        <v>Per Month</v>
      </c>
      <c r="E1821" s="82">
        <f>'SOW Units'!L335</f>
        <v>0</v>
      </c>
      <c r="F1821" s="34">
        <f>'SOW Units'!G335</f>
        <v>1002.78</v>
      </c>
      <c r="G1821" s="244">
        <f t="shared" si="338"/>
        <v>0</v>
      </c>
      <c r="H1821" s="85">
        <v>0</v>
      </c>
      <c r="I1821" s="360">
        <f t="shared" si="339"/>
        <v>0</v>
      </c>
      <c r="J1821" s="89">
        <v>0</v>
      </c>
      <c r="K1821" s="244">
        <f t="shared" si="340"/>
        <v>0</v>
      </c>
      <c r="L1821" s="93">
        <f t="shared" si="341"/>
        <v>0</v>
      </c>
      <c r="M1821" s="375">
        <f t="shared" si="342"/>
        <v>0</v>
      </c>
      <c r="N1821" s="225" t="b">
        <f t="shared" si="317"/>
        <v>0</v>
      </c>
      <c r="O1821" s="36"/>
      <c r="P1821" s="36"/>
      <c r="Q1821" s="36"/>
      <c r="R1821" s="36"/>
    </row>
    <row r="1822" spans="1:18" s="8" customFormat="1" ht="16.5" hidden="1" customHeight="1" x14ac:dyDescent="0.35">
      <c r="A1822" s="122" t="str">
        <f>'SOW Units'!B336</f>
        <v>18-4.</v>
      </c>
      <c r="B1822" s="542" t="str">
        <f>IF('SOW Units'!C336="","",'SOW Units'!C336)</f>
        <v>Large Holding Tank &gt; 6,000 to 10,000 gal. capacity - Long Term &gt; 6 mos.</v>
      </c>
      <c r="C1822" s="543"/>
      <c r="D1822" s="57" t="str">
        <f>IF('SOW Units'!E336="","",'SOW Units'!E336)</f>
        <v>Per Month</v>
      </c>
      <c r="E1822" s="82">
        <f>'SOW Units'!L336</f>
        <v>0</v>
      </c>
      <c r="F1822" s="34">
        <f>'SOW Units'!G336</f>
        <v>510.51</v>
      </c>
      <c r="G1822" s="244">
        <f t="shared" si="338"/>
        <v>0</v>
      </c>
      <c r="H1822" s="85">
        <v>0</v>
      </c>
      <c r="I1822" s="360">
        <f t="shared" si="339"/>
        <v>0</v>
      </c>
      <c r="J1822" s="89">
        <v>0</v>
      </c>
      <c r="K1822" s="244">
        <f t="shared" si="340"/>
        <v>0</v>
      </c>
      <c r="L1822" s="93">
        <f t="shared" si="341"/>
        <v>0</v>
      </c>
      <c r="M1822" s="375">
        <f t="shared" si="342"/>
        <v>0</v>
      </c>
      <c r="N1822" s="225" t="b">
        <f t="shared" si="317"/>
        <v>0</v>
      </c>
      <c r="O1822" s="36"/>
      <c r="P1822" s="36"/>
      <c r="Q1822" s="36"/>
      <c r="R1822" s="36"/>
    </row>
    <row r="1823" spans="1:18" s="8" customFormat="1" ht="16.5" hidden="1" customHeight="1" x14ac:dyDescent="0.35">
      <c r="A1823" s="122" t="str">
        <f>'SOW Units'!B337</f>
        <v>18-5.</v>
      </c>
      <c r="B1823" s="542" t="str">
        <f>IF('SOW Units'!C337="","",'SOW Units'!C337)</f>
        <v>Groundwater Treatment System - Stand Alone Small - Short Term ≤ 6 mos.</v>
      </c>
      <c r="C1823" s="543"/>
      <c r="D1823" s="57" t="str">
        <f>IF('SOW Units'!E337="","",'SOW Units'!E337)</f>
        <v>Per Month</v>
      </c>
      <c r="E1823" s="82">
        <f>'SOW Units'!L337</f>
        <v>0</v>
      </c>
      <c r="F1823" s="34">
        <f>'SOW Units'!G337</f>
        <v>2242.5</v>
      </c>
      <c r="G1823" s="244">
        <f t="shared" si="338"/>
        <v>0</v>
      </c>
      <c r="H1823" s="85">
        <v>0</v>
      </c>
      <c r="I1823" s="360">
        <f t="shared" si="339"/>
        <v>0</v>
      </c>
      <c r="J1823" s="89">
        <v>0</v>
      </c>
      <c r="K1823" s="244">
        <f t="shared" si="340"/>
        <v>0</v>
      </c>
      <c r="L1823" s="93">
        <f t="shared" si="341"/>
        <v>0</v>
      </c>
      <c r="M1823" s="375">
        <f t="shared" si="342"/>
        <v>0</v>
      </c>
      <c r="N1823" s="225" t="b">
        <f t="shared" si="317"/>
        <v>0</v>
      </c>
      <c r="O1823" s="36"/>
      <c r="P1823" s="36"/>
      <c r="Q1823" s="36"/>
      <c r="R1823" s="36"/>
    </row>
    <row r="1824" spans="1:18" s="8" customFormat="1" ht="16.5" hidden="1" customHeight="1" x14ac:dyDescent="0.35">
      <c r="A1824" s="122" t="str">
        <f>'SOW Units'!B338</f>
        <v>18-6.</v>
      </c>
      <c r="B1824" s="542" t="str">
        <f>IF('SOW Units'!C338="","",'SOW Units'!C338)</f>
        <v>Groundwater Treatment System - Stand Alone Small - Long Term &gt; 6 mos.</v>
      </c>
      <c r="C1824" s="543"/>
      <c r="D1824" s="57" t="str">
        <f>IF('SOW Units'!E338="","",'SOW Units'!E338)</f>
        <v>Per Month</v>
      </c>
      <c r="E1824" s="82">
        <f>'SOW Units'!L338</f>
        <v>0</v>
      </c>
      <c r="F1824" s="34">
        <f>'SOW Units'!G338</f>
        <v>1361.36</v>
      </c>
      <c r="G1824" s="244">
        <f t="shared" si="338"/>
        <v>0</v>
      </c>
      <c r="H1824" s="85">
        <v>0</v>
      </c>
      <c r="I1824" s="360">
        <f t="shared" si="339"/>
        <v>0</v>
      </c>
      <c r="J1824" s="89">
        <v>0</v>
      </c>
      <c r="K1824" s="244">
        <f t="shared" si="340"/>
        <v>0</v>
      </c>
      <c r="L1824" s="93">
        <f t="shared" si="341"/>
        <v>0</v>
      </c>
      <c r="M1824" s="375">
        <f t="shared" si="342"/>
        <v>0</v>
      </c>
      <c r="N1824" s="225" t="b">
        <f t="shared" si="317"/>
        <v>0</v>
      </c>
      <c r="O1824" s="36"/>
      <c r="P1824" s="36"/>
      <c r="Q1824" s="36"/>
      <c r="R1824" s="36"/>
    </row>
    <row r="1825" spans="1:18" s="8" customFormat="1" ht="16.5" hidden="1" customHeight="1" x14ac:dyDescent="0.35">
      <c r="A1825" s="122" t="str">
        <f>'SOW Units'!B339</f>
        <v>18-7.</v>
      </c>
      <c r="B1825" s="542" t="str">
        <f>IF('SOW Units'!C339="","",'SOW Units'!C339)</f>
        <v>Groundwater Treatment System - Stand Alone Medium - Short Term ≤ 6 mos.</v>
      </c>
      <c r="C1825" s="543"/>
      <c r="D1825" s="57" t="str">
        <f>IF('SOW Units'!E339="","",'SOW Units'!E339)</f>
        <v>Per Month</v>
      </c>
      <c r="E1825" s="82">
        <f>'SOW Units'!L339</f>
        <v>0</v>
      </c>
      <c r="F1825" s="34">
        <f>'SOW Units'!G339</f>
        <v>2316.7399999999998</v>
      </c>
      <c r="G1825" s="244">
        <f t="shared" si="338"/>
        <v>0</v>
      </c>
      <c r="H1825" s="85">
        <v>0</v>
      </c>
      <c r="I1825" s="360">
        <f t="shared" si="339"/>
        <v>0</v>
      </c>
      <c r="J1825" s="89">
        <v>0</v>
      </c>
      <c r="K1825" s="244">
        <f t="shared" si="340"/>
        <v>0</v>
      </c>
      <c r="L1825" s="93">
        <f t="shared" si="341"/>
        <v>0</v>
      </c>
      <c r="M1825" s="375">
        <f t="shared" si="342"/>
        <v>0</v>
      </c>
      <c r="N1825" s="225" t="b">
        <f t="shared" si="317"/>
        <v>0</v>
      </c>
      <c r="O1825" s="36"/>
      <c r="P1825" s="36"/>
      <c r="Q1825" s="36"/>
      <c r="R1825" s="36"/>
    </row>
    <row r="1826" spans="1:18" s="8" customFormat="1" ht="16.5" hidden="1" customHeight="1" x14ac:dyDescent="0.35">
      <c r="A1826" s="122" t="str">
        <f>'SOW Units'!B340</f>
        <v>18-8.</v>
      </c>
      <c r="B1826" s="542" t="str">
        <f>IF('SOW Units'!C340="","",'SOW Units'!C340)</f>
        <v>Groundwater Treatment System - Stand Alone Medium - Long Term &gt; 6 mos.</v>
      </c>
      <c r="C1826" s="543"/>
      <c r="D1826" s="57" t="str">
        <f>IF('SOW Units'!E340="","",'SOW Units'!E340)</f>
        <v>Per Month</v>
      </c>
      <c r="E1826" s="82">
        <f>'SOW Units'!L340</f>
        <v>0</v>
      </c>
      <c r="F1826" s="34">
        <f>'SOW Units'!G340</f>
        <v>1540.03</v>
      </c>
      <c r="G1826" s="244">
        <f t="shared" si="338"/>
        <v>0</v>
      </c>
      <c r="H1826" s="85">
        <v>0</v>
      </c>
      <c r="I1826" s="360">
        <f t="shared" si="339"/>
        <v>0</v>
      </c>
      <c r="J1826" s="89">
        <v>0</v>
      </c>
      <c r="K1826" s="244">
        <f t="shared" si="340"/>
        <v>0</v>
      </c>
      <c r="L1826" s="93">
        <f t="shared" si="341"/>
        <v>0</v>
      </c>
      <c r="M1826" s="375">
        <f t="shared" si="342"/>
        <v>0</v>
      </c>
      <c r="N1826" s="225" t="b">
        <f t="shared" si="317"/>
        <v>0</v>
      </c>
      <c r="O1826" s="36"/>
      <c r="P1826" s="36"/>
      <c r="Q1826" s="36"/>
      <c r="R1826" s="36"/>
    </row>
    <row r="1827" spans="1:18" s="8" customFormat="1" ht="16.5" hidden="1" customHeight="1" x14ac:dyDescent="0.35">
      <c r="A1827" s="122" t="str">
        <f>'SOW Units'!B341</f>
        <v>18-9.</v>
      </c>
      <c r="B1827" s="542" t="str">
        <f>IF('SOW Units'!C341="","",'SOW Units'!C341)</f>
        <v>Groundwater Treatment System - Stand Alone Large - Short Term ≤ 6 mos.</v>
      </c>
      <c r="C1827" s="543"/>
      <c r="D1827" s="57" t="str">
        <f>IF('SOW Units'!E341="","",'SOW Units'!E341)</f>
        <v>Per Month</v>
      </c>
      <c r="E1827" s="82">
        <f>'SOW Units'!L341</f>
        <v>0</v>
      </c>
      <c r="F1827" s="34">
        <f>'SOW Units'!G341</f>
        <v>2297.29</v>
      </c>
      <c r="G1827" s="244">
        <f t="shared" si="338"/>
        <v>0</v>
      </c>
      <c r="H1827" s="85">
        <v>0</v>
      </c>
      <c r="I1827" s="360">
        <f t="shared" si="339"/>
        <v>0</v>
      </c>
      <c r="J1827" s="89">
        <v>0</v>
      </c>
      <c r="K1827" s="244">
        <f t="shared" si="340"/>
        <v>0</v>
      </c>
      <c r="L1827" s="93">
        <f t="shared" si="341"/>
        <v>0</v>
      </c>
      <c r="M1827" s="375">
        <f t="shared" si="342"/>
        <v>0</v>
      </c>
      <c r="N1827" s="225" t="b">
        <f t="shared" si="317"/>
        <v>0</v>
      </c>
      <c r="O1827" s="36"/>
      <c r="P1827" s="36"/>
      <c r="Q1827" s="36"/>
      <c r="R1827" s="36"/>
    </row>
    <row r="1828" spans="1:18" s="8" customFormat="1" ht="16.5" hidden="1" customHeight="1" x14ac:dyDescent="0.35">
      <c r="A1828" s="122" t="str">
        <f>'SOW Units'!B342</f>
        <v>18-10.</v>
      </c>
      <c r="B1828" s="542" t="str">
        <f>IF('SOW Units'!C342="","",'SOW Units'!C342)</f>
        <v>Groundwater Treatment System - Stand Alone Large - Long Term &gt; 6 mos.</v>
      </c>
      <c r="C1828" s="543"/>
      <c r="D1828" s="57" t="str">
        <f>IF('SOW Units'!E342="","",'SOW Units'!E342)</f>
        <v>Per Month</v>
      </c>
      <c r="E1828" s="82">
        <f>'SOW Units'!L342</f>
        <v>0</v>
      </c>
      <c r="F1828" s="34">
        <f>'SOW Units'!G342</f>
        <v>1306.6500000000001</v>
      </c>
      <c r="G1828" s="244">
        <f t="shared" si="338"/>
        <v>0</v>
      </c>
      <c r="H1828" s="85">
        <v>0</v>
      </c>
      <c r="I1828" s="360">
        <f t="shared" si="339"/>
        <v>0</v>
      </c>
      <c r="J1828" s="89">
        <v>0</v>
      </c>
      <c r="K1828" s="244">
        <f t="shared" si="340"/>
        <v>0</v>
      </c>
      <c r="L1828" s="93">
        <f t="shared" si="341"/>
        <v>0</v>
      </c>
      <c r="M1828" s="375">
        <f t="shared" si="342"/>
        <v>0</v>
      </c>
      <c r="N1828" s="225" t="b">
        <f t="shared" ref="N1828:N1889" si="343">IF(E1828&gt;0,TRUE,FALSE)</f>
        <v>0</v>
      </c>
      <c r="O1828" s="36"/>
      <c r="P1828" s="36"/>
      <c r="Q1828" s="36"/>
      <c r="R1828" s="36"/>
    </row>
    <row r="1829" spans="1:18" s="8" customFormat="1" ht="16.5" hidden="1" customHeight="1" x14ac:dyDescent="0.35">
      <c r="A1829" s="122" t="str">
        <f>'SOW Units'!B343</f>
        <v>18-11.</v>
      </c>
      <c r="B1829" s="542" t="str">
        <f>IF('SOW Units'!C343="","",'SOW Units'!C343)</f>
        <v>Air Sparge System - Small - Short Term ≤ 6 mos.</v>
      </c>
      <c r="C1829" s="543"/>
      <c r="D1829" s="57" t="str">
        <f>IF('SOW Units'!E343="","",'SOW Units'!E343)</f>
        <v>Per Month</v>
      </c>
      <c r="E1829" s="82">
        <f>'SOW Units'!L343</f>
        <v>0</v>
      </c>
      <c r="F1829" s="34">
        <f>'SOW Units'!G343</f>
        <v>2892.75</v>
      </c>
      <c r="G1829" s="244">
        <f t="shared" si="338"/>
        <v>0</v>
      </c>
      <c r="H1829" s="85">
        <v>0</v>
      </c>
      <c r="I1829" s="360">
        <f t="shared" si="339"/>
        <v>0</v>
      </c>
      <c r="J1829" s="89">
        <v>0</v>
      </c>
      <c r="K1829" s="244">
        <f t="shared" si="340"/>
        <v>0</v>
      </c>
      <c r="L1829" s="93">
        <f t="shared" si="341"/>
        <v>0</v>
      </c>
      <c r="M1829" s="375">
        <f t="shared" si="342"/>
        <v>0</v>
      </c>
      <c r="N1829" s="225" t="b">
        <f t="shared" si="343"/>
        <v>0</v>
      </c>
      <c r="O1829" s="36"/>
      <c r="P1829" s="36"/>
      <c r="Q1829" s="36"/>
      <c r="R1829" s="36"/>
    </row>
    <row r="1830" spans="1:18" s="8" customFormat="1" ht="16.5" hidden="1" customHeight="1" x14ac:dyDescent="0.35">
      <c r="A1830" s="122" t="str">
        <f>'SOW Units'!B344</f>
        <v>18-12.</v>
      </c>
      <c r="B1830" s="542" t="str">
        <f>IF('SOW Units'!C344="","",'SOW Units'!C344)</f>
        <v>Air Sparge System - Small - Long Term &gt; 6 mos.</v>
      </c>
      <c r="C1830" s="543"/>
      <c r="D1830" s="57" t="str">
        <f>IF('SOW Units'!E344="","",'SOW Units'!E344)</f>
        <v>Per Month</v>
      </c>
      <c r="E1830" s="82">
        <f>'SOW Units'!L344</f>
        <v>0</v>
      </c>
      <c r="F1830" s="34">
        <f>'SOW Units'!G344</f>
        <v>1932.68</v>
      </c>
      <c r="G1830" s="244">
        <f t="shared" si="338"/>
        <v>0</v>
      </c>
      <c r="H1830" s="85">
        <v>0</v>
      </c>
      <c r="I1830" s="360">
        <f t="shared" si="339"/>
        <v>0</v>
      </c>
      <c r="J1830" s="89">
        <v>0</v>
      </c>
      <c r="K1830" s="244">
        <f t="shared" si="340"/>
        <v>0</v>
      </c>
      <c r="L1830" s="93">
        <f t="shared" si="341"/>
        <v>0</v>
      </c>
      <c r="M1830" s="375">
        <f t="shared" si="342"/>
        <v>0</v>
      </c>
      <c r="N1830" s="225" t="b">
        <f t="shared" si="343"/>
        <v>0</v>
      </c>
      <c r="O1830" s="36"/>
      <c r="P1830" s="36"/>
      <c r="Q1830" s="36"/>
      <c r="R1830" s="36"/>
    </row>
    <row r="1831" spans="1:18" s="8" customFormat="1" ht="16.5" hidden="1" customHeight="1" x14ac:dyDescent="0.35">
      <c r="A1831" s="122" t="str">
        <f>'SOW Units'!B345</f>
        <v>18-13.</v>
      </c>
      <c r="B1831" s="542" t="str">
        <f>IF('SOW Units'!C345="","",'SOW Units'!C345)</f>
        <v>Air Sparge System - Medium - Short Term ≤ 6 mos.</v>
      </c>
      <c r="C1831" s="543"/>
      <c r="D1831" s="57" t="str">
        <f>IF('SOW Units'!E345="","",'SOW Units'!E345)</f>
        <v>Per Month</v>
      </c>
      <c r="E1831" s="82">
        <f>'SOW Units'!L345</f>
        <v>0</v>
      </c>
      <c r="F1831" s="34">
        <f>'SOW Units'!G345</f>
        <v>3222.45</v>
      </c>
      <c r="G1831" s="244">
        <f t="shared" si="338"/>
        <v>0</v>
      </c>
      <c r="H1831" s="85">
        <v>0</v>
      </c>
      <c r="I1831" s="360">
        <f t="shared" si="339"/>
        <v>0</v>
      </c>
      <c r="J1831" s="89">
        <v>0</v>
      </c>
      <c r="K1831" s="244">
        <f t="shared" si="340"/>
        <v>0</v>
      </c>
      <c r="L1831" s="93">
        <f t="shared" si="341"/>
        <v>0</v>
      </c>
      <c r="M1831" s="375">
        <f t="shared" si="342"/>
        <v>0</v>
      </c>
      <c r="N1831" s="225" t="b">
        <f t="shared" si="343"/>
        <v>0</v>
      </c>
      <c r="O1831" s="36"/>
      <c r="P1831" s="36"/>
      <c r="Q1831" s="36"/>
      <c r="R1831" s="36"/>
    </row>
    <row r="1832" spans="1:18" s="8" customFormat="1" ht="16.5" hidden="1" customHeight="1" x14ac:dyDescent="0.35">
      <c r="A1832" s="122" t="str">
        <f>'SOW Units'!B346</f>
        <v>18-14.</v>
      </c>
      <c r="B1832" s="542" t="str">
        <f>IF('SOW Units'!C346="","",'SOW Units'!C346)</f>
        <v>Air Sparge System - Medium - Long Term &gt; 6 mos.</v>
      </c>
      <c r="C1832" s="543"/>
      <c r="D1832" s="57" t="str">
        <f>IF('SOW Units'!E346="","",'SOW Units'!E346)</f>
        <v>Per Month</v>
      </c>
      <c r="E1832" s="82">
        <f>'SOW Units'!L346</f>
        <v>0</v>
      </c>
      <c r="F1832" s="34">
        <f>'SOW Units'!G346</f>
        <v>2153.1799999999998</v>
      </c>
      <c r="G1832" s="244">
        <f t="shared" si="338"/>
        <v>0</v>
      </c>
      <c r="H1832" s="85">
        <v>0</v>
      </c>
      <c r="I1832" s="360">
        <f t="shared" si="339"/>
        <v>0</v>
      </c>
      <c r="J1832" s="89">
        <v>0</v>
      </c>
      <c r="K1832" s="244">
        <f t="shared" si="340"/>
        <v>0</v>
      </c>
      <c r="L1832" s="93">
        <f t="shared" si="341"/>
        <v>0</v>
      </c>
      <c r="M1832" s="375">
        <f t="shared" si="342"/>
        <v>0</v>
      </c>
      <c r="N1832" s="225" t="b">
        <f t="shared" si="343"/>
        <v>0</v>
      </c>
      <c r="O1832" s="36"/>
      <c r="P1832" s="36"/>
      <c r="Q1832" s="36"/>
      <c r="R1832" s="36"/>
    </row>
    <row r="1833" spans="1:18" s="8" customFormat="1" ht="16.5" hidden="1" customHeight="1" x14ac:dyDescent="0.35">
      <c r="A1833" s="122" t="str">
        <f>'SOW Units'!B347</f>
        <v>18-15.</v>
      </c>
      <c r="B1833" s="542" t="str">
        <f>IF('SOW Units'!C347="","",'SOW Units'!C347)</f>
        <v>Air Sparge System - Large - Short Term ≤ 6 mos.</v>
      </c>
      <c r="C1833" s="543"/>
      <c r="D1833" s="57" t="str">
        <f>IF('SOW Units'!E347="","",'SOW Units'!E347)</f>
        <v>Per Month</v>
      </c>
      <c r="E1833" s="82">
        <f>'SOW Units'!L347</f>
        <v>0</v>
      </c>
      <c r="F1833" s="34">
        <f>'SOW Units'!G347</f>
        <v>4674.6000000000004</v>
      </c>
      <c r="G1833" s="244">
        <f t="shared" si="338"/>
        <v>0</v>
      </c>
      <c r="H1833" s="85">
        <v>0</v>
      </c>
      <c r="I1833" s="360">
        <f t="shared" si="339"/>
        <v>0</v>
      </c>
      <c r="J1833" s="89">
        <v>0</v>
      </c>
      <c r="K1833" s="244">
        <f t="shared" si="340"/>
        <v>0</v>
      </c>
      <c r="L1833" s="93">
        <f t="shared" si="341"/>
        <v>0</v>
      </c>
      <c r="M1833" s="375">
        <f t="shared" si="342"/>
        <v>0</v>
      </c>
      <c r="N1833" s="225" t="b">
        <f t="shared" si="343"/>
        <v>0</v>
      </c>
      <c r="O1833" s="36"/>
      <c r="P1833" s="36"/>
      <c r="Q1833" s="36"/>
      <c r="R1833" s="36"/>
    </row>
    <row r="1834" spans="1:18" s="8" customFormat="1" ht="16.5" hidden="1" customHeight="1" x14ac:dyDescent="0.35">
      <c r="A1834" s="122" t="str">
        <f>'SOW Units'!B348</f>
        <v>18-16.</v>
      </c>
      <c r="B1834" s="542" t="str">
        <f>IF('SOW Units'!C348="","",'SOW Units'!C348)</f>
        <v>Air Sparge System - Large - Long Term &gt; 6 mos.</v>
      </c>
      <c r="C1834" s="543"/>
      <c r="D1834" s="57" t="str">
        <f>IF('SOW Units'!E348="","",'SOW Units'!E348)</f>
        <v>Per Month</v>
      </c>
      <c r="E1834" s="82">
        <f>'SOW Units'!L348</f>
        <v>0</v>
      </c>
      <c r="F1834" s="34">
        <f>'SOW Units'!G348</f>
        <v>3123.38</v>
      </c>
      <c r="G1834" s="244">
        <f t="shared" si="338"/>
        <v>0</v>
      </c>
      <c r="H1834" s="85">
        <v>0</v>
      </c>
      <c r="I1834" s="360">
        <f t="shared" si="339"/>
        <v>0</v>
      </c>
      <c r="J1834" s="89">
        <v>0</v>
      </c>
      <c r="K1834" s="244">
        <f t="shared" si="340"/>
        <v>0</v>
      </c>
      <c r="L1834" s="93">
        <f t="shared" si="341"/>
        <v>0</v>
      </c>
      <c r="M1834" s="375">
        <f t="shared" si="342"/>
        <v>0</v>
      </c>
      <c r="N1834" s="225" t="b">
        <f t="shared" si="343"/>
        <v>0</v>
      </c>
      <c r="O1834" s="36"/>
      <c r="P1834" s="36"/>
      <c r="Q1834" s="36"/>
      <c r="R1834" s="36"/>
    </row>
    <row r="1835" spans="1:18" s="8" customFormat="1" ht="16.5" hidden="1" customHeight="1" x14ac:dyDescent="0.35">
      <c r="A1835" s="122" t="str">
        <f>'SOW Units'!B349</f>
        <v>18-17.</v>
      </c>
      <c r="B1835" s="542" t="str">
        <f>IF('SOW Units'!C349="","",'SOW Units'!C349)</f>
        <v>AS/SVE System - Small - Short Term ≤ 6 mos.</v>
      </c>
      <c r="C1835" s="543"/>
      <c r="D1835" s="57" t="str">
        <f>IF('SOW Units'!E349="","",'SOW Units'!E349)</f>
        <v>Per Month</v>
      </c>
      <c r="E1835" s="82">
        <f>'SOW Units'!L349</f>
        <v>0</v>
      </c>
      <c r="F1835" s="34">
        <f>'SOW Units'!G349</f>
        <v>6184</v>
      </c>
      <c r="G1835" s="244">
        <f t="shared" si="338"/>
        <v>0</v>
      </c>
      <c r="H1835" s="85">
        <v>0</v>
      </c>
      <c r="I1835" s="360">
        <f t="shared" si="339"/>
        <v>0</v>
      </c>
      <c r="J1835" s="89">
        <v>0</v>
      </c>
      <c r="K1835" s="244">
        <f t="shared" si="340"/>
        <v>0</v>
      </c>
      <c r="L1835" s="93">
        <f t="shared" si="341"/>
        <v>0</v>
      </c>
      <c r="M1835" s="375">
        <f t="shared" si="342"/>
        <v>0</v>
      </c>
      <c r="N1835" s="225" t="b">
        <f t="shared" si="343"/>
        <v>0</v>
      </c>
      <c r="O1835" s="36"/>
      <c r="P1835" s="36"/>
      <c r="Q1835" s="36"/>
      <c r="R1835" s="36"/>
    </row>
    <row r="1836" spans="1:18" s="8" customFormat="1" ht="16.5" hidden="1" customHeight="1" x14ac:dyDescent="0.35">
      <c r="A1836" s="122" t="str">
        <f>'SOW Units'!B350</f>
        <v>18-18.</v>
      </c>
      <c r="B1836" s="542" t="str">
        <f>IF('SOW Units'!C350="","",'SOW Units'!C350)</f>
        <v>AS/SVE System - Small - Long Term &gt; 6 mos.</v>
      </c>
      <c r="C1836" s="543"/>
      <c r="D1836" s="57" t="str">
        <f>IF('SOW Units'!E350="","",'SOW Units'!E350)</f>
        <v>Per Month</v>
      </c>
      <c r="E1836" s="82">
        <f>'SOW Units'!L350</f>
        <v>0</v>
      </c>
      <c r="F1836" s="34">
        <f>'SOW Units'!G350</f>
        <v>4131.75</v>
      </c>
      <c r="G1836" s="244">
        <f t="shared" si="338"/>
        <v>0</v>
      </c>
      <c r="H1836" s="85">
        <v>0</v>
      </c>
      <c r="I1836" s="360">
        <f t="shared" si="339"/>
        <v>0</v>
      </c>
      <c r="J1836" s="89">
        <v>0</v>
      </c>
      <c r="K1836" s="244">
        <f t="shared" si="340"/>
        <v>0</v>
      </c>
      <c r="L1836" s="93">
        <f t="shared" si="341"/>
        <v>0</v>
      </c>
      <c r="M1836" s="375">
        <f t="shared" si="342"/>
        <v>0</v>
      </c>
      <c r="N1836" s="225" t="b">
        <f t="shared" si="343"/>
        <v>0</v>
      </c>
      <c r="O1836" s="36"/>
      <c r="P1836" s="36"/>
      <c r="Q1836" s="36"/>
      <c r="R1836" s="36"/>
    </row>
    <row r="1837" spans="1:18" s="8" customFormat="1" ht="16.5" hidden="1" customHeight="1" x14ac:dyDescent="0.35">
      <c r="A1837" s="122" t="str">
        <f>'SOW Units'!B351</f>
        <v>18-19.</v>
      </c>
      <c r="B1837" s="542" t="str">
        <f>IF('SOW Units'!C351="","",'SOW Units'!C351)</f>
        <v>AS/SVE System - Medium - Short Term ≤ 6 mos.</v>
      </c>
      <c r="C1837" s="543"/>
      <c r="D1837" s="57" t="str">
        <f>IF('SOW Units'!E351="","",'SOW Units'!E351)</f>
        <v>Per Month</v>
      </c>
      <c r="E1837" s="82">
        <f>'SOW Units'!L351</f>
        <v>0</v>
      </c>
      <c r="F1837" s="34">
        <f>'SOW Units'!G351</f>
        <v>7218</v>
      </c>
      <c r="G1837" s="244">
        <f t="shared" si="338"/>
        <v>0</v>
      </c>
      <c r="H1837" s="85">
        <v>0</v>
      </c>
      <c r="I1837" s="360">
        <f t="shared" si="339"/>
        <v>0</v>
      </c>
      <c r="J1837" s="89">
        <v>0</v>
      </c>
      <c r="K1837" s="244">
        <f t="shared" si="340"/>
        <v>0</v>
      </c>
      <c r="L1837" s="93">
        <f t="shared" si="341"/>
        <v>0</v>
      </c>
      <c r="M1837" s="375">
        <f t="shared" si="342"/>
        <v>0</v>
      </c>
      <c r="N1837" s="225" t="b">
        <f t="shared" si="343"/>
        <v>0</v>
      </c>
      <c r="O1837" s="36"/>
      <c r="P1837" s="36"/>
      <c r="Q1837" s="36"/>
      <c r="R1837" s="36"/>
    </row>
    <row r="1838" spans="1:18" s="8" customFormat="1" ht="16.5" hidden="1" customHeight="1" x14ac:dyDescent="0.35">
      <c r="A1838" s="122" t="str">
        <f>'SOW Units'!B352</f>
        <v>18-20.</v>
      </c>
      <c r="B1838" s="542" t="str">
        <f>IF('SOW Units'!C352="","",'SOW Units'!C352)</f>
        <v>AS/SVE System - Medium - Long Term &gt; 6 mos.</v>
      </c>
      <c r="C1838" s="543"/>
      <c r="D1838" s="57" t="str">
        <f>IF('SOW Units'!E352="","",'SOW Units'!E352)</f>
        <v>Per Month</v>
      </c>
      <c r="E1838" s="82">
        <f>'SOW Units'!L352</f>
        <v>0</v>
      </c>
      <c r="F1838" s="34">
        <f>'SOW Units'!G352</f>
        <v>4822.6499999999996</v>
      </c>
      <c r="G1838" s="244">
        <f t="shared" si="338"/>
        <v>0</v>
      </c>
      <c r="H1838" s="85">
        <v>0</v>
      </c>
      <c r="I1838" s="360">
        <f t="shared" si="339"/>
        <v>0</v>
      </c>
      <c r="J1838" s="89">
        <v>0</v>
      </c>
      <c r="K1838" s="244">
        <f t="shared" si="340"/>
        <v>0</v>
      </c>
      <c r="L1838" s="93">
        <f t="shared" si="341"/>
        <v>0</v>
      </c>
      <c r="M1838" s="375">
        <f t="shared" si="342"/>
        <v>0</v>
      </c>
      <c r="N1838" s="225" t="b">
        <f t="shared" si="343"/>
        <v>0</v>
      </c>
      <c r="O1838" s="36"/>
      <c r="P1838" s="36"/>
      <c r="Q1838" s="36"/>
      <c r="R1838" s="36"/>
    </row>
    <row r="1839" spans="1:18" s="8" customFormat="1" ht="16.5" hidden="1" customHeight="1" x14ac:dyDescent="0.35">
      <c r="A1839" s="122" t="str">
        <f>'SOW Units'!B353</f>
        <v>18-21.</v>
      </c>
      <c r="B1839" s="542" t="str">
        <f>IF('SOW Units'!C353="","",'SOW Units'!C353)</f>
        <v>AS/SVE System - Large - Short Term ≤ 6 mos.</v>
      </c>
      <c r="C1839" s="543"/>
      <c r="D1839" s="57" t="str">
        <f>IF('SOW Units'!E353="","",'SOW Units'!E353)</f>
        <v>Per Month</v>
      </c>
      <c r="E1839" s="82">
        <f>'SOW Units'!L353</f>
        <v>0</v>
      </c>
      <c r="F1839" s="34">
        <f>'SOW Units'!G353</f>
        <v>9000</v>
      </c>
      <c r="G1839" s="244">
        <f t="shared" si="338"/>
        <v>0</v>
      </c>
      <c r="H1839" s="85">
        <v>0</v>
      </c>
      <c r="I1839" s="360">
        <f t="shared" si="339"/>
        <v>0</v>
      </c>
      <c r="J1839" s="89">
        <v>0</v>
      </c>
      <c r="K1839" s="244">
        <f t="shared" si="340"/>
        <v>0</v>
      </c>
      <c r="L1839" s="93">
        <f t="shared" si="341"/>
        <v>0</v>
      </c>
      <c r="M1839" s="375">
        <f t="shared" si="342"/>
        <v>0</v>
      </c>
      <c r="N1839" s="225" t="b">
        <f t="shared" si="343"/>
        <v>0</v>
      </c>
      <c r="O1839" s="36"/>
      <c r="P1839" s="36"/>
      <c r="Q1839" s="36"/>
      <c r="R1839" s="36"/>
    </row>
    <row r="1840" spans="1:18" s="8" customFormat="1" ht="16.5" hidden="1" customHeight="1" x14ac:dyDescent="0.35">
      <c r="A1840" s="122" t="str">
        <f>'SOW Units'!B354</f>
        <v>18-22.</v>
      </c>
      <c r="B1840" s="542" t="str">
        <f>IF('SOW Units'!C354="","",'SOW Units'!C354)</f>
        <v>AS/SVE System - Large - Long Term &gt; 6 mos.</v>
      </c>
      <c r="C1840" s="543"/>
      <c r="D1840" s="57" t="str">
        <f>IF('SOW Units'!E354="","",'SOW Units'!E354)</f>
        <v>Per Month</v>
      </c>
      <c r="E1840" s="82">
        <f>'SOW Units'!L354</f>
        <v>0</v>
      </c>
      <c r="F1840" s="34">
        <f>'SOW Units'!G354</f>
        <v>5775</v>
      </c>
      <c r="G1840" s="244">
        <f t="shared" si="338"/>
        <v>0</v>
      </c>
      <c r="H1840" s="85">
        <v>0</v>
      </c>
      <c r="I1840" s="360">
        <f t="shared" si="339"/>
        <v>0</v>
      </c>
      <c r="J1840" s="89">
        <v>0</v>
      </c>
      <c r="K1840" s="244">
        <f t="shared" si="340"/>
        <v>0</v>
      </c>
      <c r="L1840" s="93">
        <f t="shared" si="341"/>
        <v>0</v>
      </c>
      <c r="M1840" s="375">
        <f t="shared" si="342"/>
        <v>0</v>
      </c>
      <c r="N1840" s="225" t="b">
        <f t="shared" si="343"/>
        <v>0</v>
      </c>
      <c r="O1840" s="36"/>
      <c r="P1840" s="36"/>
      <c r="Q1840" s="36"/>
      <c r="R1840" s="36"/>
    </row>
    <row r="1841" spans="1:18" s="8" customFormat="1" ht="16.5" hidden="1" customHeight="1" x14ac:dyDescent="0.35">
      <c r="A1841" s="122" t="str">
        <f>'SOW Units'!B355</f>
        <v>18-23.</v>
      </c>
      <c r="B1841" s="542" t="str">
        <f>IF('SOW Units'!C355="","",'SOW Units'!C355)</f>
        <v>MPE System - Small - Short Term ≤ 6 mos.</v>
      </c>
      <c r="C1841" s="543"/>
      <c r="D1841" s="57" t="str">
        <f>IF('SOW Units'!E355="","",'SOW Units'!E355)</f>
        <v>Per Month</v>
      </c>
      <c r="E1841" s="82">
        <f>'SOW Units'!L355</f>
        <v>0</v>
      </c>
      <c r="F1841" s="34">
        <f>'SOW Units'!G355</f>
        <v>4130.7</v>
      </c>
      <c r="G1841" s="244">
        <f t="shared" si="338"/>
        <v>0</v>
      </c>
      <c r="H1841" s="85">
        <v>0</v>
      </c>
      <c r="I1841" s="360">
        <f t="shared" si="339"/>
        <v>0</v>
      </c>
      <c r="J1841" s="89">
        <v>0</v>
      </c>
      <c r="K1841" s="244">
        <f t="shared" si="340"/>
        <v>0</v>
      </c>
      <c r="L1841" s="93">
        <f t="shared" si="341"/>
        <v>0</v>
      </c>
      <c r="M1841" s="375">
        <f t="shared" si="342"/>
        <v>0</v>
      </c>
      <c r="N1841" s="225" t="b">
        <f t="shared" si="343"/>
        <v>0</v>
      </c>
      <c r="O1841" s="36"/>
      <c r="P1841" s="36"/>
      <c r="Q1841" s="36"/>
      <c r="R1841" s="36"/>
    </row>
    <row r="1842" spans="1:18" s="8" customFormat="1" ht="16.5" hidden="1" customHeight="1" x14ac:dyDescent="0.35">
      <c r="A1842" s="122" t="str">
        <f>'SOW Units'!B356</f>
        <v>18-24.</v>
      </c>
      <c r="B1842" s="542" t="str">
        <f>IF('SOW Units'!C356="","",'SOW Units'!C356)</f>
        <v>MPE System - Small - Long Term &gt; 6 mos.</v>
      </c>
      <c r="C1842" s="543"/>
      <c r="D1842" s="57" t="str">
        <f>IF('SOW Units'!E356="","",'SOW Units'!E356)</f>
        <v>Per Month</v>
      </c>
      <c r="E1842" s="82">
        <f>'SOW Units'!L356</f>
        <v>0</v>
      </c>
      <c r="F1842" s="34">
        <f>'SOW Units'!G356</f>
        <v>2759.55</v>
      </c>
      <c r="G1842" s="244">
        <f t="shared" si="338"/>
        <v>0</v>
      </c>
      <c r="H1842" s="85">
        <v>0</v>
      </c>
      <c r="I1842" s="360">
        <f t="shared" si="339"/>
        <v>0</v>
      </c>
      <c r="J1842" s="89">
        <v>0</v>
      </c>
      <c r="K1842" s="244">
        <f t="shared" si="340"/>
        <v>0</v>
      </c>
      <c r="L1842" s="93">
        <f t="shared" si="341"/>
        <v>0</v>
      </c>
      <c r="M1842" s="375">
        <f t="shared" si="342"/>
        <v>0</v>
      </c>
      <c r="N1842" s="225" t="b">
        <f t="shared" si="343"/>
        <v>0</v>
      </c>
      <c r="O1842" s="36"/>
      <c r="P1842" s="36"/>
      <c r="Q1842" s="36"/>
      <c r="R1842" s="36"/>
    </row>
    <row r="1843" spans="1:18" s="9" customFormat="1" ht="16.5" hidden="1" customHeight="1" x14ac:dyDescent="0.35">
      <c r="A1843" s="122" t="str">
        <f>'SOW Units'!B357</f>
        <v>18-25.</v>
      </c>
      <c r="B1843" s="542" t="str">
        <f>IF('SOW Units'!C357="","",'SOW Units'!C357)</f>
        <v>MPE System - Medium - Short Term ≤ 6 mos.</v>
      </c>
      <c r="C1843" s="543"/>
      <c r="D1843" s="57" t="str">
        <f>IF('SOW Units'!E357="","",'SOW Units'!E357)</f>
        <v>Per Month</v>
      </c>
      <c r="E1843" s="82">
        <f>'SOW Units'!L357</f>
        <v>0</v>
      </c>
      <c r="F1843" s="34">
        <f>'SOW Units'!G357</f>
        <v>6039.6</v>
      </c>
      <c r="G1843" s="244">
        <f t="shared" si="338"/>
        <v>0</v>
      </c>
      <c r="H1843" s="85">
        <v>0</v>
      </c>
      <c r="I1843" s="360">
        <f t="shared" si="339"/>
        <v>0</v>
      </c>
      <c r="J1843" s="89">
        <v>0</v>
      </c>
      <c r="K1843" s="244">
        <f t="shared" si="340"/>
        <v>0</v>
      </c>
      <c r="L1843" s="93">
        <f t="shared" si="341"/>
        <v>0</v>
      </c>
      <c r="M1843" s="375">
        <f t="shared" si="342"/>
        <v>0</v>
      </c>
      <c r="N1843" s="225" t="b">
        <f t="shared" si="343"/>
        <v>0</v>
      </c>
      <c r="O1843" s="45"/>
      <c r="P1843" s="45"/>
      <c r="Q1843" s="45"/>
      <c r="R1843" s="45"/>
    </row>
    <row r="1844" spans="1:18" s="8" customFormat="1" ht="16.5" hidden="1" customHeight="1" x14ac:dyDescent="0.35">
      <c r="A1844" s="122" t="str">
        <f>'SOW Units'!B358</f>
        <v>18-26.</v>
      </c>
      <c r="B1844" s="542" t="str">
        <f>IF('SOW Units'!C358="","",'SOW Units'!C358)</f>
        <v>MPE System - Medium - Long Term &gt; 6 mos.</v>
      </c>
      <c r="C1844" s="543"/>
      <c r="D1844" s="57" t="str">
        <f>IF('SOW Units'!E358="","",'SOW Units'!E358)</f>
        <v>Per Month</v>
      </c>
      <c r="E1844" s="82">
        <f>'SOW Units'!L358</f>
        <v>0</v>
      </c>
      <c r="F1844" s="34">
        <f>'SOW Units'!G358</f>
        <v>4035.15</v>
      </c>
      <c r="G1844" s="244">
        <f t="shared" si="338"/>
        <v>0</v>
      </c>
      <c r="H1844" s="85">
        <v>0</v>
      </c>
      <c r="I1844" s="360">
        <f t="shared" si="339"/>
        <v>0</v>
      </c>
      <c r="J1844" s="89">
        <v>0</v>
      </c>
      <c r="K1844" s="244">
        <f t="shared" si="340"/>
        <v>0</v>
      </c>
      <c r="L1844" s="93">
        <f t="shared" si="341"/>
        <v>0</v>
      </c>
      <c r="M1844" s="375">
        <f t="shared" si="342"/>
        <v>0</v>
      </c>
      <c r="N1844" s="225" t="b">
        <f t="shared" si="343"/>
        <v>0</v>
      </c>
      <c r="O1844" s="36"/>
      <c r="P1844" s="36"/>
      <c r="Q1844" s="36"/>
      <c r="R1844" s="36"/>
    </row>
    <row r="1845" spans="1:18" s="8" customFormat="1" ht="16.5" hidden="1" customHeight="1" x14ac:dyDescent="0.35">
      <c r="A1845" s="122" t="str">
        <f>'SOW Units'!B359</f>
        <v>18-27.</v>
      </c>
      <c r="B1845" s="542" t="str">
        <f>IF('SOW Units'!C359="","",'SOW Units'!C359)</f>
        <v>MPE System - Large - Short Term ≤ 6 mos.</v>
      </c>
      <c r="C1845" s="543"/>
      <c r="D1845" s="57" t="str">
        <f>IF('SOW Units'!E359="","",'SOW Units'!E359)</f>
        <v>Per Month</v>
      </c>
      <c r="E1845" s="82">
        <f>'SOW Units'!L359</f>
        <v>0</v>
      </c>
      <c r="F1845" s="34">
        <f>'SOW Units'!G359</f>
        <v>6830.25</v>
      </c>
      <c r="G1845" s="244">
        <f t="shared" si="338"/>
        <v>0</v>
      </c>
      <c r="H1845" s="85">
        <v>0</v>
      </c>
      <c r="I1845" s="360">
        <f t="shared" si="339"/>
        <v>0</v>
      </c>
      <c r="J1845" s="89">
        <v>0</v>
      </c>
      <c r="K1845" s="244">
        <f t="shared" si="340"/>
        <v>0</v>
      </c>
      <c r="L1845" s="93">
        <f t="shared" si="341"/>
        <v>0</v>
      </c>
      <c r="M1845" s="375">
        <f t="shared" si="342"/>
        <v>0</v>
      </c>
      <c r="N1845" s="225" t="b">
        <f t="shared" si="343"/>
        <v>0</v>
      </c>
      <c r="O1845" s="36"/>
      <c r="P1845" s="36"/>
      <c r="Q1845" s="36"/>
      <c r="R1845" s="36"/>
    </row>
    <row r="1846" spans="1:18" s="8" customFormat="1" ht="16.5" hidden="1" customHeight="1" x14ac:dyDescent="0.35">
      <c r="A1846" s="122" t="str">
        <f>'SOW Units'!B360</f>
        <v>18-28.</v>
      </c>
      <c r="B1846" s="542" t="str">
        <f>IF('SOW Units'!C360="","",'SOW Units'!C360)</f>
        <v>MPE System - Large - Long Term &gt; 6 mos.</v>
      </c>
      <c r="C1846" s="543"/>
      <c r="D1846" s="57" t="str">
        <f>IF('SOW Units'!E360="","",'SOW Units'!E360)</f>
        <v>Per Month</v>
      </c>
      <c r="E1846" s="82">
        <f>'SOW Units'!L360</f>
        <v>0</v>
      </c>
      <c r="F1846" s="34">
        <f>'SOW Units'!G360</f>
        <v>5181.75</v>
      </c>
      <c r="G1846" s="244">
        <f t="shared" si="338"/>
        <v>0</v>
      </c>
      <c r="H1846" s="85">
        <v>0</v>
      </c>
      <c r="I1846" s="360">
        <f t="shared" si="339"/>
        <v>0</v>
      </c>
      <c r="J1846" s="89">
        <v>0</v>
      </c>
      <c r="K1846" s="244">
        <f t="shared" si="340"/>
        <v>0</v>
      </c>
      <c r="L1846" s="93">
        <f t="shared" si="341"/>
        <v>0</v>
      </c>
      <c r="M1846" s="375">
        <f t="shared" si="342"/>
        <v>0</v>
      </c>
      <c r="N1846" s="225" t="b">
        <f t="shared" si="343"/>
        <v>0</v>
      </c>
      <c r="O1846" s="36"/>
      <c r="P1846" s="36"/>
      <c r="Q1846" s="36"/>
      <c r="R1846" s="36"/>
    </row>
    <row r="1847" spans="1:18" s="8" customFormat="1" ht="16.5" hidden="1" customHeight="1" x14ac:dyDescent="0.35">
      <c r="A1847" s="122" t="str">
        <f>'SOW Units'!B361</f>
        <v>18-29.</v>
      </c>
      <c r="B1847" s="542" t="str">
        <f>IF('SOW Units'!C361="","",'SOW Units'!C361)</f>
        <v>Groundwater Treatment - Add On - Small - Short Term ≤ 6 mos.</v>
      </c>
      <c r="C1847" s="543"/>
      <c r="D1847" s="57" t="str">
        <f>IF('SOW Units'!E361="","",'SOW Units'!E361)</f>
        <v>Per Month</v>
      </c>
      <c r="E1847" s="82">
        <f>'SOW Units'!L361</f>
        <v>0</v>
      </c>
      <c r="F1847" s="34">
        <f>'SOW Units'!G361</f>
        <v>619.32000000000005</v>
      </c>
      <c r="G1847" s="244">
        <f t="shared" si="338"/>
        <v>0</v>
      </c>
      <c r="H1847" s="85">
        <v>0</v>
      </c>
      <c r="I1847" s="360">
        <f t="shared" si="339"/>
        <v>0</v>
      </c>
      <c r="J1847" s="89">
        <v>0</v>
      </c>
      <c r="K1847" s="244">
        <f t="shared" si="340"/>
        <v>0</v>
      </c>
      <c r="L1847" s="93">
        <f t="shared" si="341"/>
        <v>0</v>
      </c>
      <c r="M1847" s="375">
        <f t="shared" si="342"/>
        <v>0</v>
      </c>
      <c r="N1847" s="225" t="b">
        <f t="shared" si="343"/>
        <v>0</v>
      </c>
      <c r="O1847" s="36"/>
      <c r="P1847" s="36"/>
      <c r="Q1847" s="36"/>
      <c r="R1847" s="36"/>
    </row>
    <row r="1848" spans="1:18" s="8" customFormat="1" ht="16.5" hidden="1" customHeight="1" x14ac:dyDescent="0.35">
      <c r="A1848" s="122" t="str">
        <f>'SOW Units'!B362</f>
        <v>18-30.</v>
      </c>
      <c r="B1848" s="542" t="str">
        <f>IF('SOW Units'!C362="","",'SOW Units'!C362)</f>
        <v>Groundwater Treatment - Add On - Medium - Short Term ≤ 6 mos.</v>
      </c>
      <c r="C1848" s="543"/>
      <c r="D1848" s="57" t="str">
        <f>IF('SOW Units'!E362="","",'SOW Units'!E362)</f>
        <v>Per Month</v>
      </c>
      <c r="E1848" s="82">
        <f>'SOW Units'!L362</f>
        <v>0</v>
      </c>
      <c r="F1848" s="34">
        <f>'SOW Units'!G362</f>
        <v>1007.12</v>
      </c>
      <c r="G1848" s="244">
        <f t="shared" si="338"/>
        <v>0</v>
      </c>
      <c r="H1848" s="85">
        <v>0</v>
      </c>
      <c r="I1848" s="360">
        <f t="shared" si="339"/>
        <v>0</v>
      </c>
      <c r="J1848" s="89">
        <v>0</v>
      </c>
      <c r="K1848" s="244">
        <f t="shared" si="340"/>
        <v>0</v>
      </c>
      <c r="L1848" s="93">
        <f t="shared" si="341"/>
        <v>0</v>
      </c>
      <c r="M1848" s="375">
        <f t="shared" si="342"/>
        <v>0</v>
      </c>
      <c r="N1848" s="225" t="b">
        <f t="shared" si="343"/>
        <v>0</v>
      </c>
      <c r="O1848" s="36"/>
      <c r="P1848" s="36"/>
      <c r="Q1848" s="36"/>
      <c r="R1848" s="36"/>
    </row>
    <row r="1849" spans="1:18" s="8" customFormat="1" ht="16.5" hidden="1" customHeight="1" x14ac:dyDescent="0.35">
      <c r="A1849" s="122" t="str">
        <f>'SOW Units'!B363</f>
        <v>18-31.</v>
      </c>
      <c r="B1849" s="542" t="str">
        <f>IF('SOW Units'!C363="","",'SOW Units'!C363)</f>
        <v>Groundwater Treatment - Add On - Large - Short Term ≤ 6 mos.</v>
      </c>
      <c r="C1849" s="543"/>
      <c r="D1849" s="57" t="str">
        <f>IF('SOW Units'!E363="","",'SOW Units'!E363)</f>
        <v>Per Month</v>
      </c>
      <c r="E1849" s="82">
        <f>'SOW Units'!L363</f>
        <v>0</v>
      </c>
      <c r="F1849" s="34">
        <f>'SOW Units'!G363</f>
        <v>2025.83</v>
      </c>
      <c r="G1849" s="244">
        <f t="shared" si="338"/>
        <v>0</v>
      </c>
      <c r="H1849" s="85">
        <v>0</v>
      </c>
      <c r="I1849" s="360">
        <f t="shared" si="339"/>
        <v>0</v>
      </c>
      <c r="J1849" s="89">
        <v>0</v>
      </c>
      <c r="K1849" s="244">
        <f t="shared" si="340"/>
        <v>0</v>
      </c>
      <c r="L1849" s="93">
        <f t="shared" si="341"/>
        <v>0</v>
      </c>
      <c r="M1849" s="375">
        <f t="shared" si="342"/>
        <v>0</v>
      </c>
      <c r="N1849" s="225" t="b">
        <f t="shared" si="343"/>
        <v>0</v>
      </c>
      <c r="O1849" s="36"/>
      <c r="P1849" s="36"/>
      <c r="Q1849" s="36"/>
      <c r="R1849" s="36"/>
    </row>
    <row r="1850" spans="1:18" s="8" customFormat="1" ht="16.5" hidden="1" customHeight="1" x14ac:dyDescent="0.35">
      <c r="A1850" s="122" t="str">
        <f>'SOW Units'!B364</f>
        <v>18-32.</v>
      </c>
      <c r="B1850" s="542" t="str">
        <f>IF('SOW Units'!C364="","",'SOW Units'!C364)</f>
        <v>Groundwater Treatment - Add On - Small - Long Term &gt; 6 mos.</v>
      </c>
      <c r="C1850" s="543"/>
      <c r="D1850" s="57" t="str">
        <f>IF('SOW Units'!E364="","",'SOW Units'!E364)</f>
        <v>Per Month</v>
      </c>
      <c r="E1850" s="82">
        <f>'SOW Units'!L364</f>
        <v>0</v>
      </c>
      <c r="F1850" s="34">
        <f>'SOW Units'!G364</f>
        <v>324.13</v>
      </c>
      <c r="G1850" s="244">
        <f t="shared" si="338"/>
        <v>0</v>
      </c>
      <c r="H1850" s="85">
        <v>0</v>
      </c>
      <c r="I1850" s="360">
        <f t="shared" si="339"/>
        <v>0</v>
      </c>
      <c r="J1850" s="89">
        <v>0</v>
      </c>
      <c r="K1850" s="244">
        <f t="shared" si="340"/>
        <v>0</v>
      </c>
      <c r="L1850" s="93">
        <f t="shared" si="341"/>
        <v>0</v>
      </c>
      <c r="M1850" s="375">
        <f t="shared" si="342"/>
        <v>0</v>
      </c>
      <c r="N1850" s="225" t="b">
        <f t="shared" si="343"/>
        <v>0</v>
      </c>
      <c r="O1850" s="36"/>
      <c r="P1850" s="36"/>
      <c r="Q1850" s="36"/>
      <c r="R1850" s="36"/>
    </row>
    <row r="1851" spans="1:18" s="8" customFormat="1" ht="16.5" hidden="1" customHeight="1" x14ac:dyDescent="0.35">
      <c r="A1851" s="122" t="str">
        <f>'SOW Units'!B365</f>
        <v>18-33.</v>
      </c>
      <c r="B1851" s="542" t="str">
        <f>IF('SOW Units'!C365="","",'SOW Units'!C365)</f>
        <v>Groundwater Treatment - Add On - Medium - Long Term &gt; 6 mos.</v>
      </c>
      <c r="C1851" s="543"/>
      <c r="D1851" s="57" t="str">
        <f>IF('SOW Units'!E365="","",'SOW Units'!E365)</f>
        <v>Per Month</v>
      </c>
      <c r="E1851" s="82">
        <f>'SOW Units'!L365</f>
        <v>0</v>
      </c>
      <c r="F1851" s="34">
        <f>'SOW Units'!G365</f>
        <v>619.32000000000005</v>
      </c>
      <c r="G1851" s="244">
        <f t="shared" si="338"/>
        <v>0</v>
      </c>
      <c r="H1851" s="85">
        <v>0</v>
      </c>
      <c r="I1851" s="360">
        <f t="shared" si="339"/>
        <v>0</v>
      </c>
      <c r="J1851" s="89">
        <v>0</v>
      </c>
      <c r="K1851" s="244">
        <f t="shared" si="340"/>
        <v>0</v>
      </c>
      <c r="L1851" s="93">
        <f t="shared" si="341"/>
        <v>0</v>
      </c>
      <c r="M1851" s="375">
        <f t="shared" si="342"/>
        <v>0</v>
      </c>
      <c r="N1851" s="225" t="b">
        <f t="shared" si="343"/>
        <v>0</v>
      </c>
      <c r="O1851" s="36"/>
      <c r="P1851" s="36"/>
      <c r="Q1851" s="36"/>
      <c r="R1851" s="36"/>
    </row>
    <row r="1852" spans="1:18" s="8" customFormat="1" ht="16.5" hidden="1" customHeight="1" x14ac:dyDescent="0.35">
      <c r="A1852" s="122" t="str">
        <f>'SOW Units'!B366</f>
        <v>18-34.</v>
      </c>
      <c r="B1852" s="542" t="str">
        <f>IF('SOW Units'!C366="","",'SOW Units'!C366)</f>
        <v>Groundwater Treatment - Add On - Large - Long Term &gt; 6 mos.</v>
      </c>
      <c r="C1852" s="543"/>
      <c r="D1852" s="57" t="str">
        <f>IF('SOW Units'!E366="","",'SOW Units'!E366)</f>
        <v>Per Month</v>
      </c>
      <c r="E1852" s="82">
        <f>'SOW Units'!L366</f>
        <v>0</v>
      </c>
      <c r="F1852" s="34">
        <f>'SOW Units'!G366</f>
        <v>1238.6500000000001</v>
      </c>
      <c r="G1852" s="244">
        <f t="shared" si="338"/>
        <v>0</v>
      </c>
      <c r="H1852" s="85">
        <v>0</v>
      </c>
      <c r="I1852" s="360">
        <f t="shared" si="339"/>
        <v>0</v>
      </c>
      <c r="J1852" s="89">
        <v>0</v>
      </c>
      <c r="K1852" s="244">
        <f t="shared" si="340"/>
        <v>0</v>
      </c>
      <c r="L1852" s="93">
        <f t="shared" si="341"/>
        <v>0</v>
      </c>
      <c r="M1852" s="375">
        <f t="shared" si="342"/>
        <v>0</v>
      </c>
      <c r="N1852" s="225" t="b">
        <f t="shared" si="343"/>
        <v>0</v>
      </c>
      <c r="O1852" s="36"/>
      <c r="P1852" s="36"/>
      <c r="Q1852" s="36"/>
      <c r="R1852" s="36"/>
    </row>
    <row r="1853" spans="1:18" s="8" customFormat="1" ht="16.5" hidden="1" customHeight="1" x14ac:dyDescent="0.35">
      <c r="A1853" s="122" t="str">
        <f>'SOW Units'!B367</f>
        <v>18-35.</v>
      </c>
      <c r="B1853" s="542" t="str">
        <f>IF('SOW Units'!C367="","",'SOW Units'!C367)</f>
        <v>Carbon Off Gas Treatment - Add On - Small - Short Term ≤ 6 mos.</v>
      </c>
      <c r="C1853" s="543"/>
      <c r="D1853" s="57" t="str">
        <f>IF('SOW Units'!E367="","",'SOW Units'!E367)</f>
        <v>Per Month</v>
      </c>
      <c r="E1853" s="82">
        <f>'SOW Units'!L367</f>
        <v>0</v>
      </c>
      <c r="F1853" s="34">
        <f>'SOW Units'!G367</f>
        <v>648.27</v>
      </c>
      <c r="G1853" s="244">
        <f t="shared" si="338"/>
        <v>0</v>
      </c>
      <c r="H1853" s="85">
        <v>0</v>
      </c>
      <c r="I1853" s="360">
        <f t="shared" si="339"/>
        <v>0</v>
      </c>
      <c r="J1853" s="89">
        <v>0</v>
      </c>
      <c r="K1853" s="244">
        <f t="shared" si="340"/>
        <v>0</v>
      </c>
      <c r="L1853" s="93">
        <f t="shared" si="341"/>
        <v>0</v>
      </c>
      <c r="M1853" s="375">
        <f t="shared" si="342"/>
        <v>0</v>
      </c>
      <c r="N1853" s="225" t="b">
        <f t="shared" si="343"/>
        <v>0</v>
      </c>
      <c r="O1853" s="36"/>
      <c r="P1853" s="36"/>
      <c r="Q1853" s="36"/>
      <c r="R1853" s="36"/>
    </row>
    <row r="1854" spans="1:18" s="8" customFormat="1" ht="16.5" hidden="1" customHeight="1" x14ac:dyDescent="0.35">
      <c r="A1854" s="122" t="str">
        <f>'SOW Units'!B368</f>
        <v>18-36.</v>
      </c>
      <c r="B1854" s="542" t="str">
        <f>IF('SOW Units'!C368="","",'SOW Units'!C368)</f>
        <v>Carbon Off Gas Treatment - Add On - Medium - Short Term ≤ 6 mos.</v>
      </c>
      <c r="C1854" s="543"/>
      <c r="D1854" s="57" t="str">
        <f>IF('SOW Units'!E368="","",'SOW Units'!E368)</f>
        <v>Per Month</v>
      </c>
      <c r="E1854" s="82">
        <f>'SOW Units'!L368</f>
        <v>0</v>
      </c>
      <c r="F1854" s="34">
        <f>'SOW Units'!G368</f>
        <v>648.27</v>
      </c>
      <c r="G1854" s="244">
        <f t="shared" si="338"/>
        <v>0</v>
      </c>
      <c r="H1854" s="85">
        <v>0</v>
      </c>
      <c r="I1854" s="360">
        <f t="shared" si="339"/>
        <v>0</v>
      </c>
      <c r="J1854" s="89">
        <v>0</v>
      </c>
      <c r="K1854" s="244">
        <f t="shared" si="340"/>
        <v>0</v>
      </c>
      <c r="L1854" s="93">
        <f t="shared" si="341"/>
        <v>0</v>
      </c>
      <c r="M1854" s="375">
        <f t="shared" si="342"/>
        <v>0</v>
      </c>
      <c r="N1854" s="225" t="b">
        <f t="shared" si="343"/>
        <v>0</v>
      </c>
      <c r="O1854" s="36"/>
      <c r="P1854" s="36"/>
      <c r="Q1854" s="36"/>
      <c r="R1854" s="36"/>
    </row>
    <row r="1855" spans="1:18" s="9" customFormat="1" ht="16.5" hidden="1" customHeight="1" x14ac:dyDescent="0.35">
      <c r="A1855" s="122" t="str">
        <f>'SOW Units'!B369</f>
        <v>18-37.</v>
      </c>
      <c r="B1855" s="542" t="str">
        <f>IF('SOW Units'!C369="","",'SOW Units'!C369)</f>
        <v>Carbon Off Gas Treatment - Add On - Large - Short Term ≤ 6 mos.</v>
      </c>
      <c r="C1855" s="543"/>
      <c r="D1855" s="57" t="str">
        <f>IF('SOW Units'!E369="","",'SOW Units'!E369)</f>
        <v>Per Month</v>
      </c>
      <c r="E1855" s="82">
        <f>'SOW Units'!L369</f>
        <v>0</v>
      </c>
      <c r="F1855" s="34">
        <f>'SOW Units'!G369</f>
        <v>1670</v>
      </c>
      <c r="G1855" s="244">
        <f t="shared" si="338"/>
        <v>0</v>
      </c>
      <c r="H1855" s="85">
        <v>0</v>
      </c>
      <c r="I1855" s="360">
        <f t="shared" si="339"/>
        <v>0</v>
      </c>
      <c r="J1855" s="89">
        <v>0</v>
      </c>
      <c r="K1855" s="244">
        <f t="shared" si="340"/>
        <v>0</v>
      </c>
      <c r="L1855" s="93">
        <f t="shared" si="341"/>
        <v>0</v>
      </c>
      <c r="M1855" s="375">
        <f t="shared" si="342"/>
        <v>0</v>
      </c>
      <c r="N1855" s="225" t="b">
        <f t="shared" si="343"/>
        <v>0</v>
      </c>
      <c r="O1855" s="45"/>
      <c r="P1855" s="45"/>
      <c r="Q1855" s="45"/>
      <c r="R1855" s="45"/>
    </row>
    <row r="1856" spans="1:18" s="8" customFormat="1" ht="16.5" hidden="1" customHeight="1" x14ac:dyDescent="0.35">
      <c r="A1856" s="122" t="str">
        <f>'SOW Units'!B370</f>
        <v>18-38.</v>
      </c>
      <c r="B1856" s="542" t="str">
        <f>IF('SOW Units'!C370="","",'SOW Units'!C370)</f>
        <v>Carbon Off Gas Treatment - Add On - Small- Long Term &gt; 6 mos.</v>
      </c>
      <c r="C1856" s="543"/>
      <c r="D1856" s="57" t="str">
        <f>IF('SOW Units'!E370="","",'SOW Units'!E370)</f>
        <v>Per Month</v>
      </c>
      <c r="E1856" s="82">
        <f>'SOW Units'!L370</f>
        <v>0</v>
      </c>
      <c r="F1856" s="34">
        <f>'SOW Units'!G370</f>
        <v>315</v>
      </c>
      <c r="G1856" s="244">
        <f t="shared" si="338"/>
        <v>0</v>
      </c>
      <c r="H1856" s="85">
        <v>0</v>
      </c>
      <c r="I1856" s="360">
        <f t="shared" si="339"/>
        <v>0</v>
      </c>
      <c r="J1856" s="89">
        <v>0</v>
      </c>
      <c r="K1856" s="244">
        <f t="shared" si="340"/>
        <v>0</v>
      </c>
      <c r="L1856" s="93">
        <f t="shared" si="341"/>
        <v>0</v>
      </c>
      <c r="M1856" s="375">
        <f t="shared" si="342"/>
        <v>0</v>
      </c>
      <c r="N1856" s="225" t="b">
        <f t="shared" si="343"/>
        <v>0</v>
      </c>
      <c r="O1856" s="36"/>
      <c r="P1856" s="36"/>
      <c r="Q1856" s="36"/>
      <c r="R1856" s="36"/>
    </row>
    <row r="1857" spans="1:18" s="8" customFormat="1" ht="16.5" hidden="1" customHeight="1" x14ac:dyDescent="0.35">
      <c r="A1857" s="122" t="str">
        <f>'SOW Units'!B371</f>
        <v>18-39.</v>
      </c>
      <c r="B1857" s="542" t="str">
        <f>IF('SOW Units'!C371="","",'SOW Units'!C371)</f>
        <v>Carbon Off Gas Treatment - Add On - Medium - Long Term &gt; 6 mos.</v>
      </c>
      <c r="C1857" s="543"/>
      <c r="D1857" s="57" t="str">
        <f>IF('SOW Units'!E371="","",'SOW Units'!E371)</f>
        <v>Per Month</v>
      </c>
      <c r="E1857" s="82">
        <f>'SOW Units'!L371</f>
        <v>0</v>
      </c>
      <c r="F1857" s="34">
        <f>'SOW Units'!G371</f>
        <v>315</v>
      </c>
      <c r="G1857" s="244">
        <f t="shared" si="338"/>
        <v>0</v>
      </c>
      <c r="H1857" s="85">
        <v>0</v>
      </c>
      <c r="I1857" s="360">
        <f t="shared" si="339"/>
        <v>0</v>
      </c>
      <c r="J1857" s="89">
        <v>0</v>
      </c>
      <c r="K1857" s="244">
        <f t="shared" si="340"/>
        <v>0</v>
      </c>
      <c r="L1857" s="93">
        <f t="shared" si="341"/>
        <v>0</v>
      </c>
      <c r="M1857" s="375">
        <f t="shared" si="342"/>
        <v>0</v>
      </c>
      <c r="N1857" s="225" t="b">
        <f t="shared" si="343"/>
        <v>0</v>
      </c>
      <c r="O1857" s="36"/>
      <c r="P1857" s="36"/>
      <c r="Q1857" s="36"/>
      <c r="R1857" s="36"/>
    </row>
    <row r="1858" spans="1:18" s="8" customFormat="1" ht="16.5" hidden="1" customHeight="1" x14ac:dyDescent="0.35">
      <c r="A1858" s="122" t="str">
        <f>'SOW Units'!B372</f>
        <v>18-40.</v>
      </c>
      <c r="B1858" s="542" t="str">
        <f>IF('SOW Units'!C372="","",'SOW Units'!C372)</f>
        <v xml:space="preserve">Carbon Off Gas Treatment - Add On - Large - Long Term &gt; 6 mos. </v>
      </c>
      <c r="C1858" s="543"/>
      <c r="D1858" s="57" t="str">
        <f>IF('SOW Units'!E372="","",'SOW Units'!E372)</f>
        <v>Per Month</v>
      </c>
      <c r="E1858" s="82">
        <f>'SOW Units'!L372</f>
        <v>0</v>
      </c>
      <c r="F1858" s="34">
        <f>'SOW Units'!G372</f>
        <v>420</v>
      </c>
      <c r="G1858" s="244">
        <f t="shared" si="338"/>
        <v>0</v>
      </c>
      <c r="H1858" s="85">
        <v>0</v>
      </c>
      <c r="I1858" s="360">
        <f t="shared" si="339"/>
        <v>0</v>
      </c>
      <c r="J1858" s="89">
        <v>0</v>
      </c>
      <c r="K1858" s="244">
        <f t="shared" si="340"/>
        <v>0</v>
      </c>
      <c r="L1858" s="93">
        <f t="shared" si="341"/>
        <v>0</v>
      </c>
      <c r="M1858" s="375">
        <f t="shared" si="342"/>
        <v>0</v>
      </c>
      <c r="N1858" s="225" t="b">
        <f t="shared" si="343"/>
        <v>0</v>
      </c>
      <c r="O1858" s="36"/>
      <c r="P1858" s="36"/>
      <c r="Q1858" s="36"/>
      <c r="R1858" s="36"/>
    </row>
    <row r="1859" spans="1:18" s="8" customFormat="1" ht="16.5" hidden="1" customHeight="1" x14ac:dyDescent="0.35">
      <c r="A1859" s="122" t="str">
        <f>'SOW Units'!B373</f>
        <v>18-41.</v>
      </c>
      <c r="B1859" s="542" t="str">
        <f>IF('SOW Units'!C373="","",'SOW Units'!C373)</f>
        <v>Thermox/Catox Off Gas Treatment - Add On - Small - Short Term ≤ 6 mos.</v>
      </c>
      <c r="C1859" s="543"/>
      <c r="D1859" s="57" t="str">
        <f>IF('SOW Units'!E373="","",'SOW Units'!E373)</f>
        <v>Per Month</v>
      </c>
      <c r="E1859" s="82">
        <f>'SOW Units'!L373</f>
        <v>0</v>
      </c>
      <c r="F1859" s="34">
        <f>'SOW Units'!G373</f>
        <v>2730</v>
      </c>
      <c r="G1859" s="244">
        <f t="shared" si="338"/>
        <v>0</v>
      </c>
      <c r="H1859" s="85">
        <v>0</v>
      </c>
      <c r="I1859" s="360">
        <f t="shared" si="339"/>
        <v>0</v>
      </c>
      <c r="J1859" s="89">
        <v>0</v>
      </c>
      <c r="K1859" s="244">
        <f t="shared" si="340"/>
        <v>0</v>
      </c>
      <c r="L1859" s="93">
        <f t="shared" si="341"/>
        <v>0</v>
      </c>
      <c r="M1859" s="375">
        <f t="shared" si="342"/>
        <v>0</v>
      </c>
      <c r="N1859" s="225" t="b">
        <f t="shared" si="343"/>
        <v>0</v>
      </c>
      <c r="O1859" s="36"/>
      <c r="P1859" s="36"/>
      <c r="Q1859" s="36"/>
      <c r="R1859" s="36"/>
    </row>
    <row r="1860" spans="1:18" s="8" customFormat="1" ht="16.5" hidden="1" customHeight="1" x14ac:dyDescent="0.35">
      <c r="A1860" s="122" t="str">
        <f>'SOW Units'!B374</f>
        <v>18-42.</v>
      </c>
      <c r="B1860" s="542" t="str">
        <f>IF('SOW Units'!C374="","",'SOW Units'!C374)</f>
        <v>Thermox/Catox Off Gas Treatment - Add On - Medium - Short Term ≤ 6 mos.</v>
      </c>
      <c r="C1860" s="543"/>
      <c r="D1860" s="57" t="str">
        <f>IF('SOW Units'!E374="","",'SOW Units'!E374)</f>
        <v>Per Month</v>
      </c>
      <c r="E1860" s="82">
        <f>'SOW Units'!L374</f>
        <v>0</v>
      </c>
      <c r="F1860" s="34">
        <f>'SOW Units'!G374</f>
        <v>2940</v>
      </c>
      <c r="G1860" s="244">
        <f t="shared" si="338"/>
        <v>0</v>
      </c>
      <c r="H1860" s="85">
        <v>0</v>
      </c>
      <c r="I1860" s="360">
        <f t="shared" si="339"/>
        <v>0</v>
      </c>
      <c r="J1860" s="89">
        <v>0</v>
      </c>
      <c r="K1860" s="244">
        <f t="shared" si="340"/>
        <v>0</v>
      </c>
      <c r="L1860" s="93">
        <f t="shared" si="341"/>
        <v>0</v>
      </c>
      <c r="M1860" s="375">
        <f t="shared" si="342"/>
        <v>0</v>
      </c>
      <c r="N1860" s="225" t="b">
        <f t="shared" si="343"/>
        <v>0</v>
      </c>
      <c r="O1860" s="36"/>
      <c r="P1860" s="36"/>
      <c r="Q1860" s="36"/>
      <c r="R1860" s="36"/>
    </row>
    <row r="1861" spans="1:18" s="8" customFormat="1" ht="16.5" hidden="1" customHeight="1" x14ac:dyDescent="0.35">
      <c r="A1861" s="122" t="str">
        <f>'SOW Units'!B375</f>
        <v>18-43.</v>
      </c>
      <c r="B1861" s="542" t="str">
        <f>IF('SOW Units'!C375="","",'SOW Units'!C375)</f>
        <v>Thermox/Catox Off Gas Treatment - Add On - Large - Short Term ≤ 6 mos.</v>
      </c>
      <c r="C1861" s="543"/>
      <c r="D1861" s="57" t="str">
        <f>IF('SOW Units'!E375="","",'SOW Units'!E375)</f>
        <v>Per Month</v>
      </c>
      <c r="E1861" s="82">
        <f>'SOW Units'!L375</f>
        <v>0</v>
      </c>
      <c r="F1861" s="34">
        <f>'SOW Units'!G375</f>
        <v>4200</v>
      </c>
      <c r="G1861" s="244">
        <f t="shared" si="338"/>
        <v>0</v>
      </c>
      <c r="H1861" s="85">
        <v>0</v>
      </c>
      <c r="I1861" s="360">
        <f t="shared" si="339"/>
        <v>0</v>
      </c>
      <c r="J1861" s="89">
        <v>0</v>
      </c>
      <c r="K1861" s="244">
        <f t="shared" si="340"/>
        <v>0</v>
      </c>
      <c r="L1861" s="93">
        <f t="shared" si="341"/>
        <v>0</v>
      </c>
      <c r="M1861" s="375">
        <f t="shared" si="342"/>
        <v>0</v>
      </c>
      <c r="N1861" s="225" t="b">
        <f t="shared" si="343"/>
        <v>0</v>
      </c>
      <c r="O1861" s="36"/>
      <c r="P1861" s="36"/>
      <c r="Q1861" s="36"/>
      <c r="R1861" s="36"/>
    </row>
    <row r="1862" spans="1:18" s="8" customFormat="1" ht="16.5" hidden="1" customHeight="1" x14ac:dyDescent="0.35">
      <c r="A1862" s="122" t="str">
        <f>'SOW Units'!B376</f>
        <v>18-44.</v>
      </c>
      <c r="B1862" s="542" t="str">
        <f>IF('SOW Units'!C376="","",'SOW Units'!C376)</f>
        <v xml:space="preserve">Thermox/Catox Off Gas Treatment - Add On - Small - Long Term &gt; 6 mos. </v>
      </c>
      <c r="C1862" s="543"/>
      <c r="D1862" s="57" t="str">
        <f>IF('SOW Units'!E376="","",'SOW Units'!E376)</f>
        <v>Per Month</v>
      </c>
      <c r="E1862" s="82">
        <f>'SOW Units'!L376</f>
        <v>0</v>
      </c>
      <c r="F1862" s="34">
        <f>'SOW Units'!G376</f>
        <v>3150</v>
      </c>
      <c r="G1862" s="244">
        <f t="shared" si="338"/>
        <v>0</v>
      </c>
      <c r="H1862" s="85">
        <v>0</v>
      </c>
      <c r="I1862" s="360">
        <f t="shared" si="339"/>
        <v>0</v>
      </c>
      <c r="J1862" s="89">
        <v>0</v>
      </c>
      <c r="K1862" s="244">
        <f t="shared" si="340"/>
        <v>0</v>
      </c>
      <c r="L1862" s="93">
        <f t="shared" si="341"/>
        <v>0</v>
      </c>
      <c r="M1862" s="375">
        <f t="shared" si="342"/>
        <v>0</v>
      </c>
      <c r="N1862" s="225" t="b">
        <f t="shared" si="343"/>
        <v>0</v>
      </c>
      <c r="O1862" s="36"/>
      <c r="P1862" s="36"/>
      <c r="Q1862" s="36"/>
      <c r="R1862" s="36"/>
    </row>
    <row r="1863" spans="1:18" s="8" customFormat="1" ht="16.5" hidden="1" customHeight="1" x14ac:dyDescent="0.35">
      <c r="A1863" s="122" t="str">
        <f>'SOW Units'!B377</f>
        <v>18-45.</v>
      </c>
      <c r="B1863" s="542" t="str">
        <f>IF('SOW Units'!C377="","",'SOW Units'!C377)</f>
        <v xml:space="preserve">Thermox/Catox Off Gas Treatment - Add On - Medium - Long Term &gt; 6 mos. </v>
      </c>
      <c r="C1863" s="543"/>
      <c r="D1863" s="57" t="str">
        <f>IF('SOW Units'!E377="","",'SOW Units'!E377)</f>
        <v>Per Month</v>
      </c>
      <c r="E1863" s="82">
        <f>'SOW Units'!L377</f>
        <v>0</v>
      </c>
      <c r="F1863" s="34">
        <f>'SOW Units'!G377</f>
        <v>4200</v>
      </c>
      <c r="G1863" s="244">
        <f t="shared" si="338"/>
        <v>0</v>
      </c>
      <c r="H1863" s="85">
        <v>0</v>
      </c>
      <c r="I1863" s="360">
        <f t="shared" si="339"/>
        <v>0</v>
      </c>
      <c r="J1863" s="89">
        <v>0</v>
      </c>
      <c r="K1863" s="244">
        <f t="shared" si="340"/>
        <v>0</v>
      </c>
      <c r="L1863" s="93">
        <f t="shared" si="341"/>
        <v>0</v>
      </c>
      <c r="M1863" s="375">
        <f t="shared" si="342"/>
        <v>0</v>
      </c>
      <c r="N1863" s="225" t="b">
        <f t="shared" si="343"/>
        <v>0</v>
      </c>
      <c r="O1863" s="36"/>
      <c r="P1863" s="36"/>
      <c r="Q1863" s="36"/>
      <c r="R1863" s="36"/>
    </row>
    <row r="1864" spans="1:18" s="8" customFormat="1" ht="16.5" hidden="1" customHeight="1" x14ac:dyDescent="0.35">
      <c r="A1864" s="122" t="str">
        <f>'SOW Units'!B378</f>
        <v>18-46.</v>
      </c>
      <c r="B1864" s="542" t="str">
        <f>IF('SOW Units'!C378="","",'SOW Units'!C378)</f>
        <v xml:space="preserve">Thermox/Catox Off Gas Treatment - Add On - Large - Long Term &gt; 6 mos. </v>
      </c>
      <c r="C1864" s="543"/>
      <c r="D1864" s="57" t="str">
        <f>IF('SOW Units'!E378="","",'SOW Units'!E378)</f>
        <v>Per Month</v>
      </c>
      <c r="E1864" s="82">
        <f>'SOW Units'!L378</f>
        <v>0</v>
      </c>
      <c r="F1864" s="34">
        <f>'SOW Units'!G378</f>
        <v>4830</v>
      </c>
      <c r="G1864" s="244">
        <f t="shared" si="338"/>
        <v>0</v>
      </c>
      <c r="H1864" s="85">
        <v>0</v>
      </c>
      <c r="I1864" s="360">
        <f t="shared" si="339"/>
        <v>0</v>
      </c>
      <c r="J1864" s="89">
        <v>0</v>
      </c>
      <c r="K1864" s="244">
        <f t="shared" si="340"/>
        <v>0</v>
      </c>
      <c r="L1864" s="93">
        <f t="shared" si="341"/>
        <v>0</v>
      </c>
      <c r="M1864" s="375">
        <f t="shared" si="342"/>
        <v>0</v>
      </c>
      <c r="N1864" s="225" t="b">
        <f t="shared" si="343"/>
        <v>0</v>
      </c>
      <c r="O1864" s="36"/>
      <c r="P1864" s="36"/>
      <c r="Q1864" s="36"/>
      <c r="R1864" s="36"/>
    </row>
    <row r="1865" spans="1:18" s="8" customFormat="1" ht="16.5" hidden="1" customHeight="1" x14ac:dyDescent="0.35">
      <c r="A1865" s="122" t="str">
        <f>'SOW Units'!B379</f>
        <v>18-47.</v>
      </c>
      <c r="B1865" s="542" t="str">
        <f>IF('SOW Units'!C379="","",'SOW Units'!C379)</f>
        <v>Soil Vapor Extraction (SVE) System - Small - Short Term ≤ 6 Months</v>
      </c>
      <c r="C1865" s="543"/>
      <c r="D1865" s="57" t="str">
        <f>IF('SOW Units'!E379="","",'SOW Units'!E379)</f>
        <v>Per Month</v>
      </c>
      <c r="E1865" s="82">
        <f>'SOW Units'!L379</f>
        <v>0</v>
      </c>
      <c r="F1865" s="34">
        <f>'SOW Units'!G379</f>
        <v>3056.13</v>
      </c>
      <c r="G1865" s="244">
        <f t="shared" si="338"/>
        <v>0</v>
      </c>
      <c r="H1865" s="85">
        <v>0</v>
      </c>
      <c r="I1865" s="360">
        <f t="shared" si="339"/>
        <v>0</v>
      </c>
      <c r="J1865" s="89">
        <v>0</v>
      </c>
      <c r="K1865" s="244">
        <f t="shared" si="340"/>
        <v>0</v>
      </c>
      <c r="L1865" s="93">
        <f t="shared" si="341"/>
        <v>0</v>
      </c>
      <c r="M1865" s="375">
        <f t="shared" si="342"/>
        <v>0</v>
      </c>
      <c r="N1865" s="225" t="b">
        <f t="shared" si="343"/>
        <v>0</v>
      </c>
      <c r="O1865" s="36"/>
      <c r="P1865" s="36"/>
      <c r="Q1865" s="36"/>
      <c r="R1865" s="36"/>
    </row>
    <row r="1866" spans="1:18" s="8" customFormat="1" ht="16.5" hidden="1" customHeight="1" x14ac:dyDescent="0.35">
      <c r="A1866" s="122" t="str">
        <f>'SOW Units'!B380</f>
        <v>18.48.</v>
      </c>
      <c r="B1866" s="542" t="str">
        <f>IF('SOW Units'!C380="","",'SOW Units'!C380)</f>
        <v>Soil Vapor Extraction (SVE) System - Small - Long Term &gt; 6 Months</v>
      </c>
      <c r="C1866" s="543"/>
      <c r="D1866" s="57" t="str">
        <f>IF('SOW Units'!E380="","",'SOW Units'!E380)</f>
        <v>Per Month</v>
      </c>
      <c r="E1866" s="82">
        <f>'SOW Units'!L380</f>
        <v>0</v>
      </c>
      <c r="F1866" s="34">
        <f>'SOW Units'!G380</f>
        <v>2928.78</v>
      </c>
      <c r="G1866" s="244">
        <f t="shared" si="338"/>
        <v>0</v>
      </c>
      <c r="H1866" s="85">
        <v>0</v>
      </c>
      <c r="I1866" s="360">
        <f t="shared" si="339"/>
        <v>0</v>
      </c>
      <c r="J1866" s="89">
        <v>0</v>
      </c>
      <c r="K1866" s="244">
        <f t="shared" si="340"/>
        <v>0</v>
      </c>
      <c r="L1866" s="93">
        <f t="shared" si="341"/>
        <v>0</v>
      </c>
      <c r="M1866" s="375">
        <f t="shared" si="342"/>
        <v>0</v>
      </c>
      <c r="N1866" s="225" t="b">
        <f t="shared" si="343"/>
        <v>0</v>
      </c>
      <c r="O1866" s="36"/>
      <c r="P1866" s="36"/>
      <c r="Q1866" s="36"/>
      <c r="R1866" s="36"/>
    </row>
    <row r="1867" spans="1:18" s="8" customFormat="1" ht="16.5" hidden="1" customHeight="1" x14ac:dyDescent="0.35">
      <c r="A1867" s="122" t="str">
        <f>'SOW Units'!B381</f>
        <v>18-49.</v>
      </c>
      <c r="B1867" s="542" t="str">
        <f>IF('SOW Units'!C381="","",'SOW Units'!C381)</f>
        <v>Soil Vapor Extraction (SVE) System - Medium - Short Term ≤ 6 Months</v>
      </c>
      <c r="C1867" s="543"/>
      <c r="D1867" s="57" t="str">
        <f>IF('SOW Units'!E381="","",'SOW Units'!E381)</f>
        <v>Per Month</v>
      </c>
      <c r="E1867" s="82">
        <f>'SOW Units'!L381</f>
        <v>0</v>
      </c>
      <c r="F1867" s="34">
        <f>'SOW Units'!G381</f>
        <v>3565.48</v>
      </c>
      <c r="G1867" s="244">
        <f t="shared" si="338"/>
        <v>0</v>
      </c>
      <c r="H1867" s="85">
        <v>0</v>
      </c>
      <c r="I1867" s="360">
        <f t="shared" si="339"/>
        <v>0</v>
      </c>
      <c r="J1867" s="89">
        <v>0</v>
      </c>
      <c r="K1867" s="244">
        <f t="shared" si="340"/>
        <v>0</v>
      </c>
      <c r="L1867" s="93">
        <f t="shared" si="341"/>
        <v>0</v>
      </c>
      <c r="M1867" s="375">
        <f t="shared" si="342"/>
        <v>0</v>
      </c>
      <c r="N1867" s="225" t="b">
        <f t="shared" si="343"/>
        <v>0</v>
      </c>
      <c r="O1867" s="36"/>
      <c r="P1867" s="36"/>
      <c r="Q1867" s="36"/>
      <c r="R1867" s="36"/>
    </row>
    <row r="1868" spans="1:18" s="8" customFormat="1" ht="16.5" hidden="1" customHeight="1" x14ac:dyDescent="0.35">
      <c r="A1868" s="122" t="str">
        <f>'SOW Units'!B382</f>
        <v>18-50.</v>
      </c>
      <c r="B1868" s="542" t="str">
        <f>IF('SOW Units'!C382="","",'SOW Units'!C382)</f>
        <v>Soil Vapor Extraction (SVE) System - Medium - Long Term &gt; 6 Months</v>
      </c>
      <c r="C1868" s="543"/>
      <c r="D1868" s="57" t="str">
        <f>IF('SOW Units'!E382="","",'SOW Units'!E382)</f>
        <v>Per Month</v>
      </c>
      <c r="E1868" s="82">
        <f>'SOW Units'!L382</f>
        <v>0</v>
      </c>
      <c r="F1868" s="34">
        <f>'SOW Units'!G382</f>
        <v>3438.14</v>
      </c>
      <c r="G1868" s="244">
        <f t="shared" si="338"/>
        <v>0</v>
      </c>
      <c r="H1868" s="85">
        <v>0</v>
      </c>
      <c r="I1868" s="360">
        <f t="shared" si="339"/>
        <v>0</v>
      </c>
      <c r="J1868" s="89">
        <v>0</v>
      </c>
      <c r="K1868" s="244">
        <f t="shared" si="340"/>
        <v>0</v>
      </c>
      <c r="L1868" s="93">
        <f t="shared" si="341"/>
        <v>0</v>
      </c>
      <c r="M1868" s="375">
        <f t="shared" si="342"/>
        <v>0</v>
      </c>
      <c r="N1868" s="225" t="b">
        <f t="shared" si="343"/>
        <v>0</v>
      </c>
      <c r="O1868" s="36"/>
      <c r="P1868" s="36"/>
      <c r="Q1868" s="36"/>
      <c r="R1868" s="36"/>
    </row>
    <row r="1869" spans="1:18" s="8" customFormat="1" ht="16.5" hidden="1" customHeight="1" x14ac:dyDescent="0.35">
      <c r="A1869" s="122" t="str">
        <f>'SOW Units'!B383</f>
        <v>18-51.</v>
      </c>
      <c r="B1869" s="542" t="str">
        <f>IF('SOW Units'!C383="","",'SOW Units'!C383)</f>
        <v>Soil Vapor Extraction (SVE) System - Large - Short Term ≤ 6 Months</v>
      </c>
      <c r="C1869" s="543"/>
      <c r="D1869" s="57" t="str">
        <f>IF('SOW Units'!E383="","",'SOW Units'!E383)</f>
        <v>Per Month</v>
      </c>
      <c r="E1869" s="82">
        <f>'SOW Units'!L383</f>
        <v>0</v>
      </c>
      <c r="F1869" s="34">
        <f>'SOW Units'!G383</f>
        <v>7137.9</v>
      </c>
      <c r="G1869" s="244">
        <f t="shared" si="338"/>
        <v>0</v>
      </c>
      <c r="H1869" s="85">
        <v>0</v>
      </c>
      <c r="I1869" s="360">
        <f t="shared" si="339"/>
        <v>0</v>
      </c>
      <c r="J1869" s="89">
        <v>0</v>
      </c>
      <c r="K1869" s="244">
        <f t="shared" si="340"/>
        <v>0</v>
      </c>
      <c r="L1869" s="93">
        <f t="shared" si="341"/>
        <v>0</v>
      </c>
      <c r="M1869" s="375">
        <f t="shared" si="342"/>
        <v>0</v>
      </c>
      <c r="N1869" s="225" t="b">
        <f t="shared" si="343"/>
        <v>0</v>
      </c>
      <c r="O1869" s="36"/>
      <c r="P1869" s="36"/>
      <c r="Q1869" s="36"/>
      <c r="R1869" s="36"/>
    </row>
    <row r="1870" spans="1:18" s="8" customFormat="1" ht="16.5" hidden="1" customHeight="1" x14ac:dyDescent="0.35">
      <c r="A1870" s="122" t="str">
        <f>'SOW Units'!B384</f>
        <v>18-52.</v>
      </c>
      <c r="B1870" s="542" t="str">
        <f>IF('SOW Units'!C384="","",'SOW Units'!C384)</f>
        <v>Soil Vapor Extraction (SVE) System - Large - Long Term &gt; 6 Months</v>
      </c>
      <c r="C1870" s="543"/>
      <c r="D1870" s="57" t="str">
        <f>IF('SOW Units'!E384="","",'SOW Units'!E384)</f>
        <v>Per Month</v>
      </c>
      <c r="E1870" s="82">
        <f>'SOW Units'!L384</f>
        <v>0</v>
      </c>
      <c r="F1870" s="34">
        <f>'SOW Units'!G384</f>
        <v>6600</v>
      </c>
      <c r="G1870" s="244">
        <f t="shared" si="338"/>
        <v>0</v>
      </c>
      <c r="H1870" s="85">
        <v>0</v>
      </c>
      <c r="I1870" s="360">
        <f t="shared" si="339"/>
        <v>0</v>
      </c>
      <c r="J1870" s="89">
        <v>0</v>
      </c>
      <c r="K1870" s="244">
        <f t="shared" si="340"/>
        <v>0</v>
      </c>
      <c r="L1870" s="93">
        <f t="shared" si="341"/>
        <v>0</v>
      </c>
      <c r="M1870" s="375">
        <f t="shared" si="342"/>
        <v>0</v>
      </c>
      <c r="N1870" s="225" t="b">
        <f t="shared" si="343"/>
        <v>0</v>
      </c>
      <c r="O1870" s="36"/>
      <c r="P1870" s="36"/>
      <c r="Q1870" s="36"/>
      <c r="R1870" s="36"/>
    </row>
    <row r="1871" spans="1:18" s="8" customFormat="1" ht="16.5" hidden="1" customHeight="1" x14ac:dyDescent="0.35">
      <c r="A1871" s="122" t="str">
        <f>'SOW Units'!B385</f>
        <v>18-53.</v>
      </c>
      <c r="B1871" s="542" t="str">
        <f>IF('SOW Units'!C385="","",'SOW Units'!C385)</f>
        <v>Air Sparge/Multphase Extraction (AS/MPE) System - Small - Short Term ≤ 6 Months</v>
      </c>
      <c r="C1871" s="543"/>
      <c r="D1871" s="57" t="str">
        <f>IF('SOW Units'!E385="","",'SOW Units'!E385)</f>
        <v>Per Month</v>
      </c>
      <c r="E1871" s="82">
        <f>'SOW Units'!L385</f>
        <v>0</v>
      </c>
      <c r="F1871" s="34">
        <f>'SOW Units'!G385</f>
        <v>6006</v>
      </c>
      <c r="G1871" s="244">
        <f t="shared" si="338"/>
        <v>0</v>
      </c>
      <c r="H1871" s="85">
        <v>0</v>
      </c>
      <c r="I1871" s="360">
        <f t="shared" si="339"/>
        <v>0</v>
      </c>
      <c r="J1871" s="89">
        <v>0</v>
      </c>
      <c r="K1871" s="244">
        <f t="shared" si="340"/>
        <v>0</v>
      </c>
      <c r="L1871" s="93">
        <f t="shared" si="341"/>
        <v>0</v>
      </c>
      <c r="M1871" s="375">
        <f t="shared" si="342"/>
        <v>0</v>
      </c>
      <c r="N1871" s="225" t="b">
        <f t="shared" si="343"/>
        <v>0</v>
      </c>
      <c r="O1871" s="36"/>
      <c r="P1871" s="36"/>
      <c r="Q1871" s="36"/>
      <c r="R1871" s="36"/>
    </row>
    <row r="1872" spans="1:18" s="8" customFormat="1" ht="16.5" hidden="1" customHeight="1" x14ac:dyDescent="0.35">
      <c r="A1872" s="122" t="str">
        <f>'SOW Units'!B386</f>
        <v>18-54.</v>
      </c>
      <c r="B1872" s="542" t="str">
        <f>IF('SOW Units'!C386="","",'SOW Units'!C386)</f>
        <v>Air Sparge/Multphase Extraction (AS/MPE) System - Small - Long Term &gt; 6 Months</v>
      </c>
      <c r="C1872" s="543"/>
      <c r="D1872" s="57" t="str">
        <f>IF('SOW Units'!E386="","",'SOW Units'!E386)</f>
        <v>Per Month</v>
      </c>
      <c r="E1872" s="82">
        <f>'SOW Units'!L386</f>
        <v>0</v>
      </c>
      <c r="F1872" s="34">
        <f>'SOW Units'!G386</f>
        <v>5544</v>
      </c>
      <c r="G1872" s="244">
        <f t="shared" si="338"/>
        <v>0</v>
      </c>
      <c r="H1872" s="85">
        <v>0</v>
      </c>
      <c r="I1872" s="360">
        <f t="shared" si="339"/>
        <v>0</v>
      </c>
      <c r="J1872" s="89">
        <v>0</v>
      </c>
      <c r="K1872" s="244">
        <f t="shared" si="340"/>
        <v>0</v>
      </c>
      <c r="L1872" s="93">
        <f t="shared" si="341"/>
        <v>0</v>
      </c>
      <c r="M1872" s="375">
        <f t="shared" si="342"/>
        <v>0</v>
      </c>
      <c r="N1872" s="225" t="b">
        <f t="shared" si="343"/>
        <v>0</v>
      </c>
      <c r="O1872" s="36"/>
      <c r="P1872" s="36"/>
      <c r="Q1872" s="36"/>
      <c r="R1872" s="36"/>
    </row>
    <row r="1873" spans="1:18" s="8" customFormat="1" ht="16.5" hidden="1" customHeight="1" x14ac:dyDescent="0.35">
      <c r="A1873" s="122" t="str">
        <f>'SOW Units'!B387</f>
        <v>18-55.</v>
      </c>
      <c r="B1873" s="542" t="str">
        <f>IF('SOW Units'!C387="","",'SOW Units'!C387)</f>
        <v>Air Sparge/Multphase Extraction (AS/MPE) System - Medium - Short Term ≤ 6 Months</v>
      </c>
      <c r="C1873" s="543"/>
      <c r="D1873" s="57" t="str">
        <f>IF('SOW Units'!E387="","",'SOW Units'!E387)</f>
        <v>Per Month</v>
      </c>
      <c r="E1873" s="82">
        <f>'SOW Units'!L387</f>
        <v>0</v>
      </c>
      <c r="F1873" s="34">
        <f>'SOW Units'!G387</f>
        <v>7161</v>
      </c>
      <c r="G1873" s="244">
        <f t="shared" si="338"/>
        <v>0</v>
      </c>
      <c r="H1873" s="85">
        <v>0</v>
      </c>
      <c r="I1873" s="360">
        <f t="shared" si="339"/>
        <v>0</v>
      </c>
      <c r="J1873" s="89">
        <v>0</v>
      </c>
      <c r="K1873" s="244">
        <f t="shared" si="340"/>
        <v>0</v>
      </c>
      <c r="L1873" s="93">
        <f t="shared" si="341"/>
        <v>0</v>
      </c>
      <c r="M1873" s="375">
        <f t="shared" si="342"/>
        <v>0</v>
      </c>
      <c r="N1873" s="225" t="b">
        <f t="shared" si="343"/>
        <v>0</v>
      </c>
      <c r="O1873" s="36"/>
      <c r="P1873" s="36"/>
      <c r="Q1873" s="36"/>
      <c r="R1873" s="36"/>
    </row>
    <row r="1874" spans="1:18" s="8" customFormat="1" ht="16.5" hidden="1" customHeight="1" x14ac:dyDescent="0.35">
      <c r="A1874" s="122" t="str">
        <f>'SOW Units'!B388</f>
        <v>18-56.</v>
      </c>
      <c r="B1874" s="542" t="str">
        <f>IF('SOW Units'!C388="","",'SOW Units'!C388)</f>
        <v>Air Sparge/Multphase Extraction (AS/MPE) System - Medium - Long Term &gt; 6 Months</v>
      </c>
      <c r="C1874" s="543"/>
      <c r="D1874" s="57" t="str">
        <f>IF('SOW Units'!E388="","",'SOW Units'!E388)</f>
        <v>Per Month</v>
      </c>
      <c r="E1874" s="82">
        <f>'SOW Units'!L388</f>
        <v>0</v>
      </c>
      <c r="F1874" s="34">
        <f>'SOW Units'!G388</f>
        <v>6814.5</v>
      </c>
      <c r="G1874" s="244">
        <f t="shared" si="338"/>
        <v>0</v>
      </c>
      <c r="H1874" s="85">
        <v>0</v>
      </c>
      <c r="I1874" s="360">
        <f t="shared" si="339"/>
        <v>0</v>
      </c>
      <c r="J1874" s="89">
        <v>0</v>
      </c>
      <c r="K1874" s="244">
        <f t="shared" si="340"/>
        <v>0</v>
      </c>
      <c r="L1874" s="93">
        <f t="shared" si="341"/>
        <v>0</v>
      </c>
      <c r="M1874" s="375">
        <f t="shared" si="342"/>
        <v>0</v>
      </c>
      <c r="N1874" s="225" t="b">
        <f t="shared" si="343"/>
        <v>0</v>
      </c>
      <c r="O1874" s="36"/>
      <c r="P1874" s="36"/>
      <c r="Q1874" s="36"/>
      <c r="R1874" s="36"/>
    </row>
    <row r="1875" spans="1:18" s="8" customFormat="1" ht="16.5" hidden="1" customHeight="1" x14ac:dyDescent="0.35">
      <c r="A1875" s="122" t="str">
        <f>'SOW Units'!B389</f>
        <v>18-57.</v>
      </c>
      <c r="B1875" s="542" t="str">
        <f>IF('SOW Units'!C389="","",'SOW Units'!C389)</f>
        <v>Air Sparge/Multphase Extraction (AS/MPE) System - Large - Short Term ≤ 6 Months</v>
      </c>
      <c r="C1875" s="543"/>
      <c r="D1875" s="57" t="str">
        <f>IF('SOW Units'!E389="","",'SOW Units'!E389)</f>
        <v>Per Month</v>
      </c>
      <c r="E1875" s="82">
        <f>'SOW Units'!L389</f>
        <v>0</v>
      </c>
      <c r="F1875" s="34">
        <f>'SOW Units'!G389</f>
        <v>9586.5</v>
      </c>
      <c r="G1875" s="244">
        <f t="shared" si="338"/>
        <v>0</v>
      </c>
      <c r="H1875" s="85">
        <v>0</v>
      </c>
      <c r="I1875" s="360">
        <f t="shared" si="339"/>
        <v>0</v>
      </c>
      <c r="J1875" s="89">
        <v>0</v>
      </c>
      <c r="K1875" s="244">
        <f t="shared" si="340"/>
        <v>0</v>
      </c>
      <c r="L1875" s="93">
        <f t="shared" si="341"/>
        <v>0</v>
      </c>
      <c r="M1875" s="375">
        <f t="shared" si="342"/>
        <v>0</v>
      </c>
      <c r="N1875" s="225" t="b">
        <f t="shared" si="343"/>
        <v>0</v>
      </c>
      <c r="O1875" s="36"/>
      <c r="P1875" s="36"/>
      <c r="Q1875" s="36"/>
      <c r="R1875" s="36"/>
    </row>
    <row r="1876" spans="1:18" s="8" customFormat="1" ht="16.5" hidden="1" customHeight="1" x14ac:dyDescent="0.35">
      <c r="A1876" s="122" t="str">
        <f>'SOW Units'!B390</f>
        <v>18-58.</v>
      </c>
      <c r="B1876" s="542" t="str">
        <f>IF('SOW Units'!C390="","",'SOW Units'!C390)</f>
        <v>Air Sparge/Multphase Extraction (AS/MPE) System - Large - Long Term &gt; 6 Months</v>
      </c>
      <c r="C1876" s="543"/>
      <c r="D1876" s="57" t="str">
        <f>IF('SOW Units'!E390="","",'SOW Units'!E390)</f>
        <v>Per Month</v>
      </c>
      <c r="E1876" s="82">
        <f>'SOW Units'!L390</f>
        <v>0</v>
      </c>
      <c r="F1876" s="34">
        <f>'SOW Units'!G390</f>
        <v>9009</v>
      </c>
      <c r="G1876" s="244">
        <f t="shared" si="338"/>
        <v>0</v>
      </c>
      <c r="H1876" s="85">
        <v>0</v>
      </c>
      <c r="I1876" s="360">
        <f t="shared" si="339"/>
        <v>0</v>
      </c>
      <c r="J1876" s="89">
        <v>0</v>
      </c>
      <c r="K1876" s="244">
        <f t="shared" si="340"/>
        <v>0</v>
      </c>
      <c r="L1876" s="93">
        <f t="shared" si="341"/>
        <v>0</v>
      </c>
      <c r="M1876" s="375">
        <f t="shared" si="342"/>
        <v>0</v>
      </c>
      <c r="N1876" s="225" t="b">
        <f t="shared" si="343"/>
        <v>0</v>
      </c>
      <c r="O1876" s="36"/>
      <c r="P1876" s="36"/>
      <c r="Q1876" s="36"/>
      <c r="R1876" s="36"/>
    </row>
    <row r="1877" spans="1:18" s="8" customFormat="1" ht="17.25" hidden="1" customHeight="1" x14ac:dyDescent="0.35">
      <c r="A1877" s="253" t="str">
        <f>'SOW Units'!B391</f>
        <v>19.</v>
      </c>
      <c r="B1877" s="560" t="str">
        <f>IF('SOW Units'!C391="","",'SOW Units'!C391)</f>
        <v>REPORTS (Excluding Professional Engineering and Professional Geology Services)</v>
      </c>
      <c r="C1877" s="561"/>
      <c r="D1877" s="206" t="str">
        <f>IF('SOW Units'!E391="","",'SOW Units'!E391)</f>
        <v/>
      </c>
      <c r="E1877" s="207"/>
      <c r="F1877" s="194"/>
      <c r="G1877" s="243"/>
      <c r="H1877" s="208"/>
      <c r="I1877" s="359"/>
      <c r="J1877" s="196"/>
      <c r="K1877" s="243"/>
      <c r="L1877" s="209"/>
      <c r="M1877" s="374"/>
      <c r="N1877" s="225" t="b">
        <f t="shared" si="343"/>
        <v>0</v>
      </c>
      <c r="O1877" s="36"/>
      <c r="P1877" s="36"/>
      <c r="Q1877" s="36"/>
      <c r="R1877" s="36"/>
    </row>
    <row r="1878" spans="1:18" s="8" customFormat="1" ht="16.5" hidden="1" customHeight="1" x14ac:dyDescent="0.35">
      <c r="A1878" s="122" t="str">
        <f>'SOW Units'!B392</f>
        <v>19-1.</v>
      </c>
      <c r="B1878" s="542" t="str">
        <f>IF('SOW Units'!C392="","",'SOW Units'!C392)</f>
        <v>Soil Source Removal Report</v>
      </c>
      <c r="C1878" s="543"/>
      <c r="D1878" s="57" t="str">
        <f>IF('SOW Units'!E392="","",'SOW Units'!E392)</f>
        <v>Per Report</v>
      </c>
      <c r="E1878" s="82">
        <f>'SOW Units'!L392</f>
        <v>0</v>
      </c>
      <c r="F1878" s="34">
        <f>'SOW Units'!G392</f>
        <v>1874.25</v>
      </c>
      <c r="G1878" s="244">
        <f t="shared" ref="G1878:G1903" si="344">$F1878*E1878</f>
        <v>0</v>
      </c>
      <c r="H1878" s="85">
        <v>0</v>
      </c>
      <c r="I1878" s="360">
        <f t="shared" ref="I1878:I1903" si="345">H1878*F1878</f>
        <v>0</v>
      </c>
      <c r="J1878" s="89">
        <v>0</v>
      </c>
      <c r="K1878" s="244">
        <f t="shared" si="340"/>
        <v>0</v>
      </c>
      <c r="L1878" s="93">
        <f t="shared" ref="L1878:L1903" si="346">E1878-H1878-J1878</f>
        <v>0</v>
      </c>
      <c r="M1878" s="375">
        <f t="shared" ref="M1878:M1903" si="347">G1878-I1878-K1878</f>
        <v>0</v>
      </c>
      <c r="N1878" s="225" t="b">
        <f t="shared" si="343"/>
        <v>0</v>
      </c>
      <c r="O1878" s="36"/>
      <c r="P1878" s="36"/>
      <c r="Q1878" s="36"/>
      <c r="R1878" s="36"/>
    </row>
    <row r="1879" spans="1:18" s="8" customFormat="1" ht="16.5" hidden="1" customHeight="1" x14ac:dyDescent="0.35">
      <c r="A1879" s="122" t="str">
        <f>'SOW Units'!B393</f>
        <v>19-3.</v>
      </c>
      <c r="B1879" s="542" t="str">
        <f>IF('SOW Units'!C393="","",'SOW Units'!C393)</f>
        <v>General Site Assessment Report</v>
      </c>
      <c r="C1879" s="543"/>
      <c r="D1879" s="57" t="str">
        <f>IF('SOW Units'!E393="","",'SOW Units'!E393)</f>
        <v>Per Report</v>
      </c>
      <c r="E1879" s="82">
        <f>'SOW Units'!L393</f>
        <v>0</v>
      </c>
      <c r="F1879" s="34">
        <f>'SOW Units'!G393</f>
        <v>3528</v>
      </c>
      <c r="G1879" s="244">
        <f t="shared" si="344"/>
        <v>0</v>
      </c>
      <c r="H1879" s="85">
        <v>0</v>
      </c>
      <c r="I1879" s="360">
        <f t="shared" si="345"/>
        <v>0</v>
      </c>
      <c r="J1879" s="89">
        <v>0</v>
      </c>
      <c r="K1879" s="244">
        <f t="shared" si="340"/>
        <v>0</v>
      </c>
      <c r="L1879" s="93">
        <f t="shared" si="346"/>
        <v>0</v>
      </c>
      <c r="M1879" s="375">
        <f t="shared" si="347"/>
        <v>0</v>
      </c>
      <c r="N1879" s="225" t="b">
        <f t="shared" si="343"/>
        <v>0</v>
      </c>
      <c r="O1879" s="36"/>
      <c r="P1879" s="36"/>
      <c r="Q1879" s="36"/>
      <c r="R1879" s="36"/>
    </row>
    <row r="1880" spans="1:18" s="8" customFormat="1" ht="16.5" hidden="1" customHeight="1" x14ac:dyDescent="0.35">
      <c r="A1880" s="122" t="str">
        <f>'SOW Units'!B394</f>
        <v>19-4.</v>
      </c>
      <c r="B1880" s="542" t="str">
        <f>IF('SOW Units'!C394="","",'SOW Units'!C394)</f>
        <v>Supplemental Site Assessment Report</v>
      </c>
      <c r="C1880" s="543"/>
      <c r="D1880" s="57" t="str">
        <f>IF('SOW Units'!E394="","",'SOW Units'!E394)</f>
        <v>Per Report</v>
      </c>
      <c r="E1880" s="82">
        <f>'SOW Units'!L394</f>
        <v>0</v>
      </c>
      <c r="F1880" s="34">
        <f>'SOW Units'!G394</f>
        <v>1458.6</v>
      </c>
      <c r="G1880" s="244">
        <f t="shared" si="344"/>
        <v>0</v>
      </c>
      <c r="H1880" s="85">
        <v>0</v>
      </c>
      <c r="I1880" s="360">
        <f t="shared" si="345"/>
        <v>0</v>
      </c>
      <c r="J1880" s="89">
        <v>0</v>
      </c>
      <c r="K1880" s="244">
        <f t="shared" si="340"/>
        <v>0</v>
      </c>
      <c r="L1880" s="93">
        <f t="shared" si="346"/>
        <v>0</v>
      </c>
      <c r="M1880" s="375">
        <f t="shared" si="347"/>
        <v>0</v>
      </c>
      <c r="N1880" s="225" t="b">
        <f t="shared" si="343"/>
        <v>0</v>
      </c>
      <c r="O1880" s="36"/>
      <c r="P1880" s="36"/>
      <c r="Q1880" s="36"/>
      <c r="R1880" s="36"/>
    </row>
    <row r="1881" spans="1:18" s="8" customFormat="1" ht="16.5" hidden="1" customHeight="1" x14ac:dyDescent="0.35">
      <c r="A1881" s="122" t="str">
        <f>'SOW Units'!B395</f>
        <v>19-5.</v>
      </c>
      <c r="B1881" s="542" t="str">
        <f>IF('SOW Units'!C395="","",'SOW Units'!C395)</f>
        <v>Receptor and Exposure Pathway Report</v>
      </c>
      <c r="C1881" s="543"/>
      <c r="D1881" s="57" t="str">
        <f>IF('SOW Units'!E395="","",'SOW Units'!E395)</f>
        <v>Per Report</v>
      </c>
      <c r="E1881" s="82">
        <f>'SOW Units'!L395</f>
        <v>0</v>
      </c>
      <c r="F1881" s="34">
        <f>'SOW Units'!G395</f>
        <v>972.4</v>
      </c>
      <c r="G1881" s="244">
        <f t="shared" si="344"/>
        <v>0</v>
      </c>
      <c r="H1881" s="85">
        <v>0</v>
      </c>
      <c r="I1881" s="360">
        <f t="shared" si="345"/>
        <v>0</v>
      </c>
      <c r="J1881" s="89">
        <v>0</v>
      </c>
      <c r="K1881" s="244">
        <f t="shared" si="340"/>
        <v>0</v>
      </c>
      <c r="L1881" s="93">
        <f t="shared" si="346"/>
        <v>0</v>
      </c>
      <c r="M1881" s="375">
        <f t="shared" si="347"/>
        <v>0</v>
      </c>
      <c r="N1881" s="225" t="b">
        <f t="shared" si="343"/>
        <v>0</v>
      </c>
      <c r="O1881" s="36"/>
      <c r="P1881" s="36"/>
      <c r="Q1881" s="36"/>
      <c r="R1881" s="36"/>
    </row>
    <row r="1882" spans="1:18" s="8" customFormat="1" ht="16.5" hidden="1" customHeight="1" x14ac:dyDescent="0.35">
      <c r="A1882" s="122" t="str">
        <f>'SOW Units'!B396</f>
        <v>19-6.</v>
      </c>
      <c r="B1882" s="542" t="str">
        <f>IF('SOW Units'!C396="","",'SOW Units'!C396)</f>
        <v>Level 2 Natural Attenuation Monitoring Plan</v>
      </c>
      <c r="C1882" s="543"/>
      <c r="D1882" s="57" t="str">
        <f>IF('SOW Units'!E396="","",'SOW Units'!E396)</f>
        <v>Per Plan</v>
      </c>
      <c r="E1882" s="82">
        <f>'SOW Units'!L396</f>
        <v>0</v>
      </c>
      <c r="F1882" s="34">
        <f>'SOW Units'!G396</f>
        <v>972.4</v>
      </c>
      <c r="G1882" s="244">
        <f t="shared" si="344"/>
        <v>0</v>
      </c>
      <c r="H1882" s="85">
        <v>0</v>
      </c>
      <c r="I1882" s="360">
        <f t="shared" si="345"/>
        <v>0</v>
      </c>
      <c r="J1882" s="89">
        <v>0</v>
      </c>
      <c r="K1882" s="244">
        <f t="shared" si="340"/>
        <v>0</v>
      </c>
      <c r="L1882" s="93">
        <f t="shared" si="346"/>
        <v>0</v>
      </c>
      <c r="M1882" s="375">
        <f t="shared" si="347"/>
        <v>0</v>
      </c>
      <c r="N1882" s="225" t="b">
        <f t="shared" si="343"/>
        <v>0</v>
      </c>
      <c r="O1882" s="36"/>
      <c r="P1882" s="36"/>
      <c r="Q1882" s="36"/>
      <c r="R1882" s="36"/>
    </row>
    <row r="1883" spans="1:18" s="8" customFormat="1" ht="16.5" hidden="1" customHeight="1" x14ac:dyDescent="0.35">
      <c r="A1883" s="122" t="str">
        <f>'SOW Units'!B397</f>
        <v>19-7.</v>
      </c>
      <c r="B1883" s="542" t="str">
        <f>IF('SOW Units'!C397="","",'SOW Units'!C397)</f>
        <v xml:space="preserve">Natural Attenuation or Post RA Monitoring Report, Quarterly or Non-Annual </v>
      </c>
      <c r="C1883" s="543"/>
      <c r="D1883" s="57" t="str">
        <f>IF('SOW Units'!E397="","",'SOW Units'!E397)</f>
        <v>Per Report</v>
      </c>
      <c r="E1883" s="82">
        <f>'SOW Units'!L397</f>
        <v>0</v>
      </c>
      <c r="F1883" s="34">
        <f>'SOW Units'!G397</f>
        <v>632.04999999999995</v>
      </c>
      <c r="G1883" s="244">
        <f t="shared" si="344"/>
        <v>0</v>
      </c>
      <c r="H1883" s="85">
        <v>0</v>
      </c>
      <c r="I1883" s="360">
        <f t="shared" si="345"/>
        <v>0</v>
      </c>
      <c r="J1883" s="89">
        <v>0</v>
      </c>
      <c r="K1883" s="244">
        <f t="shared" ref="K1883:K1946" si="348">$F1883*J1883</f>
        <v>0</v>
      </c>
      <c r="L1883" s="93">
        <f t="shared" si="346"/>
        <v>0</v>
      </c>
      <c r="M1883" s="375">
        <f t="shared" si="347"/>
        <v>0</v>
      </c>
      <c r="N1883" s="225" t="b">
        <f t="shared" si="343"/>
        <v>0</v>
      </c>
      <c r="O1883" s="36"/>
      <c r="P1883" s="36"/>
      <c r="Q1883" s="36"/>
      <c r="R1883" s="36"/>
    </row>
    <row r="1884" spans="1:18" s="8" customFormat="1" ht="16.5" hidden="1" customHeight="1" x14ac:dyDescent="0.35">
      <c r="A1884" s="122" t="str">
        <f>'SOW Units'!B398</f>
        <v>19-8.</v>
      </c>
      <c r="B1884" s="542" t="str">
        <f>IF('SOW Units'!C398="","",'SOW Units'!C398)</f>
        <v xml:space="preserve">Natural Attenuation or Post RA Monitoring Report, Annual </v>
      </c>
      <c r="C1884" s="543"/>
      <c r="D1884" s="57" t="str">
        <f>IF('SOW Units'!E398="","",'SOW Units'!E398)</f>
        <v>Per Report</v>
      </c>
      <c r="E1884" s="82">
        <f>'SOW Units'!L398</f>
        <v>0</v>
      </c>
      <c r="F1884" s="34">
        <f>'SOW Units'!G398</f>
        <v>1458.6</v>
      </c>
      <c r="G1884" s="244">
        <f t="shared" si="344"/>
        <v>0</v>
      </c>
      <c r="H1884" s="85">
        <v>0</v>
      </c>
      <c r="I1884" s="360">
        <f t="shared" si="345"/>
        <v>0</v>
      </c>
      <c r="J1884" s="89">
        <v>0</v>
      </c>
      <c r="K1884" s="244">
        <f t="shared" si="348"/>
        <v>0</v>
      </c>
      <c r="L1884" s="93">
        <f t="shared" si="346"/>
        <v>0</v>
      </c>
      <c r="M1884" s="375">
        <f t="shared" si="347"/>
        <v>0</v>
      </c>
      <c r="N1884" s="225" t="b">
        <f t="shared" si="343"/>
        <v>0</v>
      </c>
      <c r="O1884" s="36"/>
      <c r="P1884" s="36"/>
      <c r="Q1884" s="36"/>
      <c r="R1884" s="36"/>
    </row>
    <row r="1885" spans="1:18" s="8" customFormat="1" ht="16.5" hidden="1" customHeight="1" x14ac:dyDescent="0.35">
      <c r="A1885" s="122" t="str">
        <f>'SOW Units'!B399</f>
        <v>19-9.</v>
      </c>
      <c r="B1885" s="542" t="str">
        <f>IF('SOW Units'!C399="","",'SOW Units'!C399)</f>
        <v>Pilot Test Plan</v>
      </c>
      <c r="C1885" s="543"/>
      <c r="D1885" s="57" t="str">
        <f>IF('SOW Units'!E399="","",'SOW Units'!E399)</f>
        <v>Per Plan</v>
      </c>
      <c r="E1885" s="82">
        <f>'SOW Units'!L399</f>
        <v>0</v>
      </c>
      <c r="F1885" s="34">
        <f>'SOW Units'!G399</f>
        <v>862.99</v>
      </c>
      <c r="G1885" s="244">
        <f t="shared" si="344"/>
        <v>0</v>
      </c>
      <c r="H1885" s="85">
        <v>0</v>
      </c>
      <c r="I1885" s="360">
        <f t="shared" si="345"/>
        <v>0</v>
      </c>
      <c r="J1885" s="89">
        <v>0</v>
      </c>
      <c r="K1885" s="244">
        <f t="shared" si="348"/>
        <v>0</v>
      </c>
      <c r="L1885" s="93">
        <f t="shared" si="346"/>
        <v>0</v>
      </c>
      <c r="M1885" s="375">
        <f t="shared" si="347"/>
        <v>0</v>
      </c>
      <c r="N1885" s="225" t="b">
        <f t="shared" si="343"/>
        <v>0</v>
      </c>
      <c r="O1885" s="36"/>
      <c r="P1885" s="36"/>
      <c r="Q1885" s="36"/>
      <c r="R1885" s="36"/>
    </row>
    <row r="1886" spans="1:18" s="8" customFormat="1" ht="16.5" hidden="1" customHeight="1" x14ac:dyDescent="0.35">
      <c r="A1886" s="122" t="str">
        <f>'SOW Units'!B400</f>
        <v>19-10.</v>
      </c>
      <c r="B1886" s="542" t="str">
        <f>IF('SOW Units'!C400="","",'SOW Units'!C400)</f>
        <v>Pilot Test Report</v>
      </c>
      <c r="C1886" s="543"/>
      <c r="D1886" s="57" t="str">
        <f>IF('SOW Units'!E400="","",'SOW Units'!E400)</f>
        <v>Per Report</v>
      </c>
      <c r="E1886" s="82">
        <f>'SOW Units'!L400</f>
        <v>0</v>
      </c>
      <c r="F1886" s="34">
        <f>'SOW Units'!G400</f>
        <v>1519.37</v>
      </c>
      <c r="G1886" s="244">
        <f t="shared" si="344"/>
        <v>0</v>
      </c>
      <c r="H1886" s="85">
        <v>0</v>
      </c>
      <c r="I1886" s="360">
        <f t="shared" si="345"/>
        <v>0</v>
      </c>
      <c r="J1886" s="89">
        <v>0</v>
      </c>
      <c r="K1886" s="244">
        <f t="shared" si="348"/>
        <v>0</v>
      </c>
      <c r="L1886" s="93">
        <f t="shared" si="346"/>
        <v>0</v>
      </c>
      <c r="M1886" s="375">
        <f t="shared" si="347"/>
        <v>0</v>
      </c>
      <c r="N1886" s="225" t="b">
        <f t="shared" si="343"/>
        <v>0</v>
      </c>
      <c r="O1886" s="36"/>
      <c r="P1886" s="36"/>
      <c r="Q1886" s="36"/>
      <c r="R1886" s="36"/>
    </row>
    <row r="1887" spans="1:18" s="8" customFormat="1" ht="16.5" hidden="1" customHeight="1" x14ac:dyDescent="0.35">
      <c r="A1887" s="122" t="str">
        <f>'SOW Units'!B401</f>
        <v>19-11.</v>
      </c>
      <c r="B1887" s="542" t="str">
        <f>IF('SOW Units'!C401="","",'SOW Units'!C401)</f>
        <v>Level 1 Remedial Action Plan</v>
      </c>
      <c r="C1887" s="543"/>
      <c r="D1887" s="57" t="str">
        <f>IF('SOW Units'!E401="","",'SOW Units'!E401)</f>
        <v>Per Plan</v>
      </c>
      <c r="E1887" s="82">
        <f>'SOW Units'!L401</f>
        <v>0</v>
      </c>
      <c r="F1887" s="34">
        <f>'SOW Units'!G401</f>
        <v>12276.61</v>
      </c>
      <c r="G1887" s="244">
        <f t="shared" si="344"/>
        <v>0</v>
      </c>
      <c r="H1887" s="85">
        <v>0</v>
      </c>
      <c r="I1887" s="360">
        <f t="shared" si="345"/>
        <v>0</v>
      </c>
      <c r="J1887" s="89">
        <v>0</v>
      </c>
      <c r="K1887" s="244">
        <f t="shared" si="348"/>
        <v>0</v>
      </c>
      <c r="L1887" s="93">
        <f t="shared" si="346"/>
        <v>0</v>
      </c>
      <c r="M1887" s="375">
        <f t="shared" si="347"/>
        <v>0</v>
      </c>
      <c r="N1887" s="225" t="b">
        <f t="shared" si="343"/>
        <v>0</v>
      </c>
      <c r="O1887" s="36"/>
      <c r="P1887" s="36"/>
      <c r="Q1887" s="36"/>
      <c r="R1887" s="36"/>
    </row>
    <row r="1888" spans="1:18" s="8" customFormat="1" ht="16.5" hidden="1" customHeight="1" x14ac:dyDescent="0.35">
      <c r="A1888" s="122" t="str">
        <f>'SOW Units'!B402</f>
        <v>19-12.</v>
      </c>
      <c r="B1888" s="542" t="str">
        <f>IF('SOW Units'!C402="","",'SOW Units'!C402)</f>
        <v>Level 2 Remedial Action Plan</v>
      </c>
      <c r="C1888" s="543"/>
      <c r="D1888" s="57" t="str">
        <f>IF('SOW Units'!E402="","",'SOW Units'!E402)</f>
        <v>Per Plan</v>
      </c>
      <c r="E1888" s="82">
        <f>'SOW Units'!L402</f>
        <v>0</v>
      </c>
      <c r="F1888" s="34">
        <f>'SOW Units'!G402</f>
        <v>16652.43</v>
      </c>
      <c r="G1888" s="244">
        <f t="shared" si="344"/>
        <v>0</v>
      </c>
      <c r="H1888" s="85">
        <v>0</v>
      </c>
      <c r="I1888" s="360">
        <f t="shared" si="345"/>
        <v>0</v>
      </c>
      <c r="J1888" s="89">
        <v>0</v>
      </c>
      <c r="K1888" s="244">
        <f t="shared" si="348"/>
        <v>0</v>
      </c>
      <c r="L1888" s="93">
        <f t="shared" si="346"/>
        <v>0</v>
      </c>
      <c r="M1888" s="375">
        <f t="shared" si="347"/>
        <v>0</v>
      </c>
      <c r="N1888" s="225" t="b">
        <f t="shared" si="343"/>
        <v>0</v>
      </c>
      <c r="O1888" s="36"/>
      <c r="P1888" s="36"/>
      <c r="Q1888" s="36"/>
      <c r="R1888" s="36"/>
    </row>
    <row r="1889" spans="1:18" s="8" customFormat="1" ht="16.5" hidden="1" customHeight="1" x14ac:dyDescent="0.35">
      <c r="A1889" s="122" t="str">
        <f>'SOW Units'!B403</f>
        <v>19-13.</v>
      </c>
      <c r="B1889" s="542" t="str">
        <f>IF('SOW Units'!C403="","",'SOW Units'!C403)</f>
        <v>Level 1 Limited Scope Remedial Action Plan or RAP Modification Plan</v>
      </c>
      <c r="C1889" s="543"/>
      <c r="D1889" s="57" t="str">
        <f>IF('SOW Units'!E403="","",'SOW Units'!E403)</f>
        <v>Per Plan</v>
      </c>
      <c r="E1889" s="82">
        <f>'SOW Units'!L403</f>
        <v>0</v>
      </c>
      <c r="F1889" s="34">
        <f>'SOW Units'!G403</f>
        <v>1701.7</v>
      </c>
      <c r="G1889" s="244">
        <f t="shared" si="344"/>
        <v>0</v>
      </c>
      <c r="H1889" s="85">
        <v>0</v>
      </c>
      <c r="I1889" s="360">
        <f t="shared" si="345"/>
        <v>0</v>
      </c>
      <c r="J1889" s="89">
        <v>0</v>
      </c>
      <c r="K1889" s="244">
        <f t="shared" si="348"/>
        <v>0</v>
      </c>
      <c r="L1889" s="93">
        <f t="shared" si="346"/>
        <v>0</v>
      </c>
      <c r="M1889" s="375">
        <f t="shared" si="347"/>
        <v>0</v>
      </c>
      <c r="N1889" s="225" t="b">
        <f t="shared" si="343"/>
        <v>0</v>
      </c>
      <c r="O1889" s="36"/>
      <c r="P1889" s="36"/>
      <c r="Q1889" s="36"/>
      <c r="R1889" s="36"/>
    </row>
    <row r="1890" spans="1:18" s="8" customFormat="1" ht="16.5" hidden="1" customHeight="1" x14ac:dyDescent="0.35">
      <c r="A1890" s="122" t="str">
        <f>'SOW Units'!B404</f>
        <v>19-14.</v>
      </c>
      <c r="B1890" s="542" t="str">
        <f>IF('SOW Units'!C404="","",'SOW Units'!C404)</f>
        <v>Level 2 Limited Scope Remedial Action Plan or RAP Modification Plan</v>
      </c>
      <c r="C1890" s="543"/>
      <c r="D1890" s="57" t="str">
        <f>IF('SOW Units'!E404="","",'SOW Units'!E404)</f>
        <v>Per Plan</v>
      </c>
      <c r="E1890" s="82">
        <f>'SOW Units'!L404</f>
        <v>0</v>
      </c>
      <c r="F1890" s="34">
        <f>'SOW Units'!G404</f>
        <v>3038.76</v>
      </c>
      <c r="G1890" s="244">
        <f t="shared" si="344"/>
        <v>0</v>
      </c>
      <c r="H1890" s="85">
        <v>0</v>
      </c>
      <c r="I1890" s="360">
        <f t="shared" si="345"/>
        <v>0</v>
      </c>
      <c r="J1890" s="89">
        <v>0</v>
      </c>
      <c r="K1890" s="244">
        <f t="shared" si="348"/>
        <v>0</v>
      </c>
      <c r="L1890" s="93">
        <f t="shared" si="346"/>
        <v>0</v>
      </c>
      <c r="M1890" s="375">
        <f t="shared" si="347"/>
        <v>0</v>
      </c>
      <c r="N1890" s="225" t="b">
        <f t="shared" ref="N1890:N2028" si="349">IF(E1890&gt;0,TRUE,FALSE)</f>
        <v>0</v>
      </c>
      <c r="O1890" s="36"/>
      <c r="P1890" s="36"/>
      <c r="Q1890" s="36"/>
      <c r="R1890" s="36"/>
    </row>
    <row r="1891" spans="1:18" s="8" customFormat="1" ht="16.5" hidden="1" customHeight="1" x14ac:dyDescent="0.35">
      <c r="A1891" s="122" t="str">
        <f>'SOW Units'!B405</f>
        <v>19-15.</v>
      </c>
      <c r="B1891" s="542" t="str">
        <f>IF('SOW Units'!C405="","",'SOW Units'!C405)</f>
        <v>Level 3 Limited Scope Remedial Action Plan or RAP Modification Plan</v>
      </c>
      <c r="C1891" s="543"/>
      <c r="D1891" s="57" t="str">
        <f>IF('SOW Units'!E405="","",'SOW Units'!E405)</f>
        <v>Per Plan</v>
      </c>
      <c r="E1891" s="82">
        <f>'SOW Units'!L405</f>
        <v>0</v>
      </c>
      <c r="F1891" s="34">
        <f>'SOW Units'!G405</f>
        <v>5440.83</v>
      </c>
      <c r="G1891" s="244">
        <f t="shared" si="344"/>
        <v>0</v>
      </c>
      <c r="H1891" s="85">
        <v>0</v>
      </c>
      <c r="I1891" s="360">
        <f t="shared" si="345"/>
        <v>0</v>
      </c>
      <c r="J1891" s="89">
        <v>0</v>
      </c>
      <c r="K1891" s="244">
        <f t="shared" si="348"/>
        <v>0</v>
      </c>
      <c r="L1891" s="93">
        <f t="shared" si="346"/>
        <v>0</v>
      </c>
      <c r="M1891" s="375">
        <f t="shared" si="347"/>
        <v>0</v>
      </c>
      <c r="N1891" s="225" t="b">
        <f t="shared" si="349"/>
        <v>0</v>
      </c>
      <c r="O1891" s="36"/>
      <c r="P1891" s="36"/>
      <c r="Q1891" s="36"/>
      <c r="R1891" s="36"/>
    </row>
    <row r="1892" spans="1:18" s="8" customFormat="1" ht="16.5" hidden="1" customHeight="1" x14ac:dyDescent="0.35">
      <c r="A1892" s="122" t="str">
        <f>'SOW Units'!B406</f>
        <v>19-16.</v>
      </c>
      <c r="B1892" s="542" t="str">
        <f>IF('SOW Units'!C406="","",'SOW Units'!C406)</f>
        <v>Level 4 Limited Scope Remedial Action Plan or RAP Modification Plan</v>
      </c>
      <c r="C1892" s="543"/>
      <c r="D1892" s="57" t="str">
        <f>IF('SOW Units'!E406="","",'SOW Units'!E406)</f>
        <v>Per Plan</v>
      </c>
      <c r="E1892" s="82">
        <f>'SOW Units'!L406</f>
        <v>0</v>
      </c>
      <c r="F1892" s="34">
        <f>'SOW Units'!G406</f>
        <v>8682.18</v>
      </c>
      <c r="G1892" s="244">
        <f t="shared" si="344"/>
        <v>0</v>
      </c>
      <c r="H1892" s="85">
        <v>0</v>
      </c>
      <c r="I1892" s="360">
        <f t="shared" si="345"/>
        <v>0</v>
      </c>
      <c r="J1892" s="89">
        <v>0</v>
      </c>
      <c r="K1892" s="244">
        <f t="shared" si="348"/>
        <v>0</v>
      </c>
      <c r="L1892" s="93">
        <f t="shared" si="346"/>
        <v>0</v>
      </c>
      <c r="M1892" s="375">
        <f t="shared" si="347"/>
        <v>0</v>
      </c>
      <c r="N1892" s="225" t="b">
        <f t="shared" si="349"/>
        <v>0</v>
      </c>
      <c r="O1892" s="36"/>
      <c r="P1892" s="36"/>
      <c r="Q1892" s="36"/>
      <c r="R1892" s="36"/>
    </row>
    <row r="1893" spans="1:18" s="8" customFormat="1" ht="16.5" hidden="1" customHeight="1" x14ac:dyDescent="0.35">
      <c r="A1893" s="122" t="str">
        <f>'SOW Units'!B407</f>
        <v>19-17.</v>
      </c>
      <c r="B1893" s="542" t="str">
        <f>IF('SOW Units'!C407="","",'SOW Units'!C407)</f>
        <v>Construction Drawings and Specs Report</v>
      </c>
      <c r="C1893" s="543"/>
      <c r="D1893" s="57" t="str">
        <f>IF('SOW Units'!E407="","",'SOW Units'!E407)</f>
        <v>Per Report</v>
      </c>
      <c r="E1893" s="82">
        <f>'SOW Units'!L407</f>
        <v>0</v>
      </c>
      <c r="F1893" s="34">
        <f>'SOW Units'!G407</f>
        <v>3889.62</v>
      </c>
      <c r="G1893" s="244">
        <f t="shared" si="344"/>
        <v>0</v>
      </c>
      <c r="H1893" s="85">
        <v>0</v>
      </c>
      <c r="I1893" s="360">
        <f t="shared" si="345"/>
        <v>0</v>
      </c>
      <c r="J1893" s="89">
        <v>0</v>
      </c>
      <c r="K1893" s="244">
        <f t="shared" si="348"/>
        <v>0</v>
      </c>
      <c r="L1893" s="93">
        <f t="shared" si="346"/>
        <v>0</v>
      </c>
      <c r="M1893" s="375">
        <f t="shared" si="347"/>
        <v>0</v>
      </c>
      <c r="N1893" s="225" t="b">
        <f t="shared" si="349"/>
        <v>0</v>
      </c>
      <c r="O1893" s="36"/>
      <c r="P1893" s="36"/>
      <c r="Q1893" s="36"/>
      <c r="R1893" s="36"/>
    </row>
    <row r="1894" spans="1:18" s="8" customFormat="1" ht="16.5" hidden="1" customHeight="1" x14ac:dyDescent="0.35">
      <c r="A1894" s="122" t="str">
        <f>'SOW Units'!B408</f>
        <v>19-18.</v>
      </c>
      <c r="B1894" s="542" t="str">
        <f>IF('SOW Units'!C408="","",'SOW Units'!C408)</f>
        <v>As-Built Drawings (P.E. Sealed red lined modifications)</v>
      </c>
      <c r="C1894" s="543"/>
      <c r="D1894" s="57" t="str">
        <f>IF('SOW Units'!E408="","",'SOW Units'!E408)</f>
        <v>Per Drawings</v>
      </c>
      <c r="E1894" s="82">
        <f>'SOW Units'!L408</f>
        <v>0</v>
      </c>
      <c r="F1894" s="34">
        <f>'SOW Units'!G408</f>
        <v>900</v>
      </c>
      <c r="G1894" s="244">
        <f t="shared" si="344"/>
        <v>0</v>
      </c>
      <c r="H1894" s="85">
        <v>0</v>
      </c>
      <c r="I1894" s="360">
        <f t="shared" si="345"/>
        <v>0</v>
      </c>
      <c r="J1894" s="89">
        <v>0</v>
      </c>
      <c r="K1894" s="244">
        <f t="shared" si="348"/>
        <v>0</v>
      </c>
      <c r="L1894" s="93">
        <f t="shared" si="346"/>
        <v>0</v>
      </c>
      <c r="M1894" s="375">
        <f t="shared" si="347"/>
        <v>0</v>
      </c>
      <c r="N1894" s="225" t="b">
        <f t="shared" si="349"/>
        <v>0</v>
      </c>
      <c r="O1894" s="36"/>
      <c r="P1894" s="36"/>
      <c r="Q1894" s="36"/>
      <c r="R1894" s="36"/>
    </row>
    <row r="1895" spans="1:18" s="8" customFormat="1" ht="16.5" hidden="1" customHeight="1" x14ac:dyDescent="0.35">
      <c r="A1895" s="122" t="str">
        <f>'SOW Units'!B409</f>
        <v>19-19.</v>
      </c>
      <c r="B1895" s="542" t="str">
        <f>IF('SOW Units'!C409="","",'SOW Units'!C409)</f>
        <v xml:space="preserve">Remedial Action Startup Report </v>
      </c>
      <c r="C1895" s="543"/>
      <c r="D1895" s="57" t="str">
        <f>IF('SOW Units'!E409="","",'SOW Units'!E409)</f>
        <v>Per Report</v>
      </c>
      <c r="E1895" s="82">
        <f>'SOW Units'!L409</f>
        <v>0</v>
      </c>
      <c r="F1895" s="34">
        <f>'SOW Units'!G409</f>
        <v>2535.75</v>
      </c>
      <c r="G1895" s="244">
        <f t="shared" si="344"/>
        <v>0</v>
      </c>
      <c r="H1895" s="85">
        <v>0</v>
      </c>
      <c r="I1895" s="360">
        <f t="shared" si="345"/>
        <v>0</v>
      </c>
      <c r="J1895" s="89">
        <v>0</v>
      </c>
      <c r="K1895" s="244">
        <f t="shared" si="348"/>
        <v>0</v>
      </c>
      <c r="L1895" s="93">
        <f t="shared" si="346"/>
        <v>0</v>
      </c>
      <c r="M1895" s="375">
        <f t="shared" si="347"/>
        <v>0</v>
      </c>
      <c r="N1895" s="225" t="b">
        <f t="shared" si="349"/>
        <v>0</v>
      </c>
      <c r="O1895" s="36"/>
      <c r="P1895" s="36"/>
      <c r="Q1895" s="36"/>
      <c r="R1895" s="36"/>
    </row>
    <row r="1896" spans="1:18" s="8" customFormat="1" ht="16.5" hidden="1" customHeight="1" x14ac:dyDescent="0.35">
      <c r="A1896" s="122" t="str">
        <f>'SOW Units'!B410</f>
        <v>19-20.</v>
      </c>
      <c r="B1896" s="542" t="str">
        <f>IF('SOW Units'!C410="","",'SOW Units'!C410)</f>
        <v>Letter/NPDES Report</v>
      </c>
      <c r="C1896" s="543"/>
      <c r="D1896" s="57" t="str">
        <f>IF('SOW Units'!E410="","",'SOW Units'!E410)</f>
        <v>Per Report</v>
      </c>
      <c r="E1896" s="82">
        <f>'SOW Units'!L410</f>
        <v>0</v>
      </c>
      <c r="F1896" s="34">
        <f>'SOW Units'!G410</f>
        <v>316.02</v>
      </c>
      <c r="G1896" s="244">
        <f t="shared" si="344"/>
        <v>0</v>
      </c>
      <c r="H1896" s="85">
        <v>0</v>
      </c>
      <c r="I1896" s="360">
        <f t="shared" si="345"/>
        <v>0</v>
      </c>
      <c r="J1896" s="89">
        <v>0</v>
      </c>
      <c r="K1896" s="244">
        <f t="shared" si="348"/>
        <v>0</v>
      </c>
      <c r="L1896" s="93">
        <f t="shared" si="346"/>
        <v>0</v>
      </c>
      <c r="M1896" s="375">
        <f t="shared" si="347"/>
        <v>0</v>
      </c>
      <c r="N1896" s="225" t="b">
        <f t="shared" si="349"/>
        <v>0</v>
      </c>
      <c r="O1896" s="36"/>
      <c r="P1896" s="36"/>
      <c r="Q1896" s="36"/>
      <c r="R1896" s="36"/>
    </row>
    <row r="1897" spans="1:18" s="8" customFormat="1" ht="16.5" hidden="1" customHeight="1" x14ac:dyDescent="0.35">
      <c r="A1897" s="122" t="str">
        <f>'SOW Units'!B411</f>
        <v>19-21.</v>
      </c>
      <c r="B1897" s="542" t="str">
        <f>IF('SOW Units'!C411="","",'SOW Units'!C411)</f>
        <v xml:space="preserve">Operation &amp; Maintenance Report, Quarterly or Non-Annual </v>
      </c>
      <c r="C1897" s="543"/>
      <c r="D1897" s="57" t="str">
        <f>IF('SOW Units'!E411="","",'SOW Units'!E411)</f>
        <v>Per Report</v>
      </c>
      <c r="E1897" s="82">
        <f>'SOW Units'!L411</f>
        <v>0</v>
      </c>
      <c r="F1897" s="34">
        <f>'SOW Units'!G411</f>
        <v>1764</v>
      </c>
      <c r="G1897" s="244">
        <f t="shared" si="344"/>
        <v>0</v>
      </c>
      <c r="H1897" s="85">
        <v>0</v>
      </c>
      <c r="I1897" s="360">
        <f t="shared" si="345"/>
        <v>0</v>
      </c>
      <c r="J1897" s="89">
        <v>0</v>
      </c>
      <c r="K1897" s="244">
        <f t="shared" si="348"/>
        <v>0</v>
      </c>
      <c r="L1897" s="93">
        <f t="shared" si="346"/>
        <v>0</v>
      </c>
      <c r="M1897" s="375">
        <f t="shared" si="347"/>
        <v>0</v>
      </c>
      <c r="N1897" s="225" t="b">
        <f t="shared" si="349"/>
        <v>0</v>
      </c>
      <c r="O1897" s="36"/>
      <c r="P1897" s="36"/>
      <c r="Q1897" s="36"/>
      <c r="R1897" s="36"/>
    </row>
    <row r="1898" spans="1:18" s="8" customFormat="1" ht="16.5" hidden="1" customHeight="1" x14ac:dyDescent="0.35">
      <c r="A1898" s="122" t="str">
        <f>'SOW Units'!B412</f>
        <v>19-22.</v>
      </c>
      <c r="B1898" s="542" t="str">
        <f>IF('SOW Units'!C412="","",'SOW Units'!C412)</f>
        <v xml:space="preserve">Operation &amp; Maintenance Annual Report </v>
      </c>
      <c r="C1898" s="543"/>
      <c r="D1898" s="57" t="str">
        <f>IF('SOW Units'!E412="","",'SOW Units'!E412)</f>
        <v>Per Report</v>
      </c>
      <c r="E1898" s="82">
        <f>'SOW Units'!L412</f>
        <v>0</v>
      </c>
      <c r="F1898" s="34">
        <f>'SOW Units'!G412</f>
        <v>3307.5</v>
      </c>
      <c r="G1898" s="244">
        <f t="shared" si="344"/>
        <v>0</v>
      </c>
      <c r="H1898" s="85">
        <v>0</v>
      </c>
      <c r="I1898" s="360">
        <f t="shared" si="345"/>
        <v>0</v>
      </c>
      <c r="J1898" s="89">
        <v>0</v>
      </c>
      <c r="K1898" s="244">
        <f t="shared" si="348"/>
        <v>0</v>
      </c>
      <c r="L1898" s="93">
        <f t="shared" si="346"/>
        <v>0</v>
      </c>
      <c r="M1898" s="375">
        <f t="shared" si="347"/>
        <v>0</v>
      </c>
      <c r="N1898" s="225" t="b">
        <f t="shared" si="349"/>
        <v>0</v>
      </c>
      <c r="O1898" s="36"/>
      <c r="P1898" s="36"/>
      <c r="Q1898" s="36"/>
      <c r="R1898" s="36"/>
    </row>
    <row r="1899" spans="1:18" s="8" customFormat="1" ht="16.5" hidden="1" customHeight="1" x14ac:dyDescent="0.35">
      <c r="A1899" s="122" t="str">
        <f>'SOW Units'!B413</f>
        <v>19-23.</v>
      </c>
      <c r="B1899" s="542" t="str">
        <f>IF('SOW Units'!C413="","",'SOW Units'!C413)</f>
        <v>Remedial Action General Report</v>
      </c>
      <c r="C1899" s="543"/>
      <c r="D1899" s="57" t="str">
        <f>IF('SOW Units'!E413="","",'SOW Units'!E413)</f>
        <v>Per Report</v>
      </c>
      <c r="E1899" s="82">
        <f>'SOW Units'!L413</f>
        <v>0</v>
      </c>
      <c r="F1899" s="34">
        <f>'SOW Units'!G413</f>
        <v>1215.5</v>
      </c>
      <c r="G1899" s="244">
        <f t="shared" si="344"/>
        <v>0</v>
      </c>
      <c r="H1899" s="85">
        <v>0</v>
      </c>
      <c r="I1899" s="360">
        <f t="shared" si="345"/>
        <v>0</v>
      </c>
      <c r="J1899" s="89">
        <v>0</v>
      </c>
      <c r="K1899" s="244">
        <f t="shared" si="348"/>
        <v>0</v>
      </c>
      <c r="L1899" s="93">
        <f t="shared" si="346"/>
        <v>0</v>
      </c>
      <c r="M1899" s="375">
        <f t="shared" si="347"/>
        <v>0</v>
      </c>
      <c r="N1899" s="225" t="b">
        <f t="shared" si="349"/>
        <v>0</v>
      </c>
      <c r="O1899" s="36"/>
      <c r="P1899" s="36"/>
      <c r="Q1899" s="36"/>
      <c r="R1899" s="36"/>
    </row>
    <row r="1900" spans="1:18" s="8" customFormat="1" ht="16.5" hidden="1" customHeight="1" x14ac:dyDescent="0.35">
      <c r="A1900" s="122" t="str">
        <f>'SOW Units'!B414</f>
        <v>19-24.</v>
      </c>
      <c r="B1900" s="542" t="str">
        <f>IF('SOW Units'!C414="","",'SOW Units'!C414)</f>
        <v>Remedial Action Interim Report</v>
      </c>
      <c r="C1900" s="543"/>
      <c r="D1900" s="57" t="str">
        <f>IF('SOW Units'!E414="","",'SOW Units'!E414)</f>
        <v>Per Report</v>
      </c>
      <c r="E1900" s="82">
        <f>'SOW Units'!L414</f>
        <v>0</v>
      </c>
      <c r="F1900" s="34">
        <f>'SOW Units'!G414</f>
        <v>632.04999999999995</v>
      </c>
      <c r="G1900" s="244">
        <f t="shared" si="344"/>
        <v>0</v>
      </c>
      <c r="H1900" s="85">
        <v>0</v>
      </c>
      <c r="I1900" s="360">
        <f t="shared" si="345"/>
        <v>0</v>
      </c>
      <c r="J1900" s="89">
        <v>0</v>
      </c>
      <c r="K1900" s="244">
        <f t="shared" si="348"/>
        <v>0</v>
      </c>
      <c r="L1900" s="93">
        <f t="shared" si="346"/>
        <v>0</v>
      </c>
      <c r="M1900" s="375">
        <f t="shared" si="347"/>
        <v>0</v>
      </c>
      <c r="N1900" s="225" t="b">
        <f t="shared" si="349"/>
        <v>0</v>
      </c>
      <c r="O1900" s="36"/>
      <c r="P1900" s="36"/>
      <c r="Q1900" s="36"/>
      <c r="R1900" s="36"/>
    </row>
    <row r="1901" spans="1:18" s="8" customFormat="1" ht="16.5" hidden="1" customHeight="1" x14ac:dyDescent="0.35">
      <c r="A1901" s="122" t="str">
        <f>'SOW Units'!B415</f>
        <v>19-25.</v>
      </c>
      <c r="B1901" s="542" t="str">
        <f>IF('SOW Units'!C415="","",'SOW Units'!C415)</f>
        <v xml:space="preserve">Free Product Recovery Report </v>
      </c>
      <c r="C1901" s="543"/>
      <c r="D1901" s="57" t="str">
        <f>IF('SOW Units'!E415="","",'SOW Units'!E415)</f>
        <v>Per Report</v>
      </c>
      <c r="E1901" s="82">
        <f>'SOW Units'!L415</f>
        <v>0</v>
      </c>
      <c r="F1901" s="34">
        <f>'SOW Units'!G415</f>
        <v>468.56</v>
      </c>
      <c r="G1901" s="244">
        <f t="shared" si="344"/>
        <v>0</v>
      </c>
      <c r="H1901" s="85">
        <v>0</v>
      </c>
      <c r="I1901" s="360">
        <f t="shared" si="345"/>
        <v>0</v>
      </c>
      <c r="J1901" s="89">
        <v>0</v>
      </c>
      <c r="K1901" s="244">
        <f t="shared" si="348"/>
        <v>0</v>
      </c>
      <c r="L1901" s="93">
        <f t="shared" si="346"/>
        <v>0</v>
      </c>
      <c r="M1901" s="375">
        <f t="shared" si="347"/>
        <v>0</v>
      </c>
      <c r="N1901" s="225" t="b">
        <f t="shared" si="349"/>
        <v>0</v>
      </c>
      <c r="O1901" s="36"/>
      <c r="P1901" s="36"/>
      <c r="Q1901" s="36"/>
      <c r="R1901" s="36"/>
    </row>
    <row r="1902" spans="1:18" s="8" customFormat="1" ht="16.5" hidden="1" customHeight="1" x14ac:dyDescent="0.35">
      <c r="A1902" s="122" t="str">
        <f>'SOW Units'!B416</f>
        <v>19-26.</v>
      </c>
      <c r="B1902" s="542" t="str">
        <f>IF('SOW Units'!C416="","",'SOW Units'!C416)</f>
        <v xml:space="preserve">Well Abandonment/Site Restoration Report </v>
      </c>
      <c r="C1902" s="543"/>
      <c r="D1902" s="57" t="str">
        <f>IF('SOW Units'!E416="","",'SOW Units'!E416)</f>
        <v>Per Report</v>
      </c>
      <c r="E1902" s="82">
        <f>'SOW Units'!L416</f>
        <v>0</v>
      </c>
      <c r="F1902" s="34">
        <f>'SOW Units'!G416</f>
        <v>273.48</v>
      </c>
      <c r="G1902" s="244">
        <f t="shared" si="344"/>
        <v>0</v>
      </c>
      <c r="H1902" s="85">
        <v>0</v>
      </c>
      <c r="I1902" s="360">
        <f t="shared" si="345"/>
        <v>0</v>
      </c>
      <c r="J1902" s="89">
        <v>0</v>
      </c>
      <c r="K1902" s="244">
        <f t="shared" si="348"/>
        <v>0</v>
      </c>
      <c r="L1902" s="93">
        <f t="shared" si="346"/>
        <v>0</v>
      </c>
      <c r="M1902" s="375">
        <f t="shared" si="347"/>
        <v>0</v>
      </c>
      <c r="N1902" s="225" t="b">
        <f t="shared" si="349"/>
        <v>0</v>
      </c>
      <c r="O1902" s="36"/>
      <c r="P1902" s="36"/>
      <c r="Q1902" s="36"/>
      <c r="R1902" s="36"/>
    </row>
    <row r="1903" spans="1:18" s="8" customFormat="1" ht="16.5" hidden="1" customHeight="1" x14ac:dyDescent="0.35">
      <c r="A1903" s="122" t="str">
        <f>'SOW Units'!B417</f>
        <v>19-27.</v>
      </c>
      <c r="B1903" s="542" t="str">
        <f>IF('SOW Units'!C417="","",'SOW Units'!C417)</f>
        <v>Interim Assessment Report</v>
      </c>
      <c r="C1903" s="543"/>
      <c r="D1903" s="57" t="str">
        <f>IF('SOW Units'!E417="","",'SOW Units'!E417)</f>
        <v>Per Report</v>
      </c>
      <c r="E1903" s="82">
        <f>'SOW Units'!L417</f>
        <v>0</v>
      </c>
      <c r="F1903" s="34">
        <f>'SOW Units'!G417</f>
        <v>632.04999999999995</v>
      </c>
      <c r="G1903" s="244">
        <f t="shared" si="344"/>
        <v>0</v>
      </c>
      <c r="H1903" s="85">
        <v>0</v>
      </c>
      <c r="I1903" s="360">
        <f t="shared" si="345"/>
        <v>0</v>
      </c>
      <c r="J1903" s="89">
        <v>0</v>
      </c>
      <c r="K1903" s="244">
        <f t="shared" si="348"/>
        <v>0</v>
      </c>
      <c r="L1903" s="93">
        <f t="shared" si="346"/>
        <v>0</v>
      </c>
      <c r="M1903" s="375">
        <f t="shared" si="347"/>
        <v>0</v>
      </c>
      <c r="N1903" s="225" t="b">
        <f t="shared" si="349"/>
        <v>0</v>
      </c>
      <c r="O1903" s="36"/>
      <c r="P1903" s="36"/>
      <c r="Q1903" s="36"/>
      <c r="R1903" s="36"/>
    </row>
    <row r="1904" spans="1:18" s="8" customFormat="1" ht="17.25" hidden="1" customHeight="1" x14ac:dyDescent="0.35">
      <c r="A1904" s="253" t="str">
        <f>'SOW Units'!B418</f>
        <v>20.</v>
      </c>
      <c r="B1904" s="560" t="str">
        <f>IF('SOW Units'!C418="","",'SOW Units'!C418)</f>
        <v>PERSONNEL (Excluding Professional Engineer and Professional Geologist)</v>
      </c>
      <c r="C1904" s="561"/>
      <c r="D1904" s="206" t="str">
        <f>IF('SOW Units'!E418="","",'SOW Units'!E418)</f>
        <v/>
      </c>
      <c r="E1904" s="207"/>
      <c r="F1904" s="194"/>
      <c r="G1904" s="243"/>
      <c r="H1904" s="208"/>
      <c r="I1904" s="359"/>
      <c r="J1904" s="196"/>
      <c r="K1904" s="243"/>
      <c r="L1904" s="209"/>
      <c r="M1904" s="374"/>
      <c r="N1904" s="225" t="b">
        <f t="shared" si="349"/>
        <v>0</v>
      </c>
      <c r="O1904" s="36"/>
      <c r="P1904" s="36"/>
      <c r="Q1904" s="36"/>
      <c r="R1904" s="36"/>
    </row>
    <row r="1905" spans="1:18" s="8" customFormat="1" ht="16.5" hidden="1" customHeight="1" x14ac:dyDescent="0.35">
      <c r="A1905" s="122" t="str">
        <f>'SOW Units'!B419</f>
        <v>20-1.</v>
      </c>
      <c r="B1905" s="542" t="str">
        <f>IF('SOW Units'!C419="","",'SOW Units'!C419)</f>
        <v>Program Manager (Key)</v>
      </c>
      <c r="C1905" s="543"/>
      <c r="D1905" s="57" t="str">
        <f>IF('SOW Units'!E419="","",'SOW Units'!E419)</f>
        <v>Per Hour</v>
      </c>
      <c r="E1905" s="82">
        <f>'SOW Units'!L419</f>
        <v>0</v>
      </c>
      <c r="F1905" s="34">
        <f>'SOW Units'!G419</f>
        <v>121.27</v>
      </c>
      <c r="G1905" s="244">
        <f t="shared" ref="G1905:G1915" si="350">$F1905*E1905</f>
        <v>0</v>
      </c>
      <c r="H1905" s="85">
        <v>0</v>
      </c>
      <c r="I1905" s="360">
        <f t="shared" ref="I1905:I1915" si="351">H1905*F1905</f>
        <v>0</v>
      </c>
      <c r="J1905" s="89">
        <v>0</v>
      </c>
      <c r="K1905" s="244">
        <f t="shared" si="348"/>
        <v>0</v>
      </c>
      <c r="L1905" s="93">
        <f t="shared" ref="L1905:L1915" si="352">E1905-H1905-J1905</f>
        <v>0</v>
      </c>
      <c r="M1905" s="375">
        <f t="shared" ref="M1905:M1915" si="353">G1905-I1905-K1905</f>
        <v>0</v>
      </c>
      <c r="N1905" s="225" t="b">
        <f t="shared" si="349"/>
        <v>0</v>
      </c>
      <c r="O1905" s="36"/>
      <c r="P1905" s="36"/>
      <c r="Q1905" s="36"/>
      <c r="R1905" s="36"/>
    </row>
    <row r="1906" spans="1:18" s="8" customFormat="1" ht="16.5" hidden="1" customHeight="1" x14ac:dyDescent="0.35">
      <c r="A1906" s="122" t="str">
        <f>'SOW Units'!B420</f>
        <v>20-2.</v>
      </c>
      <c r="B1906" s="542" t="str">
        <f>IF('SOW Units'!C420="","",'SOW Units'!C420)</f>
        <v>Project Manager (Key)</v>
      </c>
      <c r="C1906" s="543"/>
      <c r="D1906" s="57" t="str">
        <f>IF('SOW Units'!E420="","",'SOW Units'!E420)</f>
        <v>Per Hour</v>
      </c>
      <c r="E1906" s="82">
        <f>'SOW Units'!L420</f>
        <v>0</v>
      </c>
      <c r="F1906" s="34">
        <f>'SOW Units'!G420</f>
        <v>110.25</v>
      </c>
      <c r="G1906" s="244">
        <f t="shared" si="350"/>
        <v>0</v>
      </c>
      <c r="H1906" s="85">
        <v>0</v>
      </c>
      <c r="I1906" s="360">
        <f t="shared" si="351"/>
        <v>0</v>
      </c>
      <c r="J1906" s="89">
        <v>0</v>
      </c>
      <c r="K1906" s="244">
        <f t="shared" si="348"/>
        <v>0</v>
      </c>
      <c r="L1906" s="93">
        <f t="shared" si="352"/>
        <v>0</v>
      </c>
      <c r="M1906" s="375">
        <f t="shared" si="353"/>
        <v>0</v>
      </c>
      <c r="N1906" s="225" t="b">
        <f t="shared" si="349"/>
        <v>0</v>
      </c>
      <c r="O1906" s="36"/>
      <c r="P1906" s="36"/>
      <c r="Q1906" s="36"/>
      <c r="R1906" s="36"/>
    </row>
    <row r="1907" spans="1:18" s="8" customFormat="1" ht="16.5" hidden="1" customHeight="1" x14ac:dyDescent="0.35">
      <c r="A1907" s="122" t="str">
        <f>'SOW Units'!B421</f>
        <v>20-3.</v>
      </c>
      <c r="B1907" s="542" t="str">
        <f>IF('SOW Units'!C421="","",'SOW Units'!C421)</f>
        <v>Engineer (Key)</v>
      </c>
      <c r="C1907" s="543"/>
      <c r="D1907" s="57" t="str">
        <f>IF('SOW Units'!E421="","",'SOW Units'!E421)</f>
        <v>Per Hour</v>
      </c>
      <c r="E1907" s="82">
        <f>'SOW Units'!L421</f>
        <v>0</v>
      </c>
      <c r="F1907" s="34">
        <f>'SOW Units'!G421</f>
        <v>115.45</v>
      </c>
      <c r="G1907" s="244">
        <f t="shared" si="350"/>
        <v>0</v>
      </c>
      <c r="H1907" s="85">
        <v>0</v>
      </c>
      <c r="I1907" s="360">
        <f t="shared" si="351"/>
        <v>0</v>
      </c>
      <c r="J1907" s="89">
        <v>0</v>
      </c>
      <c r="K1907" s="244">
        <f t="shared" si="348"/>
        <v>0</v>
      </c>
      <c r="L1907" s="93">
        <f t="shared" si="352"/>
        <v>0</v>
      </c>
      <c r="M1907" s="375">
        <f t="shared" si="353"/>
        <v>0</v>
      </c>
      <c r="N1907" s="225" t="b">
        <f t="shared" si="349"/>
        <v>0</v>
      </c>
      <c r="O1907" s="36"/>
      <c r="P1907" s="36"/>
      <c r="Q1907" s="36"/>
      <c r="R1907" s="36"/>
    </row>
    <row r="1908" spans="1:18" s="8" customFormat="1" ht="16.5" hidden="1" customHeight="1" x14ac:dyDescent="0.35">
      <c r="A1908" s="122" t="str">
        <f>'SOW Units'!B422</f>
        <v>20-4.</v>
      </c>
      <c r="B1908" s="542" t="str">
        <f>IF('SOW Units'!C422="","",'SOW Units'!C422)</f>
        <v>Geologist/Geoscientist (Key)</v>
      </c>
      <c r="C1908" s="543"/>
      <c r="D1908" s="57" t="str">
        <f>IF('SOW Units'!E422="","",'SOW Units'!E422)</f>
        <v>Per Hour</v>
      </c>
      <c r="E1908" s="82">
        <f>'SOW Units'!L422</f>
        <v>0</v>
      </c>
      <c r="F1908" s="34">
        <f>'SOW Units'!G422</f>
        <v>109.96</v>
      </c>
      <c r="G1908" s="244">
        <f t="shared" si="350"/>
        <v>0</v>
      </c>
      <c r="H1908" s="85">
        <v>0</v>
      </c>
      <c r="I1908" s="360">
        <f t="shared" si="351"/>
        <v>0</v>
      </c>
      <c r="J1908" s="89">
        <v>0</v>
      </c>
      <c r="K1908" s="244">
        <f t="shared" si="348"/>
        <v>0</v>
      </c>
      <c r="L1908" s="93">
        <f t="shared" si="352"/>
        <v>0</v>
      </c>
      <c r="M1908" s="375">
        <f t="shared" si="353"/>
        <v>0</v>
      </c>
      <c r="N1908" s="225" t="b">
        <f t="shared" si="349"/>
        <v>0</v>
      </c>
      <c r="O1908" s="36"/>
      <c r="P1908" s="36"/>
      <c r="Q1908" s="36"/>
      <c r="R1908" s="36"/>
    </row>
    <row r="1909" spans="1:18" s="8" customFormat="1" ht="16.5" hidden="1" customHeight="1" x14ac:dyDescent="0.35">
      <c r="A1909" s="122" t="str">
        <f>'SOW Units'!B423</f>
        <v>20-5.</v>
      </c>
      <c r="B1909" s="542" t="str">
        <f>IF('SOW Units'!C423="","",'SOW Units'!C423)</f>
        <v>Hydrogeologist/Modeler (Key)</v>
      </c>
      <c r="C1909" s="543"/>
      <c r="D1909" s="57" t="str">
        <f>IF('SOW Units'!E423="","",'SOW Units'!E423)</f>
        <v>Per Hour</v>
      </c>
      <c r="E1909" s="82">
        <f>'SOW Units'!L423</f>
        <v>0</v>
      </c>
      <c r="F1909" s="34">
        <f>'SOW Units'!G423</f>
        <v>93.71</v>
      </c>
      <c r="G1909" s="244">
        <f t="shared" si="350"/>
        <v>0</v>
      </c>
      <c r="H1909" s="85">
        <v>0</v>
      </c>
      <c r="I1909" s="360">
        <f t="shared" si="351"/>
        <v>0</v>
      </c>
      <c r="J1909" s="89">
        <v>0</v>
      </c>
      <c r="K1909" s="244">
        <f t="shared" si="348"/>
        <v>0</v>
      </c>
      <c r="L1909" s="93">
        <f t="shared" si="352"/>
        <v>0</v>
      </c>
      <c r="M1909" s="375">
        <f t="shared" si="353"/>
        <v>0</v>
      </c>
      <c r="N1909" s="225" t="b">
        <f t="shared" si="349"/>
        <v>0</v>
      </c>
      <c r="O1909" s="36"/>
      <c r="P1909" s="36"/>
      <c r="Q1909" s="36"/>
      <c r="R1909" s="36"/>
    </row>
    <row r="1910" spans="1:18" s="8" customFormat="1" ht="16.5" hidden="1" customHeight="1" x14ac:dyDescent="0.35">
      <c r="A1910" s="122" t="str">
        <f>'SOW Units'!B424</f>
        <v>20-6.</v>
      </c>
      <c r="B1910" s="542" t="str">
        <f>IF('SOW Units'!C424="","",'SOW Units'!C424)</f>
        <v>Scientist/Technical Specialist (Key)</v>
      </c>
      <c r="C1910" s="543"/>
      <c r="D1910" s="57" t="str">
        <f>IF('SOW Units'!E424="","",'SOW Units'!E424)</f>
        <v>Per Hour</v>
      </c>
      <c r="E1910" s="82">
        <f>'SOW Units'!L424</f>
        <v>0</v>
      </c>
      <c r="F1910" s="34">
        <f>'SOW Units'!G424</f>
        <v>92.61</v>
      </c>
      <c r="G1910" s="244">
        <f t="shared" si="350"/>
        <v>0</v>
      </c>
      <c r="H1910" s="85">
        <v>0</v>
      </c>
      <c r="I1910" s="360">
        <f t="shared" si="351"/>
        <v>0</v>
      </c>
      <c r="J1910" s="89">
        <v>0</v>
      </c>
      <c r="K1910" s="244">
        <f t="shared" si="348"/>
        <v>0</v>
      </c>
      <c r="L1910" s="93">
        <f t="shared" si="352"/>
        <v>0</v>
      </c>
      <c r="M1910" s="375">
        <f t="shared" si="353"/>
        <v>0</v>
      </c>
      <c r="N1910" s="225" t="b">
        <f t="shared" si="349"/>
        <v>0</v>
      </c>
      <c r="O1910" s="36"/>
      <c r="P1910" s="36"/>
      <c r="Q1910" s="36"/>
      <c r="R1910" s="36"/>
    </row>
    <row r="1911" spans="1:18" s="8" customFormat="1" ht="16.5" hidden="1" customHeight="1" x14ac:dyDescent="0.35">
      <c r="A1911" s="122" t="str">
        <f>'SOW Units'!B425</f>
        <v>20-7.</v>
      </c>
      <c r="B1911" s="542" t="str">
        <f>IF('SOW Units'!C425="","",'SOW Units'!C425)</f>
        <v>Assistant Scientist/Technical Specialist</v>
      </c>
      <c r="C1911" s="543"/>
      <c r="D1911" s="57" t="str">
        <f>IF('SOW Units'!E425="","",'SOW Units'!E425)</f>
        <v>Per Hour</v>
      </c>
      <c r="E1911" s="82">
        <f>'SOW Units'!L425</f>
        <v>0</v>
      </c>
      <c r="F1911" s="34">
        <f>'SOW Units'!G425</f>
        <v>81.900000000000006</v>
      </c>
      <c r="G1911" s="244">
        <f t="shared" si="350"/>
        <v>0</v>
      </c>
      <c r="H1911" s="85">
        <v>0</v>
      </c>
      <c r="I1911" s="360">
        <f t="shared" si="351"/>
        <v>0</v>
      </c>
      <c r="J1911" s="89">
        <v>0</v>
      </c>
      <c r="K1911" s="244">
        <f t="shared" si="348"/>
        <v>0</v>
      </c>
      <c r="L1911" s="93">
        <f t="shared" si="352"/>
        <v>0</v>
      </c>
      <c r="M1911" s="375">
        <f t="shared" si="353"/>
        <v>0</v>
      </c>
      <c r="N1911" s="225" t="b">
        <f t="shared" si="349"/>
        <v>0</v>
      </c>
      <c r="O1911" s="36"/>
      <c r="P1911" s="36"/>
      <c r="Q1911" s="36"/>
      <c r="R1911" s="36"/>
    </row>
    <row r="1912" spans="1:18" s="8" customFormat="1" ht="16.5" hidden="1" customHeight="1" x14ac:dyDescent="0.35">
      <c r="A1912" s="122" t="str">
        <f>'SOW Units'!B426</f>
        <v>20-8.</v>
      </c>
      <c r="B1912" s="542" t="str">
        <f>IF('SOW Units'!C426="","",'SOW Units'!C426)</f>
        <v>Field Technician (Key)</v>
      </c>
      <c r="C1912" s="543"/>
      <c r="D1912" s="57" t="str">
        <f>IF('SOW Units'!E426="","",'SOW Units'!E426)</f>
        <v>Per Hour</v>
      </c>
      <c r="E1912" s="82">
        <f>'SOW Units'!L426</f>
        <v>0</v>
      </c>
      <c r="F1912" s="34">
        <f>'SOW Units'!G426</f>
        <v>75</v>
      </c>
      <c r="G1912" s="244">
        <f t="shared" si="350"/>
        <v>0</v>
      </c>
      <c r="H1912" s="85">
        <v>0</v>
      </c>
      <c r="I1912" s="360">
        <f t="shared" si="351"/>
        <v>0</v>
      </c>
      <c r="J1912" s="89">
        <v>0</v>
      </c>
      <c r="K1912" s="244">
        <f t="shared" si="348"/>
        <v>0</v>
      </c>
      <c r="L1912" s="93">
        <f t="shared" si="352"/>
        <v>0</v>
      </c>
      <c r="M1912" s="375">
        <f t="shared" si="353"/>
        <v>0</v>
      </c>
      <c r="N1912" s="225" t="b">
        <f t="shared" si="349"/>
        <v>0</v>
      </c>
      <c r="O1912" s="36"/>
      <c r="P1912" s="36"/>
      <c r="Q1912" s="36"/>
      <c r="R1912" s="36"/>
    </row>
    <row r="1913" spans="1:18" s="8" customFormat="1" ht="16.5" hidden="1" customHeight="1" x14ac:dyDescent="0.35">
      <c r="A1913" s="122" t="str">
        <f>'SOW Units'!B427</f>
        <v>20-9.</v>
      </c>
      <c r="B1913" s="542" t="str">
        <f>IF('SOW Units'!C427="","",'SOW Units'!C427)</f>
        <v>Draftsperson</v>
      </c>
      <c r="C1913" s="543"/>
      <c r="D1913" s="57" t="str">
        <f>IF('SOW Units'!E427="","",'SOW Units'!E427)</f>
        <v>Per Hour</v>
      </c>
      <c r="E1913" s="82">
        <f>'SOW Units'!L427</f>
        <v>0</v>
      </c>
      <c r="F1913" s="34">
        <f>'SOW Units'!G427</f>
        <v>66.95</v>
      </c>
      <c r="G1913" s="244">
        <f t="shared" si="350"/>
        <v>0</v>
      </c>
      <c r="H1913" s="85">
        <v>0</v>
      </c>
      <c r="I1913" s="360">
        <f t="shared" si="351"/>
        <v>0</v>
      </c>
      <c r="J1913" s="89">
        <v>0</v>
      </c>
      <c r="K1913" s="244">
        <f t="shared" si="348"/>
        <v>0</v>
      </c>
      <c r="L1913" s="93">
        <f t="shared" si="352"/>
        <v>0</v>
      </c>
      <c r="M1913" s="375">
        <f t="shared" si="353"/>
        <v>0</v>
      </c>
      <c r="N1913" s="225" t="b">
        <f t="shared" si="349"/>
        <v>0</v>
      </c>
      <c r="O1913" s="36"/>
      <c r="P1913" s="36"/>
      <c r="Q1913" s="36"/>
      <c r="R1913" s="36"/>
    </row>
    <row r="1914" spans="1:18" s="8" customFormat="1" ht="16.5" hidden="1" customHeight="1" x14ac:dyDescent="0.35">
      <c r="A1914" s="122" t="str">
        <f>'SOW Units'!B428</f>
        <v>20-10.</v>
      </c>
      <c r="B1914" s="542" t="str">
        <f>IF('SOW Units'!C428="","",'SOW Units'!C428)</f>
        <v xml:space="preserve">Administrative </v>
      </c>
      <c r="C1914" s="543"/>
      <c r="D1914" s="57" t="str">
        <f>IF('SOW Units'!E428="","",'SOW Units'!E428)</f>
        <v>Per Hour</v>
      </c>
      <c r="E1914" s="82">
        <f>'SOW Units'!L428</f>
        <v>0</v>
      </c>
      <c r="F1914" s="34">
        <f>'SOW Units'!G428</f>
        <v>42</v>
      </c>
      <c r="G1914" s="244">
        <f t="shared" si="350"/>
        <v>0</v>
      </c>
      <c r="H1914" s="85">
        <v>0</v>
      </c>
      <c r="I1914" s="360">
        <f t="shared" si="351"/>
        <v>0</v>
      </c>
      <c r="J1914" s="89">
        <v>0</v>
      </c>
      <c r="K1914" s="244">
        <f t="shared" si="348"/>
        <v>0</v>
      </c>
      <c r="L1914" s="93">
        <f t="shared" si="352"/>
        <v>0</v>
      </c>
      <c r="M1914" s="375">
        <f t="shared" si="353"/>
        <v>0</v>
      </c>
      <c r="N1914" s="225" t="b">
        <f t="shared" si="349"/>
        <v>0</v>
      </c>
      <c r="O1914" s="36"/>
      <c r="P1914" s="36"/>
      <c r="Q1914" s="36"/>
      <c r="R1914" s="36"/>
    </row>
    <row r="1915" spans="1:18" s="8" customFormat="1" ht="16.5" hidden="1" customHeight="1" x14ac:dyDescent="0.35">
      <c r="A1915" s="122" t="str">
        <f>'SOW Units'!B429</f>
        <v>20-11.</v>
      </c>
      <c r="B1915" s="542" t="str">
        <f>IF('SOW Units'!C429="","",'SOW Units'!C429)</f>
        <v>Laborers and Security Guards</v>
      </c>
      <c r="C1915" s="543"/>
      <c r="D1915" s="57" t="str">
        <f>IF('SOW Units'!E429="","",'SOW Units'!E429)</f>
        <v>Per Hour</v>
      </c>
      <c r="E1915" s="82">
        <f>'SOW Units'!L429</f>
        <v>0</v>
      </c>
      <c r="F1915" s="34">
        <f>'SOW Units'!G429</f>
        <v>34.72</v>
      </c>
      <c r="G1915" s="244">
        <f t="shared" si="350"/>
        <v>0</v>
      </c>
      <c r="H1915" s="85">
        <v>0</v>
      </c>
      <c r="I1915" s="360">
        <f t="shared" si="351"/>
        <v>0</v>
      </c>
      <c r="J1915" s="89">
        <v>0</v>
      </c>
      <c r="K1915" s="244">
        <f t="shared" si="348"/>
        <v>0</v>
      </c>
      <c r="L1915" s="93">
        <f t="shared" si="352"/>
        <v>0</v>
      </c>
      <c r="M1915" s="375">
        <f t="shared" si="353"/>
        <v>0</v>
      </c>
      <c r="N1915" s="225" t="b">
        <f t="shared" si="349"/>
        <v>0</v>
      </c>
      <c r="O1915" s="36"/>
      <c r="P1915" s="36"/>
      <c r="Q1915" s="36"/>
      <c r="R1915" s="36"/>
    </row>
    <row r="1916" spans="1:18" s="8" customFormat="1" ht="17.25" hidden="1" customHeight="1" x14ac:dyDescent="0.35">
      <c r="A1916" s="253" t="str">
        <f>'SOW Units'!B430</f>
        <v>21.</v>
      </c>
      <c r="B1916" s="560" t="str">
        <f>IF('SOW Units'!C430="","",'SOW Units'!C430)</f>
        <v xml:space="preserve">PROFESSIONAL ENGINEERING AND PROFESSIONAL GEOLOGY SERVICES                                                                   </v>
      </c>
      <c r="C1916" s="561"/>
      <c r="D1916" s="206" t="str">
        <f>IF('SOW Units'!E430="","",'SOW Units'!E430)</f>
        <v/>
      </c>
      <c r="E1916" s="207"/>
      <c r="F1916" s="194"/>
      <c r="G1916" s="243"/>
      <c r="H1916" s="208"/>
      <c r="I1916" s="359"/>
      <c r="J1916" s="196"/>
      <c r="K1916" s="243"/>
      <c r="L1916" s="209"/>
      <c r="M1916" s="374"/>
      <c r="N1916" s="225" t="b">
        <f t="shared" si="349"/>
        <v>0</v>
      </c>
      <c r="O1916" s="36"/>
      <c r="P1916" s="36"/>
      <c r="Q1916" s="36"/>
      <c r="R1916" s="36"/>
    </row>
    <row r="1917" spans="1:18" s="8" customFormat="1" ht="16.5" hidden="1" customHeight="1" x14ac:dyDescent="0.35">
      <c r="A1917" s="122" t="str">
        <f>'SOW Units'!B431</f>
        <v>21-1.</v>
      </c>
      <c r="B1917" s="542" t="str">
        <f>IF('SOW Units'!C431="","",'SOW Units'!C431)</f>
        <v>Professional Engineer (Key)</v>
      </c>
      <c r="C1917" s="543"/>
      <c r="D1917" s="57" t="str">
        <f>IF('SOW Units'!E431="","",'SOW Units'!E431)</f>
        <v>Per Hour</v>
      </c>
      <c r="E1917" s="82">
        <f>'SOW Units'!L431</f>
        <v>0</v>
      </c>
      <c r="F1917" s="34">
        <f>'SOW Units'!G431</f>
        <v>133.69</v>
      </c>
      <c r="G1917" s="244">
        <f t="shared" ref="G1917:G1955" si="354">$F1917*E1917</f>
        <v>0</v>
      </c>
      <c r="H1917" s="85">
        <v>0</v>
      </c>
      <c r="I1917" s="360">
        <f t="shared" ref="I1917:I1955" si="355">H1917*F1917</f>
        <v>0</v>
      </c>
      <c r="J1917" s="89">
        <v>0</v>
      </c>
      <c r="K1917" s="244">
        <f t="shared" si="348"/>
        <v>0</v>
      </c>
      <c r="L1917" s="93">
        <f t="shared" ref="L1917:L1955" si="356">E1917-H1917-J1917</f>
        <v>0</v>
      </c>
      <c r="M1917" s="375">
        <f t="shared" ref="M1917:M1955" si="357">G1917-I1917-K1917</f>
        <v>0</v>
      </c>
      <c r="N1917" s="225" t="b">
        <f t="shared" si="349"/>
        <v>0</v>
      </c>
      <c r="O1917" s="36"/>
      <c r="P1917" s="36"/>
      <c r="Q1917" s="36"/>
      <c r="R1917" s="36"/>
    </row>
    <row r="1918" spans="1:18" s="8" customFormat="1" ht="16.5" hidden="1" customHeight="1" x14ac:dyDescent="0.35">
      <c r="A1918" s="122" t="str">
        <f>'SOW Units'!B432</f>
        <v>21-2.</v>
      </c>
      <c r="B1918" s="542" t="str">
        <f>IF('SOW Units'!C432="","",'SOW Units'!C432)</f>
        <v>Professional Geologist (Key)</v>
      </c>
      <c r="C1918" s="543"/>
      <c r="D1918" s="57" t="str">
        <f>IF('SOW Units'!E432="","",'SOW Units'!E432)</f>
        <v>Per Hour</v>
      </c>
      <c r="E1918" s="82">
        <f>'SOW Units'!L432</f>
        <v>0</v>
      </c>
      <c r="F1918" s="34">
        <f>'SOW Units'!G432</f>
        <v>133.69</v>
      </c>
      <c r="G1918" s="244">
        <f t="shared" si="354"/>
        <v>0</v>
      </c>
      <c r="H1918" s="85">
        <v>0</v>
      </c>
      <c r="I1918" s="360">
        <f t="shared" si="355"/>
        <v>0</v>
      </c>
      <c r="J1918" s="89">
        <v>0</v>
      </c>
      <c r="K1918" s="244">
        <f t="shared" si="348"/>
        <v>0</v>
      </c>
      <c r="L1918" s="93">
        <f t="shared" si="356"/>
        <v>0</v>
      </c>
      <c r="M1918" s="375">
        <f t="shared" si="357"/>
        <v>0</v>
      </c>
      <c r="N1918" s="225" t="b">
        <f t="shared" si="349"/>
        <v>0</v>
      </c>
      <c r="O1918" s="36"/>
      <c r="P1918" s="36"/>
      <c r="Q1918" s="36"/>
      <c r="R1918" s="36"/>
    </row>
    <row r="1919" spans="1:18" s="8" customFormat="1" ht="32.25" hidden="1" customHeight="1" x14ac:dyDescent="0.35">
      <c r="A1919" s="122" t="str">
        <f>'SOW Units'!B433</f>
        <v>21-3.</v>
      </c>
      <c r="B1919" s="542" t="str">
        <f>IF('SOW Units'!C433="","",'SOW Units'!C433)</f>
        <v>P.G. Field Oversight of Drilling and Boring and Soil-Boring Logging (Use hourly rate on site specific basis)</v>
      </c>
      <c r="C1919" s="543"/>
      <c r="D1919" s="57" t="str">
        <f>IF('SOW Units'!E433="","",'SOW Units'!E433)</f>
        <v>Per Hour</v>
      </c>
      <c r="E1919" s="82">
        <f>'SOW Units'!L433</f>
        <v>0</v>
      </c>
      <c r="F1919" s="34">
        <f>'SOW Units'!G433</f>
        <v>133.69</v>
      </c>
      <c r="G1919" s="244">
        <f t="shared" si="354"/>
        <v>0</v>
      </c>
      <c r="H1919" s="85">
        <v>0</v>
      </c>
      <c r="I1919" s="360">
        <f t="shared" si="355"/>
        <v>0</v>
      </c>
      <c r="J1919" s="89">
        <v>0</v>
      </c>
      <c r="K1919" s="244">
        <f t="shared" si="348"/>
        <v>0</v>
      </c>
      <c r="L1919" s="93">
        <f t="shared" si="356"/>
        <v>0</v>
      </c>
      <c r="M1919" s="375">
        <f t="shared" si="357"/>
        <v>0</v>
      </c>
      <c r="N1919" s="225" t="b">
        <f t="shared" si="349"/>
        <v>0</v>
      </c>
      <c r="O1919" s="36"/>
      <c r="P1919" s="36"/>
      <c r="Q1919" s="36"/>
      <c r="R1919" s="36"/>
    </row>
    <row r="1920" spans="1:18" s="8" customFormat="1" ht="16.5" hidden="1" customHeight="1" x14ac:dyDescent="0.35">
      <c r="A1920" s="122" t="str">
        <f>'SOW Units'!B434</f>
        <v>21-4.</v>
      </c>
      <c r="B1920" s="542" t="str">
        <f>IF('SOW Units'!C434="","",'SOW Units'!C434)</f>
        <v>P.G. Field Oversight of Well Installation (Use hourly rate on site specific basis)</v>
      </c>
      <c r="C1920" s="543"/>
      <c r="D1920" s="57" t="str">
        <f>IF('SOW Units'!E434="","",'SOW Units'!E434)</f>
        <v>Per Hour</v>
      </c>
      <c r="E1920" s="82">
        <f>'SOW Units'!L434</f>
        <v>0</v>
      </c>
      <c r="F1920" s="34">
        <f>'SOW Units'!G434</f>
        <v>133.69</v>
      </c>
      <c r="G1920" s="244">
        <f t="shared" si="354"/>
        <v>0</v>
      </c>
      <c r="H1920" s="85">
        <v>0</v>
      </c>
      <c r="I1920" s="360">
        <f t="shared" si="355"/>
        <v>0</v>
      </c>
      <c r="J1920" s="89">
        <v>0</v>
      </c>
      <c r="K1920" s="244">
        <f t="shared" si="348"/>
        <v>0</v>
      </c>
      <c r="L1920" s="93">
        <f t="shared" si="356"/>
        <v>0</v>
      </c>
      <c r="M1920" s="375">
        <f t="shared" si="357"/>
        <v>0</v>
      </c>
      <c r="N1920" s="225" t="b">
        <f t="shared" si="349"/>
        <v>0</v>
      </c>
      <c r="O1920" s="36"/>
      <c r="P1920" s="36"/>
      <c r="Q1920" s="36"/>
      <c r="R1920" s="36"/>
    </row>
    <row r="1921" spans="1:18" s="8" customFormat="1" ht="16.5" hidden="1" customHeight="1" x14ac:dyDescent="0.35">
      <c r="A1921" s="122" t="str">
        <f>'SOW Units'!B435</f>
        <v>21-5.</v>
      </c>
      <c r="B1921" s="542" t="str">
        <f>IF('SOW Units'!C435="","",'SOW Units'!C435)</f>
        <v xml:space="preserve">P.E. Project Oversight for Remediation Technology Pilot Testing </v>
      </c>
      <c r="C1921" s="543"/>
      <c r="D1921" s="57" t="str">
        <f>IF('SOW Units'!E435="","",'SOW Units'!E435)</f>
        <v>Per Test</v>
      </c>
      <c r="E1921" s="82">
        <f>'SOW Units'!L435</f>
        <v>0</v>
      </c>
      <c r="F1921" s="34">
        <f>'SOW Units'!G435</f>
        <v>1018.71</v>
      </c>
      <c r="G1921" s="244">
        <f t="shared" si="354"/>
        <v>0</v>
      </c>
      <c r="H1921" s="85">
        <v>0</v>
      </c>
      <c r="I1921" s="360">
        <f t="shared" si="355"/>
        <v>0</v>
      </c>
      <c r="J1921" s="89">
        <v>0</v>
      </c>
      <c r="K1921" s="244">
        <f t="shared" si="348"/>
        <v>0</v>
      </c>
      <c r="L1921" s="93">
        <f t="shared" si="356"/>
        <v>0</v>
      </c>
      <c r="M1921" s="375">
        <f t="shared" si="357"/>
        <v>0</v>
      </c>
      <c r="N1921" s="225" t="b">
        <f t="shared" si="349"/>
        <v>0</v>
      </c>
      <c r="O1921" s="36"/>
      <c r="P1921" s="36"/>
      <c r="Q1921" s="36"/>
      <c r="R1921" s="36"/>
    </row>
    <row r="1922" spans="1:18" s="8" customFormat="1" ht="16.5" hidden="1" customHeight="1" x14ac:dyDescent="0.35">
      <c r="A1922" s="122" t="str">
        <f>'SOW Units'!B436</f>
        <v>21-6.a.</v>
      </c>
      <c r="B1922" s="542" t="str">
        <f>IF('SOW Units'!C436="","",'SOW Units'!C436)</f>
        <v>P.E. Project Oversight for Remediation System Integration and Startup - Small System</v>
      </c>
      <c r="C1922" s="543"/>
      <c r="D1922" s="57" t="str">
        <f>IF('SOW Units'!E436="","",'SOW Units'!E436)</f>
        <v xml:space="preserve">Per System </v>
      </c>
      <c r="E1922" s="82">
        <f>'SOW Units'!L436</f>
        <v>0</v>
      </c>
      <c r="F1922" s="34">
        <f>'SOW Units'!G436</f>
        <v>3100</v>
      </c>
      <c r="G1922" s="244">
        <f t="shared" si="354"/>
        <v>0</v>
      </c>
      <c r="H1922" s="85">
        <v>0</v>
      </c>
      <c r="I1922" s="360">
        <f t="shared" si="355"/>
        <v>0</v>
      </c>
      <c r="J1922" s="89">
        <v>0</v>
      </c>
      <c r="K1922" s="244">
        <f t="shared" si="348"/>
        <v>0</v>
      </c>
      <c r="L1922" s="93">
        <f t="shared" si="356"/>
        <v>0</v>
      </c>
      <c r="M1922" s="375">
        <f t="shared" si="357"/>
        <v>0</v>
      </c>
      <c r="N1922" s="225" t="b">
        <f t="shared" si="349"/>
        <v>0</v>
      </c>
      <c r="O1922" s="36"/>
      <c r="P1922" s="36"/>
      <c r="Q1922" s="36"/>
      <c r="R1922" s="36"/>
    </row>
    <row r="1923" spans="1:18" s="8" customFormat="1" ht="16.5" hidden="1" customHeight="1" x14ac:dyDescent="0.35">
      <c r="A1923" s="122" t="str">
        <f>'SOW Units'!B437</f>
        <v>21-6.b.</v>
      </c>
      <c r="B1923" s="542" t="str">
        <f>IF('SOW Units'!C437="","",'SOW Units'!C437)</f>
        <v>P.E. Project Oversight for Remediation System Integration and Startup - Medium System</v>
      </c>
      <c r="C1923" s="543"/>
      <c r="D1923" s="57" t="str">
        <f>IF('SOW Units'!E437="","",'SOW Units'!E437)</f>
        <v xml:space="preserve">Per System </v>
      </c>
      <c r="E1923" s="82">
        <f>'SOW Units'!L437</f>
        <v>0</v>
      </c>
      <c r="F1923" s="34">
        <f>'SOW Units'!G437</f>
        <v>3100</v>
      </c>
      <c r="G1923" s="244">
        <f t="shared" si="354"/>
        <v>0</v>
      </c>
      <c r="H1923" s="85">
        <v>0</v>
      </c>
      <c r="I1923" s="360">
        <f t="shared" si="355"/>
        <v>0</v>
      </c>
      <c r="J1923" s="89">
        <v>0</v>
      </c>
      <c r="K1923" s="244">
        <f t="shared" si="348"/>
        <v>0</v>
      </c>
      <c r="L1923" s="93">
        <f t="shared" si="356"/>
        <v>0</v>
      </c>
      <c r="M1923" s="375">
        <f t="shared" si="357"/>
        <v>0</v>
      </c>
      <c r="N1923" s="225" t="b">
        <f t="shared" si="349"/>
        <v>0</v>
      </c>
      <c r="O1923" s="36"/>
      <c r="P1923" s="36"/>
      <c r="Q1923" s="36"/>
      <c r="R1923" s="36"/>
    </row>
    <row r="1924" spans="1:18" s="8" customFormat="1" ht="16.5" hidden="1" customHeight="1" x14ac:dyDescent="0.35">
      <c r="A1924" s="122" t="str">
        <f>'SOW Units'!B438</f>
        <v>21-6.c.</v>
      </c>
      <c r="B1924" s="542" t="str">
        <f>IF('SOW Units'!C438="","",'SOW Units'!C438)</f>
        <v>P.E. Project Oversight for Remediation System Integration and Startup - Large System</v>
      </c>
      <c r="C1924" s="543"/>
      <c r="D1924" s="57" t="str">
        <f>IF('SOW Units'!E438="","",'SOW Units'!E438)</f>
        <v xml:space="preserve">Per System </v>
      </c>
      <c r="E1924" s="82">
        <f>'SOW Units'!L438</f>
        <v>0</v>
      </c>
      <c r="F1924" s="34">
        <f>'SOW Units'!G438</f>
        <v>3600</v>
      </c>
      <c r="G1924" s="244">
        <f t="shared" si="354"/>
        <v>0</v>
      </c>
      <c r="H1924" s="85">
        <v>0</v>
      </c>
      <c r="I1924" s="360">
        <f t="shared" si="355"/>
        <v>0</v>
      </c>
      <c r="J1924" s="89">
        <v>0</v>
      </c>
      <c r="K1924" s="244">
        <f t="shared" si="348"/>
        <v>0</v>
      </c>
      <c r="L1924" s="93">
        <f t="shared" si="356"/>
        <v>0</v>
      </c>
      <c r="M1924" s="375">
        <f t="shared" si="357"/>
        <v>0</v>
      </c>
      <c r="N1924" s="225" t="b">
        <f t="shared" si="349"/>
        <v>0</v>
      </c>
      <c r="O1924" s="36"/>
      <c r="P1924" s="36"/>
      <c r="Q1924" s="36"/>
      <c r="R1924" s="36"/>
    </row>
    <row r="1925" spans="1:18" s="8" customFormat="1" ht="16.5" hidden="1" customHeight="1" x14ac:dyDescent="0.35">
      <c r="A1925" s="122" t="str">
        <f>'SOW Units'!B439</f>
        <v>21-6.d.</v>
      </c>
      <c r="B1925" s="542" t="str">
        <f>IF('SOW Units'!C439="","",'SOW Units'!C439)</f>
        <v>P.E. Project Oversight for Remediation System Integration and Startup - Extra Large System</v>
      </c>
      <c r="C1925" s="543"/>
      <c r="D1925" s="57" t="str">
        <f>IF('SOW Units'!E439="","",'SOW Units'!E439)</f>
        <v xml:space="preserve">Per System </v>
      </c>
      <c r="E1925" s="82">
        <f>'SOW Units'!L439</f>
        <v>0</v>
      </c>
      <c r="F1925" s="34">
        <f>'SOW Units'!G439</f>
        <v>3800</v>
      </c>
      <c r="G1925" s="244">
        <f t="shared" si="354"/>
        <v>0</v>
      </c>
      <c r="H1925" s="85">
        <v>0</v>
      </c>
      <c r="I1925" s="360">
        <f t="shared" si="355"/>
        <v>0</v>
      </c>
      <c r="J1925" s="89">
        <v>0</v>
      </c>
      <c r="K1925" s="244">
        <f t="shared" si="348"/>
        <v>0</v>
      </c>
      <c r="L1925" s="93">
        <f t="shared" si="356"/>
        <v>0</v>
      </c>
      <c r="M1925" s="375">
        <f t="shared" si="357"/>
        <v>0</v>
      </c>
      <c r="N1925" s="225" t="b">
        <f t="shared" si="349"/>
        <v>0</v>
      </c>
      <c r="O1925" s="36"/>
      <c r="P1925" s="36"/>
      <c r="Q1925" s="36"/>
      <c r="R1925" s="36"/>
    </row>
    <row r="1926" spans="1:18" s="8" customFormat="1" ht="16.5" hidden="1" customHeight="1" x14ac:dyDescent="0.35">
      <c r="A1926" s="122" t="str">
        <f>'SOW Units'!B440</f>
        <v>21-7.a.</v>
      </c>
      <c r="B1926" s="542" t="str">
        <f>IF('SOW Units'!C440="","",'SOW Units'!C440)</f>
        <v>P.E. Project Oversight for Short Term or Episodic Remediation System Operation - Daily Basis</v>
      </c>
      <c r="C1926" s="543"/>
      <c r="D1926" s="57" t="str">
        <f>IF('SOW Units'!E440="","",'SOW Units'!E440)</f>
        <v>Per Day</v>
      </c>
      <c r="E1926" s="82">
        <f>'SOW Units'!L440</f>
        <v>0</v>
      </c>
      <c r="F1926" s="34">
        <f>'SOW Units'!G440</f>
        <v>1100</v>
      </c>
      <c r="G1926" s="244">
        <f t="shared" si="354"/>
        <v>0</v>
      </c>
      <c r="H1926" s="85">
        <v>0</v>
      </c>
      <c r="I1926" s="360">
        <f t="shared" si="355"/>
        <v>0</v>
      </c>
      <c r="J1926" s="89">
        <v>0</v>
      </c>
      <c r="K1926" s="244">
        <f t="shared" si="348"/>
        <v>0</v>
      </c>
      <c r="L1926" s="93">
        <f t="shared" si="356"/>
        <v>0</v>
      </c>
      <c r="M1926" s="375">
        <f t="shared" si="357"/>
        <v>0</v>
      </c>
      <c r="N1926" s="225" t="b">
        <f t="shared" si="349"/>
        <v>0</v>
      </c>
      <c r="O1926" s="36"/>
      <c r="P1926" s="36"/>
      <c r="Q1926" s="36"/>
      <c r="R1926" s="36"/>
    </row>
    <row r="1927" spans="1:18" s="8" customFormat="1" ht="16.5" hidden="1" customHeight="1" x14ac:dyDescent="0.35">
      <c r="A1927" s="122" t="str">
        <f>'SOW Units'!B441</f>
        <v>21-7.b.</v>
      </c>
      <c r="B1927" s="542" t="str">
        <f>IF('SOW Units'!C441="","",'SOW Units'!C441)</f>
        <v>P.E. Project Oversight for Short Term or Episodic Remediation System Operation - Weekly Basis</v>
      </c>
      <c r="C1927" s="543"/>
      <c r="D1927" s="57" t="str">
        <f>IF('SOW Units'!E441="","",'SOW Units'!E441)</f>
        <v>Per Week</v>
      </c>
      <c r="E1927" s="82">
        <f>'SOW Units'!L441</f>
        <v>0</v>
      </c>
      <c r="F1927" s="34">
        <f>'SOW Units'!G441</f>
        <v>3600</v>
      </c>
      <c r="G1927" s="244">
        <f t="shared" si="354"/>
        <v>0</v>
      </c>
      <c r="H1927" s="85">
        <v>0</v>
      </c>
      <c r="I1927" s="360">
        <f t="shared" si="355"/>
        <v>0</v>
      </c>
      <c r="J1927" s="89">
        <v>0</v>
      </c>
      <c r="K1927" s="244">
        <f t="shared" si="348"/>
        <v>0</v>
      </c>
      <c r="L1927" s="93">
        <f t="shared" si="356"/>
        <v>0</v>
      </c>
      <c r="M1927" s="375">
        <f t="shared" si="357"/>
        <v>0</v>
      </c>
      <c r="N1927" s="225" t="b">
        <f t="shared" si="349"/>
        <v>0</v>
      </c>
      <c r="O1927" s="36"/>
      <c r="P1927" s="36"/>
      <c r="Q1927" s="36"/>
      <c r="R1927" s="36"/>
    </row>
    <row r="1928" spans="1:18" s="8" customFormat="1" ht="16.5" hidden="1" customHeight="1" x14ac:dyDescent="0.35">
      <c r="A1928" s="122" t="str">
        <f>'SOW Units'!B442</f>
        <v>21-8.</v>
      </c>
      <c r="B1928" s="542" t="str">
        <f>IF('SOW Units'!C442="","",'SOW Units'!C442)</f>
        <v>P.E. Project Oversight for Remediation System Operation and Maintenance</v>
      </c>
      <c r="C1928" s="543"/>
      <c r="D1928" s="57" t="str">
        <f>IF('SOW Units'!E442="","",'SOW Units'!E442)</f>
        <v>Per Month</v>
      </c>
      <c r="E1928" s="82">
        <f>'SOW Units'!L442</f>
        <v>0</v>
      </c>
      <c r="F1928" s="34">
        <f>'SOW Units'!G442</f>
        <v>802.23</v>
      </c>
      <c r="G1928" s="244">
        <f t="shared" si="354"/>
        <v>0</v>
      </c>
      <c r="H1928" s="85">
        <v>0</v>
      </c>
      <c r="I1928" s="360">
        <f t="shared" si="355"/>
        <v>0</v>
      </c>
      <c r="J1928" s="89">
        <v>0</v>
      </c>
      <c r="K1928" s="244">
        <f t="shared" si="348"/>
        <v>0</v>
      </c>
      <c r="L1928" s="93">
        <f t="shared" si="356"/>
        <v>0</v>
      </c>
      <c r="M1928" s="375">
        <f t="shared" si="357"/>
        <v>0</v>
      </c>
      <c r="N1928" s="225" t="b">
        <f t="shared" si="349"/>
        <v>0</v>
      </c>
      <c r="O1928" s="36"/>
      <c r="P1928" s="36"/>
      <c r="Q1928" s="36"/>
      <c r="R1928" s="36"/>
    </row>
    <row r="1929" spans="1:18" s="8" customFormat="1" ht="46.5" hidden="1" customHeight="1" x14ac:dyDescent="0.35">
      <c r="A1929" s="122" t="str">
        <f>'SOW Units'!B443</f>
        <v>21-9.</v>
      </c>
      <c r="B1929" s="542" t="str">
        <f>IF('SOW Units'!C443="","",'SOW Units'!C443)</f>
        <v>P.E. Review and Certification of Sufficiency of Engineering Controls (other than permanent, impermeable surface or top two feet of clean fill), with Monitoring and Maintenance Recommendations Required for a Conditional NFA</v>
      </c>
      <c r="C1929" s="543"/>
      <c r="D1929" s="252" t="str">
        <f>IF('SOW Units'!E443="","",'SOW Units'!E443)</f>
        <v>Per Review and Certification</v>
      </c>
      <c r="E1929" s="82">
        <f>'SOW Units'!L443</f>
        <v>0</v>
      </c>
      <c r="F1929" s="34">
        <f>'SOW Units'!G443</f>
        <v>242.55</v>
      </c>
      <c r="G1929" s="244">
        <f t="shared" si="354"/>
        <v>0</v>
      </c>
      <c r="H1929" s="85">
        <v>0</v>
      </c>
      <c r="I1929" s="360">
        <f t="shared" si="355"/>
        <v>0</v>
      </c>
      <c r="J1929" s="89">
        <v>0</v>
      </c>
      <c r="K1929" s="244">
        <f t="shared" si="348"/>
        <v>0</v>
      </c>
      <c r="L1929" s="93">
        <f t="shared" si="356"/>
        <v>0</v>
      </c>
      <c r="M1929" s="375">
        <f t="shared" si="357"/>
        <v>0</v>
      </c>
      <c r="N1929" s="225" t="b">
        <f t="shared" si="349"/>
        <v>0</v>
      </c>
      <c r="O1929" s="36"/>
      <c r="P1929" s="36"/>
      <c r="Q1929" s="36"/>
      <c r="R1929" s="36"/>
    </row>
    <row r="1930" spans="1:18" s="8" customFormat="1" ht="46.5" hidden="1" customHeight="1" x14ac:dyDescent="0.35">
      <c r="A1930" s="122" t="str">
        <f>'SOW Units'!B444</f>
        <v>21-10.</v>
      </c>
      <c r="B1930" s="542" t="str">
        <f>IF('SOW Units'!C444="","",'SOW Units'!C444)</f>
        <v>P.G. Review and Certification of Sufficiency of Engineering Controls Limited to Permanent, Impermeable Surface or Top Two Feet of Clean Fill with Monitoring and Maintenance Recommendations Required for a Conditional NFA</v>
      </c>
      <c r="C1930" s="543"/>
      <c r="D1930" s="252" t="str">
        <f>IF('SOW Units'!E444="","",'SOW Units'!E444)</f>
        <v>Per Review and Certification</v>
      </c>
      <c r="E1930" s="82">
        <f>'SOW Units'!L444</f>
        <v>0</v>
      </c>
      <c r="F1930" s="34">
        <f>'SOW Units'!G444</f>
        <v>242.55</v>
      </c>
      <c r="G1930" s="244">
        <f t="shared" si="354"/>
        <v>0</v>
      </c>
      <c r="H1930" s="85">
        <v>0</v>
      </c>
      <c r="I1930" s="360">
        <f t="shared" si="355"/>
        <v>0</v>
      </c>
      <c r="J1930" s="89">
        <v>0</v>
      </c>
      <c r="K1930" s="244">
        <f t="shared" si="348"/>
        <v>0</v>
      </c>
      <c r="L1930" s="93">
        <f t="shared" si="356"/>
        <v>0</v>
      </c>
      <c r="M1930" s="375">
        <f t="shared" si="357"/>
        <v>0</v>
      </c>
      <c r="N1930" s="225" t="b">
        <f t="shared" si="349"/>
        <v>0</v>
      </c>
      <c r="O1930" s="36"/>
      <c r="P1930" s="36"/>
      <c r="Q1930" s="36"/>
      <c r="R1930" s="36"/>
    </row>
    <row r="1931" spans="1:18" s="8" customFormat="1" ht="32.25" hidden="1" customHeight="1" x14ac:dyDescent="0.35">
      <c r="A1931" s="122" t="str">
        <f>'SOW Units'!B445</f>
        <v>21-11.</v>
      </c>
      <c r="B1931" s="542" t="str">
        <f>IF('SOW Units'!C445="","",'SOW Units'!C445)</f>
        <v>P.E. Design and Certification of Plans and Project Oversight of Installation for Engineering Controls (other than permanent, impermeable surface or top two feet of clean fill) required for a conditional NFA</v>
      </c>
      <c r="C1931" s="543"/>
      <c r="D1931" s="252" t="str">
        <f>IF('SOW Units'!E445="","",'SOW Units'!E445)</f>
        <v>Per Engineering Controls Installation</v>
      </c>
      <c r="E1931" s="82">
        <f>'SOW Units'!L445</f>
        <v>0</v>
      </c>
      <c r="F1931" s="34">
        <f>'SOW Units'!G445</f>
        <v>242.55</v>
      </c>
      <c r="G1931" s="244">
        <f t="shared" si="354"/>
        <v>0</v>
      </c>
      <c r="H1931" s="85">
        <v>0</v>
      </c>
      <c r="I1931" s="360">
        <f t="shared" si="355"/>
        <v>0</v>
      </c>
      <c r="J1931" s="89">
        <v>0</v>
      </c>
      <c r="K1931" s="244">
        <f t="shared" si="348"/>
        <v>0</v>
      </c>
      <c r="L1931" s="93">
        <f t="shared" si="356"/>
        <v>0</v>
      </c>
      <c r="M1931" s="375">
        <f t="shared" si="357"/>
        <v>0</v>
      </c>
      <c r="N1931" s="225" t="b">
        <f t="shared" si="349"/>
        <v>0</v>
      </c>
      <c r="O1931" s="36"/>
      <c r="P1931" s="36"/>
      <c r="Q1931" s="36"/>
      <c r="R1931" s="36"/>
    </row>
    <row r="1932" spans="1:18" s="8" customFormat="1" ht="46.5" hidden="1" customHeight="1" x14ac:dyDescent="0.35">
      <c r="A1932" s="122" t="str">
        <f>'SOW Units'!B446</f>
        <v>21-12.</v>
      </c>
      <c r="B1932" s="542" t="str">
        <f>IF('SOW Units'!C446="","",'SOW Units'!C446)</f>
        <v>P.G. Review, Evaluation and Certification of Plans and Project Oversight for Installation of Engineering Controls Limited to Permanent, Impermeable Surface or Top Two Feet of Clean Fill Required for a Conditional NFA</v>
      </c>
      <c r="C1932" s="543"/>
      <c r="D1932" s="252" t="str">
        <f>IF('SOW Units'!E446="","",'SOW Units'!E446)</f>
        <v>Per Engineering Controls Installation</v>
      </c>
      <c r="E1932" s="82">
        <f>'SOW Units'!L446</f>
        <v>0</v>
      </c>
      <c r="F1932" s="34">
        <f>'SOW Units'!G446</f>
        <v>363.82</v>
      </c>
      <c r="G1932" s="244">
        <f t="shared" si="354"/>
        <v>0</v>
      </c>
      <c r="H1932" s="85">
        <v>0</v>
      </c>
      <c r="I1932" s="360">
        <f t="shared" si="355"/>
        <v>0</v>
      </c>
      <c r="J1932" s="89">
        <v>0</v>
      </c>
      <c r="K1932" s="244">
        <f t="shared" si="348"/>
        <v>0</v>
      </c>
      <c r="L1932" s="93">
        <f t="shared" si="356"/>
        <v>0</v>
      </c>
      <c r="M1932" s="375">
        <f t="shared" si="357"/>
        <v>0</v>
      </c>
      <c r="N1932" s="225" t="b">
        <f t="shared" si="349"/>
        <v>0</v>
      </c>
      <c r="O1932" s="36"/>
      <c r="P1932" s="36"/>
      <c r="Q1932" s="36"/>
      <c r="R1932" s="36"/>
    </row>
    <row r="1933" spans="1:18" s="8" customFormat="1" ht="32.25" hidden="1" customHeight="1" x14ac:dyDescent="0.35">
      <c r="A1933" s="122" t="str">
        <f>'SOW Units'!B447</f>
        <v>21-13.</v>
      </c>
      <c r="B1933" s="542" t="str">
        <f>IF('SOW Units'!C447="","",'SOW Units'!C447)</f>
        <v>P.G. or P.E. Review, Evaluation and Certification of a Soil Source Removal Report That Includes a Recommendation for NFA</v>
      </c>
      <c r="C1933" s="543"/>
      <c r="D1933" s="57" t="str">
        <f>IF('SOW Units'!E447="","",'SOW Units'!E447)</f>
        <v>Per Report</v>
      </c>
      <c r="E1933" s="82">
        <f>'SOW Units'!L447</f>
        <v>0</v>
      </c>
      <c r="F1933" s="34">
        <f>'SOW Units'!G447</f>
        <v>267.39999999999998</v>
      </c>
      <c r="G1933" s="244">
        <f t="shared" si="354"/>
        <v>0</v>
      </c>
      <c r="H1933" s="85">
        <v>0</v>
      </c>
      <c r="I1933" s="360">
        <f t="shared" si="355"/>
        <v>0</v>
      </c>
      <c r="J1933" s="89">
        <v>0</v>
      </c>
      <c r="K1933" s="244">
        <f t="shared" si="348"/>
        <v>0</v>
      </c>
      <c r="L1933" s="93">
        <f t="shared" si="356"/>
        <v>0</v>
      </c>
      <c r="M1933" s="375">
        <f t="shared" si="357"/>
        <v>0</v>
      </c>
      <c r="N1933" s="225" t="b">
        <f t="shared" si="349"/>
        <v>0</v>
      </c>
      <c r="O1933" s="36"/>
      <c r="P1933" s="36"/>
      <c r="Q1933" s="36"/>
      <c r="R1933" s="36"/>
    </row>
    <row r="1934" spans="1:18" s="8" customFormat="1" ht="16.5" hidden="1" customHeight="1" x14ac:dyDescent="0.35">
      <c r="A1934" s="122" t="str">
        <f>'SOW Units'!B448</f>
        <v>21-15.</v>
      </c>
      <c r="B1934" s="542" t="str">
        <f>IF('SOW Units'!C448="","",'SOW Units'!C448)</f>
        <v>P.G. or Qualified P.E. Review, Evaluation and Certification of a General Site Assessment Report</v>
      </c>
      <c r="C1934" s="543"/>
      <c r="D1934" s="57" t="str">
        <f>IF('SOW Units'!E448="","",'SOW Units'!E448)</f>
        <v>Per Report</v>
      </c>
      <c r="E1934" s="82">
        <f>'SOW Units'!L448</f>
        <v>0</v>
      </c>
      <c r="F1934" s="34">
        <f>'SOW Units'!G448</f>
        <v>606.37</v>
      </c>
      <c r="G1934" s="244">
        <f t="shared" si="354"/>
        <v>0</v>
      </c>
      <c r="H1934" s="85">
        <v>0</v>
      </c>
      <c r="I1934" s="360">
        <f t="shared" si="355"/>
        <v>0</v>
      </c>
      <c r="J1934" s="89">
        <v>0</v>
      </c>
      <c r="K1934" s="244">
        <f t="shared" si="348"/>
        <v>0</v>
      </c>
      <c r="L1934" s="93">
        <f t="shared" si="356"/>
        <v>0</v>
      </c>
      <c r="M1934" s="375">
        <f t="shared" si="357"/>
        <v>0</v>
      </c>
      <c r="N1934" s="225" t="b">
        <f t="shared" si="349"/>
        <v>0</v>
      </c>
      <c r="O1934" s="36"/>
      <c r="P1934" s="36"/>
      <c r="Q1934" s="36"/>
      <c r="R1934" s="36"/>
    </row>
    <row r="1935" spans="1:18" s="8" customFormat="1" ht="16.5" hidden="1" customHeight="1" x14ac:dyDescent="0.35">
      <c r="A1935" s="122" t="str">
        <f>'SOW Units'!B449</f>
        <v>21-16.</v>
      </c>
      <c r="B1935" s="542" t="str">
        <f>IF('SOW Units'!C449="","",'SOW Units'!C449)</f>
        <v>P.G. or Qualified P.E. Review, Evaluation and Certification of a Supplemental Site Assessment Report</v>
      </c>
      <c r="C1935" s="543"/>
      <c r="D1935" s="57" t="str">
        <f>IF('SOW Units'!E449="","",'SOW Units'!E449)</f>
        <v>Per Report</v>
      </c>
      <c r="E1935" s="82">
        <f>'SOW Units'!L449</f>
        <v>0</v>
      </c>
      <c r="F1935" s="34">
        <f>'SOW Units'!G449</f>
        <v>267.39999999999998</v>
      </c>
      <c r="G1935" s="244">
        <f t="shared" si="354"/>
        <v>0</v>
      </c>
      <c r="H1935" s="85">
        <v>0</v>
      </c>
      <c r="I1935" s="360">
        <f t="shared" si="355"/>
        <v>0</v>
      </c>
      <c r="J1935" s="89">
        <v>0</v>
      </c>
      <c r="K1935" s="244">
        <f t="shared" si="348"/>
        <v>0</v>
      </c>
      <c r="L1935" s="93">
        <f t="shared" si="356"/>
        <v>0</v>
      </c>
      <c r="M1935" s="375">
        <f t="shared" si="357"/>
        <v>0</v>
      </c>
      <c r="N1935" s="225" t="b">
        <f t="shared" si="349"/>
        <v>0</v>
      </c>
      <c r="O1935" s="36"/>
      <c r="P1935" s="36"/>
      <c r="Q1935" s="36"/>
      <c r="R1935" s="36"/>
    </row>
    <row r="1936" spans="1:18" s="8" customFormat="1" ht="16.5" hidden="1" customHeight="1" x14ac:dyDescent="0.35">
      <c r="A1936" s="122" t="str">
        <f>'SOW Units'!B450</f>
        <v>21-17.</v>
      </c>
      <c r="B1936" s="542" t="str">
        <f>IF('SOW Units'!C450="","",'SOW Units'!C450)</f>
        <v>P.G. or P.E. Review, Evaluation and Certification of a Receptor and Exposure Pathway Report</v>
      </c>
      <c r="C1936" s="543"/>
      <c r="D1936" s="57" t="str">
        <f>IF('SOW Units'!E450="","",'SOW Units'!E450)</f>
        <v>Per Report</v>
      </c>
      <c r="E1936" s="82">
        <f>'SOW Units'!L450</f>
        <v>0</v>
      </c>
      <c r="F1936" s="34">
        <f>'SOW Units'!G450</f>
        <v>401.11</v>
      </c>
      <c r="G1936" s="244">
        <f t="shared" si="354"/>
        <v>0</v>
      </c>
      <c r="H1936" s="85">
        <v>0</v>
      </c>
      <c r="I1936" s="360">
        <f t="shared" si="355"/>
        <v>0</v>
      </c>
      <c r="J1936" s="89">
        <v>0</v>
      </c>
      <c r="K1936" s="244">
        <f t="shared" si="348"/>
        <v>0</v>
      </c>
      <c r="L1936" s="93">
        <f t="shared" si="356"/>
        <v>0</v>
      </c>
      <c r="M1936" s="375">
        <f t="shared" si="357"/>
        <v>0</v>
      </c>
      <c r="N1936" s="225" t="b">
        <f t="shared" si="349"/>
        <v>0</v>
      </c>
      <c r="O1936" s="36"/>
      <c r="P1936" s="36"/>
      <c r="Q1936" s="36"/>
      <c r="R1936" s="36"/>
    </row>
    <row r="1937" spans="1:18" s="8" customFormat="1" ht="16.5" hidden="1" customHeight="1" x14ac:dyDescent="0.35">
      <c r="A1937" s="122" t="str">
        <f>'SOW Units'!B451</f>
        <v>21-18.</v>
      </c>
      <c r="B1937" s="542" t="str">
        <f>IF('SOW Units'!C451="","",'SOW Units'!C451)</f>
        <v>P.E. Review, Evaluation and Certification of a Level 2 Natural Attenuation Monitoring Plan</v>
      </c>
      <c r="C1937" s="543"/>
      <c r="D1937" s="57" t="str">
        <f>IF('SOW Units'!E451="","",'SOW Units'!E451)</f>
        <v>Per Plan</v>
      </c>
      <c r="E1937" s="82">
        <f>'SOW Units'!L451</f>
        <v>0</v>
      </c>
      <c r="F1937" s="34">
        <f>'SOW Units'!G451</f>
        <v>133.69</v>
      </c>
      <c r="G1937" s="244">
        <f t="shared" si="354"/>
        <v>0</v>
      </c>
      <c r="H1937" s="85">
        <v>0</v>
      </c>
      <c r="I1937" s="360">
        <f t="shared" si="355"/>
        <v>0</v>
      </c>
      <c r="J1937" s="89">
        <v>0</v>
      </c>
      <c r="K1937" s="244">
        <f t="shared" si="348"/>
        <v>0</v>
      </c>
      <c r="L1937" s="93">
        <f t="shared" si="356"/>
        <v>0</v>
      </c>
      <c r="M1937" s="375">
        <f t="shared" si="357"/>
        <v>0</v>
      </c>
      <c r="N1937" s="225" t="b">
        <f t="shared" si="349"/>
        <v>0</v>
      </c>
      <c r="O1937" s="36"/>
      <c r="P1937" s="36"/>
      <c r="Q1937" s="36"/>
      <c r="R1937" s="36"/>
    </row>
    <row r="1938" spans="1:18" s="8" customFormat="1" ht="46.5" hidden="1" customHeight="1" x14ac:dyDescent="0.35">
      <c r="A1938" s="122" t="str">
        <f>'SOW Units'!B452</f>
        <v>21-19.</v>
      </c>
      <c r="B1938" s="542" t="str">
        <f>IF('SOW Units'!C452="","",'SOW Units'!C452)</f>
        <v>P.E. Review, Evaluation and Certification of a Non-Annual Natural Attenuation or Post RA Monitoring Report That Includes a Recommendation for NFA or a Recommendation to Modify the Approved Monitoring Plan</v>
      </c>
      <c r="C1938" s="543"/>
      <c r="D1938" s="57" t="str">
        <f>IF('SOW Units'!E452="","",'SOW Units'!E452)</f>
        <v>Per Report</v>
      </c>
      <c r="E1938" s="82">
        <f>'SOW Units'!L452</f>
        <v>0</v>
      </c>
      <c r="F1938" s="34">
        <f>'SOW Units'!G452</f>
        <v>133.69</v>
      </c>
      <c r="G1938" s="244">
        <f t="shared" si="354"/>
        <v>0</v>
      </c>
      <c r="H1938" s="85">
        <v>0</v>
      </c>
      <c r="I1938" s="360">
        <f t="shared" si="355"/>
        <v>0</v>
      </c>
      <c r="J1938" s="89">
        <v>0</v>
      </c>
      <c r="K1938" s="244">
        <f t="shared" si="348"/>
        <v>0</v>
      </c>
      <c r="L1938" s="93">
        <f t="shared" si="356"/>
        <v>0</v>
      </c>
      <c r="M1938" s="375">
        <f t="shared" si="357"/>
        <v>0</v>
      </c>
      <c r="N1938" s="225" t="b">
        <f t="shared" si="349"/>
        <v>0</v>
      </c>
      <c r="O1938" s="36"/>
      <c r="P1938" s="36"/>
      <c r="Q1938" s="36"/>
      <c r="R1938" s="36"/>
    </row>
    <row r="1939" spans="1:18" s="8" customFormat="1" ht="16.5" hidden="1" customHeight="1" x14ac:dyDescent="0.35">
      <c r="A1939" s="122" t="str">
        <f>'SOW Units'!B453</f>
        <v>21-20.</v>
      </c>
      <c r="B1939" s="542" t="str">
        <f>IF('SOW Units'!C453="","",'SOW Units'!C453)</f>
        <v>P.G or P.E. Review, Evaluation and Certification of an Annual Natural Attenuation Monitoring Report</v>
      </c>
      <c r="C1939" s="543"/>
      <c r="D1939" s="57" t="str">
        <f>IF('SOW Units'!E453="","",'SOW Units'!E453)</f>
        <v>Per Report</v>
      </c>
      <c r="E1939" s="82">
        <f>'SOW Units'!L453</f>
        <v>0</v>
      </c>
      <c r="F1939" s="34">
        <f>'SOW Units'!G453</f>
        <v>133.69</v>
      </c>
      <c r="G1939" s="244">
        <f t="shared" si="354"/>
        <v>0</v>
      </c>
      <c r="H1939" s="85">
        <v>0</v>
      </c>
      <c r="I1939" s="360">
        <f t="shared" si="355"/>
        <v>0</v>
      </c>
      <c r="J1939" s="89">
        <v>0</v>
      </c>
      <c r="K1939" s="244">
        <f t="shared" si="348"/>
        <v>0</v>
      </c>
      <c r="L1939" s="93">
        <f t="shared" si="356"/>
        <v>0</v>
      </c>
      <c r="M1939" s="375">
        <f t="shared" si="357"/>
        <v>0</v>
      </c>
      <c r="N1939" s="225" t="b">
        <f t="shared" si="349"/>
        <v>0</v>
      </c>
      <c r="O1939" s="36"/>
      <c r="P1939" s="36"/>
      <c r="Q1939" s="36"/>
      <c r="R1939" s="36"/>
    </row>
    <row r="1940" spans="1:18" s="8" customFormat="1" ht="16.5" hidden="1" customHeight="1" x14ac:dyDescent="0.35">
      <c r="A1940" s="122" t="str">
        <f>'SOW Units'!B454</f>
        <v>21-21.</v>
      </c>
      <c r="B1940" s="542" t="str">
        <f>IF('SOW Units'!C454="","",'SOW Units'!C454)</f>
        <v>P.E. Review, Evaluation and Certification of a Pilot Test Plan</v>
      </c>
      <c r="C1940" s="543"/>
      <c r="D1940" s="57" t="str">
        <f>IF('SOW Units'!E454="","",'SOW Units'!E454)</f>
        <v>Per Plan</v>
      </c>
      <c r="E1940" s="82">
        <f>'SOW Units'!L454</f>
        <v>0</v>
      </c>
      <c r="F1940" s="34">
        <f>'SOW Units'!G454</f>
        <v>267.39999999999998</v>
      </c>
      <c r="G1940" s="244">
        <f t="shared" si="354"/>
        <v>0</v>
      </c>
      <c r="H1940" s="85">
        <v>0</v>
      </c>
      <c r="I1940" s="360">
        <f t="shared" si="355"/>
        <v>0</v>
      </c>
      <c r="J1940" s="89">
        <v>0</v>
      </c>
      <c r="K1940" s="244">
        <f t="shared" si="348"/>
        <v>0</v>
      </c>
      <c r="L1940" s="93">
        <f t="shared" si="356"/>
        <v>0</v>
      </c>
      <c r="M1940" s="375">
        <f t="shared" si="357"/>
        <v>0</v>
      </c>
      <c r="N1940" s="225" t="b">
        <f t="shared" si="349"/>
        <v>0</v>
      </c>
      <c r="O1940" s="36"/>
      <c r="P1940" s="36"/>
      <c r="Q1940" s="36"/>
      <c r="R1940" s="36"/>
    </row>
    <row r="1941" spans="1:18" s="8" customFormat="1" ht="16.5" hidden="1" customHeight="1" x14ac:dyDescent="0.35">
      <c r="A1941" s="122" t="str">
        <f>'SOW Units'!B455</f>
        <v>21-22.</v>
      </c>
      <c r="B1941" s="542" t="str">
        <f>IF('SOW Units'!C455="","",'SOW Units'!C455)</f>
        <v>P.E. Review, Evaluation and Certification of a Pilot Test Report</v>
      </c>
      <c r="C1941" s="543"/>
      <c r="D1941" s="57" t="str">
        <f>IF('SOW Units'!E455="","",'SOW Units'!E455)</f>
        <v>Per Report</v>
      </c>
      <c r="E1941" s="82">
        <f>'SOW Units'!L455</f>
        <v>0</v>
      </c>
      <c r="F1941" s="34">
        <f>'SOW Units'!G455</f>
        <v>534.80999999999995</v>
      </c>
      <c r="G1941" s="244">
        <f t="shared" si="354"/>
        <v>0</v>
      </c>
      <c r="H1941" s="85">
        <v>0</v>
      </c>
      <c r="I1941" s="360">
        <f t="shared" si="355"/>
        <v>0</v>
      </c>
      <c r="J1941" s="89">
        <v>0</v>
      </c>
      <c r="K1941" s="244">
        <f t="shared" si="348"/>
        <v>0</v>
      </c>
      <c r="L1941" s="93">
        <f t="shared" si="356"/>
        <v>0</v>
      </c>
      <c r="M1941" s="375">
        <f t="shared" si="357"/>
        <v>0</v>
      </c>
      <c r="N1941" s="225" t="b">
        <f t="shared" si="349"/>
        <v>0</v>
      </c>
      <c r="O1941" s="36"/>
      <c r="P1941" s="36"/>
      <c r="Q1941" s="36"/>
      <c r="R1941" s="36"/>
    </row>
    <row r="1942" spans="1:18" s="8" customFormat="1" ht="16.5" hidden="1" customHeight="1" x14ac:dyDescent="0.35">
      <c r="A1942" s="122" t="str">
        <f>'SOW Units'!B456</f>
        <v>21-23.</v>
      </c>
      <c r="B1942" s="542" t="str">
        <f>IF('SOW Units'!C456="","",'SOW Units'!C456)</f>
        <v>P.E. Review, Evaluation and Certification of a Level 1 Remedial Action Plan</v>
      </c>
      <c r="C1942" s="543"/>
      <c r="D1942" s="57" t="str">
        <f>IF('SOW Units'!E456="","",'SOW Units'!E456)</f>
        <v>Per Plan</v>
      </c>
      <c r="E1942" s="82">
        <f>'SOW Units'!L456</f>
        <v>0</v>
      </c>
      <c r="F1942" s="34">
        <f>'SOW Units'!G456</f>
        <v>802.23</v>
      </c>
      <c r="G1942" s="244">
        <f t="shared" si="354"/>
        <v>0</v>
      </c>
      <c r="H1942" s="85">
        <v>0</v>
      </c>
      <c r="I1942" s="360">
        <f t="shared" si="355"/>
        <v>0</v>
      </c>
      <c r="J1942" s="89">
        <v>0</v>
      </c>
      <c r="K1942" s="244">
        <f t="shared" si="348"/>
        <v>0</v>
      </c>
      <c r="L1942" s="93">
        <f t="shared" si="356"/>
        <v>0</v>
      </c>
      <c r="M1942" s="375">
        <f t="shared" si="357"/>
        <v>0</v>
      </c>
      <c r="N1942" s="225" t="b">
        <f t="shared" si="349"/>
        <v>0</v>
      </c>
      <c r="O1942" s="36"/>
      <c r="P1942" s="36"/>
      <c r="Q1942" s="36"/>
      <c r="R1942" s="36"/>
    </row>
    <row r="1943" spans="1:18" s="8" customFormat="1" ht="16.5" hidden="1" customHeight="1" x14ac:dyDescent="0.35">
      <c r="A1943" s="122" t="str">
        <f>'SOW Units'!B457</f>
        <v>21-24.</v>
      </c>
      <c r="B1943" s="542" t="str">
        <f>IF('SOW Units'!C457="","",'SOW Units'!C457)</f>
        <v>P.E. Review, Evaluation and Certification of a Level 2 Remedial Action Plan</v>
      </c>
      <c r="C1943" s="543"/>
      <c r="D1943" s="57" t="str">
        <f>IF('SOW Units'!E457="","",'SOW Units'!E457)</f>
        <v>Per Plan</v>
      </c>
      <c r="E1943" s="82">
        <f>'SOW Units'!L457</f>
        <v>0</v>
      </c>
      <c r="F1943" s="34">
        <f>'SOW Units'!G457</f>
        <v>1337.04</v>
      </c>
      <c r="G1943" s="244">
        <f t="shared" si="354"/>
        <v>0</v>
      </c>
      <c r="H1943" s="85">
        <v>0</v>
      </c>
      <c r="I1943" s="360">
        <f t="shared" si="355"/>
        <v>0</v>
      </c>
      <c r="J1943" s="89">
        <v>0</v>
      </c>
      <c r="K1943" s="244">
        <f t="shared" si="348"/>
        <v>0</v>
      </c>
      <c r="L1943" s="93">
        <f t="shared" si="356"/>
        <v>0</v>
      </c>
      <c r="M1943" s="375">
        <f t="shared" si="357"/>
        <v>0</v>
      </c>
      <c r="N1943" s="225" t="b">
        <f t="shared" si="349"/>
        <v>0</v>
      </c>
      <c r="O1943" s="36"/>
      <c r="P1943" s="36"/>
      <c r="Q1943" s="36"/>
      <c r="R1943" s="36"/>
    </row>
    <row r="1944" spans="1:18" s="8" customFormat="1" ht="32.25" hidden="1" customHeight="1" x14ac:dyDescent="0.35">
      <c r="A1944" s="122" t="str">
        <f>'SOW Units'!B458</f>
        <v>21-25.</v>
      </c>
      <c r="B1944" s="542" t="str">
        <f>IF('SOW Units'!C458="","",'SOW Units'!C458)</f>
        <v>P.E. Review, Evaluation and Certification of a Level 1 Limited Scope Remedial Action Plan or RAP Modification Plan</v>
      </c>
      <c r="C1944" s="543"/>
      <c r="D1944" s="57" t="str">
        <f>IF('SOW Units'!E458="","",'SOW Units'!E458)</f>
        <v>Per Plan</v>
      </c>
      <c r="E1944" s="82">
        <f>'SOW Units'!L458</f>
        <v>0</v>
      </c>
      <c r="F1944" s="34">
        <f>'SOW Units'!G458</f>
        <v>267.39999999999998</v>
      </c>
      <c r="G1944" s="244">
        <f t="shared" si="354"/>
        <v>0</v>
      </c>
      <c r="H1944" s="85">
        <v>0</v>
      </c>
      <c r="I1944" s="360">
        <f t="shared" si="355"/>
        <v>0</v>
      </c>
      <c r="J1944" s="89">
        <v>0</v>
      </c>
      <c r="K1944" s="244">
        <f t="shared" si="348"/>
        <v>0</v>
      </c>
      <c r="L1944" s="93">
        <f t="shared" si="356"/>
        <v>0</v>
      </c>
      <c r="M1944" s="375">
        <f t="shared" si="357"/>
        <v>0</v>
      </c>
      <c r="N1944" s="225" t="b">
        <f t="shared" si="349"/>
        <v>0</v>
      </c>
      <c r="O1944" s="36"/>
      <c r="P1944" s="36"/>
      <c r="Q1944" s="36"/>
      <c r="R1944" s="36"/>
    </row>
    <row r="1945" spans="1:18" s="8" customFormat="1" ht="32.25" hidden="1" customHeight="1" x14ac:dyDescent="0.35">
      <c r="A1945" s="122" t="str">
        <f>'SOW Units'!B459</f>
        <v>21-26.</v>
      </c>
      <c r="B1945" s="542" t="str">
        <f>IF('SOW Units'!C459="","",'SOW Units'!C459)</f>
        <v>P.E. Review, Evaluation and Certification of a Level 2 Limited Scope Remedial Action Plan or RAP Modification Plan</v>
      </c>
      <c r="C1945" s="543"/>
      <c r="D1945" s="57" t="str">
        <f>IF('SOW Units'!E459="","",'SOW Units'!E459)</f>
        <v>Per Plan</v>
      </c>
      <c r="E1945" s="82">
        <f>'SOW Units'!L459</f>
        <v>0</v>
      </c>
      <c r="F1945" s="34">
        <f>'SOW Units'!G459</f>
        <v>267.39999999999998</v>
      </c>
      <c r="G1945" s="244">
        <f t="shared" si="354"/>
        <v>0</v>
      </c>
      <c r="H1945" s="85">
        <v>0</v>
      </c>
      <c r="I1945" s="360">
        <f t="shared" si="355"/>
        <v>0</v>
      </c>
      <c r="J1945" s="89">
        <v>0</v>
      </c>
      <c r="K1945" s="244">
        <f t="shared" si="348"/>
        <v>0</v>
      </c>
      <c r="L1945" s="93">
        <f t="shared" si="356"/>
        <v>0</v>
      </c>
      <c r="M1945" s="375">
        <f t="shared" si="357"/>
        <v>0</v>
      </c>
      <c r="N1945" s="225" t="b">
        <f t="shared" si="349"/>
        <v>0</v>
      </c>
      <c r="O1945" s="36"/>
      <c r="P1945" s="36"/>
      <c r="Q1945" s="36"/>
      <c r="R1945" s="36"/>
    </row>
    <row r="1946" spans="1:18" s="8" customFormat="1" ht="32.25" hidden="1" customHeight="1" x14ac:dyDescent="0.35">
      <c r="A1946" s="122" t="str">
        <f>'SOW Units'!B460</f>
        <v>21-27.</v>
      </c>
      <c r="B1946" s="542" t="str">
        <f>IF('SOW Units'!C460="","",'SOW Units'!C460)</f>
        <v>P.E. Review, Evaluation and Certification of a Level 3 Limited Scope Remedial Action Plan or RAP Modification Plan</v>
      </c>
      <c r="C1946" s="543"/>
      <c r="D1946" s="57" t="str">
        <f>IF('SOW Units'!E460="","",'SOW Units'!E460)</f>
        <v>Per Plan</v>
      </c>
      <c r="E1946" s="82">
        <f>'SOW Units'!L460</f>
        <v>0</v>
      </c>
      <c r="F1946" s="34">
        <f>'SOW Units'!G460</f>
        <v>1069.6400000000001</v>
      </c>
      <c r="G1946" s="244">
        <f t="shared" si="354"/>
        <v>0</v>
      </c>
      <c r="H1946" s="85">
        <v>0</v>
      </c>
      <c r="I1946" s="360">
        <f t="shared" si="355"/>
        <v>0</v>
      </c>
      <c r="J1946" s="89">
        <v>0</v>
      </c>
      <c r="K1946" s="244">
        <f t="shared" si="348"/>
        <v>0</v>
      </c>
      <c r="L1946" s="93">
        <f t="shared" si="356"/>
        <v>0</v>
      </c>
      <c r="M1946" s="375">
        <f t="shared" si="357"/>
        <v>0</v>
      </c>
      <c r="N1946" s="225" t="b">
        <f t="shared" si="349"/>
        <v>0</v>
      </c>
      <c r="O1946" s="36"/>
      <c r="P1946" s="36"/>
      <c r="Q1946" s="36"/>
      <c r="R1946" s="36"/>
    </row>
    <row r="1947" spans="1:18" s="8" customFormat="1" ht="32.25" hidden="1" customHeight="1" x14ac:dyDescent="0.35">
      <c r="A1947" s="122" t="str">
        <f>'SOW Units'!B461</f>
        <v>21-28.</v>
      </c>
      <c r="B1947" s="542" t="str">
        <f>IF('SOW Units'!C461="","",'SOW Units'!C461)</f>
        <v>P.E. Review, Evaluation and Certification of a Level 4 Limited Scope Remedial Action Plan or RAP Modification Plan</v>
      </c>
      <c r="C1947" s="543"/>
      <c r="D1947" s="57" t="str">
        <f>IF('SOW Units'!E461="","",'SOW Units'!E461)</f>
        <v>Per Plan</v>
      </c>
      <c r="E1947" s="82">
        <f>'SOW Units'!L461</f>
        <v>0</v>
      </c>
      <c r="F1947" s="34">
        <f>'SOW Units'!G461</f>
        <v>802.23</v>
      </c>
      <c r="G1947" s="244">
        <f t="shared" si="354"/>
        <v>0</v>
      </c>
      <c r="H1947" s="85">
        <v>0</v>
      </c>
      <c r="I1947" s="360">
        <f t="shared" si="355"/>
        <v>0</v>
      </c>
      <c r="J1947" s="89">
        <v>0</v>
      </c>
      <c r="K1947" s="244">
        <f t="shared" ref="K1947:K1986" si="358">$F1947*J1947</f>
        <v>0</v>
      </c>
      <c r="L1947" s="93">
        <f t="shared" si="356"/>
        <v>0</v>
      </c>
      <c r="M1947" s="375">
        <f t="shared" si="357"/>
        <v>0</v>
      </c>
      <c r="N1947" s="225" t="b">
        <f t="shared" si="349"/>
        <v>0</v>
      </c>
      <c r="O1947" s="36"/>
      <c r="P1947" s="36"/>
      <c r="Q1947" s="36"/>
      <c r="R1947" s="36"/>
    </row>
    <row r="1948" spans="1:18" s="8" customFormat="1" ht="16.5" hidden="1" customHeight="1" x14ac:dyDescent="0.35">
      <c r="A1948" s="122" t="str">
        <f>'SOW Units'!B462</f>
        <v>21-29.</v>
      </c>
      <c r="B1948" s="542" t="str">
        <f>IF('SOW Units'!C462="","",'SOW Units'!C462)</f>
        <v>P.E. Review, Evaluation and Certification of As-Built Drawings (P.E. sealed red lined modifications)</v>
      </c>
      <c r="C1948" s="543"/>
      <c r="D1948" s="57" t="str">
        <f>IF('SOW Units'!E462="","",'SOW Units'!E462)</f>
        <v>Per Set of Drawings</v>
      </c>
      <c r="E1948" s="82">
        <f>'SOW Units'!L462</f>
        <v>0</v>
      </c>
      <c r="F1948" s="34">
        <f>'SOW Units'!G462</f>
        <v>133.69</v>
      </c>
      <c r="G1948" s="244">
        <f t="shared" si="354"/>
        <v>0</v>
      </c>
      <c r="H1948" s="85">
        <v>0</v>
      </c>
      <c r="I1948" s="360">
        <f t="shared" si="355"/>
        <v>0</v>
      </c>
      <c r="J1948" s="89">
        <v>0</v>
      </c>
      <c r="K1948" s="244">
        <f t="shared" si="358"/>
        <v>0</v>
      </c>
      <c r="L1948" s="93">
        <f t="shared" si="356"/>
        <v>0</v>
      </c>
      <c r="M1948" s="375">
        <f t="shared" si="357"/>
        <v>0</v>
      </c>
      <c r="N1948" s="225" t="b">
        <f t="shared" si="349"/>
        <v>0</v>
      </c>
      <c r="O1948" s="36"/>
      <c r="P1948" s="36"/>
      <c r="Q1948" s="36"/>
      <c r="R1948" s="36"/>
    </row>
    <row r="1949" spans="1:18" s="8" customFormat="1" ht="32.25" hidden="1" customHeight="1" x14ac:dyDescent="0.35">
      <c r="A1949" s="122" t="str">
        <f>'SOW Units'!B463</f>
        <v>21-30.</v>
      </c>
      <c r="B1949" s="542" t="str">
        <f>IF('SOW Units'!C463="","",'SOW Units'!C463)</f>
        <v>P.E. Review, Evaluation and Certification of a Remedial Action Startup Report That Includes a Recommendation for System Modification or Significant Change in the Course of Action</v>
      </c>
      <c r="C1949" s="543"/>
      <c r="D1949" s="57" t="str">
        <f>IF('SOW Units'!E463="","",'SOW Units'!E463)</f>
        <v>Per Report</v>
      </c>
      <c r="E1949" s="82">
        <f>'SOW Units'!L463</f>
        <v>0</v>
      </c>
      <c r="F1949" s="34">
        <f>'SOW Units'!G463</f>
        <v>401.11</v>
      </c>
      <c r="G1949" s="244">
        <f t="shared" si="354"/>
        <v>0</v>
      </c>
      <c r="H1949" s="85">
        <v>0</v>
      </c>
      <c r="I1949" s="360">
        <f t="shared" si="355"/>
        <v>0</v>
      </c>
      <c r="J1949" s="89">
        <v>0</v>
      </c>
      <c r="K1949" s="244">
        <f t="shared" si="358"/>
        <v>0</v>
      </c>
      <c r="L1949" s="93">
        <f t="shared" si="356"/>
        <v>0</v>
      </c>
      <c r="M1949" s="375">
        <f t="shared" si="357"/>
        <v>0</v>
      </c>
      <c r="N1949" s="225" t="b">
        <f t="shared" si="349"/>
        <v>0</v>
      </c>
      <c r="O1949" s="36"/>
      <c r="P1949" s="36"/>
      <c r="Q1949" s="36"/>
      <c r="R1949" s="36"/>
    </row>
    <row r="1950" spans="1:18" s="8" customFormat="1" ht="32.25" hidden="1" customHeight="1" x14ac:dyDescent="0.35">
      <c r="A1950" s="122" t="str">
        <f>'SOW Units'!B464</f>
        <v>21-31.</v>
      </c>
      <c r="B1950" s="542" t="str">
        <f>IF('SOW Units'!C464="","",'SOW Units'!C464)</f>
        <v>P.E. Review, Evaluation and Certification of a Non-Annual Operation and Maintenance Report That Includes Significant Proposed Changes to the Approved RAP</v>
      </c>
      <c r="C1950" s="543"/>
      <c r="D1950" s="57" t="str">
        <f>IF('SOW Units'!E464="","",'SOW Units'!E464)</f>
        <v>Per Report</v>
      </c>
      <c r="E1950" s="82">
        <f>'SOW Units'!L464</f>
        <v>0</v>
      </c>
      <c r="F1950" s="34">
        <f>'SOW Units'!G464</f>
        <v>267.39999999999998</v>
      </c>
      <c r="G1950" s="244">
        <f t="shared" si="354"/>
        <v>0</v>
      </c>
      <c r="H1950" s="85">
        <v>0</v>
      </c>
      <c r="I1950" s="360">
        <f t="shared" si="355"/>
        <v>0</v>
      </c>
      <c r="J1950" s="89">
        <v>0</v>
      </c>
      <c r="K1950" s="244">
        <f t="shared" si="358"/>
        <v>0</v>
      </c>
      <c r="L1950" s="93">
        <f t="shared" si="356"/>
        <v>0</v>
      </c>
      <c r="M1950" s="375">
        <f t="shared" si="357"/>
        <v>0</v>
      </c>
      <c r="N1950" s="225" t="b">
        <f t="shared" si="349"/>
        <v>0</v>
      </c>
      <c r="O1950" s="36"/>
      <c r="P1950" s="36"/>
      <c r="Q1950" s="36"/>
      <c r="R1950" s="36"/>
    </row>
    <row r="1951" spans="1:18" s="8" customFormat="1" ht="16.5" hidden="1" customHeight="1" x14ac:dyDescent="0.35">
      <c r="A1951" s="122" t="str">
        <f>'SOW Units'!B465</f>
        <v>21-32.</v>
      </c>
      <c r="B1951" s="542" t="str">
        <f>IF('SOW Units'!C465="","",'SOW Units'!C465)</f>
        <v>P.E. Review, Evaluation and Certification of an Annual Operation and Maintenance Report</v>
      </c>
      <c r="C1951" s="543"/>
      <c r="D1951" s="57" t="str">
        <f>IF('SOW Units'!E465="","",'SOW Units'!E465)</f>
        <v>Per Report</v>
      </c>
      <c r="E1951" s="82">
        <f>'SOW Units'!L465</f>
        <v>0</v>
      </c>
      <c r="F1951" s="34">
        <f>'SOW Units'!G465</f>
        <v>534.80999999999995</v>
      </c>
      <c r="G1951" s="244">
        <f t="shared" si="354"/>
        <v>0</v>
      </c>
      <c r="H1951" s="85">
        <v>0</v>
      </c>
      <c r="I1951" s="360">
        <f t="shared" si="355"/>
        <v>0</v>
      </c>
      <c r="J1951" s="89">
        <v>0</v>
      </c>
      <c r="K1951" s="244">
        <f t="shared" si="358"/>
        <v>0</v>
      </c>
      <c r="L1951" s="93">
        <f t="shared" si="356"/>
        <v>0</v>
      </c>
      <c r="M1951" s="375">
        <f t="shared" si="357"/>
        <v>0</v>
      </c>
      <c r="N1951" s="225" t="b">
        <f t="shared" si="349"/>
        <v>0</v>
      </c>
      <c r="O1951" s="36"/>
      <c r="P1951" s="36"/>
      <c r="Q1951" s="36"/>
      <c r="R1951" s="36"/>
    </row>
    <row r="1952" spans="1:18" s="8" customFormat="1" ht="16.5" hidden="1" customHeight="1" x14ac:dyDescent="0.35">
      <c r="A1952" s="122" t="str">
        <f>'SOW Units'!B466</f>
        <v>21-33.</v>
      </c>
      <c r="B1952" s="542" t="str">
        <f>IF('SOW Units'!C466="","",'SOW Units'!C466)</f>
        <v>P.G or P.E. Review, Evaluation and Certification of a Remedial Action General Report</v>
      </c>
      <c r="C1952" s="543"/>
      <c r="D1952" s="57" t="str">
        <f>IF('SOW Units'!E466="","",'SOW Units'!E466)</f>
        <v>Per Report</v>
      </c>
      <c r="E1952" s="82">
        <f>'SOW Units'!L466</f>
        <v>0</v>
      </c>
      <c r="F1952" s="34">
        <f>'SOW Units'!G466</f>
        <v>133.69</v>
      </c>
      <c r="G1952" s="244">
        <f t="shared" si="354"/>
        <v>0</v>
      </c>
      <c r="H1952" s="85">
        <v>0</v>
      </c>
      <c r="I1952" s="360">
        <f t="shared" si="355"/>
        <v>0</v>
      </c>
      <c r="J1952" s="89">
        <v>0</v>
      </c>
      <c r="K1952" s="244">
        <f t="shared" si="358"/>
        <v>0</v>
      </c>
      <c r="L1952" s="93">
        <f t="shared" si="356"/>
        <v>0</v>
      </c>
      <c r="M1952" s="375">
        <f t="shared" si="357"/>
        <v>0</v>
      </c>
      <c r="N1952" s="225" t="b">
        <f t="shared" si="349"/>
        <v>0</v>
      </c>
      <c r="O1952" s="36"/>
      <c r="P1952" s="36"/>
      <c r="Q1952" s="36"/>
      <c r="R1952" s="36"/>
    </row>
    <row r="1953" spans="1:18" s="8" customFormat="1" ht="32.25" hidden="1" customHeight="1" x14ac:dyDescent="0.35">
      <c r="A1953" s="122" t="str">
        <f>'SOW Units'!B467</f>
        <v>21-34.</v>
      </c>
      <c r="B1953" s="542" t="str">
        <f>IF('SOW Units'!C467="","",'SOW Units'!C467)</f>
        <v>P.G or P.E. Review, Evaluation and Certification of an Interim Remedial Action Report That Includes a Recommendation for System Modification or Significant Change in the Course of Action</v>
      </c>
      <c r="C1953" s="543"/>
      <c r="D1953" s="57" t="str">
        <f>IF('SOW Units'!E467="","",'SOW Units'!E467)</f>
        <v>Per Report</v>
      </c>
      <c r="E1953" s="82">
        <f>'SOW Units'!L467</f>
        <v>0</v>
      </c>
      <c r="F1953" s="34">
        <f>'SOW Units'!G467</f>
        <v>133.69</v>
      </c>
      <c r="G1953" s="244">
        <f t="shared" si="354"/>
        <v>0</v>
      </c>
      <c r="H1953" s="85">
        <v>0</v>
      </c>
      <c r="I1953" s="360">
        <f t="shared" si="355"/>
        <v>0</v>
      </c>
      <c r="J1953" s="89">
        <v>0</v>
      </c>
      <c r="K1953" s="244">
        <f t="shared" si="358"/>
        <v>0</v>
      </c>
      <c r="L1953" s="93">
        <f t="shared" si="356"/>
        <v>0</v>
      </c>
      <c r="M1953" s="375">
        <f t="shared" si="357"/>
        <v>0</v>
      </c>
      <c r="N1953" s="225" t="b">
        <f t="shared" si="349"/>
        <v>0</v>
      </c>
      <c r="O1953" s="36"/>
      <c r="P1953" s="36"/>
      <c r="Q1953" s="36"/>
      <c r="R1953" s="36"/>
    </row>
    <row r="1954" spans="1:18" s="8" customFormat="1" ht="16.5" hidden="1" customHeight="1" x14ac:dyDescent="0.35">
      <c r="A1954" s="122" t="str">
        <f>'SOW Units'!B468</f>
        <v>21-35.</v>
      </c>
      <c r="B1954" s="542" t="str">
        <f>IF('SOW Units'!C468="","",'SOW Units'!C468)</f>
        <v>P.E. Review, Evaluation, and Certification of Construction Drawings</v>
      </c>
      <c r="C1954" s="543"/>
      <c r="D1954" s="57" t="str">
        <f>IF('SOW Units'!E468="","",'SOW Units'!E468)</f>
        <v>Per Set of Drawings</v>
      </c>
      <c r="E1954" s="82">
        <f>'SOW Units'!L468</f>
        <v>0</v>
      </c>
      <c r="F1954" s="34">
        <f>'SOW Units'!G468</f>
        <v>267.39999999999998</v>
      </c>
      <c r="G1954" s="244">
        <f t="shared" si="354"/>
        <v>0</v>
      </c>
      <c r="H1954" s="85">
        <v>0</v>
      </c>
      <c r="I1954" s="360">
        <f t="shared" si="355"/>
        <v>0</v>
      </c>
      <c r="J1954" s="89">
        <v>0</v>
      </c>
      <c r="K1954" s="244">
        <f t="shared" si="358"/>
        <v>0</v>
      </c>
      <c r="L1954" s="93">
        <f t="shared" si="356"/>
        <v>0</v>
      </c>
      <c r="M1954" s="375">
        <f t="shared" si="357"/>
        <v>0</v>
      </c>
      <c r="N1954" s="225" t="b">
        <f t="shared" si="349"/>
        <v>0</v>
      </c>
      <c r="O1954" s="36"/>
      <c r="P1954" s="36"/>
      <c r="Q1954" s="36"/>
      <c r="R1954" s="36"/>
    </row>
    <row r="1955" spans="1:18" s="9" customFormat="1" ht="16.5" hidden="1" customHeight="1" x14ac:dyDescent="0.35">
      <c r="A1955" s="122" t="str">
        <f>'SOW Units'!B469</f>
        <v>21-36.</v>
      </c>
      <c r="B1955" s="542" t="str">
        <f>IF('SOW Units'!C469="","",'SOW Units'!C469)</f>
        <v>P.E. Review, Evaluation, and Certification of Annual PARM Report</v>
      </c>
      <c r="C1955" s="543"/>
      <c r="D1955" s="57" t="str">
        <f>IF('SOW Units'!E469="","",'SOW Units'!E469)</f>
        <v>Per Report</v>
      </c>
      <c r="E1955" s="82">
        <f>'SOW Units'!L469</f>
        <v>0</v>
      </c>
      <c r="F1955" s="34">
        <f>'SOW Units'!G469</f>
        <v>267.39999999999998</v>
      </c>
      <c r="G1955" s="244">
        <f t="shared" si="354"/>
        <v>0</v>
      </c>
      <c r="H1955" s="85">
        <v>0</v>
      </c>
      <c r="I1955" s="360">
        <f t="shared" si="355"/>
        <v>0</v>
      </c>
      <c r="J1955" s="89">
        <v>0</v>
      </c>
      <c r="K1955" s="244">
        <f t="shared" si="358"/>
        <v>0</v>
      </c>
      <c r="L1955" s="93">
        <f t="shared" si="356"/>
        <v>0</v>
      </c>
      <c r="M1955" s="375">
        <f t="shared" si="357"/>
        <v>0</v>
      </c>
      <c r="N1955" s="225" t="b">
        <f t="shared" si="349"/>
        <v>0</v>
      </c>
      <c r="O1955" s="45"/>
      <c r="P1955" s="45"/>
      <c r="Q1955" s="45"/>
      <c r="R1955" s="45"/>
    </row>
    <row r="1956" spans="1:18" s="8" customFormat="1" ht="16.5" hidden="1" customHeight="1" x14ac:dyDescent="0.35">
      <c r="A1956" s="210" t="str">
        <f>'SOW Units'!B470</f>
        <v>22.</v>
      </c>
      <c r="B1956" s="544" t="str">
        <f>IF('SOW Units'!C470="","",'SOW Units'!C470)</f>
        <v>MISCELLANEOUS ITEMS</v>
      </c>
      <c r="C1956" s="545"/>
      <c r="D1956" s="354" t="str">
        <f>IF('SOW Units'!E470="","",'SOW Units'!E470)</f>
        <v>'</v>
      </c>
      <c r="E1956" s="212"/>
      <c r="F1956" s="199"/>
      <c r="G1956" s="213"/>
      <c r="H1956" s="214"/>
      <c r="I1956" s="362"/>
      <c r="J1956" s="215"/>
      <c r="K1956" s="213"/>
      <c r="L1956" s="216"/>
      <c r="M1956" s="376"/>
      <c r="N1956" s="225" t="b">
        <f t="shared" si="349"/>
        <v>0</v>
      </c>
      <c r="O1956" s="36"/>
      <c r="P1956" s="36"/>
      <c r="Q1956" s="36"/>
      <c r="R1956" s="36"/>
    </row>
    <row r="1957" spans="1:18" s="8" customFormat="1" ht="33" hidden="1" customHeight="1" x14ac:dyDescent="0.35">
      <c r="A1957" s="122" t="str">
        <f>'SOW Units'!B471</f>
        <v>22-1.</v>
      </c>
      <c r="B1957" s="542" t="str">
        <f>IF('SOW Units'!C471="","",'SOW Units'!C471)</f>
        <v/>
      </c>
      <c r="C1957" s="543"/>
      <c r="D1957" s="57" t="str">
        <f>IF('SOW Units'!E471="","",'SOW Units'!E471)</f>
        <v>Reimbursable*</v>
      </c>
      <c r="E1957" s="82">
        <f>'SOW Units'!L471</f>
        <v>0</v>
      </c>
      <c r="F1957" s="34">
        <f>'SOW Units'!G471</f>
        <v>1</v>
      </c>
      <c r="G1957" s="244">
        <f t="shared" ref="G1957:G1986" si="359">$F1957*E1957</f>
        <v>0</v>
      </c>
      <c r="H1957" s="85">
        <v>0</v>
      </c>
      <c r="I1957" s="360">
        <f t="shared" ref="I1957:I1986" si="360">H1957*F1957</f>
        <v>0</v>
      </c>
      <c r="J1957" s="89">
        <v>0</v>
      </c>
      <c r="K1957" s="244">
        <f t="shared" si="358"/>
        <v>0</v>
      </c>
      <c r="L1957" s="93">
        <f t="shared" ref="L1957:L1986" si="361">E1957-H1957-J1957</f>
        <v>0</v>
      </c>
      <c r="M1957" s="375">
        <f t="shared" ref="M1957:M1986" si="362">G1957-I1957-K1957</f>
        <v>0</v>
      </c>
      <c r="N1957" s="225" t="b">
        <f t="shared" si="349"/>
        <v>0</v>
      </c>
      <c r="O1957" s="36"/>
      <c r="P1957" s="36"/>
      <c r="Q1957" s="36"/>
      <c r="R1957" s="36"/>
    </row>
    <row r="1958" spans="1:18" s="8" customFormat="1" ht="33" hidden="1" customHeight="1" x14ac:dyDescent="0.35">
      <c r="A1958" s="122" t="str">
        <f>'SOW Units'!B472</f>
        <v>22-2.</v>
      </c>
      <c r="B1958" s="542" t="str">
        <f>IF('SOW Units'!C472="","",'SOW Units'!C472)</f>
        <v/>
      </c>
      <c r="C1958" s="543"/>
      <c r="D1958" s="57" t="str">
        <f>IF('SOW Units'!E472="","",'SOW Units'!E472)</f>
        <v>Reimbursable*</v>
      </c>
      <c r="E1958" s="82">
        <f>'SOW Units'!L472</f>
        <v>0</v>
      </c>
      <c r="F1958" s="34">
        <f>'SOW Units'!G472</f>
        <v>1</v>
      </c>
      <c r="G1958" s="244">
        <f t="shared" si="359"/>
        <v>0</v>
      </c>
      <c r="H1958" s="85">
        <v>0</v>
      </c>
      <c r="I1958" s="360">
        <f t="shared" si="360"/>
        <v>0</v>
      </c>
      <c r="J1958" s="89">
        <v>0</v>
      </c>
      <c r="K1958" s="244">
        <f t="shared" si="358"/>
        <v>0</v>
      </c>
      <c r="L1958" s="93">
        <f t="shared" si="361"/>
        <v>0</v>
      </c>
      <c r="M1958" s="375">
        <f t="shared" si="362"/>
        <v>0</v>
      </c>
      <c r="N1958" s="225" t="b">
        <f t="shared" si="349"/>
        <v>0</v>
      </c>
      <c r="O1958" s="36"/>
      <c r="P1958" s="36"/>
      <c r="Q1958" s="36"/>
      <c r="R1958" s="36"/>
    </row>
    <row r="1959" spans="1:18" s="8" customFormat="1" ht="33" hidden="1" customHeight="1" x14ac:dyDescent="0.35">
      <c r="A1959" s="122" t="str">
        <f>'SOW Units'!B473</f>
        <v>22-3.</v>
      </c>
      <c r="B1959" s="542" t="str">
        <f>IF('SOW Units'!C473="","",'SOW Units'!C473)</f>
        <v/>
      </c>
      <c r="C1959" s="543"/>
      <c r="D1959" s="57" t="str">
        <f>IF('SOW Units'!E473="","",'SOW Units'!E473)</f>
        <v>Reimbursable*</v>
      </c>
      <c r="E1959" s="82">
        <f>'SOW Units'!L473</f>
        <v>0</v>
      </c>
      <c r="F1959" s="34">
        <f>'SOW Units'!G473</f>
        <v>1</v>
      </c>
      <c r="G1959" s="244">
        <f t="shared" si="359"/>
        <v>0</v>
      </c>
      <c r="H1959" s="85">
        <v>0</v>
      </c>
      <c r="I1959" s="360">
        <f t="shared" si="360"/>
        <v>0</v>
      </c>
      <c r="J1959" s="89">
        <v>0</v>
      </c>
      <c r="K1959" s="244">
        <f t="shared" si="358"/>
        <v>0</v>
      </c>
      <c r="L1959" s="93">
        <f t="shared" si="361"/>
        <v>0</v>
      </c>
      <c r="M1959" s="375">
        <f t="shared" si="362"/>
        <v>0</v>
      </c>
      <c r="N1959" s="225" t="b">
        <f t="shared" si="349"/>
        <v>0</v>
      </c>
      <c r="O1959" s="36"/>
      <c r="P1959" s="36"/>
      <c r="Q1959" s="36"/>
      <c r="R1959" s="36"/>
    </row>
    <row r="1960" spans="1:18" s="8" customFormat="1" ht="33" hidden="1" customHeight="1" x14ac:dyDescent="0.35">
      <c r="A1960" s="122" t="str">
        <f>'SOW Units'!B474</f>
        <v>22-4.</v>
      </c>
      <c r="B1960" s="542" t="str">
        <f>IF('SOW Units'!C474="","",'SOW Units'!C474)</f>
        <v/>
      </c>
      <c r="C1960" s="543"/>
      <c r="D1960" s="57" t="str">
        <f>IF('SOW Units'!E474="","",'SOW Units'!E474)</f>
        <v>Reimbursable*</v>
      </c>
      <c r="E1960" s="82">
        <f>'SOW Units'!L474</f>
        <v>0</v>
      </c>
      <c r="F1960" s="34">
        <f>'SOW Units'!G474</f>
        <v>1</v>
      </c>
      <c r="G1960" s="244">
        <f t="shared" si="359"/>
        <v>0</v>
      </c>
      <c r="H1960" s="85">
        <v>0</v>
      </c>
      <c r="I1960" s="360">
        <f t="shared" si="360"/>
        <v>0</v>
      </c>
      <c r="J1960" s="89">
        <v>0</v>
      </c>
      <c r="K1960" s="244">
        <f t="shared" si="358"/>
        <v>0</v>
      </c>
      <c r="L1960" s="93">
        <f t="shared" si="361"/>
        <v>0</v>
      </c>
      <c r="M1960" s="375">
        <f t="shared" si="362"/>
        <v>0</v>
      </c>
      <c r="N1960" s="225" t="b">
        <f t="shared" si="349"/>
        <v>0</v>
      </c>
      <c r="O1960" s="36"/>
      <c r="P1960" s="36"/>
      <c r="Q1960" s="36"/>
      <c r="R1960" s="36"/>
    </row>
    <row r="1961" spans="1:18" s="8" customFormat="1" ht="33" hidden="1" customHeight="1" x14ac:dyDescent="0.35">
      <c r="A1961" s="122" t="str">
        <f>'SOW Units'!B475</f>
        <v>22-5.</v>
      </c>
      <c r="B1961" s="542" t="str">
        <f>IF('SOW Units'!C475="","",'SOW Units'!C475)</f>
        <v/>
      </c>
      <c r="C1961" s="543"/>
      <c r="D1961" s="57" t="str">
        <f>IF('SOW Units'!E475="","",'SOW Units'!E475)</f>
        <v>Reimbursable*</v>
      </c>
      <c r="E1961" s="82">
        <f>'SOW Units'!L475</f>
        <v>0</v>
      </c>
      <c r="F1961" s="34">
        <f>'SOW Units'!G475</f>
        <v>1</v>
      </c>
      <c r="G1961" s="244">
        <f t="shared" si="359"/>
        <v>0</v>
      </c>
      <c r="H1961" s="85">
        <v>0</v>
      </c>
      <c r="I1961" s="360">
        <f t="shared" si="360"/>
        <v>0</v>
      </c>
      <c r="J1961" s="89">
        <v>0</v>
      </c>
      <c r="K1961" s="244">
        <f t="shared" si="358"/>
        <v>0</v>
      </c>
      <c r="L1961" s="93">
        <f t="shared" si="361"/>
        <v>0</v>
      </c>
      <c r="M1961" s="375">
        <f t="shared" si="362"/>
        <v>0</v>
      </c>
      <c r="N1961" s="225" t="b">
        <f t="shared" si="349"/>
        <v>0</v>
      </c>
      <c r="O1961" s="36"/>
      <c r="P1961" s="36"/>
      <c r="Q1961" s="36"/>
      <c r="R1961" s="36"/>
    </row>
    <row r="1962" spans="1:18" s="8" customFormat="1" ht="33" hidden="1" customHeight="1" x14ac:dyDescent="0.35">
      <c r="A1962" s="122" t="str">
        <f>'SOW Units'!B476</f>
        <v>22-6.</v>
      </c>
      <c r="B1962" s="542" t="str">
        <f>IF('SOW Units'!C476="","",'SOW Units'!C476)</f>
        <v/>
      </c>
      <c r="C1962" s="543"/>
      <c r="D1962" s="57" t="str">
        <f>IF('SOW Units'!E476="","",'SOW Units'!E476)</f>
        <v>Reimbursable*</v>
      </c>
      <c r="E1962" s="82">
        <f>'SOW Units'!L476</f>
        <v>0</v>
      </c>
      <c r="F1962" s="34">
        <f>'SOW Units'!G476</f>
        <v>1</v>
      </c>
      <c r="G1962" s="244">
        <f t="shared" si="359"/>
        <v>0</v>
      </c>
      <c r="H1962" s="85">
        <v>0</v>
      </c>
      <c r="I1962" s="360">
        <f t="shared" si="360"/>
        <v>0</v>
      </c>
      <c r="J1962" s="89">
        <v>0</v>
      </c>
      <c r="K1962" s="244">
        <f t="shared" si="358"/>
        <v>0</v>
      </c>
      <c r="L1962" s="93">
        <f t="shared" si="361"/>
        <v>0</v>
      </c>
      <c r="M1962" s="375">
        <f t="shared" si="362"/>
        <v>0</v>
      </c>
      <c r="N1962" s="225" t="b">
        <f t="shared" si="349"/>
        <v>0</v>
      </c>
      <c r="O1962" s="36"/>
      <c r="P1962" s="36"/>
      <c r="Q1962" s="36"/>
      <c r="R1962" s="36"/>
    </row>
    <row r="1963" spans="1:18" s="8" customFormat="1" ht="33" hidden="1" customHeight="1" x14ac:dyDescent="0.35">
      <c r="A1963" s="122" t="str">
        <f>'SOW Units'!B477</f>
        <v>22-7.</v>
      </c>
      <c r="B1963" s="542" t="str">
        <f>IF('SOW Units'!C477="","",'SOW Units'!C477)</f>
        <v/>
      </c>
      <c r="C1963" s="543"/>
      <c r="D1963" s="57" t="str">
        <f>IF('SOW Units'!E477="","",'SOW Units'!E477)</f>
        <v>Reimbursable*</v>
      </c>
      <c r="E1963" s="82">
        <f>'SOW Units'!L477</f>
        <v>0</v>
      </c>
      <c r="F1963" s="34">
        <f>'SOW Units'!G477</f>
        <v>1</v>
      </c>
      <c r="G1963" s="244">
        <f t="shared" si="359"/>
        <v>0</v>
      </c>
      <c r="H1963" s="85">
        <v>0</v>
      </c>
      <c r="I1963" s="360">
        <f t="shared" si="360"/>
        <v>0</v>
      </c>
      <c r="J1963" s="89">
        <v>0</v>
      </c>
      <c r="K1963" s="244">
        <f t="shared" si="358"/>
        <v>0</v>
      </c>
      <c r="L1963" s="93">
        <f t="shared" si="361"/>
        <v>0</v>
      </c>
      <c r="M1963" s="375">
        <f t="shared" si="362"/>
        <v>0</v>
      </c>
      <c r="N1963" s="225" t="b">
        <f t="shared" si="349"/>
        <v>0</v>
      </c>
      <c r="O1963" s="36"/>
      <c r="P1963" s="36"/>
      <c r="Q1963" s="36"/>
      <c r="R1963" s="36"/>
    </row>
    <row r="1964" spans="1:18" s="8" customFormat="1" ht="33" hidden="1" customHeight="1" x14ac:dyDescent="0.35">
      <c r="A1964" s="122" t="str">
        <f>'SOW Units'!B478</f>
        <v>22-8.</v>
      </c>
      <c r="B1964" s="542" t="str">
        <f>IF('SOW Units'!C478="","",'SOW Units'!C478)</f>
        <v/>
      </c>
      <c r="C1964" s="543"/>
      <c r="D1964" s="57" t="str">
        <f>IF('SOW Units'!E478="","",'SOW Units'!E478)</f>
        <v>Reimbursable*</v>
      </c>
      <c r="E1964" s="82">
        <f>'SOW Units'!L478</f>
        <v>0</v>
      </c>
      <c r="F1964" s="34">
        <f>'SOW Units'!G478</f>
        <v>1</v>
      </c>
      <c r="G1964" s="244">
        <f t="shared" si="359"/>
        <v>0</v>
      </c>
      <c r="H1964" s="85">
        <v>0</v>
      </c>
      <c r="I1964" s="360">
        <f t="shared" si="360"/>
        <v>0</v>
      </c>
      <c r="J1964" s="89">
        <v>0</v>
      </c>
      <c r="K1964" s="244">
        <f t="shared" si="358"/>
        <v>0</v>
      </c>
      <c r="L1964" s="93">
        <f t="shared" si="361"/>
        <v>0</v>
      </c>
      <c r="M1964" s="375">
        <f t="shared" si="362"/>
        <v>0</v>
      </c>
      <c r="N1964" s="225" t="b">
        <f t="shared" si="349"/>
        <v>0</v>
      </c>
      <c r="O1964" s="36"/>
      <c r="P1964" s="36"/>
      <c r="Q1964" s="36"/>
      <c r="R1964" s="36"/>
    </row>
    <row r="1965" spans="1:18" s="8" customFormat="1" ht="33" hidden="1" customHeight="1" x14ac:dyDescent="0.35">
      <c r="A1965" s="122" t="str">
        <f>'SOW Units'!B479</f>
        <v>22-9.</v>
      </c>
      <c r="B1965" s="542" t="str">
        <f>IF('SOW Units'!C479="","",'SOW Units'!C479)</f>
        <v/>
      </c>
      <c r="C1965" s="543"/>
      <c r="D1965" s="57" t="str">
        <f>IF('SOW Units'!E479="","",'SOW Units'!E479)</f>
        <v>Reimbursable*</v>
      </c>
      <c r="E1965" s="82">
        <f>'SOW Units'!L479</f>
        <v>0</v>
      </c>
      <c r="F1965" s="34">
        <f>'SOW Units'!G479</f>
        <v>1</v>
      </c>
      <c r="G1965" s="244">
        <f t="shared" si="359"/>
        <v>0</v>
      </c>
      <c r="H1965" s="85">
        <v>0</v>
      </c>
      <c r="I1965" s="360">
        <f t="shared" si="360"/>
        <v>0</v>
      </c>
      <c r="J1965" s="89">
        <v>0</v>
      </c>
      <c r="K1965" s="244">
        <f t="shared" si="358"/>
        <v>0</v>
      </c>
      <c r="L1965" s="93">
        <f t="shared" si="361"/>
        <v>0</v>
      </c>
      <c r="M1965" s="375">
        <f t="shared" si="362"/>
        <v>0</v>
      </c>
      <c r="N1965" s="225" t="b">
        <f t="shared" si="349"/>
        <v>0</v>
      </c>
      <c r="O1965" s="36"/>
      <c r="P1965" s="36"/>
      <c r="Q1965" s="36"/>
      <c r="R1965" s="36"/>
    </row>
    <row r="1966" spans="1:18" s="8" customFormat="1" ht="33" hidden="1" customHeight="1" x14ac:dyDescent="0.35">
      <c r="A1966" s="122" t="str">
        <f>'SOW Units'!B480</f>
        <v>22-10.</v>
      </c>
      <c r="B1966" s="542" t="str">
        <f>IF('SOW Units'!C480="","",'SOW Units'!C480)</f>
        <v/>
      </c>
      <c r="C1966" s="543"/>
      <c r="D1966" s="57" t="str">
        <f>IF('SOW Units'!E480="","",'SOW Units'!E480)</f>
        <v>Reimbursable*</v>
      </c>
      <c r="E1966" s="82">
        <f>'SOW Units'!L480</f>
        <v>0</v>
      </c>
      <c r="F1966" s="34">
        <f>'SOW Units'!G480</f>
        <v>1</v>
      </c>
      <c r="G1966" s="244">
        <f t="shared" si="359"/>
        <v>0</v>
      </c>
      <c r="H1966" s="85">
        <v>0</v>
      </c>
      <c r="I1966" s="360">
        <f t="shared" si="360"/>
        <v>0</v>
      </c>
      <c r="J1966" s="89">
        <v>0</v>
      </c>
      <c r="K1966" s="244">
        <f t="shared" si="358"/>
        <v>0</v>
      </c>
      <c r="L1966" s="93">
        <f t="shared" si="361"/>
        <v>0</v>
      </c>
      <c r="M1966" s="375">
        <f t="shared" si="362"/>
        <v>0</v>
      </c>
      <c r="N1966" s="225" t="b">
        <f t="shared" si="349"/>
        <v>0</v>
      </c>
      <c r="O1966" s="36"/>
      <c r="P1966" s="36"/>
      <c r="Q1966" s="36"/>
      <c r="R1966" s="36"/>
    </row>
    <row r="1967" spans="1:18" s="8" customFormat="1" ht="33" hidden="1" customHeight="1" x14ac:dyDescent="0.35">
      <c r="A1967" s="122" t="str">
        <f>'SOW Units'!B481</f>
        <v>22-11.</v>
      </c>
      <c r="B1967" s="542" t="str">
        <f>IF('SOW Units'!C481="","",'SOW Units'!C481)</f>
        <v/>
      </c>
      <c r="C1967" s="543"/>
      <c r="D1967" s="57" t="str">
        <f>IF('SOW Units'!E481="","",'SOW Units'!E481)</f>
        <v>Reimbursable*</v>
      </c>
      <c r="E1967" s="82">
        <f>'SOW Units'!L481</f>
        <v>0</v>
      </c>
      <c r="F1967" s="34">
        <f>'SOW Units'!G481</f>
        <v>1</v>
      </c>
      <c r="G1967" s="244">
        <f t="shared" si="359"/>
        <v>0</v>
      </c>
      <c r="H1967" s="85">
        <v>0</v>
      </c>
      <c r="I1967" s="360">
        <f t="shared" si="360"/>
        <v>0</v>
      </c>
      <c r="J1967" s="89">
        <v>0</v>
      </c>
      <c r="K1967" s="244">
        <f t="shared" si="358"/>
        <v>0</v>
      </c>
      <c r="L1967" s="93">
        <f t="shared" si="361"/>
        <v>0</v>
      </c>
      <c r="M1967" s="375">
        <f t="shared" si="362"/>
        <v>0</v>
      </c>
      <c r="N1967" s="225" t="b">
        <f t="shared" si="349"/>
        <v>0</v>
      </c>
      <c r="O1967" s="36"/>
      <c r="P1967" s="36"/>
      <c r="Q1967" s="36"/>
      <c r="R1967" s="36"/>
    </row>
    <row r="1968" spans="1:18" s="8" customFormat="1" ht="33" hidden="1" customHeight="1" x14ac:dyDescent="0.35">
      <c r="A1968" s="122" t="str">
        <f>'SOW Units'!B482</f>
        <v>22-12.</v>
      </c>
      <c r="B1968" s="542" t="str">
        <f>IF('SOW Units'!C482="","",'SOW Units'!C482)</f>
        <v/>
      </c>
      <c r="C1968" s="543"/>
      <c r="D1968" s="57" t="str">
        <f>IF('SOW Units'!E482="","",'SOW Units'!E482)</f>
        <v>Reimbursable*</v>
      </c>
      <c r="E1968" s="82">
        <f>'SOW Units'!L482</f>
        <v>0</v>
      </c>
      <c r="F1968" s="34">
        <f>'SOW Units'!G482</f>
        <v>1</v>
      </c>
      <c r="G1968" s="244">
        <f t="shared" si="359"/>
        <v>0</v>
      </c>
      <c r="H1968" s="85">
        <v>0</v>
      </c>
      <c r="I1968" s="360">
        <f t="shared" si="360"/>
        <v>0</v>
      </c>
      <c r="J1968" s="89">
        <v>0</v>
      </c>
      <c r="K1968" s="244">
        <f t="shared" si="358"/>
        <v>0</v>
      </c>
      <c r="L1968" s="93">
        <f t="shared" si="361"/>
        <v>0</v>
      </c>
      <c r="M1968" s="375">
        <f t="shared" si="362"/>
        <v>0</v>
      </c>
      <c r="N1968" s="225" t="b">
        <f t="shared" si="349"/>
        <v>0</v>
      </c>
      <c r="O1968" s="36"/>
      <c r="P1968" s="36"/>
      <c r="Q1968" s="36"/>
      <c r="R1968" s="36"/>
    </row>
    <row r="1969" spans="1:18" s="8" customFormat="1" ht="33" hidden="1" customHeight="1" x14ac:dyDescent="0.35">
      <c r="A1969" s="122" t="str">
        <f>'SOW Units'!B483</f>
        <v>22-13.</v>
      </c>
      <c r="B1969" s="542" t="str">
        <f>IF('SOW Units'!C483="","",'SOW Units'!C483)</f>
        <v/>
      </c>
      <c r="C1969" s="543"/>
      <c r="D1969" s="57" t="str">
        <f>IF('SOW Units'!E483="","",'SOW Units'!E483)</f>
        <v>Reimbursable*</v>
      </c>
      <c r="E1969" s="82">
        <f>'SOW Units'!L483</f>
        <v>0</v>
      </c>
      <c r="F1969" s="34">
        <f>'SOW Units'!G483</f>
        <v>1</v>
      </c>
      <c r="G1969" s="244">
        <f t="shared" si="359"/>
        <v>0</v>
      </c>
      <c r="H1969" s="85">
        <v>0</v>
      </c>
      <c r="I1969" s="360">
        <f t="shared" si="360"/>
        <v>0</v>
      </c>
      <c r="J1969" s="89">
        <v>0</v>
      </c>
      <c r="K1969" s="244">
        <f t="shared" si="358"/>
        <v>0</v>
      </c>
      <c r="L1969" s="93">
        <f t="shared" si="361"/>
        <v>0</v>
      </c>
      <c r="M1969" s="375">
        <f t="shared" si="362"/>
        <v>0</v>
      </c>
      <c r="N1969" s="225" t="b">
        <f t="shared" si="349"/>
        <v>0</v>
      </c>
      <c r="O1969" s="36"/>
      <c r="P1969" s="36"/>
      <c r="Q1969" s="36"/>
      <c r="R1969" s="36"/>
    </row>
    <row r="1970" spans="1:18" s="8" customFormat="1" ht="33" hidden="1" customHeight="1" x14ac:dyDescent="0.35">
      <c r="A1970" s="122" t="str">
        <f>'SOW Units'!B484</f>
        <v>22-14.</v>
      </c>
      <c r="B1970" s="542" t="str">
        <f>IF('SOW Units'!C484="","",'SOW Units'!C484)</f>
        <v/>
      </c>
      <c r="C1970" s="543"/>
      <c r="D1970" s="57" t="str">
        <f>IF('SOW Units'!E484="","",'SOW Units'!E484)</f>
        <v>Reimbursable*</v>
      </c>
      <c r="E1970" s="82">
        <f>'SOW Units'!L484</f>
        <v>0</v>
      </c>
      <c r="F1970" s="34">
        <f>'SOW Units'!G484</f>
        <v>1</v>
      </c>
      <c r="G1970" s="244">
        <f t="shared" si="359"/>
        <v>0</v>
      </c>
      <c r="H1970" s="85">
        <v>0</v>
      </c>
      <c r="I1970" s="360">
        <f t="shared" si="360"/>
        <v>0</v>
      </c>
      <c r="J1970" s="89">
        <v>0</v>
      </c>
      <c r="K1970" s="244">
        <f t="shared" si="358"/>
        <v>0</v>
      </c>
      <c r="L1970" s="93">
        <f t="shared" si="361"/>
        <v>0</v>
      </c>
      <c r="M1970" s="375">
        <f t="shared" si="362"/>
        <v>0</v>
      </c>
      <c r="N1970" s="225" t="b">
        <f t="shared" si="349"/>
        <v>0</v>
      </c>
      <c r="O1970" s="36"/>
      <c r="P1970" s="36"/>
      <c r="Q1970" s="36"/>
      <c r="R1970" s="36"/>
    </row>
    <row r="1971" spans="1:18" s="8" customFormat="1" ht="33" hidden="1" customHeight="1" x14ac:dyDescent="0.35">
      <c r="A1971" s="122" t="str">
        <f>'SOW Units'!B485</f>
        <v>22-15.</v>
      </c>
      <c r="B1971" s="542" t="str">
        <f>IF('SOW Units'!C485="","",'SOW Units'!C485)</f>
        <v/>
      </c>
      <c r="C1971" s="543"/>
      <c r="D1971" s="57" t="str">
        <f>IF('SOW Units'!E485="","",'SOW Units'!E485)</f>
        <v>Reimbursable*</v>
      </c>
      <c r="E1971" s="82">
        <f>'SOW Units'!L485</f>
        <v>0</v>
      </c>
      <c r="F1971" s="34">
        <f>'SOW Units'!G485</f>
        <v>1</v>
      </c>
      <c r="G1971" s="244">
        <f t="shared" si="359"/>
        <v>0</v>
      </c>
      <c r="H1971" s="85">
        <v>0</v>
      </c>
      <c r="I1971" s="360">
        <f t="shared" si="360"/>
        <v>0</v>
      </c>
      <c r="J1971" s="89">
        <v>0</v>
      </c>
      <c r="K1971" s="244">
        <f t="shared" si="358"/>
        <v>0</v>
      </c>
      <c r="L1971" s="93">
        <f t="shared" si="361"/>
        <v>0</v>
      </c>
      <c r="M1971" s="375">
        <f t="shared" si="362"/>
        <v>0</v>
      </c>
      <c r="N1971" s="225" t="b">
        <f t="shared" si="349"/>
        <v>0</v>
      </c>
      <c r="O1971" s="36"/>
      <c r="P1971" s="36"/>
      <c r="Q1971" s="36"/>
      <c r="R1971" s="36"/>
    </row>
    <row r="1972" spans="1:18" s="8" customFormat="1" ht="33" hidden="1" customHeight="1" x14ac:dyDescent="0.35">
      <c r="A1972" s="122" t="str">
        <f>'SOW Units'!B486</f>
        <v>22-16.</v>
      </c>
      <c r="B1972" s="542" t="str">
        <f>IF('SOW Units'!C486="","",'SOW Units'!C486)</f>
        <v/>
      </c>
      <c r="C1972" s="543"/>
      <c r="D1972" s="57" t="str">
        <f>IF('SOW Units'!E486="","",'SOW Units'!E486)</f>
        <v>Reimbursable*</v>
      </c>
      <c r="E1972" s="82">
        <f>'SOW Units'!L486</f>
        <v>0</v>
      </c>
      <c r="F1972" s="34">
        <f>'SOW Units'!G486</f>
        <v>1</v>
      </c>
      <c r="G1972" s="244">
        <f t="shared" si="359"/>
        <v>0</v>
      </c>
      <c r="H1972" s="85">
        <v>0</v>
      </c>
      <c r="I1972" s="360">
        <f t="shared" si="360"/>
        <v>0</v>
      </c>
      <c r="J1972" s="89">
        <v>0</v>
      </c>
      <c r="K1972" s="244">
        <f t="shared" si="358"/>
        <v>0</v>
      </c>
      <c r="L1972" s="93">
        <f t="shared" si="361"/>
        <v>0</v>
      </c>
      <c r="M1972" s="375">
        <f t="shared" si="362"/>
        <v>0</v>
      </c>
      <c r="N1972" s="225" t="b">
        <f t="shared" si="349"/>
        <v>0</v>
      </c>
      <c r="O1972" s="36"/>
      <c r="P1972" s="36"/>
      <c r="Q1972" s="36"/>
      <c r="R1972" s="36"/>
    </row>
    <row r="1973" spans="1:18" s="8" customFormat="1" ht="33" hidden="1" customHeight="1" x14ac:dyDescent="0.35">
      <c r="A1973" s="122" t="str">
        <f>'SOW Units'!B487</f>
        <v>22-17.</v>
      </c>
      <c r="B1973" s="542" t="str">
        <f>IF('SOW Units'!C487="","",'SOW Units'!C487)</f>
        <v/>
      </c>
      <c r="C1973" s="543"/>
      <c r="D1973" s="57" t="str">
        <f>IF('SOW Units'!E487="","",'SOW Units'!E487)</f>
        <v>Reimbursable*</v>
      </c>
      <c r="E1973" s="82">
        <f>'SOW Units'!L487</f>
        <v>0</v>
      </c>
      <c r="F1973" s="34">
        <f>'SOW Units'!G487</f>
        <v>1</v>
      </c>
      <c r="G1973" s="244">
        <f t="shared" si="359"/>
        <v>0</v>
      </c>
      <c r="H1973" s="85">
        <v>0</v>
      </c>
      <c r="I1973" s="360">
        <f t="shared" si="360"/>
        <v>0</v>
      </c>
      <c r="J1973" s="89">
        <v>0</v>
      </c>
      <c r="K1973" s="244">
        <f t="shared" si="358"/>
        <v>0</v>
      </c>
      <c r="L1973" s="93">
        <f t="shared" si="361"/>
        <v>0</v>
      </c>
      <c r="M1973" s="375">
        <f t="shared" si="362"/>
        <v>0</v>
      </c>
      <c r="N1973" s="225" t="b">
        <f t="shared" si="349"/>
        <v>0</v>
      </c>
      <c r="O1973" s="36"/>
      <c r="P1973" s="36"/>
      <c r="Q1973" s="36"/>
      <c r="R1973" s="36"/>
    </row>
    <row r="1974" spans="1:18" s="8" customFormat="1" ht="33" hidden="1" customHeight="1" x14ac:dyDescent="0.35">
      <c r="A1974" s="122" t="str">
        <f>'SOW Units'!B488</f>
        <v>22-18.</v>
      </c>
      <c r="B1974" s="542" t="str">
        <f>IF('SOW Units'!C488="","",'SOW Units'!C488)</f>
        <v/>
      </c>
      <c r="C1974" s="543"/>
      <c r="D1974" s="57" t="str">
        <f>IF('SOW Units'!E488="","",'SOW Units'!E488)</f>
        <v>Reimbursable*</v>
      </c>
      <c r="E1974" s="82">
        <f>'SOW Units'!L488</f>
        <v>0</v>
      </c>
      <c r="F1974" s="34">
        <f>'SOW Units'!G488</f>
        <v>1</v>
      </c>
      <c r="G1974" s="244">
        <f t="shared" si="359"/>
        <v>0</v>
      </c>
      <c r="H1974" s="85">
        <v>0</v>
      </c>
      <c r="I1974" s="360">
        <f t="shared" si="360"/>
        <v>0</v>
      </c>
      <c r="J1974" s="89">
        <v>0</v>
      </c>
      <c r="K1974" s="244">
        <f t="shared" si="358"/>
        <v>0</v>
      </c>
      <c r="L1974" s="93">
        <f t="shared" si="361"/>
        <v>0</v>
      </c>
      <c r="M1974" s="375">
        <f t="shared" si="362"/>
        <v>0</v>
      </c>
      <c r="N1974" s="225" t="b">
        <f t="shared" si="349"/>
        <v>0</v>
      </c>
      <c r="O1974" s="36"/>
      <c r="P1974" s="36"/>
      <c r="Q1974" s="36"/>
      <c r="R1974" s="36"/>
    </row>
    <row r="1975" spans="1:18" s="8" customFormat="1" ht="33" hidden="1" customHeight="1" x14ac:dyDescent="0.35">
      <c r="A1975" s="122" t="str">
        <f>'SOW Units'!B489</f>
        <v>22-19.</v>
      </c>
      <c r="B1975" s="542" t="str">
        <f>IF('SOW Units'!C489="","",'SOW Units'!C489)</f>
        <v/>
      </c>
      <c r="C1975" s="543"/>
      <c r="D1975" s="57" t="str">
        <f>IF('SOW Units'!E489="","",'SOW Units'!E489)</f>
        <v>Reimbursable*</v>
      </c>
      <c r="E1975" s="82">
        <f>'SOW Units'!L489</f>
        <v>0</v>
      </c>
      <c r="F1975" s="34">
        <f>'SOW Units'!G489</f>
        <v>1</v>
      </c>
      <c r="G1975" s="244">
        <f t="shared" si="359"/>
        <v>0</v>
      </c>
      <c r="H1975" s="85">
        <v>0</v>
      </c>
      <c r="I1975" s="360">
        <f t="shared" si="360"/>
        <v>0</v>
      </c>
      <c r="J1975" s="89">
        <v>0</v>
      </c>
      <c r="K1975" s="244">
        <f t="shared" si="358"/>
        <v>0</v>
      </c>
      <c r="L1975" s="93">
        <f t="shared" si="361"/>
        <v>0</v>
      </c>
      <c r="M1975" s="375">
        <f t="shared" si="362"/>
        <v>0</v>
      </c>
      <c r="N1975" s="225" t="b">
        <f t="shared" si="349"/>
        <v>0</v>
      </c>
      <c r="O1975" s="36"/>
      <c r="P1975" s="36"/>
      <c r="Q1975" s="36"/>
      <c r="R1975" s="36"/>
    </row>
    <row r="1976" spans="1:18" s="8" customFormat="1" ht="33" hidden="1" customHeight="1" x14ac:dyDescent="0.35">
      <c r="A1976" s="122" t="str">
        <f>'SOW Units'!B490</f>
        <v>22-20.</v>
      </c>
      <c r="B1976" s="542" t="str">
        <f>IF('SOW Units'!C490="","",'SOW Units'!C490)</f>
        <v/>
      </c>
      <c r="C1976" s="543"/>
      <c r="D1976" s="57" t="str">
        <f>IF('SOW Units'!E490="","",'SOW Units'!E490)</f>
        <v>Reimbursable*</v>
      </c>
      <c r="E1976" s="82">
        <f>'SOW Units'!L490</f>
        <v>0</v>
      </c>
      <c r="F1976" s="34">
        <f>'SOW Units'!G490</f>
        <v>1</v>
      </c>
      <c r="G1976" s="244">
        <f t="shared" si="359"/>
        <v>0</v>
      </c>
      <c r="H1976" s="85">
        <v>0</v>
      </c>
      <c r="I1976" s="360">
        <f t="shared" si="360"/>
        <v>0</v>
      </c>
      <c r="J1976" s="89">
        <v>0</v>
      </c>
      <c r="K1976" s="244">
        <f t="shared" si="358"/>
        <v>0</v>
      </c>
      <c r="L1976" s="93">
        <f t="shared" si="361"/>
        <v>0</v>
      </c>
      <c r="M1976" s="375">
        <f t="shared" si="362"/>
        <v>0</v>
      </c>
      <c r="N1976" s="225" t="b">
        <f t="shared" si="349"/>
        <v>0</v>
      </c>
      <c r="O1976" s="36"/>
      <c r="P1976" s="36"/>
      <c r="Q1976" s="36"/>
      <c r="R1976" s="36"/>
    </row>
    <row r="1977" spans="1:18" s="8" customFormat="1" ht="33" hidden="1" customHeight="1" x14ac:dyDescent="0.35">
      <c r="A1977" s="122" t="str">
        <f>'SOW Units'!B491</f>
        <v>22-21.</v>
      </c>
      <c r="B1977" s="542" t="str">
        <f>IF('SOW Units'!C491="","",'SOW Units'!C491)</f>
        <v/>
      </c>
      <c r="C1977" s="543"/>
      <c r="D1977" s="57" t="str">
        <f>IF('SOW Units'!E491="","",'SOW Units'!E491)</f>
        <v>Reimbursable*</v>
      </c>
      <c r="E1977" s="82">
        <f>'SOW Units'!L491</f>
        <v>0</v>
      </c>
      <c r="F1977" s="34">
        <f>'SOW Units'!G491</f>
        <v>1</v>
      </c>
      <c r="G1977" s="244">
        <f t="shared" si="359"/>
        <v>0</v>
      </c>
      <c r="H1977" s="85">
        <v>0</v>
      </c>
      <c r="I1977" s="360">
        <f t="shared" si="360"/>
        <v>0</v>
      </c>
      <c r="J1977" s="89">
        <v>0</v>
      </c>
      <c r="K1977" s="244">
        <f t="shared" si="358"/>
        <v>0</v>
      </c>
      <c r="L1977" s="93">
        <f t="shared" si="361"/>
        <v>0</v>
      </c>
      <c r="M1977" s="375">
        <f t="shared" si="362"/>
        <v>0</v>
      </c>
      <c r="N1977" s="225" t="b">
        <f t="shared" si="349"/>
        <v>0</v>
      </c>
      <c r="O1977" s="36"/>
      <c r="P1977" s="36"/>
      <c r="Q1977" s="36"/>
      <c r="R1977" s="36"/>
    </row>
    <row r="1978" spans="1:18" s="8" customFormat="1" ht="33" hidden="1" customHeight="1" x14ac:dyDescent="0.35">
      <c r="A1978" s="122" t="str">
        <f>'SOW Units'!B492</f>
        <v>22-22.</v>
      </c>
      <c r="B1978" s="542" t="str">
        <f>IF('SOW Units'!C492="","",'SOW Units'!C492)</f>
        <v/>
      </c>
      <c r="C1978" s="543"/>
      <c r="D1978" s="57" t="str">
        <f>IF('SOW Units'!E492="","",'SOW Units'!E492)</f>
        <v>Reimbursable*</v>
      </c>
      <c r="E1978" s="82">
        <f>'SOW Units'!L492</f>
        <v>0</v>
      </c>
      <c r="F1978" s="34">
        <f>'SOW Units'!G492</f>
        <v>1</v>
      </c>
      <c r="G1978" s="244">
        <f t="shared" si="359"/>
        <v>0</v>
      </c>
      <c r="H1978" s="85">
        <v>0</v>
      </c>
      <c r="I1978" s="360">
        <f t="shared" si="360"/>
        <v>0</v>
      </c>
      <c r="J1978" s="89">
        <v>0</v>
      </c>
      <c r="K1978" s="244">
        <f t="shared" si="358"/>
        <v>0</v>
      </c>
      <c r="L1978" s="93">
        <f t="shared" si="361"/>
        <v>0</v>
      </c>
      <c r="M1978" s="375">
        <f t="shared" si="362"/>
        <v>0</v>
      </c>
      <c r="N1978" s="225" t="b">
        <f t="shared" si="349"/>
        <v>0</v>
      </c>
      <c r="O1978" s="36"/>
      <c r="P1978" s="36"/>
      <c r="Q1978" s="36"/>
      <c r="R1978" s="36"/>
    </row>
    <row r="1979" spans="1:18" s="8" customFormat="1" ht="33" hidden="1" customHeight="1" x14ac:dyDescent="0.35">
      <c r="A1979" s="122" t="str">
        <f>'SOW Units'!B493</f>
        <v>22-23.</v>
      </c>
      <c r="B1979" s="542" t="str">
        <f>IF('SOW Units'!C493="","",'SOW Units'!C493)</f>
        <v/>
      </c>
      <c r="C1979" s="543"/>
      <c r="D1979" s="57" t="str">
        <f>IF('SOW Units'!E493="","",'SOW Units'!E493)</f>
        <v>Reimbursable*</v>
      </c>
      <c r="E1979" s="82">
        <f>'SOW Units'!L493</f>
        <v>0</v>
      </c>
      <c r="F1979" s="34">
        <f>'SOW Units'!G493</f>
        <v>1</v>
      </c>
      <c r="G1979" s="244">
        <f t="shared" si="359"/>
        <v>0</v>
      </c>
      <c r="H1979" s="85">
        <v>0</v>
      </c>
      <c r="I1979" s="360">
        <f t="shared" si="360"/>
        <v>0</v>
      </c>
      <c r="J1979" s="89">
        <v>0</v>
      </c>
      <c r="K1979" s="244">
        <f t="shared" si="358"/>
        <v>0</v>
      </c>
      <c r="L1979" s="93">
        <f t="shared" si="361"/>
        <v>0</v>
      </c>
      <c r="M1979" s="375">
        <f t="shared" si="362"/>
        <v>0</v>
      </c>
      <c r="N1979" s="225" t="b">
        <f t="shared" si="349"/>
        <v>0</v>
      </c>
      <c r="O1979" s="36"/>
      <c r="P1979" s="36"/>
      <c r="Q1979" s="36"/>
      <c r="R1979" s="36"/>
    </row>
    <row r="1980" spans="1:18" s="8" customFormat="1" ht="33" hidden="1" customHeight="1" x14ac:dyDescent="0.35">
      <c r="A1980" s="122" t="str">
        <f>'SOW Units'!B494</f>
        <v>22-24.</v>
      </c>
      <c r="B1980" s="542" t="str">
        <f>IF('SOW Units'!C494="","",'SOW Units'!C494)</f>
        <v/>
      </c>
      <c r="C1980" s="543"/>
      <c r="D1980" s="57" t="str">
        <f>IF('SOW Units'!E494="","",'SOW Units'!E494)</f>
        <v>Reimbursable*</v>
      </c>
      <c r="E1980" s="82">
        <f>'SOW Units'!L494</f>
        <v>0</v>
      </c>
      <c r="F1980" s="34">
        <f>'SOW Units'!G494</f>
        <v>1</v>
      </c>
      <c r="G1980" s="244">
        <f t="shared" si="359"/>
        <v>0</v>
      </c>
      <c r="H1980" s="85">
        <v>0</v>
      </c>
      <c r="I1980" s="360">
        <f t="shared" si="360"/>
        <v>0</v>
      </c>
      <c r="J1980" s="89">
        <v>0</v>
      </c>
      <c r="K1980" s="244">
        <f t="shared" si="358"/>
        <v>0</v>
      </c>
      <c r="L1980" s="93">
        <f t="shared" si="361"/>
        <v>0</v>
      </c>
      <c r="M1980" s="375">
        <f t="shared" si="362"/>
        <v>0</v>
      </c>
      <c r="N1980" s="225" t="b">
        <f t="shared" si="349"/>
        <v>0</v>
      </c>
      <c r="O1980" s="36"/>
      <c r="P1980" s="36"/>
      <c r="Q1980" s="36"/>
      <c r="R1980" s="36"/>
    </row>
    <row r="1981" spans="1:18" s="8" customFormat="1" ht="33" hidden="1" customHeight="1" x14ac:dyDescent="0.35">
      <c r="A1981" s="122" t="str">
        <f>'SOW Units'!B495</f>
        <v>22-25.</v>
      </c>
      <c r="B1981" s="542" t="str">
        <f>IF('SOW Units'!C495="","",'SOW Units'!C495)</f>
        <v/>
      </c>
      <c r="C1981" s="543"/>
      <c r="D1981" s="57" t="str">
        <f>IF('SOW Units'!E495="","",'SOW Units'!E495)</f>
        <v>Reimbursable*</v>
      </c>
      <c r="E1981" s="82">
        <f>'SOW Units'!L495</f>
        <v>0</v>
      </c>
      <c r="F1981" s="34">
        <f>'SOW Units'!G495</f>
        <v>1</v>
      </c>
      <c r="G1981" s="244">
        <f t="shared" si="359"/>
        <v>0</v>
      </c>
      <c r="H1981" s="85">
        <v>0</v>
      </c>
      <c r="I1981" s="360">
        <f t="shared" si="360"/>
        <v>0</v>
      </c>
      <c r="J1981" s="89">
        <v>0</v>
      </c>
      <c r="K1981" s="244">
        <f t="shared" si="358"/>
        <v>0</v>
      </c>
      <c r="L1981" s="93">
        <f t="shared" si="361"/>
        <v>0</v>
      </c>
      <c r="M1981" s="375">
        <f t="shared" si="362"/>
        <v>0</v>
      </c>
      <c r="N1981" s="225" t="b">
        <f t="shared" si="349"/>
        <v>0</v>
      </c>
      <c r="O1981" s="36"/>
      <c r="P1981" s="36"/>
      <c r="Q1981" s="36"/>
      <c r="R1981" s="36"/>
    </row>
    <row r="1982" spans="1:18" s="8" customFormat="1" ht="33" hidden="1" customHeight="1" x14ac:dyDescent="0.35">
      <c r="A1982" s="122" t="str">
        <f>'SOW Units'!B496</f>
        <v>22-26.</v>
      </c>
      <c r="B1982" s="542" t="str">
        <f>IF('SOW Units'!C496="","",'SOW Units'!C496)</f>
        <v/>
      </c>
      <c r="C1982" s="543"/>
      <c r="D1982" s="57" t="str">
        <f>IF('SOW Units'!E496="","",'SOW Units'!E496)</f>
        <v>Reimbursable*</v>
      </c>
      <c r="E1982" s="82">
        <f>'SOW Units'!L496</f>
        <v>0</v>
      </c>
      <c r="F1982" s="34">
        <f>'SOW Units'!G496</f>
        <v>1</v>
      </c>
      <c r="G1982" s="244">
        <f t="shared" si="359"/>
        <v>0</v>
      </c>
      <c r="H1982" s="85">
        <v>0</v>
      </c>
      <c r="I1982" s="360">
        <f t="shared" si="360"/>
        <v>0</v>
      </c>
      <c r="J1982" s="89">
        <v>0</v>
      </c>
      <c r="K1982" s="244">
        <f t="shared" si="358"/>
        <v>0</v>
      </c>
      <c r="L1982" s="93">
        <f t="shared" si="361"/>
        <v>0</v>
      </c>
      <c r="M1982" s="375">
        <f t="shared" si="362"/>
        <v>0</v>
      </c>
      <c r="N1982" s="225" t="b">
        <f t="shared" si="349"/>
        <v>0</v>
      </c>
      <c r="O1982" s="36"/>
      <c r="P1982" s="36"/>
      <c r="Q1982" s="36"/>
      <c r="R1982" s="36"/>
    </row>
    <row r="1983" spans="1:18" s="8" customFormat="1" ht="33" hidden="1" customHeight="1" x14ac:dyDescent="0.35">
      <c r="A1983" s="122" t="str">
        <f>'SOW Units'!B497</f>
        <v>22-27.</v>
      </c>
      <c r="B1983" s="542" t="str">
        <f>IF('SOW Units'!C497="","",'SOW Units'!C497)</f>
        <v/>
      </c>
      <c r="C1983" s="543"/>
      <c r="D1983" s="57" t="str">
        <f>IF('SOW Units'!E497="","",'SOW Units'!E497)</f>
        <v>Reimbursable*</v>
      </c>
      <c r="E1983" s="82">
        <f>'SOW Units'!L497</f>
        <v>0</v>
      </c>
      <c r="F1983" s="34">
        <f>'SOW Units'!G497</f>
        <v>1</v>
      </c>
      <c r="G1983" s="244">
        <f t="shared" si="359"/>
        <v>0</v>
      </c>
      <c r="H1983" s="85">
        <v>0</v>
      </c>
      <c r="I1983" s="360">
        <f t="shared" si="360"/>
        <v>0</v>
      </c>
      <c r="J1983" s="89">
        <v>0</v>
      </c>
      <c r="K1983" s="244">
        <f t="shared" si="358"/>
        <v>0</v>
      </c>
      <c r="L1983" s="93">
        <f t="shared" si="361"/>
        <v>0</v>
      </c>
      <c r="M1983" s="375">
        <f t="shared" si="362"/>
        <v>0</v>
      </c>
      <c r="N1983" s="225" t="b">
        <f t="shared" si="349"/>
        <v>0</v>
      </c>
      <c r="O1983" s="36"/>
      <c r="P1983" s="36"/>
      <c r="Q1983" s="36"/>
      <c r="R1983" s="36"/>
    </row>
    <row r="1984" spans="1:18" s="8" customFormat="1" ht="33" hidden="1" customHeight="1" x14ac:dyDescent="0.35">
      <c r="A1984" s="122" t="str">
        <f>'SOW Units'!B498</f>
        <v>22-28.</v>
      </c>
      <c r="B1984" s="542" t="str">
        <f>IF('SOW Units'!C498="","",'SOW Units'!C498)</f>
        <v/>
      </c>
      <c r="C1984" s="543"/>
      <c r="D1984" s="57" t="str">
        <f>IF('SOW Units'!E498="","",'SOW Units'!E498)</f>
        <v>Reimbursable*</v>
      </c>
      <c r="E1984" s="82">
        <f>'SOW Units'!L498</f>
        <v>0</v>
      </c>
      <c r="F1984" s="34">
        <f>'SOW Units'!G498</f>
        <v>1</v>
      </c>
      <c r="G1984" s="244">
        <f t="shared" si="359"/>
        <v>0</v>
      </c>
      <c r="H1984" s="85">
        <v>0</v>
      </c>
      <c r="I1984" s="360">
        <f t="shared" si="360"/>
        <v>0</v>
      </c>
      <c r="J1984" s="89">
        <v>0</v>
      </c>
      <c r="K1984" s="244">
        <f t="shared" si="358"/>
        <v>0</v>
      </c>
      <c r="L1984" s="93">
        <f t="shared" si="361"/>
        <v>0</v>
      </c>
      <c r="M1984" s="375">
        <f t="shared" si="362"/>
        <v>0</v>
      </c>
      <c r="N1984" s="225" t="b">
        <f t="shared" si="349"/>
        <v>0</v>
      </c>
      <c r="O1984" s="36"/>
      <c r="P1984" s="36"/>
      <c r="Q1984" s="36"/>
      <c r="R1984" s="36"/>
    </row>
    <row r="1985" spans="1:18" s="8" customFormat="1" ht="33" hidden="1" customHeight="1" x14ac:dyDescent="0.35">
      <c r="A1985" s="122" t="str">
        <f>'SOW Units'!B499</f>
        <v>22-29.</v>
      </c>
      <c r="B1985" s="542" t="str">
        <f>IF('SOW Units'!C499="","",'SOW Units'!C499)</f>
        <v/>
      </c>
      <c r="C1985" s="543"/>
      <c r="D1985" s="57" t="str">
        <f>IF('SOW Units'!E499="","",'SOW Units'!E499)</f>
        <v>Reimbursable*</v>
      </c>
      <c r="E1985" s="82">
        <f>'SOW Units'!L499</f>
        <v>0</v>
      </c>
      <c r="F1985" s="34">
        <f>'SOW Units'!G499</f>
        <v>1</v>
      </c>
      <c r="G1985" s="244">
        <f t="shared" si="359"/>
        <v>0</v>
      </c>
      <c r="H1985" s="85">
        <v>0</v>
      </c>
      <c r="I1985" s="360">
        <f t="shared" si="360"/>
        <v>0</v>
      </c>
      <c r="J1985" s="89">
        <v>0</v>
      </c>
      <c r="K1985" s="244">
        <f t="shared" si="358"/>
        <v>0</v>
      </c>
      <c r="L1985" s="93">
        <f t="shared" si="361"/>
        <v>0</v>
      </c>
      <c r="M1985" s="375">
        <f t="shared" si="362"/>
        <v>0</v>
      </c>
      <c r="N1985" s="225" t="b">
        <f t="shared" si="349"/>
        <v>0</v>
      </c>
      <c r="O1985" s="36"/>
      <c r="P1985" s="36"/>
      <c r="Q1985" s="36"/>
      <c r="R1985" s="36"/>
    </row>
    <row r="1986" spans="1:18" s="8" customFormat="1" ht="33" hidden="1" customHeight="1" x14ac:dyDescent="0.35">
      <c r="A1986" s="122" t="str">
        <f>'SOW Units'!B500</f>
        <v>22-30.</v>
      </c>
      <c r="B1986" s="542" t="str">
        <f>IF('SOW Units'!C500="","",'SOW Units'!C500)</f>
        <v/>
      </c>
      <c r="C1986" s="543"/>
      <c r="D1986" s="57" t="str">
        <f>IF('SOW Units'!E500="","",'SOW Units'!E500)</f>
        <v>Reimbursable*</v>
      </c>
      <c r="E1986" s="82">
        <f>'SOW Units'!L500</f>
        <v>0</v>
      </c>
      <c r="F1986" s="34">
        <f>'SOW Units'!G500</f>
        <v>1</v>
      </c>
      <c r="G1986" s="244">
        <f t="shared" si="359"/>
        <v>0</v>
      </c>
      <c r="H1986" s="85">
        <v>0</v>
      </c>
      <c r="I1986" s="360">
        <f t="shared" si="360"/>
        <v>0</v>
      </c>
      <c r="J1986" s="89">
        <v>0</v>
      </c>
      <c r="K1986" s="244">
        <f t="shared" si="358"/>
        <v>0</v>
      </c>
      <c r="L1986" s="93">
        <f t="shared" si="361"/>
        <v>0</v>
      </c>
      <c r="M1986" s="375">
        <f t="shared" si="362"/>
        <v>0</v>
      </c>
      <c r="N1986" s="225" t="b">
        <f t="shared" si="349"/>
        <v>0</v>
      </c>
      <c r="O1986" s="36"/>
      <c r="P1986" s="36"/>
      <c r="Q1986" s="36"/>
      <c r="R1986" s="36"/>
    </row>
    <row r="1987" spans="1:18" s="8" customFormat="1" ht="16.5" hidden="1" customHeight="1" x14ac:dyDescent="0.35">
      <c r="A1987" s="210" t="str">
        <f>'SOW Units'!$B$501</f>
        <v>23.</v>
      </c>
      <c r="B1987" s="544" t="str">
        <f>IF('SOW Units'!$C$501="","",'SOW Units'!$C$501)</f>
        <v>Contingent Funding</v>
      </c>
      <c r="C1987" s="545"/>
      <c r="D1987" s="211"/>
      <c r="E1987" s="212"/>
      <c r="F1987" s="199"/>
      <c r="G1987" s="213"/>
      <c r="H1987" s="214"/>
      <c r="I1987" s="362"/>
      <c r="J1987" s="215"/>
      <c r="K1987" s="213"/>
      <c r="L1987" s="216"/>
      <c r="M1987" s="376"/>
      <c r="N1987" s="225" t="b">
        <f t="shared" si="349"/>
        <v>0</v>
      </c>
      <c r="O1987" s="36"/>
      <c r="P1987" s="36"/>
      <c r="Q1987" s="36"/>
      <c r="R1987" s="36"/>
    </row>
    <row r="1988" spans="1:18" s="8" customFormat="1" ht="16.5" hidden="1" customHeight="1" thickBot="1" x14ac:dyDescent="0.35">
      <c r="A1988" s="122" t="str">
        <f>'SOW Units'!$B$502</f>
        <v>23-1.</v>
      </c>
      <c r="B1988" s="558" t="str">
        <f>IF('SOW Units'!$C$502="","",'SOW Units'!$C$502)</f>
        <v>Contingent Funding - Allowance only to be used as offset for field change orders</v>
      </c>
      <c r="C1988" s="559"/>
      <c r="D1988" s="57" t="str">
        <f>IF('SOW Units'!$E$502="","",'SOW Units'!$E$502)</f>
        <v>NOT BILLABLE</v>
      </c>
      <c r="E1988" s="82">
        <f>'SOW Units'!$L$502</f>
        <v>0</v>
      </c>
      <c r="F1988" s="34">
        <f>'SOW Units'!$G$502</f>
        <v>1</v>
      </c>
      <c r="G1988" s="244">
        <f t="shared" ref="G1988" si="363">$F1988*E1988</f>
        <v>0</v>
      </c>
      <c r="H1988" s="350" t="s">
        <v>1503</v>
      </c>
      <c r="I1988" s="363">
        <v>0</v>
      </c>
      <c r="J1988" s="265" t="s">
        <v>1503</v>
      </c>
      <c r="K1988" s="351" t="s">
        <v>1503</v>
      </c>
      <c r="L1988" s="93">
        <f>E1988</f>
        <v>0</v>
      </c>
      <c r="M1988" s="375">
        <f>G1988</f>
        <v>0</v>
      </c>
      <c r="N1988" s="225" t="b">
        <f t="shared" si="349"/>
        <v>0</v>
      </c>
      <c r="O1988" s="36"/>
      <c r="P1988" s="36"/>
      <c r="Q1988" s="36"/>
      <c r="R1988" s="36"/>
    </row>
    <row r="1989" spans="1:18" s="331" customFormat="1" ht="16.5" hidden="1" customHeight="1" thickBot="1" x14ac:dyDescent="0.35">
      <c r="A1989" s="333"/>
      <c r="B1989" s="334"/>
      <c r="C1989" s="334"/>
      <c r="D1989" s="335" t="s">
        <v>1205</v>
      </c>
      <c r="E1989" s="336"/>
      <c r="F1989" s="337"/>
      <c r="G1989" s="338">
        <f>(G1990*$J$3)*$J$2</f>
        <v>0</v>
      </c>
      <c r="H1989" s="338">
        <f>G1989-K1989-L1989</f>
        <v>0</v>
      </c>
      <c r="I1989" s="339"/>
      <c r="J1989" s="340"/>
      <c r="K1989" s="338">
        <f>(K1990*$J$3)*$J$2</f>
        <v>0</v>
      </c>
      <c r="L1989" s="338">
        <f>(L1990*$J$3)*$J$2</f>
        <v>0</v>
      </c>
      <c r="M1989" s="341"/>
      <c r="N1989" s="225" t="b">
        <f>$N$1496</f>
        <v>0</v>
      </c>
      <c r="O1989" s="342"/>
      <c r="P1989" s="342"/>
      <c r="Q1989" s="342"/>
      <c r="R1989" s="342"/>
    </row>
    <row r="1990" spans="1:18" s="348" customFormat="1" ht="17.25" hidden="1" customHeight="1" thickBot="1" x14ac:dyDescent="0.35">
      <c r="A1990" s="333"/>
      <c r="B1990" s="334"/>
      <c r="C1990" s="334"/>
      <c r="D1990" s="335" t="s">
        <v>852</v>
      </c>
      <c r="E1990" s="336"/>
      <c r="F1990" s="337"/>
      <c r="G1990" s="338">
        <f>SUM(G1497:G1988)</f>
        <v>0</v>
      </c>
      <c r="H1990" s="346">
        <f>G1990-K1990-L1990</f>
        <v>0</v>
      </c>
      <c r="I1990" s="339"/>
      <c r="J1990" s="340"/>
      <c r="K1990" s="338">
        <f>SUM(K1497:K1986)</f>
        <v>0</v>
      </c>
      <c r="L1990" s="344">
        <f>SUM(M1498:M1988)</f>
        <v>0</v>
      </c>
      <c r="M1990" s="341"/>
      <c r="N1990" s="225" t="b">
        <f>$N$1496</f>
        <v>0</v>
      </c>
      <c r="O1990" s="347"/>
      <c r="P1990" s="347"/>
      <c r="Q1990" s="347"/>
      <c r="R1990" s="347"/>
    </row>
    <row r="1991" spans="1:18" s="8" customFormat="1" ht="17.25" hidden="1" customHeight="1" thickBot="1" x14ac:dyDescent="0.35">
      <c r="A1991" s="565" t="s">
        <v>846</v>
      </c>
      <c r="B1991" s="566"/>
      <c r="C1991" s="566"/>
      <c r="D1991" s="566"/>
      <c r="E1991" s="566"/>
      <c r="F1991" s="566"/>
      <c r="G1991" s="566"/>
      <c r="H1991" s="566"/>
      <c r="I1991" s="566"/>
      <c r="J1991" s="566"/>
      <c r="K1991" s="566"/>
      <c r="L1991" s="567"/>
      <c r="M1991" s="373"/>
      <c r="N1991" s="225" t="b">
        <f>IF(SUM(E1992:E2483)&gt;0,TRUE,FALSE)</f>
        <v>0</v>
      </c>
      <c r="O1991" s="36"/>
      <c r="P1991" s="36"/>
      <c r="Q1991" s="36"/>
      <c r="R1991" s="36"/>
    </row>
    <row r="1992" spans="1:18" s="8" customFormat="1" ht="17.25" hidden="1" customHeight="1" x14ac:dyDescent="0.35">
      <c r="A1992" s="253" t="str">
        <f>'SOW Units'!B11</f>
        <v>1.</v>
      </c>
      <c r="B1992" s="548" t="str">
        <f>IF('SOW Units'!C11="","",'SOW Units'!C11)</f>
        <v>OFFICE ACTIVITIES</v>
      </c>
      <c r="C1992" s="564"/>
      <c r="D1992" s="206" t="str">
        <f>IF('SOW Units'!E11="","",'SOW Units'!E11)</f>
        <v/>
      </c>
      <c r="E1992" s="207"/>
      <c r="F1992" s="194"/>
      <c r="G1992" s="243"/>
      <c r="H1992" s="208"/>
      <c r="I1992" s="359"/>
      <c r="J1992" s="196"/>
      <c r="K1992" s="243"/>
      <c r="L1992" s="209"/>
      <c r="M1992" s="374"/>
      <c r="N1992" s="225" t="b">
        <f t="shared" si="349"/>
        <v>0</v>
      </c>
      <c r="O1992" s="36"/>
      <c r="P1992" s="36"/>
      <c r="Q1992" s="36"/>
      <c r="R1992" s="36"/>
    </row>
    <row r="1993" spans="1:18" s="8" customFormat="1" ht="16.5" hidden="1" customHeight="1" x14ac:dyDescent="0.35">
      <c r="A1993" s="122" t="str">
        <f>'SOW Units'!B12</f>
        <v>1-1.</v>
      </c>
      <c r="B1993" s="542" t="str">
        <f>IF('SOW Units'!C12="","",'SOW Units'!C12)</f>
        <v>File Review</v>
      </c>
      <c r="C1993" s="543"/>
      <c r="D1993" s="57" t="str">
        <f>IF('SOW Units'!E12="","",'SOW Units'!E12)</f>
        <v>Per Review</v>
      </c>
      <c r="E1993" s="82">
        <f>'SOW Units'!M12</f>
        <v>0</v>
      </c>
      <c r="F1993" s="34">
        <f>'SOW Units'!G12</f>
        <v>633.92999999999995</v>
      </c>
      <c r="G1993" s="244">
        <f>$F1993*E1993</f>
        <v>0</v>
      </c>
      <c r="H1993" s="85">
        <v>0</v>
      </c>
      <c r="I1993" s="360">
        <f>H1993*F1993</f>
        <v>0</v>
      </c>
      <c r="J1993" s="89">
        <v>0</v>
      </c>
      <c r="K1993" s="244">
        <f>$F1993*J1993</f>
        <v>0</v>
      </c>
      <c r="L1993" s="93">
        <f>E1993-H1993-J1993</f>
        <v>0</v>
      </c>
      <c r="M1993" s="375">
        <f>G1993-I1993-K1993</f>
        <v>0</v>
      </c>
      <c r="N1993" s="225" t="b">
        <f t="shared" si="349"/>
        <v>0</v>
      </c>
      <c r="O1993" s="36"/>
      <c r="P1993" s="36"/>
      <c r="Q1993" s="36"/>
      <c r="R1993" s="36"/>
    </row>
    <row r="1994" spans="1:18" s="8" customFormat="1" ht="16.5" hidden="1" customHeight="1" x14ac:dyDescent="0.35">
      <c r="A1994" s="122" t="str">
        <f>'SOW Units'!B13</f>
        <v>1-2.</v>
      </c>
      <c r="B1994" s="542" t="str">
        <f>IF('SOW Units'!C13="","",'SOW Units'!C13)</f>
        <v>Site Health &amp; Safety Plan</v>
      </c>
      <c r="C1994" s="543"/>
      <c r="D1994" s="57" t="str">
        <f>IF('SOW Units'!E13="","",'SOW Units'!E13)</f>
        <v>Per Site</v>
      </c>
      <c r="E1994" s="82">
        <f>'SOW Units'!M13</f>
        <v>0</v>
      </c>
      <c r="F1994" s="34">
        <f>'SOW Units'!G13</f>
        <v>376.21</v>
      </c>
      <c r="G1994" s="244">
        <f t="shared" ref="G1994:G2001" si="364">$F1994*E1994</f>
        <v>0</v>
      </c>
      <c r="H1994" s="85">
        <v>0</v>
      </c>
      <c r="I1994" s="360">
        <f t="shared" ref="I1994:I2001" si="365">H1994*F1994</f>
        <v>0</v>
      </c>
      <c r="J1994" s="89">
        <v>0</v>
      </c>
      <c r="K1994" s="244">
        <f t="shared" ref="K1994:K2056" si="366">$F1994*J1994</f>
        <v>0</v>
      </c>
      <c r="L1994" s="93">
        <f t="shared" ref="L1994:L2001" si="367">E1994-H1994-J1994</f>
        <v>0</v>
      </c>
      <c r="M1994" s="375">
        <f t="shared" ref="M1994:M2001" si="368">G1994-I1994-K1994</f>
        <v>0</v>
      </c>
      <c r="N1994" s="225" t="b">
        <f t="shared" si="349"/>
        <v>0</v>
      </c>
      <c r="O1994" s="36"/>
      <c r="P1994" s="36"/>
      <c r="Q1994" s="36"/>
      <c r="R1994" s="36"/>
    </row>
    <row r="1995" spans="1:18" s="8" customFormat="1" ht="16.5" hidden="1" customHeight="1" x14ac:dyDescent="0.35">
      <c r="A1995" s="122" t="str">
        <f>'SOW Units'!B14</f>
        <v>1-2.a.</v>
      </c>
      <c r="B1995" s="542" t="str">
        <f>IF('SOW Units'!C14="","",'SOW Units'!C14)</f>
        <v>Site Health &amp; Safety Plan for Continued Work (no cost to FDEP)</v>
      </c>
      <c r="C1995" s="543"/>
      <c r="D1995" s="57" t="str">
        <f>IF('SOW Units'!E14="","",'SOW Units'!E14)</f>
        <v>Per Site</v>
      </c>
      <c r="E1995" s="82">
        <f>'SOW Units'!M14</f>
        <v>0</v>
      </c>
      <c r="F1995" s="34">
        <f>'SOW Units'!G14</f>
        <v>0</v>
      </c>
      <c r="G1995" s="244">
        <f t="shared" si="364"/>
        <v>0</v>
      </c>
      <c r="H1995" s="85">
        <v>0</v>
      </c>
      <c r="I1995" s="360">
        <f t="shared" si="365"/>
        <v>0</v>
      </c>
      <c r="J1995" s="89">
        <v>0</v>
      </c>
      <c r="K1995" s="244">
        <f t="shared" si="366"/>
        <v>0</v>
      </c>
      <c r="L1995" s="93">
        <f t="shared" si="367"/>
        <v>0</v>
      </c>
      <c r="M1995" s="375">
        <f t="shared" si="368"/>
        <v>0</v>
      </c>
      <c r="N1995" s="225" t="b">
        <f t="shared" si="349"/>
        <v>0</v>
      </c>
      <c r="O1995" s="36"/>
      <c r="P1995" s="36"/>
      <c r="Q1995" s="36"/>
      <c r="R1995" s="36"/>
    </row>
    <row r="1996" spans="1:18" s="8" customFormat="1" ht="16.5" hidden="1" customHeight="1" x14ac:dyDescent="0.35">
      <c r="A1996" s="122" t="str">
        <f>'SOW Units'!B15</f>
        <v>1-3.</v>
      </c>
      <c r="B1996" s="542" t="str">
        <f>IF('SOW Units'!C15="","",'SOW Units'!C15)</f>
        <v>Notice of Discovery of Contamination Package (Initial or TPOC)</v>
      </c>
      <c r="C1996" s="543"/>
      <c r="D1996" s="57" t="str">
        <f>IF('SOW Units'!E15="","",'SOW Units'!E15)</f>
        <v>Per Package</v>
      </c>
      <c r="E1996" s="82">
        <f>'SOW Units'!M15</f>
        <v>0</v>
      </c>
      <c r="F1996" s="34">
        <f>'SOW Units'!G15</f>
        <v>303.87</v>
      </c>
      <c r="G1996" s="244">
        <f t="shared" si="364"/>
        <v>0</v>
      </c>
      <c r="H1996" s="85">
        <v>0</v>
      </c>
      <c r="I1996" s="360">
        <f t="shared" si="365"/>
        <v>0</v>
      </c>
      <c r="J1996" s="89">
        <v>0</v>
      </c>
      <c r="K1996" s="244">
        <f t="shared" si="366"/>
        <v>0</v>
      </c>
      <c r="L1996" s="93">
        <f t="shared" si="367"/>
        <v>0</v>
      </c>
      <c r="M1996" s="375">
        <f t="shared" si="368"/>
        <v>0</v>
      </c>
      <c r="N1996" s="225" t="b">
        <f t="shared" si="349"/>
        <v>0</v>
      </c>
      <c r="O1996" s="36"/>
      <c r="P1996" s="36"/>
      <c r="Q1996" s="36"/>
      <c r="R1996" s="36"/>
    </row>
    <row r="1997" spans="1:18" s="8" customFormat="1" ht="16.5" hidden="1" customHeight="1" x14ac:dyDescent="0.35">
      <c r="A1997" s="122" t="str">
        <f>'SOW Units'!B16</f>
        <v>1-4.</v>
      </c>
      <c r="B1997" s="542" t="str">
        <f>IF('SOW Units'!C16="","",'SOW Units'!C16)</f>
        <v>Permit Fees (actual fee only, cost to obtain permit is included in applicable pay items)</v>
      </c>
      <c r="C1997" s="543"/>
      <c r="D1997" s="57" t="str">
        <f>IF('SOW Units'!E16="","",'SOW Units'!E16)</f>
        <v>Reimbursable*</v>
      </c>
      <c r="E1997" s="82">
        <f>'SOW Units'!M16</f>
        <v>0</v>
      </c>
      <c r="F1997" s="34">
        <f>'SOW Units'!G16</f>
        <v>1</v>
      </c>
      <c r="G1997" s="244">
        <f t="shared" si="364"/>
        <v>0</v>
      </c>
      <c r="H1997" s="85">
        <v>0</v>
      </c>
      <c r="I1997" s="360">
        <f t="shared" si="365"/>
        <v>0</v>
      </c>
      <c r="J1997" s="89">
        <v>0</v>
      </c>
      <c r="K1997" s="244">
        <f t="shared" si="366"/>
        <v>0</v>
      </c>
      <c r="L1997" s="93">
        <f t="shared" si="367"/>
        <v>0</v>
      </c>
      <c r="M1997" s="375">
        <f t="shared" si="368"/>
        <v>0</v>
      </c>
      <c r="N1997" s="225" t="b">
        <f t="shared" si="349"/>
        <v>0</v>
      </c>
      <c r="O1997" s="36"/>
      <c r="P1997" s="36"/>
      <c r="Q1997" s="36"/>
      <c r="R1997" s="36"/>
    </row>
    <row r="1998" spans="1:18" s="9" customFormat="1" ht="16.5" hidden="1" customHeight="1" x14ac:dyDescent="0.35">
      <c r="A1998" s="122" t="str">
        <f>'SOW Units'!B17</f>
        <v>1-5.</v>
      </c>
      <c r="B1998" s="542" t="str">
        <f>IF('SOW Units'!C17="","",'SOW Units'!C17)</f>
        <v>Off-Site Property Access Agreement</v>
      </c>
      <c r="C1998" s="543"/>
      <c r="D1998" s="57" t="str">
        <f>IF('SOW Units'!E17="","",'SOW Units'!E17)</f>
        <v>Per Agreement</v>
      </c>
      <c r="E1998" s="82">
        <f>'SOW Units'!M17</f>
        <v>0</v>
      </c>
      <c r="F1998" s="34">
        <f>'SOW Units'!G17</f>
        <v>303.87</v>
      </c>
      <c r="G1998" s="244">
        <f t="shared" si="364"/>
        <v>0</v>
      </c>
      <c r="H1998" s="85">
        <v>0</v>
      </c>
      <c r="I1998" s="360">
        <f t="shared" si="365"/>
        <v>0</v>
      </c>
      <c r="J1998" s="89">
        <v>0</v>
      </c>
      <c r="K1998" s="244">
        <f t="shared" si="366"/>
        <v>0</v>
      </c>
      <c r="L1998" s="93">
        <f t="shared" si="367"/>
        <v>0</v>
      </c>
      <c r="M1998" s="375">
        <f t="shared" si="368"/>
        <v>0</v>
      </c>
      <c r="N1998" s="225" t="b">
        <f t="shared" si="349"/>
        <v>0</v>
      </c>
      <c r="O1998" s="45"/>
      <c r="P1998" s="45"/>
      <c r="Q1998" s="45"/>
      <c r="R1998" s="45"/>
    </row>
    <row r="1999" spans="1:18" s="8" customFormat="1" ht="16.5" hidden="1" customHeight="1" x14ac:dyDescent="0.35">
      <c r="A1999" s="122" t="str">
        <f>'SOW Units'!B18</f>
        <v>1-5.a.</v>
      </c>
      <c r="B1999" s="542" t="str">
        <f>IF('SOW Units'!C18="","",'SOW Units'!C18)</f>
        <v>Site Property Access Agreement for Source Property (no cost to FDEP)</v>
      </c>
      <c r="C1999" s="543"/>
      <c r="D1999" s="57" t="str">
        <f>IF('SOW Units'!E18="","",'SOW Units'!E18)</f>
        <v>Per Agreement</v>
      </c>
      <c r="E1999" s="82">
        <f>'SOW Units'!M18</f>
        <v>0</v>
      </c>
      <c r="F1999" s="34">
        <f>'SOW Units'!G18</f>
        <v>0</v>
      </c>
      <c r="G1999" s="244">
        <f t="shared" si="364"/>
        <v>0</v>
      </c>
      <c r="H1999" s="85">
        <v>0</v>
      </c>
      <c r="I1999" s="360">
        <f t="shared" si="365"/>
        <v>0</v>
      </c>
      <c r="J1999" s="89">
        <v>0</v>
      </c>
      <c r="K1999" s="244">
        <f t="shared" si="366"/>
        <v>0</v>
      </c>
      <c r="L1999" s="93">
        <f t="shared" si="367"/>
        <v>0</v>
      </c>
      <c r="M1999" s="375">
        <f t="shared" si="368"/>
        <v>0</v>
      </c>
      <c r="N1999" s="225" t="b">
        <f t="shared" si="349"/>
        <v>0</v>
      </c>
      <c r="O1999" s="36"/>
      <c r="P1999" s="36"/>
      <c r="Q1999" s="36"/>
      <c r="R1999" s="36"/>
    </row>
    <row r="2000" spans="1:18" s="8" customFormat="1" ht="16.5" hidden="1" customHeight="1" x14ac:dyDescent="0.35">
      <c r="A2000" s="122" t="str">
        <f>'SOW Units'!B19</f>
        <v>1-6.</v>
      </c>
      <c r="B2000" s="542" t="str">
        <f>IF('SOW Units'!C19="","",'SOW Units'!C19)</f>
        <v>Project Specific Financial Guarantee Bond (if required by FDEP)</v>
      </c>
      <c r="C2000" s="543"/>
      <c r="D2000" s="57" t="str">
        <f>IF('SOW Units'!E19="","",'SOW Units'!E19)</f>
        <v>Reimbursable*</v>
      </c>
      <c r="E2000" s="82">
        <f>'SOW Units'!M19</f>
        <v>0</v>
      </c>
      <c r="F2000" s="34">
        <f>'SOW Units'!G19</f>
        <v>1</v>
      </c>
      <c r="G2000" s="244">
        <f t="shared" si="364"/>
        <v>0</v>
      </c>
      <c r="H2000" s="85">
        <v>0</v>
      </c>
      <c r="I2000" s="360">
        <f t="shared" si="365"/>
        <v>0</v>
      </c>
      <c r="J2000" s="89">
        <v>0</v>
      </c>
      <c r="K2000" s="244">
        <f t="shared" si="366"/>
        <v>0</v>
      </c>
      <c r="L2000" s="93">
        <f t="shared" si="367"/>
        <v>0</v>
      </c>
      <c r="M2000" s="375">
        <f t="shared" si="368"/>
        <v>0</v>
      </c>
      <c r="N2000" s="225" t="b">
        <f t="shared" si="349"/>
        <v>0</v>
      </c>
      <c r="O2000" s="36"/>
      <c r="P2000" s="36"/>
      <c r="Q2000" s="36"/>
      <c r="R2000" s="36"/>
    </row>
    <row r="2001" spans="1:18" s="8" customFormat="1" ht="16.5" hidden="1" customHeight="1" x14ac:dyDescent="0.35">
      <c r="A2001" s="122" t="str">
        <f>'SOW Units'!B20</f>
        <v>1-7.</v>
      </c>
      <c r="B2001" s="568" t="str">
        <f>IF('SOW Units'!C20="","",'SOW Units'!C20)</f>
        <v>6% Handling Fee for Cost Reimbursable Items</v>
      </c>
      <c r="C2001" s="569"/>
      <c r="D2001" s="57" t="str">
        <f>IF('SOW Units'!E20="","",'SOW Units'!E20)</f>
        <v>% Surcharge</v>
      </c>
      <c r="E2001" s="82">
        <f>'SOW Units'!M20</f>
        <v>0</v>
      </c>
      <c r="F2001" s="34">
        <f>'SOW Units'!G20</f>
        <v>0.06</v>
      </c>
      <c r="G2001" s="244">
        <f t="shared" si="364"/>
        <v>0</v>
      </c>
      <c r="H2001" s="395">
        <f>SUMIF(D1992:D2481,"Reimbursable*",H1992:H2481)</f>
        <v>0</v>
      </c>
      <c r="I2001" s="360">
        <f t="shared" si="365"/>
        <v>0</v>
      </c>
      <c r="J2001" s="396">
        <f>SUMIF(D1992:D2481,"Reimbursable*",J1992:J2481)</f>
        <v>0</v>
      </c>
      <c r="K2001" s="244">
        <f t="shared" si="366"/>
        <v>0</v>
      </c>
      <c r="L2001" s="93">
        <f t="shared" si="367"/>
        <v>0</v>
      </c>
      <c r="M2001" s="375">
        <f t="shared" si="368"/>
        <v>0</v>
      </c>
      <c r="N2001" s="225" t="b">
        <f t="shared" si="349"/>
        <v>0</v>
      </c>
      <c r="O2001" s="36"/>
      <c r="P2001" s="36"/>
      <c r="Q2001" s="36"/>
      <c r="R2001" s="36"/>
    </row>
    <row r="2002" spans="1:18" s="8" customFormat="1" ht="17.25" hidden="1" customHeight="1" x14ac:dyDescent="0.35">
      <c r="A2002" s="253" t="str">
        <f>'SOW Units'!B21</f>
        <v>2.</v>
      </c>
      <c r="B2002" s="560" t="str">
        <f>IF('SOW Units'!C21="","",'SOW Units'!C21)</f>
        <v>FIELD ACTIVITIES - GENERAL</v>
      </c>
      <c r="C2002" s="561"/>
      <c r="D2002" s="206" t="str">
        <f>IF('SOW Units'!E21="","",'SOW Units'!E21)</f>
        <v/>
      </c>
      <c r="E2002" s="207"/>
      <c r="F2002" s="194"/>
      <c r="G2002" s="243"/>
      <c r="H2002" s="208"/>
      <c r="I2002" s="359"/>
      <c r="J2002" s="196"/>
      <c r="K2002" s="243"/>
      <c r="L2002" s="209"/>
      <c r="M2002" s="374"/>
      <c r="N2002" s="225" t="b">
        <f t="shared" si="349"/>
        <v>0</v>
      </c>
      <c r="O2002" s="36"/>
      <c r="P2002" s="36"/>
      <c r="Q2002" s="36"/>
      <c r="R2002" s="36"/>
    </row>
    <row r="2003" spans="1:18" s="9" customFormat="1" ht="16.5" hidden="1" customHeight="1" x14ac:dyDescent="0.35">
      <c r="A2003" s="122" t="str">
        <f>'SOW Units'!B22</f>
        <v>2-1.</v>
      </c>
      <c r="B2003" s="542" t="str">
        <f>IF('SOW Units'!C22="","",'SOW Units'!C22)</f>
        <v>Site Reconnaissance/Field Measurement Visit</v>
      </c>
      <c r="C2003" s="543"/>
      <c r="D2003" s="57" t="str">
        <f>IF('SOW Units'!E22="","",'SOW Units'!E22)</f>
        <v>Per Visit</v>
      </c>
      <c r="E2003" s="82">
        <f>'SOW Units'!M22</f>
        <v>0</v>
      </c>
      <c r="F2003" s="34">
        <f>'SOW Units'!G22</f>
        <v>607.75</v>
      </c>
      <c r="G2003" s="244">
        <f t="shared" ref="G2003:G2006" si="369">$F2003*E2003</f>
        <v>0</v>
      </c>
      <c r="H2003" s="85">
        <v>0</v>
      </c>
      <c r="I2003" s="360">
        <f t="shared" ref="I2003:I2006" si="370">H2003*F2003</f>
        <v>0</v>
      </c>
      <c r="J2003" s="89">
        <v>0</v>
      </c>
      <c r="K2003" s="244">
        <f t="shared" si="366"/>
        <v>0</v>
      </c>
      <c r="L2003" s="93">
        <f t="shared" ref="L2003:L2006" si="371">E2003-H2003-J2003</f>
        <v>0</v>
      </c>
      <c r="M2003" s="375">
        <f t="shared" ref="M2003:M2006" si="372">G2003-I2003-K2003</f>
        <v>0</v>
      </c>
      <c r="N2003" s="225" t="b">
        <f t="shared" si="349"/>
        <v>0</v>
      </c>
      <c r="O2003" s="45"/>
      <c r="P2003" s="45"/>
      <c r="Q2003" s="45"/>
      <c r="R2003" s="45"/>
    </row>
    <row r="2004" spans="1:18" s="8" customFormat="1" ht="16.5" hidden="1" customHeight="1" x14ac:dyDescent="0.35">
      <c r="A2004" s="122" t="str">
        <f>'SOW Units'!B23</f>
        <v>2-2.</v>
      </c>
      <c r="B2004" s="542" t="str">
        <f>IF('SOW Units'!C23="","",'SOW Units'!C23)</f>
        <v>Receptor Survey and Exposure Pathway Identification (excludes report)</v>
      </c>
      <c r="C2004" s="543"/>
      <c r="D2004" s="57" t="str">
        <f>IF('SOW Units'!E23="","",'SOW Units'!E23)</f>
        <v>Per Survey</v>
      </c>
      <c r="E2004" s="82">
        <f>'SOW Units'!M23</f>
        <v>0</v>
      </c>
      <c r="F2004" s="34">
        <f>'SOW Units'!G23</f>
        <v>780</v>
      </c>
      <c r="G2004" s="244">
        <f t="shared" si="369"/>
        <v>0</v>
      </c>
      <c r="H2004" s="85">
        <v>0</v>
      </c>
      <c r="I2004" s="360">
        <f t="shared" si="370"/>
        <v>0</v>
      </c>
      <c r="J2004" s="89">
        <v>0</v>
      </c>
      <c r="K2004" s="244">
        <f t="shared" si="366"/>
        <v>0</v>
      </c>
      <c r="L2004" s="93">
        <f t="shared" si="371"/>
        <v>0</v>
      </c>
      <c r="M2004" s="375">
        <f t="shared" si="372"/>
        <v>0</v>
      </c>
      <c r="N2004" s="225" t="b">
        <f t="shared" si="349"/>
        <v>0</v>
      </c>
      <c r="O2004" s="36"/>
      <c r="P2004" s="36"/>
      <c r="Q2004" s="36"/>
      <c r="R2004" s="36"/>
    </row>
    <row r="2005" spans="1:18" s="8" customFormat="1" ht="33" hidden="1" customHeight="1" x14ac:dyDescent="0.35">
      <c r="A2005" s="122" t="str">
        <f>'SOW Units'!B24</f>
        <v>2-3.</v>
      </c>
      <c r="B2005" s="542" t="str">
        <f>IF('SOW Units'!C24="","",'SOW Units'!C24)</f>
        <v>Professional Land Survey subject to FDEP authorization to perform and the SPI displaying the cost not to exceed as supported by quote(s) prior to performance</v>
      </c>
      <c r="C2005" s="543"/>
      <c r="D2005" s="57" t="str">
        <f>IF('SOW Units'!E24="","",'SOW Units'!E24)</f>
        <v>Reimbursable*</v>
      </c>
      <c r="E2005" s="82">
        <f>'SOW Units'!M24</f>
        <v>0</v>
      </c>
      <c r="F2005" s="34">
        <f>'SOW Units'!G24</f>
        <v>1</v>
      </c>
      <c r="G2005" s="244">
        <f t="shared" si="369"/>
        <v>0</v>
      </c>
      <c r="H2005" s="85">
        <v>0</v>
      </c>
      <c r="I2005" s="360">
        <f t="shared" si="370"/>
        <v>0</v>
      </c>
      <c r="J2005" s="89">
        <v>0</v>
      </c>
      <c r="K2005" s="244">
        <f t="shared" si="366"/>
        <v>0</v>
      </c>
      <c r="L2005" s="93">
        <f t="shared" si="371"/>
        <v>0</v>
      </c>
      <c r="M2005" s="375">
        <f t="shared" si="372"/>
        <v>0</v>
      </c>
      <c r="N2005" s="225" t="b">
        <f t="shared" si="349"/>
        <v>0</v>
      </c>
      <c r="O2005" s="36"/>
      <c r="P2005" s="36"/>
      <c r="Q2005" s="36"/>
      <c r="R2005" s="36"/>
    </row>
    <row r="2006" spans="1:18" s="8" customFormat="1" ht="16.5" hidden="1" customHeight="1" x14ac:dyDescent="0.35">
      <c r="A2006" s="122" t="str">
        <f>'SOW Units'!B25</f>
        <v>2-4.</v>
      </c>
      <c r="B2006" s="542" t="str">
        <f>IF('SOW Units'!C25="","",'SOW Units'!C25)</f>
        <v>Contractor Oversight for Non-Price Schedule Activities</v>
      </c>
      <c r="C2006" s="543"/>
      <c r="D2006" s="57" t="str">
        <f>IF('SOW Units'!E25="","",'SOW Units'!E25)</f>
        <v>Per Day</v>
      </c>
      <c r="E2006" s="82">
        <f>'SOW Units'!M25</f>
        <v>0</v>
      </c>
      <c r="F2006" s="34">
        <f>'SOW Units'!G25</f>
        <v>1050</v>
      </c>
      <c r="G2006" s="244">
        <f t="shared" si="369"/>
        <v>0</v>
      </c>
      <c r="H2006" s="85">
        <v>0</v>
      </c>
      <c r="I2006" s="360">
        <f t="shared" si="370"/>
        <v>0</v>
      </c>
      <c r="J2006" s="89">
        <v>0</v>
      </c>
      <c r="K2006" s="244">
        <f t="shared" si="366"/>
        <v>0</v>
      </c>
      <c r="L2006" s="93">
        <f t="shared" si="371"/>
        <v>0</v>
      </c>
      <c r="M2006" s="375">
        <f t="shared" si="372"/>
        <v>0</v>
      </c>
      <c r="N2006" s="225" t="b">
        <f t="shared" si="349"/>
        <v>0</v>
      </c>
      <c r="O2006" s="36"/>
      <c r="P2006" s="36"/>
      <c r="Q2006" s="36"/>
      <c r="R2006" s="36"/>
    </row>
    <row r="2007" spans="1:18" s="8" customFormat="1" ht="17.25" hidden="1" customHeight="1" x14ac:dyDescent="0.35">
      <c r="A2007" s="253" t="str">
        <f>'SOW Units'!B26</f>
        <v>3.</v>
      </c>
      <c r="B2007" s="560" t="str">
        <f>IF('SOW Units'!C26="","",'SOW Units'!C26)</f>
        <v>MOBILIZATION</v>
      </c>
      <c r="C2007" s="561"/>
      <c r="D2007" s="206" t="str">
        <f>IF('SOW Units'!E26="","",'SOW Units'!E26)</f>
        <v/>
      </c>
      <c r="E2007" s="207"/>
      <c r="F2007" s="194"/>
      <c r="G2007" s="243"/>
      <c r="H2007" s="208"/>
      <c r="I2007" s="359"/>
      <c r="J2007" s="196"/>
      <c r="K2007" s="243"/>
      <c r="L2007" s="209"/>
      <c r="M2007" s="374"/>
      <c r="N2007" s="225" t="b">
        <f t="shared" si="349"/>
        <v>0</v>
      </c>
      <c r="O2007" s="36"/>
      <c r="P2007" s="36"/>
      <c r="Q2007" s="36"/>
      <c r="R2007" s="36"/>
    </row>
    <row r="2008" spans="1:18" s="8" customFormat="1" ht="16.5" hidden="1" customHeight="1" x14ac:dyDescent="0.35">
      <c r="A2008" s="122" t="str">
        <f>'SOW Units'!B27</f>
        <v>3-1.</v>
      </c>
      <c r="B2008" s="542" t="str">
        <f>IF('SOW Units'!C27="","",'SOW Units'!C27)</f>
        <v>Mobilization, Light Duty Vehicle (car or 1/2 ton truck) - ≤ 100 miles each way</v>
      </c>
      <c r="C2008" s="543"/>
      <c r="D2008" s="57" t="str">
        <f>IF('SOW Units'!E27="","",'SOW Units'!E27)</f>
        <v>Per Round Trip</v>
      </c>
      <c r="E2008" s="82">
        <f>'SOW Units'!M27</f>
        <v>0</v>
      </c>
      <c r="F2008" s="34">
        <f>'SOW Units'!G27</f>
        <v>425.41</v>
      </c>
      <c r="G2008" s="244">
        <f t="shared" ref="G2008:G2027" si="373">$F2008*E2008</f>
        <v>0</v>
      </c>
      <c r="H2008" s="85">
        <v>0</v>
      </c>
      <c r="I2008" s="360">
        <f t="shared" ref="I2008:I2027" si="374">H2008*F2008</f>
        <v>0</v>
      </c>
      <c r="J2008" s="89">
        <v>0</v>
      </c>
      <c r="K2008" s="244">
        <f t="shared" si="366"/>
        <v>0</v>
      </c>
      <c r="L2008" s="93">
        <f t="shared" ref="L2008:L2027" si="375">E2008-H2008-J2008</f>
        <v>0</v>
      </c>
      <c r="M2008" s="375">
        <f t="shared" ref="M2008:M2027" si="376">G2008-I2008-K2008</f>
        <v>0</v>
      </c>
      <c r="N2008" s="225" t="b">
        <f t="shared" si="349"/>
        <v>0</v>
      </c>
      <c r="O2008" s="36"/>
      <c r="P2008" s="36"/>
      <c r="Q2008" s="36"/>
      <c r="R2008" s="36"/>
    </row>
    <row r="2009" spans="1:18" s="8" customFormat="1" ht="16.5" hidden="1" customHeight="1" x14ac:dyDescent="0.35">
      <c r="A2009" s="122" t="str">
        <f>'SOW Units'!B28</f>
        <v>3-2.</v>
      </c>
      <c r="B2009" s="542" t="str">
        <f>IF('SOW Units'!C28="","",'SOW Units'!C28)</f>
        <v>Mobilization, Light Duty Vehicle  (car or 1/2 ton truck) - &gt; 100 miles each way</v>
      </c>
      <c r="C2009" s="543"/>
      <c r="D2009" s="57" t="str">
        <f>IF('SOW Units'!E28="","",'SOW Units'!E28)</f>
        <v>Per Round Trip</v>
      </c>
      <c r="E2009" s="82">
        <f>'SOW Units'!M28</f>
        <v>0</v>
      </c>
      <c r="F2009" s="34">
        <f>'SOW Units'!G28</f>
        <v>607.75</v>
      </c>
      <c r="G2009" s="244">
        <f t="shared" si="373"/>
        <v>0</v>
      </c>
      <c r="H2009" s="85">
        <v>0</v>
      </c>
      <c r="I2009" s="360">
        <f t="shared" si="374"/>
        <v>0</v>
      </c>
      <c r="J2009" s="89">
        <v>0</v>
      </c>
      <c r="K2009" s="244">
        <f t="shared" si="366"/>
        <v>0</v>
      </c>
      <c r="L2009" s="93">
        <f t="shared" si="375"/>
        <v>0</v>
      </c>
      <c r="M2009" s="375">
        <f t="shared" si="376"/>
        <v>0</v>
      </c>
      <c r="N2009" s="225" t="b">
        <f t="shared" si="349"/>
        <v>0</v>
      </c>
      <c r="O2009" s="36"/>
      <c r="P2009" s="36"/>
      <c r="Q2009" s="36"/>
      <c r="R2009" s="36"/>
    </row>
    <row r="2010" spans="1:18" s="8" customFormat="1" ht="16.5" hidden="1" customHeight="1" x14ac:dyDescent="0.35">
      <c r="A2010" s="122" t="str">
        <f>'SOW Units'!B29</f>
        <v>3-3.</v>
      </c>
      <c r="B2010" s="542" t="str">
        <f>IF('SOW Units'!C29="","",'SOW Units'!C29)</f>
        <v>Heavy Duty/Stakebed Truck (3/4 ton +) - ≤ 100 miles each way</v>
      </c>
      <c r="C2010" s="543"/>
      <c r="D2010" s="57" t="str">
        <f>IF('SOW Units'!E29="","",'SOW Units'!E29)</f>
        <v>Per Round Trip</v>
      </c>
      <c r="E2010" s="82">
        <f>'SOW Units'!M29</f>
        <v>0</v>
      </c>
      <c r="F2010" s="34">
        <f>'SOW Units'!G29</f>
        <v>486.2</v>
      </c>
      <c r="G2010" s="244">
        <f t="shared" si="373"/>
        <v>0</v>
      </c>
      <c r="H2010" s="85">
        <v>0</v>
      </c>
      <c r="I2010" s="360">
        <f t="shared" si="374"/>
        <v>0</v>
      </c>
      <c r="J2010" s="89">
        <v>0</v>
      </c>
      <c r="K2010" s="244">
        <f t="shared" si="366"/>
        <v>0</v>
      </c>
      <c r="L2010" s="93">
        <f t="shared" si="375"/>
        <v>0</v>
      </c>
      <c r="M2010" s="375">
        <f t="shared" si="376"/>
        <v>0</v>
      </c>
      <c r="N2010" s="225" t="b">
        <f t="shared" si="349"/>
        <v>0</v>
      </c>
      <c r="O2010" s="36"/>
      <c r="P2010" s="36"/>
      <c r="Q2010" s="36"/>
      <c r="R2010" s="36"/>
    </row>
    <row r="2011" spans="1:18" s="8" customFormat="1" ht="16.5" hidden="1" customHeight="1" x14ac:dyDescent="0.35">
      <c r="A2011" s="122" t="str">
        <f>'SOW Units'!B30</f>
        <v>3-4.</v>
      </c>
      <c r="B2011" s="542" t="str">
        <f>IF('SOW Units'!C30="","",'SOW Units'!C30)</f>
        <v>Heavy Duty/Stakebed Truck (3/4 ton +) - &gt; 100 miles each way</v>
      </c>
      <c r="C2011" s="543"/>
      <c r="D2011" s="57" t="str">
        <f>IF('SOW Units'!E30="","",'SOW Units'!E30)</f>
        <v>Per Round Trip</v>
      </c>
      <c r="E2011" s="82">
        <f>'SOW Units'!M30</f>
        <v>0</v>
      </c>
      <c r="F2011" s="34">
        <f>'SOW Units'!G30</f>
        <v>850.84</v>
      </c>
      <c r="G2011" s="244">
        <f t="shared" si="373"/>
        <v>0</v>
      </c>
      <c r="H2011" s="85">
        <v>0</v>
      </c>
      <c r="I2011" s="360">
        <f t="shared" si="374"/>
        <v>0</v>
      </c>
      <c r="J2011" s="89">
        <v>0</v>
      </c>
      <c r="K2011" s="244">
        <f t="shared" si="366"/>
        <v>0</v>
      </c>
      <c r="L2011" s="93">
        <f t="shared" si="375"/>
        <v>0</v>
      </c>
      <c r="M2011" s="375">
        <f t="shared" si="376"/>
        <v>0</v>
      </c>
      <c r="N2011" s="225" t="b">
        <f t="shared" si="349"/>
        <v>0</v>
      </c>
      <c r="O2011" s="36"/>
      <c r="P2011" s="36"/>
      <c r="Q2011" s="36"/>
      <c r="R2011" s="36"/>
    </row>
    <row r="2012" spans="1:18" s="8" customFormat="1" ht="16.5" hidden="1" customHeight="1" x14ac:dyDescent="0.35">
      <c r="A2012" s="122" t="str">
        <f>'SOW Units'!B31</f>
        <v>3-5.</v>
      </c>
      <c r="B2012" s="542" t="str">
        <f>IF('SOW Units'!C31="","",'SOW Units'!C31)</f>
        <v>Work Trailer - ≤ 100 miles each way</v>
      </c>
      <c r="C2012" s="543"/>
      <c r="D2012" s="57" t="str">
        <f>IF('SOW Units'!E31="","",'SOW Units'!E31)</f>
        <v>Per Round Trip</v>
      </c>
      <c r="E2012" s="82">
        <f>'SOW Units'!M31</f>
        <v>0</v>
      </c>
      <c r="F2012" s="34">
        <f>'SOW Units'!G31</f>
        <v>231.52</v>
      </c>
      <c r="G2012" s="244">
        <f t="shared" si="373"/>
        <v>0</v>
      </c>
      <c r="H2012" s="85">
        <v>0</v>
      </c>
      <c r="I2012" s="360">
        <f t="shared" si="374"/>
        <v>0</v>
      </c>
      <c r="J2012" s="89">
        <v>0</v>
      </c>
      <c r="K2012" s="244">
        <f t="shared" si="366"/>
        <v>0</v>
      </c>
      <c r="L2012" s="93">
        <f t="shared" si="375"/>
        <v>0</v>
      </c>
      <c r="M2012" s="375">
        <f t="shared" si="376"/>
        <v>0</v>
      </c>
      <c r="N2012" s="225" t="b">
        <f t="shared" si="349"/>
        <v>0</v>
      </c>
      <c r="O2012" s="36"/>
      <c r="P2012" s="36"/>
      <c r="Q2012" s="36"/>
      <c r="R2012" s="36"/>
    </row>
    <row r="2013" spans="1:18" s="8" customFormat="1" ht="16.5" hidden="1" customHeight="1" x14ac:dyDescent="0.35">
      <c r="A2013" s="122" t="str">
        <f>'SOW Units'!B32</f>
        <v>3-6.</v>
      </c>
      <c r="B2013" s="542" t="str">
        <f>IF('SOW Units'!C32="","",'SOW Units'!C32)</f>
        <v>Work Trailer - &gt; 100 miles each way</v>
      </c>
      <c r="C2013" s="543"/>
      <c r="D2013" s="57" t="str">
        <f>IF('SOW Units'!E32="","",'SOW Units'!E32)</f>
        <v>Per Round Trip</v>
      </c>
      <c r="E2013" s="82">
        <f>'SOW Units'!M32</f>
        <v>0</v>
      </c>
      <c r="F2013" s="34">
        <f>'SOW Units'!G32</f>
        <v>347.28</v>
      </c>
      <c r="G2013" s="244">
        <f t="shared" si="373"/>
        <v>0</v>
      </c>
      <c r="H2013" s="85">
        <v>0</v>
      </c>
      <c r="I2013" s="360">
        <f t="shared" si="374"/>
        <v>0</v>
      </c>
      <c r="J2013" s="89">
        <v>0</v>
      </c>
      <c r="K2013" s="244">
        <f t="shared" si="366"/>
        <v>0</v>
      </c>
      <c r="L2013" s="93">
        <f t="shared" si="375"/>
        <v>0</v>
      </c>
      <c r="M2013" s="375">
        <f t="shared" si="376"/>
        <v>0</v>
      </c>
      <c r="N2013" s="225" t="b">
        <f t="shared" si="349"/>
        <v>0</v>
      </c>
      <c r="O2013" s="36"/>
      <c r="P2013" s="36"/>
      <c r="Q2013" s="36"/>
      <c r="R2013" s="36"/>
    </row>
    <row r="2014" spans="1:18" s="8" customFormat="1" ht="16.5" hidden="1" customHeight="1" x14ac:dyDescent="0.35">
      <c r="A2014" s="122" t="str">
        <f>'SOW Units'!B33</f>
        <v>3-7.a.</v>
      </c>
      <c r="B2014" s="542" t="str">
        <f>IF('SOW Units'!C33="","",'SOW Units'!C33)</f>
        <v>DPT Rig and Support Vehicles Mobilization - ≤ 100 miles each way</v>
      </c>
      <c r="C2014" s="543"/>
      <c r="D2014" s="57" t="str">
        <f>IF('SOW Units'!E33="","",'SOW Units'!E33)</f>
        <v>Per Round Trip</v>
      </c>
      <c r="E2014" s="82">
        <f>'SOW Units'!M33</f>
        <v>0</v>
      </c>
      <c r="F2014" s="34">
        <f>'SOW Units'!G33</f>
        <v>727.65</v>
      </c>
      <c r="G2014" s="244">
        <f t="shared" si="373"/>
        <v>0</v>
      </c>
      <c r="H2014" s="85">
        <v>0</v>
      </c>
      <c r="I2014" s="360">
        <f t="shared" si="374"/>
        <v>0</v>
      </c>
      <c r="J2014" s="89">
        <v>0</v>
      </c>
      <c r="K2014" s="244">
        <f t="shared" si="366"/>
        <v>0</v>
      </c>
      <c r="L2014" s="93">
        <f t="shared" si="375"/>
        <v>0</v>
      </c>
      <c r="M2014" s="375">
        <f t="shared" si="376"/>
        <v>0</v>
      </c>
      <c r="N2014" s="225" t="b">
        <f t="shared" si="349"/>
        <v>0</v>
      </c>
      <c r="O2014" s="36"/>
      <c r="P2014" s="36"/>
      <c r="Q2014" s="36"/>
      <c r="R2014" s="36"/>
    </row>
    <row r="2015" spans="1:18" s="8" customFormat="1" ht="16.5" hidden="1" customHeight="1" x14ac:dyDescent="0.35">
      <c r="A2015" s="122" t="str">
        <f>'SOW Units'!B34</f>
        <v>3-8.a.</v>
      </c>
      <c r="B2015" s="542" t="str">
        <f>IF('SOW Units'!C34="","",'SOW Units'!C34)</f>
        <v>DPT Rig and Support Vehicles Mobilization - &gt; 100 miles each way</v>
      </c>
      <c r="C2015" s="543"/>
      <c r="D2015" s="57" t="str">
        <f>IF('SOW Units'!E34="","",'SOW Units'!E34)</f>
        <v>Per Round Trip</v>
      </c>
      <c r="E2015" s="82">
        <f>'SOW Units'!M34</f>
        <v>0</v>
      </c>
      <c r="F2015" s="34">
        <f>'SOW Units'!G34</f>
        <v>1002.78</v>
      </c>
      <c r="G2015" s="244">
        <f t="shared" si="373"/>
        <v>0</v>
      </c>
      <c r="H2015" s="85">
        <v>0</v>
      </c>
      <c r="I2015" s="360">
        <f t="shared" si="374"/>
        <v>0</v>
      </c>
      <c r="J2015" s="89">
        <v>0</v>
      </c>
      <c r="K2015" s="244">
        <f t="shared" si="366"/>
        <v>0</v>
      </c>
      <c r="L2015" s="93">
        <f t="shared" si="375"/>
        <v>0</v>
      </c>
      <c r="M2015" s="375">
        <f t="shared" si="376"/>
        <v>0</v>
      </c>
      <c r="N2015" s="225" t="b">
        <f t="shared" si="349"/>
        <v>0</v>
      </c>
      <c r="O2015" s="36"/>
      <c r="P2015" s="36"/>
      <c r="Q2015" s="36"/>
      <c r="R2015" s="36"/>
    </row>
    <row r="2016" spans="1:18" s="8" customFormat="1" ht="33" hidden="1" customHeight="1" x14ac:dyDescent="0.35">
      <c r="A2016" s="122" t="str">
        <f>'SOW Units'!B35</f>
        <v>3-9.a.</v>
      </c>
      <c r="B2016" s="542" t="str">
        <f>IF('SOW Units'!C35="","",'SOW Units'!C35)</f>
        <v>Drill Rig and Support Vehicles Mobilization (hollow stem auger, mud rotary or sonic) - ≤ 100 miles each way</v>
      </c>
      <c r="C2016" s="543"/>
      <c r="D2016" s="57" t="str">
        <f>IF('SOW Units'!E35="","",'SOW Units'!E35)</f>
        <v>Per Round Trip</v>
      </c>
      <c r="E2016" s="82">
        <f>'SOW Units'!M35</f>
        <v>0</v>
      </c>
      <c r="F2016" s="34">
        <f>'SOW Units'!G35</f>
        <v>1018.71</v>
      </c>
      <c r="G2016" s="244">
        <f t="shared" si="373"/>
        <v>0</v>
      </c>
      <c r="H2016" s="85">
        <v>0</v>
      </c>
      <c r="I2016" s="360">
        <f t="shared" si="374"/>
        <v>0</v>
      </c>
      <c r="J2016" s="89">
        <v>0</v>
      </c>
      <c r="K2016" s="244">
        <f t="shared" si="366"/>
        <v>0</v>
      </c>
      <c r="L2016" s="93">
        <f t="shared" si="375"/>
        <v>0</v>
      </c>
      <c r="M2016" s="375">
        <f t="shared" si="376"/>
        <v>0</v>
      </c>
      <c r="N2016" s="225" t="b">
        <f t="shared" si="349"/>
        <v>0</v>
      </c>
      <c r="O2016" s="36"/>
      <c r="P2016" s="36"/>
      <c r="Q2016" s="36"/>
      <c r="R2016" s="36"/>
    </row>
    <row r="2017" spans="1:18" s="8" customFormat="1" ht="33" hidden="1" customHeight="1" x14ac:dyDescent="0.35">
      <c r="A2017" s="122" t="str">
        <f>'SOW Units'!B36</f>
        <v>3-10.a.</v>
      </c>
      <c r="B2017" s="542" t="str">
        <f>IF('SOW Units'!C36="","",'SOW Units'!C36)</f>
        <v>Drill Rig and Support Vehicles Mobilization  (hollow stem auger, mud rotary or sonic) - &gt; 100 miles each way</v>
      </c>
      <c r="C2017" s="543"/>
      <c r="D2017" s="57" t="str">
        <f>IF('SOW Units'!E36="","",'SOW Units'!E36)</f>
        <v>Per Round Trip</v>
      </c>
      <c r="E2017" s="82">
        <f>'SOW Units'!M36</f>
        <v>0</v>
      </c>
      <c r="F2017" s="34">
        <f>'SOW Units'!G36</f>
        <v>1528.06</v>
      </c>
      <c r="G2017" s="244">
        <f t="shared" si="373"/>
        <v>0</v>
      </c>
      <c r="H2017" s="85">
        <v>0</v>
      </c>
      <c r="I2017" s="360">
        <f t="shared" si="374"/>
        <v>0</v>
      </c>
      <c r="J2017" s="89">
        <v>0</v>
      </c>
      <c r="K2017" s="244">
        <f t="shared" si="366"/>
        <v>0</v>
      </c>
      <c r="L2017" s="93">
        <f t="shared" si="375"/>
        <v>0</v>
      </c>
      <c r="M2017" s="375">
        <f t="shared" si="376"/>
        <v>0</v>
      </c>
      <c r="N2017" s="225" t="b">
        <f t="shared" si="349"/>
        <v>0</v>
      </c>
      <c r="O2017" s="36"/>
      <c r="P2017" s="36"/>
      <c r="Q2017" s="36"/>
      <c r="R2017" s="36"/>
    </row>
    <row r="2018" spans="1:18" s="8" customFormat="1" ht="16.5" hidden="1" customHeight="1" x14ac:dyDescent="0.35">
      <c r="A2018" s="122" t="str">
        <f>'SOW Units'!B37</f>
        <v>3-11.</v>
      </c>
      <c r="B2018" s="542" t="str">
        <f>IF('SOW Units'!C37="","",'SOW Units'!C37)</f>
        <v>Excavator Mobilization - ≤ 100 miles each way</v>
      </c>
      <c r="C2018" s="543"/>
      <c r="D2018" s="57" t="str">
        <f>IF('SOW Units'!E37="","",'SOW Units'!E37)</f>
        <v>Per Round Trip</v>
      </c>
      <c r="E2018" s="82">
        <f>'SOW Units'!M37</f>
        <v>0</v>
      </c>
      <c r="F2018" s="34">
        <f>'SOW Units'!G37</f>
        <v>633.92999999999995</v>
      </c>
      <c r="G2018" s="244">
        <f t="shared" si="373"/>
        <v>0</v>
      </c>
      <c r="H2018" s="85">
        <v>0</v>
      </c>
      <c r="I2018" s="360">
        <f t="shared" si="374"/>
        <v>0</v>
      </c>
      <c r="J2018" s="89">
        <v>0</v>
      </c>
      <c r="K2018" s="244">
        <f t="shared" si="366"/>
        <v>0</v>
      </c>
      <c r="L2018" s="93">
        <f t="shared" si="375"/>
        <v>0</v>
      </c>
      <c r="M2018" s="375">
        <f t="shared" si="376"/>
        <v>0</v>
      </c>
      <c r="N2018" s="225" t="b">
        <f t="shared" si="349"/>
        <v>0</v>
      </c>
      <c r="O2018" s="36"/>
      <c r="P2018" s="36"/>
      <c r="Q2018" s="36"/>
      <c r="R2018" s="36"/>
    </row>
    <row r="2019" spans="1:18" s="8" customFormat="1" ht="16.5" hidden="1" customHeight="1" x14ac:dyDescent="0.35">
      <c r="A2019" s="122" t="str">
        <f>'SOW Units'!B38</f>
        <v>3-12.</v>
      </c>
      <c r="B2019" s="542" t="str">
        <f>IF('SOW Units'!C38="","",'SOW Units'!C38)</f>
        <v>Excavator Mobilization - &gt; 100 miles each way</v>
      </c>
      <c r="C2019" s="543"/>
      <c r="D2019" s="57" t="str">
        <f>IF('SOW Units'!E38="","",'SOW Units'!E38)</f>
        <v>Per Round Trip</v>
      </c>
      <c r="E2019" s="82">
        <f>'SOW Units'!M38</f>
        <v>0</v>
      </c>
      <c r="F2019" s="34">
        <f>'SOW Units'!G38</f>
        <v>992.25</v>
      </c>
      <c r="G2019" s="244">
        <f t="shared" si="373"/>
        <v>0</v>
      </c>
      <c r="H2019" s="85">
        <v>0</v>
      </c>
      <c r="I2019" s="360">
        <f t="shared" si="374"/>
        <v>0</v>
      </c>
      <c r="J2019" s="89">
        <v>0</v>
      </c>
      <c r="K2019" s="244">
        <f t="shared" si="366"/>
        <v>0</v>
      </c>
      <c r="L2019" s="93">
        <f t="shared" si="375"/>
        <v>0</v>
      </c>
      <c r="M2019" s="375">
        <f t="shared" si="376"/>
        <v>0</v>
      </c>
      <c r="N2019" s="225" t="b">
        <f t="shared" si="349"/>
        <v>0</v>
      </c>
      <c r="O2019" s="36"/>
      <c r="P2019" s="36"/>
      <c r="Q2019" s="36"/>
      <c r="R2019" s="36"/>
    </row>
    <row r="2020" spans="1:18" s="8" customFormat="1" ht="16.5" hidden="1" customHeight="1" x14ac:dyDescent="0.35">
      <c r="A2020" s="122" t="str">
        <f>'SOW Units'!B39</f>
        <v>3-13.a.</v>
      </c>
      <c r="B2020" s="542" t="str">
        <f>IF('SOW Units'!C39="","",'SOW Units'!C39)</f>
        <v>LDA Rig and Support Vehicles Mobilization - ≤ 100 miles each way</v>
      </c>
      <c r="C2020" s="543"/>
      <c r="D2020" s="57" t="str">
        <f>IF('SOW Units'!E39="","",'SOW Units'!E39)</f>
        <v>Per Round Trip</v>
      </c>
      <c r="E2020" s="82">
        <f>'SOW Units'!M39</f>
        <v>0</v>
      </c>
      <c r="F2020" s="34">
        <f>'SOW Units'!G39</f>
        <v>5448.5</v>
      </c>
      <c r="G2020" s="244">
        <f t="shared" si="373"/>
        <v>0</v>
      </c>
      <c r="H2020" s="85">
        <v>0</v>
      </c>
      <c r="I2020" s="360">
        <f t="shared" si="374"/>
        <v>0</v>
      </c>
      <c r="J2020" s="89">
        <v>0</v>
      </c>
      <c r="K2020" s="244">
        <f t="shared" si="366"/>
        <v>0</v>
      </c>
      <c r="L2020" s="93">
        <f t="shared" si="375"/>
        <v>0</v>
      </c>
      <c r="M2020" s="375">
        <f t="shared" si="376"/>
        <v>0</v>
      </c>
      <c r="N2020" s="225" t="b">
        <f t="shared" si="349"/>
        <v>0</v>
      </c>
      <c r="O2020" s="36"/>
      <c r="P2020" s="36"/>
      <c r="Q2020" s="36"/>
      <c r="R2020" s="36"/>
    </row>
    <row r="2021" spans="1:18" s="9" customFormat="1" ht="16.5" hidden="1" customHeight="1" x14ac:dyDescent="0.35">
      <c r="A2021" s="122" t="str">
        <f>'SOW Units'!B40</f>
        <v>3-14.a.</v>
      </c>
      <c r="B2021" s="542" t="str">
        <f>IF('SOW Units'!C40="","",'SOW Units'!C40)</f>
        <v>LDA Rig and Support Vehicles Mobilization - &gt; 100 miles each way</v>
      </c>
      <c r="C2021" s="543"/>
      <c r="D2021" s="57" t="str">
        <f>IF('SOW Units'!E40="","",'SOW Units'!E40)</f>
        <v>Per Round Trip</v>
      </c>
      <c r="E2021" s="82">
        <f>'SOW Units'!M40</f>
        <v>0</v>
      </c>
      <c r="F2021" s="34">
        <f>'SOW Units'!G40</f>
        <v>8891.41</v>
      </c>
      <c r="G2021" s="244">
        <f t="shared" si="373"/>
        <v>0</v>
      </c>
      <c r="H2021" s="85">
        <v>0</v>
      </c>
      <c r="I2021" s="360">
        <f t="shared" si="374"/>
        <v>0</v>
      </c>
      <c r="J2021" s="89">
        <v>0</v>
      </c>
      <c r="K2021" s="244">
        <f t="shared" si="366"/>
        <v>0</v>
      </c>
      <c r="L2021" s="93">
        <f t="shared" si="375"/>
        <v>0</v>
      </c>
      <c r="M2021" s="375">
        <f t="shared" si="376"/>
        <v>0</v>
      </c>
      <c r="N2021" s="225" t="b">
        <f t="shared" si="349"/>
        <v>0</v>
      </c>
      <c r="O2021" s="45"/>
      <c r="P2021" s="45"/>
      <c r="Q2021" s="45"/>
      <c r="R2021" s="45"/>
    </row>
    <row r="2022" spans="1:18" s="9" customFormat="1" ht="16.5" hidden="1" customHeight="1" x14ac:dyDescent="0.35">
      <c r="A2022" s="122" t="str">
        <f>'SOW Units'!B41</f>
        <v>3-15.</v>
      </c>
      <c r="B2022" s="542" t="str">
        <f>IF('SOW Units'!C41="","",'SOW Units'!C41)</f>
        <v>Loader/Backhoe Mobilization - ≤ 100 miles each way</v>
      </c>
      <c r="C2022" s="543"/>
      <c r="D2022" s="57" t="str">
        <f>IF('SOW Units'!E41="","",'SOW Units'!E41)</f>
        <v>Per Round Trip</v>
      </c>
      <c r="E2022" s="82">
        <f>'SOW Units'!M41</f>
        <v>0</v>
      </c>
      <c r="F2022" s="34">
        <f>'SOW Units'!G41</f>
        <v>425.41</v>
      </c>
      <c r="G2022" s="244">
        <f t="shared" si="373"/>
        <v>0</v>
      </c>
      <c r="H2022" s="85">
        <v>0</v>
      </c>
      <c r="I2022" s="360">
        <f t="shared" si="374"/>
        <v>0</v>
      </c>
      <c r="J2022" s="89">
        <v>0</v>
      </c>
      <c r="K2022" s="244">
        <f t="shared" si="366"/>
        <v>0</v>
      </c>
      <c r="L2022" s="93">
        <f t="shared" si="375"/>
        <v>0</v>
      </c>
      <c r="M2022" s="375">
        <f t="shared" si="376"/>
        <v>0</v>
      </c>
      <c r="N2022" s="225" t="b">
        <f t="shared" si="349"/>
        <v>0</v>
      </c>
      <c r="O2022" s="45"/>
      <c r="P2022" s="45"/>
      <c r="Q2022" s="45"/>
      <c r="R2022" s="45"/>
    </row>
    <row r="2023" spans="1:18" s="9" customFormat="1" ht="16.5" hidden="1" customHeight="1" x14ac:dyDescent="0.35">
      <c r="A2023" s="122" t="str">
        <f>'SOW Units'!B42</f>
        <v>3-16.</v>
      </c>
      <c r="B2023" s="542" t="str">
        <f>IF('SOW Units'!C42="","",'SOW Units'!C42)</f>
        <v>Loader/Backhoe Mobilization - &gt; 100 miles each way</v>
      </c>
      <c r="C2023" s="543"/>
      <c r="D2023" s="57" t="str">
        <f>IF('SOW Units'!E42="","",'SOW Units'!E42)</f>
        <v>Per Round Trip</v>
      </c>
      <c r="E2023" s="82">
        <f>'SOW Units'!M42</f>
        <v>0</v>
      </c>
      <c r="F2023" s="34">
        <f>'SOW Units'!G42</f>
        <v>607.75</v>
      </c>
      <c r="G2023" s="244">
        <f t="shared" si="373"/>
        <v>0</v>
      </c>
      <c r="H2023" s="85">
        <v>0</v>
      </c>
      <c r="I2023" s="360">
        <f t="shared" si="374"/>
        <v>0</v>
      </c>
      <c r="J2023" s="89">
        <v>0</v>
      </c>
      <c r="K2023" s="244">
        <f t="shared" si="366"/>
        <v>0</v>
      </c>
      <c r="L2023" s="93">
        <f t="shared" si="375"/>
        <v>0</v>
      </c>
      <c r="M2023" s="375">
        <f t="shared" si="376"/>
        <v>0</v>
      </c>
      <c r="N2023" s="225" t="b">
        <f t="shared" si="349"/>
        <v>0</v>
      </c>
      <c r="O2023" s="45"/>
      <c r="P2023" s="45"/>
      <c r="Q2023" s="45"/>
      <c r="R2023" s="45"/>
    </row>
    <row r="2024" spans="1:18" s="9" customFormat="1" ht="16.5" hidden="1" customHeight="1" x14ac:dyDescent="0.35">
      <c r="A2024" s="122" t="str">
        <f>'SOW Units'!B43</f>
        <v>3-17.</v>
      </c>
      <c r="B2024" s="542" t="str">
        <f>IF('SOW Units'!C43="","",'SOW Units'!C43)</f>
        <v>Mini Excavator/Loader (BobcatTM) Mobilization - ≤ 100 miles each way</v>
      </c>
      <c r="C2024" s="543"/>
      <c r="D2024" s="57" t="str">
        <f>IF('SOW Units'!E43="","",'SOW Units'!E43)</f>
        <v>Per Round Trip</v>
      </c>
      <c r="E2024" s="82">
        <f>'SOW Units'!M43</f>
        <v>0</v>
      </c>
      <c r="F2024" s="34">
        <f>'SOW Units'!G43</f>
        <v>303.87</v>
      </c>
      <c r="G2024" s="244">
        <f t="shared" si="373"/>
        <v>0</v>
      </c>
      <c r="H2024" s="85">
        <v>0</v>
      </c>
      <c r="I2024" s="360">
        <f t="shared" si="374"/>
        <v>0</v>
      </c>
      <c r="J2024" s="89">
        <v>0</v>
      </c>
      <c r="K2024" s="244">
        <f t="shared" si="366"/>
        <v>0</v>
      </c>
      <c r="L2024" s="93">
        <f t="shared" si="375"/>
        <v>0</v>
      </c>
      <c r="M2024" s="375">
        <f t="shared" si="376"/>
        <v>0</v>
      </c>
      <c r="N2024" s="225" t="b">
        <f t="shared" si="349"/>
        <v>0</v>
      </c>
      <c r="O2024" s="45"/>
      <c r="P2024" s="45"/>
      <c r="Q2024" s="45"/>
      <c r="R2024" s="45"/>
    </row>
    <row r="2025" spans="1:18" s="8" customFormat="1" ht="16.5" hidden="1" customHeight="1" x14ac:dyDescent="0.35">
      <c r="A2025" s="122" t="str">
        <f>'SOW Units'!B44</f>
        <v>3-18.</v>
      </c>
      <c r="B2025" s="542" t="str">
        <f>IF('SOW Units'!C44="","",'SOW Units'!C44)</f>
        <v>Mini Excavator/Loader (BobcatTM) Mobilization - &gt; 100 miles each way</v>
      </c>
      <c r="C2025" s="543"/>
      <c r="D2025" s="57" t="str">
        <f>IF('SOW Units'!E44="","",'SOW Units'!E44)</f>
        <v>Per Round Trip</v>
      </c>
      <c r="E2025" s="82">
        <f>'SOW Units'!M44</f>
        <v>0</v>
      </c>
      <c r="F2025" s="34">
        <f>'SOW Units'!G44</f>
        <v>486.2</v>
      </c>
      <c r="G2025" s="244">
        <f t="shared" si="373"/>
        <v>0</v>
      </c>
      <c r="H2025" s="85">
        <v>0</v>
      </c>
      <c r="I2025" s="360">
        <f t="shared" si="374"/>
        <v>0</v>
      </c>
      <c r="J2025" s="89">
        <v>0</v>
      </c>
      <c r="K2025" s="244">
        <f t="shared" si="366"/>
        <v>0</v>
      </c>
      <c r="L2025" s="93">
        <f t="shared" si="375"/>
        <v>0</v>
      </c>
      <c r="M2025" s="375">
        <f t="shared" si="376"/>
        <v>0</v>
      </c>
      <c r="N2025" s="225" t="b">
        <f t="shared" si="349"/>
        <v>0</v>
      </c>
      <c r="O2025" s="36"/>
      <c r="P2025" s="36"/>
      <c r="Q2025" s="36"/>
      <c r="R2025" s="36"/>
    </row>
    <row r="2026" spans="1:18" s="8" customFormat="1" ht="16.5" hidden="1" customHeight="1" x14ac:dyDescent="0.35">
      <c r="A2026" s="122" t="str">
        <f>'SOW Units'!B45</f>
        <v>3-19.</v>
      </c>
      <c r="B2026" s="542" t="str">
        <f>IF('SOW Units'!C45="","",'SOW Units'!C45)</f>
        <v>Drum Compactor mobilization - ≤ 100 miles each way</v>
      </c>
      <c r="C2026" s="543"/>
      <c r="D2026" s="57" t="str">
        <f>IF('SOW Units'!E45="","",'SOW Units'!E45)</f>
        <v>Per Round Trip</v>
      </c>
      <c r="E2026" s="82">
        <f>'SOW Units'!M45</f>
        <v>0</v>
      </c>
      <c r="F2026" s="34">
        <f>'SOW Units'!G45</f>
        <v>333.51</v>
      </c>
      <c r="G2026" s="244">
        <f t="shared" si="373"/>
        <v>0</v>
      </c>
      <c r="H2026" s="85">
        <v>0</v>
      </c>
      <c r="I2026" s="360">
        <f t="shared" si="374"/>
        <v>0</v>
      </c>
      <c r="J2026" s="89">
        <v>0</v>
      </c>
      <c r="K2026" s="244">
        <f t="shared" si="366"/>
        <v>0</v>
      </c>
      <c r="L2026" s="93">
        <f t="shared" si="375"/>
        <v>0</v>
      </c>
      <c r="M2026" s="375">
        <f t="shared" si="376"/>
        <v>0</v>
      </c>
      <c r="N2026" s="225" t="b">
        <f t="shared" si="349"/>
        <v>0</v>
      </c>
      <c r="O2026" s="36"/>
      <c r="P2026" s="36"/>
      <c r="Q2026" s="36"/>
      <c r="R2026" s="36"/>
    </row>
    <row r="2027" spans="1:18" s="8" customFormat="1" ht="16.5" hidden="1" customHeight="1" x14ac:dyDescent="0.35">
      <c r="A2027" s="122" t="str">
        <f>'SOW Units'!B46</f>
        <v>3-20.</v>
      </c>
      <c r="B2027" s="542" t="str">
        <f>IF('SOW Units'!C46="","",'SOW Units'!C46)</f>
        <v xml:space="preserve"> Drum Compactor mobilization - &gt; 100 miles each way</v>
      </c>
      <c r="C2027" s="543"/>
      <c r="D2027" s="57" t="str">
        <f>IF('SOW Units'!E46="","",'SOW Units'!E46)</f>
        <v>Per Round Trip</v>
      </c>
      <c r="E2027" s="82">
        <f>'SOW Units'!M46</f>
        <v>0</v>
      </c>
      <c r="F2027" s="34">
        <f>'SOW Units'!G46</f>
        <v>545.73</v>
      </c>
      <c r="G2027" s="244">
        <f t="shared" si="373"/>
        <v>0</v>
      </c>
      <c r="H2027" s="85">
        <v>0</v>
      </c>
      <c r="I2027" s="360">
        <f t="shared" si="374"/>
        <v>0</v>
      </c>
      <c r="J2027" s="89">
        <v>0</v>
      </c>
      <c r="K2027" s="244">
        <f t="shared" si="366"/>
        <v>0</v>
      </c>
      <c r="L2027" s="93">
        <f t="shared" si="375"/>
        <v>0</v>
      </c>
      <c r="M2027" s="375">
        <f t="shared" si="376"/>
        <v>0</v>
      </c>
      <c r="N2027" s="225" t="b">
        <f t="shared" si="349"/>
        <v>0</v>
      </c>
      <c r="O2027" s="36"/>
      <c r="P2027" s="36"/>
      <c r="Q2027" s="36"/>
      <c r="R2027" s="36"/>
    </row>
    <row r="2028" spans="1:18" s="8" customFormat="1" ht="17.25" hidden="1" customHeight="1" x14ac:dyDescent="0.35">
      <c r="A2028" s="253" t="str">
        <f>'SOW Units'!B47</f>
        <v>4.</v>
      </c>
      <c r="B2028" s="560" t="str">
        <f>IF('SOW Units'!C47="","",'SOW Units'!C47)</f>
        <v>MEALS AND LODGING</v>
      </c>
      <c r="C2028" s="561"/>
      <c r="D2028" s="206" t="str">
        <f>IF('SOW Units'!E47="","",'SOW Units'!E47)</f>
        <v/>
      </c>
      <c r="E2028" s="207"/>
      <c r="F2028" s="194"/>
      <c r="G2028" s="243"/>
      <c r="H2028" s="208"/>
      <c r="I2028" s="359"/>
      <c r="J2028" s="196"/>
      <c r="K2028" s="243"/>
      <c r="L2028" s="209"/>
      <c r="M2028" s="374"/>
      <c r="N2028" s="225" t="b">
        <f t="shared" si="349"/>
        <v>0</v>
      </c>
      <c r="O2028" s="36"/>
      <c r="P2028" s="36"/>
      <c r="Q2028" s="36"/>
      <c r="R2028" s="36"/>
    </row>
    <row r="2029" spans="1:18" s="8" customFormat="1" ht="33" hidden="1" customHeight="1" x14ac:dyDescent="0.35">
      <c r="A2029" s="122" t="str">
        <f>'SOW Units'!B48</f>
        <v>4-1.a.</v>
      </c>
      <c r="B2029" s="542" t="str">
        <f>IF('SOW Units'!C48="","",'SOW Units'!C48)</f>
        <v>Per Diem - For travel &gt; 1 consecutive day (prorated in quarter day incrementsin accordance with 112.061, F.S.) - Travel Voucher required and quoted rate should be per person per day</v>
      </c>
      <c r="C2029" s="543"/>
      <c r="D2029" s="252" t="str">
        <f>IF('SOW Units'!E48="","",'SOW Units'!E48)</f>
        <v>Per Person,         Per Day</v>
      </c>
      <c r="E2029" s="82">
        <f>'SOW Units'!M48</f>
        <v>0</v>
      </c>
      <c r="F2029" s="34">
        <f>'SOW Units'!G48</f>
        <v>80</v>
      </c>
      <c r="G2029" s="244">
        <f t="shared" ref="G2029:G2030" si="377">$F2029*E2029</f>
        <v>0</v>
      </c>
      <c r="H2029" s="85">
        <v>0</v>
      </c>
      <c r="I2029" s="360">
        <f t="shared" ref="I2029:I2030" si="378">H2029*F2029</f>
        <v>0</v>
      </c>
      <c r="J2029" s="89">
        <v>0</v>
      </c>
      <c r="K2029" s="244">
        <f t="shared" si="366"/>
        <v>0</v>
      </c>
      <c r="L2029" s="93">
        <f t="shared" ref="L2029:L2030" si="379">E2029-H2029-J2029</f>
        <v>0</v>
      </c>
      <c r="M2029" s="375">
        <f t="shared" ref="M2029:M2030" si="380">G2029-I2029-K2029</f>
        <v>0</v>
      </c>
      <c r="N2029" s="225" t="b">
        <f t="shared" ref="N2029:N2092" si="381">IF(E2029&gt;0,TRUE,FALSE)</f>
        <v>0</v>
      </c>
      <c r="O2029" s="36"/>
      <c r="P2029" s="36"/>
      <c r="Q2029" s="36"/>
      <c r="R2029" s="36"/>
    </row>
    <row r="2030" spans="1:18" s="8" customFormat="1" ht="33" hidden="1" customHeight="1" x14ac:dyDescent="0.35">
      <c r="A2030" s="122" t="str">
        <f>'SOW Units'!B49</f>
        <v>4-1.b.</v>
      </c>
      <c r="B2030" s="542" t="str">
        <f>IF('SOW Units'!C49="","",'SOW Units'!C49)</f>
        <v>Per Diem - Contractor travel for specific meetings or legal proceedings required by Department (hotel and meals may be paid in accordance with section 112.061, F.S.)</v>
      </c>
      <c r="C2030" s="543"/>
      <c r="D2030" s="57" t="str">
        <f>IF('SOW Units'!E49="","",'SOW Units'!E49)</f>
        <v>Reimbursable*</v>
      </c>
      <c r="E2030" s="82">
        <f>'SOW Units'!M49</f>
        <v>0</v>
      </c>
      <c r="F2030" s="34">
        <f>'SOW Units'!G49</f>
        <v>1</v>
      </c>
      <c r="G2030" s="244">
        <f t="shared" si="377"/>
        <v>0</v>
      </c>
      <c r="H2030" s="85">
        <v>0</v>
      </c>
      <c r="I2030" s="360">
        <f t="shared" si="378"/>
        <v>0</v>
      </c>
      <c r="J2030" s="89">
        <v>0</v>
      </c>
      <c r="K2030" s="244">
        <f t="shared" si="366"/>
        <v>0</v>
      </c>
      <c r="L2030" s="93">
        <f t="shared" si="379"/>
        <v>0</v>
      </c>
      <c r="M2030" s="375">
        <f t="shared" si="380"/>
        <v>0</v>
      </c>
      <c r="N2030" s="225" t="b">
        <f t="shared" si="381"/>
        <v>0</v>
      </c>
      <c r="O2030" s="36"/>
      <c r="P2030" s="36"/>
      <c r="Q2030" s="36"/>
      <c r="R2030" s="36"/>
    </row>
    <row r="2031" spans="1:18" s="8" customFormat="1" ht="17.25" hidden="1" customHeight="1" x14ac:dyDescent="0.35">
      <c r="A2031" s="253" t="str">
        <f>'SOW Units'!B50</f>
        <v>5.</v>
      </c>
      <c r="B2031" s="560" t="str">
        <f>IF('SOW Units'!C50="","",'SOW Units'!C50)</f>
        <v>DRILLING AND BORING</v>
      </c>
      <c r="C2031" s="561"/>
      <c r="D2031" s="206" t="str">
        <f>IF('SOW Units'!E50="","",'SOW Units'!E50)</f>
        <v/>
      </c>
      <c r="E2031" s="207"/>
      <c r="F2031" s="194"/>
      <c r="G2031" s="243"/>
      <c r="H2031" s="208"/>
      <c r="I2031" s="359"/>
      <c r="J2031" s="196"/>
      <c r="K2031" s="243"/>
      <c r="L2031" s="209"/>
      <c r="M2031" s="374"/>
      <c r="N2031" s="225" t="b">
        <f t="shared" si="381"/>
        <v>0</v>
      </c>
      <c r="O2031" s="36"/>
      <c r="P2031" s="36"/>
      <c r="Q2031" s="36"/>
      <c r="R2031" s="36"/>
    </row>
    <row r="2032" spans="1:18" s="8" customFormat="1" ht="16.5" hidden="1" customHeight="1" x14ac:dyDescent="0.35">
      <c r="A2032" s="122" t="str">
        <f>'SOW Units'!B51</f>
        <v>5-1.a.1.</v>
      </c>
      <c r="B2032" s="542" t="str">
        <f>IF('SOW Units'!C51="","",'SOW Units'!C51)</f>
        <v>Split Spoon Sampling – 2 foot (during boring) &lt; 50 feet</v>
      </c>
      <c r="C2032" s="543"/>
      <c r="D2032" s="57" t="str">
        <f>IF('SOW Units'!E51="","",'SOW Units'!E51)</f>
        <v xml:space="preserve">Per Spoon </v>
      </c>
      <c r="E2032" s="82">
        <f>'SOW Units'!M51</f>
        <v>0</v>
      </c>
      <c r="F2032" s="34">
        <f>'SOW Units'!G51</f>
        <v>37.74</v>
      </c>
      <c r="G2032" s="244">
        <f t="shared" ref="G2032:G2056" si="382">$F2032*E2032</f>
        <v>0</v>
      </c>
      <c r="H2032" s="85">
        <v>0</v>
      </c>
      <c r="I2032" s="360">
        <f t="shared" ref="I2032:I2056" si="383">H2032*F2032</f>
        <v>0</v>
      </c>
      <c r="J2032" s="89">
        <v>0</v>
      </c>
      <c r="K2032" s="244">
        <f t="shared" si="366"/>
        <v>0</v>
      </c>
      <c r="L2032" s="93">
        <f t="shared" ref="L2032:L2056" si="384">E2032-H2032-J2032</f>
        <v>0</v>
      </c>
      <c r="M2032" s="375">
        <f t="shared" ref="M2032:M2056" si="385">G2032-I2032-K2032</f>
        <v>0</v>
      </c>
      <c r="N2032" s="225" t="b">
        <f t="shared" si="381"/>
        <v>0</v>
      </c>
      <c r="O2032" s="36"/>
      <c r="P2032" s="36"/>
      <c r="Q2032" s="36"/>
      <c r="R2032" s="36"/>
    </row>
    <row r="2033" spans="1:18" s="8" customFormat="1" ht="16.5" hidden="1" customHeight="1" x14ac:dyDescent="0.35">
      <c r="A2033" s="122" t="str">
        <f>'SOW Units'!B52</f>
        <v>5-1.a.2.</v>
      </c>
      <c r="B2033" s="542" t="str">
        <f>IF('SOW Units'!C52="","",'SOW Units'!C52)</f>
        <v>Split Spoon Sampling – 2 foot (during boring) 50 to 100 feet</v>
      </c>
      <c r="C2033" s="543"/>
      <c r="D2033" s="57" t="str">
        <f>IF('SOW Units'!E52="","",'SOW Units'!E52)</f>
        <v xml:space="preserve">Per Spoon </v>
      </c>
      <c r="E2033" s="82">
        <f>'SOW Units'!M52</f>
        <v>0</v>
      </c>
      <c r="F2033" s="34">
        <f>'SOW Units'!G52</f>
        <v>43.54</v>
      </c>
      <c r="G2033" s="244">
        <f t="shared" si="382"/>
        <v>0</v>
      </c>
      <c r="H2033" s="85">
        <v>0</v>
      </c>
      <c r="I2033" s="360">
        <f t="shared" si="383"/>
        <v>0</v>
      </c>
      <c r="J2033" s="89">
        <v>0</v>
      </c>
      <c r="K2033" s="244">
        <f t="shared" si="366"/>
        <v>0</v>
      </c>
      <c r="L2033" s="93">
        <f t="shared" si="384"/>
        <v>0</v>
      </c>
      <c r="M2033" s="375">
        <f t="shared" si="385"/>
        <v>0</v>
      </c>
      <c r="N2033" s="225" t="b">
        <f t="shared" si="381"/>
        <v>0</v>
      </c>
      <c r="O2033" s="36"/>
      <c r="P2033" s="36"/>
      <c r="Q2033" s="36"/>
      <c r="R2033" s="36"/>
    </row>
    <row r="2034" spans="1:18" s="8" customFormat="1" ht="16.5" hidden="1" customHeight="1" x14ac:dyDescent="0.35">
      <c r="A2034" s="122" t="str">
        <f>'SOW Units'!B53</f>
        <v>5-1.a.3.</v>
      </c>
      <c r="B2034" s="542" t="str">
        <f>IF('SOW Units'!C53="","",'SOW Units'!C53)</f>
        <v>Split Spoon Sampling – 2 foot (during boring) &gt; 100 feet</v>
      </c>
      <c r="C2034" s="543"/>
      <c r="D2034" s="57" t="str">
        <f>IF('SOW Units'!E53="","",'SOW Units'!E53)</f>
        <v xml:space="preserve">Per Spoon </v>
      </c>
      <c r="E2034" s="82">
        <f>'SOW Units'!M53</f>
        <v>0</v>
      </c>
      <c r="F2034" s="34">
        <f>'SOW Units'!G53</f>
        <v>45.15</v>
      </c>
      <c r="G2034" s="244">
        <f t="shared" si="382"/>
        <v>0</v>
      </c>
      <c r="H2034" s="85">
        <v>0</v>
      </c>
      <c r="I2034" s="360">
        <f t="shared" si="383"/>
        <v>0</v>
      </c>
      <c r="J2034" s="89">
        <v>0</v>
      </c>
      <c r="K2034" s="244">
        <f t="shared" si="366"/>
        <v>0</v>
      </c>
      <c r="L2034" s="93">
        <f t="shared" si="384"/>
        <v>0</v>
      </c>
      <c r="M2034" s="375">
        <f t="shared" si="385"/>
        <v>0</v>
      </c>
      <c r="N2034" s="225" t="b">
        <f t="shared" si="381"/>
        <v>0</v>
      </c>
      <c r="O2034" s="36"/>
      <c r="P2034" s="36"/>
      <c r="Q2034" s="36"/>
      <c r="R2034" s="36"/>
    </row>
    <row r="2035" spans="1:18" s="8" customFormat="1" ht="16.5" hidden="1" customHeight="1" x14ac:dyDescent="0.35">
      <c r="A2035" s="122" t="str">
        <f>'SOW Units'!B54</f>
        <v>5-1.b.</v>
      </c>
      <c r="B2035" s="542" t="str">
        <f>IF('SOW Units'!C54="","",'SOW Units'!C54)</f>
        <v>Sonic Core Sampling - 5 or 10 foot (during boring)</v>
      </c>
      <c r="C2035" s="543"/>
      <c r="D2035" s="57" t="str">
        <f>IF('SOW Units'!E54="","",'SOW Units'!E54)</f>
        <v xml:space="preserve">Per Core </v>
      </c>
      <c r="E2035" s="82">
        <f>'SOW Units'!M54</f>
        <v>0</v>
      </c>
      <c r="F2035" s="34">
        <f>'SOW Units'!G54</f>
        <v>109.38</v>
      </c>
      <c r="G2035" s="244">
        <f t="shared" si="382"/>
        <v>0</v>
      </c>
      <c r="H2035" s="85">
        <v>0</v>
      </c>
      <c r="I2035" s="360">
        <f t="shared" si="383"/>
        <v>0</v>
      </c>
      <c r="J2035" s="89">
        <v>0</v>
      </c>
      <c r="K2035" s="244">
        <f t="shared" si="366"/>
        <v>0</v>
      </c>
      <c r="L2035" s="93">
        <f t="shared" si="384"/>
        <v>0</v>
      </c>
      <c r="M2035" s="375">
        <f t="shared" si="385"/>
        <v>0</v>
      </c>
      <c r="N2035" s="225" t="b">
        <f t="shared" si="381"/>
        <v>0</v>
      </c>
      <c r="O2035" s="36"/>
      <c r="P2035" s="36"/>
      <c r="Q2035" s="36"/>
      <c r="R2035" s="36"/>
    </row>
    <row r="2036" spans="1:18" s="8" customFormat="1" ht="16.5" hidden="1" customHeight="1" x14ac:dyDescent="0.35">
      <c r="A2036" s="122" t="str">
        <f>'SOW Units'!B55</f>
        <v>5-2.</v>
      </c>
      <c r="B2036" s="542" t="str">
        <f>IF('SOW Units'!C55="","",'SOW Units'!C55)</f>
        <v xml:space="preserve">Hand Auger Boring ≤ 10 foot total depth </v>
      </c>
      <c r="C2036" s="543"/>
      <c r="D2036" s="57" t="str">
        <f>IF('SOW Units'!E55="","",'SOW Units'!E55)</f>
        <v>Per Boring</v>
      </c>
      <c r="E2036" s="82">
        <f>'SOW Units'!M55</f>
        <v>0</v>
      </c>
      <c r="F2036" s="34">
        <f>'SOW Units'!G55</f>
        <v>230</v>
      </c>
      <c r="G2036" s="244">
        <f t="shared" si="382"/>
        <v>0</v>
      </c>
      <c r="H2036" s="85">
        <v>0</v>
      </c>
      <c r="I2036" s="360">
        <f t="shared" si="383"/>
        <v>0</v>
      </c>
      <c r="J2036" s="89">
        <v>0</v>
      </c>
      <c r="K2036" s="244">
        <f t="shared" si="366"/>
        <v>0</v>
      </c>
      <c r="L2036" s="93">
        <f t="shared" si="384"/>
        <v>0</v>
      </c>
      <c r="M2036" s="375">
        <f t="shared" si="385"/>
        <v>0</v>
      </c>
      <c r="N2036" s="225" t="b">
        <f t="shared" si="381"/>
        <v>0</v>
      </c>
      <c r="O2036" s="36"/>
      <c r="P2036" s="36"/>
      <c r="Q2036" s="36"/>
      <c r="R2036" s="36"/>
    </row>
    <row r="2037" spans="1:18" s="8" customFormat="1" ht="16.5" hidden="1" customHeight="1" x14ac:dyDescent="0.35">
      <c r="A2037" s="122" t="str">
        <f>'SOW Units'!B56</f>
        <v>5-3.a.</v>
      </c>
      <c r="B2037" s="542" t="str">
        <f>IF('SOW Units'!C56="","",'SOW Units'!C56)</f>
        <v>Direct Push Technology (DPT) Rig and Equipment</v>
      </c>
      <c r="C2037" s="543"/>
      <c r="D2037" s="57" t="str">
        <f>IF('SOW Units'!E56="","",'SOW Units'!E56)</f>
        <v>Full Day</v>
      </c>
      <c r="E2037" s="82">
        <f>'SOW Units'!M56</f>
        <v>0</v>
      </c>
      <c r="F2037" s="34">
        <f>'SOW Units'!G56</f>
        <v>3087</v>
      </c>
      <c r="G2037" s="244">
        <f t="shared" si="382"/>
        <v>0</v>
      </c>
      <c r="H2037" s="85">
        <v>0</v>
      </c>
      <c r="I2037" s="360">
        <f t="shared" si="383"/>
        <v>0</v>
      </c>
      <c r="J2037" s="89">
        <v>0</v>
      </c>
      <c r="K2037" s="244">
        <f t="shared" si="366"/>
        <v>0</v>
      </c>
      <c r="L2037" s="93">
        <f t="shared" si="384"/>
        <v>0</v>
      </c>
      <c r="M2037" s="375">
        <f t="shared" si="385"/>
        <v>0</v>
      </c>
      <c r="N2037" s="225" t="b">
        <f t="shared" si="381"/>
        <v>0</v>
      </c>
      <c r="O2037" s="36"/>
      <c r="P2037" s="36"/>
      <c r="Q2037" s="36"/>
      <c r="R2037" s="36"/>
    </row>
    <row r="2038" spans="1:18" s="8" customFormat="1" ht="16.5" hidden="1" customHeight="1" x14ac:dyDescent="0.35">
      <c r="A2038" s="122" t="str">
        <f>'SOW Units'!B57</f>
        <v>5-5.a.</v>
      </c>
      <c r="B2038" s="542" t="str">
        <f>IF('SOW Units'!C57="","",'SOW Units'!C57)</f>
        <v>DPT Membrane Interface Probe (MIP) Equipped with PID and ECD (add-on cost to DPT base rate)</v>
      </c>
      <c r="C2038" s="543"/>
      <c r="D2038" s="57" t="str">
        <f>IF('SOW Units'!E57="","",'SOW Units'!E57)</f>
        <v>Full Day</v>
      </c>
      <c r="E2038" s="82">
        <f>'SOW Units'!M57</f>
        <v>0</v>
      </c>
      <c r="F2038" s="34">
        <f>'SOW Units'!G57</f>
        <v>3780</v>
      </c>
      <c r="G2038" s="244">
        <f t="shared" si="382"/>
        <v>0</v>
      </c>
      <c r="H2038" s="85">
        <v>0</v>
      </c>
      <c r="I2038" s="360">
        <f t="shared" si="383"/>
        <v>0</v>
      </c>
      <c r="J2038" s="89">
        <v>0</v>
      </c>
      <c r="K2038" s="244">
        <f t="shared" si="366"/>
        <v>0</v>
      </c>
      <c r="L2038" s="93">
        <f t="shared" si="384"/>
        <v>0</v>
      </c>
      <c r="M2038" s="375">
        <f t="shared" si="385"/>
        <v>0</v>
      </c>
      <c r="N2038" s="225" t="b">
        <f t="shared" si="381"/>
        <v>0</v>
      </c>
      <c r="O2038" s="36"/>
      <c r="P2038" s="36"/>
      <c r="Q2038" s="36"/>
      <c r="R2038" s="36"/>
    </row>
    <row r="2039" spans="1:18" s="8" customFormat="1" ht="16.5" hidden="1" customHeight="1" x14ac:dyDescent="0.35">
      <c r="A2039" s="122" t="str">
        <f>'SOW Units'!B58</f>
        <v>5-6.</v>
      </c>
      <c r="B2039" s="542" t="str">
        <f>IF('SOW Units'!C58="","",'SOW Units'!C58)</f>
        <v xml:space="preserve">HSA or MR Boring, ≤ 6 inch diameter, &lt; 50 foot total depth </v>
      </c>
      <c r="C2039" s="543"/>
      <c r="D2039" s="57" t="str">
        <f>IF('SOW Units'!E58="","",'SOW Units'!E58)</f>
        <v>Per Foot</v>
      </c>
      <c r="E2039" s="82">
        <f>'SOW Units'!M58</f>
        <v>0</v>
      </c>
      <c r="F2039" s="34">
        <f>'SOW Units'!G58</f>
        <v>22.47</v>
      </c>
      <c r="G2039" s="244">
        <f t="shared" si="382"/>
        <v>0</v>
      </c>
      <c r="H2039" s="85">
        <v>0</v>
      </c>
      <c r="I2039" s="360">
        <f t="shared" si="383"/>
        <v>0</v>
      </c>
      <c r="J2039" s="89">
        <v>0</v>
      </c>
      <c r="K2039" s="244">
        <f t="shared" si="366"/>
        <v>0</v>
      </c>
      <c r="L2039" s="93">
        <f t="shared" si="384"/>
        <v>0</v>
      </c>
      <c r="M2039" s="375">
        <f t="shared" si="385"/>
        <v>0</v>
      </c>
      <c r="N2039" s="225" t="b">
        <f t="shared" si="381"/>
        <v>0</v>
      </c>
      <c r="O2039" s="36"/>
      <c r="P2039" s="36"/>
      <c r="Q2039" s="36"/>
      <c r="R2039" s="36"/>
    </row>
    <row r="2040" spans="1:18" s="8" customFormat="1" ht="16.5" hidden="1" customHeight="1" x14ac:dyDescent="0.35">
      <c r="A2040" s="122" t="str">
        <f>'SOW Units'!B59</f>
        <v>5-7.</v>
      </c>
      <c r="B2040" s="542" t="str">
        <f>IF('SOW Units'!C59="","",'SOW Units'!C59)</f>
        <v xml:space="preserve">HSA or MR Boring, ≤ 6 inch diameter, 50 to 100 foot total depth </v>
      </c>
      <c r="C2040" s="543"/>
      <c r="D2040" s="57" t="str">
        <f>IF('SOW Units'!E59="","",'SOW Units'!E59)</f>
        <v>Per Foot</v>
      </c>
      <c r="E2040" s="82">
        <f>'SOW Units'!M59</f>
        <v>0</v>
      </c>
      <c r="F2040" s="34">
        <f>'SOW Units'!G59</f>
        <v>37.799999999999997</v>
      </c>
      <c r="G2040" s="244">
        <f t="shared" si="382"/>
        <v>0</v>
      </c>
      <c r="H2040" s="85">
        <v>0</v>
      </c>
      <c r="I2040" s="360">
        <f t="shared" si="383"/>
        <v>0</v>
      </c>
      <c r="J2040" s="89">
        <v>0</v>
      </c>
      <c r="K2040" s="244">
        <f t="shared" si="366"/>
        <v>0</v>
      </c>
      <c r="L2040" s="93">
        <f t="shared" si="384"/>
        <v>0</v>
      </c>
      <c r="M2040" s="375">
        <f t="shared" si="385"/>
        <v>0</v>
      </c>
      <c r="N2040" s="225" t="b">
        <f t="shared" si="381"/>
        <v>0</v>
      </c>
      <c r="O2040" s="36"/>
      <c r="P2040" s="36"/>
      <c r="Q2040" s="36"/>
      <c r="R2040" s="36"/>
    </row>
    <row r="2041" spans="1:18" s="8" customFormat="1" ht="16.5" hidden="1" customHeight="1" x14ac:dyDescent="0.35">
      <c r="A2041" s="122" t="str">
        <f>'SOW Units'!B60</f>
        <v>5-8.</v>
      </c>
      <c r="B2041" s="542" t="str">
        <f>IF('SOW Units'!C60="","",'SOW Units'!C60)</f>
        <v xml:space="preserve">HSA or MR Boring, ≤ 6 inch diameter, &gt; 100 foot total depth </v>
      </c>
      <c r="C2041" s="543"/>
      <c r="D2041" s="57" t="str">
        <f>IF('SOW Units'!E60="","",'SOW Units'!E60)</f>
        <v>Per Foot</v>
      </c>
      <c r="E2041" s="82">
        <f>'SOW Units'!M60</f>
        <v>0</v>
      </c>
      <c r="F2041" s="34">
        <f>'SOW Units'!G60</f>
        <v>40</v>
      </c>
      <c r="G2041" s="244">
        <f t="shared" si="382"/>
        <v>0</v>
      </c>
      <c r="H2041" s="85">
        <v>0</v>
      </c>
      <c r="I2041" s="360">
        <f t="shared" si="383"/>
        <v>0</v>
      </c>
      <c r="J2041" s="89">
        <v>0</v>
      </c>
      <c r="K2041" s="244">
        <f t="shared" si="366"/>
        <v>0</v>
      </c>
      <c r="L2041" s="93">
        <f t="shared" si="384"/>
        <v>0</v>
      </c>
      <c r="M2041" s="375">
        <f t="shared" si="385"/>
        <v>0</v>
      </c>
      <c r="N2041" s="225" t="b">
        <f t="shared" si="381"/>
        <v>0</v>
      </c>
      <c r="O2041" s="36"/>
      <c r="P2041" s="36"/>
      <c r="Q2041" s="36"/>
      <c r="R2041" s="36"/>
    </row>
    <row r="2042" spans="1:18" s="8" customFormat="1" ht="16.5" hidden="1" customHeight="1" x14ac:dyDescent="0.35">
      <c r="A2042" s="122" t="str">
        <f>'SOW Units'!B61</f>
        <v>5-9.</v>
      </c>
      <c r="B2042" s="542" t="str">
        <f>IF('SOW Units'!C61="","",'SOW Units'!C61)</f>
        <v xml:space="preserve">HSA or MR Boring, &gt; 6 to 10 inch diameter, &lt; 50 foot total depth </v>
      </c>
      <c r="C2042" s="543"/>
      <c r="D2042" s="57" t="str">
        <f>IF('SOW Units'!E61="","",'SOW Units'!E61)</f>
        <v>Per Foot</v>
      </c>
      <c r="E2042" s="82">
        <f>'SOW Units'!M61</f>
        <v>0</v>
      </c>
      <c r="F2042" s="34">
        <f>'SOW Units'!G61</f>
        <v>26.11</v>
      </c>
      <c r="G2042" s="244">
        <f t="shared" si="382"/>
        <v>0</v>
      </c>
      <c r="H2042" s="85">
        <v>0</v>
      </c>
      <c r="I2042" s="360">
        <f t="shared" si="383"/>
        <v>0</v>
      </c>
      <c r="J2042" s="89">
        <v>0</v>
      </c>
      <c r="K2042" s="244">
        <f t="shared" si="366"/>
        <v>0</v>
      </c>
      <c r="L2042" s="93">
        <f t="shared" si="384"/>
        <v>0</v>
      </c>
      <c r="M2042" s="375">
        <f t="shared" si="385"/>
        <v>0</v>
      </c>
      <c r="N2042" s="225" t="b">
        <f t="shared" si="381"/>
        <v>0</v>
      </c>
      <c r="O2042" s="36"/>
      <c r="P2042" s="36"/>
      <c r="Q2042" s="36"/>
      <c r="R2042" s="36"/>
    </row>
    <row r="2043" spans="1:18" s="8" customFormat="1" ht="16.5" hidden="1" customHeight="1" x14ac:dyDescent="0.35">
      <c r="A2043" s="122" t="str">
        <f>'SOW Units'!B62</f>
        <v>5-10.</v>
      </c>
      <c r="B2043" s="542" t="str">
        <f>IF('SOW Units'!C62="","",'SOW Units'!C62)</f>
        <v xml:space="preserve">HSA or MR Boring, &gt; 6 to 10 inch diameter, 50 to 100 foot total depth </v>
      </c>
      <c r="C2043" s="543"/>
      <c r="D2043" s="57" t="str">
        <f>IF('SOW Units'!E62="","",'SOW Units'!E62)</f>
        <v>Per Foot</v>
      </c>
      <c r="E2043" s="82">
        <f>'SOW Units'!M62</f>
        <v>0</v>
      </c>
      <c r="F2043" s="34">
        <f>'SOW Units'!G62</f>
        <v>28.66</v>
      </c>
      <c r="G2043" s="244">
        <f t="shared" si="382"/>
        <v>0</v>
      </c>
      <c r="H2043" s="85">
        <v>0</v>
      </c>
      <c r="I2043" s="360">
        <f t="shared" si="383"/>
        <v>0</v>
      </c>
      <c r="J2043" s="89">
        <v>0</v>
      </c>
      <c r="K2043" s="244">
        <f t="shared" si="366"/>
        <v>0</v>
      </c>
      <c r="L2043" s="93">
        <f t="shared" si="384"/>
        <v>0</v>
      </c>
      <c r="M2043" s="375">
        <f t="shared" si="385"/>
        <v>0</v>
      </c>
      <c r="N2043" s="225" t="b">
        <f t="shared" si="381"/>
        <v>0</v>
      </c>
      <c r="O2043" s="36"/>
      <c r="P2043" s="36"/>
      <c r="Q2043" s="36"/>
      <c r="R2043" s="36"/>
    </row>
    <row r="2044" spans="1:18" s="8" customFormat="1" ht="16.5" hidden="1" customHeight="1" x14ac:dyDescent="0.35">
      <c r="A2044" s="122" t="str">
        <f>'SOW Units'!B63</f>
        <v>5-11.</v>
      </c>
      <c r="B2044" s="542" t="str">
        <f>IF('SOW Units'!C63="","",'SOW Units'!C63)</f>
        <v xml:space="preserve">HSA or MR Boring, &gt; 6 to 10 inch diameter, &gt; 100 foot total depth </v>
      </c>
      <c r="C2044" s="543"/>
      <c r="D2044" s="57" t="str">
        <f>IF('SOW Units'!E63="","",'SOW Units'!E63)</f>
        <v>Per Foot</v>
      </c>
      <c r="E2044" s="82">
        <f>'SOW Units'!M63</f>
        <v>0</v>
      </c>
      <c r="F2044" s="34">
        <f>'SOW Units'!G63</f>
        <v>28.35</v>
      </c>
      <c r="G2044" s="244">
        <f t="shared" si="382"/>
        <v>0</v>
      </c>
      <c r="H2044" s="85">
        <v>0</v>
      </c>
      <c r="I2044" s="360">
        <f t="shared" si="383"/>
        <v>0</v>
      </c>
      <c r="J2044" s="89">
        <v>0</v>
      </c>
      <c r="K2044" s="244">
        <f t="shared" si="366"/>
        <v>0</v>
      </c>
      <c r="L2044" s="93">
        <f t="shared" si="384"/>
        <v>0</v>
      </c>
      <c r="M2044" s="375">
        <f t="shared" si="385"/>
        <v>0</v>
      </c>
      <c r="N2044" s="225" t="b">
        <f t="shared" si="381"/>
        <v>0</v>
      </c>
      <c r="O2044" s="36"/>
      <c r="P2044" s="36"/>
      <c r="Q2044" s="36"/>
      <c r="R2044" s="36"/>
    </row>
    <row r="2045" spans="1:18" s="8" customFormat="1" ht="16.5" hidden="1" customHeight="1" x14ac:dyDescent="0.35">
      <c r="A2045" s="122" t="str">
        <f>'SOW Units'!B64</f>
        <v>5-12.</v>
      </c>
      <c r="B2045" s="542" t="str">
        <f>IF('SOW Units'!C64="","",'SOW Units'!C64)</f>
        <v xml:space="preserve">HSA or MR Boring, &gt; 10 to 14 inch diameter, &lt; 50 foot total depth </v>
      </c>
      <c r="C2045" s="543"/>
      <c r="D2045" s="57" t="str">
        <f>IF('SOW Units'!E64="","",'SOW Units'!E64)</f>
        <v>Per Foot</v>
      </c>
      <c r="E2045" s="82">
        <f>'SOW Units'!M64</f>
        <v>0</v>
      </c>
      <c r="F2045" s="34">
        <f>'SOW Units'!G64</f>
        <v>36.450000000000003</v>
      </c>
      <c r="G2045" s="244">
        <f t="shared" si="382"/>
        <v>0</v>
      </c>
      <c r="H2045" s="85">
        <v>0</v>
      </c>
      <c r="I2045" s="360">
        <f t="shared" si="383"/>
        <v>0</v>
      </c>
      <c r="J2045" s="89">
        <v>0</v>
      </c>
      <c r="K2045" s="244">
        <f t="shared" si="366"/>
        <v>0</v>
      </c>
      <c r="L2045" s="93">
        <f t="shared" si="384"/>
        <v>0</v>
      </c>
      <c r="M2045" s="375">
        <f t="shared" si="385"/>
        <v>0</v>
      </c>
      <c r="N2045" s="225" t="b">
        <f t="shared" si="381"/>
        <v>0</v>
      </c>
      <c r="O2045" s="36"/>
      <c r="P2045" s="36"/>
      <c r="Q2045" s="36"/>
      <c r="R2045" s="36"/>
    </row>
    <row r="2046" spans="1:18" s="8" customFormat="1" ht="16.5" hidden="1" customHeight="1" x14ac:dyDescent="0.35">
      <c r="A2046" s="122" t="str">
        <f>'SOW Units'!B65</f>
        <v>5-13.</v>
      </c>
      <c r="B2046" s="542" t="str">
        <f>IF('SOW Units'!C65="","",'SOW Units'!C65)</f>
        <v xml:space="preserve">HSA or MR Boring, &gt; 10 to 14 inch diameter, 50 to 100 foot total depth </v>
      </c>
      <c r="C2046" s="543"/>
      <c r="D2046" s="57" t="str">
        <f>IF('SOW Units'!E65="","",'SOW Units'!E65)</f>
        <v>Per Foot</v>
      </c>
      <c r="E2046" s="82">
        <f>'SOW Units'!M65</f>
        <v>0</v>
      </c>
      <c r="F2046" s="34">
        <f>'SOW Units'!G65</f>
        <v>37.61</v>
      </c>
      <c r="G2046" s="244">
        <f t="shared" si="382"/>
        <v>0</v>
      </c>
      <c r="H2046" s="85">
        <v>0</v>
      </c>
      <c r="I2046" s="360">
        <f t="shared" si="383"/>
        <v>0</v>
      </c>
      <c r="J2046" s="89">
        <v>0</v>
      </c>
      <c r="K2046" s="244">
        <f t="shared" si="366"/>
        <v>0</v>
      </c>
      <c r="L2046" s="93">
        <f t="shared" si="384"/>
        <v>0</v>
      </c>
      <c r="M2046" s="375">
        <f t="shared" si="385"/>
        <v>0</v>
      </c>
      <c r="N2046" s="225" t="b">
        <f t="shared" si="381"/>
        <v>0</v>
      </c>
      <c r="O2046" s="36"/>
      <c r="P2046" s="36"/>
      <c r="Q2046" s="36"/>
      <c r="R2046" s="36"/>
    </row>
    <row r="2047" spans="1:18" s="8" customFormat="1" ht="16.5" hidden="1" customHeight="1" x14ac:dyDescent="0.35">
      <c r="A2047" s="122" t="str">
        <f>'SOW Units'!B66</f>
        <v>5-14.</v>
      </c>
      <c r="B2047" s="542" t="str">
        <f>IF('SOW Units'!C66="","",'SOW Units'!C66)</f>
        <v xml:space="preserve">HSA or MR Boring, &gt; 10 to 14 inch diameter, &gt; 100 foot total depth </v>
      </c>
      <c r="C2047" s="543"/>
      <c r="D2047" s="57" t="str">
        <f>IF('SOW Units'!E66="","",'SOW Units'!E66)</f>
        <v>Per Foot</v>
      </c>
      <c r="E2047" s="82">
        <f>'SOW Units'!M66</f>
        <v>0</v>
      </c>
      <c r="F2047" s="34">
        <f>'SOW Units'!G66</f>
        <v>36.75</v>
      </c>
      <c r="G2047" s="244">
        <f t="shared" si="382"/>
        <v>0</v>
      </c>
      <c r="H2047" s="85">
        <v>0</v>
      </c>
      <c r="I2047" s="360">
        <f t="shared" si="383"/>
        <v>0</v>
      </c>
      <c r="J2047" s="89">
        <v>0</v>
      </c>
      <c r="K2047" s="244">
        <f t="shared" si="366"/>
        <v>0</v>
      </c>
      <c r="L2047" s="93">
        <f t="shared" si="384"/>
        <v>0</v>
      </c>
      <c r="M2047" s="375">
        <f t="shared" si="385"/>
        <v>0</v>
      </c>
      <c r="N2047" s="225" t="b">
        <f t="shared" si="381"/>
        <v>0</v>
      </c>
      <c r="O2047" s="36"/>
      <c r="P2047" s="36"/>
      <c r="Q2047" s="36"/>
      <c r="R2047" s="36"/>
    </row>
    <row r="2048" spans="1:18" s="8" customFormat="1" ht="16.5" hidden="1" customHeight="1" x14ac:dyDescent="0.35">
      <c r="A2048" s="122" t="str">
        <f>'SOW Units'!B67</f>
        <v>5-15.</v>
      </c>
      <c r="B2048" s="542" t="str">
        <f>IF('SOW Units'!C67="","",'SOW Units'!C67)</f>
        <v xml:space="preserve">Sonic Boring, ≤ 6 inch diameter, &lt; 50 foot total depth </v>
      </c>
      <c r="C2048" s="543"/>
      <c r="D2048" s="57" t="str">
        <f>IF('SOW Units'!E67="","",'SOW Units'!E67)</f>
        <v>Per Foot</v>
      </c>
      <c r="E2048" s="82">
        <f>'SOW Units'!M67</f>
        <v>0</v>
      </c>
      <c r="F2048" s="34">
        <f>'SOW Units'!G67</f>
        <v>32.799999999999997</v>
      </c>
      <c r="G2048" s="244">
        <f t="shared" si="382"/>
        <v>0</v>
      </c>
      <c r="H2048" s="85">
        <v>0</v>
      </c>
      <c r="I2048" s="360">
        <f t="shared" si="383"/>
        <v>0</v>
      </c>
      <c r="J2048" s="89">
        <v>0</v>
      </c>
      <c r="K2048" s="244">
        <f t="shared" si="366"/>
        <v>0</v>
      </c>
      <c r="L2048" s="93">
        <f t="shared" si="384"/>
        <v>0</v>
      </c>
      <c r="M2048" s="375">
        <f t="shared" si="385"/>
        <v>0</v>
      </c>
      <c r="N2048" s="225" t="b">
        <f t="shared" si="381"/>
        <v>0</v>
      </c>
      <c r="O2048" s="36"/>
      <c r="P2048" s="36"/>
      <c r="Q2048" s="36"/>
      <c r="R2048" s="36"/>
    </row>
    <row r="2049" spans="1:18" s="8" customFormat="1" ht="16.5" hidden="1" customHeight="1" x14ac:dyDescent="0.35">
      <c r="A2049" s="122" t="str">
        <f>'SOW Units'!B68</f>
        <v>5-16.</v>
      </c>
      <c r="B2049" s="542" t="str">
        <f>IF('SOW Units'!C68="","",'SOW Units'!C68)</f>
        <v xml:space="preserve">Sonic Boring, ≤ 6 inch diameter, 50 to 100 foot total depth </v>
      </c>
      <c r="C2049" s="543"/>
      <c r="D2049" s="57" t="str">
        <f>IF('SOW Units'!E68="","",'SOW Units'!E68)</f>
        <v>Per Foot</v>
      </c>
      <c r="E2049" s="82">
        <f>'SOW Units'!M68</f>
        <v>0</v>
      </c>
      <c r="F2049" s="34">
        <f>'SOW Units'!G68</f>
        <v>34.03</v>
      </c>
      <c r="G2049" s="244">
        <f t="shared" si="382"/>
        <v>0</v>
      </c>
      <c r="H2049" s="85">
        <v>0</v>
      </c>
      <c r="I2049" s="360">
        <f t="shared" si="383"/>
        <v>0</v>
      </c>
      <c r="J2049" s="89">
        <v>0</v>
      </c>
      <c r="K2049" s="244">
        <f t="shared" si="366"/>
        <v>0</v>
      </c>
      <c r="L2049" s="93">
        <f t="shared" si="384"/>
        <v>0</v>
      </c>
      <c r="M2049" s="375">
        <f t="shared" si="385"/>
        <v>0</v>
      </c>
      <c r="N2049" s="225" t="b">
        <f t="shared" si="381"/>
        <v>0</v>
      </c>
      <c r="O2049" s="36"/>
      <c r="P2049" s="36"/>
      <c r="Q2049" s="36"/>
      <c r="R2049" s="36"/>
    </row>
    <row r="2050" spans="1:18" s="9" customFormat="1" ht="16.5" hidden="1" customHeight="1" x14ac:dyDescent="0.35">
      <c r="A2050" s="122" t="str">
        <f>'SOW Units'!B69</f>
        <v>5-17.</v>
      </c>
      <c r="B2050" s="542" t="str">
        <f>IF('SOW Units'!C69="","",'SOW Units'!C69)</f>
        <v xml:space="preserve">Sonic Boring, ≤ 6 inch diameter, &gt; 100 foot total depth </v>
      </c>
      <c r="C2050" s="543"/>
      <c r="D2050" s="57" t="str">
        <f>IF('SOW Units'!E69="","",'SOW Units'!E69)</f>
        <v>Per Foot</v>
      </c>
      <c r="E2050" s="82">
        <f>'SOW Units'!M69</f>
        <v>0</v>
      </c>
      <c r="F2050" s="34">
        <f>'SOW Units'!G69</f>
        <v>40.5</v>
      </c>
      <c r="G2050" s="244">
        <f t="shared" si="382"/>
        <v>0</v>
      </c>
      <c r="H2050" s="85">
        <v>0</v>
      </c>
      <c r="I2050" s="360">
        <f t="shared" si="383"/>
        <v>0</v>
      </c>
      <c r="J2050" s="89">
        <v>0</v>
      </c>
      <c r="K2050" s="244">
        <f t="shared" si="366"/>
        <v>0</v>
      </c>
      <c r="L2050" s="93">
        <f t="shared" si="384"/>
        <v>0</v>
      </c>
      <c r="M2050" s="375">
        <f t="shared" si="385"/>
        <v>0</v>
      </c>
      <c r="N2050" s="225" t="b">
        <f t="shared" si="381"/>
        <v>0</v>
      </c>
      <c r="O2050" s="45"/>
      <c r="P2050" s="45"/>
      <c r="Q2050" s="45"/>
      <c r="R2050" s="45"/>
    </row>
    <row r="2051" spans="1:18" s="8" customFormat="1" ht="16.5" hidden="1" customHeight="1" x14ac:dyDescent="0.35">
      <c r="A2051" s="122" t="str">
        <f>'SOW Units'!B70</f>
        <v>5-18.</v>
      </c>
      <c r="B2051" s="542" t="str">
        <f>IF('SOW Units'!C70="","",'SOW Units'!C70)</f>
        <v xml:space="preserve">Sonic Boring, &gt; 6 to 10 inch diameter, &lt; 50 foot total depth </v>
      </c>
      <c r="C2051" s="543"/>
      <c r="D2051" s="57" t="str">
        <f>IF('SOW Units'!E70="","",'SOW Units'!E70)</f>
        <v>Per Foot</v>
      </c>
      <c r="E2051" s="82">
        <f>'SOW Units'!M70</f>
        <v>0</v>
      </c>
      <c r="F2051" s="34">
        <f>'SOW Units'!G70</f>
        <v>42.52</v>
      </c>
      <c r="G2051" s="244">
        <f t="shared" si="382"/>
        <v>0</v>
      </c>
      <c r="H2051" s="85">
        <v>0</v>
      </c>
      <c r="I2051" s="360">
        <f t="shared" si="383"/>
        <v>0</v>
      </c>
      <c r="J2051" s="89">
        <v>0</v>
      </c>
      <c r="K2051" s="244">
        <f t="shared" si="366"/>
        <v>0</v>
      </c>
      <c r="L2051" s="93">
        <f t="shared" si="384"/>
        <v>0</v>
      </c>
      <c r="M2051" s="375">
        <f t="shared" si="385"/>
        <v>0</v>
      </c>
      <c r="N2051" s="225" t="b">
        <f t="shared" si="381"/>
        <v>0</v>
      </c>
      <c r="O2051" s="36"/>
      <c r="P2051" s="36"/>
      <c r="Q2051" s="36"/>
      <c r="R2051" s="36"/>
    </row>
    <row r="2052" spans="1:18" s="8" customFormat="1" ht="16.5" hidden="1" customHeight="1" x14ac:dyDescent="0.35">
      <c r="A2052" s="122" t="str">
        <f>'SOW Units'!B71</f>
        <v>5-19.</v>
      </c>
      <c r="B2052" s="542" t="str">
        <f>IF('SOW Units'!C71="","",'SOW Units'!C71)</f>
        <v xml:space="preserve">Sonic Boring, &gt; 6 to 10 inch diameter, 50 to 100 foot total depth </v>
      </c>
      <c r="C2052" s="543"/>
      <c r="D2052" s="57" t="str">
        <f>IF('SOW Units'!E71="","",'SOW Units'!E71)</f>
        <v>Per Foot</v>
      </c>
      <c r="E2052" s="82">
        <f>'SOW Units'!M71</f>
        <v>0</v>
      </c>
      <c r="F2052" s="34">
        <f>'SOW Units'!G71</f>
        <v>48.61</v>
      </c>
      <c r="G2052" s="244">
        <f t="shared" si="382"/>
        <v>0</v>
      </c>
      <c r="H2052" s="85">
        <v>0</v>
      </c>
      <c r="I2052" s="360">
        <f t="shared" si="383"/>
        <v>0</v>
      </c>
      <c r="J2052" s="89">
        <v>0</v>
      </c>
      <c r="K2052" s="244">
        <f t="shared" si="366"/>
        <v>0</v>
      </c>
      <c r="L2052" s="93">
        <f t="shared" si="384"/>
        <v>0</v>
      </c>
      <c r="M2052" s="375">
        <f t="shared" si="385"/>
        <v>0</v>
      </c>
      <c r="N2052" s="225" t="b">
        <f t="shared" si="381"/>
        <v>0</v>
      </c>
      <c r="O2052" s="36"/>
      <c r="P2052" s="36"/>
      <c r="Q2052" s="36"/>
      <c r="R2052" s="36"/>
    </row>
    <row r="2053" spans="1:18" s="8" customFormat="1" ht="16.5" hidden="1" customHeight="1" x14ac:dyDescent="0.35">
      <c r="A2053" s="122" t="str">
        <f>'SOW Units'!B72</f>
        <v>5-20.</v>
      </c>
      <c r="B2053" s="542" t="str">
        <f>IF('SOW Units'!C72="","",'SOW Units'!C72)</f>
        <v xml:space="preserve">Sonic Boring, &gt; 6 to 10 inch diameter, &gt; 100 foot total depth </v>
      </c>
      <c r="C2053" s="543"/>
      <c r="D2053" s="57" t="str">
        <f>IF('SOW Units'!E72="","",'SOW Units'!E72)</f>
        <v>Per Foot</v>
      </c>
      <c r="E2053" s="82">
        <f>'SOW Units'!M72</f>
        <v>0</v>
      </c>
      <c r="F2053" s="34">
        <f>'SOW Units'!G72</f>
        <v>52.09</v>
      </c>
      <c r="G2053" s="244">
        <f t="shared" si="382"/>
        <v>0</v>
      </c>
      <c r="H2053" s="85">
        <v>0</v>
      </c>
      <c r="I2053" s="360">
        <f t="shared" si="383"/>
        <v>0</v>
      </c>
      <c r="J2053" s="89">
        <v>0</v>
      </c>
      <c r="K2053" s="244">
        <f t="shared" si="366"/>
        <v>0</v>
      </c>
      <c r="L2053" s="93">
        <f t="shared" si="384"/>
        <v>0</v>
      </c>
      <c r="M2053" s="375">
        <f t="shared" si="385"/>
        <v>0</v>
      </c>
      <c r="N2053" s="225" t="b">
        <f t="shared" si="381"/>
        <v>0</v>
      </c>
      <c r="O2053" s="36"/>
      <c r="P2053" s="36"/>
      <c r="Q2053" s="36"/>
      <c r="R2053" s="36"/>
    </row>
    <row r="2054" spans="1:18" s="8" customFormat="1" ht="16.5" hidden="1" customHeight="1" x14ac:dyDescent="0.35">
      <c r="A2054" s="122" t="str">
        <f>'SOW Units'!B73</f>
        <v>5-21.</v>
      </c>
      <c r="B2054" s="542" t="str">
        <f>IF('SOW Units'!C73="","",'SOW Units'!C73)</f>
        <v xml:space="preserve">Sonic Boring, &gt; 10 to 14 inch diameter, &lt; 50 foot total depth </v>
      </c>
      <c r="C2054" s="543"/>
      <c r="D2054" s="57" t="str">
        <f>IF('SOW Units'!E73="","",'SOW Units'!E73)</f>
        <v>Per Foot</v>
      </c>
      <c r="E2054" s="82">
        <f>'SOW Units'!M73</f>
        <v>0</v>
      </c>
      <c r="F2054" s="34">
        <f>'SOW Units'!G73</f>
        <v>66.84</v>
      </c>
      <c r="G2054" s="244">
        <f t="shared" si="382"/>
        <v>0</v>
      </c>
      <c r="H2054" s="85">
        <v>0</v>
      </c>
      <c r="I2054" s="360">
        <f t="shared" si="383"/>
        <v>0</v>
      </c>
      <c r="J2054" s="89">
        <v>0</v>
      </c>
      <c r="K2054" s="244">
        <f t="shared" si="366"/>
        <v>0</v>
      </c>
      <c r="L2054" s="93">
        <f t="shared" si="384"/>
        <v>0</v>
      </c>
      <c r="M2054" s="375">
        <f t="shared" si="385"/>
        <v>0</v>
      </c>
      <c r="N2054" s="225" t="b">
        <f t="shared" si="381"/>
        <v>0</v>
      </c>
      <c r="O2054" s="36"/>
      <c r="P2054" s="36"/>
      <c r="Q2054" s="36"/>
      <c r="R2054" s="36"/>
    </row>
    <row r="2055" spans="1:18" s="8" customFormat="1" ht="16.5" hidden="1" customHeight="1" x14ac:dyDescent="0.35">
      <c r="A2055" s="122" t="str">
        <f>'SOW Units'!B74</f>
        <v>5-22.</v>
      </c>
      <c r="B2055" s="542" t="str">
        <f>IF('SOW Units'!C74="","",'SOW Units'!C74)</f>
        <v xml:space="preserve">Sonic Boring, &gt; 10 to 14 inch diameter, 50 to 100 foot total depth </v>
      </c>
      <c r="C2055" s="543"/>
      <c r="D2055" s="57" t="str">
        <f>IF('SOW Units'!E74="","",'SOW Units'!E74)</f>
        <v>Per Foot</v>
      </c>
      <c r="E2055" s="82">
        <f>'SOW Units'!M74</f>
        <v>0</v>
      </c>
      <c r="F2055" s="34">
        <f>'SOW Units'!G74</f>
        <v>75.239999999999995</v>
      </c>
      <c r="G2055" s="244">
        <f t="shared" si="382"/>
        <v>0</v>
      </c>
      <c r="H2055" s="85">
        <v>0</v>
      </c>
      <c r="I2055" s="360">
        <f t="shared" si="383"/>
        <v>0</v>
      </c>
      <c r="J2055" s="89">
        <v>0</v>
      </c>
      <c r="K2055" s="244">
        <f t="shared" si="366"/>
        <v>0</v>
      </c>
      <c r="L2055" s="93">
        <f t="shared" si="384"/>
        <v>0</v>
      </c>
      <c r="M2055" s="375">
        <f t="shared" si="385"/>
        <v>0</v>
      </c>
      <c r="N2055" s="225" t="b">
        <f t="shared" si="381"/>
        <v>0</v>
      </c>
      <c r="O2055" s="36"/>
      <c r="P2055" s="36"/>
      <c r="Q2055" s="36"/>
      <c r="R2055" s="36"/>
    </row>
    <row r="2056" spans="1:18" s="8" customFormat="1" ht="16.5" hidden="1" customHeight="1" x14ac:dyDescent="0.35">
      <c r="A2056" s="122" t="str">
        <f>'SOW Units'!B75</f>
        <v>5-23.</v>
      </c>
      <c r="B2056" s="542" t="str">
        <f>IF('SOW Units'!C75="","",'SOW Units'!C75)</f>
        <v xml:space="preserve">Sonic Boring, &gt; 10 to 14 inch diameter, &gt; 100 foot total depth </v>
      </c>
      <c r="C2056" s="543"/>
      <c r="D2056" s="57" t="str">
        <f>IF('SOW Units'!E75="","",'SOW Units'!E75)</f>
        <v>Per Foot</v>
      </c>
      <c r="E2056" s="82">
        <f>'SOW Units'!M75</f>
        <v>0</v>
      </c>
      <c r="F2056" s="34">
        <f>'SOW Units'!G75</f>
        <v>98.39</v>
      </c>
      <c r="G2056" s="244">
        <f t="shared" si="382"/>
        <v>0</v>
      </c>
      <c r="H2056" s="85">
        <v>0</v>
      </c>
      <c r="I2056" s="360">
        <f t="shared" si="383"/>
        <v>0</v>
      </c>
      <c r="J2056" s="89">
        <v>0</v>
      </c>
      <c r="K2056" s="244">
        <f t="shared" si="366"/>
        <v>0</v>
      </c>
      <c r="L2056" s="93">
        <f t="shared" si="384"/>
        <v>0</v>
      </c>
      <c r="M2056" s="375">
        <f t="shared" si="385"/>
        <v>0</v>
      </c>
      <c r="N2056" s="225" t="b">
        <f t="shared" si="381"/>
        <v>0</v>
      </c>
      <c r="O2056" s="36"/>
      <c r="P2056" s="36"/>
      <c r="Q2056" s="36"/>
      <c r="R2056" s="36"/>
    </row>
    <row r="2057" spans="1:18" s="8" customFormat="1" ht="17.25" hidden="1" customHeight="1" x14ac:dyDescent="0.35">
      <c r="A2057" s="253" t="str">
        <f>'SOW Units'!B76</f>
        <v>6.</v>
      </c>
      <c r="B2057" s="560" t="str">
        <f>IF('SOW Units'!C76="","",'SOW Units'!C76)</f>
        <v>WELL INSTALLATION</v>
      </c>
      <c r="C2057" s="561"/>
      <c r="D2057" s="206" t="str">
        <f>IF('SOW Units'!E76="","",'SOW Units'!E76)</f>
        <v/>
      </c>
      <c r="E2057" s="207"/>
      <c r="F2057" s="194"/>
      <c r="G2057" s="243"/>
      <c r="H2057" s="208"/>
      <c r="I2057" s="359"/>
      <c r="J2057" s="196"/>
      <c r="K2057" s="243"/>
      <c r="L2057" s="209"/>
      <c r="M2057" s="374"/>
      <c r="N2057" s="225" t="b">
        <f t="shared" si="381"/>
        <v>0</v>
      </c>
      <c r="O2057" s="36"/>
      <c r="P2057" s="36"/>
      <c r="Q2057" s="36"/>
      <c r="R2057" s="36"/>
    </row>
    <row r="2058" spans="1:18" s="8" customFormat="1" ht="16.5" hidden="1" customHeight="1" x14ac:dyDescent="0.35">
      <c r="A2058" s="122" t="str">
        <f>'SOW Units'!B77</f>
        <v>6-1.</v>
      </c>
      <c r="B2058" s="542" t="str">
        <f>IF('SOW Units'!C77="","",'SOW Units'!C77)</f>
        <v>Well Installation - 1 inch diameter</v>
      </c>
      <c r="C2058" s="543"/>
      <c r="D2058" s="57" t="str">
        <f>IF('SOW Units'!E77="","",'SOW Units'!E77)</f>
        <v>Per Foot</v>
      </c>
      <c r="E2058" s="82">
        <f>'SOW Units'!M77</f>
        <v>0</v>
      </c>
      <c r="F2058" s="34">
        <f>'SOW Units'!G77</f>
        <v>25.51</v>
      </c>
      <c r="G2058" s="244">
        <f t="shared" ref="G2058:G2077" si="386">$F2058*E2058</f>
        <v>0</v>
      </c>
      <c r="H2058" s="85">
        <v>0</v>
      </c>
      <c r="I2058" s="360">
        <f t="shared" ref="I2058:I2077" si="387">H2058*F2058</f>
        <v>0</v>
      </c>
      <c r="J2058" s="89">
        <v>0</v>
      </c>
      <c r="K2058" s="244">
        <f t="shared" ref="K2058:K2121" si="388">$F2058*J2058</f>
        <v>0</v>
      </c>
      <c r="L2058" s="93">
        <f t="shared" ref="L2058:L2077" si="389">E2058-H2058-J2058</f>
        <v>0</v>
      </c>
      <c r="M2058" s="375">
        <f t="shared" ref="M2058:M2077" si="390">G2058-I2058-K2058</f>
        <v>0</v>
      </c>
      <c r="N2058" s="225" t="b">
        <f t="shared" si="381"/>
        <v>0</v>
      </c>
      <c r="O2058" s="36"/>
      <c r="P2058" s="36"/>
      <c r="Q2058" s="36"/>
      <c r="R2058" s="36"/>
    </row>
    <row r="2059" spans="1:18" s="8" customFormat="1" ht="16.5" hidden="1" customHeight="1" x14ac:dyDescent="0.35">
      <c r="A2059" s="122" t="str">
        <f>'SOW Units'!B78</f>
        <v>6-2.a.</v>
      </c>
      <c r="B2059" s="542" t="str">
        <f>IF('SOW Units'!C78="","",'SOW Units'!C78)</f>
        <v>Well Installation - 2 inch diameter (vertical)</v>
      </c>
      <c r="C2059" s="543"/>
      <c r="D2059" s="57" t="str">
        <f>IF('SOW Units'!E78="","",'SOW Units'!E78)</f>
        <v>Per Foot</v>
      </c>
      <c r="E2059" s="82">
        <f>'SOW Units'!M78</f>
        <v>0</v>
      </c>
      <c r="F2059" s="34">
        <f>'SOW Units'!G78</f>
        <v>38.380000000000003</v>
      </c>
      <c r="G2059" s="244">
        <f t="shared" si="386"/>
        <v>0</v>
      </c>
      <c r="H2059" s="85">
        <v>0</v>
      </c>
      <c r="I2059" s="360">
        <f t="shared" si="387"/>
        <v>0</v>
      </c>
      <c r="J2059" s="89">
        <v>0</v>
      </c>
      <c r="K2059" s="244">
        <f t="shared" si="388"/>
        <v>0</v>
      </c>
      <c r="L2059" s="93">
        <f t="shared" si="389"/>
        <v>0</v>
      </c>
      <c r="M2059" s="375">
        <f t="shared" si="390"/>
        <v>0</v>
      </c>
      <c r="N2059" s="225" t="b">
        <f t="shared" si="381"/>
        <v>0</v>
      </c>
      <c r="O2059" s="36"/>
      <c r="P2059" s="36"/>
      <c r="Q2059" s="36"/>
      <c r="R2059" s="36"/>
    </row>
    <row r="2060" spans="1:18" s="8" customFormat="1" ht="16.5" hidden="1" customHeight="1" x14ac:dyDescent="0.35">
      <c r="A2060" s="122" t="str">
        <f>'SOW Units'!B79</f>
        <v>6-2.b.</v>
      </c>
      <c r="B2060" s="542" t="str">
        <f>IF('SOW Units'!C79="","",'SOW Units'!C79)</f>
        <v>Well Installation - 2 inch diameter (horizontal, by trenching, not directional drilling)</v>
      </c>
      <c r="C2060" s="543"/>
      <c r="D2060" s="57" t="str">
        <f>IF('SOW Units'!E79="","",'SOW Units'!E79)</f>
        <v>Per Foot</v>
      </c>
      <c r="E2060" s="82">
        <f>'SOW Units'!M79</f>
        <v>0</v>
      </c>
      <c r="F2060" s="34">
        <f>'SOW Units'!G79</f>
        <v>178.5</v>
      </c>
      <c r="G2060" s="244">
        <f t="shared" si="386"/>
        <v>0</v>
      </c>
      <c r="H2060" s="85">
        <v>0</v>
      </c>
      <c r="I2060" s="360">
        <f t="shared" si="387"/>
        <v>0</v>
      </c>
      <c r="J2060" s="89">
        <v>0</v>
      </c>
      <c r="K2060" s="244">
        <f t="shared" si="388"/>
        <v>0</v>
      </c>
      <c r="L2060" s="93">
        <f t="shared" si="389"/>
        <v>0</v>
      </c>
      <c r="M2060" s="375">
        <f t="shared" si="390"/>
        <v>0</v>
      </c>
      <c r="N2060" s="225" t="b">
        <f t="shared" si="381"/>
        <v>0</v>
      </c>
      <c r="O2060" s="36"/>
      <c r="P2060" s="36"/>
      <c r="Q2060" s="36"/>
      <c r="R2060" s="36"/>
    </row>
    <row r="2061" spans="1:18" s="8" customFormat="1" ht="16.5" hidden="1" customHeight="1" x14ac:dyDescent="0.35">
      <c r="A2061" s="122" t="str">
        <f>'SOW Units'!B80</f>
        <v>6-3.a.</v>
      </c>
      <c r="B2061" s="542" t="str">
        <f>IF('SOW Units'!C80="","",'SOW Units'!C80)</f>
        <v>Well Installation - 4 inch diameter (vertical)</v>
      </c>
      <c r="C2061" s="543"/>
      <c r="D2061" s="57" t="str">
        <f>IF('SOW Units'!E80="","",'SOW Units'!E80)</f>
        <v>Per Foot</v>
      </c>
      <c r="E2061" s="82">
        <f>'SOW Units'!M80</f>
        <v>0</v>
      </c>
      <c r="F2061" s="34">
        <f>'SOW Units'!G80</f>
        <v>45.9</v>
      </c>
      <c r="G2061" s="244">
        <f t="shared" si="386"/>
        <v>0</v>
      </c>
      <c r="H2061" s="85">
        <v>0</v>
      </c>
      <c r="I2061" s="360">
        <f t="shared" si="387"/>
        <v>0</v>
      </c>
      <c r="J2061" s="89">
        <v>0</v>
      </c>
      <c r="K2061" s="244">
        <f t="shared" si="388"/>
        <v>0</v>
      </c>
      <c r="L2061" s="93">
        <f t="shared" si="389"/>
        <v>0</v>
      </c>
      <c r="M2061" s="375">
        <f t="shared" si="390"/>
        <v>0</v>
      </c>
      <c r="N2061" s="225" t="b">
        <f t="shared" si="381"/>
        <v>0</v>
      </c>
      <c r="O2061" s="36"/>
      <c r="P2061" s="36"/>
      <c r="Q2061" s="36"/>
      <c r="R2061" s="36"/>
    </row>
    <row r="2062" spans="1:18" s="8" customFormat="1" ht="16.5" hidden="1" customHeight="1" x14ac:dyDescent="0.35">
      <c r="A2062" s="122" t="str">
        <f>'SOW Units'!B81</f>
        <v>6-3.b.</v>
      </c>
      <c r="B2062" s="542" t="str">
        <f>IF('SOW Units'!C81="","",'SOW Units'!C81)</f>
        <v>Well Installation - 4 inch diameter (horizontal, by trenching, not directional drilling)</v>
      </c>
      <c r="C2062" s="543"/>
      <c r="D2062" s="57" t="str">
        <f>IF('SOW Units'!E81="","",'SOW Units'!E81)</f>
        <v>Per Foot</v>
      </c>
      <c r="E2062" s="82">
        <f>'SOW Units'!M81</f>
        <v>0</v>
      </c>
      <c r="F2062" s="34">
        <f>'SOW Units'!G81</f>
        <v>198.9</v>
      </c>
      <c r="G2062" s="244">
        <f t="shared" si="386"/>
        <v>0</v>
      </c>
      <c r="H2062" s="85">
        <v>0</v>
      </c>
      <c r="I2062" s="360">
        <f t="shared" si="387"/>
        <v>0</v>
      </c>
      <c r="J2062" s="89">
        <v>0</v>
      </c>
      <c r="K2062" s="244">
        <f t="shared" si="388"/>
        <v>0</v>
      </c>
      <c r="L2062" s="93">
        <f t="shared" si="389"/>
        <v>0</v>
      </c>
      <c r="M2062" s="375">
        <f t="shared" si="390"/>
        <v>0</v>
      </c>
      <c r="N2062" s="225" t="b">
        <f t="shared" si="381"/>
        <v>0</v>
      </c>
      <c r="O2062" s="36"/>
      <c r="P2062" s="36"/>
      <c r="Q2062" s="36"/>
      <c r="R2062" s="36"/>
    </row>
    <row r="2063" spans="1:18" s="8" customFormat="1" ht="16.5" hidden="1" customHeight="1" x14ac:dyDescent="0.35">
      <c r="A2063" s="122" t="str">
        <f>'SOW Units'!B82</f>
        <v>6-4.</v>
      </c>
      <c r="B2063" s="542" t="str">
        <f>IF('SOW Units'!C82="","",'SOW Units'!C82)</f>
        <v>Well Installation - 6 inch diameter</v>
      </c>
      <c r="C2063" s="543"/>
      <c r="D2063" s="57" t="str">
        <f>IF('SOW Units'!E82="","",'SOW Units'!E82)</f>
        <v>Per Foot</v>
      </c>
      <c r="E2063" s="82">
        <f>'SOW Units'!M82</f>
        <v>0</v>
      </c>
      <c r="F2063" s="34">
        <f>'SOW Units'!G82</f>
        <v>46.3</v>
      </c>
      <c r="G2063" s="244">
        <f t="shared" si="386"/>
        <v>0</v>
      </c>
      <c r="H2063" s="85">
        <v>0</v>
      </c>
      <c r="I2063" s="360">
        <f t="shared" si="387"/>
        <v>0</v>
      </c>
      <c r="J2063" s="89">
        <v>0</v>
      </c>
      <c r="K2063" s="244">
        <f t="shared" si="388"/>
        <v>0</v>
      </c>
      <c r="L2063" s="93">
        <f t="shared" si="389"/>
        <v>0</v>
      </c>
      <c r="M2063" s="375">
        <f t="shared" si="390"/>
        <v>0</v>
      </c>
      <c r="N2063" s="225" t="b">
        <f t="shared" si="381"/>
        <v>0</v>
      </c>
      <c r="O2063" s="36"/>
      <c r="P2063" s="36"/>
      <c r="Q2063" s="36"/>
      <c r="R2063" s="36"/>
    </row>
    <row r="2064" spans="1:18" s="8" customFormat="1" ht="16.5" hidden="1" customHeight="1" x14ac:dyDescent="0.35">
      <c r="A2064" s="122" t="str">
        <f>'SOW Units'!B83</f>
        <v>6-5.</v>
      </c>
      <c r="B2064" s="542" t="str">
        <f>IF('SOW Units'!C83="","",'SOW Units'!C83)</f>
        <v>Surface Casing - 6 inch diameter</v>
      </c>
      <c r="C2064" s="543"/>
      <c r="D2064" s="57" t="str">
        <f>IF('SOW Units'!E83="","",'SOW Units'!E83)</f>
        <v>Per Foot</v>
      </c>
      <c r="E2064" s="82">
        <f>'SOW Units'!M83</f>
        <v>0</v>
      </c>
      <c r="F2064" s="34">
        <f>'SOW Units'!G83</f>
        <v>44.1</v>
      </c>
      <c r="G2064" s="244">
        <f t="shared" si="386"/>
        <v>0</v>
      </c>
      <c r="H2064" s="85">
        <v>0</v>
      </c>
      <c r="I2064" s="360">
        <f t="shared" si="387"/>
        <v>0</v>
      </c>
      <c r="J2064" s="89">
        <v>0</v>
      </c>
      <c r="K2064" s="244">
        <f t="shared" si="388"/>
        <v>0</v>
      </c>
      <c r="L2064" s="93">
        <f t="shared" si="389"/>
        <v>0</v>
      </c>
      <c r="M2064" s="375">
        <f t="shared" si="390"/>
        <v>0</v>
      </c>
      <c r="N2064" s="225" t="b">
        <f t="shared" si="381"/>
        <v>0</v>
      </c>
      <c r="O2064" s="36"/>
      <c r="P2064" s="36"/>
      <c r="Q2064" s="36"/>
      <c r="R2064" s="36"/>
    </row>
    <row r="2065" spans="1:18" s="8" customFormat="1" ht="16.5" hidden="1" customHeight="1" x14ac:dyDescent="0.35">
      <c r="A2065" s="122" t="str">
        <f>'SOW Units'!B84</f>
        <v>6-6.</v>
      </c>
      <c r="B2065" s="542" t="str">
        <f>IF('SOW Units'!C84="","",'SOW Units'!C84)</f>
        <v>Surface Casing - 8 inch diameter</v>
      </c>
      <c r="C2065" s="543"/>
      <c r="D2065" s="57" t="str">
        <f>IF('SOW Units'!E84="","",'SOW Units'!E84)</f>
        <v>Per Foot</v>
      </c>
      <c r="E2065" s="82">
        <f>'SOW Units'!M84</f>
        <v>0</v>
      </c>
      <c r="F2065" s="34">
        <f>'SOW Units'!G84</f>
        <v>44.1</v>
      </c>
      <c r="G2065" s="244">
        <f t="shared" si="386"/>
        <v>0</v>
      </c>
      <c r="H2065" s="85">
        <v>0</v>
      </c>
      <c r="I2065" s="360">
        <f t="shared" si="387"/>
        <v>0</v>
      </c>
      <c r="J2065" s="89">
        <v>0</v>
      </c>
      <c r="K2065" s="244">
        <f t="shared" si="388"/>
        <v>0</v>
      </c>
      <c r="L2065" s="93">
        <f t="shared" si="389"/>
        <v>0</v>
      </c>
      <c r="M2065" s="375">
        <f t="shared" si="390"/>
        <v>0</v>
      </c>
      <c r="N2065" s="225" t="b">
        <f t="shared" si="381"/>
        <v>0</v>
      </c>
      <c r="O2065" s="36"/>
      <c r="P2065" s="36"/>
      <c r="Q2065" s="36"/>
      <c r="R2065" s="36"/>
    </row>
    <row r="2066" spans="1:18" s="9" customFormat="1" ht="16.5" hidden="1" customHeight="1" x14ac:dyDescent="0.35">
      <c r="A2066" s="122" t="str">
        <f>'SOW Units'!B85</f>
        <v>6-7.</v>
      </c>
      <c r="B2066" s="542" t="str">
        <f>IF('SOW Units'!C85="","",'SOW Units'!C85)</f>
        <v>Surface Casing - 10 inch diameter</v>
      </c>
      <c r="C2066" s="543"/>
      <c r="D2066" s="57" t="str">
        <f>IF('SOW Units'!E85="","",'SOW Units'!E85)</f>
        <v>Per Foot</v>
      </c>
      <c r="E2066" s="82">
        <f>'SOW Units'!M85</f>
        <v>0</v>
      </c>
      <c r="F2066" s="34">
        <f>'SOW Units'!G85</f>
        <v>63.94</v>
      </c>
      <c r="G2066" s="244">
        <f t="shared" si="386"/>
        <v>0</v>
      </c>
      <c r="H2066" s="85">
        <v>0</v>
      </c>
      <c r="I2066" s="360">
        <f t="shared" si="387"/>
        <v>0</v>
      </c>
      <c r="J2066" s="89">
        <v>0</v>
      </c>
      <c r="K2066" s="244">
        <f t="shared" si="388"/>
        <v>0</v>
      </c>
      <c r="L2066" s="93">
        <f t="shared" si="389"/>
        <v>0</v>
      </c>
      <c r="M2066" s="375">
        <f t="shared" si="390"/>
        <v>0</v>
      </c>
      <c r="N2066" s="225" t="b">
        <f t="shared" si="381"/>
        <v>0</v>
      </c>
      <c r="O2066" s="45"/>
      <c r="P2066" s="45"/>
      <c r="Q2066" s="45"/>
      <c r="R2066" s="45"/>
    </row>
    <row r="2067" spans="1:18" s="8" customFormat="1" ht="16.5" hidden="1" customHeight="1" x14ac:dyDescent="0.35">
      <c r="A2067" s="122" t="str">
        <f>'SOW Units'!B86</f>
        <v>6-8.</v>
      </c>
      <c r="B2067" s="542" t="str">
        <f>IF('SOW Units'!C86="","",'SOW Units'!C86)</f>
        <v>Surface Casing - 12 inch diameter</v>
      </c>
      <c r="C2067" s="543"/>
      <c r="D2067" s="57" t="str">
        <f>IF('SOW Units'!E86="","",'SOW Units'!E86)</f>
        <v>Per Foot</v>
      </c>
      <c r="E2067" s="82">
        <f>'SOW Units'!M86</f>
        <v>0</v>
      </c>
      <c r="F2067" s="34">
        <f>'SOW Units'!G86</f>
        <v>68.349999999999994</v>
      </c>
      <c r="G2067" s="244">
        <f t="shared" si="386"/>
        <v>0</v>
      </c>
      <c r="H2067" s="85">
        <v>0</v>
      </c>
      <c r="I2067" s="360">
        <f t="shared" si="387"/>
        <v>0</v>
      </c>
      <c r="J2067" s="89">
        <v>0</v>
      </c>
      <c r="K2067" s="244">
        <f t="shared" si="388"/>
        <v>0</v>
      </c>
      <c r="L2067" s="93">
        <f t="shared" si="389"/>
        <v>0</v>
      </c>
      <c r="M2067" s="375">
        <f t="shared" si="390"/>
        <v>0</v>
      </c>
      <c r="N2067" s="225" t="b">
        <f t="shared" si="381"/>
        <v>0</v>
      </c>
      <c r="O2067" s="36"/>
      <c r="P2067" s="36"/>
      <c r="Q2067" s="36"/>
      <c r="R2067" s="36"/>
    </row>
    <row r="2068" spans="1:18" s="8" customFormat="1" ht="16.5" hidden="1" customHeight="1" x14ac:dyDescent="0.35">
      <c r="A2068" s="122" t="str">
        <f>'SOW Units'!B87</f>
        <v>6-9.a.</v>
      </c>
      <c r="B2068" s="542" t="str">
        <f>IF('SOW Units'!C87="","",'SOW Units'!C87)</f>
        <v>Additional Well Screen &gt; 20 feet - 1 inch diameter</v>
      </c>
      <c r="C2068" s="543"/>
      <c r="D2068" s="57" t="str">
        <f>IF('SOW Units'!E87="","",'SOW Units'!E87)</f>
        <v>Per Foot</v>
      </c>
      <c r="E2068" s="82">
        <f>'SOW Units'!M87</f>
        <v>0</v>
      </c>
      <c r="F2068" s="34">
        <f>'SOW Units'!G87</f>
        <v>9.4499999999999993</v>
      </c>
      <c r="G2068" s="244">
        <f t="shared" si="386"/>
        <v>0</v>
      </c>
      <c r="H2068" s="85">
        <v>0</v>
      </c>
      <c r="I2068" s="360">
        <f t="shared" si="387"/>
        <v>0</v>
      </c>
      <c r="J2068" s="89">
        <v>0</v>
      </c>
      <c r="K2068" s="244">
        <f t="shared" si="388"/>
        <v>0</v>
      </c>
      <c r="L2068" s="93">
        <f t="shared" si="389"/>
        <v>0</v>
      </c>
      <c r="M2068" s="375">
        <f t="shared" si="390"/>
        <v>0</v>
      </c>
      <c r="N2068" s="225" t="b">
        <f t="shared" si="381"/>
        <v>0</v>
      </c>
      <c r="O2068" s="36"/>
      <c r="P2068" s="36"/>
      <c r="Q2068" s="36"/>
      <c r="R2068" s="36"/>
    </row>
    <row r="2069" spans="1:18" s="8" customFormat="1" ht="16.5" hidden="1" customHeight="1" x14ac:dyDescent="0.35">
      <c r="A2069" s="122" t="str">
        <f>'SOW Units'!B88</f>
        <v>6-9.b.</v>
      </c>
      <c r="B2069" s="542" t="str">
        <f>IF('SOW Units'!C88="","",'SOW Units'!C88)</f>
        <v>Additional Well Screen &gt; 20 feet - 2 inch diameter</v>
      </c>
      <c r="C2069" s="543"/>
      <c r="D2069" s="57" t="str">
        <f>IF('SOW Units'!E88="","",'SOW Units'!E88)</f>
        <v>Per Foot</v>
      </c>
      <c r="E2069" s="82">
        <f>'SOW Units'!M88</f>
        <v>0</v>
      </c>
      <c r="F2069" s="34">
        <f>'SOW Units'!G88</f>
        <v>11.55</v>
      </c>
      <c r="G2069" s="244">
        <f t="shared" si="386"/>
        <v>0</v>
      </c>
      <c r="H2069" s="85">
        <v>0</v>
      </c>
      <c r="I2069" s="360">
        <f t="shared" si="387"/>
        <v>0</v>
      </c>
      <c r="J2069" s="89">
        <v>0</v>
      </c>
      <c r="K2069" s="244">
        <f t="shared" si="388"/>
        <v>0</v>
      </c>
      <c r="L2069" s="93">
        <f t="shared" si="389"/>
        <v>0</v>
      </c>
      <c r="M2069" s="375">
        <f t="shared" si="390"/>
        <v>0</v>
      </c>
      <c r="N2069" s="225" t="b">
        <f t="shared" si="381"/>
        <v>0</v>
      </c>
      <c r="O2069" s="36"/>
      <c r="P2069" s="36"/>
      <c r="Q2069" s="36"/>
      <c r="R2069" s="36"/>
    </row>
    <row r="2070" spans="1:18" s="8" customFormat="1" ht="16.5" hidden="1" customHeight="1" x14ac:dyDescent="0.35">
      <c r="A2070" s="122" t="str">
        <f>'SOW Units'!B89</f>
        <v>6-9.c.</v>
      </c>
      <c r="B2070" s="542" t="str">
        <f>IF('SOW Units'!C89="","",'SOW Units'!C89)</f>
        <v>Additional Well Screen &gt; 20 feet - 4 inch diameter</v>
      </c>
      <c r="C2070" s="543"/>
      <c r="D2070" s="57" t="str">
        <f>IF('SOW Units'!E89="","",'SOW Units'!E89)</f>
        <v>Per Foot</v>
      </c>
      <c r="E2070" s="82">
        <f>'SOW Units'!M89</f>
        <v>0</v>
      </c>
      <c r="F2070" s="34">
        <f>'SOW Units'!G89</f>
        <v>18.18</v>
      </c>
      <c r="G2070" s="244">
        <f t="shared" si="386"/>
        <v>0</v>
      </c>
      <c r="H2070" s="85">
        <v>0</v>
      </c>
      <c r="I2070" s="360">
        <f t="shared" si="387"/>
        <v>0</v>
      </c>
      <c r="J2070" s="89">
        <v>0</v>
      </c>
      <c r="K2070" s="244">
        <f t="shared" si="388"/>
        <v>0</v>
      </c>
      <c r="L2070" s="93">
        <f t="shared" si="389"/>
        <v>0</v>
      </c>
      <c r="M2070" s="375">
        <f t="shared" si="390"/>
        <v>0</v>
      </c>
      <c r="N2070" s="225" t="b">
        <f t="shared" si="381"/>
        <v>0</v>
      </c>
      <c r="O2070" s="36"/>
      <c r="P2070" s="36"/>
      <c r="Q2070" s="36"/>
      <c r="R2070" s="36"/>
    </row>
    <row r="2071" spans="1:18" s="8" customFormat="1" ht="16.5" hidden="1" customHeight="1" x14ac:dyDescent="0.35">
      <c r="A2071" s="122" t="str">
        <f>'SOW Units'!B90</f>
        <v>6-9.d.</v>
      </c>
      <c r="B2071" s="542" t="str">
        <f>IF('SOW Units'!C90="","",'SOW Units'!C90)</f>
        <v>Additional Well Screen &gt; 20 feet - 6 inch diameter</v>
      </c>
      <c r="C2071" s="543"/>
      <c r="D2071" s="57" t="str">
        <f>IF('SOW Units'!E90="","",'SOW Units'!E90)</f>
        <v>Per Foot</v>
      </c>
      <c r="E2071" s="82">
        <f>'SOW Units'!M90</f>
        <v>0</v>
      </c>
      <c r="F2071" s="34">
        <f>'SOW Units'!G90</f>
        <v>23.1</v>
      </c>
      <c r="G2071" s="244">
        <f t="shared" si="386"/>
        <v>0</v>
      </c>
      <c r="H2071" s="85">
        <v>0</v>
      </c>
      <c r="I2071" s="360">
        <f t="shared" si="387"/>
        <v>0</v>
      </c>
      <c r="J2071" s="89">
        <v>0</v>
      </c>
      <c r="K2071" s="244">
        <f t="shared" si="388"/>
        <v>0</v>
      </c>
      <c r="L2071" s="93">
        <f t="shared" si="389"/>
        <v>0</v>
      </c>
      <c r="M2071" s="375">
        <f t="shared" si="390"/>
        <v>0</v>
      </c>
      <c r="N2071" s="225" t="b">
        <f t="shared" si="381"/>
        <v>0</v>
      </c>
      <c r="O2071" s="36"/>
      <c r="P2071" s="36"/>
      <c r="Q2071" s="36"/>
      <c r="R2071" s="36"/>
    </row>
    <row r="2072" spans="1:18" s="8" customFormat="1" ht="16.5" hidden="1" customHeight="1" x14ac:dyDescent="0.35">
      <c r="A2072" s="122" t="str">
        <f>'SOW Units'!B91</f>
        <v>6-10.</v>
      </c>
      <c r="B2072" s="542" t="str">
        <f>IF('SOW Units'!C91="","",'SOW Units'!C91)</f>
        <v xml:space="preserve">Above Grade Well Completion </v>
      </c>
      <c r="C2072" s="543"/>
      <c r="D2072" s="57" t="str">
        <f>IF('SOW Units'!E91="","",'SOW Units'!E91)</f>
        <v xml:space="preserve">Per Well </v>
      </c>
      <c r="E2072" s="82">
        <f>'SOW Units'!M91</f>
        <v>0</v>
      </c>
      <c r="F2072" s="34">
        <f>'SOW Units'!G91</f>
        <v>151.93</v>
      </c>
      <c r="G2072" s="244">
        <f t="shared" si="386"/>
        <v>0</v>
      </c>
      <c r="H2072" s="85">
        <v>0</v>
      </c>
      <c r="I2072" s="360">
        <f t="shared" si="387"/>
        <v>0</v>
      </c>
      <c r="J2072" s="89">
        <v>0</v>
      </c>
      <c r="K2072" s="244">
        <f t="shared" si="388"/>
        <v>0</v>
      </c>
      <c r="L2072" s="93">
        <f t="shared" si="389"/>
        <v>0</v>
      </c>
      <c r="M2072" s="375">
        <f t="shared" si="390"/>
        <v>0</v>
      </c>
      <c r="N2072" s="225" t="b">
        <f t="shared" si="381"/>
        <v>0</v>
      </c>
      <c r="O2072" s="36"/>
      <c r="P2072" s="36"/>
      <c r="Q2072" s="36"/>
      <c r="R2072" s="36"/>
    </row>
    <row r="2073" spans="1:18" s="9" customFormat="1" ht="16.5" hidden="1" customHeight="1" x14ac:dyDescent="0.35">
      <c r="A2073" s="122" t="str">
        <f>'SOW Units'!B92</f>
        <v>6-11.</v>
      </c>
      <c r="B2073" s="542" t="str">
        <f>IF('SOW Units'!C92="","",'SOW Units'!C92)</f>
        <v>Installation of Well Vault - 2 x 2 x 2 foot</v>
      </c>
      <c r="C2073" s="543"/>
      <c r="D2073" s="57" t="str">
        <f>IF('SOW Units'!E92="","",'SOW Units'!E92)</f>
        <v>Per Vault</v>
      </c>
      <c r="E2073" s="82">
        <f>'SOW Units'!M92</f>
        <v>0</v>
      </c>
      <c r="F2073" s="34">
        <f>'SOW Units'!G92</f>
        <v>668.51</v>
      </c>
      <c r="G2073" s="244">
        <f t="shared" si="386"/>
        <v>0</v>
      </c>
      <c r="H2073" s="85">
        <v>0</v>
      </c>
      <c r="I2073" s="360">
        <f t="shared" si="387"/>
        <v>0</v>
      </c>
      <c r="J2073" s="89">
        <v>0</v>
      </c>
      <c r="K2073" s="244">
        <f t="shared" si="388"/>
        <v>0</v>
      </c>
      <c r="L2073" s="93">
        <f t="shared" si="389"/>
        <v>0</v>
      </c>
      <c r="M2073" s="375">
        <f t="shared" si="390"/>
        <v>0</v>
      </c>
      <c r="N2073" s="225" t="b">
        <f t="shared" si="381"/>
        <v>0</v>
      </c>
      <c r="O2073" s="45"/>
      <c r="P2073" s="45"/>
      <c r="Q2073" s="45"/>
      <c r="R2073" s="45"/>
    </row>
    <row r="2074" spans="1:18" s="8" customFormat="1" ht="16.5" hidden="1" customHeight="1" x14ac:dyDescent="0.35">
      <c r="A2074" s="122" t="str">
        <f>'SOW Units'!B93</f>
        <v>6-12.</v>
      </c>
      <c r="B2074" s="542" t="str">
        <f>IF('SOW Units'!C93="","",'SOW Units'!C93)</f>
        <v>Installation of Well Vault - 4 x 4 x 2 foot</v>
      </c>
      <c r="C2074" s="543"/>
      <c r="D2074" s="57" t="str">
        <f>IF('SOW Units'!E93="","",'SOW Units'!E93)</f>
        <v>Per Vault</v>
      </c>
      <c r="E2074" s="82">
        <f>'SOW Units'!M93</f>
        <v>0</v>
      </c>
      <c r="F2074" s="34">
        <f>'SOW Units'!G93</f>
        <v>1215.5</v>
      </c>
      <c r="G2074" s="244">
        <f t="shared" si="386"/>
        <v>0</v>
      </c>
      <c r="H2074" s="85">
        <v>0</v>
      </c>
      <c r="I2074" s="360">
        <f t="shared" si="387"/>
        <v>0</v>
      </c>
      <c r="J2074" s="89">
        <v>0</v>
      </c>
      <c r="K2074" s="244">
        <f t="shared" si="388"/>
        <v>0</v>
      </c>
      <c r="L2074" s="93">
        <f t="shared" si="389"/>
        <v>0</v>
      </c>
      <c r="M2074" s="375">
        <f t="shared" si="390"/>
        <v>0</v>
      </c>
      <c r="N2074" s="225" t="b">
        <f t="shared" si="381"/>
        <v>0</v>
      </c>
      <c r="O2074" s="36"/>
      <c r="P2074" s="36"/>
      <c r="Q2074" s="36"/>
      <c r="R2074" s="36"/>
    </row>
    <row r="2075" spans="1:18" s="8" customFormat="1" ht="16.5" hidden="1" customHeight="1" x14ac:dyDescent="0.35">
      <c r="A2075" s="122" t="str">
        <f>'SOW Units'!B94</f>
        <v>6-13.</v>
      </c>
      <c r="B2075" s="542" t="str">
        <f>IF('SOW Units'!C94="","",'SOW Units'!C94)</f>
        <v>Well Redevelopment</v>
      </c>
      <c r="C2075" s="543"/>
      <c r="D2075" s="57" t="str">
        <f>IF('SOW Units'!E94="","",'SOW Units'!E94)</f>
        <v xml:space="preserve">Per Well </v>
      </c>
      <c r="E2075" s="82">
        <f>'SOW Units'!M94</f>
        <v>0</v>
      </c>
      <c r="F2075" s="34">
        <f>'SOW Units'!G94</f>
        <v>197.4</v>
      </c>
      <c r="G2075" s="244">
        <f t="shared" si="386"/>
        <v>0</v>
      </c>
      <c r="H2075" s="85">
        <v>0</v>
      </c>
      <c r="I2075" s="360">
        <f t="shared" si="387"/>
        <v>0</v>
      </c>
      <c r="J2075" s="89">
        <v>0</v>
      </c>
      <c r="K2075" s="244">
        <f t="shared" si="388"/>
        <v>0</v>
      </c>
      <c r="L2075" s="93">
        <f t="shared" si="389"/>
        <v>0</v>
      </c>
      <c r="M2075" s="375">
        <f t="shared" si="390"/>
        <v>0</v>
      </c>
      <c r="N2075" s="225" t="b">
        <f t="shared" si="381"/>
        <v>0</v>
      </c>
      <c r="O2075" s="36"/>
      <c r="P2075" s="36"/>
      <c r="Q2075" s="36"/>
      <c r="R2075" s="36"/>
    </row>
    <row r="2076" spans="1:18" s="8" customFormat="1" ht="33" hidden="1" customHeight="1" x14ac:dyDescent="0.35">
      <c r="A2076" s="122" t="str">
        <f>'SOW Units'!B95</f>
        <v>6-14.</v>
      </c>
      <c r="B2076" s="542" t="str">
        <f>IF('SOW Units'!C95="","",'SOW Units'!C95)</f>
        <v>Removal and Reinstallation of 8-inch Manhole and Well Pad (well pad/manhole has been damaged or destroyed)</v>
      </c>
      <c r="C2076" s="543"/>
      <c r="D2076" s="57" t="str">
        <f>IF('SOW Units'!E95="","",'SOW Units'!E95)</f>
        <v xml:space="preserve">Per Well </v>
      </c>
      <c r="E2076" s="82">
        <f>'SOW Units'!M95</f>
        <v>0</v>
      </c>
      <c r="F2076" s="34">
        <f>'SOW Units'!G95</f>
        <v>347.44</v>
      </c>
      <c r="G2076" s="244">
        <f t="shared" si="386"/>
        <v>0</v>
      </c>
      <c r="H2076" s="85">
        <v>0</v>
      </c>
      <c r="I2076" s="360">
        <f t="shared" si="387"/>
        <v>0</v>
      </c>
      <c r="J2076" s="89">
        <v>0</v>
      </c>
      <c r="K2076" s="244">
        <f t="shared" si="388"/>
        <v>0</v>
      </c>
      <c r="L2076" s="93">
        <f t="shared" si="389"/>
        <v>0</v>
      </c>
      <c r="M2076" s="375">
        <f t="shared" si="390"/>
        <v>0</v>
      </c>
      <c r="N2076" s="225" t="b">
        <f t="shared" si="381"/>
        <v>0</v>
      </c>
      <c r="O2076" s="36"/>
      <c r="P2076" s="36"/>
      <c r="Q2076" s="36"/>
      <c r="R2076" s="36"/>
    </row>
    <row r="2077" spans="1:18" s="8" customFormat="1" ht="33" hidden="1" customHeight="1" x14ac:dyDescent="0.35">
      <c r="A2077" s="122" t="str">
        <f>'SOW Units'!B96</f>
        <v>6-15.</v>
      </c>
      <c r="B2077" s="542" t="str">
        <f>IF('SOW Units'!C96="","",'SOW Units'!C96)</f>
        <v>Removal and Reinstallation of 12-inch Manhole and Well Pad (well pad/manhole has been damaged or destroyed)</v>
      </c>
      <c r="C2077" s="543"/>
      <c r="D2077" s="57" t="str">
        <f>IF('SOW Units'!E96="","",'SOW Units'!E96)</f>
        <v xml:space="preserve">Per Well </v>
      </c>
      <c r="E2077" s="82">
        <f>'SOW Units'!M96</f>
        <v>0</v>
      </c>
      <c r="F2077" s="34">
        <f>'SOW Units'!G96</f>
        <v>392.7</v>
      </c>
      <c r="G2077" s="244">
        <f t="shared" si="386"/>
        <v>0</v>
      </c>
      <c r="H2077" s="85">
        <v>0</v>
      </c>
      <c r="I2077" s="360">
        <f t="shared" si="387"/>
        <v>0</v>
      </c>
      <c r="J2077" s="89">
        <v>0</v>
      </c>
      <c r="K2077" s="244">
        <f t="shared" si="388"/>
        <v>0</v>
      </c>
      <c r="L2077" s="93">
        <f t="shared" si="389"/>
        <v>0</v>
      </c>
      <c r="M2077" s="375">
        <f t="shared" si="390"/>
        <v>0</v>
      </c>
      <c r="N2077" s="225" t="b">
        <f t="shared" si="381"/>
        <v>0</v>
      </c>
      <c r="O2077" s="36"/>
      <c r="P2077" s="36"/>
      <c r="Q2077" s="36"/>
      <c r="R2077" s="36"/>
    </row>
    <row r="2078" spans="1:18" s="8" customFormat="1" ht="17.25" hidden="1" customHeight="1" x14ac:dyDescent="0.35">
      <c r="A2078" s="253" t="str">
        <f>'SOW Units'!B97</f>
        <v>7.</v>
      </c>
      <c r="B2078" s="560" t="str">
        <f>IF('SOW Units'!C97="","",'SOW Units'!C97)</f>
        <v>WELL ABANDONMENT</v>
      </c>
      <c r="C2078" s="561"/>
      <c r="D2078" s="206" t="str">
        <f>IF('SOW Units'!E97="","",'SOW Units'!E97)</f>
        <v/>
      </c>
      <c r="E2078" s="207"/>
      <c r="F2078" s="194"/>
      <c r="G2078" s="243"/>
      <c r="H2078" s="208"/>
      <c r="I2078" s="359"/>
      <c r="J2078" s="196"/>
      <c r="K2078" s="243"/>
      <c r="L2078" s="209"/>
      <c r="M2078" s="374"/>
      <c r="N2078" s="225" t="b">
        <f t="shared" si="381"/>
        <v>0</v>
      </c>
      <c r="O2078" s="36"/>
      <c r="P2078" s="36"/>
      <c r="Q2078" s="36"/>
      <c r="R2078" s="36"/>
    </row>
    <row r="2079" spans="1:18" s="8" customFormat="1" ht="16.5" hidden="1" customHeight="1" x14ac:dyDescent="0.35">
      <c r="A2079" s="122" t="str">
        <f>'SOW Units'!B98</f>
        <v>7-1.</v>
      </c>
      <c r="B2079" s="542" t="str">
        <f>IF('SOW Units'!C98="","",'SOW Units'!C98)</f>
        <v>Grout and Abandon Well, 1 to 2 inch diameter</v>
      </c>
      <c r="C2079" s="543"/>
      <c r="D2079" s="57" t="str">
        <f>IF('SOW Units'!E98="","",'SOW Units'!E98)</f>
        <v>Per Foot</v>
      </c>
      <c r="E2079" s="82">
        <f>'SOW Units'!M98</f>
        <v>0</v>
      </c>
      <c r="F2079" s="34">
        <f>'SOW Units'!G98</f>
        <v>20.6</v>
      </c>
      <c r="G2079" s="244">
        <f t="shared" ref="G2079:G2085" si="391">$F2079*E2079</f>
        <v>0</v>
      </c>
      <c r="H2079" s="85">
        <v>0</v>
      </c>
      <c r="I2079" s="360">
        <f t="shared" ref="I2079:I2085" si="392">H2079*F2079</f>
        <v>0</v>
      </c>
      <c r="J2079" s="89">
        <v>0</v>
      </c>
      <c r="K2079" s="244">
        <f t="shared" si="388"/>
        <v>0</v>
      </c>
      <c r="L2079" s="93">
        <f t="shared" ref="L2079:L2085" si="393">E2079-H2079-J2079</f>
        <v>0</v>
      </c>
      <c r="M2079" s="375">
        <f t="shared" ref="M2079:M2085" si="394">G2079-I2079-K2079</f>
        <v>0</v>
      </c>
      <c r="N2079" s="225" t="b">
        <f t="shared" si="381"/>
        <v>0</v>
      </c>
      <c r="O2079" s="36"/>
      <c r="P2079" s="36"/>
      <c r="Q2079" s="36"/>
      <c r="R2079" s="36"/>
    </row>
    <row r="2080" spans="1:18" s="8" customFormat="1" ht="16.5" hidden="1" customHeight="1" x14ac:dyDescent="0.35">
      <c r="A2080" s="122" t="str">
        <f>'SOW Units'!B99</f>
        <v>7-2.</v>
      </c>
      <c r="B2080" s="542" t="str">
        <f>IF('SOW Units'!C99="","",'SOW Units'!C99)</f>
        <v>Grout and Abandon Well, &gt; 2 to 4 inch diameter</v>
      </c>
      <c r="C2080" s="543"/>
      <c r="D2080" s="57" t="str">
        <f>IF('SOW Units'!E99="","",'SOW Units'!E99)</f>
        <v>Per Foot</v>
      </c>
      <c r="E2080" s="82">
        <f>'SOW Units'!M99</f>
        <v>0</v>
      </c>
      <c r="F2080" s="34">
        <f>'SOW Units'!G99</f>
        <v>24</v>
      </c>
      <c r="G2080" s="244">
        <f t="shared" si="391"/>
        <v>0</v>
      </c>
      <c r="H2080" s="85">
        <v>0</v>
      </c>
      <c r="I2080" s="360">
        <f t="shared" si="392"/>
        <v>0</v>
      </c>
      <c r="J2080" s="89">
        <v>0</v>
      </c>
      <c r="K2080" s="244">
        <f t="shared" si="388"/>
        <v>0</v>
      </c>
      <c r="L2080" s="93">
        <f t="shared" si="393"/>
        <v>0</v>
      </c>
      <c r="M2080" s="375">
        <f t="shared" si="394"/>
        <v>0</v>
      </c>
      <c r="N2080" s="225" t="b">
        <f t="shared" si="381"/>
        <v>0</v>
      </c>
      <c r="O2080" s="36"/>
      <c r="P2080" s="36"/>
      <c r="Q2080" s="36"/>
      <c r="R2080" s="36"/>
    </row>
    <row r="2081" spans="1:18" s="8" customFormat="1" ht="16.5" hidden="1" customHeight="1" x14ac:dyDescent="0.35">
      <c r="A2081" s="122" t="str">
        <f>'SOW Units'!B100</f>
        <v>7-3.</v>
      </c>
      <c r="B2081" s="542" t="str">
        <f>IF('SOW Units'!C100="","",'SOW Units'!C100)</f>
        <v>Grout and Abandon Well, &gt; 4 to 6 inch diameter</v>
      </c>
      <c r="C2081" s="543"/>
      <c r="D2081" s="57" t="str">
        <f>IF('SOW Units'!E100="","",'SOW Units'!E100)</f>
        <v>Per Foot</v>
      </c>
      <c r="E2081" s="82">
        <f>'SOW Units'!M100</f>
        <v>0</v>
      </c>
      <c r="F2081" s="34">
        <f>'SOW Units'!G100</f>
        <v>27.56</v>
      </c>
      <c r="G2081" s="244">
        <f t="shared" si="391"/>
        <v>0</v>
      </c>
      <c r="H2081" s="85">
        <v>0</v>
      </c>
      <c r="I2081" s="360">
        <f t="shared" si="392"/>
        <v>0</v>
      </c>
      <c r="J2081" s="89">
        <v>0</v>
      </c>
      <c r="K2081" s="244">
        <f t="shared" si="388"/>
        <v>0</v>
      </c>
      <c r="L2081" s="93">
        <f t="shared" si="393"/>
        <v>0</v>
      </c>
      <c r="M2081" s="375">
        <f t="shared" si="394"/>
        <v>0</v>
      </c>
      <c r="N2081" s="225" t="b">
        <f t="shared" si="381"/>
        <v>0</v>
      </c>
      <c r="O2081" s="36"/>
      <c r="P2081" s="36"/>
      <c r="Q2081" s="36"/>
      <c r="R2081" s="36"/>
    </row>
    <row r="2082" spans="1:18" s="8" customFormat="1" ht="16.5" hidden="1" customHeight="1" x14ac:dyDescent="0.35">
      <c r="A2082" s="122" t="str">
        <f>'SOW Units'!B101</f>
        <v>7-4.</v>
      </c>
      <c r="B2082" s="542" t="str">
        <f>IF('SOW Units'!C101="","",'SOW Units'!C101)</f>
        <v>Grout and Abandon Well, &gt; 6 inch diameter</v>
      </c>
      <c r="C2082" s="543"/>
      <c r="D2082" s="57" t="str">
        <f>IF('SOW Units'!E101="","",'SOW Units'!E101)</f>
        <v>Per Foot</v>
      </c>
      <c r="E2082" s="82">
        <f>'SOW Units'!M101</f>
        <v>0</v>
      </c>
      <c r="F2082" s="34">
        <f>'SOW Units'!G101</f>
        <v>28.66</v>
      </c>
      <c r="G2082" s="244">
        <f t="shared" si="391"/>
        <v>0</v>
      </c>
      <c r="H2082" s="85">
        <v>0</v>
      </c>
      <c r="I2082" s="360">
        <f t="shared" si="392"/>
        <v>0</v>
      </c>
      <c r="J2082" s="89">
        <v>0</v>
      </c>
      <c r="K2082" s="244">
        <f t="shared" si="388"/>
        <v>0</v>
      </c>
      <c r="L2082" s="93">
        <f t="shared" si="393"/>
        <v>0</v>
      </c>
      <c r="M2082" s="375">
        <f t="shared" si="394"/>
        <v>0</v>
      </c>
      <c r="N2082" s="225" t="b">
        <f t="shared" si="381"/>
        <v>0</v>
      </c>
      <c r="O2082" s="36"/>
      <c r="P2082" s="36"/>
      <c r="Q2082" s="36"/>
      <c r="R2082" s="36"/>
    </row>
    <row r="2083" spans="1:18" s="8" customFormat="1" ht="16.5" hidden="1" customHeight="1" x14ac:dyDescent="0.35">
      <c r="A2083" s="122" t="str">
        <f>'SOW Units'!B102</f>
        <v>7-5.</v>
      </c>
      <c r="B2083" s="542" t="str">
        <f>IF('SOW Units'!C102="","",'SOW Units'!C102)</f>
        <v>Removal of Well Vault - 2 x 2 x 2 foot</v>
      </c>
      <c r="C2083" s="543"/>
      <c r="D2083" s="57" t="str">
        <f>IF('SOW Units'!E102="","",'SOW Units'!E102)</f>
        <v>Per Vault</v>
      </c>
      <c r="E2083" s="82">
        <f>'SOW Units'!M102</f>
        <v>0</v>
      </c>
      <c r="F2083" s="34">
        <f>'SOW Units'!G102</f>
        <v>364.64</v>
      </c>
      <c r="G2083" s="244">
        <f t="shared" si="391"/>
        <v>0</v>
      </c>
      <c r="H2083" s="85">
        <v>0</v>
      </c>
      <c r="I2083" s="360">
        <f t="shared" si="392"/>
        <v>0</v>
      </c>
      <c r="J2083" s="89">
        <v>0</v>
      </c>
      <c r="K2083" s="244">
        <f t="shared" si="388"/>
        <v>0</v>
      </c>
      <c r="L2083" s="93">
        <f t="shared" si="393"/>
        <v>0</v>
      </c>
      <c r="M2083" s="375">
        <f t="shared" si="394"/>
        <v>0</v>
      </c>
      <c r="N2083" s="225" t="b">
        <f t="shared" si="381"/>
        <v>0</v>
      </c>
      <c r="O2083" s="36"/>
      <c r="P2083" s="36"/>
      <c r="Q2083" s="36"/>
      <c r="R2083" s="36"/>
    </row>
    <row r="2084" spans="1:18" s="9" customFormat="1" ht="16.5" hidden="1" customHeight="1" x14ac:dyDescent="0.35">
      <c r="A2084" s="122" t="str">
        <f>'SOW Units'!B103</f>
        <v>7-6.</v>
      </c>
      <c r="B2084" s="542" t="str">
        <f>IF('SOW Units'!C103="","",'SOW Units'!C103)</f>
        <v>Removal of Well Vault - 4 x 4 x 2 foot</v>
      </c>
      <c r="C2084" s="543"/>
      <c r="D2084" s="57" t="str">
        <f>IF('SOW Units'!E103="","",'SOW Units'!E103)</f>
        <v>Per Vault</v>
      </c>
      <c r="E2084" s="82">
        <f>'SOW Units'!M103</f>
        <v>0</v>
      </c>
      <c r="F2084" s="34">
        <f>'SOW Units'!G103</f>
        <v>607.75</v>
      </c>
      <c r="G2084" s="244">
        <f t="shared" si="391"/>
        <v>0</v>
      </c>
      <c r="H2084" s="85">
        <v>0</v>
      </c>
      <c r="I2084" s="360">
        <f t="shared" si="392"/>
        <v>0</v>
      </c>
      <c r="J2084" s="89">
        <v>0</v>
      </c>
      <c r="K2084" s="244">
        <f t="shared" si="388"/>
        <v>0</v>
      </c>
      <c r="L2084" s="93">
        <f t="shared" si="393"/>
        <v>0</v>
      </c>
      <c r="M2084" s="375">
        <f t="shared" si="394"/>
        <v>0</v>
      </c>
      <c r="N2084" s="225" t="b">
        <f t="shared" si="381"/>
        <v>0</v>
      </c>
      <c r="O2084" s="45"/>
      <c r="P2084" s="45"/>
      <c r="Q2084" s="45"/>
      <c r="R2084" s="45"/>
    </row>
    <row r="2085" spans="1:18" s="8" customFormat="1" ht="16.5" hidden="1" customHeight="1" x14ac:dyDescent="0.35">
      <c r="A2085" s="122" t="str">
        <f>'SOW Units'!B104</f>
        <v>7-7.</v>
      </c>
      <c r="B2085" s="542" t="str">
        <f>IF('SOW Units'!C104="","",'SOW Units'!C104)</f>
        <v>Removal of Well Pad and Manhole</v>
      </c>
      <c r="C2085" s="543"/>
      <c r="D2085" s="57" t="str">
        <f>IF('SOW Units'!E104="","",'SOW Units'!E104)</f>
        <v xml:space="preserve">Per Well </v>
      </c>
      <c r="E2085" s="82">
        <f>'SOW Units'!M104</f>
        <v>0</v>
      </c>
      <c r="F2085" s="34">
        <f>'SOW Units'!G104</f>
        <v>171.99</v>
      </c>
      <c r="G2085" s="244">
        <f t="shared" si="391"/>
        <v>0</v>
      </c>
      <c r="H2085" s="85">
        <v>0</v>
      </c>
      <c r="I2085" s="360">
        <f t="shared" si="392"/>
        <v>0</v>
      </c>
      <c r="J2085" s="89">
        <v>0</v>
      </c>
      <c r="K2085" s="244">
        <f t="shared" si="388"/>
        <v>0</v>
      </c>
      <c r="L2085" s="93">
        <f t="shared" si="393"/>
        <v>0</v>
      </c>
      <c r="M2085" s="375">
        <f t="shared" si="394"/>
        <v>0</v>
      </c>
      <c r="N2085" s="225" t="b">
        <f t="shared" si="381"/>
        <v>0</v>
      </c>
      <c r="O2085" s="36"/>
      <c r="P2085" s="36"/>
      <c r="Q2085" s="36"/>
      <c r="R2085" s="36"/>
    </row>
    <row r="2086" spans="1:18" s="8" customFormat="1" ht="17.25" hidden="1" customHeight="1" x14ac:dyDescent="0.35">
      <c r="A2086" s="253" t="str">
        <f>'SOW Units'!B105</f>
        <v>8.</v>
      </c>
      <c r="B2086" s="560" t="str">
        <f>IF('SOW Units'!C105="","",'SOW Units'!C105)</f>
        <v>SAMPLE COLLECTION AND FIELD TESTING</v>
      </c>
      <c r="C2086" s="561"/>
      <c r="D2086" s="206" t="str">
        <f>IF('SOW Units'!E105="","",'SOW Units'!E105)</f>
        <v/>
      </c>
      <c r="E2086" s="207"/>
      <c r="F2086" s="194"/>
      <c r="G2086" s="243"/>
      <c r="H2086" s="208"/>
      <c r="I2086" s="359"/>
      <c r="J2086" s="196"/>
      <c r="K2086" s="243"/>
      <c r="L2086" s="209"/>
      <c r="M2086" s="374"/>
      <c r="N2086" s="225" t="b">
        <f t="shared" si="381"/>
        <v>0</v>
      </c>
      <c r="O2086" s="36"/>
      <c r="P2086" s="36"/>
      <c r="Q2086" s="36"/>
      <c r="R2086" s="36"/>
    </row>
    <row r="2087" spans="1:18" s="8" customFormat="1" ht="16.5" hidden="1" customHeight="1" x14ac:dyDescent="0.35">
      <c r="A2087" s="122" t="str">
        <f>'SOW Units'!B106</f>
        <v>8-1.</v>
      </c>
      <c r="B2087" s="542" t="str">
        <f>IF('SOW Units'!C106="","",'SOW Units'!C106)</f>
        <v>Monitoring Well Sampling with Water Level, ≤ 100 foot depth</v>
      </c>
      <c r="C2087" s="543"/>
      <c r="D2087" s="57" t="str">
        <f>IF('SOW Units'!E106="","",'SOW Units'!E106)</f>
        <v xml:space="preserve">Per Well </v>
      </c>
      <c r="E2087" s="82">
        <f>'SOW Units'!M106</f>
        <v>0</v>
      </c>
      <c r="F2087" s="34">
        <f>'SOW Units'!G106</f>
        <v>255</v>
      </c>
      <c r="G2087" s="244">
        <f t="shared" ref="G2087:G2100" si="395">$F2087*E2087</f>
        <v>0</v>
      </c>
      <c r="H2087" s="85">
        <v>0</v>
      </c>
      <c r="I2087" s="360">
        <f t="shared" ref="I2087:I2100" si="396">H2087*F2087</f>
        <v>0</v>
      </c>
      <c r="J2087" s="89">
        <v>0</v>
      </c>
      <c r="K2087" s="244">
        <f t="shared" si="388"/>
        <v>0</v>
      </c>
      <c r="L2087" s="93">
        <f t="shared" ref="L2087:L2100" si="397">E2087-H2087-J2087</f>
        <v>0</v>
      </c>
      <c r="M2087" s="375">
        <f t="shared" ref="M2087:M2100" si="398">G2087-I2087-K2087</f>
        <v>0</v>
      </c>
      <c r="N2087" s="225" t="b">
        <f t="shared" si="381"/>
        <v>0</v>
      </c>
      <c r="O2087" s="36"/>
      <c r="P2087" s="36"/>
      <c r="Q2087" s="36"/>
      <c r="R2087" s="36"/>
    </row>
    <row r="2088" spans="1:18" s="8" customFormat="1" ht="16.5" hidden="1" customHeight="1" x14ac:dyDescent="0.35">
      <c r="A2088" s="122" t="str">
        <f>'SOW Units'!B107</f>
        <v>8-2.</v>
      </c>
      <c r="B2088" s="542" t="str">
        <f>IF('SOW Units'!C107="","",'SOW Units'!C107)</f>
        <v>Monitoring Well Sampling with Water Level, &gt; 100 foot depth</v>
      </c>
      <c r="C2088" s="543"/>
      <c r="D2088" s="57" t="str">
        <f>IF('SOW Units'!E107="","",'SOW Units'!E107)</f>
        <v xml:space="preserve">Per Well </v>
      </c>
      <c r="E2088" s="82">
        <f>'SOW Units'!M107</f>
        <v>0</v>
      </c>
      <c r="F2088" s="34">
        <f>'SOW Units'!G107</f>
        <v>262.5</v>
      </c>
      <c r="G2088" s="244">
        <f t="shared" si="395"/>
        <v>0</v>
      </c>
      <c r="H2088" s="85">
        <v>0</v>
      </c>
      <c r="I2088" s="360">
        <f t="shared" si="396"/>
        <v>0</v>
      </c>
      <c r="J2088" s="89">
        <v>0</v>
      </c>
      <c r="K2088" s="244">
        <f t="shared" si="388"/>
        <v>0</v>
      </c>
      <c r="L2088" s="93">
        <f t="shared" si="397"/>
        <v>0</v>
      </c>
      <c r="M2088" s="375">
        <f t="shared" si="398"/>
        <v>0</v>
      </c>
      <c r="N2088" s="225" t="b">
        <f t="shared" si="381"/>
        <v>0</v>
      </c>
      <c r="O2088" s="36"/>
      <c r="P2088" s="36"/>
      <c r="Q2088" s="36"/>
      <c r="R2088" s="36"/>
    </row>
    <row r="2089" spans="1:18" s="8" customFormat="1" ht="16.5" hidden="1" customHeight="1" x14ac:dyDescent="0.35">
      <c r="A2089" s="122" t="str">
        <f>'SOW Units'!B108</f>
        <v>8-3.</v>
      </c>
      <c r="B2089" s="542" t="str">
        <f>IF('SOW Units'!C108="","",'SOW Units'!C108)</f>
        <v>Domestic Water Well Sampling</v>
      </c>
      <c r="C2089" s="543"/>
      <c r="D2089" s="57" t="str">
        <f>IF('SOW Units'!E108="","",'SOW Units'!E108)</f>
        <v xml:space="preserve">Per Well </v>
      </c>
      <c r="E2089" s="82">
        <f>'SOW Units'!M108</f>
        <v>0</v>
      </c>
      <c r="F2089" s="34">
        <f>'SOW Units'!G108</f>
        <v>110.25</v>
      </c>
      <c r="G2089" s="244">
        <f t="shared" si="395"/>
        <v>0</v>
      </c>
      <c r="H2089" s="85">
        <v>0</v>
      </c>
      <c r="I2089" s="360">
        <f t="shared" si="396"/>
        <v>0</v>
      </c>
      <c r="J2089" s="89">
        <v>0</v>
      </c>
      <c r="K2089" s="244">
        <f t="shared" si="388"/>
        <v>0</v>
      </c>
      <c r="L2089" s="93">
        <f t="shared" si="397"/>
        <v>0</v>
      </c>
      <c r="M2089" s="375">
        <f t="shared" si="398"/>
        <v>0</v>
      </c>
      <c r="N2089" s="225" t="b">
        <f t="shared" si="381"/>
        <v>0</v>
      </c>
      <c r="O2089" s="36"/>
      <c r="P2089" s="36"/>
      <c r="Q2089" s="36"/>
      <c r="R2089" s="36"/>
    </row>
    <row r="2090" spans="1:18" s="8" customFormat="1" ht="16.5" hidden="1" customHeight="1" x14ac:dyDescent="0.35">
      <c r="A2090" s="122" t="str">
        <f>'SOW Units'!B109</f>
        <v>8-4.</v>
      </c>
      <c r="B2090" s="542" t="str">
        <f>IF('SOW Units'!C109="","",'SOW Units'!C109)</f>
        <v xml:space="preserve">Other Water Sampling </v>
      </c>
      <c r="C2090" s="543"/>
      <c r="D2090" s="57" t="str">
        <f>IF('SOW Units'!E109="","",'SOW Units'!E109)</f>
        <v>Per Sample</v>
      </c>
      <c r="E2090" s="82">
        <f>'SOW Units'!M109</f>
        <v>0</v>
      </c>
      <c r="F2090" s="34">
        <f>'SOW Units'!G109</f>
        <v>125</v>
      </c>
      <c r="G2090" s="244">
        <f t="shared" si="395"/>
        <v>0</v>
      </c>
      <c r="H2090" s="85">
        <v>0</v>
      </c>
      <c r="I2090" s="360">
        <f t="shared" si="396"/>
        <v>0</v>
      </c>
      <c r="J2090" s="89">
        <v>0</v>
      </c>
      <c r="K2090" s="244">
        <f t="shared" si="388"/>
        <v>0</v>
      </c>
      <c r="L2090" s="93">
        <f t="shared" si="397"/>
        <v>0</v>
      </c>
      <c r="M2090" s="375">
        <f t="shared" si="398"/>
        <v>0</v>
      </c>
      <c r="N2090" s="225" t="b">
        <f t="shared" si="381"/>
        <v>0</v>
      </c>
      <c r="O2090" s="36"/>
      <c r="P2090" s="36"/>
      <c r="Q2090" s="36"/>
      <c r="R2090" s="36"/>
    </row>
    <row r="2091" spans="1:18" s="8" customFormat="1" ht="16.5" hidden="1" customHeight="1" x14ac:dyDescent="0.35">
      <c r="A2091" s="122" t="str">
        <f>'SOW Units'!B110</f>
        <v>8-5.</v>
      </c>
      <c r="B2091" s="542" t="str">
        <f>IF('SOW Units'!C110="","",'SOW Units'!C110)</f>
        <v>Free Product Sample Collection</v>
      </c>
      <c r="C2091" s="543"/>
      <c r="D2091" s="57" t="str">
        <f>IF('SOW Units'!E110="","",'SOW Units'!E110)</f>
        <v>Per Sample</v>
      </c>
      <c r="E2091" s="82">
        <f>'SOW Units'!M110</f>
        <v>0</v>
      </c>
      <c r="F2091" s="34">
        <f>'SOW Units'!G110</f>
        <v>84</v>
      </c>
      <c r="G2091" s="244">
        <f t="shared" si="395"/>
        <v>0</v>
      </c>
      <c r="H2091" s="85">
        <v>0</v>
      </c>
      <c r="I2091" s="360">
        <f t="shared" si="396"/>
        <v>0</v>
      </c>
      <c r="J2091" s="89">
        <v>0</v>
      </c>
      <c r="K2091" s="244">
        <f t="shared" si="388"/>
        <v>0</v>
      </c>
      <c r="L2091" s="93">
        <f t="shared" si="397"/>
        <v>0</v>
      </c>
      <c r="M2091" s="375">
        <f t="shared" si="398"/>
        <v>0</v>
      </c>
      <c r="N2091" s="225" t="b">
        <f t="shared" si="381"/>
        <v>0</v>
      </c>
      <c r="O2091" s="36"/>
      <c r="P2091" s="36"/>
      <c r="Q2091" s="36"/>
      <c r="R2091" s="36"/>
    </row>
    <row r="2092" spans="1:18" s="8" customFormat="1" ht="16.5" hidden="1" customHeight="1" x14ac:dyDescent="0.35">
      <c r="A2092" s="122" t="str">
        <f>'SOW Units'!B111</f>
        <v>8-6.</v>
      </c>
      <c r="B2092" s="542" t="str">
        <f>IF('SOW Units'!C111="","",'SOW Units'!C111)</f>
        <v>Soil/Sediment Sample Collection</v>
      </c>
      <c r="C2092" s="543"/>
      <c r="D2092" s="57" t="str">
        <f>IF('SOW Units'!E111="","",'SOW Units'!E111)</f>
        <v>Per Sample</v>
      </c>
      <c r="E2092" s="82">
        <f>'SOW Units'!M111</f>
        <v>0</v>
      </c>
      <c r="F2092" s="34">
        <f>'SOW Units'!G111</f>
        <v>130</v>
      </c>
      <c r="G2092" s="244">
        <f t="shared" si="395"/>
        <v>0</v>
      </c>
      <c r="H2092" s="85">
        <v>0</v>
      </c>
      <c r="I2092" s="360">
        <f t="shared" si="396"/>
        <v>0</v>
      </c>
      <c r="J2092" s="89">
        <v>0</v>
      </c>
      <c r="K2092" s="244">
        <f t="shared" si="388"/>
        <v>0</v>
      </c>
      <c r="L2092" s="93">
        <f t="shared" si="397"/>
        <v>0</v>
      </c>
      <c r="M2092" s="375">
        <f t="shared" si="398"/>
        <v>0</v>
      </c>
      <c r="N2092" s="225" t="b">
        <f t="shared" si="381"/>
        <v>0</v>
      </c>
      <c r="O2092" s="36"/>
      <c r="P2092" s="36"/>
      <c r="Q2092" s="36"/>
      <c r="R2092" s="36"/>
    </row>
    <row r="2093" spans="1:18" s="8" customFormat="1" ht="16.5" hidden="1" customHeight="1" x14ac:dyDescent="0.35">
      <c r="A2093" s="122" t="str">
        <f>'SOW Units'!B112</f>
        <v>8-7.</v>
      </c>
      <c r="B2093" s="542" t="str">
        <f>IF('SOW Units'!C112="","",'SOW Units'!C112)</f>
        <v xml:space="preserve">Water Level or Free Product Gauging </v>
      </c>
      <c r="C2093" s="543"/>
      <c r="D2093" s="57" t="str">
        <f>IF('SOW Units'!E112="","",'SOW Units'!E112)</f>
        <v xml:space="preserve">Per Well </v>
      </c>
      <c r="E2093" s="82">
        <f>'SOW Units'!M112</f>
        <v>0</v>
      </c>
      <c r="F2093" s="34">
        <f>'SOW Units'!G112</f>
        <v>23.15</v>
      </c>
      <c r="G2093" s="244">
        <f t="shared" si="395"/>
        <v>0</v>
      </c>
      <c r="H2093" s="85">
        <v>0</v>
      </c>
      <c r="I2093" s="360">
        <f t="shared" si="396"/>
        <v>0</v>
      </c>
      <c r="J2093" s="89">
        <v>0</v>
      </c>
      <c r="K2093" s="244">
        <f t="shared" si="388"/>
        <v>0</v>
      </c>
      <c r="L2093" s="93">
        <f t="shared" si="397"/>
        <v>0</v>
      </c>
      <c r="M2093" s="375">
        <f t="shared" si="398"/>
        <v>0</v>
      </c>
      <c r="N2093" s="225" t="b">
        <f t="shared" ref="N2093:N2156" si="399">IF(E2093&gt;0,TRUE,FALSE)</f>
        <v>0</v>
      </c>
      <c r="O2093" s="36"/>
      <c r="P2093" s="36"/>
      <c r="Q2093" s="36"/>
      <c r="R2093" s="36"/>
    </row>
    <row r="2094" spans="1:18" s="8" customFormat="1" ht="16.5" hidden="1" customHeight="1" x14ac:dyDescent="0.35">
      <c r="A2094" s="122" t="str">
        <f>'SOW Units'!B113</f>
        <v>8-8.</v>
      </c>
      <c r="B2094" s="542" t="str">
        <f>IF('SOW Units'!C113="","",'SOW Units'!C113)</f>
        <v xml:space="preserve">Free Product Gauging &amp; Bailing </v>
      </c>
      <c r="C2094" s="543"/>
      <c r="D2094" s="57" t="str">
        <f>IF('SOW Units'!E113="","",'SOW Units'!E113)</f>
        <v xml:space="preserve">Per Well </v>
      </c>
      <c r="E2094" s="82">
        <f>'SOW Units'!M113</f>
        <v>0</v>
      </c>
      <c r="F2094" s="34">
        <f>'SOW Units'!G113</f>
        <v>57.87</v>
      </c>
      <c r="G2094" s="244">
        <f t="shared" si="395"/>
        <v>0</v>
      </c>
      <c r="H2094" s="85">
        <v>0</v>
      </c>
      <c r="I2094" s="360">
        <f t="shared" si="396"/>
        <v>0</v>
      </c>
      <c r="J2094" s="89">
        <v>0</v>
      </c>
      <c r="K2094" s="244">
        <f t="shared" si="388"/>
        <v>0</v>
      </c>
      <c r="L2094" s="93">
        <f t="shared" si="397"/>
        <v>0</v>
      </c>
      <c r="M2094" s="375">
        <f t="shared" si="398"/>
        <v>0</v>
      </c>
      <c r="N2094" s="225" t="b">
        <f t="shared" si="399"/>
        <v>0</v>
      </c>
      <c r="O2094" s="36"/>
      <c r="P2094" s="36"/>
      <c r="Q2094" s="36"/>
      <c r="R2094" s="36"/>
    </row>
    <row r="2095" spans="1:18" s="8" customFormat="1" ht="32.25" hidden="1" customHeight="1" x14ac:dyDescent="0.35">
      <c r="A2095" s="122" t="str">
        <f>'SOW Units'!B114</f>
        <v>8-9.</v>
      </c>
      <c r="B2095" s="542" t="str">
        <f>IF('SOW Units'!C114="","",'SOW Units'!C114)</f>
        <v>Vapor/Ambient Air Sample Collection - Passive Dosimeter, Sorbent Tube, TedlarTM Bag (or Equivalent)</v>
      </c>
      <c r="C2095" s="543"/>
      <c r="D2095" s="57" t="str">
        <f>IF('SOW Units'!E114="","",'SOW Units'!E114)</f>
        <v>Per Sample</v>
      </c>
      <c r="E2095" s="82">
        <f>'SOW Units'!M114</f>
        <v>0</v>
      </c>
      <c r="F2095" s="34">
        <f>'SOW Units'!G114</f>
        <v>80</v>
      </c>
      <c r="G2095" s="244">
        <f t="shared" si="395"/>
        <v>0</v>
      </c>
      <c r="H2095" s="85">
        <v>0</v>
      </c>
      <c r="I2095" s="360">
        <f t="shared" si="396"/>
        <v>0</v>
      </c>
      <c r="J2095" s="89">
        <v>0</v>
      </c>
      <c r="K2095" s="244">
        <f t="shared" si="388"/>
        <v>0</v>
      </c>
      <c r="L2095" s="93">
        <f t="shared" si="397"/>
        <v>0</v>
      </c>
      <c r="M2095" s="375">
        <f t="shared" si="398"/>
        <v>0</v>
      </c>
      <c r="N2095" s="225" t="b">
        <f t="shared" si="399"/>
        <v>0</v>
      </c>
      <c r="O2095" s="36"/>
      <c r="P2095" s="36"/>
      <c r="Q2095" s="36"/>
      <c r="R2095" s="36"/>
    </row>
    <row r="2096" spans="1:18" s="8" customFormat="1" ht="16.5" hidden="1" customHeight="1" x14ac:dyDescent="0.35">
      <c r="A2096" s="122" t="str">
        <f>'SOW Units'!B115</f>
        <v>8-10.</v>
      </c>
      <c r="B2096" s="542" t="str">
        <f>IF('SOW Units'!C115="","",'SOW Units'!C115)</f>
        <v>Vapor/Ambient Air Sample Collection - SUMMATM Canister (or equivalent)</v>
      </c>
      <c r="C2096" s="543"/>
      <c r="D2096" s="57" t="str">
        <f>IF('SOW Units'!E115="","",'SOW Units'!E115)</f>
        <v>Per Sample</v>
      </c>
      <c r="E2096" s="82">
        <f>'SOW Units'!M115</f>
        <v>0</v>
      </c>
      <c r="F2096" s="34">
        <f>'SOW Units'!G115</f>
        <v>125</v>
      </c>
      <c r="G2096" s="244">
        <f t="shared" si="395"/>
        <v>0</v>
      </c>
      <c r="H2096" s="85">
        <v>0</v>
      </c>
      <c r="I2096" s="360">
        <f t="shared" si="396"/>
        <v>0</v>
      </c>
      <c r="J2096" s="89">
        <v>0</v>
      </c>
      <c r="K2096" s="244">
        <f t="shared" si="388"/>
        <v>0</v>
      </c>
      <c r="L2096" s="93">
        <f t="shared" si="397"/>
        <v>0</v>
      </c>
      <c r="M2096" s="375">
        <f t="shared" si="398"/>
        <v>0</v>
      </c>
      <c r="N2096" s="225" t="b">
        <f t="shared" si="399"/>
        <v>0</v>
      </c>
      <c r="O2096" s="36"/>
      <c r="P2096" s="36"/>
      <c r="Q2096" s="36"/>
      <c r="R2096" s="36"/>
    </row>
    <row r="2097" spans="1:18" s="8" customFormat="1" ht="16.5" hidden="1" customHeight="1" x14ac:dyDescent="0.35">
      <c r="A2097" s="122" t="str">
        <f>'SOW Units'!B116</f>
        <v>8-11.</v>
      </c>
      <c r="B2097" s="542" t="str">
        <f>IF('SOW Units'!C116="","",'SOW Units'!C116)</f>
        <v>Electronic Data Deliverables (EDD)</v>
      </c>
      <c r="C2097" s="543"/>
      <c r="D2097" s="252" t="str">
        <f>IF('SOW Units'!E116="","",'SOW Units'!E116)</f>
        <v>Per Sampling Event</v>
      </c>
      <c r="E2097" s="82">
        <f>'SOW Units'!M116</f>
        <v>0</v>
      </c>
      <c r="F2097" s="34">
        <f>'SOW Units'!G116</f>
        <v>65.62</v>
      </c>
      <c r="G2097" s="244">
        <f t="shared" si="395"/>
        <v>0</v>
      </c>
      <c r="H2097" s="85">
        <v>0</v>
      </c>
      <c r="I2097" s="360">
        <f t="shared" si="396"/>
        <v>0</v>
      </c>
      <c r="J2097" s="89">
        <v>0</v>
      </c>
      <c r="K2097" s="244">
        <f t="shared" si="388"/>
        <v>0</v>
      </c>
      <c r="L2097" s="93">
        <f t="shared" si="397"/>
        <v>0</v>
      </c>
      <c r="M2097" s="375">
        <f t="shared" si="398"/>
        <v>0</v>
      </c>
      <c r="N2097" s="225" t="b">
        <f t="shared" si="399"/>
        <v>0</v>
      </c>
      <c r="O2097" s="36"/>
      <c r="P2097" s="36"/>
      <c r="Q2097" s="36"/>
      <c r="R2097" s="36"/>
    </row>
    <row r="2098" spans="1:18" s="8" customFormat="1" ht="16.5" hidden="1" customHeight="1" x14ac:dyDescent="0.35">
      <c r="A2098" s="122" t="str">
        <f>'SOW Units'!B117</f>
        <v>8-12.</v>
      </c>
      <c r="B2098" s="542" t="str">
        <f>IF('SOW Units'!C117="","",'SOW Units'!C117)</f>
        <v>Survey Latitude/Longitude of Existing Monitor Wells</v>
      </c>
      <c r="C2098" s="543"/>
      <c r="D2098" s="57" t="str">
        <f>IF('SOW Units'!E117="","",'SOW Units'!E117)</f>
        <v xml:space="preserve">Per Well </v>
      </c>
      <c r="E2098" s="82">
        <f>'SOW Units'!M117</f>
        <v>0</v>
      </c>
      <c r="F2098" s="34">
        <f>'SOW Units'!G117</f>
        <v>30.37</v>
      </c>
      <c r="G2098" s="244">
        <f t="shared" si="395"/>
        <v>0</v>
      </c>
      <c r="H2098" s="85">
        <v>0</v>
      </c>
      <c r="I2098" s="360">
        <f t="shared" si="396"/>
        <v>0</v>
      </c>
      <c r="J2098" s="89">
        <v>0</v>
      </c>
      <c r="K2098" s="244">
        <f t="shared" si="388"/>
        <v>0</v>
      </c>
      <c r="L2098" s="93">
        <f t="shared" si="397"/>
        <v>0</v>
      </c>
      <c r="M2098" s="375">
        <f t="shared" si="398"/>
        <v>0</v>
      </c>
      <c r="N2098" s="225" t="b">
        <f t="shared" si="399"/>
        <v>0</v>
      </c>
      <c r="O2098" s="36"/>
      <c r="P2098" s="36"/>
      <c r="Q2098" s="36"/>
      <c r="R2098" s="36"/>
    </row>
    <row r="2099" spans="1:18" s="8" customFormat="1" ht="16.5" hidden="1" customHeight="1" x14ac:dyDescent="0.35">
      <c r="A2099" s="122" t="str">
        <f>'SOW Units'!B118</f>
        <v>8-13.</v>
      </c>
      <c r="B2099" s="542" t="str">
        <f>IF('SOW Units'!C118="","",'SOW Units'!C118)</f>
        <v>Survey Latitude/Longitude of New Monitor Wells</v>
      </c>
      <c r="C2099" s="543"/>
      <c r="D2099" s="57" t="str">
        <f>IF('SOW Units'!E118="","",'SOW Units'!E118)</f>
        <v xml:space="preserve">Per Well </v>
      </c>
      <c r="E2099" s="82">
        <f>'SOW Units'!M118</f>
        <v>0</v>
      </c>
      <c r="F2099" s="34">
        <f>'SOW Units'!G118</f>
        <v>30.37</v>
      </c>
      <c r="G2099" s="244">
        <f t="shared" si="395"/>
        <v>0</v>
      </c>
      <c r="H2099" s="85">
        <v>0</v>
      </c>
      <c r="I2099" s="360">
        <f t="shared" si="396"/>
        <v>0</v>
      </c>
      <c r="J2099" s="89">
        <v>0</v>
      </c>
      <c r="K2099" s="244">
        <f t="shared" si="388"/>
        <v>0</v>
      </c>
      <c r="L2099" s="93">
        <f t="shared" si="397"/>
        <v>0</v>
      </c>
      <c r="M2099" s="375">
        <f t="shared" si="398"/>
        <v>0</v>
      </c>
      <c r="N2099" s="225" t="b">
        <f t="shared" si="399"/>
        <v>0</v>
      </c>
      <c r="O2099" s="36"/>
      <c r="P2099" s="36"/>
      <c r="Q2099" s="36"/>
      <c r="R2099" s="36"/>
    </row>
    <row r="2100" spans="1:18" s="8" customFormat="1" ht="46.5" hidden="1" customHeight="1" x14ac:dyDescent="0.35">
      <c r="A2100" s="122" t="str">
        <f>'SOW Units'!B119</f>
        <v>8-14.</v>
      </c>
      <c r="B2100" s="542" t="str">
        <f>IF('SOW Units'!C119="","",'SOW Units'!C119)</f>
        <v>Encore (25 gram) for SPLP Soil Sample Collection:  [Per Encore].  The cost will include the 25 gram Encore samples submitted to the laboratory for SPLP testing and the 25 gram Encore samples collected in the field but not submitted to the laboratory for testing (discarded).</v>
      </c>
      <c r="C2100" s="550"/>
      <c r="D2100" s="58" t="str">
        <f>IF('SOW Units'!E119="","",'SOW Units'!E119)</f>
        <v>Per Sample</v>
      </c>
      <c r="E2100" s="82">
        <f>'SOW Units'!M119</f>
        <v>0</v>
      </c>
      <c r="F2100" s="34">
        <f>'SOW Units'!G119</f>
        <v>19.68</v>
      </c>
      <c r="G2100" s="35">
        <f t="shared" si="395"/>
        <v>0</v>
      </c>
      <c r="H2100" s="85">
        <v>0</v>
      </c>
      <c r="I2100" s="361">
        <f t="shared" si="396"/>
        <v>0</v>
      </c>
      <c r="J2100" s="89">
        <v>0</v>
      </c>
      <c r="K2100" s="35">
        <f t="shared" si="388"/>
        <v>0</v>
      </c>
      <c r="L2100" s="93">
        <f t="shared" si="397"/>
        <v>0</v>
      </c>
      <c r="M2100" s="375">
        <f t="shared" si="398"/>
        <v>0</v>
      </c>
      <c r="N2100" s="225" t="b">
        <f t="shared" si="399"/>
        <v>0</v>
      </c>
      <c r="O2100" s="36"/>
      <c r="P2100" s="36"/>
      <c r="Q2100" s="36"/>
      <c r="R2100" s="36"/>
    </row>
    <row r="2101" spans="1:18" s="8" customFormat="1" ht="17.25" hidden="1" customHeight="1" x14ac:dyDescent="0.35">
      <c r="A2101" s="253" t="str">
        <f>'SOW Units'!B120</f>
        <v>9.</v>
      </c>
      <c r="B2101" s="560" t="str">
        <f>IF('SOW Units'!C120="","",'SOW Units'!C120)</f>
        <v xml:space="preserve">LABORATORY ANALYSIS  </v>
      </c>
      <c r="C2101" s="561"/>
      <c r="D2101" s="206" t="str">
        <f>IF('SOW Units'!E120="","",'SOW Units'!E120)</f>
        <v/>
      </c>
      <c r="E2101" s="207"/>
      <c r="F2101" s="194"/>
      <c r="G2101" s="243"/>
      <c r="H2101" s="208"/>
      <c r="I2101" s="359"/>
      <c r="J2101" s="196"/>
      <c r="K2101" s="243"/>
      <c r="L2101" s="209"/>
      <c r="M2101" s="374"/>
      <c r="N2101" s="225" t="b">
        <f t="shared" si="399"/>
        <v>0</v>
      </c>
      <c r="O2101" s="36"/>
      <c r="P2101" s="36"/>
      <c r="Q2101" s="36"/>
      <c r="R2101" s="36"/>
    </row>
    <row r="2102" spans="1:18" s="8" customFormat="1" ht="17.25" hidden="1" customHeight="1" x14ac:dyDescent="0.35">
      <c r="A2102" s="253" t="str">
        <f>'SOW Units'!B121</f>
        <v>9.A.</v>
      </c>
      <c r="B2102" s="560" t="str">
        <f>IF('SOW Units'!C121="","",'SOW Units'!C121)</f>
        <v>SOIL/SEDIMENT ANALYSIS</v>
      </c>
      <c r="C2102" s="561"/>
      <c r="D2102" s="206" t="str">
        <f>IF('SOW Units'!E121="","",'SOW Units'!E121)</f>
        <v/>
      </c>
      <c r="E2102" s="207"/>
      <c r="F2102" s="194"/>
      <c r="G2102" s="243"/>
      <c r="H2102" s="208"/>
      <c r="I2102" s="359"/>
      <c r="J2102" s="196"/>
      <c r="K2102" s="243"/>
      <c r="L2102" s="209"/>
      <c r="M2102" s="374"/>
      <c r="N2102" s="225" t="b">
        <f t="shared" si="399"/>
        <v>0</v>
      </c>
      <c r="O2102" s="36"/>
      <c r="P2102" s="36"/>
      <c r="Q2102" s="36"/>
      <c r="R2102" s="36"/>
    </row>
    <row r="2103" spans="1:18" s="8" customFormat="1" ht="32.25" hidden="1" customHeight="1" x14ac:dyDescent="0.35">
      <c r="A2103" s="122" t="str">
        <f>'SOW Units'!B122</f>
        <v>9-1.</v>
      </c>
      <c r="B2103" s="542" t="str">
        <f>IF('SOW Units'!C122="","",'SOW Units'!C122)</f>
        <v>Soil, Used Oil/Unknown Product Group-Table D of Ch. 62-780, F.A.C., except for non-Priority Pollutant Organics (multiple methods)</v>
      </c>
      <c r="C2103" s="543"/>
      <c r="D2103" s="57" t="str">
        <f>IF('SOW Units'!E122="","",'SOW Units'!E122)</f>
        <v>Per Sample</v>
      </c>
      <c r="E2103" s="82">
        <f>'SOW Units'!M122</f>
        <v>0</v>
      </c>
      <c r="F2103" s="34">
        <f>'SOW Units'!G122</f>
        <v>434</v>
      </c>
      <c r="G2103" s="244">
        <f t="shared" ref="G2103:G2127" si="400">$F2103*E2103</f>
        <v>0</v>
      </c>
      <c r="H2103" s="85">
        <v>0</v>
      </c>
      <c r="I2103" s="360">
        <f t="shared" ref="I2103:I2127" si="401">H2103*F2103</f>
        <v>0</v>
      </c>
      <c r="J2103" s="89">
        <v>0</v>
      </c>
      <c r="K2103" s="244">
        <f t="shared" si="388"/>
        <v>0</v>
      </c>
      <c r="L2103" s="93">
        <f t="shared" ref="L2103:L2127" si="402">E2103-H2103-J2103</f>
        <v>0</v>
      </c>
      <c r="M2103" s="375">
        <f t="shared" ref="M2103:M2127" si="403">G2103-I2103-K2103</f>
        <v>0</v>
      </c>
      <c r="N2103" s="225" t="b">
        <f t="shared" si="399"/>
        <v>0</v>
      </c>
      <c r="O2103" s="36"/>
      <c r="P2103" s="36"/>
      <c r="Q2103" s="36"/>
      <c r="R2103" s="36"/>
    </row>
    <row r="2104" spans="1:18" s="8" customFormat="1" ht="16.5" hidden="1" customHeight="1" x14ac:dyDescent="0.35">
      <c r="A2104" s="122" t="str">
        <f>'SOW Units'!B123</f>
        <v>9-2.</v>
      </c>
      <c r="B2104" s="542" t="str">
        <f>IF('SOW Units'!C123="","",'SOW Units'!C123)</f>
        <v>Soil, BTEX + MTBE (EPA 8021 or EPA 8260)</v>
      </c>
      <c r="C2104" s="543"/>
      <c r="D2104" s="57" t="str">
        <f>IF('SOW Units'!E123="","",'SOW Units'!E123)</f>
        <v>Per Sample</v>
      </c>
      <c r="E2104" s="82">
        <f>'SOW Units'!M123</f>
        <v>0</v>
      </c>
      <c r="F2104" s="34">
        <f>'SOW Units'!G123</f>
        <v>46.17</v>
      </c>
      <c r="G2104" s="244">
        <f t="shared" si="400"/>
        <v>0</v>
      </c>
      <c r="H2104" s="85">
        <v>0</v>
      </c>
      <c r="I2104" s="360">
        <f t="shared" si="401"/>
        <v>0</v>
      </c>
      <c r="J2104" s="89">
        <v>0</v>
      </c>
      <c r="K2104" s="244">
        <f t="shared" si="388"/>
        <v>0</v>
      </c>
      <c r="L2104" s="93">
        <f t="shared" si="402"/>
        <v>0</v>
      </c>
      <c r="M2104" s="375">
        <f t="shared" si="403"/>
        <v>0</v>
      </c>
      <c r="N2104" s="225" t="b">
        <f t="shared" si="399"/>
        <v>0</v>
      </c>
      <c r="O2104" s="36"/>
      <c r="P2104" s="36"/>
      <c r="Q2104" s="36"/>
      <c r="R2104" s="36"/>
    </row>
    <row r="2105" spans="1:18" s="8" customFormat="1" ht="16.5" hidden="1" customHeight="1" x14ac:dyDescent="0.35">
      <c r="A2105" s="122" t="str">
        <f>'SOW Units'!B124</f>
        <v>9-3.</v>
      </c>
      <c r="B2105" s="542" t="str">
        <f>IF('SOW Units'!C124="","",'SOW Units'!C124)</f>
        <v>Soil, Volatile Organic Halocarbons (EPA 8021 or EPA 8260)</v>
      </c>
      <c r="C2105" s="543"/>
      <c r="D2105" s="57" t="str">
        <f>IF('SOW Units'!E124="","",'SOW Units'!E124)</f>
        <v>Per Sample</v>
      </c>
      <c r="E2105" s="82">
        <f>'SOW Units'!M124</f>
        <v>0</v>
      </c>
      <c r="F2105" s="34">
        <f>'SOW Units'!G124</f>
        <v>66.150000000000006</v>
      </c>
      <c r="G2105" s="244">
        <f t="shared" si="400"/>
        <v>0</v>
      </c>
      <c r="H2105" s="85">
        <v>0</v>
      </c>
      <c r="I2105" s="360">
        <f t="shared" si="401"/>
        <v>0</v>
      </c>
      <c r="J2105" s="89">
        <v>0</v>
      </c>
      <c r="K2105" s="244">
        <f t="shared" si="388"/>
        <v>0</v>
      </c>
      <c r="L2105" s="93">
        <f t="shared" si="402"/>
        <v>0</v>
      </c>
      <c r="M2105" s="375">
        <f t="shared" si="403"/>
        <v>0</v>
      </c>
      <c r="N2105" s="225" t="b">
        <f t="shared" si="399"/>
        <v>0</v>
      </c>
      <c r="O2105" s="36"/>
      <c r="P2105" s="36"/>
      <c r="Q2105" s="36"/>
      <c r="R2105" s="36"/>
    </row>
    <row r="2106" spans="1:18" s="8" customFormat="1" ht="16.5" hidden="1" customHeight="1" x14ac:dyDescent="0.35">
      <c r="A2106" s="122" t="str">
        <f>'SOW Units'!B125</f>
        <v>9-4.</v>
      </c>
      <c r="B2106" s="542" t="str">
        <f>IF('SOW Units'!C125="","",'SOW Units'!C125)</f>
        <v>Soil, BTEX + MTBE + VOHs (EPA 8021 or EPA 8260)</v>
      </c>
      <c r="C2106" s="543"/>
      <c r="D2106" s="57" t="str">
        <f>IF('SOW Units'!E125="","",'SOW Units'!E125)</f>
        <v>Per Sample</v>
      </c>
      <c r="E2106" s="82">
        <f>'SOW Units'!M125</f>
        <v>0</v>
      </c>
      <c r="F2106" s="34">
        <f>'SOW Units'!G125</f>
        <v>83.86</v>
      </c>
      <c r="G2106" s="244">
        <f t="shared" si="400"/>
        <v>0</v>
      </c>
      <c r="H2106" s="85">
        <v>0</v>
      </c>
      <c r="I2106" s="360">
        <f t="shared" si="401"/>
        <v>0</v>
      </c>
      <c r="J2106" s="89">
        <v>0</v>
      </c>
      <c r="K2106" s="244">
        <f t="shared" si="388"/>
        <v>0</v>
      </c>
      <c r="L2106" s="93">
        <f t="shared" si="402"/>
        <v>0</v>
      </c>
      <c r="M2106" s="375">
        <f t="shared" si="403"/>
        <v>0</v>
      </c>
      <c r="N2106" s="225" t="b">
        <f t="shared" si="399"/>
        <v>0</v>
      </c>
      <c r="O2106" s="36"/>
      <c r="P2106" s="36"/>
      <c r="Q2106" s="36"/>
      <c r="R2106" s="36"/>
    </row>
    <row r="2107" spans="1:18" s="8" customFormat="1" ht="16.5" hidden="1" customHeight="1" x14ac:dyDescent="0.35">
      <c r="A2107" s="122" t="str">
        <f>'SOW Units'!B126</f>
        <v>9-5.</v>
      </c>
      <c r="B2107" s="542" t="str">
        <f>IF('SOW Units'!C126="","",'SOW Units'!C126)</f>
        <v>Soil, Polycyclic Aromatic Hydrocarbons (EPA 8270 or EPA 8310)</v>
      </c>
      <c r="C2107" s="543"/>
      <c r="D2107" s="57" t="str">
        <f>IF('SOW Units'!E126="","",'SOW Units'!E126)</f>
        <v>Per Sample</v>
      </c>
      <c r="E2107" s="82">
        <f>'SOW Units'!M126</f>
        <v>0</v>
      </c>
      <c r="F2107" s="34">
        <f>'SOW Units'!G126</f>
        <v>89.93</v>
      </c>
      <c r="G2107" s="244">
        <f t="shared" si="400"/>
        <v>0</v>
      </c>
      <c r="H2107" s="85">
        <v>0</v>
      </c>
      <c r="I2107" s="360">
        <f t="shared" si="401"/>
        <v>0</v>
      </c>
      <c r="J2107" s="89">
        <v>0</v>
      </c>
      <c r="K2107" s="244">
        <f t="shared" si="388"/>
        <v>0</v>
      </c>
      <c r="L2107" s="93">
        <f t="shared" si="402"/>
        <v>0</v>
      </c>
      <c r="M2107" s="375">
        <f t="shared" si="403"/>
        <v>0</v>
      </c>
      <c r="N2107" s="225" t="b">
        <f t="shared" si="399"/>
        <v>0</v>
      </c>
      <c r="O2107" s="36"/>
      <c r="P2107" s="36"/>
      <c r="Q2107" s="36"/>
      <c r="R2107" s="36"/>
    </row>
    <row r="2108" spans="1:18" s="8" customFormat="1" ht="16.5" hidden="1" customHeight="1" x14ac:dyDescent="0.35">
      <c r="A2108" s="122" t="str">
        <f>'SOW Units'!B127</f>
        <v>9-6.</v>
      </c>
      <c r="B2108" s="542" t="str">
        <f>IF('SOW Units'!C127="","",'SOW Units'!C127)</f>
        <v>Soil, Priority Pollutant Volatile Organics (EPA 8260)</v>
      </c>
      <c r="C2108" s="543"/>
      <c r="D2108" s="57" t="str">
        <f>IF('SOW Units'!E127="","",'SOW Units'!E127)</f>
        <v>Per Sample</v>
      </c>
      <c r="E2108" s="82">
        <f>'SOW Units'!M127</f>
        <v>0</v>
      </c>
      <c r="F2108" s="34">
        <f>'SOW Units'!G127</f>
        <v>85.07</v>
      </c>
      <c r="G2108" s="244">
        <f t="shared" si="400"/>
        <v>0</v>
      </c>
      <c r="H2108" s="85">
        <v>0</v>
      </c>
      <c r="I2108" s="360">
        <f t="shared" si="401"/>
        <v>0</v>
      </c>
      <c r="J2108" s="89">
        <v>0</v>
      </c>
      <c r="K2108" s="244">
        <f t="shared" si="388"/>
        <v>0</v>
      </c>
      <c r="L2108" s="93">
        <f t="shared" si="402"/>
        <v>0</v>
      </c>
      <c r="M2108" s="375">
        <f t="shared" si="403"/>
        <v>0</v>
      </c>
      <c r="N2108" s="225" t="b">
        <f t="shared" si="399"/>
        <v>0</v>
      </c>
      <c r="O2108" s="36"/>
      <c r="P2108" s="36"/>
      <c r="Q2108" s="36"/>
      <c r="R2108" s="36"/>
    </row>
    <row r="2109" spans="1:18" s="8" customFormat="1" ht="32.25" hidden="1" customHeight="1" x14ac:dyDescent="0.35">
      <c r="A2109" s="122" t="str">
        <f>'SOW Units'!B128</f>
        <v>9-7.</v>
      </c>
      <c r="B2109" s="542" t="str">
        <f>IF('SOW Units'!C128="","",'SOW Units'!C128)</f>
        <v>Soil, Priority Pollutant Extractable Organics-Base Neutral and Acid Extractables (EPA 8270 list [e.g., EPA 8081/8082 + EPA 8270])</v>
      </c>
      <c r="C2109" s="543"/>
      <c r="D2109" s="57" t="str">
        <f>IF('SOW Units'!E128="","",'SOW Units'!E128)</f>
        <v>Per Sample</v>
      </c>
      <c r="E2109" s="82">
        <f>'SOW Units'!M128</f>
        <v>0</v>
      </c>
      <c r="F2109" s="34">
        <f>'SOW Units'!G128</f>
        <v>158</v>
      </c>
      <c r="G2109" s="244">
        <f t="shared" si="400"/>
        <v>0</v>
      </c>
      <c r="H2109" s="85">
        <v>0</v>
      </c>
      <c r="I2109" s="360">
        <f t="shared" si="401"/>
        <v>0</v>
      </c>
      <c r="J2109" s="89">
        <v>0</v>
      </c>
      <c r="K2109" s="244">
        <f t="shared" si="388"/>
        <v>0</v>
      </c>
      <c r="L2109" s="93">
        <f t="shared" si="402"/>
        <v>0</v>
      </c>
      <c r="M2109" s="375">
        <f t="shared" si="403"/>
        <v>0</v>
      </c>
      <c r="N2109" s="225" t="b">
        <f t="shared" si="399"/>
        <v>0</v>
      </c>
      <c r="O2109" s="36"/>
      <c r="P2109" s="36"/>
      <c r="Q2109" s="36"/>
      <c r="R2109" s="36"/>
    </row>
    <row r="2110" spans="1:18" s="9" customFormat="1" ht="16.5" hidden="1" customHeight="1" x14ac:dyDescent="0.35">
      <c r="A2110" s="122" t="str">
        <f>'SOW Units'!B129</f>
        <v>9-8.</v>
      </c>
      <c r="B2110" s="542" t="str">
        <f>IF('SOW Units'!C129="","",'SOW Units'!C129)</f>
        <v>Soil, Total Recoverable Petroleum Hydrocarbons (FL-PRO)</v>
      </c>
      <c r="C2110" s="543"/>
      <c r="D2110" s="57" t="str">
        <f>IF('SOW Units'!E129="","",'SOW Units'!E129)</f>
        <v>Per Sample</v>
      </c>
      <c r="E2110" s="82">
        <f>'SOW Units'!M129</f>
        <v>0</v>
      </c>
      <c r="F2110" s="34">
        <f>'SOW Units'!G129</f>
        <v>54.69</v>
      </c>
      <c r="G2110" s="244">
        <f t="shared" si="400"/>
        <v>0</v>
      </c>
      <c r="H2110" s="85">
        <v>0</v>
      </c>
      <c r="I2110" s="360">
        <f t="shared" si="401"/>
        <v>0</v>
      </c>
      <c r="J2110" s="89">
        <v>0</v>
      </c>
      <c r="K2110" s="244">
        <f t="shared" si="388"/>
        <v>0</v>
      </c>
      <c r="L2110" s="93">
        <f t="shared" si="402"/>
        <v>0</v>
      </c>
      <c r="M2110" s="375">
        <f t="shared" si="403"/>
        <v>0</v>
      </c>
      <c r="N2110" s="225" t="b">
        <f t="shared" si="399"/>
        <v>0</v>
      </c>
      <c r="O2110" s="45"/>
      <c r="P2110" s="45"/>
      <c r="Q2110" s="45"/>
      <c r="R2110" s="45"/>
    </row>
    <row r="2111" spans="1:18" s="8" customFormat="1" ht="16.5" hidden="1" customHeight="1" x14ac:dyDescent="0.35">
      <c r="A2111" s="122" t="str">
        <f>'SOW Units'!B130</f>
        <v>9-8.a.</v>
      </c>
      <c r="B2111" s="542" t="str">
        <f>IF('SOW Units'!C130="","",'SOW Units'!C130)</f>
        <v>Soil, TRPH Fractionation (MADEP-EPH/VPH Method or TPHCWG Direct Method)</v>
      </c>
      <c r="C2111" s="543"/>
      <c r="D2111" s="57" t="str">
        <f>IF('SOW Units'!E130="","",'SOW Units'!E130)</f>
        <v>Per Sample</v>
      </c>
      <c r="E2111" s="82">
        <f>'SOW Units'!M130</f>
        <v>0</v>
      </c>
      <c r="F2111" s="34">
        <f>'SOW Units'!G130</f>
        <v>262.54000000000002</v>
      </c>
      <c r="G2111" s="244">
        <f t="shared" si="400"/>
        <v>0</v>
      </c>
      <c r="H2111" s="85">
        <v>0</v>
      </c>
      <c r="I2111" s="360">
        <f t="shared" si="401"/>
        <v>0</v>
      </c>
      <c r="J2111" s="89">
        <v>0</v>
      </c>
      <c r="K2111" s="244">
        <f t="shared" si="388"/>
        <v>0</v>
      </c>
      <c r="L2111" s="93">
        <f t="shared" si="402"/>
        <v>0</v>
      </c>
      <c r="M2111" s="375">
        <f t="shared" si="403"/>
        <v>0</v>
      </c>
      <c r="N2111" s="225" t="b">
        <f t="shared" si="399"/>
        <v>0</v>
      </c>
      <c r="O2111" s="36"/>
      <c r="P2111" s="36"/>
      <c r="Q2111" s="36"/>
      <c r="R2111" s="36"/>
    </row>
    <row r="2112" spans="1:18" s="8" customFormat="1" ht="16.5" hidden="1" customHeight="1" x14ac:dyDescent="0.35">
      <c r="A2112" s="122" t="str">
        <f>'SOW Units'!B131</f>
        <v>9-9.</v>
      </c>
      <c r="B2112" s="542" t="str">
        <f>IF('SOW Units'!C131="","",'SOW Units'!C131)</f>
        <v>Soil, PCBs [or Aroclors] (EPA 8082)</v>
      </c>
      <c r="C2112" s="543"/>
      <c r="D2112" s="57" t="str">
        <f>IF('SOW Units'!E131="","",'SOW Units'!E131)</f>
        <v>Per Sample</v>
      </c>
      <c r="E2112" s="82">
        <f>'SOW Units'!M131</f>
        <v>0</v>
      </c>
      <c r="F2112" s="34">
        <f>'SOW Units'!G131</f>
        <v>49.61</v>
      </c>
      <c r="G2112" s="244">
        <f t="shared" si="400"/>
        <v>0</v>
      </c>
      <c r="H2112" s="85">
        <v>0</v>
      </c>
      <c r="I2112" s="360">
        <f t="shared" si="401"/>
        <v>0</v>
      </c>
      <c r="J2112" s="89">
        <v>0</v>
      </c>
      <c r="K2112" s="244">
        <f t="shared" si="388"/>
        <v>0</v>
      </c>
      <c r="L2112" s="93">
        <f t="shared" si="402"/>
        <v>0</v>
      </c>
      <c r="M2112" s="375">
        <f t="shared" si="403"/>
        <v>0</v>
      </c>
      <c r="N2112" s="225" t="b">
        <f t="shared" si="399"/>
        <v>0</v>
      </c>
      <c r="O2112" s="36"/>
      <c r="P2112" s="36"/>
      <c r="Q2112" s="36"/>
      <c r="R2112" s="36"/>
    </row>
    <row r="2113" spans="1:18" s="8" customFormat="1" ht="32.25" hidden="1" customHeight="1" x14ac:dyDescent="0.35">
      <c r="A2113" s="122" t="str">
        <f>'SOW Units'!B132</f>
        <v>9-10.</v>
      </c>
      <c r="B2113" s="542" t="str">
        <f>IF('SOW Units'!C132="","",'SOW Units'!C132)</f>
        <v>Soil, 8 RCRA Metals (EPA 6010 or EPA 6020 [Arsenic, Barium, Cadmium, Chromium, Lead, Selenium, Silver] and EPA 6020 or EPA 7471 [Mercury])</v>
      </c>
      <c r="C2113" s="543"/>
      <c r="D2113" s="57" t="str">
        <f>IF('SOW Units'!E132="","",'SOW Units'!E132)</f>
        <v>Per Sample</v>
      </c>
      <c r="E2113" s="82">
        <f>'SOW Units'!M132</f>
        <v>0</v>
      </c>
      <c r="F2113" s="34">
        <f>'SOW Units'!G132</f>
        <v>76.56</v>
      </c>
      <c r="G2113" s="244">
        <f t="shared" si="400"/>
        <v>0</v>
      </c>
      <c r="H2113" s="85">
        <v>0</v>
      </c>
      <c r="I2113" s="360">
        <f t="shared" si="401"/>
        <v>0</v>
      </c>
      <c r="J2113" s="89">
        <v>0</v>
      </c>
      <c r="K2113" s="244">
        <f t="shared" si="388"/>
        <v>0</v>
      </c>
      <c r="L2113" s="93">
        <f t="shared" si="402"/>
        <v>0</v>
      </c>
      <c r="M2113" s="375">
        <f t="shared" si="403"/>
        <v>0</v>
      </c>
      <c r="N2113" s="225" t="b">
        <f t="shared" si="399"/>
        <v>0</v>
      </c>
      <c r="O2113" s="36"/>
      <c r="P2113" s="36"/>
      <c r="Q2113" s="36"/>
      <c r="R2113" s="36"/>
    </row>
    <row r="2114" spans="1:18" s="8" customFormat="1" ht="16.5" hidden="1" customHeight="1" x14ac:dyDescent="0.35">
      <c r="A2114" s="122" t="str">
        <f>'SOW Units'!B133</f>
        <v>9-11.</v>
      </c>
      <c r="B2114" s="542" t="str">
        <f>IF('SOW Units'!C133="","",'SOW Units'!C133)</f>
        <v>Soil, Arsenic (EPA 6010 or EPA 6020)</v>
      </c>
      <c r="C2114" s="543"/>
      <c r="D2114" s="57" t="str">
        <f>IF('SOW Units'!E133="","",'SOW Units'!E133)</f>
        <v>Per Sample</v>
      </c>
      <c r="E2114" s="82">
        <f>'SOW Units'!M133</f>
        <v>0</v>
      </c>
      <c r="F2114" s="34">
        <f>'SOW Units'!G133</f>
        <v>12.12</v>
      </c>
      <c r="G2114" s="244">
        <f t="shared" si="400"/>
        <v>0</v>
      </c>
      <c r="H2114" s="85">
        <v>0</v>
      </c>
      <c r="I2114" s="360">
        <f t="shared" si="401"/>
        <v>0</v>
      </c>
      <c r="J2114" s="89">
        <v>0</v>
      </c>
      <c r="K2114" s="244">
        <f t="shared" si="388"/>
        <v>0</v>
      </c>
      <c r="L2114" s="93">
        <f t="shared" si="402"/>
        <v>0</v>
      </c>
      <c r="M2114" s="375">
        <f t="shared" si="403"/>
        <v>0</v>
      </c>
      <c r="N2114" s="225" t="b">
        <f t="shared" si="399"/>
        <v>0</v>
      </c>
      <c r="O2114" s="36"/>
      <c r="P2114" s="36"/>
      <c r="Q2114" s="36"/>
      <c r="R2114" s="36"/>
    </row>
    <row r="2115" spans="1:18" s="8" customFormat="1" ht="16.5" hidden="1" customHeight="1" x14ac:dyDescent="0.35">
      <c r="A2115" s="122" t="str">
        <f>'SOW Units'!B134</f>
        <v>9-12.</v>
      </c>
      <c r="B2115" s="542" t="str">
        <f>IF('SOW Units'!C134="","",'SOW Units'!C134)</f>
        <v>Soil, Cadmium (EPA 6010 or EPA 6020)</v>
      </c>
      <c r="C2115" s="543"/>
      <c r="D2115" s="57" t="str">
        <f>IF('SOW Units'!E134="","",'SOW Units'!E134)</f>
        <v>Per Sample</v>
      </c>
      <c r="E2115" s="82">
        <f>'SOW Units'!M134</f>
        <v>0</v>
      </c>
      <c r="F2115" s="34">
        <f>'SOW Units'!G134</f>
        <v>12.12</v>
      </c>
      <c r="G2115" s="244">
        <f t="shared" si="400"/>
        <v>0</v>
      </c>
      <c r="H2115" s="85">
        <v>0</v>
      </c>
      <c r="I2115" s="360">
        <f t="shared" si="401"/>
        <v>0</v>
      </c>
      <c r="J2115" s="89">
        <v>0</v>
      </c>
      <c r="K2115" s="244">
        <f t="shared" si="388"/>
        <v>0</v>
      </c>
      <c r="L2115" s="93">
        <f t="shared" si="402"/>
        <v>0</v>
      </c>
      <c r="M2115" s="375">
        <f t="shared" si="403"/>
        <v>0</v>
      </c>
      <c r="N2115" s="225" t="b">
        <f t="shared" si="399"/>
        <v>0</v>
      </c>
      <c r="O2115" s="36"/>
      <c r="P2115" s="36"/>
      <c r="Q2115" s="36"/>
      <c r="R2115" s="36"/>
    </row>
    <row r="2116" spans="1:18" s="8" customFormat="1" ht="16.5" hidden="1" customHeight="1" x14ac:dyDescent="0.35">
      <c r="A2116" s="122" t="str">
        <f>'SOW Units'!B135</f>
        <v>9-13.</v>
      </c>
      <c r="B2116" s="542" t="str">
        <f>IF('SOW Units'!C135="","",'SOW Units'!C135)</f>
        <v>Soil, Chromium (EPA 6010 or EPA 6020)</v>
      </c>
      <c r="C2116" s="543"/>
      <c r="D2116" s="57" t="str">
        <f>IF('SOW Units'!E135="","",'SOW Units'!E135)</f>
        <v>Per Sample</v>
      </c>
      <c r="E2116" s="82">
        <f>'SOW Units'!M135</f>
        <v>0</v>
      </c>
      <c r="F2116" s="34">
        <f>'SOW Units'!G135</f>
        <v>12.12</v>
      </c>
      <c r="G2116" s="244">
        <f t="shared" si="400"/>
        <v>0</v>
      </c>
      <c r="H2116" s="85">
        <v>0</v>
      </c>
      <c r="I2116" s="360">
        <f t="shared" si="401"/>
        <v>0</v>
      </c>
      <c r="J2116" s="89">
        <v>0</v>
      </c>
      <c r="K2116" s="244">
        <f t="shared" si="388"/>
        <v>0</v>
      </c>
      <c r="L2116" s="93">
        <f t="shared" si="402"/>
        <v>0</v>
      </c>
      <c r="M2116" s="375">
        <f t="shared" si="403"/>
        <v>0</v>
      </c>
      <c r="N2116" s="225" t="b">
        <f t="shared" si="399"/>
        <v>0</v>
      </c>
      <c r="O2116" s="36"/>
      <c r="P2116" s="36"/>
      <c r="Q2116" s="36"/>
      <c r="R2116" s="36"/>
    </row>
    <row r="2117" spans="1:18" s="8" customFormat="1" ht="16.5" hidden="1" customHeight="1" x14ac:dyDescent="0.35">
      <c r="A2117" s="122" t="str">
        <f>'SOW Units'!B136</f>
        <v>9-14.</v>
      </c>
      <c r="B2117" s="542" t="str">
        <f>IF('SOW Units'!C136="","",'SOW Units'!C136)</f>
        <v>Soil, Lead (EPA 6010 or EPA 6020)</v>
      </c>
      <c r="C2117" s="543"/>
      <c r="D2117" s="57" t="str">
        <f>IF('SOW Units'!E136="","",'SOW Units'!E136)</f>
        <v>Per Sample</v>
      </c>
      <c r="E2117" s="82">
        <f>'SOW Units'!M136</f>
        <v>0</v>
      </c>
      <c r="F2117" s="34">
        <f>'SOW Units'!G136</f>
        <v>12.12</v>
      </c>
      <c r="G2117" s="244">
        <f t="shared" si="400"/>
        <v>0</v>
      </c>
      <c r="H2117" s="85">
        <v>0</v>
      </c>
      <c r="I2117" s="360">
        <f t="shared" si="401"/>
        <v>0</v>
      </c>
      <c r="J2117" s="89">
        <v>0</v>
      </c>
      <c r="K2117" s="244">
        <f t="shared" si="388"/>
        <v>0</v>
      </c>
      <c r="L2117" s="93">
        <f t="shared" si="402"/>
        <v>0</v>
      </c>
      <c r="M2117" s="375">
        <f t="shared" si="403"/>
        <v>0</v>
      </c>
      <c r="N2117" s="225" t="b">
        <f t="shared" si="399"/>
        <v>0</v>
      </c>
      <c r="O2117" s="36"/>
      <c r="P2117" s="36"/>
      <c r="Q2117" s="36"/>
      <c r="R2117" s="36"/>
    </row>
    <row r="2118" spans="1:18" s="8" customFormat="1" ht="16.5" hidden="1" customHeight="1" x14ac:dyDescent="0.35">
      <c r="A2118" s="122" t="str">
        <f>'SOW Units'!B137</f>
        <v>9-15.</v>
      </c>
      <c r="B2118" s="542" t="str">
        <f>IF('SOW Units'!C137="","",'SOW Units'!C137)</f>
        <v>Soil, Toxicity Characteristic Leaching Procedure-Extraction Only (EPA 1311)</v>
      </c>
      <c r="C2118" s="543"/>
      <c r="D2118" s="57" t="str">
        <f>IF('SOW Units'!E137="","",'SOW Units'!E137)</f>
        <v>Per Sample</v>
      </c>
      <c r="E2118" s="82">
        <f>'SOW Units'!M137</f>
        <v>0</v>
      </c>
      <c r="F2118" s="34">
        <f>'SOW Units'!G137</f>
        <v>36.450000000000003</v>
      </c>
      <c r="G2118" s="244">
        <f t="shared" si="400"/>
        <v>0</v>
      </c>
      <c r="H2118" s="85">
        <v>0</v>
      </c>
      <c r="I2118" s="360">
        <f t="shared" si="401"/>
        <v>0</v>
      </c>
      <c r="J2118" s="89">
        <v>0</v>
      </c>
      <c r="K2118" s="244">
        <f t="shared" si="388"/>
        <v>0</v>
      </c>
      <c r="L2118" s="93">
        <f t="shared" si="402"/>
        <v>0</v>
      </c>
      <c r="M2118" s="375">
        <f t="shared" si="403"/>
        <v>0</v>
      </c>
      <c r="N2118" s="225" t="b">
        <f t="shared" si="399"/>
        <v>0</v>
      </c>
      <c r="O2118" s="36"/>
      <c r="P2118" s="36"/>
      <c r="Q2118" s="36"/>
      <c r="R2118" s="36"/>
    </row>
    <row r="2119" spans="1:18" s="8" customFormat="1" ht="16.5" hidden="1" customHeight="1" x14ac:dyDescent="0.35">
      <c r="A2119" s="122" t="str">
        <f>'SOW Units'!B138</f>
        <v>9-16.</v>
      </c>
      <c r="B2119" s="542" t="str">
        <f>IF('SOW Units'!C138="","",'SOW Units'!C138)</f>
        <v>Soil, Synthetic Precipitation Leaching Procedure-Extraction Only (EPA1312)</v>
      </c>
      <c r="C2119" s="543"/>
      <c r="D2119" s="57" t="str">
        <f>IF('SOW Units'!E138="","",'SOW Units'!E138)</f>
        <v>Per Sample</v>
      </c>
      <c r="E2119" s="82">
        <f>'SOW Units'!M138</f>
        <v>0</v>
      </c>
      <c r="F2119" s="34">
        <f>'SOW Units'!G138</f>
        <v>36.450000000000003</v>
      </c>
      <c r="G2119" s="244">
        <f t="shared" si="400"/>
        <v>0</v>
      </c>
      <c r="H2119" s="85">
        <v>0</v>
      </c>
      <c r="I2119" s="360">
        <f t="shared" si="401"/>
        <v>0</v>
      </c>
      <c r="J2119" s="89">
        <v>0</v>
      </c>
      <c r="K2119" s="244">
        <f t="shared" si="388"/>
        <v>0</v>
      </c>
      <c r="L2119" s="93">
        <f t="shared" si="402"/>
        <v>0</v>
      </c>
      <c r="M2119" s="375">
        <f t="shared" si="403"/>
        <v>0</v>
      </c>
      <c r="N2119" s="225" t="b">
        <f t="shared" si="399"/>
        <v>0</v>
      </c>
      <c r="O2119" s="36"/>
      <c r="P2119" s="36"/>
      <c r="Q2119" s="36"/>
      <c r="R2119" s="36"/>
    </row>
    <row r="2120" spans="1:18" s="8" customFormat="1" ht="16.5" hidden="1" customHeight="1" x14ac:dyDescent="0.35">
      <c r="A2120" s="122" t="str">
        <f>'SOW Units'!B139</f>
        <v>9-17.</v>
      </c>
      <c r="B2120" s="542" t="str">
        <f>IF('SOW Units'!C139="","",'SOW Units'!C139)</f>
        <v>Soil, Organic Carbon, Total (EPA 9060 or Walkey-Black)</v>
      </c>
      <c r="C2120" s="543"/>
      <c r="D2120" s="57" t="str">
        <f>IF('SOW Units'!E139="","",'SOW Units'!E139)</f>
        <v>Per Sample</v>
      </c>
      <c r="E2120" s="82">
        <f>'SOW Units'!M139</f>
        <v>0</v>
      </c>
      <c r="F2120" s="34">
        <f>'SOW Units'!G139</f>
        <v>46.2</v>
      </c>
      <c r="G2120" s="244">
        <f t="shared" si="400"/>
        <v>0</v>
      </c>
      <c r="H2120" s="85">
        <v>0</v>
      </c>
      <c r="I2120" s="360">
        <f t="shared" si="401"/>
        <v>0</v>
      </c>
      <c r="J2120" s="89">
        <v>0</v>
      </c>
      <c r="K2120" s="244">
        <f t="shared" si="388"/>
        <v>0</v>
      </c>
      <c r="L2120" s="93">
        <f t="shared" si="402"/>
        <v>0</v>
      </c>
      <c r="M2120" s="375">
        <f t="shared" si="403"/>
        <v>0</v>
      </c>
      <c r="N2120" s="225" t="b">
        <f t="shared" si="399"/>
        <v>0</v>
      </c>
      <c r="O2120" s="36"/>
      <c r="P2120" s="36"/>
      <c r="Q2120" s="36"/>
      <c r="R2120" s="36"/>
    </row>
    <row r="2121" spans="1:18" s="8" customFormat="1" ht="32.25" hidden="1" customHeight="1" x14ac:dyDescent="0.35">
      <c r="A2121" s="122" t="str">
        <f>'SOW Units'!B140</f>
        <v>9-18.</v>
      </c>
      <c r="B2121" s="542" t="str">
        <f>IF('SOW Units'!C140="","",'SOW Units'!C140)</f>
        <v>Soil, Dry Bulk Density (ASTM D1556-07, ASTM D2167-08, ASTM D2922-01, -04, -04e, -96e1 or ASTM D2937-10)</v>
      </c>
      <c r="C2121" s="543"/>
      <c r="D2121" s="57" t="str">
        <f>IF('SOW Units'!E140="","",'SOW Units'!E140)</f>
        <v>Per Sample</v>
      </c>
      <c r="E2121" s="82">
        <f>'SOW Units'!M140</f>
        <v>0</v>
      </c>
      <c r="F2121" s="34">
        <f>'SOW Units'!G140</f>
        <v>73.5</v>
      </c>
      <c r="G2121" s="244">
        <f t="shared" si="400"/>
        <v>0</v>
      </c>
      <c r="H2121" s="85">
        <v>0</v>
      </c>
      <c r="I2121" s="360">
        <f t="shared" si="401"/>
        <v>0</v>
      </c>
      <c r="J2121" s="89">
        <v>0</v>
      </c>
      <c r="K2121" s="244">
        <f t="shared" si="388"/>
        <v>0</v>
      </c>
      <c r="L2121" s="93">
        <f t="shared" si="402"/>
        <v>0</v>
      </c>
      <c r="M2121" s="375">
        <f t="shared" si="403"/>
        <v>0</v>
      </c>
      <c r="N2121" s="225" t="b">
        <f t="shared" si="399"/>
        <v>0</v>
      </c>
      <c r="O2121" s="36"/>
      <c r="P2121" s="36"/>
      <c r="Q2121" s="36"/>
      <c r="R2121" s="36"/>
    </row>
    <row r="2122" spans="1:18" s="8" customFormat="1" ht="16.5" hidden="1" customHeight="1" x14ac:dyDescent="0.35">
      <c r="A2122" s="122" t="str">
        <f>'SOW Units'!B141</f>
        <v>9-19.</v>
      </c>
      <c r="B2122" s="542" t="str">
        <f>IF('SOW Units'!C141="","",'SOW Units'!C141)</f>
        <v>Soil, Moisture Content (ASTM D2216-10)</v>
      </c>
      <c r="C2122" s="543"/>
      <c r="D2122" s="57" t="str">
        <f>IF('SOW Units'!E141="","",'SOW Units'!E141)</f>
        <v>Per Sample</v>
      </c>
      <c r="E2122" s="82">
        <f>'SOW Units'!M141</f>
        <v>0</v>
      </c>
      <c r="F2122" s="34">
        <f>'SOW Units'!G141</f>
        <v>10.5</v>
      </c>
      <c r="G2122" s="244">
        <f t="shared" si="400"/>
        <v>0</v>
      </c>
      <c r="H2122" s="85">
        <v>0</v>
      </c>
      <c r="I2122" s="360">
        <f t="shared" si="401"/>
        <v>0</v>
      </c>
      <c r="J2122" s="89">
        <v>0</v>
      </c>
      <c r="K2122" s="244">
        <f t="shared" ref="K2122:K2185" si="404">$F2122*J2122</f>
        <v>0</v>
      </c>
      <c r="L2122" s="93">
        <f t="shared" si="402"/>
        <v>0</v>
      </c>
      <c r="M2122" s="375">
        <f t="shared" si="403"/>
        <v>0</v>
      </c>
      <c r="N2122" s="225" t="b">
        <f t="shared" si="399"/>
        <v>0</v>
      </c>
      <c r="O2122" s="36"/>
      <c r="P2122" s="36"/>
      <c r="Q2122" s="36"/>
      <c r="R2122" s="36"/>
    </row>
    <row r="2123" spans="1:18" s="8" customFormat="1" ht="16.5" hidden="1" customHeight="1" x14ac:dyDescent="0.35">
      <c r="A2123" s="122" t="str">
        <f>'SOW Units'!B142</f>
        <v>9-20.</v>
      </c>
      <c r="B2123" s="542" t="str">
        <f>IF('SOW Units'!C142="","",'SOW Units'!C142)</f>
        <v>Soil, Texture, (See Gee 7 Bauder [1966])</v>
      </c>
      <c r="C2123" s="543"/>
      <c r="D2123" s="57" t="str">
        <f>IF('SOW Units'!E142="","",'SOW Units'!E142)</f>
        <v>Per Sample</v>
      </c>
      <c r="E2123" s="82">
        <f>'SOW Units'!M142</f>
        <v>0</v>
      </c>
      <c r="F2123" s="34">
        <f>'SOW Units'!G142</f>
        <v>68.25</v>
      </c>
      <c r="G2123" s="244">
        <f t="shared" si="400"/>
        <v>0</v>
      </c>
      <c r="H2123" s="85">
        <v>0</v>
      </c>
      <c r="I2123" s="360">
        <f t="shared" si="401"/>
        <v>0</v>
      </c>
      <c r="J2123" s="89">
        <v>0</v>
      </c>
      <c r="K2123" s="244">
        <f t="shared" si="404"/>
        <v>0</v>
      </c>
      <c r="L2123" s="93">
        <f t="shared" si="402"/>
        <v>0</v>
      </c>
      <c r="M2123" s="375">
        <f t="shared" si="403"/>
        <v>0</v>
      </c>
      <c r="N2123" s="225" t="b">
        <f t="shared" si="399"/>
        <v>0</v>
      </c>
      <c r="O2123" s="36"/>
      <c r="P2123" s="36"/>
      <c r="Q2123" s="36"/>
      <c r="R2123" s="36"/>
    </row>
    <row r="2124" spans="1:18" s="8" customFormat="1" ht="32.25" hidden="1" customHeight="1" x14ac:dyDescent="0.35">
      <c r="A2124" s="122" t="str">
        <f>'SOW Units'!B143</f>
        <v>9-21.</v>
      </c>
      <c r="B2124" s="542" t="str">
        <f>IF('SOW Units'!C143="","",'SOW Units'!C143)</f>
        <v>Soil, GC/MS Full Scan, Alkanes, Isoalkanes, Cycloalkanes, Aromatics, Bicyclane, Sterane, and Terpane Biomarkers (ASTM D5739 High Resolution GC/MS)</v>
      </c>
      <c r="C2124" s="543"/>
      <c r="D2124" s="57" t="str">
        <f>IF('SOW Units'!E143="","",'SOW Units'!E143)</f>
        <v>Per Sample</v>
      </c>
      <c r="E2124" s="82">
        <f>'SOW Units'!M143</f>
        <v>0</v>
      </c>
      <c r="F2124" s="34">
        <f>'SOW Units'!G143</f>
        <v>346.5</v>
      </c>
      <c r="G2124" s="244">
        <f t="shared" si="400"/>
        <v>0</v>
      </c>
      <c r="H2124" s="85">
        <v>0</v>
      </c>
      <c r="I2124" s="360">
        <f t="shared" si="401"/>
        <v>0</v>
      </c>
      <c r="J2124" s="89">
        <v>0</v>
      </c>
      <c r="K2124" s="244">
        <f t="shared" si="404"/>
        <v>0</v>
      </c>
      <c r="L2124" s="93">
        <f t="shared" si="402"/>
        <v>0</v>
      </c>
      <c r="M2124" s="375">
        <f t="shared" si="403"/>
        <v>0</v>
      </c>
      <c r="N2124" s="225" t="b">
        <f t="shared" si="399"/>
        <v>0</v>
      </c>
      <c r="O2124" s="36"/>
      <c r="P2124" s="36"/>
      <c r="Q2124" s="36"/>
      <c r="R2124" s="36"/>
    </row>
    <row r="2125" spans="1:18" s="8" customFormat="1" ht="32.25" hidden="1" customHeight="1" x14ac:dyDescent="0.35">
      <c r="A2125" s="122" t="str">
        <f>'SOW Units'!B144</f>
        <v>9-22.</v>
      </c>
      <c r="B2125" s="542" t="str">
        <f>IF('SOW Units'!C144="","",'SOW Units'!C144)</f>
        <v>Soil, Gasoline Hydrocarbon Composition, Gasoline PIANO (paraffins, isoparaffins, aromatics, naphthenes and olefins) (EPA 8260Mod, High Resolution GC/MS)</v>
      </c>
      <c r="C2125" s="543"/>
      <c r="D2125" s="57" t="str">
        <f>IF('SOW Units'!E144="","",'SOW Units'!E144)</f>
        <v>Per Sample</v>
      </c>
      <c r="E2125" s="82">
        <f>'SOW Units'!M144</f>
        <v>0</v>
      </c>
      <c r="F2125" s="34">
        <f>'SOW Units'!G144</f>
        <v>346.5</v>
      </c>
      <c r="G2125" s="244">
        <f t="shared" si="400"/>
        <v>0</v>
      </c>
      <c r="H2125" s="85">
        <v>0</v>
      </c>
      <c r="I2125" s="360">
        <f t="shared" si="401"/>
        <v>0</v>
      </c>
      <c r="J2125" s="89">
        <v>0</v>
      </c>
      <c r="K2125" s="244">
        <f t="shared" si="404"/>
        <v>0</v>
      </c>
      <c r="L2125" s="93">
        <f t="shared" si="402"/>
        <v>0</v>
      </c>
      <c r="M2125" s="375">
        <f t="shared" si="403"/>
        <v>0</v>
      </c>
      <c r="N2125" s="225" t="b">
        <f t="shared" si="399"/>
        <v>0</v>
      </c>
      <c r="O2125" s="36"/>
      <c r="P2125" s="36"/>
      <c r="Q2125" s="36"/>
      <c r="R2125" s="36"/>
    </row>
    <row r="2126" spans="1:18" s="8" customFormat="1" ht="32.25" hidden="1" customHeight="1" x14ac:dyDescent="0.35">
      <c r="A2126" s="122" t="str">
        <f>'SOW Units'!B145</f>
        <v>9-23.</v>
      </c>
      <c r="B2126" s="542" t="str">
        <f>IF('SOW Units'!C145="","",'SOW Units'!C145)</f>
        <v>Soil, 5 Fuel Oxygenates, MTBE, DIPE, TAME, ETBE and TBA (EPA 8260Mod, High Resolution GC/MS)</v>
      </c>
      <c r="C2126" s="543"/>
      <c r="D2126" s="57" t="str">
        <f>IF('SOW Units'!E145="","",'SOW Units'!E145)</f>
        <v>Per Sample</v>
      </c>
      <c r="E2126" s="82">
        <f>'SOW Units'!M145</f>
        <v>0</v>
      </c>
      <c r="F2126" s="34">
        <f>'SOW Units'!G145</f>
        <v>57.75</v>
      </c>
      <c r="G2126" s="244">
        <f t="shared" si="400"/>
        <v>0</v>
      </c>
      <c r="H2126" s="85">
        <v>0</v>
      </c>
      <c r="I2126" s="360">
        <f t="shared" si="401"/>
        <v>0</v>
      </c>
      <c r="J2126" s="89">
        <v>0</v>
      </c>
      <c r="K2126" s="244">
        <f t="shared" si="404"/>
        <v>0</v>
      </c>
      <c r="L2126" s="93">
        <f t="shared" si="402"/>
        <v>0</v>
      </c>
      <c r="M2126" s="375">
        <f t="shared" si="403"/>
        <v>0</v>
      </c>
      <c r="N2126" s="225" t="b">
        <f t="shared" si="399"/>
        <v>0</v>
      </c>
      <c r="O2126" s="36"/>
      <c r="P2126" s="36"/>
      <c r="Q2126" s="36"/>
      <c r="R2126" s="36"/>
    </row>
    <row r="2127" spans="1:18" s="8" customFormat="1" ht="16.5" hidden="1" customHeight="1" x14ac:dyDescent="0.35">
      <c r="A2127" s="122" t="str">
        <f>'SOW Units'!B146</f>
        <v>9-24.</v>
      </c>
      <c r="B2127" s="542" t="str">
        <f>IF('SOW Units'!C146="","",'SOW Units'!C146)</f>
        <v>Soil, C10-C40 Alkane Fingerprint, N-Alkanes and Isoalkanes (ASTM D3328 GC/MS)</v>
      </c>
      <c r="C2127" s="543"/>
      <c r="D2127" s="57" t="str">
        <f>IF('SOW Units'!E146="","",'SOW Units'!E146)</f>
        <v>Per Sample</v>
      </c>
      <c r="E2127" s="82">
        <f>'SOW Units'!M146</f>
        <v>0</v>
      </c>
      <c r="F2127" s="34">
        <f>'SOW Units'!G146</f>
        <v>236.25</v>
      </c>
      <c r="G2127" s="244">
        <f t="shared" si="400"/>
        <v>0</v>
      </c>
      <c r="H2127" s="85">
        <v>0</v>
      </c>
      <c r="I2127" s="360">
        <f t="shared" si="401"/>
        <v>0</v>
      </c>
      <c r="J2127" s="89">
        <v>0</v>
      </c>
      <c r="K2127" s="244">
        <f t="shared" si="404"/>
        <v>0</v>
      </c>
      <c r="L2127" s="93">
        <f t="shared" si="402"/>
        <v>0</v>
      </c>
      <c r="M2127" s="375">
        <f t="shared" si="403"/>
        <v>0</v>
      </c>
      <c r="N2127" s="225" t="b">
        <f t="shared" si="399"/>
        <v>0</v>
      </c>
      <c r="O2127" s="36"/>
      <c r="P2127" s="36"/>
      <c r="Q2127" s="36"/>
      <c r="R2127" s="36"/>
    </row>
    <row r="2128" spans="1:18" s="8" customFormat="1" ht="17.25" hidden="1" customHeight="1" x14ac:dyDescent="0.35">
      <c r="A2128" s="253" t="str">
        <f>'SOW Units'!B147</f>
        <v>9.B.</v>
      </c>
      <c r="B2128" s="560" t="str">
        <f>IF('SOW Units'!C147="","",'SOW Units'!C147)</f>
        <v>WATER ANALYSIS</v>
      </c>
      <c r="C2128" s="561"/>
      <c r="D2128" s="206" t="str">
        <f>IF('SOW Units'!E147="","",'SOW Units'!E147)</f>
        <v/>
      </c>
      <c r="E2128" s="207"/>
      <c r="F2128" s="194"/>
      <c r="G2128" s="243"/>
      <c r="H2128" s="208"/>
      <c r="I2128" s="359"/>
      <c r="J2128" s="196"/>
      <c r="K2128" s="243"/>
      <c r="L2128" s="209"/>
      <c r="M2128" s="374"/>
      <c r="N2128" s="225" t="b">
        <f t="shared" si="399"/>
        <v>0</v>
      </c>
      <c r="O2128" s="36"/>
      <c r="P2128" s="36"/>
      <c r="Q2128" s="36"/>
      <c r="R2128" s="36"/>
    </row>
    <row r="2129" spans="1:18" s="8" customFormat="1" ht="16.5" hidden="1" customHeight="1" x14ac:dyDescent="0.35">
      <c r="A2129" s="122" t="str">
        <f>'SOW Units'!B148</f>
        <v>9-25.</v>
      </c>
      <c r="B2129" s="542" t="str">
        <f>IF('SOW Units'!C148="","",'SOW Units'!C148)</f>
        <v>Water, Gasoline/Kerosene Analytical Group-Table C of Ch. 62-780, F.A.C. (multiple methods)</v>
      </c>
      <c r="C2129" s="543"/>
      <c r="D2129" s="57" t="str">
        <f>IF('SOW Units'!E148="","",'SOW Units'!E148)</f>
        <v>Per Sample</v>
      </c>
      <c r="E2129" s="82">
        <f>'SOW Units'!M148</f>
        <v>0</v>
      </c>
      <c r="F2129" s="34">
        <f>'SOW Units'!G148</f>
        <v>267.39999999999998</v>
      </c>
      <c r="G2129" s="244">
        <f t="shared" ref="G2129:G2177" si="405">$F2129*E2129</f>
        <v>0</v>
      </c>
      <c r="H2129" s="85">
        <v>0</v>
      </c>
      <c r="I2129" s="360">
        <f t="shared" ref="I2129:I2177" si="406">H2129*F2129</f>
        <v>0</v>
      </c>
      <c r="J2129" s="89">
        <v>0</v>
      </c>
      <c r="K2129" s="244">
        <f t="shared" si="404"/>
        <v>0</v>
      </c>
      <c r="L2129" s="93">
        <f t="shared" ref="L2129:L2177" si="407">E2129-H2129-J2129</f>
        <v>0</v>
      </c>
      <c r="M2129" s="375">
        <f t="shared" ref="M2129:M2177" si="408">G2129-I2129-K2129</f>
        <v>0</v>
      </c>
      <c r="N2129" s="225" t="b">
        <f t="shared" si="399"/>
        <v>0</v>
      </c>
      <c r="O2129" s="36"/>
      <c r="P2129" s="36"/>
      <c r="Q2129" s="36"/>
      <c r="R2129" s="36"/>
    </row>
    <row r="2130" spans="1:18" s="8" customFormat="1" ht="32.25" hidden="1" customHeight="1" x14ac:dyDescent="0.35">
      <c r="A2130" s="122" t="str">
        <f>'SOW Units'!B149</f>
        <v>9-26.</v>
      </c>
      <c r="B2130" s="542" t="str">
        <f>IF('SOW Units'!C149="","",'SOW Units'!C149)</f>
        <v>Water, Used Oil/Unknown Product Group-Table D of Ch. 62-780, F.A.C., except for non-Priority Pollutant Organics (multiple methods)</v>
      </c>
      <c r="C2130" s="543"/>
      <c r="D2130" s="57" t="str">
        <f>IF('SOW Units'!E149="","",'SOW Units'!E149)</f>
        <v>Per Sample</v>
      </c>
      <c r="E2130" s="82">
        <f>'SOW Units'!M149</f>
        <v>0</v>
      </c>
      <c r="F2130" s="34">
        <f>'SOW Units'!G149</f>
        <v>457.25</v>
      </c>
      <c r="G2130" s="244">
        <f t="shared" si="405"/>
        <v>0</v>
      </c>
      <c r="H2130" s="85">
        <v>0</v>
      </c>
      <c r="I2130" s="360">
        <f t="shared" si="406"/>
        <v>0</v>
      </c>
      <c r="J2130" s="89">
        <v>0</v>
      </c>
      <c r="K2130" s="244">
        <f t="shared" si="404"/>
        <v>0</v>
      </c>
      <c r="L2130" s="93">
        <f t="shared" si="407"/>
        <v>0</v>
      </c>
      <c r="M2130" s="375">
        <f t="shared" si="408"/>
        <v>0</v>
      </c>
      <c r="N2130" s="225" t="b">
        <f t="shared" si="399"/>
        <v>0</v>
      </c>
      <c r="O2130" s="36"/>
      <c r="P2130" s="36"/>
      <c r="Q2130" s="36"/>
      <c r="R2130" s="36"/>
    </row>
    <row r="2131" spans="1:18" s="8" customFormat="1" ht="16.5" hidden="1" customHeight="1" x14ac:dyDescent="0.35">
      <c r="A2131" s="122" t="str">
        <f>'SOW Units'!B150</f>
        <v>9-27.</v>
      </c>
      <c r="B2131" s="542" t="str">
        <f>IF('SOW Units'!C150="","",'SOW Units'!C150)</f>
        <v>Water, BTEX + MTBE (EPA 602, EPA 624, EPA 8021 or EPA 8260)</v>
      </c>
      <c r="C2131" s="543"/>
      <c r="D2131" s="57" t="str">
        <f>IF('SOW Units'!E150="","",'SOW Units'!E150)</f>
        <v>Per Sample</v>
      </c>
      <c r="E2131" s="82">
        <f>'SOW Units'!M150</f>
        <v>0</v>
      </c>
      <c r="F2131" s="34">
        <f>'SOW Units'!G150</f>
        <v>46.17</v>
      </c>
      <c r="G2131" s="244">
        <f t="shared" si="405"/>
        <v>0</v>
      </c>
      <c r="H2131" s="85">
        <v>0</v>
      </c>
      <c r="I2131" s="360">
        <f t="shared" si="406"/>
        <v>0</v>
      </c>
      <c r="J2131" s="89">
        <v>0</v>
      </c>
      <c r="K2131" s="244">
        <f t="shared" si="404"/>
        <v>0</v>
      </c>
      <c r="L2131" s="93">
        <f t="shared" si="407"/>
        <v>0</v>
      </c>
      <c r="M2131" s="375">
        <f t="shared" si="408"/>
        <v>0</v>
      </c>
      <c r="N2131" s="225" t="b">
        <f t="shared" si="399"/>
        <v>0</v>
      </c>
      <c r="O2131" s="36"/>
      <c r="P2131" s="36"/>
      <c r="Q2131" s="36"/>
      <c r="R2131" s="36"/>
    </row>
    <row r="2132" spans="1:18" s="8" customFormat="1" ht="16.5" hidden="1" customHeight="1" x14ac:dyDescent="0.35">
      <c r="A2132" s="122" t="str">
        <f>'SOW Units'!B151</f>
        <v>9-28.</v>
      </c>
      <c r="B2132" s="542" t="str">
        <f>IF('SOW Units'!C151="","",'SOW Units'!C151)</f>
        <v>Water, Volatile Organic Halocarbons, except EDB (EPA 8021 or EPA 8260)</v>
      </c>
      <c r="C2132" s="543"/>
      <c r="D2132" s="57" t="str">
        <f>IF('SOW Units'!E151="","",'SOW Units'!E151)</f>
        <v>Per Sample</v>
      </c>
      <c r="E2132" s="82">
        <f>'SOW Units'!M151</f>
        <v>0</v>
      </c>
      <c r="F2132" s="34">
        <f>'SOW Units'!G151</f>
        <v>63</v>
      </c>
      <c r="G2132" s="244">
        <f t="shared" si="405"/>
        <v>0</v>
      </c>
      <c r="H2132" s="85">
        <v>0</v>
      </c>
      <c r="I2132" s="360">
        <f t="shared" si="406"/>
        <v>0</v>
      </c>
      <c r="J2132" s="89">
        <v>0</v>
      </c>
      <c r="K2132" s="244">
        <f t="shared" si="404"/>
        <v>0</v>
      </c>
      <c r="L2132" s="93">
        <f t="shared" si="407"/>
        <v>0</v>
      </c>
      <c r="M2132" s="375">
        <f t="shared" si="408"/>
        <v>0</v>
      </c>
      <c r="N2132" s="225" t="b">
        <f t="shared" si="399"/>
        <v>0</v>
      </c>
      <c r="O2132" s="36"/>
      <c r="P2132" s="36"/>
      <c r="Q2132" s="36"/>
      <c r="R2132" s="36"/>
    </row>
    <row r="2133" spans="1:18" s="8" customFormat="1" ht="16.5" hidden="1" customHeight="1" x14ac:dyDescent="0.35">
      <c r="A2133" s="122" t="str">
        <f>'SOW Units'!B152</f>
        <v>9-29.</v>
      </c>
      <c r="B2133" s="542" t="str">
        <f>IF('SOW Units'!C152="","",'SOW Units'!C152)</f>
        <v>Water, BTEX + MTBE + VOHs (EPA 601/602, EPA 624, EPA 6021 or EPA 8260)</v>
      </c>
      <c r="C2133" s="543"/>
      <c r="D2133" s="57" t="str">
        <f>IF('SOW Units'!E152="","",'SOW Units'!E152)</f>
        <v>Per Sample</v>
      </c>
      <c r="E2133" s="82">
        <f>'SOW Units'!M152</f>
        <v>0</v>
      </c>
      <c r="F2133" s="34">
        <f>'SOW Units'!G152</f>
        <v>66.150000000000006</v>
      </c>
      <c r="G2133" s="244">
        <f t="shared" si="405"/>
        <v>0</v>
      </c>
      <c r="H2133" s="85">
        <v>0</v>
      </c>
      <c r="I2133" s="360">
        <f t="shared" si="406"/>
        <v>0</v>
      </c>
      <c r="J2133" s="89">
        <v>0</v>
      </c>
      <c r="K2133" s="244">
        <f t="shared" si="404"/>
        <v>0</v>
      </c>
      <c r="L2133" s="93">
        <f t="shared" si="407"/>
        <v>0</v>
      </c>
      <c r="M2133" s="375">
        <f t="shared" si="408"/>
        <v>0</v>
      </c>
      <c r="N2133" s="225" t="b">
        <f t="shared" si="399"/>
        <v>0</v>
      </c>
      <c r="O2133" s="36"/>
      <c r="P2133" s="36"/>
      <c r="Q2133" s="36"/>
      <c r="R2133" s="36"/>
    </row>
    <row r="2134" spans="1:18" s="8" customFormat="1" ht="32.25" hidden="1" customHeight="1" x14ac:dyDescent="0.35">
      <c r="A2134" s="122" t="str">
        <f>'SOW Units'!B153</f>
        <v>9-30.</v>
      </c>
      <c r="B2134" s="542" t="str">
        <f>IF('SOW Units'!C153="","",'SOW Units'!C153)</f>
        <v>Water, Polycyclic Aromatic Hydrocarbons, including 1-methylnaphthalene + 2-methylnaphthalene (EPA 610 [HPLC], EPA 625, EPA 8270 or EPA 8310)</v>
      </c>
      <c r="C2134" s="543"/>
      <c r="D2134" s="57" t="str">
        <f>IF('SOW Units'!E153="","",'SOW Units'!E153)</f>
        <v>Per Sample</v>
      </c>
      <c r="E2134" s="82">
        <f>'SOW Units'!M153</f>
        <v>0</v>
      </c>
      <c r="F2134" s="34">
        <f>'SOW Units'!G153</f>
        <v>81.58</v>
      </c>
      <c r="G2134" s="244">
        <f t="shared" si="405"/>
        <v>0</v>
      </c>
      <c r="H2134" s="85">
        <v>0</v>
      </c>
      <c r="I2134" s="360">
        <f t="shared" si="406"/>
        <v>0</v>
      </c>
      <c r="J2134" s="89">
        <v>0</v>
      </c>
      <c r="K2134" s="244">
        <f t="shared" si="404"/>
        <v>0</v>
      </c>
      <c r="L2134" s="93">
        <f t="shared" si="407"/>
        <v>0</v>
      </c>
      <c r="M2134" s="375">
        <f t="shared" si="408"/>
        <v>0</v>
      </c>
      <c r="N2134" s="225" t="b">
        <f t="shared" si="399"/>
        <v>0</v>
      </c>
      <c r="O2134" s="36"/>
      <c r="P2134" s="36"/>
      <c r="Q2134" s="36"/>
      <c r="R2134" s="36"/>
    </row>
    <row r="2135" spans="1:18" s="8" customFormat="1" ht="16.5" hidden="1" customHeight="1" x14ac:dyDescent="0.35">
      <c r="A2135" s="122" t="str">
        <f>'SOW Units'!B154</f>
        <v>9-31.</v>
      </c>
      <c r="B2135" s="542" t="str">
        <f>IF('SOW Units'!C154="","",'SOW Units'!C154)</f>
        <v>Water, EDB [1,2-dibromoethane or ethylene dibromide] (EPA 504.1 or EPA 8011)</v>
      </c>
      <c r="C2135" s="543"/>
      <c r="D2135" s="57" t="str">
        <f>IF('SOW Units'!E154="","",'SOW Units'!E154)</f>
        <v>Per Sample</v>
      </c>
      <c r="E2135" s="82">
        <f>'SOW Units'!M154</f>
        <v>0</v>
      </c>
      <c r="F2135" s="34">
        <f>'SOW Units'!G154</f>
        <v>40.950000000000003</v>
      </c>
      <c r="G2135" s="244">
        <f t="shared" si="405"/>
        <v>0</v>
      </c>
      <c r="H2135" s="85">
        <v>0</v>
      </c>
      <c r="I2135" s="360">
        <f t="shared" si="406"/>
        <v>0</v>
      </c>
      <c r="J2135" s="89">
        <v>0</v>
      </c>
      <c r="K2135" s="244">
        <f t="shared" si="404"/>
        <v>0</v>
      </c>
      <c r="L2135" s="93">
        <f t="shared" si="407"/>
        <v>0</v>
      </c>
      <c r="M2135" s="375">
        <f t="shared" si="408"/>
        <v>0</v>
      </c>
      <c r="N2135" s="225" t="b">
        <f t="shared" si="399"/>
        <v>0</v>
      </c>
      <c r="O2135" s="36"/>
      <c r="P2135" s="36"/>
      <c r="Q2135" s="36"/>
      <c r="R2135" s="36"/>
    </row>
    <row r="2136" spans="1:18" s="8" customFormat="1" ht="16.5" hidden="1" customHeight="1" x14ac:dyDescent="0.35">
      <c r="A2136" s="122" t="str">
        <f>'SOW Units'!B155</f>
        <v>9-31.a.</v>
      </c>
      <c r="B2136" s="542" t="str">
        <f>IF('SOW Units'!C155="","",'SOW Units'!C155)</f>
        <v>Water, EDB [1,2-dibromoethane or ethylene dibromide] (EPA 8260 SIM)</v>
      </c>
      <c r="C2136" s="543"/>
      <c r="D2136" s="57" t="str">
        <f>IF('SOW Units'!E155="","",'SOW Units'!E155)</f>
        <v>Per Sample</v>
      </c>
      <c r="E2136" s="82">
        <f>'SOW Units'!M155</f>
        <v>0</v>
      </c>
      <c r="F2136" s="34">
        <f>'SOW Units'!G155</f>
        <v>45.36</v>
      </c>
      <c r="G2136" s="244">
        <f t="shared" si="405"/>
        <v>0</v>
      </c>
      <c r="H2136" s="85">
        <v>0</v>
      </c>
      <c r="I2136" s="360">
        <f t="shared" si="406"/>
        <v>0</v>
      </c>
      <c r="J2136" s="89">
        <v>0</v>
      </c>
      <c r="K2136" s="244">
        <f t="shared" si="404"/>
        <v>0</v>
      </c>
      <c r="L2136" s="93">
        <f t="shared" si="407"/>
        <v>0</v>
      </c>
      <c r="M2136" s="375">
        <f t="shared" si="408"/>
        <v>0</v>
      </c>
      <c r="N2136" s="225" t="b">
        <f t="shared" si="399"/>
        <v>0</v>
      </c>
      <c r="O2136" s="36"/>
      <c r="P2136" s="36"/>
      <c r="Q2136" s="36"/>
      <c r="R2136" s="36"/>
    </row>
    <row r="2137" spans="1:18" s="8" customFormat="1" ht="16.5" hidden="1" customHeight="1" x14ac:dyDescent="0.35">
      <c r="A2137" s="122" t="str">
        <f>'SOW Units'!B156</f>
        <v>9-32.</v>
      </c>
      <c r="B2137" s="542" t="str">
        <f>IF('SOW Units'!C156="","",'SOW Units'!C156)</f>
        <v>Water, Priority Pollutant Volatile Organics [for NPDES purposes only] (EPA 624)</v>
      </c>
      <c r="C2137" s="543"/>
      <c r="D2137" s="57" t="str">
        <f>IF('SOW Units'!E156="","",'SOW Units'!E156)</f>
        <v>Per Sample</v>
      </c>
      <c r="E2137" s="82">
        <f>'SOW Units'!M156</f>
        <v>0</v>
      </c>
      <c r="F2137" s="34">
        <f>'SOW Units'!G156</f>
        <v>66.150000000000006</v>
      </c>
      <c r="G2137" s="244">
        <f t="shared" si="405"/>
        <v>0</v>
      </c>
      <c r="H2137" s="85">
        <v>0</v>
      </c>
      <c r="I2137" s="360">
        <f t="shared" si="406"/>
        <v>0</v>
      </c>
      <c r="J2137" s="89">
        <v>0</v>
      </c>
      <c r="K2137" s="244">
        <f t="shared" si="404"/>
        <v>0</v>
      </c>
      <c r="L2137" s="93">
        <f t="shared" si="407"/>
        <v>0</v>
      </c>
      <c r="M2137" s="375">
        <f t="shared" si="408"/>
        <v>0</v>
      </c>
      <c r="N2137" s="225" t="b">
        <f t="shared" si="399"/>
        <v>0</v>
      </c>
      <c r="O2137" s="36"/>
      <c r="P2137" s="36"/>
      <c r="Q2137" s="36"/>
      <c r="R2137" s="36"/>
    </row>
    <row r="2138" spans="1:18" s="8" customFormat="1" ht="16.5" hidden="1" customHeight="1" x14ac:dyDescent="0.35">
      <c r="A2138" s="122" t="str">
        <f>'SOW Units'!B157</f>
        <v>9-33.</v>
      </c>
      <c r="B2138" s="542" t="str">
        <f>IF('SOW Units'!C157="","",'SOW Units'!C157)</f>
        <v>Water, Priority Pollutant Volatile Organics (EPA 8260)</v>
      </c>
      <c r="C2138" s="543"/>
      <c r="D2138" s="57" t="str">
        <f>IF('SOW Units'!E157="","",'SOW Units'!E157)</f>
        <v>Per Sample</v>
      </c>
      <c r="E2138" s="82">
        <f>'SOW Units'!M157</f>
        <v>0</v>
      </c>
      <c r="F2138" s="34">
        <f>'SOW Units'!G157</f>
        <v>74.87</v>
      </c>
      <c r="G2138" s="244">
        <f t="shared" si="405"/>
        <v>0</v>
      </c>
      <c r="H2138" s="85">
        <v>0</v>
      </c>
      <c r="I2138" s="360">
        <f t="shared" si="406"/>
        <v>0</v>
      </c>
      <c r="J2138" s="89">
        <v>0</v>
      </c>
      <c r="K2138" s="244">
        <f t="shared" si="404"/>
        <v>0</v>
      </c>
      <c r="L2138" s="93">
        <f t="shared" si="407"/>
        <v>0</v>
      </c>
      <c r="M2138" s="375">
        <f t="shared" si="408"/>
        <v>0</v>
      </c>
      <c r="N2138" s="225" t="b">
        <f t="shared" si="399"/>
        <v>0</v>
      </c>
      <c r="O2138" s="36"/>
      <c r="P2138" s="36"/>
      <c r="Q2138" s="36"/>
      <c r="R2138" s="36"/>
    </row>
    <row r="2139" spans="1:18" s="8" customFormat="1" ht="32.25" hidden="1" customHeight="1" x14ac:dyDescent="0.35">
      <c r="A2139" s="122" t="str">
        <f>'SOW Units'!B158</f>
        <v>9-34.</v>
      </c>
      <c r="B2139" s="542" t="str">
        <f>IF('SOW Units'!C158="","",'SOW Units'!C158)</f>
        <v>Water, Priority Pollutant Extractable Organics-Base Neutral and Acid Extractables [for NPDES purposes only] (EPA 625 list [e.g., EPA 608 + EPA 625])</v>
      </c>
      <c r="C2139" s="543"/>
      <c r="D2139" s="57" t="str">
        <f>IF('SOW Units'!E158="","",'SOW Units'!E158)</f>
        <v>Per Sample</v>
      </c>
      <c r="E2139" s="82">
        <f>'SOW Units'!M158</f>
        <v>0</v>
      </c>
      <c r="F2139" s="34">
        <f>'SOW Units'!G158</f>
        <v>141.75</v>
      </c>
      <c r="G2139" s="244">
        <f t="shared" si="405"/>
        <v>0</v>
      </c>
      <c r="H2139" s="85">
        <v>0</v>
      </c>
      <c r="I2139" s="360">
        <f t="shared" si="406"/>
        <v>0</v>
      </c>
      <c r="J2139" s="89">
        <v>0</v>
      </c>
      <c r="K2139" s="244">
        <f t="shared" si="404"/>
        <v>0</v>
      </c>
      <c r="L2139" s="93">
        <f t="shared" si="407"/>
        <v>0</v>
      </c>
      <c r="M2139" s="375">
        <f t="shared" si="408"/>
        <v>0</v>
      </c>
      <c r="N2139" s="225" t="b">
        <f t="shared" si="399"/>
        <v>0</v>
      </c>
      <c r="O2139" s="36"/>
      <c r="P2139" s="36"/>
      <c r="Q2139" s="36"/>
      <c r="R2139" s="36"/>
    </row>
    <row r="2140" spans="1:18" s="8" customFormat="1" ht="32.25" hidden="1" customHeight="1" x14ac:dyDescent="0.35">
      <c r="A2140" s="122" t="str">
        <f>'SOW Units'!B159</f>
        <v>9-35.</v>
      </c>
      <c r="B2140" s="542" t="str">
        <f>IF('SOW Units'!C159="","",'SOW Units'!C159)</f>
        <v>Water, Priority Pollutant Extractable Organics-Base Neutral and Acid Extractables (EPA 8270 list [e.g., EPA 8081/8082 + EPA 8270 or EPA 608 + EPA 8270)</v>
      </c>
      <c r="C2140" s="543"/>
      <c r="D2140" s="57" t="str">
        <f>IF('SOW Units'!E159="","",'SOW Units'!E159)</f>
        <v>Per Sample</v>
      </c>
      <c r="E2140" s="82">
        <f>'SOW Units'!M159</f>
        <v>0</v>
      </c>
      <c r="F2140" s="34">
        <f>'SOW Units'!G159</f>
        <v>141.75</v>
      </c>
      <c r="G2140" s="244">
        <f t="shared" si="405"/>
        <v>0</v>
      </c>
      <c r="H2140" s="85">
        <v>0</v>
      </c>
      <c r="I2140" s="360">
        <f t="shared" si="406"/>
        <v>0</v>
      </c>
      <c r="J2140" s="89">
        <v>0</v>
      </c>
      <c r="K2140" s="244">
        <f t="shared" si="404"/>
        <v>0</v>
      </c>
      <c r="L2140" s="93">
        <f t="shared" si="407"/>
        <v>0</v>
      </c>
      <c r="M2140" s="375">
        <f t="shared" si="408"/>
        <v>0</v>
      </c>
      <c r="N2140" s="225" t="b">
        <f t="shared" si="399"/>
        <v>0</v>
      </c>
      <c r="O2140" s="36"/>
      <c r="P2140" s="36"/>
      <c r="Q2140" s="36"/>
      <c r="R2140" s="36"/>
    </row>
    <row r="2141" spans="1:18" s="8" customFormat="1" ht="16.5" hidden="1" customHeight="1" x14ac:dyDescent="0.35">
      <c r="A2141" s="122" t="str">
        <f>'SOW Units'!B160</f>
        <v>9-36.</v>
      </c>
      <c r="B2141" s="542" t="str">
        <f>IF('SOW Units'!C160="","",'SOW Units'!C160)</f>
        <v>Water, Total Recoverable Petroleum Hydrocarbons (FL-PRO)</v>
      </c>
      <c r="C2141" s="543"/>
      <c r="D2141" s="57" t="str">
        <f>IF('SOW Units'!E160="","",'SOW Units'!E160)</f>
        <v>Per Sample</v>
      </c>
      <c r="E2141" s="82">
        <f>'SOW Units'!M160</f>
        <v>0</v>
      </c>
      <c r="F2141" s="34">
        <f>'SOW Units'!G160</f>
        <v>54.69</v>
      </c>
      <c r="G2141" s="244">
        <f t="shared" si="405"/>
        <v>0</v>
      </c>
      <c r="H2141" s="85">
        <v>0</v>
      </c>
      <c r="I2141" s="360">
        <f t="shared" si="406"/>
        <v>0</v>
      </c>
      <c r="J2141" s="89">
        <v>0</v>
      </c>
      <c r="K2141" s="244">
        <f t="shared" si="404"/>
        <v>0</v>
      </c>
      <c r="L2141" s="93">
        <f t="shared" si="407"/>
        <v>0</v>
      </c>
      <c r="M2141" s="375">
        <f t="shared" si="408"/>
        <v>0</v>
      </c>
      <c r="N2141" s="225" t="b">
        <f t="shared" si="399"/>
        <v>0</v>
      </c>
      <c r="O2141" s="36"/>
      <c r="P2141" s="36"/>
      <c r="Q2141" s="36"/>
      <c r="R2141" s="36"/>
    </row>
    <row r="2142" spans="1:18" s="8" customFormat="1" ht="16.5" hidden="1" customHeight="1" x14ac:dyDescent="0.35">
      <c r="A2142" s="122" t="str">
        <f>'SOW Units'!B161</f>
        <v>9-37.</v>
      </c>
      <c r="B2142" s="542" t="str">
        <f>IF('SOW Units'!C161="","",'SOW Units'!C161)</f>
        <v>Water, PCBs [or Aroclors] (EPA 608 or EPA 8082)</v>
      </c>
      <c r="C2142" s="543"/>
      <c r="D2142" s="57" t="str">
        <f>IF('SOW Units'!E161="","",'SOW Units'!E161)</f>
        <v>Per Sample</v>
      </c>
      <c r="E2142" s="82">
        <f>'SOW Units'!M161</f>
        <v>0</v>
      </c>
      <c r="F2142" s="34">
        <f>'SOW Units'!G161</f>
        <v>47.25</v>
      </c>
      <c r="G2142" s="244">
        <f t="shared" si="405"/>
        <v>0</v>
      </c>
      <c r="H2142" s="85">
        <v>0</v>
      </c>
      <c r="I2142" s="360">
        <f t="shared" si="406"/>
        <v>0</v>
      </c>
      <c r="J2142" s="89">
        <v>0</v>
      </c>
      <c r="K2142" s="244">
        <f t="shared" si="404"/>
        <v>0</v>
      </c>
      <c r="L2142" s="93">
        <f t="shared" si="407"/>
        <v>0</v>
      </c>
      <c r="M2142" s="375">
        <f t="shared" si="408"/>
        <v>0</v>
      </c>
      <c r="N2142" s="225" t="b">
        <f t="shared" si="399"/>
        <v>0</v>
      </c>
      <c r="O2142" s="36"/>
      <c r="P2142" s="36"/>
      <c r="Q2142" s="36"/>
      <c r="R2142" s="36"/>
    </row>
    <row r="2143" spans="1:18" s="8" customFormat="1" ht="16.5" hidden="1" customHeight="1" x14ac:dyDescent="0.35">
      <c r="A2143" s="122" t="str">
        <f>'SOW Units'!B162</f>
        <v>9-38.</v>
      </c>
      <c r="B2143" s="542" t="str">
        <f>IF('SOW Units'!C162="","",'SOW Units'!C162)</f>
        <v>Water, Arsenic, Total (EPA 200.7, EPA 200.8, EPA 6010 or EPA 6020)</v>
      </c>
      <c r="C2143" s="543"/>
      <c r="D2143" s="57" t="str">
        <f>IF('SOW Units'!E162="","",'SOW Units'!E162)</f>
        <v>Per Sample</v>
      </c>
      <c r="E2143" s="82">
        <f>'SOW Units'!M162</f>
        <v>0</v>
      </c>
      <c r="F2143" s="34">
        <f>'SOW Units'!G162</f>
        <v>11.57</v>
      </c>
      <c r="G2143" s="244">
        <f t="shared" si="405"/>
        <v>0</v>
      </c>
      <c r="H2143" s="85">
        <v>0</v>
      </c>
      <c r="I2143" s="360">
        <f t="shared" si="406"/>
        <v>0</v>
      </c>
      <c r="J2143" s="89">
        <v>0</v>
      </c>
      <c r="K2143" s="244">
        <f t="shared" si="404"/>
        <v>0</v>
      </c>
      <c r="L2143" s="93">
        <f t="shared" si="407"/>
        <v>0</v>
      </c>
      <c r="M2143" s="375">
        <f t="shared" si="408"/>
        <v>0</v>
      </c>
      <c r="N2143" s="225" t="b">
        <f t="shared" si="399"/>
        <v>0</v>
      </c>
      <c r="O2143" s="36"/>
      <c r="P2143" s="36"/>
      <c r="Q2143" s="36"/>
      <c r="R2143" s="36"/>
    </row>
    <row r="2144" spans="1:18" s="8" customFormat="1" ht="16.5" hidden="1" customHeight="1" x14ac:dyDescent="0.35">
      <c r="A2144" s="122" t="str">
        <f>'SOW Units'!B163</f>
        <v>9-39.</v>
      </c>
      <c r="B2144" s="542" t="str">
        <f>IF('SOW Units'!C163="","",'SOW Units'!C163)</f>
        <v>Water, Cadmium, Total (EPA 200.7, EPA 200.8, EPA 6010 or EPA 6020)</v>
      </c>
      <c r="C2144" s="543"/>
      <c r="D2144" s="57" t="str">
        <f>IF('SOW Units'!E163="","",'SOW Units'!E163)</f>
        <v>Per Sample</v>
      </c>
      <c r="E2144" s="82">
        <f>'SOW Units'!M163</f>
        <v>0</v>
      </c>
      <c r="F2144" s="34">
        <f>'SOW Units'!G163</f>
        <v>10.5</v>
      </c>
      <c r="G2144" s="244">
        <f t="shared" si="405"/>
        <v>0</v>
      </c>
      <c r="H2144" s="85">
        <v>0</v>
      </c>
      <c r="I2144" s="360">
        <f t="shared" si="406"/>
        <v>0</v>
      </c>
      <c r="J2144" s="89">
        <v>0</v>
      </c>
      <c r="K2144" s="244">
        <f t="shared" si="404"/>
        <v>0</v>
      </c>
      <c r="L2144" s="93">
        <f t="shared" si="407"/>
        <v>0</v>
      </c>
      <c r="M2144" s="375">
        <f t="shared" si="408"/>
        <v>0</v>
      </c>
      <c r="N2144" s="225" t="b">
        <f t="shared" si="399"/>
        <v>0</v>
      </c>
      <c r="O2144" s="36"/>
      <c r="P2144" s="36"/>
      <c r="Q2144" s="36"/>
      <c r="R2144" s="36"/>
    </row>
    <row r="2145" spans="1:18" s="8" customFormat="1" ht="16.5" hidden="1" customHeight="1" x14ac:dyDescent="0.35">
      <c r="A2145" s="122" t="str">
        <f>'SOW Units'!B164</f>
        <v>9-40.</v>
      </c>
      <c r="B2145" s="542" t="str">
        <f>IF('SOW Units'!C164="","",'SOW Units'!C164)</f>
        <v>Water, Chromium, Total (EPA 200.7, EPA 200.8, EPA 6010 or EPA 6020)</v>
      </c>
      <c r="C2145" s="543"/>
      <c r="D2145" s="57" t="str">
        <f>IF('SOW Units'!E164="","",'SOW Units'!E164)</f>
        <v>Per Sample</v>
      </c>
      <c r="E2145" s="82">
        <f>'SOW Units'!M164</f>
        <v>0</v>
      </c>
      <c r="F2145" s="34">
        <f>'SOW Units'!G164</f>
        <v>10.5</v>
      </c>
      <c r="G2145" s="244">
        <f t="shared" si="405"/>
        <v>0</v>
      </c>
      <c r="H2145" s="85">
        <v>0</v>
      </c>
      <c r="I2145" s="360">
        <f t="shared" si="406"/>
        <v>0</v>
      </c>
      <c r="J2145" s="89">
        <v>0</v>
      </c>
      <c r="K2145" s="244">
        <f t="shared" si="404"/>
        <v>0</v>
      </c>
      <c r="L2145" s="93">
        <f t="shared" si="407"/>
        <v>0</v>
      </c>
      <c r="M2145" s="375">
        <f t="shared" si="408"/>
        <v>0</v>
      </c>
      <c r="N2145" s="225" t="b">
        <f t="shared" si="399"/>
        <v>0</v>
      </c>
      <c r="O2145" s="36"/>
      <c r="P2145" s="36"/>
      <c r="Q2145" s="36"/>
      <c r="R2145" s="36"/>
    </row>
    <row r="2146" spans="1:18" s="8" customFormat="1" ht="16.5" hidden="1" customHeight="1" x14ac:dyDescent="0.35">
      <c r="A2146" s="122" t="str">
        <f>'SOW Units'!B165</f>
        <v>9-41.</v>
      </c>
      <c r="B2146" s="542" t="str">
        <f>IF('SOW Units'!C165="","",'SOW Units'!C165)</f>
        <v>Water, Lead, Total (EPA 200.7, EPA 200.8, EPA 6010 or EPA 6020)</v>
      </c>
      <c r="C2146" s="543"/>
      <c r="D2146" s="57" t="str">
        <f>IF('SOW Units'!E165="","",'SOW Units'!E165)</f>
        <v>Per Sample</v>
      </c>
      <c r="E2146" s="82">
        <f>'SOW Units'!M165</f>
        <v>0</v>
      </c>
      <c r="F2146" s="34">
        <f>'SOW Units'!G165</f>
        <v>11.57</v>
      </c>
      <c r="G2146" s="244">
        <f t="shared" si="405"/>
        <v>0</v>
      </c>
      <c r="H2146" s="85">
        <v>0</v>
      </c>
      <c r="I2146" s="360">
        <f t="shared" si="406"/>
        <v>0</v>
      </c>
      <c r="J2146" s="89">
        <v>0</v>
      </c>
      <c r="K2146" s="244">
        <f t="shared" si="404"/>
        <v>0</v>
      </c>
      <c r="L2146" s="93">
        <f t="shared" si="407"/>
        <v>0</v>
      </c>
      <c r="M2146" s="375">
        <f t="shared" si="408"/>
        <v>0</v>
      </c>
      <c r="N2146" s="225" t="b">
        <f t="shared" si="399"/>
        <v>0</v>
      </c>
      <c r="O2146" s="36"/>
      <c r="P2146" s="36"/>
      <c r="Q2146" s="36"/>
      <c r="R2146" s="36"/>
    </row>
    <row r="2147" spans="1:18" s="8" customFormat="1" ht="32.25" hidden="1" customHeight="1" x14ac:dyDescent="0.35">
      <c r="A2147" s="122" t="str">
        <f>'SOW Units'!B166</f>
        <v>9-41.a.</v>
      </c>
      <c r="B2147" s="542" t="str">
        <f>IF('SOW Units'!C166="","",'SOW Units'!C166)</f>
        <v>Water, Dissolved Lead (includes filter appropriate to sample method - EPA 200.7, 200.9, 6010B, or 7380)</v>
      </c>
      <c r="C2147" s="543"/>
      <c r="D2147" s="57" t="str">
        <f>IF('SOW Units'!E166="","",'SOW Units'!E166)</f>
        <v>Per Sample</v>
      </c>
      <c r="E2147" s="82">
        <f>'SOW Units'!M166</f>
        <v>0</v>
      </c>
      <c r="F2147" s="34">
        <f>'SOW Units'!G166</f>
        <v>28.93</v>
      </c>
      <c r="G2147" s="244">
        <f t="shared" si="405"/>
        <v>0</v>
      </c>
      <c r="H2147" s="85">
        <v>0</v>
      </c>
      <c r="I2147" s="360">
        <f t="shared" si="406"/>
        <v>0</v>
      </c>
      <c r="J2147" s="89">
        <v>0</v>
      </c>
      <c r="K2147" s="244">
        <f t="shared" si="404"/>
        <v>0</v>
      </c>
      <c r="L2147" s="93">
        <f t="shared" si="407"/>
        <v>0</v>
      </c>
      <c r="M2147" s="375">
        <f t="shared" si="408"/>
        <v>0</v>
      </c>
      <c r="N2147" s="225" t="b">
        <f t="shared" si="399"/>
        <v>0</v>
      </c>
      <c r="O2147" s="36"/>
      <c r="P2147" s="36"/>
      <c r="Q2147" s="36"/>
      <c r="R2147" s="36"/>
    </row>
    <row r="2148" spans="1:18" s="8" customFormat="1" ht="16.5" hidden="1" customHeight="1" x14ac:dyDescent="0.35">
      <c r="A2148" s="122" t="str">
        <f>'SOW Units'!B167</f>
        <v>9-42.</v>
      </c>
      <c r="B2148" s="542" t="str">
        <f>IF('SOW Units'!C167="","",'SOW Units'!C167)</f>
        <v>Water, Mercury, Total (EPA 245.1, EPA 6020 or EPA 7470)</v>
      </c>
      <c r="C2148" s="543"/>
      <c r="D2148" s="57" t="str">
        <f>IF('SOW Units'!E167="","",'SOW Units'!E167)</f>
        <v>Per Sample</v>
      </c>
      <c r="E2148" s="82">
        <f>'SOW Units'!M167</f>
        <v>0</v>
      </c>
      <c r="F2148" s="34">
        <f>'SOW Units'!G167</f>
        <v>17.850000000000001</v>
      </c>
      <c r="G2148" s="244">
        <f t="shared" si="405"/>
        <v>0</v>
      </c>
      <c r="H2148" s="85">
        <v>0</v>
      </c>
      <c r="I2148" s="360">
        <f t="shared" si="406"/>
        <v>0</v>
      </c>
      <c r="J2148" s="89">
        <v>0</v>
      </c>
      <c r="K2148" s="244">
        <f t="shared" si="404"/>
        <v>0</v>
      </c>
      <c r="L2148" s="93">
        <f t="shared" si="407"/>
        <v>0</v>
      </c>
      <c r="M2148" s="375">
        <f t="shared" si="408"/>
        <v>0</v>
      </c>
      <c r="N2148" s="225" t="b">
        <f t="shared" si="399"/>
        <v>0</v>
      </c>
      <c r="O2148" s="36"/>
      <c r="P2148" s="36"/>
      <c r="Q2148" s="36"/>
      <c r="R2148" s="36"/>
    </row>
    <row r="2149" spans="1:18" s="8" customFormat="1" ht="16.5" hidden="1" customHeight="1" x14ac:dyDescent="0.35">
      <c r="A2149" s="122" t="str">
        <f>'SOW Units'!B168</f>
        <v>9-43.</v>
      </c>
      <c r="B2149" s="542" t="str">
        <f>IF('SOW Units'!C168="","",'SOW Units'!C168)</f>
        <v>Water, Calcium, Total (EPA 200.7, EPA 6010 or EPA 6020)</v>
      </c>
      <c r="C2149" s="543"/>
      <c r="D2149" s="57" t="str">
        <f>IF('SOW Units'!E168="","",'SOW Units'!E168)</f>
        <v>Per Sample</v>
      </c>
      <c r="E2149" s="82">
        <f>'SOW Units'!M168</f>
        <v>0</v>
      </c>
      <c r="F2149" s="34">
        <f>'SOW Units'!G168</f>
        <v>10.5</v>
      </c>
      <c r="G2149" s="244">
        <f t="shared" si="405"/>
        <v>0</v>
      </c>
      <c r="H2149" s="85">
        <v>0</v>
      </c>
      <c r="I2149" s="360">
        <f t="shared" si="406"/>
        <v>0</v>
      </c>
      <c r="J2149" s="89">
        <v>0</v>
      </c>
      <c r="K2149" s="244">
        <f t="shared" si="404"/>
        <v>0</v>
      </c>
      <c r="L2149" s="93">
        <f t="shared" si="407"/>
        <v>0</v>
      </c>
      <c r="M2149" s="375">
        <f t="shared" si="408"/>
        <v>0</v>
      </c>
      <c r="N2149" s="225" t="b">
        <f t="shared" si="399"/>
        <v>0</v>
      </c>
      <c r="O2149" s="36"/>
      <c r="P2149" s="36"/>
      <c r="Q2149" s="36"/>
      <c r="R2149" s="36"/>
    </row>
    <row r="2150" spans="1:18" s="8" customFormat="1" ht="16.5" hidden="1" customHeight="1" x14ac:dyDescent="0.35">
      <c r="A2150" s="122" t="str">
        <f>'SOW Units'!B169</f>
        <v>9-44.</v>
      </c>
      <c r="B2150" s="542" t="str">
        <f>IF('SOW Units'!C169="","",'SOW Units'!C169)</f>
        <v>Water, Iron, Total (EPA 200.7, EPA 6010 or EPA 6020)</v>
      </c>
      <c r="C2150" s="543"/>
      <c r="D2150" s="57" t="str">
        <f>IF('SOW Units'!E169="","",'SOW Units'!E169)</f>
        <v>Per Sample</v>
      </c>
      <c r="E2150" s="82">
        <f>'SOW Units'!M169</f>
        <v>0</v>
      </c>
      <c r="F2150" s="34">
        <f>'SOW Units'!G169</f>
        <v>11.57</v>
      </c>
      <c r="G2150" s="244">
        <f t="shared" si="405"/>
        <v>0</v>
      </c>
      <c r="H2150" s="85">
        <v>0</v>
      </c>
      <c r="I2150" s="360">
        <f t="shared" si="406"/>
        <v>0</v>
      </c>
      <c r="J2150" s="89">
        <v>0</v>
      </c>
      <c r="K2150" s="244">
        <f t="shared" si="404"/>
        <v>0</v>
      </c>
      <c r="L2150" s="93">
        <f t="shared" si="407"/>
        <v>0</v>
      </c>
      <c r="M2150" s="375">
        <f t="shared" si="408"/>
        <v>0</v>
      </c>
      <c r="N2150" s="225" t="b">
        <f t="shared" si="399"/>
        <v>0</v>
      </c>
      <c r="O2150" s="36"/>
      <c r="P2150" s="36"/>
      <c r="Q2150" s="36"/>
      <c r="R2150" s="36"/>
    </row>
    <row r="2151" spans="1:18" s="8" customFormat="1" ht="32.25" hidden="1" customHeight="1" x14ac:dyDescent="0.35">
      <c r="A2151" s="122" t="str">
        <f>'SOW Units'!B170</f>
        <v>9-44.a.</v>
      </c>
      <c r="B2151" s="542" t="str">
        <f>IF('SOW Units'!C170="","",'SOW Units'!C170)</f>
        <v>Water, Dissolved Iron (includes filter appropriate to sample method - EPA 200.7, 200.9, 6010B, or 7380)</v>
      </c>
      <c r="C2151" s="543"/>
      <c r="D2151" s="57" t="str">
        <f>IF('SOW Units'!E170="","",'SOW Units'!E170)</f>
        <v>Per Sample</v>
      </c>
      <c r="E2151" s="82">
        <f>'SOW Units'!M170</f>
        <v>0</v>
      </c>
      <c r="F2151" s="34">
        <f>'SOW Units'!G170</f>
        <v>26.25</v>
      </c>
      <c r="G2151" s="244">
        <f t="shared" si="405"/>
        <v>0</v>
      </c>
      <c r="H2151" s="85">
        <v>0</v>
      </c>
      <c r="I2151" s="360">
        <f t="shared" si="406"/>
        <v>0</v>
      </c>
      <c r="J2151" s="89">
        <v>0</v>
      </c>
      <c r="K2151" s="244">
        <f t="shared" si="404"/>
        <v>0</v>
      </c>
      <c r="L2151" s="93">
        <f t="shared" si="407"/>
        <v>0</v>
      </c>
      <c r="M2151" s="375">
        <f t="shared" si="408"/>
        <v>0</v>
      </c>
      <c r="N2151" s="225" t="b">
        <f t="shared" si="399"/>
        <v>0</v>
      </c>
      <c r="O2151" s="36"/>
      <c r="P2151" s="36"/>
      <c r="Q2151" s="36"/>
      <c r="R2151" s="36"/>
    </row>
    <row r="2152" spans="1:18" s="8" customFormat="1" ht="16.5" hidden="1" customHeight="1" x14ac:dyDescent="0.35">
      <c r="A2152" s="122" t="str">
        <f>'SOW Units'!B171</f>
        <v>9-45.</v>
      </c>
      <c r="B2152" s="542" t="str">
        <f>IF('SOW Units'!C171="","",'SOW Units'!C171)</f>
        <v>Water, Magnesium, Total (EPA 200.7, EPA 6010 or EPA 6020)</v>
      </c>
      <c r="C2152" s="543"/>
      <c r="D2152" s="57" t="str">
        <f>IF('SOW Units'!E171="","",'SOW Units'!E171)</f>
        <v>Per Sample</v>
      </c>
      <c r="E2152" s="82">
        <f>'SOW Units'!M171</f>
        <v>0</v>
      </c>
      <c r="F2152" s="34">
        <f>'SOW Units'!G171</f>
        <v>10.5</v>
      </c>
      <c r="G2152" s="244">
        <f t="shared" si="405"/>
        <v>0</v>
      </c>
      <c r="H2152" s="85">
        <v>0</v>
      </c>
      <c r="I2152" s="360">
        <f t="shared" si="406"/>
        <v>0</v>
      </c>
      <c r="J2152" s="89">
        <v>0</v>
      </c>
      <c r="K2152" s="244">
        <f t="shared" si="404"/>
        <v>0</v>
      </c>
      <c r="L2152" s="93">
        <f t="shared" si="407"/>
        <v>0</v>
      </c>
      <c r="M2152" s="375">
        <f t="shared" si="408"/>
        <v>0</v>
      </c>
      <c r="N2152" s="225" t="b">
        <f t="shared" si="399"/>
        <v>0</v>
      </c>
      <c r="O2152" s="36"/>
      <c r="P2152" s="36"/>
      <c r="Q2152" s="36"/>
      <c r="R2152" s="36"/>
    </row>
    <row r="2153" spans="1:18" s="8" customFormat="1" ht="16.5" hidden="1" customHeight="1" x14ac:dyDescent="0.35">
      <c r="A2153" s="122" t="str">
        <f>'SOW Units'!B172</f>
        <v>9-46.</v>
      </c>
      <c r="B2153" s="542" t="str">
        <f>IF('SOW Units'!C172="","",'SOW Units'!C172)</f>
        <v>Water, Manganese, Total (EPA 200.7, EPA 200.8, EPA 6010 or EPA 6020)</v>
      </c>
      <c r="C2153" s="543"/>
      <c r="D2153" s="57" t="str">
        <f>IF('SOW Units'!E172="","",'SOW Units'!E172)</f>
        <v>Per Sample</v>
      </c>
      <c r="E2153" s="82">
        <f>'SOW Units'!M172</f>
        <v>0</v>
      </c>
      <c r="F2153" s="34">
        <f>'SOW Units'!G172</f>
        <v>10.5</v>
      </c>
      <c r="G2153" s="244">
        <f t="shared" si="405"/>
        <v>0</v>
      </c>
      <c r="H2153" s="85">
        <v>0</v>
      </c>
      <c r="I2153" s="360">
        <f t="shared" si="406"/>
        <v>0</v>
      </c>
      <c r="J2153" s="89">
        <v>0</v>
      </c>
      <c r="K2153" s="244">
        <f t="shared" si="404"/>
        <v>0</v>
      </c>
      <c r="L2153" s="93">
        <f t="shared" si="407"/>
        <v>0</v>
      </c>
      <c r="M2153" s="375">
        <f t="shared" si="408"/>
        <v>0</v>
      </c>
      <c r="N2153" s="225" t="b">
        <f t="shared" si="399"/>
        <v>0</v>
      </c>
      <c r="O2153" s="36"/>
      <c r="P2153" s="36"/>
      <c r="Q2153" s="36"/>
      <c r="R2153" s="36"/>
    </row>
    <row r="2154" spans="1:18" s="9" customFormat="1" ht="16.5" hidden="1" customHeight="1" x14ac:dyDescent="0.35">
      <c r="A2154" s="122" t="str">
        <f>'SOW Units'!B173</f>
        <v>9-47.</v>
      </c>
      <c r="B2154" s="542" t="str">
        <f>IF('SOW Units'!C173="","",'SOW Units'!C173)</f>
        <v>Water, Potassium, Total (EPA 200.7, EPA 6010 or EPA 6020)</v>
      </c>
      <c r="C2154" s="543"/>
      <c r="D2154" s="57" t="str">
        <f>IF('SOW Units'!E173="","",'SOW Units'!E173)</f>
        <v>Per Sample</v>
      </c>
      <c r="E2154" s="82">
        <f>'SOW Units'!M173</f>
        <v>0</v>
      </c>
      <c r="F2154" s="34">
        <f>'SOW Units'!G173</f>
        <v>10.5</v>
      </c>
      <c r="G2154" s="244">
        <f t="shared" si="405"/>
        <v>0</v>
      </c>
      <c r="H2154" s="85">
        <v>0</v>
      </c>
      <c r="I2154" s="360">
        <f t="shared" si="406"/>
        <v>0</v>
      </c>
      <c r="J2154" s="89">
        <v>0</v>
      </c>
      <c r="K2154" s="244">
        <f t="shared" si="404"/>
        <v>0</v>
      </c>
      <c r="L2154" s="93">
        <f t="shared" si="407"/>
        <v>0</v>
      </c>
      <c r="M2154" s="375">
        <f t="shared" si="408"/>
        <v>0</v>
      </c>
      <c r="N2154" s="225" t="b">
        <f t="shared" si="399"/>
        <v>0</v>
      </c>
      <c r="O2154" s="45"/>
      <c r="P2154" s="45"/>
      <c r="Q2154" s="45"/>
      <c r="R2154" s="45"/>
    </row>
    <row r="2155" spans="1:18" s="8" customFormat="1" ht="16.5" hidden="1" customHeight="1" x14ac:dyDescent="0.35">
      <c r="A2155" s="122" t="str">
        <f>'SOW Units'!B174</f>
        <v>9-48.</v>
      </c>
      <c r="B2155" s="542" t="str">
        <f>IF('SOW Units'!C174="","",'SOW Units'!C174)</f>
        <v>Water, Sodium, Total (EPA 200.7, EPA 6010 or EPA 6020)</v>
      </c>
      <c r="C2155" s="543"/>
      <c r="D2155" s="57" t="str">
        <f>IF('SOW Units'!E174="","",'SOW Units'!E174)</f>
        <v>Per Sample</v>
      </c>
      <c r="E2155" s="82">
        <f>'SOW Units'!M174</f>
        <v>0</v>
      </c>
      <c r="F2155" s="34">
        <f>'SOW Units'!G174</f>
        <v>10.5</v>
      </c>
      <c r="G2155" s="244">
        <f t="shared" si="405"/>
        <v>0</v>
      </c>
      <c r="H2155" s="85">
        <v>0</v>
      </c>
      <c r="I2155" s="360">
        <f t="shared" si="406"/>
        <v>0</v>
      </c>
      <c r="J2155" s="89">
        <v>0</v>
      </c>
      <c r="K2155" s="244">
        <f t="shared" si="404"/>
        <v>0</v>
      </c>
      <c r="L2155" s="93">
        <f t="shared" si="407"/>
        <v>0</v>
      </c>
      <c r="M2155" s="375">
        <f t="shared" si="408"/>
        <v>0</v>
      </c>
      <c r="N2155" s="225" t="b">
        <f t="shared" si="399"/>
        <v>0</v>
      </c>
      <c r="O2155" s="36"/>
      <c r="P2155" s="36"/>
      <c r="Q2155" s="36"/>
      <c r="R2155" s="36"/>
    </row>
    <row r="2156" spans="1:18" s="8" customFormat="1" ht="16.5" hidden="1" customHeight="1" x14ac:dyDescent="0.35">
      <c r="A2156" s="122" t="str">
        <f>'SOW Units'!B175</f>
        <v>9-49.</v>
      </c>
      <c r="B2156" s="542" t="str">
        <f>IF('SOW Units'!C175="","",'SOW Units'!C175)</f>
        <v>Water, Alkalinity [as CaCO3] (EPA 310.2 or SM 2320 B)</v>
      </c>
      <c r="C2156" s="543"/>
      <c r="D2156" s="57" t="str">
        <f>IF('SOW Units'!E175="","",'SOW Units'!E175)</f>
        <v>Per Sample</v>
      </c>
      <c r="E2156" s="82">
        <f>'SOW Units'!M175</f>
        <v>0</v>
      </c>
      <c r="F2156" s="34">
        <f>'SOW Units'!G175</f>
        <v>13.65</v>
      </c>
      <c r="G2156" s="244">
        <f t="shared" si="405"/>
        <v>0</v>
      </c>
      <c r="H2156" s="85">
        <v>0</v>
      </c>
      <c r="I2156" s="360">
        <f t="shared" si="406"/>
        <v>0</v>
      </c>
      <c r="J2156" s="89">
        <v>0</v>
      </c>
      <c r="K2156" s="244">
        <f t="shared" si="404"/>
        <v>0</v>
      </c>
      <c r="L2156" s="93">
        <f t="shared" si="407"/>
        <v>0</v>
      </c>
      <c r="M2156" s="375">
        <f t="shared" si="408"/>
        <v>0</v>
      </c>
      <c r="N2156" s="225" t="b">
        <f t="shared" si="399"/>
        <v>0</v>
      </c>
      <c r="O2156" s="36"/>
      <c r="P2156" s="36"/>
      <c r="Q2156" s="36"/>
      <c r="R2156" s="36"/>
    </row>
    <row r="2157" spans="1:18" s="8" customFormat="1" ht="32.25" hidden="1" customHeight="1" x14ac:dyDescent="0.35">
      <c r="A2157" s="122" t="str">
        <f>'SOW Units'!B176</f>
        <v>9-50.</v>
      </c>
      <c r="B2157" s="542" t="str">
        <f>IF('SOW Units'!C176="","",'SOW Units'!C176)</f>
        <v>Water, Ammonia [as N] (EPA 350.1, SM 4500-NH3 C, SM 4500-NH3 D, SM 4500-NH3 G or SM 4500-NH3 H)</v>
      </c>
      <c r="C2157" s="543"/>
      <c r="D2157" s="57" t="str">
        <f>IF('SOW Units'!E176="","",'SOW Units'!E176)</f>
        <v>Per Sample</v>
      </c>
      <c r="E2157" s="82">
        <f>'SOW Units'!M176</f>
        <v>0</v>
      </c>
      <c r="F2157" s="34">
        <f>'SOW Units'!G176</f>
        <v>15.43</v>
      </c>
      <c r="G2157" s="244">
        <f t="shared" si="405"/>
        <v>0</v>
      </c>
      <c r="H2157" s="85">
        <v>0</v>
      </c>
      <c r="I2157" s="360">
        <f t="shared" si="406"/>
        <v>0</v>
      </c>
      <c r="J2157" s="89">
        <v>0</v>
      </c>
      <c r="K2157" s="244">
        <f t="shared" si="404"/>
        <v>0</v>
      </c>
      <c r="L2157" s="93">
        <f t="shared" si="407"/>
        <v>0</v>
      </c>
      <c r="M2157" s="375">
        <f t="shared" si="408"/>
        <v>0</v>
      </c>
      <c r="N2157" s="225" t="b">
        <f t="shared" ref="N2157:N2219" si="409">IF(E2157&gt;0,TRUE,FALSE)</f>
        <v>0</v>
      </c>
      <c r="O2157" s="36"/>
      <c r="P2157" s="36"/>
      <c r="Q2157" s="36"/>
      <c r="R2157" s="36"/>
    </row>
    <row r="2158" spans="1:18" s="8" customFormat="1" ht="32.25" hidden="1" customHeight="1" x14ac:dyDescent="0.35">
      <c r="A2158" s="122" t="str">
        <f>'SOW Units'!B177</f>
        <v>9-51.</v>
      </c>
      <c r="B2158" s="542" t="str">
        <f>IF('SOW Units'!C177="","",'SOW Units'!C177)</f>
        <v>Water, Chloride (EPA 300.0, EPA 9056, EPA 9251, EPA 9053, SM 4500CI B, SM 4500CI C or SM 4500CI E)</v>
      </c>
      <c r="C2158" s="543"/>
      <c r="D2158" s="57" t="str">
        <f>IF('SOW Units'!E177="","",'SOW Units'!E177)</f>
        <v>Per Sample</v>
      </c>
      <c r="E2158" s="82">
        <f>'SOW Units'!M177</f>
        <v>0</v>
      </c>
      <c r="F2158" s="34">
        <f>'SOW Units'!G177</f>
        <v>14.7</v>
      </c>
      <c r="G2158" s="244">
        <f t="shared" si="405"/>
        <v>0</v>
      </c>
      <c r="H2158" s="85">
        <v>0</v>
      </c>
      <c r="I2158" s="360">
        <f t="shared" si="406"/>
        <v>0</v>
      </c>
      <c r="J2158" s="89">
        <v>0</v>
      </c>
      <c r="K2158" s="244">
        <f t="shared" si="404"/>
        <v>0</v>
      </c>
      <c r="L2158" s="93">
        <f t="shared" si="407"/>
        <v>0</v>
      </c>
      <c r="M2158" s="375">
        <f t="shared" si="408"/>
        <v>0</v>
      </c>
      <c r="N2158" s="225" t="b">
        <f t="shared" si="409"/>
        <v>0</v>
      </c>
      <c r="O2158" s="36"/>
      <c r="P2158" s="36"/>
      <c r="Q2158" s="36"/>
      <c r="R2158" s="36"/>
    </row>
    <row r="2159" spans="1:18" s="9" customFormat="1" ht="16.5" hidden="1" customHeight="1" x14ac:dyDescent="0.35">
      <c r="A2159" s="122" t="str">
        <f>'SOW Units'!B178</f>
        <v>9-52.</v>
      </c>
      <c r="B2159" s="542" t="str">
        <f>IF('SOW Units'!C178="","",'SOW Units'!C178)</f>
        <v>Water, Hardness, Total [as CaCO3] (SM 2340 B or SM 2340 C)</v>
      </c>
      <c r="C2159" s="543"/>
      <c r="D2159" s="57" t="str">
        <f>IF('SOW Units'!E178="","",'SOW Units'!E178)</f>
        <v>Per Sample</v>
      </c>
      <c r="E2159" s="82">
        <f>'SOW Units'!M178</f>
        <v>0</v>
      </c>
      <c r="F2159" s="34">
        <f>'SOW Units'!G178</f>
        <v>14.7</v>
      </c>
      <c r="G2159" s="244">
        <f t="shared" si="405"/>
        <v>0</v>
      </c>
      <c r="H2159" s="85">
        <v>0</v>
      </c>
      <c r="I2159" s="360">
        <f t="shared" si="406"/>
        <v>0</v>
      </c>
      <c r="J2159" s="89">
        <v>0</v>
      </c>
      <c r="K2159" s="244">
        <f t="shared" si="404"/>
        <v>0</v>
      </c>
      <c r="L2159" s="93">
        <f t="shared" si="407"/>
        <v>0</v>
      </c>
      <c r="M2159" s="375">
        <f t="shared" si="408"/>
        <v>0</v>
      </c>
      <c r="N2159" s="225" t="b">
        <f t="shared" si="409"/>
        <v>0</v>
      </c>
      <c r="O2159" s="45"/>
      <c r="P2159" s="45"/>
      <c r="Q2159" s="45"/>
      <c r="R2159" s="45"/>
    </row>
    <row r="2160" spans="1:18" s="9" customFormat="1" ht="16.5" hidden="1" customHeight="1" x14ac:dyDescent="0.35">
      <c r="A2160" s="122" t="str">
        <f>'SOW Units'!B179</f>
        <v>9-53.</v>
      </c>
      <c r="B2160" s="542" t="str">
        <f>IF('SOW Units'!C179="","",'SOW Units'!C179)</f>
        <v>Water, Nitrate [as N] (EPA 300.0 or EPA 353.2)</v>
      </c>
      <c r="C2160" s="543"/>
      <c r="D2160" s="57" t="str">
        <f>IF('SOW Units'!E179="","",'SOW Units'!E179)</f>
        <v>Per Sample</v>
      </c>
      <c r="E2160" s="82">
        <f>'SOW Units'!M179</f>
        <v>0</v>
      </c>
      <c r="F2160" s="34">
        <f>'SOW Units'!G179</f>
        <v>15.43</v>
      </c>
      <c r="G2160" s="244">
        <f t="shared" si="405"/>
        <v>0</v>
      </c>
      <c r="H2160" s="85">
        <v>0</v>
      </c>
      <c r="I2160" s="360">
        <f t="shared" si="406"/>
        <v>0</v>
      </c>
      <c r="J2160" s="89">
        <v>0</v>
      </c>
      <c r="K2160" s="244">
        <f t="shared" si="404"/>
        <v>0</v>
      </c>
      <c r="L2160" s="93">
        <f t="shared" si="407"/>
        <v>0</v>
      </c>
      <c r="M2160" s="375">
        <f t="shared" si="408"/>
        <v>0</v>
      </c>
      <c r="N2160" s="225" t="b">
        <f t="shared" si="409"/>
        <v>0</v>
      </c>
      <c r="O2160" s="45"/>
      <c r="P2160" s="45"/>
      <c r="Q2160" s="45"/>
      <c r="R2160" s="45"/>
    </row>
    <row r="2161" spans="1:18" s="9" customFormat="1" ht="16.5" hidden="1" customHeight="1" x14ac:dyDescent="0.35">
      <c r="A2161" s="122" t="str">
        <f>'SOW Units'!B180</f>
        <v>9-54.</v>
      </c>
      <c r="B2161" s="542" t="str">
        <f>IF('SOW Units'!C180="","",'SOW Units'!C180)</f>
        <v>Water, Nitrate-Nitrite [as N] (EPA 300.0, EPA 353.2, SM 4500-NO3 E or SM 4500-NO3 F)</v>
      </c>
      <c r="C2161" s="543"/>
      <c r="D2161" s="57" t="str">
        <f>IF('SOW Units'!E180="","",'SOW Units'!E180)</f>
        <v>Per Sample</v>
      </c>
      <c r="E2161" s="82">
        <f>'SOW Units'!M180</f>
        <v>0</v>
      </c>
      <c r="F2161" s="34">
        <f>'SOW Units'!G180</f>
        <v>16.2</v>
      </c>
      <c r="G2161" s="244">
        <f t="shared" si="405"/>
        <v>0</v>
      </c>
      <c r="H2161" s="85">
        <v>0</v>
      </c>
      <c r="I2161" s="360">
        <f t="shared" si="406"/>
        <v>0</v>
      </c>
      <c r="J2161" s="89">
        <v>0</v>
      </c>
      <c r="K2161" s="244">
        <f t="shared" si="404"/>
        <v>0</v>
      </c>
      <c r="L2161" s="93">
        <f t="shared" si="407"/>
        <v>0</v>
      </c>
      <c r="M2161" s="375">
        <f t="shared" si="408"/>
        <v>0</v>
      </c>
      <c r="N2161" s="225" t="b">
        <f t="shared" si="409"/>
        <v>0</v>
      </c>
      <c r="O2161" s="45"/>
      <c r="P2161" s="45"/>
      <c r="Q2161" s="45"/>
      <c r="R2161" s="45"/>
    </row>
    <row r="2162" spans="1:18" s="9" customFormat="1" ht="16.5" hidden="1" customHeight="1" x14ac:dyDescent="0.35">
      <c r="A2162" s="122" t="str">
        <f>'SOW Units'!B181</f>
        <v>9-55.</v>
      </c>
      <c r="B2162" s="542" t="str">
        <f>IF('SOW Units'!C181="","",'SOW Units'!C181)</f>
        <v>Water, Nitrite [as N] (EPA 300.0, EPA 300.1, SM 4500-NO2 B or SM 4500-NO3 F)</v>
      </c>
      <c r="C2162" s="543"/>
      <c r="D2162" s="57" t="str">
        <f>IF('SOW Units'!E181="","",'SOW Units'!E181)</f>
        <v>Per Sample</v>
      </c>
      <c r="E2162" s="82">
        <f>'SOW Units'!M181</f>
        <v>0</v>
      </c>
      <c r="F2162" s="34">
        <f>'SOW Units'!G181</f>
        <v>14.7</v>
      </c>
      <c r="G2162" s="244">
        <f t="shared" si="405"/>
        <v>0</v>
      </c>
      <c r="H2162" s="85">
        <v>0</v>
      </c>
      <c r="I2162" s="360">
        <f t="shared" si="406"/>
        <v>0</v>
      </c>
      <c r="J2162" s="89">
        <v>0</v>
      </c>
      <c r="K2162" s="244">
        <f t="shared" si="404"/>
        <v>0</v>
      </c>
      <c r="L2162" s="93">
        <f t="shared" si="407"/>
        <v>0</v>
      </c>
      <c r="M2162" s="375">
        <f t="shared" si="408"/>
        <v>0</v>
      </c>
      <c r="N2162" s="225" t="b">
        <f t="shared" si="409"/>
        <v>0</v>
      </c>
      <c r="O2162" s="45"/>
      <c r="P2162" s="45"/>
      <c r="Q2162" s="45"/>
      <c r="R2162" s="45"/>
    </row>
    <row r="2163" spans="1:18" s="8" customFormat="1" ht="16.5" hidden="1" customHeight="1" x14ac:dyDescent="0.35">
      <c r="A2163" s="122" t="str">
        <f>'SOW Units'!B182</f>
        <v>9-56.</v>
      </c>
      <c r="B2163" s="542" t="str">
        <f>IF('SOW Units'!C182="","",'SOW Units'!C182)</f>
        <v>Water, Organic Carbon, Total (SM 5310 B, SM 5310 C or EPA 9060)</v>
      </c>
      <c r="C2163" s="543"/>
      <c r="D2163" s="57" t="str">
        <f>IF('SOW Units'!E182="","",'SOW Units'!E182)</f>
        <v>Per Sample</v>
      </c>
      <c r="E2163" s="82">
        <f>'SOW Units'!M182</f>
        <v>0</v>
      </c>
      <c r="F2163" s="34">
        <f>'SOW Units'!G182</f>
        <v>22.05</v>
      </c>
      <c r="G2163" s="244">
        <f t="shared" si="405"/>
        <v>0</v>
      </c>
      <c r="H2163" s="85">
        <v>0</v>
      </c>
      <c r="I2163" s="360">
        <f t="shared" si="406"/>
        <v>0</v>
      </c>
      <c r="J2163" s="89">
        <v>0</v>
      </c>
      <c r="K2163" s="244">
        <f t="shared" si="404"/>
        <v>0</v>
      </c>
      <c r="L2163" s="93">
        <f t="shared" si="407"/>
        <v>0</v>
      </c>
      <c r="M2163" s="375">
        <f t="shared" si="408"/>
        <v>0</v>
      </c>
      <c r="N2163" s="225" t="b">
        <f t="shared" si="409"/>
        <v>0</v>
      </c>
      <c r="O2163" s="36"/>
      <c r="P2163" s="36"/>
      <c r="Q2163" s="36"/>
      <c r="R2163" s="36"/>
    </row>
    <row r="2164" spans="1:18" s="9" customFormat="1" ht="32.25" hidden="1" customHeight="1" x14ac:dyDescent="0.35">
      <c r="A2164" s="122" t="str">
        <f>'SOW Units'!B183</f>
        <v>9-57.</v>
      </c>
      <c r="B2164" s="542" t="str">
        <f>IF('SOW Units'!C183="","",'SOW Units'!C183)</f>
        <v>Water, Orthophosphate [as P] (EPA 300.0, EPA 300.1, EPA 365.1, EPA 365.3, EPA 9056, SM 4500-PE or SM 4500-PF)</v>
      </c>
      <c r="C2164" s="543"/>
      <c r="D2164" s="57" t="str">
        <f>IF('SOW Units'!E183="","",'SOW Units'!E183)</f>
        <v>Per Sample</v>
      </c>
      <c r="E2164" s="82">
        <f>'SOW Units'!M183</f>
        <v>0</v>
      </c>
      <c r="F2164" s="34">
        <f>'SOW Units'!G183</f>
        <v>15.43</v>
      </c>
      <c r="G2164" s="244">
        <f t="shared" si="405"/>
        <v>0</v>
      </c>
      <c r="H2164" s="85">
        <v>0</v>
      </c>
      <c r="I2164" s="360">
        <f t="shared" si="406"/>
        <v>0</v>
      </c>
      <c r="J2164" s="89">
        <v>0</v>
      </c>
      <c r="K2164" s="244">
        <f t="shared" si="404"/>
        <v>0</v>
      </c>
      <c r="L2164" s="93">
        <f t="shared" si="407"/>
        <v>0</v>
      </c>
      <c r="M2164" s="375">
        <f t="shared" si="408"/>
        <v>0</v>
      </c>
      <c r="N2164" s="225" t="b">
        <f t="shared" si="409"/>
        <v>0</v>
      </c>
      <c r="O2164" s="45"/>
      <c r="P2164" s="45"/>
      <c r="Q2164" s="45"/>
      <c r="R2164" s="45"/>
    </row>
    <row r="2165" spans="1:18" s="9" customFormat="1" ht="16.5" hidden="1" customHeight="1" x14ac:dyDescent="0.35">
      <c r="A2165" s="122" t="str">
        <f>'SOW Units'!B184</f>
        <v>9-58.</v>
      </c>
      <c r="B2165" s="542" t="str">
        <f>IF('SOW Units'!C184="","",'SOW Units'!C184)</f>
        <v>Water, Residue-filterable [Total Dissolved Solids] (SM 2540 C)</v>
      </c>
      <c r="C2165" s="543"/>
      <c r="D2165" s="57" t="str">
        <f>IF('SOW Units'!E184="","",'SOW Units'!E184)</f>
        <v>Per Sample</v>
      </c>
      <c r="E2165" s="82">
        <f>'SOW Units'!M184</f>
        <v>0</v>
      </c>
      <c r="F2165" s="34">
        <f>'SOW Units'!G184</f>
        <v>12.6</v>
      </c>
      <c r="G2165" s="244">
        <f t="shared" si="405"/>
        <v>0</v>
      </c>
      <c r="H2165" s="85">
        <v>0</v>
      </c>
      <c r="I2165" s="360">
        <f t="shared" si="406"/>
        <v>0</v>
      </c>
      <c r="J2165" s="89">
        <v>0</v>
      </c>
      <c r="K2165" s="244">
        <f t="shared" si="404"/>
        <v>0</v>
      </c>
      <c r="L2165" s="93">
        <f t="shared" si="407"/>
        <v>0</v>
      </c>
      <c r="M2165" s="375">
        <f t="shared" si="408"/>
        <v>0</v>
      </c>
      <c r="N2165" s="225" t="b">
        <f t="shared" si="409"/>
        <v>0</v>
      </c>
      <c r="O2165" s="45"/>
      <c r="P2165" s="45"/>
      <c r="Q2165" s="45"/>
      <c r="R2165" s="45"/>
    </row>
    <row r="2166" spans="1:18" s="8" customFormat="1" ht="16.5" hidden="1" customHeight="1" x14ac:dyDescent="0.35">
      <c r="A2166" s="122" t="str">
        <f>'SOW Units'!B185</f>
        <v>9-59.</v>
      </c>
      <c r="B2166" s="542" t="str">
        <f>IF('SOW Units'!C185="","",'SOW Units'!C185)</f>
        <v>Water, Residue-nonfilterable [Total Suspended Solids] (SM 2540 D)</v>
      </c>
      <c r="C2166" s="543"/>
      <c r="D2166" s="57" t="str">
        <f>IF('SOW Units'!E185="","",'SOW Units'!E185)</f>
        <v>Per Sample</v>
      </c>
      <c r="E2166" s="82">
        <f>'SOW Units'!M185</f>
        <v>0</v>
      </c>
      <c r="F2166" s="34">
        <f>'SOW Units'!G185</f>
        <v>12.6</v>
      </c>
      <c r="G2166" s="244">
        <f t="shared" si="405"/>
        <v>0</v>
      </c>
      <c r="H2166" s="85">
        <v>0</v>
      </c>
      <c r="I2166" s="360">
        <f t="shared" si="406"/>
        <v>0</v>
      </c>
      <c r="J2166" s="89">
        <v>0</v>
      </c>
      <c r="K2166" s="244">
        <f t="shared" si="404"/>
        <v>0</v>
      </c>
      <c r="L2166" s="93">
        <f t="shared" si="407"/>
        <v>0</v>
      </c>
      <c r="M2166" s="375">
        <f t="shared" si="408"/>
        <v>0</v>
      </c>
      <c r="N2166" s="225" t="b">
        <f t="shared" si="409"/>
        <v>0</v>
      </c>
      <c r="O2166" s="36"/>
      <c r="P2166" s="36"/>
      <c r="Q2166" s="36"/>
      <c r="R2166" s="36"/>
    </row>
    <row r="2167" spans="1:18" s="9" customFormat="1" ht="32.25" hidden="1" customHeight="1" x14ac:dyDescent="0.35">
      <c r="A2167" s="122" t="str">
        <f>'SOW Units'!B186</f>
        <v>9-60.</v>
      </c>
      <c r="B2167" s="542" t="str">
        <f>IF('SOW Units'!C186="","",'SOW Units'!C186)</f>
        <v>Water, Sulfate (ASTM D516-02, ASTM D516-90, EPA 300.0, EPA 300.1, EPA 375.2, EPA 9038, EPA 9056 or SM 4500-SO4 C)</v>
      </c>
      <c r="C2167" s="543"/>
      <c r="D2167" s="57" t="str">
        <f>IF('SOW Units'!E186="","",'SOW Units'!E186)</f>
        <v>Per Sample</v>
      </c>
      <c r="E2167" s="82">
        <f>'SOW Units'!M186</f>
        <v>0</v>
      </c>
      <c r="F2167" s="34">
        <f>'SOW Units'!G186</f>
        <v>14.7</v>
      </c>
      <c r="G2167" s="244">
        <f t="shared" si="405"/>
        <v>0</v>
      </c>
      <c r="H2167" s="85">
        <v>0</v>
      </c>
      <c r="I2167" s="360">
        <f t="shared" si="406"/>
        <v>0</v>
      </c>
      <c r="J2167" s="89">
        <v>0</v>
      </c>
      <c r="K2167" s="244">
        <f t="shared" si="404"/>
        <v>0</v>
      </c>
      <c r="L2167" s="93">
        <f t="shared" si="407"/>
        <v>0</v>
      </c>
      <c r="M2167" s="375">
        <f t="shared" si="408"/>
        <v>0</v>
      </c>
      <c r="N2167" s="225" t="b">
        <f t="shared" si="409"/>
        <v>0</v>
      </c>
      <c r="O2167" s="45"/>
      <c r="P2167" s="45"/>
      <c r="Q2167" s="45"/>
      <c r="R2167" s="45"/>
    </row>
    <row r="2168" spans="1:18" s="8" customFormat="1" ht="16.5" hidden="1" customHeight="1" x14ac:dyDescent="0.35">
      <c r="A2168" s="122" t="str">
        <f>'SOW Units'!B187</f>
        <v>9-61.</v>
      </c>
      <c r="B2168" s="542" t="str">
        <f>IF('SOW Units'!C187="","",'SOW Units'!C187)</f>
        <v>Water, Heterotrophic Plate Count (SM 9215 B)</v>
      </c>
      <c r="C2168" s="543"/>
      <c r="D2168" s="57" t="str">
        <f>IF('SOW Units'!E187="","",'SOW Units'!E187)</f>
        <v>Per Sample</v>
      </c>
      <c r="E2168" s="82">
        <f>'SOW Units'!M187</f>
        <v>0</v>
      </c>
      <c r="F2168" s="34">
        <f>'SOW Units'!G187</f>
        <v>36.380000000000003</v>
      </c>
      <c r="G2168" s="244">
        <f t="shared" si="405"/>
        <v>0</v>
      </c>
      <c r="H2168" s="85">
        <v>0</v>
      </c>
      <c r="I2168" s="360">
        <f t="shared" si="406"/>
        <v>0</v>
      </c>
      <c r="J2168" s="89">
        <v>0</v>
      </c>
      <c r="K2168" s="244">
        <f t="shared" si="404"/>
        <v>0</v>
      </c>
      <c r="L2168" s="93">
        <f t="shared" si="407"/>
        <v>0</v>
      </c>
      <c r="M2168" s="375">
        <f t="shared" si="408"/>
        <v>0</v>
      </c>
      <c r="N2168" s="225" t="b">
        <f t="shared" si="409"/>
        <v>0</v>
      </c>
      <c r="O2168" s="36"/>
      <c r="P2168" s="36"/>
      <c r="Q2168" s="36"/>
      <c r="R2168" s="36"/>
    </row>
    <row r="2169" spans="1:18" s="8" customFormat="1" ht="32.25" hidden="1" customHeight="1" x14ac:dyDescent="0.35">
      <c r="A2169" s="122" t="str">
        <f>'SOW Units'!B188</f>
        <v>9-62.</v>
      </c>
      <c r="B2169" s="542" t="str">
        <f>IF('SOW Units'!C188="","",'SOW Units'!C188)</f>
        <v>Water, Acute Bioassay-96 Hour, Freshwater, Vertebrate/Invertebrate [Vertebrate: Pimephales promelas or Cyprinella leedsi/Invertebrate: Ceriodaphnia dubia] (EPA 2000.0/2002.0)</v>
      </c>
      <c r="C2169" s="543"/>
      <c r="D2169" s="57" t="str">
        <f>IF('SOW Units'!E188="","",'SOW Units'!E188)</f>
        <v>Per Sample</v>
      </c>
      <c r="E2169" s="82">
        <f>'SOW Units'!M188</f>
        <v>0</v>
      </c>
      <c r="F2169" s="34">
        <f>'SOW Units'!G188</f>
        <v>826.87</v>
      </c>
      <c r="G2169" s="244">
        <f t="shared" si="405"/>
        <v>0</v>
      </c>
      <c r="H2169" s="85">
        <v>0</v>
      </c>
      <c r="I2169" s="360">
        <f t="shared" si="406"/>
        <v>0</v>
      </c>
      <c r="J2169" s="89">
        <v>0</v>
      </c>
      <c r="K2169" s="244">
        <f t="shared" si="404"/>
        <v>0</v>
      </c>
      <c r="L2169" s="93">
        <f t="shared" si="407"/>
        <v>0</v>
      </c>
      <c r="M2169" s="375">
        <f t="shared" si="408"/>
        <v>0</v>
      </c>
      <c r="N2169" s="225" t="b">
        <f t="shared" si="409"/>
        <v>0</v>
      </c>
      <c r="O2169" s="36"/>
      <c r="P2169" s="36"/>
      <c r="Q2169" s="36"/>
      <c r="R2169" s="36"/>
    </row>
    <row r="2170" spans="1:18" s="8" customFormat="1" ht="32.25" hidden="1" customHeight="1" x14ac:dyDescent="0.35">
      <c r="A2170" s="122" t="str">
        <f>'SOW Units'!B189</f>
        <v>9-63.</v>
      </c>
      <c r="B2170" s="542" t="str">
        <f>IF('SOW Units'!C189="","",'SOW Units'!C189)</f>
        <v>Water, Acute Bioassay-96 Hour, Estuarine + Marine, Vertebrate/Invertebrate [Vertebrate: Menidia beryllina, Meridia menidia or Menida peninsulae/Invertebrate: Mysidopsis bahia] (EPA 2006.0/2007.0)</v>
      </c>
      <c r="C2170" s="543"/>
      <c r="D2170" s="57" t="str">
        <f>IF('SOW Units'!E189="","",'SOW Units'!E189)</f>
        <v>Per Sample</v>
      </c>
      <c r="E2170" s="82">
        <f>'SOW Units'!M189</f>
        <v>0</v>
      </c>
      <c r="F2170" s="34">
        <f>'SOW Units'!G189</f>
        <v>826.87</v>
      </c>
      <c r="G2170" s="244">
        <f t="shared" si="405"/>
        <v>0</v>
      </c>
      <c r="H2170" s="85">
        <v>0</v>
      </c>
      <c r="I2170" s="360">
        <f t="shared" si="406"/>
        <v>0</v>
      </c>
      <c r="J2170" s="89">
        <v>0</v>
      </c>
      <c r="K2170" s="244">
        <f t="shared" si="404"/>
        <v>0</v>
      </c>
      <c r="L2170" s="93">
        <f t="shared" si="407"/>
        <v>0</v>
      </c>
      <c r="M2170" s="375">
        <f t="shared" si="408"/>
        <v>0</v>
      </c>
      <c r="N2170" s="225" t="b">
        <f t="shared" si="409"/>
        <v>0</v>
      </c>
      <c r="O2170" s="36"/>
      <c r="P2170" s="36"/>
      <c r="Q2170" s="36"/>
      <c r="R2170" s="36"/>
    </row>
    <row r="2171" spans="1:18" s="8" customFormat="1" ht="32.25" hidden="1" customHeight="1" x14ac:dyDescent="0.35">
      <c r="A2171" s="122" t="str">
        <f>'SOW Units'!B190</f>
        <v>9-64.</v>
      </c>
      <c r="B2171" s="542" t="str">
        <f>IF('SOW Units'!C190="","",'SOW Units'!C190)</f>
        <v>Water, GC/MS Full Scan, Alkanes, Isoalkanes, Cycloalkanes, Aromatics, Bicyclane, Sterane, and Terpane Biomarkers (ASTM D5739 High Resolution GC/MS)</v>
      </c>
      <c r="C2171" s="543"/>
      <c r="D2171" s="57" t="str">
        <f>IF('SOW Units'!E190="","",'SOW Units'!E190)</f>
        <v>Per Sample</v>
      </c>
      <c r="E2171" s="82">
        <f>'SOW Units'!M190</f>
        <v>0</v>
      </c>
      <c r="F2171" s="34">
        <f>'SOW Units'!G190</f>
        <v>315</v>
      </c>
      <c r="G2171" s="244">
        <f t="shared" si="405"/>
        <v>0</v>
      </c>
      <c r="H2171" s="85">
        <v>0</v>
      </c>
      <c r="I2171" s="360">
        <f t="shared" si="406"/>
        <v>0</v>
      </c>
      <c r="J2171" s="89">
        <v>0</v>
      </c>
      <c r="K2171" s="244">
        <f t="shared" si="404"/>
        <v>0</v>
      </c>
      <c r="L2171" s="93">
        <f t="shared" si="407"/>
        <v>0</v>
      </c>
      <c r="M2171" s="375">
        <f t="shared" si="408"/>
        <v>0</v>
      </c>
      <c r="N2171" s="225" t="b">
        <f t="shared" si="409"/>
        <v>0</v>
      </c>
      <c r="O2171" s="36"/>
      <c r="P2171" s="36"/>
      <c r="Q2171" s="36"/>
      <c r="R2171" s="36"/>
    </row>
    <row r="2172" spans="1:18" s="8" customFormat="1" ht="32.25" hidden="1" customHeight="1" x14ac:dyDescent="0.35">
      <c r="A2172" s="122" t="str">
        <f>'SOW Units'!B191</f>
        <v>9-65.</v>
      </c>
      <c r="B2172" s="542" t="str">
        <f>IF('SOW Units'!C191="","",'SOW Units'!C191)</f>
        <v>Water, Gasoline Hydrocarbon Composition, Gasoline PIANO [paraffins, isoparaffins, aromatics, naphthenes and olefins] (EPA 8260Mod, High Resolution GC/MS)</v>
      </c>
      <c r="C2172" s="543"/>
      <c r="D2172" s="57" t="str">
        <f>IF('SOW Units'!E191="","",'SOW Units'!E191)</f>
        <v>Per Sample</v>
      </c>
      <c r="E2172" s="82">
        <f>'SOW Units'!M191</f>
        <v>0</v>
      </c>
      <c r="F2172" s="34">
        <f>'SOW Units'!G191</f>
        <v>330.75</v>
      </c>
      <c r="G2172" s="244">
        <f t="shared" si="405"/>
        <v>0</v>
      </c>
      <c r="H2172" s="85">
        <v>0</v>
      </c>
      <c r="I2172" s="360">
        <f t="shared" si="406"/>
        <v>0</v>
      </c>
      <c r="J2172" s="89">
        <v>0</v>
      </c>
      <c r="K2172" s="244">
        <f t="shared" si="404"/>
        <v>0</v>
      </c>
      <c r="L2172" s="93">
        <f t="shared" si="407"/>
        <v>0</v>
      </c>
      <c r="M2172" s="375">
        <f t="shared" si="408"/>
        <v>0</v>
      </c>
      <c r="N2172" s="225" t="b">
        <f t="shared" si="409"/>
        <v>0</v>
      </c>
      <c r="O2172" s="36"/>
      <c r="P2172" s="36"/>
      <c r="Q2172" s="36"/>
      <c r="R2172" s="36"/>
    </row>
    <row r="2173" spans="1:18" s="8" customFormat="1" ht="32.25" hidden="1" customHeight="1" x14ac:dyDescent="0.35">
      <c r="A2173" s="122" t="str">
        <f>'SOW Units'!B192</f>
        <v>9-66.</v>
      </c>
      <c r="B2173" s="542" t="str">
        <f>IF('SOW Units'!C192="","",'SOW Units'!C192)</f>
        <v>Water, 5 Fuel Oxygenates, MTBE, DIPE, TAME, ETBE and TBA (EPA 8260Mod, High Resolution GC/MS)</v>
      </c>
      <c r="C2173" s="543"/>
      <c r="D2173" s="57" t="str">
        <f>IF('SOW Units'!E192="","",'SOW Units'!E192)</f>
        <v>Per Sample</v>
      </c>
      <c r="E2173" s="82">
        <f>'SOW Units'!M192</f>
        <v>0</v>
      </c>
      <c r="F2173" s="34">
        <f>'SOW Units'!G192</f>
        <v>49.61</v>
      </c>
      <c r="G2173" s="244">
        <f t="shared" si="405"/>
        <v>0</v>
      </c>
      <c r="H2173" s="85">
        <v>0</v>
      </c>
      <c r="I2173" s="360">
        <f t="shared" si="406"/>
        <v>0</v>
      </c>
      <c r="J2173" s="89">
        <v>0</v>
      </c>
      <c r="K2173" s="244">
        <f t="shared" si="404"/>
        <v>0</v>
      </c>
      <c r="L2173" s="93">
        <f t="shared" si="407"/>
        <v>0</v>
      </c>
      <c r="M2173" s="375">
        <f t="shared" si="408"/>
        <v>0</v>
      </c>
      <c r="N2173" s="225" t="b">
        <f t="shared" si="409"/>
        <v>0</v>
      </c>
      <c r="O2173" s="36"/>
      <c r="P2173" s="36"/>
      <c r="Q2173" s="36"/>
      <c r="R2173" s="36"/>
    </row>
    <row r="2174" spans="1:18" s="8" customFormat="1" ht="16.5" hidden="1" customHeight="1" x14ac:dyDescent="0.35">
      <c r="A2174" s="122" t="str">
        <f>'SOW Units'!B193</f>
        <v>9-67.</v>
      </c>
      <c r="B2174" s="542" t="str">
        <f>IF('SOW Units'!C193="","",'SOW Units'!C193)</f>
        <v>Water, C10-C40 Alkane Fingerprint, N-Alkanes and Isoalkanes (ASTM D3328 GC/MS)</v>
      </c>
      <c r="C2174" s="543"/>
      <c r="D2174" s="57" t="str">
        <f>IF('SOW Units'!E193="","",'SOW Units'!E193)</f>
        <v>Per Sample</v>
      </c>
      <c r="E2174" s="82">
        <f>'SOW Units'!M193</f>
        <v>0</v>
      </c>
      <c r="F2174" s="34">
        <f>'SOW Units'!G193</f>
        <v>231.52</v>
      </c>
      <c r="G2174" s="244">
        <f t="shared" si="405"/>
        <v>0</v>
      </c>
      <c r="H2174" s="85">
        <v>0</v>
      </c>
      <c r="I2174" s="360">
        <f t="shared" si="406"/>
        <v>0</v>
      </c>
      <c r="J2174" s="89">
        <v>0</v>
      </c>
      <c r="K2174" s="244">
        <f t="shared" si="404"/>
        <v>0</v>
      </c>
      <c r="L2174" s="93">
        <f t="shared" si="407"/>
        <v>0</v>
      </c>
      <c r="M2174" s="375">
        <f t="shared" si="408"/>
        <v>0</v>
      </c>
      <c r="N2174" s="225" t="b">
        <f t="shared" si="409"/>
        <v>0</v>
      </c>
      <c r="O2174" s="36"/>
      <c r="P2174" s="36"/>
      <c r="Q2174" s="36"/>
      <c r="R2174" s="36"/>
    </row>
    <row r="2175" spans="1:18" s="8" customFormat="1" ht="16.5" hidden="1" customHeight="1" x14ac:dyDescent="0.35">
      <c r="A2175" s="122" t="str">
        <f>'SOW Units'!B194</f>
        <v>9-78.</v>
      </c>
      <c r="B2175" s="542" t="str">
        <f>IF('SOW Units'!C194="","",'SOW Units'!C194)</f>
        <v>Water, BTEX/MTBE + Naphthalene (EPA 8260)</v>
      </c>
      <c r="C2175" s="543"/>
      <c r="D2175" s="57" t="str">
        <f>IF('SOW Units'!E194="","",'SOW Units'!E194)</f>
        <v>Per Sample</v>
      </c>
      <c r="E2175" s="82">
        <f>'SOW Units'!M194</f>
        <v>0</v>
      </c>
      <c r="F2175" s="34">
        <f>'SOW Units'!G194</f>
        <v>59.53</v>
      </c>
      <c r="G2175" s="244">
        <f t="shared" si="405"/>
        <v>0</v>
      </c>
      <c r="H2175" s="85">
        <v>0</v>
      </c>
      <c r="I2175" s="360">
        <f t="shared" si="406"/>
        <v>0</v>
      </c>
      <c r="J2175" s="89">
        <v>0</v>
      </c>
      <c r="K2175" s="244">
        <f t="shared" si="404"/>
        <v>0</v>
      </c>
      <c r="L2175" s="93">
        <f t="shared" si="407"/>
        <v>0</v>
      </c>
      <c r="M2175" s="375">
        <f t="shared" si="408"/>
        <v>0</v>
      </c>
      <c r="N2175" s="225" t="b">
        <f t="shared" si="409"/>
        <v>0</v>
      </c>
      <c r="O2175" s="36"/>
      <c r="P2175" s="36"/>
      <c r="Q2175" s="36"/>
      <c r="R2175" s="36"/>
    </row>
    <row r="2176" spans="1:18" s="8" customFormat="1" ht="16.5" hidden="1" customHeight="1" x14ac:dyDescent="0.35">
      <c r="A2176" s="122" t="str">
        <f>'SOW Units'!B195</f>
        <v>9-79.</v>
      </c>
      <c r="B2176" s="542" t="str">
        <f>IF('SOW Units'!C195="","",'SOW Units'!C195)</f>
        <v>Water, EDC [1,2-dichloroethane] (EPA Method 8021 or 8260)</v>
      </c>
      <c r="C2176" s="543"/>
      <c r="D2176" s="57" t="str">
        <f>IF('SOW Units'!E195="","",'SOW Units'!E195)</f>
        <v>Per Sample</v>
      </c>
      <c r="E2176" s="82">
        <f>'SOW Units'!M195</f>
        <v>0</v>
      </c>
      <c r="F2176" s="34">
        <f>'SOW Units'!G195</f>
        <v>54</v>
      </c>
      <c r="G2176" s="244">
        <f t="shared" si="405"/>
        <v>0</v>
      </c>
      <c r="H2176" s="85">
        <v>0</v>
      </c>
      <c r="I2176" s="360">
        <f t="shared" si="406"/>
        <v>0</v>
      </c>
      <c r="J2176" s="89">
        <v>0</v>
      </c>
      <c r="K2176" s="244">
        <f t="shared" si="404"/>
        <v>0</v>
      </c>
      <c r="L2176" s="93">
        <f t="shared" si="407"/>
        <v>0</v>
      </c>
      <c r="M2176" s="375">
        <f t="shared" si="408"/>
        <v>0</v>
      </c>
      <c r="N2176" s="225" t="b">
        <f t="shared" si="409"/>
        <v>0</v>
      </c>
      <c r="O2176" s="36"/>
      <c r="P2176" s="36"/>
      <c r="Q2176" s="36"/>
      <c r="R2176" s="36"/>
    </row>
    <row r="2177" spans="1:18" s="8" customFormat="1" ht="16.5" hidden="1" customHeight="1" x14ac:dyDescent="0.35">
      <c r="A2177" s="122" t="str">
        <f>'SOW Units'!B196</f>
        <v>9-80.</v>
      </c>
      <c r="B2177" s="542" t="str">
        <f>IF('SOW Units'!C196="","",'SOW Units'!C196)</f>
        <v>Water, Methane (EPA SOP RSK-175)</v>
      </c>
      <c r="C2177" s="543"/>
      <c r="D2177" s="57" t="str">
        <f>IF('SOW Units'!E196="","",'SOW Units'!E196)</f>
        <v>Per Sample</v>
      </c>
      <c r="E2177" s="82">
        <f>'SOW Units'!M196</f>
        <v>0</v>
      </c>
      <c r="F2177" s="34">
        <f>'SOW Units'!G196</f>
        <v>59.53</v>
      </c>
      <c r="G2177" s="244">
        <f t="shared" si="405"/>
        <v>0</v>
      </c>
      <c r="H2177" s="85">
        <v>0</v>
      </c>
      <c r="I2177" s="360">
        <f t="shared" si="406"/>
        <v>0</v>
      </c>
      <c r="J2177" s="89">
        <v>0</v>
      </c>
      <c r="K2177" s="244">
        <f t="shared" si="404"/>
        <v>0</v>
      </c>
      <c r="L2177" s="93">
        <f t="shared" si="407"/>
        <v>0</v>
      </c>
      <c r="M2177" s="375">
        <f t="shared" si="408"/>
        <v>0</v>
      </c>
      <c r="N2177" s="225" t="b">
        <f t="shared" si="409"/>
        <v>0</v>
      </c>
      <c r="O2177" s="36"/>
      <c r="P2177" s="36"/>
      <c r="Q2177" s="36"/>
      <c r="R2177" s="36"/>
    </row>
    <row r="2178" spans="1:18" s="8" customFormat="1" ht="17.25" hidden="1" customHeight="1" x14ac:dyDescent="0.35">
      <c r="A2178" s="253" t="str">
        <f>'SOW Units'!B197</f>
        <v>9.C.</v>
      </c>
      <c r="B2178" s="560" t="str">
        <f>IF('SOW Units'!C197="","",'SOW Units'!C197)</f>
        <v>AIR ANALYSIS</v>
      </c>
      <c r="C2178" s="561"/>
      <c r="D2178" s="206" t="str">
        <f>IF('SOW Units'!E197="","",'SOW Units'!E197)</f>
        <v/>
      </c>
      <c r="E2178" s="207"/>
      <c r="F2178" s="194"/>
      <c r="G2178" s="243"/>
      <c r="H2178" s="208"/>
      <c r="I2178" s="359"/>
      <c r="J2178" s="196"/>
      <c r="K2178" s="243"/>
      <c r="L2178" s="209"/>
      <c r="M2178" s="374"/>
      <c r="N2178" s="225" t="b">
        <f t="shared" si="409"/>
        <v>0</v>
      </c>
      <c r="O2178" s="36"/>
      <c r="P2178" s="36"/>
      <c r="Q2178" s="36"/>
      <c r="R2178" s="36"/>
    </row>
    <row r="2179" spans="1:18" s="8" customFormat="1" ht="16.5" hidden="1" customHeight="1" x14ac:dyDescent="0.35">
      <c r="A2179" s="122" t="str">
        <f>'SOW Units'!B198</f>
        <v>9-68.</v>
      </c>
      <c r="B2179" s="542" t="str">
        <f>IF('SOW Units'!C198="","",'SOW Units'!C198)</f>
        <v>Air, Total Petroleum Hydrocarbons (EPA Method 18 or TO-3)</v>
      </c>
      <c r="C2179" s="543"/>
      <c r="D2179" s="57" t="str">
        <f>IF('SOW Units'!E198="","",'SOW Units'!E198)</f>
        <v>Per Sample</v>
      </c>
      <c r="E2179" s="82">
        <f>'SOW Units'!M198</f>
        <v>0</v>
      </c>
      <c r="F2179" s="34">
        <f>'SOW Units'!G198</f>
        <v>84.89</v>
      </c>
      <c r="G2179" s="244">
        <f t="shared" ref="G2179:G2182" si="410">$F2179*E2179</f>
        <v>0</v>
      </c>
      <c r="H2179" s="85">
        <v>0</v>
      </c>
      <c r="I2179" s="360">
        <f t="shared" ref="I2179:I2182" si="411">H2179*F2179</f>
        <v>0</v>
      </c>
      <c r="J2179" s="89">
        <v>0</v>
      </c>
      <c r="K2179" s="244">
        <f t="shared" si="404"/>
        <v>0</v>
      </c>
      <c r="L2179" s="93">
        <f t="shared" ref="L2179:L2182" si="412">E2179-H2179-J2179</f>
        <v>0</v>
      </c>
      <c r="M2179" s="375">
        <f t="shared" ref="M2179:M2182" si="413">G2179-I2179-K2179</f>
        <v>0</v>
      </c>
      <c r="N2179" s="225" t="b">
        <f t="shared" si="409"/>
        <v>0</v>
      </c>
      <c r="O2179" s="36"/>
      <c r="P2179" s="36"/>
      <c r="Q2179" s="36"/>
      <c r="R2179" s="36"/>
    </row>
    <row r="2180" spans="1:18" s="8" customFormat="1" ht="16.5" hidden="1" customHeight="1" x14ac:dyDescent="0.35">
      <c r="A2180" s="122" t="str">
        <f>'SOW Units'!B199</f>
        <v>9-69.</v>
      </c>
      <c r="B2180" s="542" t="str">
        <f>IF('SOW Units'!C199="","",'SOW Units'!C199)</f>
        <v>Air, Volatile Organic Aromatics (EPA Method TO-15)</v>
      </c>
      <c r="C2180" s="543"/>
      <c r="D2180" s="57" t="str">
        <f>IF('SOW Units'!E199="","",'SOW Units'!E199)</f>
        <v>Per Sample</v>
      </c>
      <c r="E2180" s="82">
        <f>'SOW Units'!M199</f>
        <v>0</v>
      </c>
      <c r="F2180" s="34">
        <f>'SOW Units'!G199</f>
        <v>176.4</v>
      </c>
      <c r="G2180" s="244">
        <f t="shared" si="410"/>
        <v>0</v>
      </c>
      <c r="H2180" s="85">
        <v>0</v>
      </c>
      <c r="I2180" s="360">
        <f t="shared" si="411"/>
        <v>0</v>
      </c>
      <c r="J2180" s="89">
        <v>0</v>
      </c>
      <c r="K2180" s="244">
        <f t="shared" si="404"/>
        <v>0</v>
      </c>
      <c r="L2180" s="93">
        <f t="shared" si="412"/>
        <v>0</v>
      </c>
      <c r="M2180" s="375">
        <f t="shared" si="413"/>
        <v>0</v>
      </c>
      <c r="N2180" s="225" t="b">
        <f t="shared" si="409"/>
        <v>0</v>
      </c>
      <c r="O2180" s="36"/>
      <c r="P2180" s="36"/>
      <c r="Q2180" s="36"/>
      <c r="R2180" s="36"/>
    </row>
    <row r="2181" spans="1:18" s="8" customFormat="1" ht="16.5" hidden="1" customHeight="1" x14ac:dyDescent="0.35">
      <c r="A2181" s="122" t="str">
        <f>'SOW Units'!B200</f>
        <v>9-70.</v>
      </c>
      <c r="B2181" s="542" t="str">
        <f>IF('SOW Units'!C200="","",'SOW Units'!C200)</f>
        <v>Air, Polycyclic Aromatic Hydrocarbons (EPA Method TO-13)</v>
      </c>
      <c r="C2181" s="543"/>
      <c r="D2181" s="57" t="str">
        <f>IF('SOW Units'!E200="","",'SOW Units'!E200)</f>
        <v>Per Sample</v>
      </c>
      <c r="E2181" s="82">
        <f>'SOW Units'!M200</f>
        <v>0</v>
      </c>
      <c r="F2181" s="34">
        <f>'SOW Units'!G200</f>
        <v>170.88</v>
      </c>
      <c r="G2181" s="244">
        <f t="shared" si="410"/>
        <v>0</v>
      </c>
      <c r="H2181" s="85">
        <v>0</v>
      </c>
      <c r="I2181" s="360">
        <f t="shared" si="411"/>
        <v>0</v>
      </c>
      <c r="J2181" s="89">
        <v>0</v>
      </c>
      <c r="K2181" s="244">
        <f t="shared" si="404"/>
        <v>0</v>
      </c>
      <c r="L2181" s="93">
        <f t="shared" si="412"/>
        <v>0</v>
      </c>
      <c r="M2181" s="375">
        <f t="shared" si="413"/>
        <v>0</v>
      </c>
      <c r="N2181" s="225" t="b">
        <f t="shared" si="409"/>
        <v>0</v>
      </c>
      <c r="O2181" s="36"/>
      <c r="P2181" s="36"/>
      <c r="Q2181" s="36"/>
      <c r="R2181" s="36"/>
    </row>
    <row r="2182" spans="1:18" s="8" customFormat="1" ht="16.5" hidden="1" customHeight="1" x14ac:dyDescent="0.35">
      <c r="A2182" s="122" t="str">
        <f>'SOW Units'!B201</f>
        <v>9-71.</v>
      </c>
      <c r="B2182" s="542" t="str">
        <f>IF('SOW Units'!C201="","",'SOW Units'!C201)</f>
        <v>Air, Volatile Organic Compounds (EPA Method TO-17)</v>
      </c>
      <c r="C2182" s="543"/>
      <c r="D2182" s="57" t="str">
        <f>IF('SOW Units'!E201="","",'SOW Units'!E201)</f>
        <v>Per Sample</v>
      </c>
      <c r="E2182" s="82">
        <f>'SOW Units'!M201</f>
        <v>0</v>
      </c>
      <c r="F2182" s="34">
        <f>'SOW Units'!G201</f>
        <v>286.64999999999998</v>
      </c>
      <c r="G2182" s="244">
        <f t="shared" si="410"/>
        <v>0</v>
      </c>
      <c r="H2182" s="85">
        <v>0</v>
      </c>
      <c r="I2182" s="360">
        <f t="shared" si="411"/>
        <v>0</v>
      </c>
      <c r="J2182" s="89">
        <v>0</v>
      </c>
      <c r="K2182" s="244">
        <f t="shared" si="404"/>
        <v>0</v>
      </c>
      <c r="L2182" s="93">
        <f t="shared" si="412"/>
        <v>0</v>
      </c>
      <c r="M2182" s="375">
        <f t="shared" si="413"/>
        <v>0</v>
      </c>
      <c r="N2182" s="225" t="b">
        <f t="shared" si="409"/>
        <v>0</v>
      </c>
      <c r="O2182" s="36"/>
      <c r="P2182" s="36"/>
      <c r="Q2182" s="36"/>
      <c r="R2182" s="36"/>
    </row>
    <row r="2183" spans="1:18" s="8" customFormat="1" ht="17.25" hidden="1" customHeight="1" x14ac:dyDescent="0.35">
      <c r="A2183" s="253" t="str">
        <f>'SOW Units'!B202</f>
        <v>9.D.</v>
      </c>
      <c r="B2183" s="560" t="str">
        <f>IF('SOW Units'!C202="","",'SOW Units'!C202)</f>
        <v>PRODUCT ANALYSIS</v>
      </c>
      <c r="C2183" s="561"/>
      <c r="D2183" s="206" t="str">
        <f>IF('SOW Units'!E202="","",'SOW Units'!E202)</f>
        <v/>
      </c>
      <c r="E2183" s="207"/>
      <c r="F2183" s="194"/>
      <c r="G2183" s="243"/>
      <c r="H2183" s="208"/>
      <c r="I2183" s="359"/>
      <c r="J2183" s="196"/>
      <c r="K2183" s="243"/>
      <c r="L2183" s="209"/>
      <c r="M2183" s="374"/>
      <c r="N2183" s="225" t="b">
        <f t="shared" si="409"/>
        <v>0</v>
      </c>
      <c r="O2183" s="36"/>
      <c r="P2183" s="36"/>
      <c r="Q2183" s="36"/>
      <c r="R2183" s="36"/>
    </row>
    <row r="2184" spans="1:18" s="8" customFormat="1" ht="32.25" hidden="1" customHeight="1" x14ac:dyDescent="0.35">
      <c r="A2184" s="122" t="str">
        <f>'SOW Units'!B203</f>
        <v>9-72.</v>
      </c>
      <c r="B2184" s="542" t="str">
        <f>IF('SOW Units'!C203="","",'SOW Units'!C203)</f>
        <v>Product, C3-C44 Hydrocarbon Fingerprint, Gasoline PIANO [paraffins, isoparaffins, aromatics, naphthenes and olefins], alkanes and isoalkanes (ASTM D3328 High Resolution GC/FID)</v>
      </c>
      <c r="C2184" s="543"/>
      <c r="D2184" s="57" t="str">
        <f>IF('SOW Units'!E203="","",'SOW Units'!E203)</f>
        <v>Per Sample</v>
      </c>
      <c r="E2184" s="82">
        <f>'SOW Units'!M203</f>
        <v>0</v>
      </c>
      <c r="F2184" s="34">
        <f>'SOW Units'!G203</f>
        <v>266.24</v>
      </c>
      <c r="G2184" s="244">
        <f t="shared" ref="G2184:G2185" si="414">$F2184*E2184</f>
        <v>0</v>
      </c>
      <c r="H2184" s="85">
        <v>0</v>
      </c>
      <c r="I2184" s="360">
        <f t="shared" ref="I2184:I2185" si="415">H2184*F2184</f>
        <v>0</v>
      </c>
      <c r="J2184" s="89">
        <v>0</v>
      </c>
      <c r="K2184" s="244">
        <f t="shared" si="404"/>
        <v>0</v>
      </c>
      <c r="L2184" s="93">
        <f t="shared" ref="L2184:L2185" si="416">E2184-H2184-J2184</f>
        <v>0</v>
      </c>
      <c r="M2184" s="375">
        <f t="shared" ref="M2184:M2185" si="417">G2184-I2184-K2184</f>
        <v>0</v>
      </c>
      <c r="N2184" s="225" t="b">
        <f t="shared" si="409"/>
        <v>0</v>
      </c>
      <c r="O2184" s="36"/>
      <c r="P2184" s="36"/>
      <c r="Q2184" s="36"/>
      <c r="R2184" s="36"/>
    </row>
    <row r="2185" spans="1:18" s="8" customFormat="1" ht="32.25" hidden="1" customHeight="1" x14ac:dyDescent="0.35">
      <c r="A2185" s="122" t="str">
        <f>'SOW Units'!B204</f>
        <v>9-73.</v>
      </c>
      <c r="B2185" s="542" t="str">
        <f>IF('SOW Units'!C204="","",'SOW Units'!C204)</f>
        <v>Product, GC/MS Full Scan, alkanes, isoalkanes, cycloalkanes, aromatics, bicyclane, sterane, and terpane biomarkers (ASTM D5739 High Resolution GC/MS)</v>
      </c>
      <c r="C2185" s="543"/>
      <c r="D2185" s="57" t="str">
        <f>IF('SOW Units'!E204="","",'SOW Units'!E204)</f>
        <v>Per Sample</v>
      </c>
      <c r="E2185" s="82">
        <f>'SOW Units'!M204</f>
        <v>0</v>
      </c>
      <c r="F2185" s="34">
        <f>'SOW Units'!G204</f>
        <v>363.82</v>
      </c>
      <c r="G2185" s="244">
        <f t="shared" si="414"/>
        <v>0</v>
      </c>
      <c r="H2185" s="85">
        <v>0</v>
      </c>
      <c r="I2185" s="360">
        <f t="shared" si="415"/>
        <v>0</v>
      </c>
      <c r="J2185" s="89">
        <v>0</v>
      </c>
      <c r="K2185" s="244">
        <f t="shared" si="404"/>
        <v>0</v>
      </c>
      <c r="L2185" s="93">
        <f t="shared" si="416"/>
        <v>0</v>
      </c>
      <c r="M2185" s="375">
        <f t="shared" si="417"/>
        <v>0</v>
      </c>
      <c r="N2185" s="225" t="b">
        <f t="shared" si="409"/>
        <v>0</v>
      </c>
      <c r="O2185" s="36"/>
      <c r="P2185" s="36"/>
      <c r="Q2185" s="36"/>
      <c r="R2185" s="36"/>
    </row>
    <row r="2186" spans="1:18" s="8" customFormat="1" ht="17.25" hidden="1" customHeight="1" x14ac:dyDescent="0.35">
      <c r="A2186" s="253" t="str">
        <f>'SOW Units'!B205</f>
        <v>9.E.</v>
      </c>
      <c r="B2186" s="560" t="str">
        <f>IF('SOW Units'!C205="","",'SOW Units'!C205)</f>
        <v>OTHER ANALYSIS</v>
      </c>
      <c r="C2186" s="561"/>
      <c r="D2186" s="206" t="str">
        <f>IF('SOW Units'!E205="","",'SOW Units'!E205)</f>
        <v/>
      </c>
      <c r="E2186" s="207"/>
      <c r="F2186" s="194"/>
      <c r="G2186" s="243"/>
      <c r="H2186" s="208"/>
      <c r="I2186" s="359"/>
      <c r="J2186" s="196"/>
      <c r="K2186" s="243"/>
      <c r="L2186" s="209"/>
      <c r="M2186" s="374"/>
      <c r="N2186" s="225" t="b">
        <f t="shared" si="409"/>
        <v>0</v>
      </c>
      <c r="O2186" s="36"/>
      <c r="P2186" s="36"/>
      <c r="Q2186" s="36"/>
      <c r="R2186" s="36"/>
    </row>
    <row r="2187" spans="1:18" s="8" customFormat="1" ht="84" hidden="1" customHeight="1" x14ac:dyDescent="0.35">
      <c r="A2187" s="122" t="str">
        <f>'SOW Units'!B206</f>
        <v>9-75.</v>
      </c>
      <c r="B2187" s="542" t="str">
        <f>IF('SOW Units'!C206="","",'SOW Units'!C206)</f>
        <v>Additional Laboratory % Surcharge authorized in the ATC contract for 7 Day Turnaround. The price should be a total of all standard costs for analysis receiving 7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2187" s="543"/>
      <c r="D2187" s="57" t="str">
        <f>IF('SOW Units'!E206="","",'SOW Units'!E206)</f>
        <v>Percent
Surcharge</v>
      </c>
      <c r="E2187" s="82">
        <f>'SOW Units'!M206</f>
        <v>0</v>
      </c>
      <c r="F2187" s="34">
        <f>'SOW Units'!G206</f>
        <v>0</v>
      </c>
      <c r="G2187" s="244">
        <f t="shared" ref="G2187:G2189" si="418">$F2187*E2187</f>
        <v>0</v>
      </c>
      <c r="H2187" s="85">
        <v>0</v>
      </c>
      <c r="I2187" s="360">
        <f t="shared" ref="I2187:I2189" si="419">H2187*F2187</f>
        <v>0</v>
      </c>
      <c r="J2187" s="89">
        <v>0</v>
      </c>
      <c r="K2187" s="244">
        <f t="shared" ref="K2187:K2249" si="420">$F2187*J2187</f>
        <v>0</v>
      </c>
      <c r="L2187" s="93">
        <f t="shared" ref="L2187:L2189" si="421">E2187-H2187-J2187</f>
        <v>0</v>
      </c>
      <c r="M2187" s="375">
        <f t="shared" ref="M2187:M2189" si="422">G2187-I2187-K2187</f>
        <v>0</v>
      </c>
      <c r="N2187" s="225" t="b">
        <f t="shared" si="409"/>
        <v>0</v>
      </c>
      <c r="O2187" s="36"/>
      <c r="P2187" s="36"/>
      <c r="Q2187" s="36"/>
      <c r="R2187" s="36"/>
    </row>
    <row r="2188" spans="1:18" s="8" customFormat="1" ht="84" hidden="1" customHeight="1" x14ac:dyDescent="0.35">
      <c r="A2188" s="122" t="str">
        <f>'SOW Units'!B207</f>
        <v>9-76.</v>
      </c>
      <c r="B2188" s="542" t="str">
        <f>IF('SOW Units'!C207="","",'SOW Units'!C207)</f>
        <v>Additional Laboratory % Surcharge authorized in the ATC contract for 3 Day Turnaround. The price should be a total of all standard costs for analysis receiving 3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2188" s="543"/>
      <c r="D2188" s="57" t="str">
        <f>IF('SOW Units'!E207="","",'SOW Units'!E207)</f>
        <v>Percent
Surcharge</v>
      </c>
      <c r="E2188" s="82">
        <f>'SOW Units'!M207</f>
        <v>0</v>
      </c>
      <c r="F2188" s="34">
        <f>'SOW Units'!G207</f>
        <v>0.5</v>
      </c>
      <c r="G2188" s="244">
        <f t="shared" si="418"/>
        <v>0</v>
      </c>
      <c r="H2188" s="85">
        <v>0</v>
      </c>
      <c r="I2188" s="360">
        <f t="shared" si="419"/>
        <v>0</v>
      </c>
      <c r="J2188" s="89">
        <v>0</v>
      </c>
      <c r="K2188" s="244">
        <f t="shared" si="420"/>
        <v>0</v>
      </c>
      <c r="L2188" s="93">
        <f t="shared" si="421"/>
        <v>0</v>
      </c>
      <c r="M2188" s="375">
        <f t="shared" si="422"/>
        <v>0</v>
      </c>
      <c r="N2188" s="225" t="b">
        <f t="shared" si="409"/>
        <v>0</v>
      </c>
      <c r="O2188" s="36"/>
      <c r="P2188" s="36"/>
      <c r="Q2188" s="36"/>
      <c r="R2188" s="36"/>
    </row>
    <row r="2189" spans="1:18" s="8" customFormat="1" ht="84" hidden="1" customHeight="1" x14ac:dyDescent="0.35">
      <c r="A2189" s="122" t="str">
        <f>'SOW Units'!B208</f>
        <v>9-77.</v>
      </c>
      <c r="B2189" s="542" t="str">
        <f>IF('SOW Units'!C208="","",'SOW Units'!C208)</f>
        <v>Additional Laboratory % Surcharge authorized in the ATC contract for 1 Day Turnaround. The price should be a total of all standard costs for analysis receiving 1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2189" s="543"/>
      <c r="D2189" s="57" t="str">
        <f>IF('SOW Units'!E208="","",'SOW Units'!E208)</f>
        <v>Percent
Surcharge</v>
      </c>
      <c r="E2189" s="82">
        <f>'SOW Units'!M208</f>
        <v>0</v>
      </c>
      <c r="F2189" s="34">
        <f>'SOW Units'!G208</f>
        <v>1</v>
      </c>
      <c r="G2189" s="244">
        <f t="shared" si="418"/>
        <v>0</v>
      </c>
      <c r="H2189" s="85">
        <v>0</v>
      </c>
      <c r="I2189" s="360">
        <f t="shared" si="419"/>
        <v>0</v>
      </c>
      <c r="J2189" s="89">
        <v>0</v>
      </c>
      <c r="K2189" s="244">
        <f t="shared" si="420"/>
        <v>0</v>
      </c>
      <c r="L2189" s="93">
        <f t="shared" si="421"/>
        <v>0</v>
      </c>
      <c r="M2189" s="375">
        <f t="shared" si="422"/>
        <v>0</v>
      </c>
      <c r="N2189" s="225" t="b">
        <f t="shared" si="409"/>
        <v>0</v>
      </c>
      <c r="O2189" s="36"/>
      <c r="P2189" s="36"/>
      <c r="Q2189" s="36"/>
      <c r="R2189" s="36"/>
    </row>
    <row r="2190" spans="1:18" s="8" customFormat="1" ht="17.25" hidden="1" customHeight="1" x14ac:dyDescent="0.35">
      <c r="A2190" s="253" t="str">
        <f>'SOW Units'!B209</f>
        <v>10.</v>
      </c>
      <c r="B2190" s="560" t="str">
        <f>IF('SOW Units'!C209="","",'SOW Units'!C209)</f>
        <v>SOIL SOURCE REMOVAL RELATED</v>
      </c>
      <c r="C2190" s="561"/>
      <c r="D2190" s="206" t="str">
        <f>IF('SOW Units'!E209="","",'SOW Units'!E209)</f>
        <v/>
      </c>
      <c r="E2190" s="207"/>
      <c r="F2190" s="194"/>
      <c r="G2190" s="243"/>
      <c r="H2190" s="208"/>
      <c r="I2190" s="359"/>
      <c r="J2190" s="196"/>
      <c r="K2190" s="243"/>
      <c r="L2190" s="209"/>
      <c r="M2190" s="374"/>
      <c r="N2190" s="225" t="b">
        <f t="shared" si="409"/>
        <v>0</v>
      </c>
      <c r="O2190" s="36"/>
      <c r="P2190" s="36"/>
      <c r="Q2190" s="36"/>
      <c r="R2190" s="36"/>
    </row>
    <row r="2191" spans="1:18" s="8" customFormat="1" ht="16.5" hidden="1" customHeight="1" x14ac:dyDescent="0.35">
      <c r="A2191" s="122" t="str">
        <f>'SOW Units'!B210</f>
        <v>10-1.a.</v>
      </c>
      <c r="B2191" s="542" t="str">
        <f>IF('SOW Units'!C210="","",'SOW Units'!C210)</f>
        <v>Sheet Piling Installation for ≤  20 feet deep Excavation</v>
      </c>
      <c r="C2191" s="543"/>
      <c r="D2191" s="57" t="str">
        <f>IF('SOW Units'!E210="","",'SOW Units'!E210)</f>
        <v>Per Sq. Foot</v>
      </c>
      <c r="E2191" s="82">
        <f>'SOW Units'!M210</f>
        <v>0</v>
      </c>
      <c r="F2191" s="34">
        <f>'SOW Units'!G210</f>
        <v>35</v>
      </c>
      <c r="G2191" s="244">
        <f t="shared" ref="G2191:G2219" si="423">$F2191*E2191</f>
        <v>0</v>
      </c>
      <c r="H2191" s="85">
        <v>0</v>
      </c>
      <c r="I2191" s="360">
        <f t="shared" ref="I2191:I2219" si="424">H2191*F2191</f>
        <v>0</v>
      </c>
      <c r="J2191" s="89">
        <v>0</v>
      </c>
      <c r="K2191" s="244">
        <f t="shared" si="420"/>
        <v>0</v>
      </c>
      <c r="L2191" s="93">
        <f t="shared" ref="L2191:L2219" si="425">E2191-H2191-J2191</f>
        <v>0</v>
      </c>
      <c r="M2191" s="375">
        <f t="shared" ref="M2191:M2219" si="426">G2191-I2191-K2191</f>
        <v>0</v>
      </c>
      <c r="N2191" s="225" t="b">
        <f t="shared" si="409"/>
        <v>0</v>
      </c>
      <c r="O2191" s="36"/>
      <c r="P2191" s="36"/>
      <c r="Q2191" s="36"/>
      <c r="R2191" s="36"/>
    </row>
    <row r="2192" spans="1:18" s="9" customFormat="1" ht="16.5" hidden="1" customHeight="1" x14ac:dyDescent="0.35">
      <c r="A2192" s="122" t="str">
        <f>'SOW Units'!B211</f>
        <v>10-1.b.</v>
      </c>
      <c r="B2192" s="542" t="str">
        <f>IF('SOW Units'!C211="","",'SOW Units'!C211)</f>
        <v>Sheet Piling Rental for ≤  20 feet deep Excavation</v>
      </c>
      <c r="C2192" s="543"/>
      <c r="D2192" s="57" t="str">
        <f>IF('SOW Units'!E211="","",'SOW Units'!E211)</f>
        <v>Per Sq. Foot/Day</v>
      </c>
      <c r="E2192" s="82">
        <f>'SOW Units'!M211</f>
        <v>0</v>
      </c>
      <c r="F2192" s="34">
        <f>'SOW Units'!G211</f>
        <v>6</v>
      </c>
      <c r="G2192" s="244">
        <f t="shared" si="423"/>
        <v>0</v>
      </c>
      <c r="H2192" s="85">
        <v>0</v>
      </c>
      <c r="I2192" s="360">
        <f t="shared" si="424"/>
        <v>0</v>
      </c>
      <c r="J2192" s="89">
        <v>0</v>
      </c>
      <c r="K2192" s="244">
        <f t="shared" si="420"/>
        <v>0</v>
      </c>
      <c r="L2192" s="93">
        <f t="shared" si="425"/>
        <v>0</v>
      </c>
      <c r="M2192" s="375">
        <f t="shared" si="426"/>
        <v>0</v>
      </c>
      <c r="N2192" s="225" t="b">
        <f t="shared" si="409"/>
        <v>0</v>
      </c>
      <c r="O2192" s="45"/>
      <c r="P2192" s="45"/>
      <c r="Q2192" s="45"/>
      <c r="R2192" s="45"/>
    </row>
    <row r="2193" spans="1:18" s="8" customFormat="1" ht="16.5" hidden="1" customHeight="1" x14ac:dyDescent="0.35">
      <c r="A2193" s="122" t="str">
        <f>'SOW Units'!B212</f>
        <v>10-1.c.</v>
      </c>
      <c r="B2193" s="542" t="str">
        <f>IF('SOW Units'!C212="","",'SOW Units'!C212)</f>
        <v>Sheet Piling Rental for ≤  20 feet deep Excavation</v>
      </c>
      <c r="C2193" s="543"/>
      <c r="D2193" s="252" t="str">
        <f>IF('SOW Units'!E212="","",'SOW Units'!E212)</f>
        <v>Per Sq. Foot/Week</v>
      </c>
      <c r="E2193" s="82">
        <f>'SOW Units'!M212</f>
        <v>0</v>
      </c>
      <c r="F2193" s="34">
        <f>'SOW Units'!G212</f>
        <v>10.5</v>
      </c>
      <c r="G2193" s="244">
        <f t="shared" si="423"/>
        <v>0</v>
      </c>
      <c r="H2193" s="85">
        <v>0</v>
      </c>
      <c r="I2193" s="360">
        <f t="shared" si="424"/>
        <v>0</v>
      </c>
      <c r="J2193" s="89">
        <v>0</v>
      </c>
      <c r="K2193" s="244">
        <f t="shared" si="420"/>
        <v>0</v>
      </c>
      <c r="L2193" s="93">
        <f t="shared" si="425"/>
        <v>0</v>
      </c>
      <c r="M2193" s="375">
        <f t="shared" si="426"/>
        <v>0</v>
      </c>
      <c r="N2193" s="225" t="b">
        <f t="shared" si="409"/>
        <v>0</v>
      </c>
      <c r="O2193" s="36"/>
      <c r="P2193" s="36"/>
      <c r="Q2193" s="36"/>
      <c r="R2193" s="36"/>
    </row>
    <row r="2194" spans="1:18" s="8" customFormat="1" ht="16.5" hidden="1" customHeight="1" x14ac:dyDescent="0.35">
      <c r="A2194" s="122" t="str">
        <f>'SOW Units'!B213</f>
        <v>10-1.d.</v>
      </c>
      <c r="B2194" s="542" t="str">
        <f>IF('SOW Units'!C213="","",'SOW Units'!C213)</f>
        <v>Sheet Piling Rental for ≤  20 feet deep Excavation</v>
      </c>
      <c r="C2194" s="543"/>
      <c r="D2194" s="252" t="str">
        <f>IF('SOW Units'!E213="","",'SOW Units'!E213)</f>
        <v>Per Sq. Foot/Month</v>
      </c>
      <c r="E2194" s="82">
        <f>'SOW Units'!M213</f>
        <v>0</v>
      </c>
      <c r="F2194" s="34">
        <f>'SOW Units'!G213</f>
        <v>15.43</v>
      </c>
      <c r="G2194" s="244">
        <f t="shared" si="423"/>
        <v>0</v>
      </c>
      <c r="H2194" s="85">
        <v>0</v>
      </c>
      <c r="I2194" s="360">
        <f t="shared" si="424"/>
        <v>0</v>
      </c>
      <c r="J2194" s="89">
        <v>0</v>
      </c>
      <c r="K2194" s="244">
        <f t="shared" si="420"/>
        <v>0</v>
      </c>
      <c r="L2194" s="93">
        <f t="shared" si="425"/>
        <v>0</v>
      </c>
      <c r="M2194" s="375">
        <f t="shared" si="426"/>
        <v>0</v>
      </c>
      <c r="N2194" s="225" t="b">
        <f t="shared" si="409"/>
        <v>0</v>
      </c>
      <c r="O2194" s="36"/>
      <c r="P2194" s="36"/>
      <c r="Q2194" s="36"/>
      <c r="R2194" s="36"/>
    </row>
    <row r="2195" spans="1:18" s="8" customFormat="1" ht="16.5" hidden="1" customHeight="1" x14ac:dyDescent="0.35">
      <c r="A2195" s="122" t="str">
        <f>'SOW Units'!B214</f>
        <v>10-2.a.</v>
      </c>
      <c r="B2195" s="542" t="str">
        <f>IF('SOW Units'!C214="","",'SOW Units'!C214)</f>
        <v>Sheet Piling Installation for &gt; 20 feet deep Excavation</v>
      </c>
      <c r="C2195" s="543"/>
      <c r="D2195" s="57" t="str">
        <f>IF('SOW Units'!E214="","",'SOW Units'!E214)</f>
        <v>Per Sq. Foot</v>
      </c>
      <c r="E2195" s="82">
        <f>'SOW Units'!M214</f>
        <v>0</v>
      </c>
      <c r="F2195" s="34">
        <f>'SOW Units'!G214</f>
        <v>40.79</v>
      </c>
      <c r="G2195" s="244">
        <f t="shared" si="423"/>
        <v>0</v>
      </c>
      <c r="H2195" s="85">
        <v>0</v>
      </c>
      <c r="I2195" s="360">
        <f t="shared" si="424"/>
        <v>0</v>
      </c>
      <c r="J2195" s="89">
        <v>0</v>
      </c>
      <c r="K2195" s="244">
        <f t="shared" si="420"/>
        <v>0</v>
      </c>
      <c r="L2195" s="93">
        <f t="shared" si="425"/>
        <v>0</v>
      </c>
      <c r="M2195" s="375">
        <f t="shared" si="426"/>
        <v>0</v>
      </c>
      <c r="N2195" s="225" t="b">
        <f t="shared" si="409"/>
        <v>0</v>
      </c>
      <c r="O2195" s="36"/>
      <c r="P2195" s="36"/>
      <c r="Q2195" s="36"/>
      <c r="R2195" s="36"/>
    </row>
    <row r="2196" spans="1:18" s="8" customFormat="1" ht="16.5" hidden="1" customHeight="1" x14ac:dyDescent="0.35">
      <c r="A2196" s="122" t="str">
        <f>'SOW Units'!B215</f>
        <v>10-2.b.</v>
      </c>
      <c r="B2196" s="542" t="str">
        <f>IF('SOW Units'!C215="","",'SOW Units'!C215)</f>
        <v>Sheet Piling Rental for &gt;  20 feet deep Excavation</v>
      </c>
      <c r="C2196" s="543"/>
      <c r="D2196" s="252" t="str">
        <f>IF('SOW Units'!E215="","",'SOW Units'!E215)</f>
        <v>Per Sq. Foot/Day</v>
      </c>
      <c r="E2196" s="82">
        <f>'SOW Units'!M215</f>
        <v>0</v>
      </c>
      <c r="F2196" s="34">
        <f>'SOW Units'!G215</f>
        <v>7</v>
      </c>
      <c r="G2196" s="244">
        <f t="shared" si="423"/>
        <v>0</v>
      </c>
      <c r="H2196" s="85">
        <v>0</v>
      </c>
      <c r="I2196" s="360">
        <f t="shared" si="424"/>
        <v>0</v>
      </c>
      <c r="J2196" s="89">
        <v>0</v>
      </c>
      <c r="K2196" s="244">
        <f t="shared" si="420"/>
        <v>0</v>
      </c>
      <c r="L2196" s="93">
        <f t="shared" si="425"/>
        <v>0</v>
      </c>
      <c r="M2196" s="375">
        <f t="shared" si="426"/>
        <v>0</v>
      </c>
      <c r="N2196" s="225" t="b">
        <f t="shared" si="409"/>
        <v>0</v>
      </c>
      <c r="O2196" s="36"/>
      <c r="P2196" s="36"/>
      <c r="Q2196" s="36"/>
      <c r="R2196" s="36"/>
    </row>
    <row r="2197" spans="1:18" s="9" customFormat="1" ht="16.5" hidden="1" customHeight="1" x14ac:dyDescent="0.35">
      <c r="A2197" s="122" t="str">
        <f>'SOW Units'!B216</f>
        <v>10-2.c.</v>
      </c>
      <c r="B2197" s="542" t="str">
        <f>IF('SOW Units'!C216="","",'SOW Units'!C216)</f>
        <v>Sheet Piling Rental for &gt;  20 feet deep Excavation</v>
      </c>
      <c r="C2197" s="543"/>
      <c r="D2197" s="252" t="str">
        <f>IF('SOW Units'!E216="","",'SOW Units'!E216)</f>
        <v>Per Sq. Foot/Week</v>
      </c>
      <c r="E2197" s="82">
        <f>'SOW Units'!M216</f>
        <v>0</v>
      </c>
      <c r="F2197" s="34">
        <f>'SOW Units'!G216</f>
        <v>11.02</v>
      </c>
      <c r="G2197" s="244">
        <f t="shared" si="423"/>
        <v>0</v>
      </c>
      <c r="H2197" s="85">
        <v>0</v>
      </c>
      <c r="I2197" s="360">
        <f t="shared" si="424"/>
        <v>0</v>
      </c>
      <c r="J2197" s="89">
        <v>0</v>
      </c>
      <c r="K2197" s="244">
        <f t="shared" si="420"/>
        <v>0</v>
      </c>
      <c r="L2197" s="93">
        <f t="shared" si="425"/>
        <v>0</v>
      </c>
      <c r="M2197" s="375">
        <f t="shared" si="426"/>
        <v>0</v>
      </c>
      <c r="N2197" s="225" t="b">
        <f t="shared" si="409"/>
        <v>0</v>
      </c>
      <c r="O2197" s="45"/>
      <c r="P2197" s="45"/>
      <c r="Q2197" s="45"/>
      <c r="R2197" s="45"/>
    </row>
    <row r="2198" spans="1:18" s="8" customFormat="1" ht="16.5" hidden="1" customHeight="1" x14ac:dyDescent="0.35">
      <c r="A2198" s="122" t="str">
        <f>'SOW Units'!B217</f>
        <v>10-2.d.</v>
      </c>
      <c r="B2198" s="542" t="str">
        <f>IF('SOW Units'!C217="","",'SOW Units'!C217)</f>
        <v>Sheet Piling Rental for &gt;  20 feet deep Excavation</v>
      </c>
      <c r="C2198" s="543"/>
      <c r="D2198" s="252" t="str">
        <f>IF('SOW Units'!E217="","",'SOW Units'!E217)</f>
        <v>Per Sq. Foot/Month</v>
      </c>
      <c r="E2198" s="82">
        <f>'SOW Units'!M217</f>
        <v>0</v>
      </c>
      <c r="F2198" s="34">
        <f>'SOW Units'!G217</f>
        <v>11.57</v>
      </c>
      <c r="G2198" s="244">
        <f t="shared" si="423"/>
        <v>0</v>
      </c>
      <c r="H2198" s="85">
        <v>0</v>
      </c>
      <c r="I2198" s="360">
        <f t="shared" si="424"/>
        <v>0</v>
      </c>
      <c r="J2198" s="89">
        <v>0</v>
      </c>
      <c r="K2198" s="244">
        <f t="shared" si="420"/>
        <v>0</v>
      </c>
      <c r="L2198" s="93">
        <f t="shared" si="425"/>
        <v>0</v>
      </c>
      <c r="M2198" s="375">
        <f t="shared" si="426"/>
        <v>0</v>
      </c>
      <c r="N2198" s="225" t="b">
        <f t="shared" si="409"/>
        <v>0</v>
      </c>
      <c r="O2198" s="36"/>
      <c r="P2198" s="36"/>
      <c r="Q2198" s="36"/>
      <c r="R2198" s="36"/>
    </row>
    <row r="2199" spans="1:18" s="8" customFormat="1" ht="16.5" hidden="1" customHeight="1" x14ac:dyDescent="0.35">
      <c r="A2199" s="122" t="str">
        <f>'SOW Units'!B218</f>
        <v>10-7.</v>
      </c>
      <c r="B2199" s="542" t="str">
        <f>IF('SOW Units'!C218="","",'SOW Units'!C218)</f>
        <v xml:space="preserve">Conventional Soil Excavation and Loading ≤ 300 cubic yards </v>
      </c>
      <c r="C2199" s="543"/>
      <c r="D2199" s="57" t="str">
        <f>IF('SOW Units'!E218="","",'SOW Units'!E218)</f>
        <v>Per Cubic Yard</v>
      </c>
      <c r="E2199" s="82">
        <f>'SOW Units'!M218</f>
        <v>0</v>
      </c>
      <c r="F2199" s="34">
        <f>'SOW Units'!G218</f>
        <v>45</v>
      </c>
      <c r="G2199" s="244">
        <f t="shared" si="423"/>
        <v>0</v>
      </c>
      <c r="H2199" s="85">
        <v>0</v>
      </c>
      <c r="I2199" s="360">
        <f t="shared" si="424"/>
        <v>0</v>
      </c>
      <c r="J2199" s="89">
        <v>0</v>
      </c>
      <c r="K2199" s="244">
        <f t="shared" si="420"/>
        <v>0</v>
      </c>
      <c r="L2199" s="93">
        <f t="shared" si="425"/>
        <v>0</v>
      </c>
      <c r="M2199" s="375">
        <f t="shared" si="426"/>
        <v>0</v>
      </c>
      <c r="N2199" s="225" t="b">
        <f t="shared" si="409"/>
        <v>0</v>
      </c>
      <c r="O2199" s="36"/>
      <c r="P2199" s="36"/>
      <c r="Q2199" s="36"/>
      <c r="R2199" s="36"/>
    </row>
    <row r="2200" spans="1:18" s="8" customFormat="1" ht="16.5" hidden="1" customHeight="1" x14ac:dyDescent="0.35">
      <c r="A2200" s="122" t="str">
        <f>'SOW Units'!B219</f>
        <v>10-8.</v>
      </c>
      <c r="B2200" s="542" t="str">
        <f>IF('SOW Units'!C219="","",'SOW Units'!C219)</f>
        <v>Conventional Soil Excavation and Loading &gt; 300 cubic yards</v>
      </c>
      <c r="C2200" s="543"/>
      <c r="D2200" s="57" t="str">
        <f>IF('SOW Units'!E219="","",'SOW Units'!E219)</f>
        <v>Per Cubic Yard</v>
      </c>
      <c r="E2200" s="82">
        <f>'SOW Units'!M219</f>
        <v>0</v>
      </c>
      <c r="F2200" s="34">
        <f>'SOW Units'!G219</f>
        <v>40</v>
      </c>
      <c r="G2200" s="244">
        <f t="shared" si="423"/>
        <v>0</v>
      </c>
      <c r="H2200" s="85">
        <v>0</v>
      </c>
      <c r="I2200" s="360">
        <f t="shared" si="424"/>
        <v>0</v>
      </c>
      <c r="J2200" s="89">
        <v>0</v>
      </c>
      <c r="K2200" s="244">
        <f t="shared" si="420"/>
        <v>0</v>
      </c>
      <c r="L2200" s="93">
        <f t="shared" si="425"/>
        <v>0</v>
      </c>
      <c r="M2200" s="375">
        <f t="shared" si="426"/>
        <v>0</v>
      </c>
      <c r="N2200" s="225" t="b">
        <f t="shared" si="409"/>
        <v>0</v>
      </c>
      <c r="O2200" s="36"/>
      <c r="P2200" s="36"/>
      <c r="Q2200" s="36"/>
      <c r="R2200" s="36"/>
    </row>
    <row r="2201" spans="1:18" s="8" customFormat="1" ht="16.5" hidden="1" customHeight="1" x14ac:dyDescent="0.35">
      <c r="A2201" s="122" t="str">
        <f>'SOW Units'!B220</f>
        <v>10-9.</v>
      </c>
      <c r="B2201" s="542" t="str">
        <f>IF('SOW Units'!C220="","",'SOW Units'!C220)</f>
        <v>LDA Excavation and Loading Without Casing ≤ 300 cubic yards</v>
      </c>
      <c r="C2201" s="543"/>
      <c r="D2201" s="57" t="str">
        <f>IF('SOW Units'!E220="","",'SOW Units'!E220)</f>
        <v>Per Cubic Yard</v>
      </c>
      <c r="E2201" s="82">
        <f>'SOW Units'!M220</f>
        <v>0</v>
      </c>
      <c r="F2201" s="34">
        <f>'SOW Units'!G220</f>
        <v>106.96</v>
      </c>
      <c r="G2201" s="244">
        <f t="shared" si="423"/>
        <v>0</v>
      </c>
      <c r="H2201" s="85">
        <v>0</v>
      </c>
      <c r="I2201" s="360">
        <f t="shared" si="424"/>
        <v>0</v>
      </c>
      <c r="J2201" s="89">
        <v>0</v>
      </c>
      <c r="K2201" s="244">
        <f t="shared" si="420"/>
        <v>0</v>
      </c>
      <c r="L2201" s="93">
        <f t="shared" si="425"/>
        <v>0</v>
      </c>
      <c r="M2201" s="375">
        <f t="shared" si="426"/>
        <v>0</v>
      </c>
      <c r="N2201" s="225" t="b">
        <f t="shared" si="409"/>
        <v>0</v>
      </c>
      <c r="O2201" s="36"/>
      <c r="P2201" s="36"/>
      <c r="Q2201" s="36"/>
      <c r="R2201" s="36"/>
    </row>
    <row r="2202" spans="1:18" s="8" customFormat="1" ht="16.5" hidden="1" customHeight="1" x14ac:dyDescent="0.35">
      <c r="A2202" s="122" t="str">
        <f>'SOW Units'!B221</f>
        <v>10-10.</v>
      </c>
      <c r="B2202" s="542" t="str">
        <f>IF('SOW Units'!C221="","",'SOW Units'!C221)</f>
        <v>LDA Excavation and Loading Without Casing &gt; 300 cubic yards</v>
      </c>
      <c r="C2202" s="543"/>
      <c r="D2202" s="57" t="str">
        <f>IF('SOW Units'!E221="","",'SOW Units'!E221)</f>
        <v>Per Cubic Yard</v>
      </c>
      <c r="E2202" s="82">
        <f>'SOW Units'!M221</f>
        <v>0</v>
      </c>
      <c r="F2202" s="34">
        <f>'SOW Units'!G221</f>
        <v>100.87</v>
      </c>
      <c r="G2202" s="244">
        <f t="shared" si="423"/>
        <v>0</v>
      </c>
      <c r="H2202" s="85">
        <v>0</v>
      </c>
      <c r="I2202" s="360">
        <f t="shared" si="424"/>
        <v>0</v>
      </c>
      <c r="J2202" s="89">
        <v>0</v>
      </c>
      <c r="K2202" s="244">
        <f t="shared" si="420"/>
        <v>0</v>
      </c>
      <c r="L2202" s="93">
        <f t="shared" si="425"/>
        <v>0</v>
      </c>
      <c r="M2202" s="375">
        <f t="shared" si="426"/>
        <v>0</v>
      </c>
      <c r="N2202" s="225" t="b">
        <f t="shared" si="409"/>
        <v>0</v>
      </c>
      <c r="O2202" s="36"/>
      <c r="P2202" s="36"/>
      <c r="Q2202" s="36"/>
      <c r="R2202" s="36"/>
    </row>
    <row r="2203" spans="1:18" s="8" customFormat="1" ht="16.5" hidden="1" customHeight="1" x14ac:dyDescent="0.35">
      <c r="A2203" s="122" t="str">
        <f>'SOW Units'!B222</f>
        <v>10-11.a.</v>
      </c>
      <c r="B2203" s="542" t="str">
        <f>IF('SOW Units'!C222="","",'SOW Units'!C222)</f>
        <v>LDA Excavation and Loading With Surface Casing ≤ 300 cubic yards</v>
      </c>
      <c r="C2203" s="543"/>
      <c r="D2203" s="57" t="str">
        <f>IF('SOW Units'!E222="","",'SOW Units'!E222)</f>
        <v>Per Cubic Yard</v>
      </c>
      <c r="E2203" s="82">
        <f>'SOW Units'!M222</f>
        <v>0</v>
      </c>
      <c r="F2203" s="34">
        <f>'SOW Units'!G222</f>
        <v>145.85</v>
      </c>
      <c r="G2203" s="244">
        <f t="shared" si="423"/>
        <v>0</v>
      </c>
      <c r="H2203" s="85">
        <v>0</v>
      </c>
      <c r="I2203" s="360">
        <f t="shared" si="424"/>
        <v>0</v>
      </c>
      <c r="J2203" s="89">
        <v>0</v>
      </c>
      <c r="K2203" s="244">
        <f t="shared" si="420"/>
        <v>0</v>
      </c>
      <c r="L2203" s="93">
        <f t="shared" si="425"/>
        <v>0</v>
      </c>
      <c r="M2203" s="375">
        <f t="shared" si="426"/>
        <v>0</v>
      </c>
      <c r="N2203" s="225" t="b">
        <f t="shared" si="409"/>
        <v>0</v>
      </c>
      <c r="O2203" s="36"/>
      <c r="P2203" s="36"/>
      <c r="Q2203" s="36"/>
      <c r="R2203" s="36"/>
    </row>
    <row r="2204" spans="1:18" s="8" customFormat="1" ht="16.5" hidden="1" customHeight="1" x14ac:dyDescent="0.35">
      <c r="A2204" s="122" t="str">
        <f>'SOW Units'!B223</f>
        <v>10-11.b.</v>
      </c>
      <c r="B2204" s="542" t="str">
        <f>IF('SOW Units'!C223="","",'SOW Units'!C223)</f>
        <v>LDA Excavation and Loading With Driven Casing &lt; 300 cubic yards</v>
      </c>
      <c r="C2204" s="543"/>
      <c r="D2204" s="57" t="str">
        <f>IF('SOW Units'!E223="","",'SOW Units'!E223)</f>
        <v>Per Cubic Yard</v>
      </c>
      <c r="E2204" s="82">
        <f>'SOW Units'!M223</f>
        <v>0</v>
      </c>
      <c r="F2204" s="34">
        <f>'SOW Units'!G223</f>
        <v>224.85</v>
      </c>
      <c r="G2204" s="244">
        <f t="shared" si="423"/>
        <v>0</v>
      </c>
      <c r="H2204" s="85">
        <v>0</v>
      </c>
      <c r="I2204" s="360">
        <f t="shared" si="424"/>
        <v>0</v>
      </c>
      <c r="J2204" s="89">
        <v>0</v>
      </c>
      <c r="K2204" s="244">
        <f t="shared" si="420"/>
        <v>0</v>
      </c>
      <c r="L2204" s="93">
        <f t="shared" si="425"/>
        <v>0</v>
      </c>
      <c r="M2204" s="375">
        <f t="shared" si="426"/>
        <v>0</v>
      </c>
      <c r="N2204" s="225" t="b">
        <f t="shared" si="409"/>
        <v>0</v>
      </c>
      <c r="O2204" s="36"/>
      <c r="P2204" s="36"/>
      <c r="Q2204" s="36"/>
      <c r="R2204" s="36"/>
    </row>
    <row r="2205" spans="1:18" s="8" customFormat="1" ht="16.5" hidden="1" customHeight="1" x14ac:dyDescent="0.35">
      <c r="A2205" s="122" t="str">
        <f>'SOW Units'!B224</f>
        <v>10-12.a.</v>
      </c>
      <c r="B2205" s="542" t="str">
        <f>IF('SOW Units'!C224="","",'SOW Units'!C224)</f>
        <v>LDA Excavation and Loading With Surface Casing &gt; 300 cubic yards</v>
      </c>
      <c r="C2205" s="543"/>
      <c r="D2205" s="57" t="str">
        <f>IF('SOW Units'!E224="","",'SOW Units'!E224)</f>
        <v>Per Cubic Yard</v>
      </c>
      <c r="E2205" s="82">
        <f>'SOW Units'!M224</f>
        <v>0</v>
      </c>
      <c r="F2205" s="34">
        <f>'SOW Units'!G224</f>
        <v>145.85</v>
      </c>
      <c r="G2205" s="244">
        <f t="shared" si="423"/>
        <v>0</v>
      </c>
      <c r="H2205" s="85">
        <v>0</v>
      </c>
      <c r="I2205" s="360">
        <f t="shared" si="424"/>
        <v>0</v>
      </c>
      <c r="J2205" s="89">
        <v>0</v>
      </c>
      <c r="K2205" s="244">
        <f t="shared" si="420"/>
        <v>0</v>
      </c>
      <c r="L2205" s="93">
        <f t="shared" si="425"/>
        <v>0</v>
      </c>
      <c r="M2205" s="375">
        <f t="shared" si="426"/>
        <v>0</v>
      </c>
      <c r="N2205" s="225" t="b">
        <f t="shared" si="409"/>
        <v>0</v>
      </c>
      <c r="O2205" s="36"/>
      <c r="P2205" s="36"/>
      <c r="Q2205" s="36"/>
      <c r="R2205" s="36"/>
    </row>
    <row r="2206" spans="1:18" s="8" customFormat="1" ht="16.5" hidden="1" customHeight="1" x14ac:dyDescent="0.35">
      <c r="A2206" s="122" t="str">
        <f>'SOW Units'!B225</f>
        <v>10-12.b.</v>
      </c>
      <c r="B2206" s="542" t="str">
        <f>IF('SOW Units'!C225="","",'SOW Units'!C225)</f>
        <v>LDA Excavation and Loading With Driven Casing &gt; 300 cubic yards</v>
      </c>
      <c r="C2206" s="543"/>
      <c r="D2206" s="57" t="str">
        <f>IF('SOW Units'!E225="","",'SOW Units'!E225)</f>
        <v>Per Cubic Yard</v>
      </c>
      <c r="E2206" s="82">
        <f>'SOW Units'!M225</f>
        <v>0</v>
      </c>
      <c r="F2206" s="34">
        <f>'SOW Units'!G225</f>
        <v>200.55</v>
      </c>
      <c r="G2206" s="244">
        <f t="shared" si="423"/>
        <v>0</v>
      </c>
      <c r="H2206" s="85">
        <v>0</v>
      </c>
      <c r="I2206" s="360">
        <f t="shared" si="424"/>
        <v>0</v>
      </c>
      <c r="J2206" s="89">
        <v>0</v>
      </c>
      <c r="K2206" s="244">
        <f t="shared" si="420"/>
        <v>0</v>
      </c>
      <c r="L2206" s="93">
        <f t="shared" si="425"/>
        <v>0</v>
      </c>
      <c r="M2206" s="375">
        <f t="shared" si="426"/>
        <v>0</v>
      </c>
      <c r="N2206" s="225" t="b">
        <f t="shared" si="409"/>
        <v>0</v>
      </c>
      <c r="O2206" s="36"/>
      <c r="P2206" s="36"/>
      <c r="Q2206" s="36"/>
      <c r="R2206" s="36"/>
    </row>
    <row r="2207" spans="1:18" s="8" customFormat="1" ht="16.5" hidden="1" customHeight="1" x14ac:dyDescent="0.35">
      <c r="A2207" s="122" t="str">
        <f>'SOW Units'!B226</f>
        <v>10-13.</v>
      </c>
      <c r="B2207" s="542" t="str">
        <f>IF('SOW Units'!C226="","",'SOW Units'!C226)</f>
        <v>Flowable Fill Concrete and Installation</v>
      </c>
      <c r="C2207" s="543"/>
      <c r="D2207" s="57" t="str">
        <f>IF('SOW Units'!E226="","",'SOW Units'!E226)</f>
        <v>Per Cubic Yard</v>
      </c>
      <c r="E2207" s="82">
        <f>'SOW Units'!M226</f>
        <v>0</v>
      </c>
      <c r="F2207" s="34">
        <f>'SOW Units'!G226</f>
        <v>115.45</v>
      </c>
      <c r="G2207" s="244">
        <f t="shared" si="423"/>
        <v>0</v>
      </c>
      <c r="H2207" s="85">
        <v>0</v>
      </c>
      <c r="I2207" s="360">
        <f t="shared" si="424"/>
        <v>0</v>
      </c>
      <c r="J2207" s="89">
        <v>0</v>
      </c>
      <c r="K2207" s="244">
        <f t="shared" si="420"/>
        <v>0</v>
      </c>
      <c r="L2207" s="93">
        <f t="shared" si="425"/>
        <v>0</v>
      </c>
      <c r="M2207" s="375">
        <f t="shared" si="426"/>
        <v>0</v>
      </c>
      <c r="N2207" s="225" t="b">
        <f t="shared" si="409"/>
        <v>0</v>
      </c>
      <c r="O2207" s="36"/>
      <c r="P2207" s="36"/>
      <c r="Q2207" s="36"/>
      <c r="R2207" s="36"/>
    </row>
    <row r="2208" spans="1:18" s="8" customFormat="1" ht="16.5" hidden="1" customHeight="1" x14ac:dyDescent="0.35">
      <c r="A2208" s="122" t="str">
        <f>'SOW Units'!B227</f>
        <v>10-14.</v>
      </c>
      <c r="B2208" s="542" t="str">
        <f>IF('SOW Units'!C227="","",'SOW Units'!C227)</f>
        <v>Clean Backfill Material, Compaction and Testing (includes transport) ≤ 300 cubic yards</v>
      </c>
      <c r="C2208" s="543"/>
      <c r="D2208" s="57" t="str">
        <f>IF('SOW Units'!E227="","",'SOW Units'!E227)</f>
        <v>Per Cubic Yard</v>
      </c>
      <c r="E2208" s="82">
        <f>'SOW Units'!M227</f>
        <v>0</v>
      </c>
      <c r="F2208" s="34">
        <f>'SOW Units'!G227</f>
        <v>30.37</v>
      </c>
      <c r="G2208" s="244">
        <f t="shared" si="423"/>
        <v>0</v>
      </c>
      <c r="H2208" s="85">
        <v>0</v>
      </c>
      <c r="I2208" s="360">
        <f t="shared" si="424"/>
        <v>0</v>
      </c>
      <c r="J2208" s="89">
        <v>0</v>
      </c>
      <c r="K2208" s="244">
        <f t="shared" si="420"/>
        <v>0</v>
      </c>
      <c r="L2208" s="93">
        <f t="shared" si="425"/>
        <v>0</v>
      </c>
      <c r="M2208" s="375">
        <f t="shared" si="426"/>
        <v>0</v>
      </c>
      <c r="N2208" s="225" t="b">
        <f t="shared" si="409"/>
        <v>0</v>
      </c>
      <c r="O2208" s="36"/>
      <c r="P2208" s="36"/>
      <c r="Q2208" s="36"/>
      <c r="R2208" s="36"/>
    </row>
    <row r="2209" spans="1:18" s="8" customFormat="1" ht="16.5" hidden="1" customHeight="1" x14ac:dyDescent="0.35">
      <c r="A2209" s="122" t="str">
        <f>'SOW Units'!B228</f>
        <v>10-15.</v>
      </c>
      <c r="B2209" s="542" t="str">
        <f>IF('SOW Units'!C228="","",'SOW Units'!C228)</f>
        <v>Clean Backfill Material, Compaction and Testing (includes transport) &gt; 300 cubic yards</v>
      </c>
      <c r="C2209" s="543"/>
      <c r="D2209" s="57" t="str">
        <f>IF('SOW Units'!E228="","",'SOW Units'!E228)</f>
        <v>Per Cubic Yard</v>
      </c>
      <c r="E2209" s="82">
        <f>'SOW Units'!M228</f>
        <v>0</v>
      </c>
      <c r="F2209" s="34">
        <f>'SOW Units'!G228</f>
        <v>32.799999999999997</v>
      </c>
      <c r="G2209" s="244">
        <f t="shared" si="423"/>
        <v>0</v>
      </c>
      <c r="H2209" s="85">
        <v>0</v>
      </c>
      <c r="I2209" s="360">
        <f t="shared" si="424"/>
        <v>0</v>
      </c>
      <c r="J2209" s="89">
        <v>0</v>
      </c>
      <c r="K2209" s="244">
        <f t="shared" si="420"/>
        <v>0</v>
      </c>
      <c r="L2209" s="93">
        <f t="shared" si="425"/>
        <v>0</v>
      </c>
      <c r="M2209" s="375">
        <f t="shared" si="426"/>
        <v>0</v>
      </c>
      <c r="N2209" s="225" t="b">
        <f t="shared" si="409"/>
        <v>0</v>
      </c>
      <c r="O2209" s="36"/>
      <c r="P2209" s="36"/>
      <c r="Q2209" s="36"/>
      <c r="R2209" s="36"/>
    </row>
    <row r="2210" spans="1:18" s="8" customFormat="1" ht="16.5" hidden="1" customHeight="1" x14ac:dyDescent="0.35">
      <c r="A2210" s="122" t="str">
        <f>'SOW Units'!B229</f>
        <v>10-15.a.</v>
      </c>
      <c r="B2210" s="542" t="str">
        <f>IF('SOW Units'!C229="","",'SOW Units'!C229)</f>
        <v>Clean Overburden Used As Backfill, Compaction and Testing ≤ 300 cubic yards</v>
      </c>
      <c r="C2210" s="543"/>
      <c r="D2210" s="57" t="str">
        <f>IF('SOW Units'!E229="","",'SOW Units'!E229)</f>
        <v>Per Cubic Yard</v>
      </c>
      <c r="E2210" s="82">
        <f>'SOW Units'!M229</f>
        <v>0</v>
      </c>
      <c r="F2210" s="34">
        <f>'SOW Units'!G229</f>
        <v>14.58</v>
      </c>
      <c r="G2210" s="244">
        <f t="shared" si="423"/>
        <v>0</v>
      </c>
      <c r="H2210" s="85">
        <v>0</v>
      </c>
      <c r="I2210" s="360">
        <f t="shared" si="424"/>
        <v>0</v>
      </c>
      <c r="J2210" s="89">
        <v>0</v>
      </c>
      <c r="K2210" s="244">
        <f t="shared" si="420"/>
        <v>0</v>
      </c>
      <c r="L2210" s="93">
        <f t="shared" si="425"/>
        <v>0</v>
      </c>
      <c r="M2210" s="375">
        <f t="shared" si="426"/>
        <v>0</v>
      </c>
      <c r="N2210" s="225" t="b">
        <f t="shared" si="409"/>
        <v>0</v>
      </c>
      <c r="O2210" s="36"/>
      <c r="P2210" s="36"/>
      <c r="Q2210" s="36"/>
      <c r="R2210" s="36"/>
    </row>
    <row r="2211" spans="1:18" s="8" customFormat="1" ht="16.5" hidden="1" customHeight="1" x14ac:dyDescent="0.35">
      <c r="A2211" s="122" t="str">
        <f>'SOW Units'!B230</f>
        <v>10-15.b.</v>
      </c>
      <c r="B2211" s="542" t="str">
        <f>IF('SOW Units'!C230="","",'SOW Units'!C230)</f>
        <v>Clean Overburden Used As Backfill, Compaction and Testing &gt; 300 cubic yards</v>
      </c>
      <c r="C2211" s="543"/>
      <c r="D2211" s="57" t="str">
        <f>IF('SOW Units'!E230="","",'SOW Units'!E230)</f>
        <v>Per Cubic Yard</v>
      </c>
      <c r="E2211" s="82">
        <f>'SOW Units'!M230</f>
        <v>0</v>
      </c>
      <c r="F2211" s="34">
        <f>'SOW Units'!G230</f>
        <v>14.58</v>
      </c>
      <c r="G2211" s="244">
        <f t="shared" si="423"/>
        <v>0</v>
      </c>
      <c r="H2211" s="85">
        <v>0</v>
      </c>
      <c r="I2211" s="360">
        <f t="shared" si="424"/>
        <v>0</v>
      </c>
      <c r="J2211" s="89">
        <v>0</v>
      </c>
      <c r="K2211" s="244">
        <f t="shared" si="420"/>
        <v>0</v>
      </c>
      <c r="L2211" s="93">
        <f t="shared" si="425"/>
        <v>0</v>
      </c>
      <c r="M2211" s="375">
        <f t="shared" si="426"/>
        <v>0</v>
      </c>
      <c r="N2211" s="225" t="b">
        <f t="shared" si="409"/>
        <v>0</v>
      </c>
      <c r="O2211" s="36"/>
      <c r="P2211" s="36"/>
      <c r="Q2211" s="36"/>
      <c r="R2211" s="36"/>
    </row>
    <row r="2212" spans="1:18" s="8" customFormat="1" ht="16.5" hidden="1" customHeight="1" x14ac:dyDescent="0.35">
      <c r="A2212" s="122" t="str">
        <f>'SOW Units'!B231</f>
        <v>10-16.</v>
      </c>
      <c r="B2212" s="542" t="str">
        <f>IF('SOW Units'!C231="","",'SOW Units'!C231)</f>
        <v>Pea Gravel</v>
      </c>
      <c r="C2212" s="543"/>
      <c r="D2212" s="57" t="str">
        <f>IF('SOW Units'!E231="","",'SOW Units'!E231)</f>
        <v>Per Ton</v>
      </c>
      <c r="E2212" s="82">
        <f>'SOW Units'!M231</f>
        <v>0</v>
      </c>
      <c r="F2212" s="34">
        <f>'SOW Units'!G231</f>
        <v>69.3</v>
      </c>
      <c r="G2212" s="244">
        <f t="shared" si="423"/>
        <v>0</v>
      </c>
      <c r="H2212" s="85">
        <v>0</v>
      </c>
      <c r="I2212" s="360">
        <f t="shared" si="424"/>
        <v>0</v>
      </c>
      <c r="J2212" s="89">
        <v>0</v>
      </c>
      <c r="K2212" s="244">
        <f t="shared" si="420"/>
        <v>0</v>
      </c>
      <c r="L2212" s="93">
        <f t="shared" si="425"/>
        <v>0</v>
      </c>
      <c r="M2212" s="375">
        <f t="shared" si="426"/>
        <v>0</v>
      </c>
      <c r="N2212" s="225" t="b">
        <f t="shared" si="409"/>
        <v>0</v>
      </c>
      <c r="O2212" s="36"/>
      <c r="P2212" s="36"/>
      <c r="Q2212" s="36"/>
      <c r="R2212" s="36"/>
    </row>
    <row r="2213" spans="1:18" s="8" customFormat="1" ht="16.5" hidden="1" customHeight="1" x14ac:dyDescent="0.35">
      <c r="A2213" s="122" t="str">
        <f>'SOW Units'!B232</f>
        <v>10-17.</v>
      </c>
      <c r="B2213" s="542" t="str">
        <f>IF('SOW Units'!C232="","",'SOW Units'!C232)</f>
        <v>#57 Stone</v>
      </c>
      <c r="C2213" s="543"/>
      <c r="D2213" s="57" t="str">
        <f>IF('SOW Units'!E232="","",'SOW Units'!E232)</f>
        <v>Per Ton</v>
      </c>
      <c r="E2213" s="82">
        <f>'SOW Units'!M232</f>
        <v>0</v>
      </c>
      <c r="F2213" s="34">
        <f>'SOW Units'!G232</f>
        <v>57.75</v>
      </c>
      <c r="G2213" s="244">
        <f t="shared" si="423"/>
        <v>0</v>
      </c>
      <c r="H2213" s="85">
        <v>0</v>
      </c>
      <c r="I2213" s="360">
        <f t="shared" si="424"/>
        <v>0</v>
      </c>
      <c r="J2213" s="89">
        <v>0</v>
      </c>
      <c r="K2213" s="244">
        <f t="shared" si="420"/>
        <v>0</v>
      </c>
      <c r="L2213" s="93">
        <f t="shared" si="425"/>
        <v>0</v>
      </c>
      <c r="M2213" s="375">
        <f t="shared" si="426"/>
        <v>0</v>
      </c>
      <c r="N2213" s="225" t="b">
        <f t="shared" si="409"/>
        <v>0</v>
      </c>
      <c r="O2213" s="36"/>
      <c r="P2213" s="36"/>
      <c r="Q2213" s="36"/>
      <c r="R2213" s="36"/>
    </row>
    <row r="2214" spans="1:18" s="9" customFormat="1" ht="16.5" hidden="1" customHeight="1" x14ac:dyDescent="0.35">
      <c r="A2214" s="122" t="str">
        <f>'SOW Units'!B233</f>
        <v>10-18.</v>
      </c>
      <c r="B2214" s="542" t="str">
        <f>IF('SOW Units'!C233="","",'SOW Units'!C233)</f>
        <v>Dewatering System, up to 12 well points (includes installation)</v>
      </c>
      <c r="C2214" s="543"/>
      <c r="D2214" s="57" t="str">
        <f>IF('SOW Units'!E233="","",'SOW Units'!E233)</f>
        <v>Per Day</v>
      </c>
      <c r="E2214" s="82">
        <f>'SOW Units'!M233</f>
        <v>0</v>
      </c>
      <c r="F2214" s="34">
        <f>'SOW Units'!G233</f>
        <v>4630.5</v>
      </c>
      <c r="G2214" s="244">
        <f t="shared" si="423"/>
        <v>0</v>
      </c>
      <c r="H2214" s="85">
        <v>0</v>
      </c>
      <c r="I2214" s="360">
        <f t="shared" si="424"/>
        <v>0</v>
      </c>
      <c r="J2214" s="89">
        <v>0</v>
      </c>
      <c r="K2214" s="244">
        <f t="shared" si="420"/>
        <v>0</v>
      </c>
      <c r="L2214" s="93">
        <f t="shared" si="425"/>
        <v>0</v>
      </c>
      <c r="M2214" s="375">
        <f t="shared" si="426"/>
        <v>0</v>
      </c>
      <c r="N2214" s="225" t="b">
        <f t="shared" si="409"/>
        <v>0</v>
      </c>
      <c r="O2214" s="45"/>
      <c r="P2214" s="45"/>
      <c r="Q2214" s="45"/>
      <c r="R2214" s="45"/>
    </row>
    <row r="2215" spans="1:18" s="8" customFormat="1" ht="16.5" hidden="1" customHeight="1" x14ac:dyDescent="0.35">
      <c r="A2215" s="122" t="str">
        <f>'SOW Units'!B234</f>
        <v>10-19.</v>
      </c>
      <c r="B2215" s="542" t="str">
        <f>IF('SOW Units'!C234="","",'SOW Units'!C234)</f>
        <v>Additional Dewatering System Well Points (2) (includes installation)</v>
      </c>
      <c r="C2215" s="543"/>
      <c r="D2215" s="57" t="str">
        <f>IF('SOW Units'!E234="","",'SOW Units'!E234)</f>
        <v>Per Day</v>
      </c>
      <c r="E2215" s="82">
        <f>'SOW Units'!M234</f>
        <v>0</v>
      </c>
      <c r="F2215" s="34">
        <f>'SOW Units'!G234</f>
        <v>346.5</v>
      </c>
      <c r="G2215" s="244">
        <f t="shared" si="423"/>
        <v>0</v>
      </c>
      <c r="H2215" s="85">
        <v>0</v>
      </c>
      <c r="I2215" s="360">
        <f t="shared" si="424"/>
        <v>0</v>
      </c>
      <c r="J2215" s="89">
        <v>0</v>
      </c>
      <c r="K2215" s="244">
        <f t="shared" si="420"/>
        <v>0</v>
      </c>
      <c r="L2215" s="93">
        <f t="shared" si="425"/>
        <v>0</v>
      </c>
      <c r="M2215" s="375">
        <f t="shared" si="426"/>
        <v>0</v>
      </c>
      <c r="N2215" s="225" t="b">
        <f t="shared" si="409"/>
        <v>0</v>
      </c>
      <c r="O2215" s="36"/>
      <c r="P2215" s="36"/>
      <c r="Q2215" s="36"/>
      <c r="R2215" s="36"/>
    </row>
    <row r="2216" spans="1:18" s="8" customFormat="1" ht="16.5" hidden="1" customHeight="1" x14ac:dyDescent="0.35">
      <c r="A2216" s="122" t="str">
        <f>'SOW Units'!B235</f>
        <v>10-20.</v>
      </c>
      <c r="B2216" s="542" t="str">
        <f>IF('SOW Units'!C235="","",'SOW Units'!C235)</f>
        <v>Dewatering System, up to 12 well points (includes installation)</v>
      </c>
      <c r="C2216" s="543"/>
      <c r="D2216" s="57" t="str">
        <f>IF('SOW Units'!E235="","",'SOW Units'!E235)</f>
        <v>Per Week</v>
      </c>
      <c r="E2216" s="82">
        <f>'SOW Units'!M235</f>
        <v>0</v>
      </c>
      <c r="F2216" s="34">
        <f>'SOW Units'!G235</f>
        <v>7640.32</v>
      </c>
      <c r="G2216" s="244">
        <f t="shared" si="423"/>
        <v>0</v>
      </c>
      <c r="H2216" s="85">
        <v>0</v>
      </c>
      <c r="I2216" s="360">
        <f t="shared" si="424"/>
        <v>0</v>
      </c>
      <c r="J2216" s="89">
        <v>0</v>
      </c>
      <c r="K2216" s="244">
        <f t="shared" si="420"/>
        <v>0</v>
      </c>
      <c r="L2216" s="93">
        <f t="shared" si="425"/>
        <v>0</v>
      </c>
      <c r="M2216" s="375">
        <f t="shared" si="426"/>
        <v>0</v>
      </c>
      <c r="N2216" s="225" t="b">
        <f t="shared" si="409"/>
        <v>0</v>
      </c>
      <c r="O2216" s="36"/>
      <c r="P2216" s="36"/>
      <c r="Q2216" s="36"/>
      <c r="R2216" s="36"/>
    </row>
    <row r="2217" spans="1:18" s="9" customFormat="1" ht="16.5" hidden="1" customHeight="1" x14ac:dyDescent="0.35">
      <c r="A2217" s="122" t="str">
        <f>'SOW Units'!B236</f>
        <v>10-21.</v>
      </c>
      <c r="B2217" s="542" t="str">
        <f>IF('SOW Units'!C236="","",'SOW Units'!C236)</f>
        <v>Additional Dewatering System Well Points (2) (includes installation)</v>
      </c>
      <c r="C2217" s="543"/>
      <c r="D2217" s="57" t="str">
        <f>IF('SOW Units'!E236="","",'SOW Units'!E236)</f>
        <v>Per Week</v>
      </c>
      <c r="E2217" s="82">
        <f>'SOW Units'!M236</f>
        <v>0</v>
      </c>
      <c r="F2217" s="34">
        <f>'SOW Units'!G236</f>
        <v>382.01</v>
      </c>
      <c r="G2217" s="244">
        <f t="shared" si="423"/>
        <v>0</v>
      </c>
      <c r="H2217" s="85">
        <v>0</v>
      </c>
      <c r="I2217" s="360">
        <f t="shared" si="424"/>
        <v>0</v>
      </c>
      <c r="J2217" s="89">
        <v>0</v>
      </c>
      <c r="K2217" s="244">
        <f t="shared" si="420"/>
        <v>0</v>
      </c>
      <c r="L2217" s="93">
        <f t="shared" si="425"/>
        <v>0</v>
      </c>
      <c r="M2217" s="375">
        <f t="shared" si="426"/>
        <v>0</v>
      </c>
      <c r="N2217" s="225" t="b">
        <f t="shared" si="409"/>
        <v>0</v>
      </c>
      <c r="O2217" s="45"/>
      <c r="P2217" s="45"/>
      <c r="Q2217" s="45"/>
      <c r="R2217" s="45"/>
    </row>
    <row r="2218" spans="1:18" s="9" customFormat="1" ht="16.5" hidden="1" customHeight="1" x14ac:dyDescent="0.35">
      <c r="A2218" s="122" t="str">
        <f>'SOW Units'!B237</f>
        <v>10-22.</v>
      </c>
      <c r="B2218" s="542" t="str">
        <f>IF('SOW Units'!C237="","",'SOW Units'!C237)</f>
        <v>Dewatering System, up to 12 well points (includes installation)</v>
      </c>
      <c r="C2218" s="543"/>
      <c r="D2218" s="57" t="str">
        <f>IF('SOW Units'!E237="","",'SOW Units'!E237)</f>
        <v>Per Month</v>
      </c>
      <c r="E2218" s="82">
        <f>'SOW Units'!M237</f>
        <v>0</v>
      </c>
      <c r="F2218" s="34">
        <f>'SOW Units'!G237</f>
        <v>9029.4699999999993</v>
      </c>
      <c r="G2218" s="244">
        <f t="shared" si="423"/>
        <v>0</v>
      </c>
      <c r="H2218" s="85">
        <v>0</v>
      </c>
      <c r="I2218" s="360">
        <f t="shared" si="424"/>
        <v>0</v>
      </c>
      <c r="J2218" s="89">
        <v>0</v>
      </c>
      <c r="K2218" s="244">
        <f t="shared" si="420"/>
        <v>0</v>
      </c>
      <c r="L2218" s="93">
        <f t="shared" si="425"/>
        <v>0</v>
      </c>
      <c r="M2218" s="375">
        <f t="shared" si="426"/>
        <v>0</v>
      </c>
      <c r="N2218" s="225" t="b">
        <f t="shared" si="409"/>
        <v>0</v>
      </c>
      <c r="O2218" s="45"/>
      <c r="P2218" s="45"/>
      <c r="Q2218" s="45"/>
      <c r="R2218" s="45"/>
    </row>
    <row r="2219" spans="1:18" s="8" customFormat="1" ht="16.5" hidden="1" customHeight="1" x14ac:dyDescent="0.35">
      <c r="A2219" s="122" t="str">
        <f>'SOW Units'!B238</f>
        <v>10-23.</v>
      </c>
      <c r="B2219" s="542" t="str">
        <f>IF('SOW Units'!C238="","",'SOW Units'!C238)</f>
        <v>Additional Dewatering System Well Points (2) (includes installation)</v>
      </c>
      <c r="C2219" s="543"/>
      <c r="D2219" s="57" t="str">
        <f>IF('SOW Units'!E238="","",'SOW Units'!E238)</f>
        <v>Per Month</v>
      </c>
      <c r="E2219" s="82">
        <f>'SOW Units'!M238</f>
        <v>0</v>
      </c>
      <c r="F2219" s="34">
        <f>'SOW Units'!G238</f>
        <v>382.01</v>
      </c>
      <c r="G2219" s="244">
        <f t="shared" si="423"/>
        <v>0</v>
      </c>
      <c r="H2219" s="85">
        <v>0</v>
      </c>
      <c r="I2219" s="360">
        <f t="shared" si="424"/>
        <v>0</v>
      </c>
      <c r="J2219" s="89">
        <v>0</v>
      </c>
      <c r="K2219" s="244">
        <f t="shared" si="420"/>
        <v>0</v>
      </c>
      <c r="L2219" s="93">
        <f t="shared" si="425"/>
        <v>0</v>
      </c>
      <c r="M2219" s="375">
        <f t="shared" si="426"/>
        <v>0</v>
      </c>
      <c r="N2219" s="225" t="b">
        <f t="shared" si="409"/>
        <v>0</v>
      </c>
      <c r="O2219" s="36"/>
      <c r="P2219" s="36"/>
      <c r="Q2219" s="36"/>
      <c r="R2219" s="36"/>
    </row>
    <row r="2220" spans="1:18" s="9" customFormat="1" ht="17.25" hidden="1" customHeight="1" x14ac:dyDescent="0.35">
      <c r="A2220" s="253" t="str">
        <f>'SOW Units'!B239</f>
        <v>11.</v>
      </c>
      <c r="B2220" s="560" t="str">
        <f>IF('SOW Units'!C239="","",'SOW Units'!C239)</f>
        <v>PETROLEUM STORAGE TANK REMOVAL AND DISPOSAL</v>
      </c>
      <c r="C2220" s="561"/>
      <c r="D2220" s="206" t="str">
        <f>IF('SOW Units'!E239="","",'SOW Units'!E239)</f>
        <v/>
      </c>
      <c r="E2220" s="207"/>
      <c r="F2220" s="194"/>
      <c r="G2220" s="243"/>
      <c r="H2220" s="208"/>
      <c r="I2220" s="359"/>
      <c r="J2220" s="196"/>
      <c r="K2220" s="243"/>
      <c r="L2220" s="209"/>
      <c r="M2220" s="374"/>
      <c r="N2220" s="225" t="b">
        <f t="shared" ref="N2220:N2283" si="427">IF(E2220&gt;0,TRUE,FALSE)</f>
        <v>0</v>
      </c>
      <c r="O2220" s="45"/>
      <c r="P2220" s="45"/>
      <c r="Q2220" s="45"/>
      <c r="R2220" s="45"/>
    </row>
    <row r="2221" spans="1:18" s="9" customFormat="1" ht="16.5" hidden="1" customHeight="1" x14ac:dyDescent="0.35">
      <c r="A2221" s="122" t="str">
        <f>'SOW Units'!B240</f>
        <v>11-1.</v>
      </c>
      <c r="B2221" s="542" t="str">
        <f>IF('SOW Units'!C240="","",'SOW Units'!C240)</f>
        <v>Remove and Dispose Petroleum Storage Tank - ≤ 1,000 gal. capacity</v>
      </c>
      <c r="C2221" s="543"/>
      <c r="D2221" s="57" t="str">
        <f>IF('SOW Units'!E240="","",'SOW Units'!E240)</f>
        <v>Per Tank</v>
      </c>
      <c r="E2221" s="82">
        <f>'SOW Units'!M240</f>
        <v>0</v>
      </c>
      <c r="F2221" s="34">
        <f>'SOW Units'!G240</f>
        <v>1157.6199999999999</v>
      </c>
      <c r="G2221" s="244">
        <f t="shared" ref="G2221:G2224" si="428">$F2221*E2221</f>
        <v>0</v>
      </c>
      <c r="H2221" s="85">
        <v>0</v>
      </c>
      <c r="I2221" s="360">
        <f t="shared" ref="I2221:I2224" si="429">H2221*F2221</f>
        <v>0</v>
      </c>
      <c r="J2221" s="89">
        <v>0</v>
      </c>
      <c r="K2221" s="244">
        <f t="shared" si="420"/>
        <v>0</v>
      </c>
      <c r="L2221" s="93">
        <f t="shared" ref="L2221:L2224" si="430">E2221-H2221-J2221</f>
        <v>0</v>
      </c>
      <c r="M2221" s="375">
        <f t="shared" ref="M2221:M2224" si="431">G2221-I2221-K2221</f>
        <v>0</v>
      </c>
      <c r="N2221" s="225" t="b">
        <f t="shared" si="427"/>
        <v>0</v>
      </c>
      <c r="O2221" s="45"/>
      <c r="P2221" s="45"/>
      <c r="Q2221" s="45"/>
      <c r="R2221" s="45"/>
    </row>
    <row r="2222" spans="1:18" s="9" customFormat="1" ht="16.5" hidden="1" customHeight="1" x14ac:dyDescent="0.35">
      <c r="A2222" s="122" t="str">
        <f>'SOW Units'!B241</f>
        <v>11-2.</v>
      </c>
      <c r="B2222" s="542" t="str">
        <f>IF('SOW Units'!C241="","",'SOW Units'!C241)</f>
        <v>Remove and Dispose Petroleum Storage Tank - &gt; 1,000 to 5,000 gal. capacity</v>
      </c>
      <c r="C2222" s="543"/>
      <c r="D2222" s="57" t="str">
        <f>IF('SOW Units'!E241="","",'SOW Units'!E241)</f>
        <v>Per Tank</v>
      </c>
      <c r="E2222" s="82">
        <f>'SOW Units'!M241</f>
        <v>0</v>
      </c>
      <c r="F2222" s="34">
        <f>'SOW Units'!G241</f>
        <v>1852.2</v>
      </c>
      <c r="G2222" s="244">
        <f t="shared" si="428"/>
        <v>0</v>
      </c>
      <c r="H2222" s="85">
        <v>0</v>
      </c>
      <c r="I2222" s="360">
        <f t="shared" si="429"/>
        <v>0</v>
      </c>
      <c r="J2222" s="89">
        <v>0</v>
      </c>
      <c r="K2222" s="244">
        <f t="shared" si="420"/>
        <v>0</v>
      </c>
      <c r="L2222" s="93">
        <f t="shared" si="430"/>
        <v>0</v>
      </c>
      <c r="M2222" s="375">
        <f t="shared" si="431"/>
        <v>0</v>
      </c>
      <c r="N2222" s="225" t="b">
        <f t="shared" si="427"/>
        <v>0</v>
      </c>
      <c r="O2222" s="45"/>
      <c r="P2222" s="45"/>
      <c r="Q2222" s="45"/>
      <c r="R2222" s="45"/>
    </row>
    <row r="2223" spans="1:18" s="8" customFormat="1" ht="16.5" hidden="1" customHeight="1" x14ac:dyDescent="0.35">
      <c r="A2223" s="122" t="str">
        <f>'SOW Units'!B242</f>
        <v>11-3.</v>
      </c>
      <c r="B2223" s="542" t="str">
        <f>IF('SOW Units'!C242="","",'SOW Units'!C242)</f>
        <v>Remove and Dispose Petroleum Storage Tank - &gt; 5,000 to 10,000 gal. capacity</v>
      </c>
      <c r="C2223" s="543"/>
      <c r="D2223" s="57" t="str">
        <f>IF('SOW Units'!E242="","",'SOW Units'!E242)</f>
        <v>Per Tank</v>
      </c>
      <c r="E2223" s="82">
        <f>'SOW Units'!M242</f>
        <v>0</v>
      </c>
      <c r="F2223" s="34">
        <f>'SOW Units'!G242</f>
        <v>2431.0100000000002</v>
      </c>
      <c r="G2223" s="244">
        <f t="shared" si="428"/>
        <v>0</v>
      </c>
      <c r="H2223" s="85">
        <v>0</v>
      </c>
      <c r="I2223" s="360">
        <f t="shared" si="429"/>
        <v>0</v>
      </c>
      <c r="J2223" s="89">
        <v>0</v>
      </c>
      <c r="K2223" s="244">
        <f t="shared" si="420"/>
        <v>0</v>
      </c>
      <c r="L2223" s="93">
        <f t="shared" si="430"/>
        <v>0</v>
      </c>
      <c r="M2223" s="375">
        <f t="shared" si="431"/>
        <v>0</v>
      </c>
      <c r="N2223" s="225" t="b">
        <f t="shared" si="427"/>
        <v>0</v>
      </c>
      <c r="O2223" s="36"/>
      <c r="P2223" s="36"/>
      <c r="Q2223" s="36"/>
      <c r="R2223" s="36"/>
    </row>
    <row r="2224" spans="1:18" s="8" customFormat="1" ht="16.5" hidden="1" customHeight="1" x14ac:dyDescent="0.35">
      <c r="A2224" s="122" t="str">
        <f>'SOW Units'!B243</f>
        <v>11-4.</v>
      </c>
      <c r="B2224" s="542" t="str">
        <f>IF('SOW Units'!C243="","",'SOW Units'!C243)</f>
        <v>Remove and Dispose Petroleum Storage Tank - &gt; 10,000 gal. capacity</v>
      </c>
      <c r="C2224" s="543"/>
      <c r="D2224" s="57" t="str">
        <f>IF('SOW Units'!E243="","",'SOW Units'!E243)</f>
        <v>Per Tank</v>
      </c>
      <c r="E2224" s="82">
        <f>'SOW Units'!M243</f>
        <v>0</v>
      </c>
      <c r="F2224" s="34">
        <f>'SOW Units'!G243</f>
        <v>4283.21</v>
      </c>
      <c r="G2224" s="244">
        <f t="shared" si="428"/>
        <v>0</v>
      </c>
      <c r="H2224" s="85">
        <v>0</v>
      </c>
      <c r="I2224" s="360">
        <f t="shared" si="429"/>
        <v>0</v>
      </c>
      <c r="J2224" s="89">
        <v>0</v>
      </c>
      <c r="K2224" s="244">
        <f t="shared" si="420"/>
        <v>0</v>
      </c>
      <c r="L2224" s="93">
        <f t="shared" si="430"/>
        <v>0</v>
      </c>
      <c r="M2224" s="375">
        <f t="shared" si="431"/>
        <v>0</v>
      </c>
      <c r="N2224" s="225" t="b">
        <f t="shared" si="427"/>
        <v>0</v>
      </c>
      <c r="O2224" s="36"/>
      <c r="P2224" s="36"/>
      <c r="Q2224" s="36"/>
      <c r="R2224" s="36"/>
    </row>
    <row r="2225" spans="1:18" s="8" customFormat="1" ht="17.25" hidden="1" customHeight="1" x14ac:dyDescent="0.35">
      <c r="A2225" s="253" t="str">
        <f>'SOW Units'!B244</f>
        <v>12.</v>
      </c>
      <c r="B2225" s="560" t="str">
        <f>IF('SOW Units'!C244="","",'SOW Units'!C244)</f>
        <v xml:space="preserve">DEBRIS, WASTE AND PRODUCT REMOVAL AND DISPOSAL </v>
      </c>
      <c r="C2225" s="561"/>
      <c r="D2225" s="206" t="str">
        <f>IF('SOW Units'!E244="","",'SOW Units'!E244)</f>
        <v/>
      </c>
      <c r="E2225" s="207"/>
      <c r="F2225" s="194"/>
      <c r="G2225" s="243"/>
      <c r="H2225" s="208"/>
      <c r="I2225" s="359"/>
      <c r="J2225" s="196"/>
      <c r="K2225" s="243"/>
      <c r="L2225" s="209"/>
      <c r="M2225" s="374"/>
      <c r="N2225" s="225" t="b">
        <f t="shared" si="427"/>
        <v>0</v>
      </c>
      <c r="O2225" s="36"/>
      <c r="P2225" s="36"/>
      <c r="Q2225" s="36"/>
      <c r="R2225" s="36"/>
    </row>
    <row r="2226" spans="1:18" s="9" customFormat="1" ht="16.5" hidden="1" customHeight="1" x14ac:dyDescent="0.35">
      <c r="A2226" s="122" t="str">
        <f>'SOW Units'!B245</f>
        <v>12-1.</v>
      </c>
      <c r="B2226" s="542" t="str">
        <f>IF('SOW Units'!C245="","",'SOW Units'!C245)</f>
        <v>Removal and Loading of Asphalt and/or Concrete - up to 4 inch thickness</v>
      </c>
      <c r="C2226" s="543"/>
      <c r="D2226" s="57" t="str">
        <f>IF('SOW Units'!E245="","",'SOW Units'!E245)</f>
        <v>Per Square Foot</v>
      </c>
      <c r="E2226" s="82">
        <f>'SOW Units'!M245</f>
        <v>0</v>
      </c>
      <c r="F2226" s="34">
        <f>'SOW Units'!G245</f>
        <v>3.32</v>
      </c>
      <c r="G2226" s="244">
        <f t="shared" ref="G2226:G2243" si="432">$F2226*E2226</f>
        <v>0</v>
      </c>
      <c r="H2226" s="85">
        <v>0</v>
      </c>
      <c r="I2226" s="360">
        <f t="shared" ref="I2226:I2243" si="433">H2226*F2226</f>
        <v>0</v>
      </c>
      <c r="J2226" s="89">
        <v>0</v>
      </c>
      <c r="K2226" s="244">
        <f t="shared" si="420"/>
        <v>0</v>
      </c>
      <c r="L2226" s="93">
        <f t="shared" ref="L2226:L2243" si="434">E2226-H2226-J2226</f>
        <v>0</v>
      </c>
      <c r="M2226" s="375">
        <f t="shared" ref="M2226:M2243" si="435">G2226-I2226-K2226</f>
        <v>0</v>
      </c>
      <c r="N2226" s="225" t="b">
        <f t="shared" si="427"/>
        <v>0</v>
      </c>
      <c r="O2226" s="45"/>
      <c r="P2226" s="45"/>
      <c r="Q2226" s="45"/>
      <c r="R2226" s="45"/>
    </row>
    <row r="2227" spans="1:18" s="9" customFormat="1" ht="16.5" hidden="1" customHeight="1" x14ac:dyDescent="0.35">
      <c r="A2227" s="122" t="str">
        <f>'SOW Units'!B246</f>
        <v>12-2.</v>
      </c>
      <c r="B2227" s="542" t="str">
        <f>IF('SOW Units'!C246="","",'SOW Units'!C246)</f>
        <v xml:space="preserve">Additional Removal/Loading Cost for Concrete - &gt; 4 inch thickness </v>
      </c>
      <c r="C2227" s="543"/>
      <c r="D2227" s="57" t="str">
        <f>IF('SOW Units'!E246="","",'SOW Units'!E246)</f>
        <v>Per Square Foot</v>
      </c>
      <c r="E2227" s="82">
        <f>'SOW Units'!M246</f>
        <v>0</v>
      </c>
      <c r="F2227" s="34">
        <f>'SOW Units'!G246</f>
        <v>4</v>
      </c>
      <c r="G2227" s="244">
        <f t="shared" si="432"/>
        <v>0</v>
      </c>
      <c r="H2227" s="85">
        <v>0</v>
      </c>
      <c r="I2227" s="360">
        <f t="shared" si="433"/>
        <v>0</v>
      </c>
      <c r="J2227" s="89">
        <v>0</v>
      </c>
      <c r="K2227" s="244">
        <f t="shared" si="420"/>
        <v>0</v>
      </c>
      <c r="L2227" s="93">
        <f t="shared" si="434"/>
        <v>0</v>
      </c>
      <c r="M2227" s="375">
        <f t="shared" si="435"/>
        <v>0</v>
      </c>
      <c r="N2227" s="225" t="b">
        <f t="shared" si="427"/>
        <v>0</v>
      </c>
      <c r="O2227" s="45"/>
      <c r="P2227" s="45"/>
      <c r="Q2227" s="45"/>
      <c r="R2227" s="45"/>
    </row>
    <row r="2228" spans="1:18" s="9" customFormat="1" ht="16.5" hidden="1" customHeight="1" x14ac:dyDescent="0.35">
      <c r="A2228" s="122" t="str">
        <f>'SOW Units'!B247</f>
        <v>12-3.</v>
      </c>
      <c r="B2228" s="542" t="str">
        <f>IF('SOW Units'!C247="","",'SOW Units'!C247)</f>
        <v xml:space="preserve">Loading, Transport and Disposal/Recycle Clean Overburden </v>
      </c>
      <c r="C2228" s="543"/>
      <c r="D2228" s="57" t="str">
        <f>IF('SOW Units'!E247="","",'SOW Units'!E247)</f>
        <v>Per Ton</v>
      </c>
      <c r="E2228" s="82">
        <f>'SOW Units'!M247</f>
        <v>0</v>
      </c>
      <c r="F2228" s="34">
        <f>'SOW Units'!G247</f>
        <v>55</v>
      </c>
      <c r="G2228" s="244">
        <f t="shared" si="432"/>
        <v>0</v>
      </c>
      <c r="H2228" s="85">
        <v>0</v>
      </c>
      <c r="I2228" s="360">
        <f t="shared" si="433"/>
        <v>0</v>
      </c>
      <c r="J2228" s="89">
        <v>0</v>
      </c>
      <c r="K2228" s="244">
        <f t="shared" si="420"/>
        <v>0</v>
      </c>
      <c r="L2228" s="93">
        <f t="shared" si="434"/>
        <v>0</v>
      </c>
      <c r="M2228" s="375">
        <f t="shared" si="435"/>
        <v>0</v>
      </c>
      <c r="N2228" s="225" t="b">
        <f t="shared" si="427"/>
        <v>0</v>
      </c>
      <c r="O2228" s="45"/>
      <c r="P2228" s="45"/>
      <c r="Q2228" s="45"/>
      <c r="R2228" s="45"/>
    </row>
    <row r="2229" spans="1:18" s="8" customFormat="1" ht="16.5" hidden="1" customHeight="1" x14ac:dyDescent="0.35">
      <c r="A2229" s="122" t="str">
        <f>'SOW Units'!B248</f>
        <v>12-4.</v>
      </c>
      <c r="B2229" s="542" t="str">
        <f>IF('SOW Units'!C248="","",'SOW Units'!C248)</f>
        <v xml:space="preserve">Transport and Disposal of Clean Concrete </v>
      </c>
      <c r="C2229" s="543"/>
      <c r="D2229" s="57" t="str">
        <f>IF('SOW Units'!E248="","",'SOW Units'!E248)</f>
        <v>Per Ton</v>
      </c>
      <c r="E2229" s="82">
        <f>'SOW Units'!M248</f>
        <v>0</v>
      </c>
      <c r="F2229" s="34">
        <f>'SOW Units'!G248</f>
        <v>44</v>
      </c>
      <c r="G2229" s="244">
        <f t="shared" si="432"/>
        <v>0</v>
      </c>
      <c r="H2229" s="85">
        <v>0</v>
      </c>
      <c r="I2229" s="360">
        <f t="shared" si="433"/>
        <v>0</v>
      </c>
      <c r="J2229" s="89">
        <v>0</v>
      </c>
      <c r="K2229" s="244">
        <f t="shared" si="420"/>
        <v>0</v>
      </c>
      <c r="L2229" s="93">
        <f t="shared" si="434"/>
        <v>0</v>
      </c>
      <c r="M2229" s="375">
        <f t="shared" si="435"/>
        <v>0</v>
      </c>
      <c r="N2229" s="225" t="b">
        <f t="shared" si="427"/>
        <v>0</v>
      </c>
      <c r="O2229" s="36"/>
      <c r="P2229" s="36"/>
      <c r="Q2229" s="36"/>
      <c r="R2229" s="36"/>
    </row>
    <row r="2230" spans="1:18" s="9" customFormat="1" ht="16.5" hidden="1" customHeight="1" x14ac:dyDescent="0.35">
      <c r="A2230" s="122" t="str">
        <f>'SOW Units'!B249</f>
        <v>12-5.</v>
      </c>
      <c r="B2230" s="542" t="str">
        <f>IF('SOW Units'!C249="","",'SOW Units'!C249)</f>
        <v xml:space="preserve">Transport and Disposal of Mixed Debris  </v>
      </c>
      <c r="C2230" s="543"/>
      <c r="D2230" s="57" t="str">
        <f>IF('SOW Units'!E249="","",'SOW Units'!E249)</f>
        <v>Per Ton</v>
      </c>
      <c r="E2230" s="82">
        <f>'SOW Units'!M249</f>
        <v>0</v>
      </c>
      <c r="F2230" s="34">
        <f>'SOW Units'!G249</f>
        <v>55.12</v>
      </c>
      <c r="G2230" s="244">
        <f t="shared" si="432"/>
        <v>0</v>
      </c>
      <c r="H2230" s="85">
        <v>0</v>
      </c>
      <c r="I2230" s="360">
        <f t="shared" si="433"/>
        <v>0</v>
      </c>
      <c r="J2230" s="89">
        <v>0</v>
      </c>
      <c r="K2230" s="244">
        <f t="shared" si="420"/>
        <v>0</v>
      </c>
      <c r="L2230" s="93">
        <f t="shared" si="434"/>
        <v>0</v>
      </c>
      <c r="M2230" s="375">
        <f t="shared" si="435"/>
        <v>0</v>
      </c>
      <c r="N2230" s="225" t="b">
        <f t="shared" si="427"/>
        <v>0</v>
      </c>
      <c r="O2230" s="45"/>
      <c r="P2230" s="45"/>
      <c r="Q2230" s="45"/>
      <c r="R2230" s="45"/>
    </row>
    <row r="2231" spans="1:18" s="9" customFormat="1" ht="16.5" hidden="1" customHeight="1" x14ac:dyDescent="0.35">
      <c r="A2231" s="122" t="str">
        <f>'SOW Units'!B250</f>
        <v>12-6.</v>
      </c>
      <c r="B2231" s="542" t="str">
        <f>IF('SOW Units'!C250="","",'SOW Units'!C250)</f>
        <v>Transport and Disposal of Petroleum Impacted Soil (includes drum)</v>
      </c>
      <c r="C2231" s="543"/>
      <c r="D2231" s="57" t="str">
        <f>IF('SOW Units'!E250="","",'SOW Units'!E250)</f>
        <v>Per Drum</v>
      </c>
      <c r="E2231" s="82">
        <f>'SOW Units'!M250</f>
        <v>0</v>
      </c>
      <c r="F2231" s="34">
        <f>'SOW Units'!G250</f>
        <v>191</v>
      </c>
      <c r="G2231" s="244">
        <f t="shared" si="432"/>
        <v>0</v>
      </c>
      <c r="H2231" s="85">
        <v>0</v>
      </c>
      <c r="I2231" s="360">
        <f t="shared" si="433"/>
        <v>0</v>
      </c>
      <c r="J2231" s="89">
        <v>0</v>
      </c>
      <c r="K2231" s="244">
        <f t="shared" si="420"/>
        <v>0</v>
      </c>
      <c r="L2231" s="93">
        <f t="shared" si="434"/>
        <v>0</v>
      </c>
      <c r="M2231" s="375">
        <f t="shared" si="435"/>
        <v>0</v>
      </c>
      <c r="N2231" s="225" t="b">
        <f t="shared" si="427"/>
        <v>0</v>
      </c>
      <c r="O2231" s="45"/>
      <c r="P2231" s="45"/>
      <c r="Q2231" s="45"/>
      <c r="R2231" s="45"/>
    </row>
    <row r="2232" spans="1:18" s="9" customFormat="1" ht="16.5" hidden="1" customHeight="1" x14ac:dyDescent="0.35">
      <c r="A2232" s="122" t="str">
        <f>'SOW Units'!B251</f>
        <v>12-7.</v>
      </c>
      <c r="B2232" s="542" t="str">
        <f>IF('SOW Units'!C251="","",'SOW Units'!C251)</f>
        <v>Transport Petroleum Impacted Soil (bulk) ≤ 100 miles</v>
      </c>
      <c r="C2232" s="543"/>
      <c r="D2232" s="57" t="str">
        <f>IF('SOW Units'!E251="","",'SOW Units'!E251)</f>
        <v>Per Ton</v>
      </c>
      <c r="E2232" s="82">
        <f>'SOW Units'!M251</f>
        <v>0</v>
      </c>
      <c r="F2232" s="34">
        <f>'SOW Units'!G251</f>
        <v>28</v>
      </c>
      <c r="G2232" s="244">
        <f t="shared" si="432"/>
        <v>0</v>
      </c>
      <c r="H2232" s="85">
        <v>0</v>
      </c>
      <c r="I2232" s="360">
        <f t="shared" si="433"/>
        <v>0</v>
      </c>
      <c r="J2232" s="89">
        <v>0</v>
      </c>
      <c r="K2232" s="244">
        <f t="shared" si="420"/>
        <v>0</v>
      </c>
      <c r="L2232" s="93">
        <f t="shared" si="434"/>
        <v>0</v>
      </c>
      <c r="M2232" s="375">
        <f t="shared" si="435"/>
        <v>0</v>
      </c>
      <c r="N2232" s="225" t="b">
        <f t="shared" si="427"/>
        <v>0</v>
      </c>
      <c r="O2232" s="45"/>
      <c r="P2232" s="45"/>
      <c r="Q2232" s="45"/>
      <c r="R2232" s="45"/>
    </row>
    <row r="2233" spans="1:18" s="9" customFormat="1" ht="16.5" hidden="1" customHeight="1" x14ac:dyDescent="0.35">
      <c r="A2233" s="122" t="str">
        <f>'SOW Units'!B252</f>
        <v>12-8.</v>
      </c>
      <c r="B2233" s="542" t="str">
        <f>IF('SOW Units'!C252="","",'SOW Units'!C252)</f>
        <v>Transport Petroleum Impacted Soil (bulk) &gt; 100 miles</v>
      </c>
      <c r="C2233" s="543"/>
      <c r="D2233" s="57" t="str">
        <f>IF('SOW Units'!E252="","",'SOW Units'!E252)</f>
        <v>Per Ton</v>
      </c>
      <c r="E2233" s="82">
        <f>'SOW Units'!M252</f>
        <v>0</v>
      </c>
      <c r="F2233" s="34">
        <f>'SOW Units'!G252</f>
        <v>40.950000000000003</v>
      </c>
      <c r="G2233" s="244">
        <f t="shared" si="432"/>
        <v>0</v>
      </c>
      <c r="H2233" s="85">
        <v>0</v>
      </c>
      <c r="I2233" s="360">
        <f t="shared" si="433"/>
        <v>0</v>
      </c>
      <c r="J2233" s="89">
        <v>0</v>
      </c>
      <c r="K2233" s="244">
        <f t="shared" si="420"/>
        <v>0</v>
      </c>
      <c r="L2233" s="93">
        <f t="shared" si="434"/>
        <v>0</v>
      </c>
      <c r="M2233" s="375">
        <f t="shared" si="435"/>
        <v>0</v>
      </c>
      <c r="N2233" s="225" t="b">
        <f t="shared" si="427"/>
        <v>0</v>
      </c>
      <c r="O2233" s="45"/>
      <c r="P2233" s="45"/>
      <c r="Q2233" s="45"/>
      <c r="R2233" s="45"/>
    </row>
    <row r="2234" spans="1:18" s="9" customFormat="1" ht="16.5" hidden="1" customHeight="1" x14ac:dyDescent="0.35">
      <c r="A2234" s="122" t="str">
        <f>'SOW Units'!B253</f>
        <v>12-9.</v>
      </c>
      <c r="B2234" s="542" t="str">
        <f>IF('SOW Units'!C253="","",'SOW Units'!C253)</f>
        <v>Disposal of Petroleum Impacted Soil at a Landfill (bulk) ≤ 450 tons</v>
      </c>
      <c r="C2234" s="543"/>
      <c r="D2234" s="57" t="str">
        <f>IF('SOW Units'!E253="","",'SOW Units'!E253)</f>
        <v>Per Ton</v>
      </c>
      <c r="E2234" s="82">
        <f>'SOW Units'!M253</f>
        <v>0</v>
      </c>
      <c r="F2234" s="34">
        <f>'SOW Units'!G253</f>
        <v>32.409999999999997</v>
      </c>
      <c r="G2234" s="244">
        <f t="shared" si="432"/>
        <v>0</v>
      </c>
      <c r="H2234" s="85">
        <v>0</v>
      </c>
      <c r="I2234" s="360">
        <f t="shared" si="433"/>
        <v>0</v>
      </c>
      <c r="J2234" s="89">
        <v>0</v>
      </c>
      <c r="K2234" s="244">
        <f t="shared" si="420"/>
        <v>0</v>
      </c>
      <c r="L2234" s="93">
        <f t="shared" si="434"/>
        <v>0</v>
      </c>
      <c r="M2234" s="375">
        <f t="shared" si="435"/>
        <v>0</v>
      </c>
      <c r="N2234" s="225" t="b">
        <f t="shared" si="427"/>
        <v>0</v>
      </c>
      <c r="O2234" s="45"/>
      <c r="P2234" s="45"/>
      <c r="Q2234" s="45"/>
      <c r="R2234" s="45"/>
    </row>
    <row r="2235" spans="1:18" s="9" customFormat="1" ht="16.5" hidden="1" customHeight="1" x14ac:dyDescent="0.35">
      <c r="A2235" s="122" t="str">
        <f>'SOW Units'!B254</f>
        <v>12-10.</v>
      </c>
      <c r="B2235" s="542" t="str">
        <f>IF('SOW Units'!C254="","",'SOW Units'!C254)</f>
        <v>Disposal of Petroleum Impacted Soil at a Landfill (bulk) &gt; 450 tons</v>
      </c>
      <c r="C2235" s="543"/>
      <c r="D2235" s="57" t="str">
        <f>IF('SOW Units'!E254="","",'SOW Units'!E254)</f>
        <v>Per Ton</v>
      </c>
      <c r="E2235" s="82">
        <f>'SOW Units'!M254</f>
        <v>0</v>
      </c>
      <c r="F2235" s="34">
        <f>'SOW Units'!G254</f>
        <v>32.409999999999997</v>
      </c>
      <c r="G2235" s="244">
        <f t="shared" si="432"/>
        <v>0</v>
      </c>
      <c r="H2235" s="85">
        <v>0</v>
      </c>
      <c r="I2235" s="360">
        <f t="shared" si="433"/>
        <v>0</v>
      </c>
      <c r="J2235" s="89">
        <v>0</v>
      </c>
      <c r="K2235" s="244">
        <f t="shared" si="420"/>
        <v>0</v>
      </c>
      <c r="L2235" s="93">
        <f t="shared" si="434"/>
        <v>0</v>
      </c>
      <c r="M2235" s="375">
        <f t="shared" si="435"/>
        <v>0</v>
      </c>
      <c r="N2235" s="225" t="b">
        <f t="shared" si="427"/>
        <v>0</v>
      </c>
      <c r="O2235" s="45"/>
      <c r="P2235" s="45"/>
      <c r="Q2235" s="45"/>
      <c r="R2235" s="45"/>
    </row>
    <row r="2236" spans="1:18" s="9" customFormat="1" ht="16.5" hidden="1" customHeight="1" x14ac:dyDescent="0.35">
      <c r="A2236" s="122" t="str">
        <f>'SOW Units'!B255</f>
        <v>12-11.</v>
      </c>
      <c r="B2236" s="542" t="str">
        <f>IF('SOW Units'!C255="","",'SOW Units'!C255)</f>
        <v>Disposal of Petroleum Impacted Soil at a Thermal Treatment Facility (bulk) ≤ 450 tons</v>
      </c>
      <c r="C2236" s="543"/>
      <c r="D2236" s="57" t="str">
        <f>IF('SOW Units'!E255="","",'SOW Units'!E255)</f>
        <v>Per Ton</v>
      </c>
      <c r="E2236" s="82">
        <f>'SOW Units'!M255</f>
        <v>0</v>
      </c>
      <c r="F2236" s="34">
        <f>'SOW Units'!G255</f>
        <v>35</v>
      </c>
      <c r="G2236" s="244">
        <f t="shared" si="432"/>
        <v>0</v>
      </c>
      <c r="H2236" s="85">
        <v>0</v>
      </c>
      <c r="I2236" s="360">
        <f t="shared" si="433"/>
        <v>0</v>
      </c>
      <c r="J2236" s="89">
        <v>0</v>
      </c>
      <c r="K2236" s="244">
        <f t="shared" si="420"/>
        <v>0</v>
      </c>
      <c r="L2236" s="93">
        <f t="shared" si="434"/>
        <v>0</v>
      </c>
      <c r="M2236" s="375">
        <f t="shared" si="435"/>
        <v>0</v>
      </c>
      <c r="N2236" s="225" t="b">
        <f t="shared" si="427"/>
        <v>0</v>
      </c>
      <c r="O2236" s="45"/>
      <c r="P2236" s="45"/>
      <c r="Q2236" s="45"/>
      <c r="R2236" s="45"/>
    </row>
    <row r="2237" spans="1:18" s="8" customFormat="1" ht="16.5" hidden="1" customHeight="1" x14ac:dyDescent="0.35">
      <c r="A2237" s="122" t="str">
        <f>'SOW Units'!B256</f>
        <v>12-12.</v>
      </c>
      <c r="B2237" s="542" t="str">
        <f>IF('SOW Units'!C256="","",'SOW Units'!C256)</f>
        <v>Disposal of Petroleum Impacted Soil at a Thermal Treatment Facility (bulk) &gt; 450 tons</v>
      </c>
      <c r="C2237" s="543"/>
      <c r="D2237" s="57" t="str">
        <f>IF('SOW Units'!E256="","",'SOW Units'!E256)</f>
        <v>Per Ton</v>
      </c>
      <c r="E2237" s="82">
        <f>'SOW Units'!M256</f>
        <v>0</v>
      </c>
      <c r="F2237" s="34">
        <f>'SOW Units'!G256</f>
        <v>35</v>
      </c>
      <c r="G2237" s="244">
        <f t="shared" si="432"/>
        <v>0</v>
      </c>
      <c r="H2237" s="85">
        <v>0</v>
      </c>
      <c r="I2237" s="360">
        <f t="shared" si="433"/>
        <v>0</v>
      </c>
      <c r="J2237" s="89">
        <v>0</v>
      </c>
      <c r="K2237" s="244">
        <f t="shared" si="420"/>
        <v>0</v>
      </c>
      <c r="L2237" s="93">
        <f t="shared" si="434"/>
        <v>0</v>
      </c>
      <c r="M2237" s="375">
        <f t="shared" si="435"/>
        <v>0</v>
      </c>
      <c r="N2237" s="225" t="b">
        <f t="shared" si="427"/>
        <v>0</v>
      </c>
      <c r="O2237" s="36"/>
      <c r="P2237" s="36"/>
      <c r="Q2237" s="36"/>
      <c r="R2237" s="36"/>
    </row>
    <row r="2238" spans="1:18" s="8" customFormat="1" ht="16.5" hidden="1" customHeight="1" x14ac:dyDescent="0.35">
      <c r="A2238" s="122" t="str">
        <f>'SOW Units'!B257</f>
        <v>12-13.</v>
      </c>
      <c r="B2238" s="542" t="str">
        <f>IF('SOW Units'!C257="","",'SOW Units'!C257)</f>
        <v>Transport and Disposal of Petroleum Contact Water (includes drum)</v>
      </c>
      <c r="C2238" s="543"/>
      <c r="D2238" s="57" t="str">
        <f>IF('SOW Units'!E257="","",'SOW Units'!E257)</f>
        <v>Per Drum</v>
      </c>
      <c r="E2238" s="82">
        <f>'SOW Units'!M257</f>
        <v>0</v>
      </c>
      <c r="F2238" s="34">
        <f>'SOW Units'!G257</f>
        <v>210</v>
      </c>
      <c r="G2238" s="244">
        <f t="shared" si="432"/>
        <v>0</v>
      </c>
      <c r="H2238" s="85">
        <v>0</v>
      </c>
      <c r="I2238" s="360">
        <f t="shared" si="433"/>
        <v>0</v>
      </c>
      <c r="J2238" s="89">
        <v>0</v>
      </c>
      <c r="K2238" s="244">
        <f t="shared" si="420"/>
        <v>0</v>
      </c>
      <c r="L2238" s="93">
        <f t="shared" si="434"/>
        <v>0</v>
      </c>
      <c r="M2238" s="375">
        <f t="shared" si="435"/>
        <v>0</v>
      </c>
      <c r="N2238" s="225" t="b">
        <f t="shared" si="427"/>
        <v>0</v>
      </c>
      <c r="O2238" s="36"/>
      <c r="P2238" s="36"/>
      <c r="Q2238" s="36"/>
      <c r="R2238" s="36"/>
    </row>
    <row r="2239" spans="1:18" s="8" customFormat="1" ht="16.5" hidden="1" customHeight="1" x14ac:dyDescent="0.35">
      <c r="A2239" s="122" t="str">
        <f>'SOW Units'!B258</f>
        <v>12-14.</v>
      </c>
      <c r="B2239" s="542" t="str">
        <f>IF('SOW Units'!C258="","",'SOW Units'!C258)</f>
        <v>Transport and Disposal of Petroleum Contact Water (bulk)</v>
      </c>
      <c r="C2239" s="543"/>
      <c r="D2239" s="57" t="str">
        <f>IF('SOW Units'!E258="","",'SOW Units'!E258)</f>
        <v>Per Gallon</v>
      </c>
      <c r="E2239" s="82">
        <f>'SOW Units'!M258</f>
        <v>0</v>
      </c>
      <c r="F2239" s="34">
        <f>'SOW Units'!G258</f>
        <v>1.4</v>
      </c>
      <c r="G2239" s="244">
        <f t="shared" si="432"/>
        <v>0</v>
      </c>
      <c r="H2239" s="85">
        <v>0</v>
      </c>
      <c r="I2239" s="360">
        <f t="shared" si="433"/>
        <v>0</v>
      </c>
      <c r="J2239" s="89">
        <v>0</v>
      </c>
      <c r="K2239" s="244">
        <f t="shared" si="420"/>
        <v>0</v>
      </c>
      <c r="L2239" s="93">
        <f t="shared" si="434"/>
        <v>0</v>
      </c>
      <c r="M2239" s="375">
        <f t="shared" si="435"/>
        <v>0</v>
      </c>
      <c r="N2239" s="225" t="b">
        <f t="shared" si="427"/>
        <v>0</v>
      </c>
      <c r="O2239" s="36"/>
      <c r="P2239" s="36"/>
      <c r="Q2239" s="36"/>
      <c r="R2239" s="36"/>
    </row>
    <row r="2240" spans="1:18" s="8" customFormat="1" ht="16.5" hidden="1" customHeight="1" x14ac:dyDescent="0.35">
      <c r="A2240" s="122" t="str">
        <f>'SOW Units'!B259</f>
        <v>12-15.</v>
      </c>
      <c r="B2240" s="542" t="str">
        <f>IF('SOW Units'!C259="","",'SOW Units'!C259)</f>
        <v>Transport and Disposal of Petroleum Product (includes drum)</v>
      </c>
      <c r="C2240" s="543"/>
      <c r="D2240" s="57" t="str">
        <f>IF('SOW Units'!E259="","",'SOW Units'!E259)</f>
        <v>Per Drum</v>
      </c>
      <c r="E2240" s="82">
        <f>'SOW Units'!M259</f>
        <v>0</v>
      </c>
      <c r="F2240" s="34">
        <f>'SOW Units'!G259</f>
        <v>231</v>
      </c>
      <c r="G2240" s="244">
        <f t="shared" si="432"/>
        <v>0</v>
      </c>
      <c r="H2240" s="85">
        <v>0</v>
      </c>
      <c r="I2240" s="360">
        <f t="shared" si="433"/>
        <v>0</v>
      </c>
      <c r="J2240" s="89">
        <v>0</v>
      </c>
      <c r="K2240" s="244">
        <f t="shared" si="420"/>
        <v>0</v>
      </c>
      <c r="L2240" s="93">
        <f t="shared" si="434"/>
        <v>0</v>
      </c>
      <c r="M2240" s="375">
        <f t="shared" si="435"/>
        <v>0</v>
      </c>
      <c r="N2240" s="225" t="b">
        <f t="shared" si="427"/>
        <v>0</v>
      </c>
      <c r="O2240" s="36"/>
      <c r="P2240" s="36"/>
      <c r="Q2240" s="36"/>
      <c r="R2240" s="36"/>
    </row>
    <row r="2241" spans="1:18" s="8" customFormat="1" ht="16.5" hidden="1" customHeight="1" x14ac:dyDescent="0.35">
      <c r="A2241" s="122" t="str">
        <f>'SOW Units'!B260</f>
        <v>12-16.</v>
      </c>
      <c r="B2241" s="542" t="str">
        <f>IF('SOW Units'!C260="","",'SOW Units'!C260)</f>
        <v>Transport and Disposal of Petroleum Product (bulk)</v>
      </c>
      <c r="C2241" s="543"/>
      <c r="D2241" s="57" t="str">
        <f>IF('SOW Units'!E260="","",'SOW Units'!E260)</f>
        <v>Per Gallon</v>
      </c>
      <c r="E2241" s="82">
        <f>'SOW Units'!M260</f>
        <v>0</v>
      </c>
      <c r="F2241" s="34">
        <f>'SOW Units'!G260</f>
        <v>1.55</v>
      </c>
      <c r="G2241" s="244">
        <f t="shared" si="432"/>
        <v>0</v>
      </c>
      <c r="H2241" s="85">
        <v>0</v>
      </c>
      <c r="I2241" s="360">
        <f t="shared" si="433"/>
        <v>0</v>
      </c>
      <c r="J2241" s="89">
        <v>0</v>
      </c>
      <c r="K2241" s="244">
        <f t="shared" si="420"/>
        <v>0</v>
      </c>
      <c r="L2241" s="93">
        <f t="shared" si="434"/>
        <v>0</v>
      </c>
      <c r="M2241" s="375">
        <f t="shared" si="435"/>
        <v>0</v>
      </c>
      <c r="N2241" s="225" t="b">
        <f t="shared" si="427"/>
        <v>0</v>
      </c>
      <c r="O2241" s="36"/>
      <c r="P2241" s="36"/>
      <c r="Q2241" s="36"/>
      <c r="R2241" s="36"/>
    </row>
    <row r="2242" spans="1:18" s="8" customFormat="1" ht="16.5" hidden="1" customHeight="1" x14ac:dyDescent="0.35">
      <c r="A2242" s="122" t="str">
        <f>'SOW Units'!B261</f>
        <v>12-17.</v>
      </c>
      <c r="B2242" s="542" t="str">
        <f>IF('SOW Units'!C261="","",'SOW Units'!C261)</f>
        <v>Delivery, Pick Up and Rental of 20 Cubic Yard Roll-Off Container</v>
      </c>
      <c r="C2242" s="543"/>
      <c r="D2242" s="57" t="str">
        <f>IF('SOW Units'!E261="","",'SOW Units'!E261)</f>
        <v>Per Week</v>
      </c>
      <c r="E2242" s="82">
        <f>'SOW Units'!M261</f>
        <v>0</v>
      </c>
      <c r="F2242" s="34">
        <f>'SOW Units'!G261</f>
        <v>937.65</v>
      </c>
      <c r="G2242" s="244">
        <f t="shared" si="432"/>
        <v>0</v>
      </c>
      <c r="H2242" s="85">
        <v>0</v>
      </c>
      <c r="I2242" s="360">
        <f t="shared" si="433"/>
        <v>0</v>
      </c>
      <c r="J2242" s="89">
        <v>0</v>
      </c>
      <c r="K2242" s="244">
        <f t="shared" si="420"/>
        <v>0</v>
      </c>
      <c r="L2242" s="93">
        <f t="shared" si="434"/>
        <v>0</v>
      </c>
      <c r="M2242" s="375">
        <f t="shared" si="435"/>
        <v>0</v>
      </c>
      <c r="N2242" s="225" t="b">
        <f t="shared" si="427"/>
        <v>0</v>
      </c>
      <c r="O2242" s="36"/>
      <c r="P2242" s="36"/>
      <c r="Q2242" s="36"/>
      <c r="R2242" s="36"/>
    </row>
    <row r="2243" spans="1:18" s="8" customFormat="1" ht="16.5" hidden="1" customHeight="1" x14ac:dyDescent="0.35">
      <c r="A2243" s="122" t="str">
        <f>'SOW Units'!B262</f>
        <v>12-18.</v>
      </c>
      <c r="B2243" s="542" t="str">
        <f>IF('SOW Units'!C262="","",'SOW Units'!C262)</f>
        <v>Additional Rental of 20 Cubic Yard Roll-Off Container</v>
      </c>
      <c r="C2243" s="543"/>
      <c r="D2243" s="57" t="str">
        <f>IF('SOW Units'!E262="","",'SOW Units'!E262)</f>
        <v>Per Week</v>
      </c>
      <c r="E2243" s="82">
        <f>'SOW Units'!M262</f>
        <v>0</v>
      </c>
      <c r="F2243" s="34">
        <f>'SOW Units'!G262</f>
        <v>393.75</v>
      </c>
      <c r="G2243" s="244">
        <f t="shared" si="432"/>
        <v>0</v>
      </c>
      <c r="H2243" s="85">
        <v>0</v>
      </c>
      <c r="I2243" s="360">
        <f t="shared" si="433"/>
        <v>0</v>
      </c>
      <c r="J2243" s="89">
        <v>0</v>
      </c>
      <c r="K2243" s="244">
        <f t="shared" si="420"/>
        <v>0</v>
      </c>
      <c r="L2243" s="93">
        <f t="shared" si="434"/>
        <v>0</v>
      </c>
      <c r="M2243" s="375">
        <f t="shared" si="435"/>
        <v>0</v>
      </c>
      <c r="N2243" s="225" t="b">
        <f t="shared" si="427"/>
        <v>0</v>
      </c>
      <c r="O2243" s="36"/>
      <c r="P2243" s="36"/>
      <c r="Q2243" s="36"/>
      <c r="R2243" s="36"/>
    </row>
    <row r="2244" spans="1:18" s="8" customFormat="1" ht="17.25" hidden="1" customHeight="1" x14ac:dyDescent="0.35">
      <c r="A2244" s="253" t="str">
        <f>'SOW Units'!B263</f>
        <v>13.</v>
      </c>
      <c r="B2244" s="560" t="str">
        <f>IF('SOW Units'!C263="","",'SOW Units'!C263)</f>
        <v>RESURFACING</v>
      </c>
      <c r="C2244" s="561"/>
      <c r="D2244" s="206" t="str">
        <f>IF('SOW Units'!E263="","",'SOW Units'!E263)</f>
        <v/>
      </c>
      <c r="E2244" s="207"/>
      <c r="F2244" s="194"/>
      <c r="G2244" s="243"/>
      <c r="H2244" s="208"/>
      <c r="I2244" s="359"/>
      <c r="J2244" s="196"/>
      <c r="K2244" s="243"/>
      <c r="L2244" s="209"/>
      <c r="M2244" s="374"/>
      <c r="N2244" s="225" t="b">
        <f t="shared" si="427"/>
        <v>0</v>
      </c>
      <c r="O2244" s="36"/>
      <c r="P2244" s="36"/>
      <c r="Q2244" s="36"/>
      <c r="R2244" s="36"/>
    </row>
    <row r="2245" spans="1:18" s="8" customFormat="1" ht="16.5" hidden="1" customHeight="1" x14ac:dyDescent="0.35">
      <c r="A2245" s="122" t="str">
        <f>'SOW Units'!B264</f>
        <v>13-1.</v>
      </c>
      <c r="B2245" s="542" t="str">
        <f>IF('SOW Units'!C264="","",'SOW Units'!C264)</f>
        <v>Asphalt Paving - 2 inch thickness (includes sub-base)</v>
      </c>
      <c r="C2245" s="543"/>
      <c r="D2245" s="57" t="str">
        <f>IF('SOW Units'!E264="","",'SOW Units'!E264)</f>
        <v>Per Square Foot</v>
      </c>
      <c r="E2245" s="82">
        <f>'SOW Units'!M264</f>
        <v>0</v>
      </c>
      <c r="F2245" s="34">
        <f>'SOW Units'!G264</f>
        <v>7.88</v>
      </c>
      <c r="G2245" s="244">
        <f t="shared" ref="G2245:G2251" si="436">$F2245*E2245</f>
        <v>0</v>
      </c>
      <c r="H2245" s="85">
        <v>0</v>
      </c>
      <c r="I2245" s="360">
        <f t="shared" ref="I2245:I2251" si="437">H2245*F2245</f>
        <v>0</v>
      </c>
      <c r="J2245" s="89">
        <v>0</v>
      </c>
      <c r="K2245" s="244">
        <f t="shared" si="420"/>
        <v>0</v>
      </c>
      <c r="L2245" s="93">
        <f t="shared" ref="L2245:L2251" si="438">E2245-H2245-J2245</f>
        <v>0</v>
      </c>
      <c r="M2245" s="375">
        <f t="shared" ref="M2245:M2251" si="439">G2245-I2245-K2245</f>
        <v>0</v>
      </c>
      <c r="N2245" s="225" t="b">
        <f t="shared" si="427"/>
        <v>0</v>
      </c>
      <c r="O2245" s="36"/>
      <c r="P2245" s="36"/>
      <c r="Q2245" s="36"/>
      <c r="R2245" s="36"/>
    </row>
    <row r="2246" spans="1:18" s="8" customFormat="1" ht="16.5" hidden="1" customHeight="1" x14ac:dyDescent="0.35">
      <c r="A2246" s="122" t="str">
        <f>'SOW Units'!B265</f>
        <v>13-2.</v>
      </c>
      <c r="B2246" s="542" t="str">
        <f>IF('SOW Units'!C265="","",'SOW Units'!C265)</f>
        <v xml:space="preserve">Asphalt Paving - additional 1 inch thickness </v>
      </c>
      <c r="C2246" s="543"/>
      <c r="D2246" s="57" t="str">
        <f>IF('SOW Units'!E265="","",'SOW Units'!E265)</f>
        <v>Per Square Foot</v>
      </c>
      <c r="E2246" s="82">
        <f>'SOW Units'!M265</f>
        <v>0</v>
      </c>
      <c r="F2246" s="34">
        <f>'SOW Units'!G265</f>
        <v>3.1</v>
      </c>
      <c r="G2246" s="244">
        <f t="shared" si="436"/>
        <v>0</v>
      </c>
      <c r="H2246" s="85">
        <v>0</v>
      </c>
      <c r="I2246" s="360">
        <f t="shared" si="437"/>
        <v>0</v>
      </c>
      <c r="J2246" s="89">
        <v>0</v>
      </c>
      <c r="K2246" s="244">
        <f t="shared" si="420"/>
        <v>0</v>
      </c>
      <c r="L2246" s="93">
        <f t="shared" si="438"/>
        <v>0</v>
      </c>
      <c r="M2246" s="375">
        <f t="shared" si="439"/>
        <v>0</v>
      </c>
      <c r="N2246" s="225" t="b">
        <f t="shared" si="427"/>
        <v>0</v>
      </c>
      <c r="O2246" s="36"/>
      <c r="P2246" s="36"/>
      <c r="Q2246" s="36"/>
      <c r="R2246" s="36"/>
    </row>
    <row r="2247" spans="1:18" s="8" customFormat="1" ht="16.5" hidden="1" customHeight="1" x14ac:dyDescent="0.35">
      <c r="A2247" s="122" t="str">
        <f>'SOW Units'!B266</f>
        <v>13-3.</v>
      </c>
      <c r="B2247" s="542" t="str">
        <f>IF('SOW Units'!C266="","",'SOW Units'!C266)</f>
        <v>Concrete Paving - 4 inch thickness (includes sub-base)</v>
      </c>
      <c r="C2247" s="543"/>
      <c r="D2247" s="57" t="str">
        <f>IF('SOW Units'!E266="","",'SOW Units'!E266)</f>
        <v>Per Square Foot</v>
      </c>
      <c r="E2247" s="82">
        <f>'SOW Units'!M266</f>
        <v>0</v>
      </c>
      <c r="F2247" s="34">
        <f>'SOW Units'!G266</f>
        <v>9.9</v>
      </c>
      <c r="G2247" s="244">
        <f t="shared" si="436"/>
        <v>0</v>
      </c>
      <c r="H2247" s="85">
        <v>0</v>
      </c>
      <c r="I2247" s="360">
        <f t="shared" si="437"/>
        <v>0</v>
      </c>
      <c r="J2247" s="89">
        <v>0</v>
      </c>
      <c r="K2247" s="244">
        <f t="shared" si="420"/>
        <v>0</v>
      </c>
      <c r="L2247" s="93">
        <f t="shared" si="438"/>
        <v>0</v>
      </c>
      <c r="M2247" s="375">
        <f t="shared" si="439"/>
        <v>0</v>
      </c>
      <c r="N2247" s="225" t="b">
        <f t="shared" si="427"/>
        <v>0</v>
      </c>
      <c r="O2247" s="36"/>
      <c r="P2247" s="36"/>
      <c r="Q2247" s="36"/>
      <c r="R2247" s="36"/>
    </row>
    <row r="2248" spans="1:18" s="8" customFormat="1" ht="16.5" hidden="1" customHeight="1" x14ac:dyDescent="0.35">
      <c r="A2248" s="122" t="str">
        <f>'SOW Units'!B267</f>
        <v>13-4.</v>
      </c>
      <c r="B2248" s="542" t="str">
        <f>IF('SOW Units'!C267="","",'SOW Units'!C267)</f>
        <v xml:space="preserve">Concrete Paving - additional 1 inch thickness </v>
      </c>
      <c r="C2248" s="543"/>
      <c r="D2248" s="57" t="str">
        <f>IF('SOW Units'!E267="","",'SOW Units'!E267)</f>
        <v>Per Square Foot</v>
      </c>
      <c r="E2248" s="82">
        <f>'SOW Units'!M267</f>
        <v>0</v>
      </c>
      <c r="F2248" s="34">
        <f>'SOW Units'!G267</f>
        <v>2.52</v>
      </c>
      <c r="G2248" s="244">
        <f t="shared" si="436"/>
        <v>0</v>
      </c>
      <c r="H2248" s="85">
        <v>0</v>
      </c>
      <c r="I2248" s="360">
        <f t="shared" si="437"/>
        <v>0</v>
      </c>
      <c r="J2248" s="89">
        <v>0</v>
      </c>
      <c r="K2248" s="244">
        <f t="shared" si="420"/>
        <v>0</v>
      </c>
      <c r="L2248" s="93">
        <f t="shared" si="438"/>
        <v>0</v>
      </c>
      <c r="M2248" s="375">
        <f t="shared" si="439"/>
        <v>0</v>
      </c>
      <c r="N2248" s="225" t="b">
        <f t="shared" si="427"/>
        <v>0</v>
      </c>
      <c r="O2248" s="36"/>
      <c r="P2248" s="36"/>
      <c r="Q2248" s="36"/>
      <c r="R2248" s="36"/>
    </row>
    <row r="2249" spans="1:18" s="8" customFormat="1" ht="16.5" hidden="1" customHeight="1" x14ac:dyDescent="0.35">
      <c r="A2249" s="122" t="str">
        <f>'SOW Units'!B268</f>
        <v>13-5.</v>
      </c>
      <c r="B2249" s="542" t="str">
        <f>IF('SOW Units'!C268="","",'SOW Units'!C268)</f>
        <v>Crushed Lime Rock Cover - 2 inch thickness</v>
      </c>
      <c r="C2249" s="543"/>
      <c r="D2249" s="57" t="str">
        <f>IF('SOW Units'!E268="","",'SOW Units'!E268)</f>
        <v>Per Square Foot</v>
      </c>
      <c r="E2249" s="82">
        <f>'SOW Units'!M268</f>
        <v>0</v>
      </c>
      <c r="F2249" s="34">
        <f>'SOW Units'!G268</f>
        <v>3.3</v>
      </c>
      <c r="G2249" s="244">
        <f t="shared" si="436"/>
        <v>0</v>
      </c>
      <c r="H2249" s="85">
        <v>0</v>
      </c>
      <c r="I2249" s="360">
        <f t="shared" si="437"/>
        <v>0</v>
      </c>
      <c r="J2249" s="89">
        <v>0</v>
      </c>
      <c r="K2249" s="244">
        <f t="shared" si="420"/>
        <v>0</v>
      </c>
      <c r="L2249" s="93">
        <f t="shared" si="438"/>
        <v>0</v>
      </c>
      <c r="M2249" s="375">
        <f t="shared" si="439"/>
        <v>0</v>
      </c>
      <c r="N2249" s="225" t="b">
        <f t="shared" si="427"/>
        <v>0</v>
      </c>
      <c r="O2249" s="36"/>
      <c r="P2249" s="36"/>
      <c r="Q2249" s="36"/>
      <c r="R2249" s="36"/>
    </row>
    <row r="2250" spans="1:18" s="8" customFormat="1" ht="16.5" hidden="1" customHeight="1" x14ac:dyDescent="0.35">
      <c r="A2250" s="122" t="str">
        <f>'SOW Units'!B269</f>
        <v>13-6.</v>
      </c>
      <c r="B2250" s="542" t="str">
        <f>IF('SOW Units'!C269="","",'SOW Units'!C269)</f>
        <v>Grass - Sod</v>
      </c>
      <c r="C2250" s="543"/>
      <c r="D2250" s="57" t="str">
        <f>IF('SOW Units'!E269="","",'SOW Units'!E269)</f>
        <v>Per Square Foot</v>
      </c>
      <c r="E2250" s="82">
        <f>'SOW Units'!M269</f>
        <v>0</v>
      </c>
      <c r="F2250" s="34">
        <f>'SOW Units'!G269</f>
        <v>1.72</v>
      </c>
      <c r="G2250" s="244">
        <f t="shared" si="436"/>
        <v>0</v>
      </c>
      <c r="H2250" s="85">
        <v>0</v>
      </c>
      <c r="I2250" s="360">
        <f t="shared" si="437"/>
        <v>0</v>
      </c>
      <c r="J2250" s="89">
        <v>0</v>
      </c>
      <c r="K2250" s="244">
        <f t="shared" ref="K2250:K2312" si="440">$F2250*J2250</f>
        <v>0</v>
      </c>
      <c r="L2250" s="93">
        <f t="shared" si="438"/>
        <v>0</v>
      </c>
      <c r="M2250" s="375">
        <f t="shared" si="439"/>
        <v>0</v>
      </c>
      <c r="N2250" s="225" t="b">
        <f t="shared" si="427"/>
        <v>0</v>
      </c>
      <c r="O2250" s="36"/>
      <c r="P2250" s="36"/>
      <c r="Q2250" s="36"/>
      <c r="R2250" s="36"/>
    </row>
    <row r="2251" spans="1:18" s="8" customFormat="1" ht="16.5" hidden="1" customHeight="1" x14ac:dyDescent="0.35">
      <c r="A2251" s="122" t="str">
        <f>'SOW Units'!B270</f>
        <v>13-7.</v>
      </c>
      <c r="B2251" s="542" t="str">
        <f>IF('SOW Units'!C270="","",'SOW Units'!C270)</f>
        <v xml:space="preserve">Grass - Seed and Mulch </v>
      </c>
      <c r="C2251" s="543"/>
      <c r="D2251" s="57" t="str">
        <f>IF('SOW Units'!E270="","",'SOW Units'!E270)</f>
        <v>Per Square Foot</v>
      </c>
      <c r="E2251" s="82">
        <f>'SOW Units'!M270</f>
        <v>0</v>
      </c>
      <c r="F2251" s="34">
        <f>'SOW Units'!G270</f>
        <v>0.8</v>
      </c>
      <c r="G2251" s="244">
        <f t="shared" si="436"/>
        <v>0</v>
      </c>
      <c r="H2251" s="85">
        <v>0</v>
      </c>
      <c r="I2251" s="360">
        <f t="shared" si="437"/>
        <v>0</v>
      </c>
      <c r="J2251" s="89">
        <v>0</v>
      </c>
      <c r="K2251" s="244">
        <f t="shared" si="440"/>
        <v>0</v>
      </c>
      <c r="L2251" s="93">
        <f t="shared" si="438"/>
        <v>0</v>
      </c>
      <c r="M2251" s="375">
        <f t="shared" si="439"/>
        <v>0</v>
      </c>
      <c r="N2251" s="225" t="b">
        <f t="shared" si="427"/>
        <v>0</v>
      </c>
      <c r="O2251" s="36"/>
      <c r="P2251" s="36"/>
      <c r="Q2251" s="36"/>
      <c r="R2251" s="36"/>
    </row>
    <row r="2252" spans="1:18" s="8" customFormat="1" ht="17.25" hidden="1" customHeight="1" x14ac:dyDescent="0.35">
      <c r="A2252" s="253" t="str">
        <f>'SOW Units'!B271</f>
        <v>14.</v>
      </c>
      <c r="B2252" s="560" t="str">
        <f>IF('SOW Units'!C271="","",'SOW Units'!C271)</f>
        <v>IN-SITU INJECTION</v>
      </c>
      <c r="C2252" s="561"/>
      <c r="D2252" s="206" t="str">
        <f>IF('SOW Units'!E271="","",'SOW Units'!E271)</f>
        <v/>
      </c>
      <c r="E2252" s="207"/>
      <c r="F2252" s="194"/>
      <c r="G2252" s="243"/>
      <c r="H2252" s="208"/>
      <c r="I2252" s="359"/>
      <c r="J2252" s="196"/>
      <c r="K2252" s="243"/>
      <c r="L2252" s="209"/>
      <c r="M2252" s="374"/>
      <c r="N2252" s="225" t="b">
        <f t="shared" si="427"/>
        <v>0</v>
      </c>
      <c r="O2252" s="36"/>
      <c r="P2252" s="36"/>
      <c r="Q2252" s="36"/>
      <c r="R2252" s="36"/>
    </row>
    <row r="2253" spans="1:18" s="8" customFormat="1" ht="16.5" hidden="1" customHeight="1" x14ac:dyDescent="0.35">
      <c r="A2253" s="122" t="str">
        <f>'SOW Units'!B272</f>
        <v>14-1.a.</v>
      </c>
      <c r="B2253" s="542" t="str">
        <f>IF('SOW Units'!C272="","",'SOW Units'!C272)</f>
        <v>Direct Push Boring with In-Situ Injection</v>
      </c>
      <c r="C2253" s="543"/>
      <c r="D2253" s="57" t="str">
        <f>IF('SOW Units'!E272="","",'SOW Units'!E272)</f>
        <v>Per Day</v>
      </c>
      <c r="E2253" s="82">
        <f>'SOW Units'!M272</f>
        <v>0</v>
      </c>
      <c r="F2253" s="34">
        <f>'SOW Units'!G272</f>
        <v>5145</v>
      </c>
      <c r="G2253" s="244">
        <f t="shared" ref="G2253:G2257" si="441">$F2253*E2253</f>
        <v>0</v>
      </c>
      <c r="H2253" s="85">
        <v>0</v>
      </c>
      <c r="I2253" s="360">
        <f t="shared" ref="I2253:I2257" si="442">H2253*F2253</f>
        <v>0</v>
      </c>
      <c r="J2253" s="89">
        <v>0</v>
      </c>
      <c r="K2253" s="244">
        <f t="shared" si="440"/>
        <v>0</v>
      </c>
      <c r="L2253" s="93">
        <f t="shared" ref="L2253:L2257" si="443">E2253-H2253-J2253</f>
        <v>0</v>
      </c>
      <c r="M2253" s="375">
        <f t="shared" ref="M2253:M2257" si="444">G2253-I2253-K2253</f>
        <v>0</v>
      </c>
      <c r="N2253" s="225" t="b">
        <f t="shared" si="427"/>
        <v>0</v>
      </c>
      <c r="O2253" s="36"/>
      <c r="P2253" s="36"/>
      <c r="Q2253" s="36"/>
      <c r="R2253" s="36"/>
    </row>
    <row r="2254" spans="1:18" s="8" customFormat="1" ht="16.5" hidden="1" customHeight="1" x14ac:dyDescent="0.35">
      <c r="A2254" s="122" t="str">
        <f>'SOW Units'!B273</f>
        <v>14-2.a.</v>
      </c>
      <c r="B2254" s="542" t="str">
        <f>IF('SOW Units'!C273="","",'SOW Units'!C273)</f>
        <v>In-Situ Injection Into Existing Well/Treatment Point</v>
      </c>
      <c r="C2254" s="543"/>
      <c r="D2254" s="57" t="str">
        <f>IF('SOW Units'!E273="","",'SOW Units'!E273)</f>
        <v>Per Day</v>
      </c>
      <c r="E2254" s="82">
        <f>'SOW Units'!M273</f>
        <v>0</v>
      </c>
      <c r="F2254" s="34">
        <f>'SOW Units'!G273</f>
        <v>4079.25</v>
      </c>
      <c r="G2254" s="244">
        <f t="shared" si="441"/>
        <v>0</v>
      </c>
      <c r="H2254" s="85">
        <v>0</v>
      </c>
      <c r="I2254" s="360">
        <f t="shared" si="442"/>
        <v>0</v>
      </c>
      <c r="J2254" s="89">
        <v>0</v>
      </c>
      <c r="K2254" s="244">
        <f t="shared" si="440"/>
        <v>0</v>
      </c>
      <c r="L2254" s="93">
        <f t="shared" si="443"/>
        <v>0</v>
      </c>
      <c r="M2254" s="375">
        <f t="shared" si="444"/>
        <v>0</v>
      </c>
      <c r="N2254" s="225" t="b">
        <f t="shared" si="427"/>
        <v>0</v>
      </c>
      <c r="O2254" s="36"/>
      <c r="P2254" s="36"/>
      <c r="Q2254" s="36"/>
      <c r="R2254" s="36"/>
    </row>
    <row r="2255" spans="1:18" s="8" customFormat="1" ht="16.5" hidden="1" customHeight="1" x14ac:dyDescent="0.35">
      <c r="A2255" s="122" t="str">
        <f>'SOW Units'!B274</f>
        <v>14-3.</v>
      </c>
      <c r="B2255" s="542" t="str">
        <f>IF('SOW Units'!C274="","",'SOW Units'!C274)</f>
        <v>Materials to be Injected</v>
      </c>
      <c r="C2255" s="543"/>
      <c r="D2255" s="57" t="str">
        <f>IF('SOW Units'!E274="","",'SOW Units'!E274)</f>
        <v>Reimbursable*</v>
      </c>
      <c r="E2255" s="82">
        <f>'SOW Units'!M274</f>
        <v>0</v>
      </c>
      <c r="F2255" s="34">
        <f>'SOW Units'!G274</f>
        <v>1</v>
      </c>
      <c r="G2255" s="244">
        <f t="shared" si="441"/>
        <v>0</v>
      </c>
      <c r="H2255" s="85">
        <v>0</v>
      </c>
      <c r="I2255" s="360">
        <f t="shared" si="442"/>
        <v>0</v>
      </c>
      <c r="J2255" s="89">
        <v>0</v>
      </c>
      <c r="K2255" s="244">
        <f t="shared" si="440"/>
        <v>0</v>
      </c>
      <c r="L2255" s="93">
        <f t="shared" si="443"/>
        <v>0</v>
      </c>
      <c r="M2255" s="375">
        <f t="shared" si="444"/>
        <v>0</v>
      </c>
      <c r="N2255" s="225" t="b">
        <f t="shared" si="427"/>
        <v>0</v>
      </c>
      <c r="O2255" s="36"/>
      <c r="P2255" s="36"/>
      <c r="Q2255" s="36"/>
      <c r="R2255" s="36"/>
    </row>
    <row r="2256" spans="1:18" s="8" customFormat="1" ht="16.5" hidden="1" customHeight="1" x14ac:dyDescent="0.35">
      <c r="A2256" s="122" t="str">
        <f>'SOW Units'!B275</f>
        <v>14-4.</v>
      </c>
      <c r="B2256" s="542" t="str">
        <f>IF('SOW Units'!C275="","",'SOW Units'!C275)</f>
        <v>Groundwater Injection System (not by direct push)</v>
      </c>
      <c r="C2256" s="543"/>
      <c r="D2256" s="57" t="str">
        <f>IF('SOW Units'!E275="","",'SOW Units'!E275)</f>
        <v>Per Week</v>
      </c>
      <c r="E2256" s="82">
        <f>'SOW Units'!M275</f>
        <v>0</v>
      </c>
      <c r="F2256" s="34">
        <f>'SOW Units'!G275</f>
        <v>5565</v>
      </c>
      <c r="G2256" s="244">
        <f t="shared" si="441"/>
        <v>0</v>
      </c>
      <c r="H2256" s="85">
        <v>0</v>
      </c>
      <c r="I2256" s="360">
        <f t="shared" si="442"/>
        <v>0</v>
      </c>
      <c r="J2256" s="89">
        <v>0</v>
      </c>
      <c r="K2256" s="244">
        <f t="shared" si="440"/>
        <v>0</v>
      </c>
      <c r="L2256" s="93">
        <f t="shared" si="443"/>
        <v>0</v>
      </c>
      <c r="M2256" s="375">
        <f t="shared" si="444"/>
        <v>0</v>
      </c>
      <c r="N2256" s="225" t="b">
        <f t="shared" si="427"/>
        <v>0</v>
      </c>
      <c r="O2256" s="36"/>
      <c r="P2256" s="36"/>
      <c r="Q2256" s="36"/>
      <c r="R2256" s="36"/>
    </row>
    <row r="2257" spans="1:18" s="8" customFormat="1" ht="16.5" hidden="1" customHeight="1" x14ac:dyDescent="0.35">
      <c r="A2257" s="122" t="str">
        <f>'SOW Units'!B276</f>
        <v>14-5.</v>
      </c>
      <c r="B2257" s="542" t="str">
        <f>IF('SOW Units'!C276="","",'SOW Units'!C276)</f>
        <v>Groundwater Injection System (not by direct push)</v>
      </c>
      <c r="C2257" s="543"/>
      <c r="D2257" s="57" t="str">
        <f>IF('SOW Units'!E276="","",'SOW Units'!E276)</f>
        <v>Per Month</v>
      </c>
      <c r="E2257" s="82">
        <f>'SOW Units'!M276</f>
        <v>0</v>
      </c>
      <c r="F2257" s="34">
        <f>'SOW Units'!G276</f>
        <v>9030</v>
      </c>
      <c r="G2257" s="244">
        <f t="shared" si="441"/>
        <v>0</v>
      </c>
      <c r="H2257" s="85">
        <v>0</v>
      </c>
      <c r="I2257" s="360">
        <f t="shared" si="442"/>
        <v>0</v>
      </c>
      <c r="J2257" s="89">
        <v>0</v>
      </c>
      <c r="K2257" s="244">
        <f t="shared" si="440"/>
        <v>0</v>
      </c>
      <c r="L2257" s="93">
        <f t="shared" si="443"/>
        <v>0</v>
      </c>
      <c r="M2257" s="375">
        <f t="shared" si="444"/>
        <v>0</v>
      </c>
      <c r="N2257" s="225" t="b">
        <f t="shared" si="427"/>
        <v>0</v>
      </c>
      <c r="O2257" s="36"/>
      <c r="P2257" s="36"/>
      <c r="Q2257" s="36"/>
      <c r="R2257" s="36"/>
    </row>
    <row r="2258" spans="1:18" s="8" customFormat="1" ht="17.25" hidden="1" customHeight="1" x14ac:dyDescent="0.35">
      <c r="A2258" s="253" t="str">
        <f>'SOW Units'!B277</f>
        <v>15.</v>
      </c>
      <c r="B2258" s="560" t="str">
        <f>IF('SOW Units'!C277="","",'SOW Units'!C277)</f>
        <v>REMEDIAL ACTION CONSTRUCTION</v>
      </c>
      <c r="C2258" s="561"/>
      <c r="D2258" s="206" t="str">
        <f>IF('SOW Units'!E277="","",'SOW Units'!E277)</f>
        <v/>
      </c>
      <c r="E2258" s="207"/>
      <c r="F2258" s="194"/>
      <c r="G2258" s="243"/>
      <c r="H2258" s="208"/>
      <c r="I2258" s="359"/>
      <c r="J2258" s="196"/>
      <c r="K2258" s="243"/>
      <c r="L2258" s="209"/>
      <c r="M2258" s="374"/>
      <c r="N2258" s="225" t="b">
        <f t="shared" si="427"/>
        <v>0</v>
      </c>
      <c r="O2258" s="36"/>
      <c r="P2258" s="36"/>
      <c r="Q2258" s="36"/>
      <c r="R2258" s="36"/>
    </row>
    <row r="2259" spans="1:18" s="8" customFormat="1" ht="17.25" hidden="1" customHeight="1" x14ac:dyDescent="0.35">
      <c r="A2259" s="253" t="str">
        <f>'SOW Units'!B278</f>
        <v>15.A.</v>
      </c>
      <c r="B2259" s="560" t="str">
        <f>IF('SOW Units'!C278="","",'SOW Units'!C278)</f>
        <v>TRENCHING</v>
      </c>
      <c r="C2259" s="561"/>
      <c r="D2259" s="206" t="str">
        <f>IF('SOW Units'!E278="","",'SOW Units'!E278)</f>
        <v/>
      </c>
      <c r="E2259" s="207"/>
      <c r="F2259" s="194"/>
      <c r="G2259" s="243"/>
      <c r="H2259" s="208"/>
      <c r="I2259" s="359"/>
      <c r="J2259" s="196"/>
      <c r="K2259" s="243"/>
      <c r="L2259" s="209"/>
      <c r="M2259" s="374"/>
      <c r="N2259" s="225" t="b">
        <f t="shared" si="427"/>
        <v>0</v>
      </c>
      <c r="O2259" s="36"/>
      <c r="P2259" s="36"/>
      <c r="Q2259" s="36"/>
      <c r="R2259" s="36"/>
    </row>
    <row r="2260" spans="1:18" s="8" customFormat="1" ht="32.25" hidden="1" customHeight="1" x14ac:dyDescent="0.35">
      <c r="A2260" s="122" t="str">
        <f>'SOW Units'!B279</f>
        <v>15-1.a.</v>
      </c>
      <c r="B2260" s="542" t="str">
        <f>IF('SOW Units'!C279="","",'SOW Units'!C279)</f>
        <v>Trenching and Installation of 1-10 Plumbing (and Electrical) Lines in Trench</v>
      </c>
      <c r="C2260" s="543"/>
      <c r="D2260" s="252" t="str">
        <f>IF('SOW Units'!E279="","",'SOW Units'!E279)</f>
        <v>Per Linear Foot of Trench</v>
      </c>
      <c r="E2260" s="82">
        <f>'SOW Units'!M279</f>
        <v>0</v>
      </c>
      <c r="F2260" s="34">
        <f>'SOW Units'!G279</f>
        <v>48.61</v>
      </c>
      <c r="G2260" s="244">
        <f t="shared" ref="G2260:G2267" si="445">$F2260*E2260</f>
        <v>0</v>
      </c>
      <c r="H2260" s="85">
        <v>0</v>
      </c>
      <c r="I2260" s="360">
        <f t="shared" ref="I2260:I2267" si="446">H2260*F2260</f>
        <v>0</v>
      </c>
      <c r="J2260" s="89">
        <v>0</v>
      </c>
      <c r="K2260" s="244">
        <f t="shared" si="440"/>
        <v>0</v>
      </c>
      <c r="L2260" s="93">
        <f t="shared" ref="L2260:L2267" si="447">E2260-H2260-J2260</f>
        <v>0</v>
      </c>
      <c r="M2260" s="375">
        <f t="shared" ref="M2260:M2267" si="448">G2260-I2260-K2260</f>
        <v>0</v>
      </c>
      <c r="N2260" s="225" t="b">
        <f t="shared" si="427"/>
        <v>0</v>
      </c>
      <c r="O2260" s="36"/>
      <c r="P2260" s="36"/>
      <c r="Q2260" s="36"/>
      <c r="R2260" s="36"/>
    </row>
    <row r="2261" spans="1:18" s="8" customFormat="1" ht="32.25" hidden="1" customHeight="1" x14ac:dyDescent="0.35">
      <c r="A2261" s="122" t="str">
        <f>'SOW Units'!B280</f>
        <v>15-1.b.</v>
      </c>
      <c r="B2261" s="542" t="str">
        <f>IF('SOW Units'!C280="","",'SOW Units'!C280)</f>
        <v>Trenching and Installation of 11 - 20  Lines</v>
      </c>
      <c r="C2261" s="543"/>
      <c r="D2261" s="252" t="str">
        <f>IF('SOW Units'!E280="","",'SOW Units'!E280)</f>
        <v>Per Linear Foot of Trench</v>
      </c>
      <c r="E2261" s="82">
        <f>'SOW Units'!M280</f>
        <v>0</v>
      </c>
      <c r="F2261" s="34">
        <f>'SOW Units'!G280</f>
        <v>60.76</v>
      </c>
      <c r="G2261" s="244">
        <f t="shared" si="445"/>
        <v>0</v>
      </c>
      <c r="H2261" s="85">
        <v>0</v>
      </c>
      <c r="I2261" s="360">
        <f t="shared" si="446"/>
        <v>0</v>
      </c>
      <c r="J2261" s="89">
        <v>0</v>
      </c>
      <c r="K2261" s="244">
        <f t="shared" si="440"/>
        <v>0</v>
      </c>
      <c r="L2261" s="93">
        <f t="shared" si="447"/>
        <v>0</v>
      </c>
      <c r="M2261" s="375">
        <f t="shared" si="448"/>
        <v>0</v>
      </c>
      <c r="N2261" s="225" t="b">
        <f t="shared" si="427"/>
        <v>0</v>
      </c>
      <c r="O2261" s="36"/>
      <c r="P2261" s="36"/>
      <c r="Q2261" s="36"/>
      <c r="R2261" s="36"/>
    </row>
    <row r="2262" spans="1:18" s="8" customFormat="1" ht="32.25" hidden="1" customHeight="1" x14ac:dyDescent="0.35">
      <c r="A2262" s="122" t="str">
        <f>'SOW Units'!B281</f>
        <v>15-1.c.</v>
      </c>
      <c r="B2262" s="542" t="str">
        <f>IF('SOW Units'!C281="","",'SOW Units'!C281)</f>
        <v>Trenching and Installation of 21 - 30 Lines</v>
      </c>
      <c r="C2262" s="543"/>
      <c r="D2262" s="252" t="str">
        <f>IF('SOW Units'!E281="","",'SOW Units'!E281)</f>
        <v>Per Linear Foot of Trench</v>
      </c>
      <c r="E2262" s="82">
        <f>'SOW Units'!M281</f>
        <v>0</v>
      </c>
      <c r="F2262" s="34">
        <f>'SOW Units'!G281</f>
        <v>72.92</v>
      </c>
      <c r="G2262" s="244">
        <f t="shared" si="445"/>
        <v>0</v>
      </c>
      <c r="H2262" s="85">
        <v>0</v>
      </c>
      <c r="I2262" s="360">
        <f t="shared" si="446"/>
        <v>0</v>
      </c>
      <c r="J2262" s="89">
        <v>0</v>
      </c>
      <c r="K2262" s="244">
        <f t="shared" si="440"/>
        <v>0</v>
      </c>
      <c r="L2262" s="93">
        <f t="shared" si="447"/>
        <v>0</v>
      </c>
      <c r="M2262" s="375">
        <f t="shared" si="448"/>
        <v>0</v>
      </c>
      <c r="N2262" s="225" t="b">
        <f t="shared" si="427"/>
        <v>0</v>
      </c>
      <c r="O2262" s="36"/>
      <c r="P2262" s="36"/>
      <c r="Q2262" s="36"/>
      <c r="R2262" s="36"/>
    </row>
    <row r="2263" spans="1:18" s="8" customFormat="1" ht="32.25" hidden="1" customHeight="1" x14ac:dyDescent="0.35">
      <c r="A2263" s="122" t="str">
        <f>'SOW Units'!B282</f>
        <v>15-1.d.</v>
      </c>
      <c r="B2263" s="542" t="str">
        <f>IF('SOW Units'!C282="","",'SOW Units'!C282)</f>
        <v>Trenching and Installation of Additional 1-10 Lines Greater Than 30 Lines</v>
      </c>
      <c r="C2263" s="543"/>
      <c r="D2263" s="252" t="str">
        <f>IF('SOW Units'!E282="","",'SOW Units'!E282)</f>
        <v>Per Linear Foot of Trench</v>
      </c>
      <c r="E2263" s="82">
        <f>'SOW Units'!M282</f>
        <v>0</v>
      </c>
      <c r="F2263" s="34">
        <f>'SOW Units'!G282</f>
        <v>30.37</v>
      </c>
      <c r="G2263" s="244">
        <f t="shared" si="445"/>
        <v>0</v>
      </c>
      <c r="H2263" s="85">
        <v>0</v>
      </c>
      <c r="I2263" s="360">
        <f t="shared" si="446"/>
        <v>0</v>
      </c>
      <c r="J2263" s="89">
        <v>0</v>
      </c>
      <c r="K2263" s="244">
        <f t="shared" si="440"/>
        <v>0</v>
      </c>
      <c r="L2263" s="93">
        <f t="shared" si="447"/>
        <v>0</v>
      </c>
      <c r="M2263" s="375">
        <f t="shared" si="448"/>
        <v>0</v>
      </c>
      <c r="N2263" s="225" t="b">
        <f t="shared" si="427"/>
        <v>0</v>
      </c>
      <c r="O2263" s="36"/>
      <c r="P2263" s="36"/>
      <c r="Q2263" s="36"/>
      <c r="R2263" s="36"/>
    </row>
    <row r="2264" spans="1:18" s="8" customFormat="1" ht="32.25" hidden="1" customHeight="1" x14ac:dyDescent="0.35">
      <c r="A2264" s="122" t="str">
        <f>'SOW Units'!B283</f>
        <v>15-2.a.</v>
      </c>
      <c r="B2264" s="542" t="str">
        <f>IF('SOW Units'!C283="","",'SOW Units'!C283)</f>
        <v>Installation of Plumbing (and Electrical) Lines Above Ground:  Per Linear Foot of Piping.  Electrical lines are not counted in determination of costs.</v>
      </c>
      <c r="C2264" s="543"/>
      <c r="D2264" s="57" t="str">
        <f>IF('SOW Units'!E283="","",'SOW Units'!E283)</f>
        <v>Per Foot</v>
      </c>
      <c r="E2264" s="82">
        <f>'SOW Units'!M283</f>
        <v>0</v>
      </c>
      <c r="F2264" s="34">
        <f>'SOW Units'!G283</f>
        <v>17.350000000000001</v>
      </c>
      <c r="G2264" s="244">
        <f t="shared" si="445"/>
        <v>0</v>
      </c>
      <c r="H2264" s="85">
        <v>0</v>
      </c>
      <c r="I2264" s="360">
        <f t="shared" si="446"/>
        <v>0</v>
      </c>
      <c r="J2264" s="89">
        <v>0</v>
      </c>
      <c r="K2264" s="244">
        <f t="shared" si="440"/>
        <v>0</v>
      </c>
      <c r="L2264" s="93">
        <f t="shared" si="447"/>
        <v>0</v>
      </c>
      <c r="M2264" s="375">
        <f t="shared" si="448"/>
        <v>0</v>
      </c>
      <c r="N2264" s="225" t="b">
        <f t="shared" si="427"/>
        <v>0</v>
      </c>
      <c r="O2264" s="36"/>
      <c r="P2264" s="36"/>
      <c r="Q2264" s="36"/>
      <c r="R2264" s="36"/>
    </row>
    <row r="2265" spans="1:18" s="8" customFormat="1" ht="32.25" hidden="1" customHeight="1" x14ac:dyDescent="0.35">
      <c r="A2265" s="122" t="str">
        <f>'SOW Units'!B284</f>
        <v>15-3.</v>
      </c>
      <c r="B2265" s="542" t="str">
        <f>IF('SOW Units'!C284="","",'SOW Units'!C284)</f>
        <v>Plumbing and Electrical Materials/Equipment Installed in Trench (If FDEP authorizes, submit quote(s) with Change Order)</v>
      </c>
      <c r="C2265" s="543"/>
      <c r="D2265" s="57" t="str">
        <f>IF('SOW Units'!E284="","",'SOW Units'!E284)</f>
        <v>Reimbursable*</v>
      </c>
      <c r="E2265" s="82">
        <f>'SOW Units'!M284</f>
        <v>0</v>
      </c>
      <c r="F2265" s="34">
        <f>'SOW Units'!G284</f>
        <v>1</v>
      </c>
      <c r="G2265" s="244">
        <f t="shared" si="445"/>
        <v>0</v>
      </c>
      <c r="H2265" s="85">
        <v>0</v>
      </c>
      <c r="I2265" s="360">
        <f t="shared" si="446"/>
        <v>0</v>
      </c>
      <c r="J2265" s="89">
        <v>0</v>
      </c>
      <c r="K2265" s="244">
        <f t="shared" si="440"/>
        <v>0</v>
      </c>
      <c r="L2265" s="93">
        <f t="shared" si="447"/>
        <v>0</v>
      </c>
      <c r="M2265" s="375">
        <f t="shared" si="448"/>
        <v>0</v>
      </c>
      <c r="N2265" s="225" t="b">
        <f t="shared" si="427"/>
        <v>0</v>
      </c>
      <c r="O2265" s="36"/>
      <c r="P2265" s="36"/>
      <c r="Q2265" s="36"/>
      <c r="R2265" s="36"/>
    </row>
    <row r="2266" spans="1:18" s="8" customFormat="1" ht="16.5" hidden="1" customHeight="1" x14ac:dyDescent="0.35">
      <c r="A2266" s="122" t="str">
        <f>'SOW Units'!B285</f>
        <v>15-3.a.</v>
      </c>
      <c r="B2266" s="542" t="str">
        <f>IF('SOW Units'!C285="","",'SOW Units'!C285)</f>
        <v>Traffic Bearing Trench Plates (materials)</v>
      </c>
      <c r="C2266" s="543"/>
      <c r="D2266" s="57" t="str">
        <f>IF('SOW Units'!E285="","",'SOW Units'!E285)</f>
        <v>Reimbursable*</v>
      </c>
      <c r="E2266" s="82">
        <f>'SOW Units'!M285</f>
        <v>0</v>
      </c>
      <c r="F2266" s="34">
        <f>'SOW Units'!G285</f>
        <v>1</v>
      </c>
      <c r="G2266" s="244">
        <f t="shared" si="445"/>
        <v>0</v>
      </c>
      <c r="H2266" s="85">
        <v>0</v>
      </c>
      <c r="I2266" s="360">
        <f t="shared" si="446"/>
        <v>0</v>
      </c>
      <c r="J2266" s="89">
        <v>0</v>
      </c>
      <c r="K2266" s="244">
        <f t="shared" si="440"/>
        <v>0</v>
      </c>
      <c r="L2266" s="93">
        <f t="shared" si="447"/>
        <v>0</v>
      </c>
      <c r="M2266" s="375">
        <f t="shared" si="448"/>
        <v>0</v>
      </c>
      <c r="N2266" s="225" t="b">
        <f t="shared" si="427"/>
        <v>0</v>
      </c>
      <c r="O2266" s="36"/>
      <c r="P2266" s="36"/>
      <c r="Q2266" s="36"/>
      <c r="R2266" s="36"/>
    </row>
    <row r="2267" spans="1:18" s="8" customFormat="1" ht="16.5" hidden="1" customHeight="1" x14ac:dyDescent="0.35">
      <c r="A2267" s="122" t="str">
        <f>'SOW Units'!B286</f>
        <v>15-3.b.</v>
      </c>
      <c r="B2267" s="542" t="str">
        <f>IF('SOW Units'!C286="","",'SOW Units'!C286)</f>
        <v>Infiltration Gallery Installation</v>
      </c>
      <c r="C2267" s="543"/>
      <c r="D2267" s="57" t="str">
        <f>IF('SOW Units'!E286="","",'SOW Units'!E286)</f>
        <v>Reimbursable*</v>
      </c>
      <c r="E2267" s="82">
        <f>'SOW Units'!M286</f>
        <v>0</v>
      </c>
      <c r="F2267" s="34">
        <f>'SOW Units'!G286</f>
        <v>1</v>
      </c>
      <c r="G2267" s="244">
        <f t="shared" si="445"/>
        <v>0</v>
      </c>
      <c r="H2267" s="85">
        <v>0</v>
      </c>
      <c r="I2267" s="360">
        <f t="shared" si="446"/>
        <v>0</v>
      </c>
      <c r="J2267" s="89">
        <v>0</v>
      </c>
      <c r="K2267" s="244">
        <f t="shared" si="440"/>
        <v>0</v>
      </c>
      <c r="L2267" s="93">
        <f t="shared" si="447"/>
        <v>0</v>
      </c>
      <c r="M2267" s="375">
        <f t="shared" si="448"/>
        <v>0</v>
      </c>
      <c r="N2267" s="225" t="b">
        <f t="shared" si="427"/>
        <v>0</v>
      </c>
      <c r="O2267" s="36"/>
      <c r="P2267" s="36"/>
      <c r="Q2267" s="36"/>
      <c r="R2267" s="36"/>
    </row>
    <row r="2268" spans="1:18" s="8" customFormat="1" ht="17.25" hidden="1" customHeight="1" x14ac:dyDescent="0.35">
      <c r="A2268" s="253" t="str">
        <f>'SOW Units'!B287</f>
        <v>15.B.</v>
      </c>
      <c r="B2268" s="560" t="str">
        <f>IF('SOW Units'!C287="","",'SOW Units'!C287)</f>
        <v>REMEDIATION SYSTEM INTEGRATION AND STARTUP</v>
      </c>
      <c r="C2268" s="561"/>
      <c r="D2268" s="206" t="str">
        <f>IF('SOW Units'!E287="","",'SOW Units'!E287)</f>
        <v/>
      </c>
      <c r="E2268" s="207"/>
      <c r="F2268" s="194"/>
      <c r="G2268" s="243"/>
      <c r="H2268" s="208"/>
      <c r="I2268" s="359"/>
      <c r="J2268" s="196"/>
      <c r="K2268" s="243"/>
      <c r="L2268" s="209"/>
      <c r="M2268" s="374"/>
      <c r="N2268" s="225" t="b">
        <f t="shared" si="427"/>
        <v>0</v>
      </c>
      <c r="O2268" s="36"/>
      <c r="P2268" s="36"/>
      <c r="Q2268" s="36"/>
      <c r="R2268" s="36"/>
    </row>
    <row r="2269" spans="1:18" s="8" customFormat="1" ht="16.5" hidden="1" customHeight="1" x14ac:dyDescent="0.35">
      <c r="A2269" s="122" t="str">
        <f>'SOW Units'!B288</f>
        <v>15-4.a.</v>
      </c>
      <c r="B2269" s="542" t="str">
        <f>IF('SOW Units'!C288="","",'SOW Units'!C288)</f>
        <v>System Installation/Integration/Startup - 1 Technology Component - 1-10 Recovery/Treatment Points</v>
      </c>
      <c r="C2269" s="543"/>
      <c r="D2269" s="57" t="str">
        <f>IF('SOW Units'!E288="","",'SOW Units'!E288)</f>
        <v>Per Startup</v>
      </c>
      <c r="E2269" s="82">
        <f>'SOW Units'!M288</f>
        <v>0</v>
      </c>
      <c r="F2269" s="34">
        <f>'SOW Units'!G288</f>
        <v>19000</v>
      </c>
      <c r="G2269" s="244">
        <f t="shared" ref="G2269:G2277" si="449">$F2269*E2269</f>
        <v>0</v>
      </c>
      <c r="H2269" s="85">
        <v>0</v>
      </c>
      <c r="I2269" s="360">
        <f t="shared" ref="I2269:I2277" si="450">H2269*F2269</f>
        <v>0</v>
      </c>
      <c r="J2269" s="89">
        <v>0</v>
      </c>
      <c r="K2269" s="244">
        <f t="shared" si="440"/>
        <v>0</v>
      </c>
      <c r="L2269" s="93">
        <f t="shared" ref="L2269:L2277" si="451">E2269-H2269-J2269</f>
        <v>0</v>
      </c>
      <c r="M2269" s="375">
        <f t="shared" ref="M2269:M2277" si="452">G2269-I2269-K2269</f>
        <v>0</v>
      </c>
      <c r="N2269" s="225" t="b">
        <f t="shared" si="427"/>
        <v>0</v>
      </c>
      <c r="O2269" s="36"/>
      <c r="P2269" s="36"/>
      <c r="Q2269" s="36"/>
      <c r="R2269" s="36"/>
    </row>
    <row r="2270" spans="1:18" s="8" customFormat="1" ht="16.5" hidden="1" customHeight="1" x14ac:dyDescent="0.35">
      <c r="A2270" s="122" t="str">
        <f>'SOW Units'!B289</f>
        <v>15-4.b.</v>
      </c>
      <c r="B2270" s="542" t="str">
        <f>IF('SOW Units'!C289="","",'SOW Units'!C289)</f>
        <v>System Installation/Integration/Startup - 1 Technology Component - 11-20 Recovery/Treatment Points</v>
      </c>
      <c r="C2270" s="543"/>
      <c r="D2270" s="57" t="str">
        <f>IF('SOW Units'!E289="","",'SOW Units'!E289)</f>
        <v>Per Startup</v>
      </c>
      <c r="E2270" s="82">
        <f>'SOW Units'!M289</f>
        <v>0</v>
      </c>
      <c r="F2270" s="34">
        <f>'SOW Units'!G289</f>
        <v>24700</v>
      </c>
      <c r="G2270" s="244">
        <f t="shared" si="449"/>
        <v>0</v>
      </c>
      <c r="H2270" s="85">
        <v>0</v>
      </c>
      <c r="I2270" s="360">
        <f t="shared" si="450"/>
        <v>0</v>
      </c>
      <c r="J2270" s="89">
        <v>0</v>
      </c>
      <c r="K2270" s="244">
        <f t="shared" si="440"/>
        <v>0</v>
      </c>
      <c r="L2270" s="93">
        <f t="shared" si="451"/>
        <v>0</v>
      </c>
      <c r="M2270" s="375">
        <f t="shared" si="452"/>
        <v>0</v>
      </c>
      <c r="N2270" s="225" t="b">
        <f t="shared" si="427"/>
        <v>0</v>
      </c>
      <c r="O2270" s="36"/>
      <c r="P2270" s="36"/>
      <c r="Q2270" s="36"/>
      <c r="R2270" s="36"/>
    </row>
    <row r="2271" spans="1:18" s="8" customFormat="1" ht="16.5" hidden="1" customHeight="1" x14ac:dyDescent="0.35">
      <c r="A2271" s="122" t="str">
        <f>'SOW Units'!B290</f>
        <v>15-4.c.</v>
      </c>
      <c r="B2271" s="542" t="str">
        <f>IF('SOW Units'!C290="","",'SOW Units'!C290)</f>
        <v>System Installation/Integration/Startup - 1 Technology Component - 21-30 Recovery/Treatment Points</v>
      </c>
      <c r="C2271" s="543"/>
      <c r="D2271" s="57" t="str">
        <f>IF('SOW Units'!E290="","",'SOW Units'!E290)</f>
        <v>Per Startup</v>
      </c>
      <c r="E2271" s="82">
        <f>'SOW Units'!M290</f>
        <v>0</v>
      </c>
      <c r="F2271" s="34">
        <f>'SOW Units'!G290</f>
        <v>29500</v>
      </c>
      <c r="G2271" s="244">
        <f t="shared" si="449"/>
        <v>0</v>
      </c>
      <c r="H2271" s="85">
        <v>0</v>
      </c>
      <c r="I2271" s="360">
        <f t="shared" si="450"/>
        <v>0</v>
      </c>
      <c r="J2271" s="89">
        <v>0</v>
      </c>
      <c r="K2271" s="244">
        <f t="shared" si="440"/>
        <v>0</v>
      </c>
      <c r="L2271" s="93">
        <f t="shared" si="451"/>
        <v>0</v>
      </c>
      <c r="M2271" s="375">
        <f t="shared" si="452"/>
        <v>0</v>
      </c>
      <c r="N2271" s="225" t="b">
        <f t="shared" si="427"/>
        <v>0</v>
      </c>
      <c r="O2271" s="36"/>
      <c r="P2271" s="36"/>
      <c r="Q2271" s="36"/>
      <c r="R2271" s="36"/>
    </row>
    <row r="2272" spans="1:18" s="8" customFormat="1" ht="33" hidden="1" customHeight="1" x14ac:dyDescent="0.35">
      <c r="A2272" s="122" t="str">
        <f>'SOW Units'!B291</f>
        <v>15-4.d.</v>
      </c>
      <c r="B2272" s="542" t="str">
        <f>IF('SOW Units'!C291="","",'SOW Units'!C291)</f>
        <v>System Installation/Integration/Startup - 1 Technology Component - 1-10 Additional Recovery/Treatment Points greater Than 30 (This tem is used in conjunction with 15.4.c when needed)</v>
      </c>
      <c r="C2272" s="543"/>
      <c r="D2272" s="57" t="str">
        <f>IF('SOW Units'!E291="","",'SOW Units'!E291)</f>
        <v>Per Startup</v>
      </c>
      <c r="E2272" s="82">
        <f>'SOW Units'!M291</f>
        <v>0</v>
      </c>
      <c r="F2272" s="34">
        <f>'SOW Units'!G291</f>
        <v>3638.25</v>
      </c>
      <c r="G2272" s="244">
        <f t="shared" si="449"/>
        <v>0</v>
      </c>
      <c r="H2272" s="85">
        <v>0</v>
      </c>
      <c r="I2272" s="360">
        <f t="shared" si="450"/>
        <v>0</v>
      </c>
      <c r="J2272" s="89">
        <v>0</v>
      </c>
      <c r="K2272" s="244">
        <f t="shared" si="440"/>
        <v>0</v>
      </c>
      <c r="L2272" s="93">
        <f t="shared" si="451"/>
        <v>0</v>
      </c>
      <c r="M2272" s="375">
        <f t="shared" si="452"/>
        <v>0</v>
      </c>
      <c r="N2272" s="225" t="b">
        <f t="shared" si="427"/>
        <v>0</v>
      </c>
      <c r="O2272" s="36"/>
      <c r="P2272" s="36"/>
      <c r="Q2272" s="36"/>
      <c r="R2272" s="36"/>
    </row>
    <row r="2273" spans="1:18" s="8" customFormat="1" ht="32.25" hidden="1" customHeight="1" x14ac:dyDescent="0.35">
      <c r="A2273" s="122" t="str">
        <f>'SOW Units'!B292</f>
        <v>15-5.</v>
      </c>
      <c r="B2273" s="542" t="str">
        <f>IF('SOW Units'!C292="","",'SOW Units'!C292)</f>
        <v>System Installation/Integration/Startup – Addition of 1 Technology Component</v>
      </c>
      <c r="C2273" s="543"/>
      <c r="D2273" s="252" t="str">
        <f>IF('SOW Units'!E292="","",'SOW Units'!E292)</f>
        <v>Per Additional Tech Component</v>
      </c>
      <c r="E2273" s="82">
        <f>'SOW Units'!M292</f>
        <v>0</v>
      </c>
      <c r="F2273" s="34">
        <f>'SOW Units'!G292</f>
        <v>2866.5</v>
      </c>
      <c r="G2273" s="244">
        <f t="shared" si="449"/>
        <v>0</v>
      </c>
      <c r="H2273" s="85">
        <v>0</v>
      </c>
      <c r="I2273" s="360">
        <f t="shared" si="450"/>
        <v>0</v>
      </c>
      <c r="J2273" s="89">
        <v>0</v>
      </c>
      <c r="K2273" s="244">
        <f t="shared" si="440"/>
        <v>0</v>
      </c>
      <c r="L2273" s="93">
        <f t="shared" si="451"/>
        <v>0</v>
      </c>
      <c r="M2273" s="375">
        <f t="shared" si="452"/>
        <v>0</v>
      </c>
      <c r="N2273" s="225" t="b">
        <f t="shared" si="427"/>
        <v>0</v>
      </c>
      <c r="O2273" s="36"/>
      <c r="P2273" s="36"/>
      <c r="Q2273" s="36"/>
      <c r="R2273" s="36"/>
    </row>
    <row r="2274" spans="1:18" s="8" customFormat="1" ht="16.5" hidden="1" customHeight="1" x14ac:dyDescent="0.35">
      <c r="A2274" s="122" t="str">
        <f>'SOW Units'!B293</f>
        <v>15-7.</v>
      </c>
      <c r="B2274" s="542" t="str">
        <f>IF('SOW Units'!C293="","",'SOW Units'!C293)</f>
        <v>Compound Construction/Fencing (materials)</v>
      </c>
      <c r="C2274" s="543"/>
      <c r="D2274" s="57" t="str">
        <f>IF('SOW Units'!E293="","",'SOW Units'!E293)</f>
        <v>Reimbursable*</v>
      </c>
      <c r="E2274" s="82">
        <f>'SOW Units'!M293</f>
        <v>0</v>
      </c>
      <c r="F2274" s="34">
        <f>'SOW Units'!G293</f>
        <v>1</v>
      </c>
      <c r="G2274" s="244">
        <f t="shared" si="449"/>
        <v>0</v>
      </c>
      <c r="H2274" s="85">
        <v>0</v>
      </c>
      <c r="I2274" s="360">
        <f t="shared" si="450"/>
        <v>0</v>
      </c>
      <c r="J2274" s="89">
        <v>0</v>
      </c>
      <c r="K2274" s="244">
        <f t="shared" si="440"/>
        <v>0</v>
      </c>
      <c r="L2274" s="93">
        <f t="shared" si="451"/>
        <v>0</v>
      </c>
      <c r="M2274" s="375">
        <f t="shared" si="452"/>
        <v>0</v>
      </c>
      <c r="N2274" s="225" t="b">
        <f t="shared" si="427"/>
        <v>0</v>
      </c>
      <c r="O2274" s="36"/>
      <c r="P2274" s="36"/>
      <c r="Q2274" s="36"/>
      <c r="R2274" s="36"/>
    </row>
    <row r="2275" spans="1:18" s="8" customFormat="1" ht="16.5" hidden="1" customHeight="1" x14ac:dyDescent="0.35">
      <c r="A2275" s="122" t="str">
        <f>'SOW Units'!B294</f>
        <v>15-8.</v>
      </c>
      <c r="B2275" s="542" t="str">
        <f>IF('SOW Units'!C294="","",'SOW Units'!C294)</f>
        <v>Utility Drop</v>
      </c>
      <c r="C2275" s="543"/>
      <c r="D2275" s="57" t="str">
        <f>IF('SOW Units'!E294="","",'SOW Units'!E294)</f>
        <v>Reimbursable*</v>
      </c>
      <c r="E2275" s="82">
        <f>'SOW Units'!M294</f>
        <v>0</v>
      </c>
      <c r="F2275" s="34">
        <f>'SOW Units'!G294</f>
        <v>1</v>
      </c>
      <c r="G2275" s="244">
        <f t="shared" si="449"/>
        <v>0</v>
      </c>
      <c r="H2275" s="85">
        <v>0</v>
      </c>
      <c r="I2275" s="360">
        <f t="shared" si="450"/>
        <v>0</v>
      </c>
      <c r="J2275" s="89">
        <v>0</v>
      </c>
      <c r="K2275" s="244">
        <f t="shared" si="440"/>
        <v>0</v>
      </c>
      <c r="L2275" s="93">
        <f t="shared" si="451"/>
        <v>0</v>
      </c>
      <c r="M2275" s="375">
        <f t="shared" si="452"/>
        <v>0</v>
      </c>
      <c r="N2275" s="225" t="b">
        <f t="shared" si="427"/>
        <v>0</v>
      </c>
      <c r="O2275" s="36"/>
      <c r="P2275" s="36"/>
      <c r="Q2275" s="36"/>
      <c r="R2275" s="36"/>
    </row>
    <row r="2276" spans="1:18" s="8" customFormat="1" ht="16.5" hidden="1" customHeight="1" x14ac:dyDescent="0.35">
      <c r="A2276" s="122" t="str">
        <f>'SOW Units'!B295</f>
        <v>15-9.</v>
      </c>
      <c r="B2276" s="542" t="str">
        <f>IF('SOW Units'!C295="","",'SOW Units'!C295)</f>
        <v>Utility Connection</v>
      </c>
      <c r="C2276" s="543"/>
      <c r="D2276" s="57" t="str">
        <f>IF('SOW Units'!E295="","",'SOW Units'!E295)</f>
        <v>Reimbursable*</v>
      </c>
      <c r="E2276" s="82">
        <f>'SOW Units'!M295</f>
        <v>0</v>
      </c>
      <c r="F2276" s="34">
        <f>'SOW Units'!G295</f>
        <v>1</v>
      </c>
      <c r="G2276" s="244">
        <f t="shared" si="449"/>
        <v>0</v>
      </c>
      <c r="H2276" s="85">
        <v>0</v>
      </c>
      <c r="I2276" s="360">
        <f t="shared" si="450"/>
        <v>0</v>
      </c>
      <c r="J2276" s="89">
        <v>0</v>
      </c>
      <c r="K2276" s="244">
        <f t="shared" si="440"/>
        <v>0</v>
      </c>
      <c r="L2276" s="93">
        <f t="shared" si="451"/>
        <v>0</v>
      </c>
      <c r="M2276" s="375">
        <f t="shared" si="452"/>
        <v>0</v>
      </c>
      <c r="N2276" s="225" t="b">
        <f t="shared" si="427"/>
        <v>0</v>
      </c>
      <c r="O2276" s="36"/>
      <c r="P2276" s="36"/>
      <c r="Q2276" s="36"/>
      <c r="R2276" s="36"/>
    </row>
    <row r="2277" spans="1:18" s="8" customFormat="1" ht="16.5" hidden="1" customHeight="1" x14ac:dyDescent="0.35">
      <c r="A2277" s="122" t="str">
        <f>'SOW Units'!B296</f>
        <v>15-10.</v>
      </c>
      <c r="B2277" s="542" t="str">
        <f>IF('SOW Units'!C296="","",'SOW Units'!C296)</f>
        <v>Utility Disconnect</v>
      </c>
      <c r="C2277" s="543"/>
      <c r="D2277" s="57" t="str">
        <f>IF('SOW Units'!E296="","",'SOW Units'!E296)</f>
        <v>Reimbursable*</v>
      </c>
      <c r="E2277" s="82">
        <f>'SOW Units'!M296</f>
        <v>0</v>
      </c>
      <c r="F2277" s="34">
        <f>'SOW Units'!G296</f>
        <v>1</v>
      </c>
      <c r="G2277" s="244">
        <f t="shared" si="449"/>
        <v>0</v>
      </c>
      <c r="H2277" s="85">
        <v>0</v>
      </c>
      <c r="I2277" s="360">
        <f t="shared" si="450"/>
        <v>0</v>
      </c>
      <c r="J2277" s="89">
        <v>0</v>
      </c>
      <c r="K2277" s="244">
        <f t="shared" si="440"/>
        <v>0</v>
      </c>
      <c r="L2277" s="93">
        <f t="shared" si="451"/>
        <v>0</v>
      </c>
      <c r="M2277" s="375">
        <f t="shared" si="452"/>
        <v>0</v>
      </c>
      <c r="N2277" s="225" t="b">
        <f t="shared" si="427"/>
        <v>0</v>
      </c>
      <c r="O2277" s="36"/>
      <c r="P2277" s="36"/>
      <c r="Q2277" s="36"/>
      <c r="R2277" s="36"/>
    </row>
    <row r="2278" spans="1:18" s="8" customFormat="1" ht="32.25" hidden="1" customHeight="1" x14ac:dyDescent="0.35">
      <c r="A2278" s="253" t="str">
        <f>'SOW Units'!B297</f>
        <v>16.</v>
      </c>
      <c r="B2278" s="562" t="str">
        <f>IF('SOW Units'!C297="","",'SOW Units'!C297)</f>
        <v>REMEDIAL ACTION - PACKAGED WORK SCOPES (Including Remediation System Equipment)</v>
      </c>
      <c r="C2278" s="563"/>
      <c r="D2278" s="206" t="str">
        <f>IF('SOW Units'!E297="","",'SOW Units'!E297)</f>
        <v/>
      </c>
      <c r="E2278" s="207"/>
      <c r="F2278" s="194"/>
      <c r="G2278" s="243"/>
      <c r="H2278" s="208"/>
      <c r="I2278" s="359"/>
      <c r="J2278" s="196"/>
      <c r="K2278" s="243"/>
      <c r="L2278" s="209"/>
      <c r="M2278" s="374"/>
      <c r="N2278" s="225" t="b">
        <f t="shared" si="427"/>
        <v>0</v>
      </c>
      <c r="O2278" s="36"/>
      <c r="P2278" s="36"/>
      <c r="Q2278" s="36"/>
      <c r="R2278" s="36"/>
    </row>
    <row r="2279" spans="1:18" s="8" customFormat="1" ht="17.25" hidden="1" customHeight="1" x14ac:dyDescent="0.35">
      <c r="A2279" s="253" t="str">
        <f>'SOW Units'!B298</f>
        <v>16.A.</v>
      </c>
      <c r="B2279" s="560" t="str">
        <f>IF('SOW Units'!C298="","",'SOW Units'!C298)</f>
        <v>PILOT TEST PACKAGES (Including Remediation System Equipment)</v>
      </c>
      <c r="C2279" s="561"/>
      <c r="D2279" s="206" t="str">
        <f>IF('SOW Units'!E298="","",'SOW Units'!E298)</f>
        <v/>
      </c>
      <c r="E2279" s="207"/>
      <c r="F2279" s="194"/>
      <c r="G2279" s="243"/>
      <c r="H2279" s="208"/>
      <c r="I2279" s="359"/>
      <c r="J2279" s="196"/>
      <c r="K2279" s="243"/>
      <c r="L2279" s="209"/>
      <c r="M2279" s="374"/>
      <c r="N2279" s="225" t="b">
        <f t="shared" si="427"/>
        <v>0</v>
      </c>
      <c r="O2279" s="36"/>
      <c r="P2279" s="36"/>
      <c r="Q2279" s="36"/>
      <c r="R2279" s="36"/>
    </row>
    <row r="2280" spans="1:18" s="8" customFormat="1" ht="16.5" hidden="1" customHeight="1" x14ac:dyDescent="0.35">
      <c r="A2280" s="122" t="str">
        <f>'SOW Units'!B299</f>
        <v>16-1.</v>
      </c>
      <c r="B2280" s="542" t="str">
        <f>IF('SOW Units'!C299="","",'SOW Units'!C299)</f>
        <v xml:space="preserve">Groundwater Recovery System Pilot Test - 8 hours </v>
      </c>
      <c r="C2280" s="543"/>
      <c r="D2280" s="57" t="str">
        <f>IF('SOW Units'!E299="","",'SOW Units'!E299)</f>
        <v>Per Test</v>
      </c>
      <c r="E2280" s="82">
        <f>'SOW Units'!M299</f>
        <v>0</v>
      </c>
      <c r="F2280" s="34">
        <f>'SOW Units'!G299</f>
        <v>1984.5</v>
      </c>
      <c r="G2280" s="244">
        <f t="shared" ref="G2280:G2293" si="453">$F2280*E2280</f>
        <v>0</v>
      </c>
      <c r="H2280" s="85">
        <v>0</v>
      </c>
      <c r="I2280" s="360">
        <f t="shared" ref="I2280:I2293" si="454">H2280*F2280</f>
        <v>0</v>
      </c>
      <c r="J2280" s="89">
        <v>0</v>
      </c>
      <c r="K2280" s="244">
        <f t="shared" si="440"/>
        <v>0</v>
      </c>
      <c r="L2280" s="93">
        <f t="shared" ref="L2280:L2293" si="455">E2280-H2280-J2280</f>
        <v>0</v>
      </c>
      <c r="M2280" s="375">
        <f t="shared" ref="M2280:M2293" si="456">G2280-I2280-K2280</f>
        <v>0</v>
      </c>
      <c r="N2280" s="225" t="b">
        <f t="shared" si="427"/>
        <v>0</v>
      </c>
      <c r="O2280" s="36"/>
      <c r="P2280" s="36"/>
      <c r="Q2280" s="36"/>
      <c r="R2280" s="36"/>
    </row>
    <row r="2281" spans="1:18" s="8" customFormat="1" ht="16.5" hidden="1" customHeight="1" x14ac:dyDescent="0.35">
      <c r="A2281" s="122" t="str">
        <f>'SOW Units'!B300</f>
        <v>16-2.</v>
      </c>
      <c r="B2281" s="542" t="str">
        <f>IF('SOW Units'!C300="","",'SOW Units'!C300)</f>
        <v xml:space="preserve">Groundwater Recovery System Pilot Test - Additional Time  </v>
      </c>
      <c r="C2281" s="543"/>
      <c r="D2281" s="57" t="str">
        <f>IF('SOW Units'!E300="","",'SOW Units'!E300)</f>
        <v xml:space="preserve">Per 2 Hrs </v>
      </c>
      <c r="E2281" s="82">
        <f>'SOW Units'!M300</f>
        <v>0</v>
      </c>
      <c r="F2281" s="34">
        <f>'SOW Units'!G300</f>
        <v>330.75</v>
      </c>
      <c r="G2281" s="244">
        <f t="shared" si="453"/>
        <v>0</v>
      </c>
      <c r="H2281" s="85">
        <v>0</v>
      </c>
      <c r="I2281" s="360">
        <f t="shared" si="454"/>
        <v>0</v>
      </c>
      <c r="J2281" s="89">
        <v>0</v>
      </c>
      <c r="K2281" s="244">
        <f t="shared" si="440"/>
        <v>0</v>
      </c>
      <c r="L2281" s="93">
        <f t="shared" si="455"/>
        <v>0</v>
      </c>
      <c r="M2281" s="375">
        <f t="shared" si="456"/>
        <v>0</v>
      </c>
      <c r="N2281" s="225" t="b">
        <f t="shared" si="427"/>
        <v>0</v>
      </c>
      <c r="O2281" s="36"/>
      <c r="P2281" s="36"/>
      <c r="Q2281" s="36"/>
      <c r="R2281" s="36"/>
    </row>
    <row r="2282" spans="1:18" s="8" customFormat="1" ht="16.5" hidden="1" customHeight="1" x14ac:dyDescent="0.35">
      <c r="A2282" s="122" t="str">
        <f>'SOW Units'!B301</f>
        <v>16-3.</v>
      </c>
      <c r="B2282" s="542" t="str">
        <f>IF('SOW Units'!C301="","",'SOW Units'!C301)</f>
        <v>Air Sparging or Biosparging Pilot Test - 8 hours</v>
      </c>
      <c r="C2282" s="543"/>
      <c r="D2282" s="57" t="str">
        <f>IF('SOW Units'!E301="","",'SOW Units'!E301)</f>
        <v>Per Test</v>
      </c>
      <c r="E2282" s="82">
        <f>'SOW Units'!M301</f>
        <v>0</v>
      </c>
      <c r="F2282" s="34">
        <f>'SOW Units'!G301</f>
        <v>2431.0100000000002</v>
      </c>
      <c r="G2282" s="244">
        <f t="shared" si="453"/>
        <v>0</v>
      </c>
      <c r="H2282" s="85">
        <v>0</v>
      </c>
      <c r="I2282" s="360">
        <f t="shared" si="454"/>
        <v>0</v>
      </c>
      <c r="J2282" s="89">
        <v>0</v>
      </c>
      <c r="K2282" s="244">
        <f t="shared" si="440"/>
        <v>0</v>
      </c>
      <c r="L2282" s="93">
        <f t="shared" si="455"/>
        <v>0</v>
      </c>
      <c r="M2282" s="375">
        <f t="shared" si="456"/>
        <v>0</v>
      </c>
      <c r="N2282" s="225" t="b">
        <f t="shared" si="427"/>
        <v>0</v>
      </c>
      <c r="O2282" s="36"/>
      <c r="P2282" s="36"/>
      <c r="Q2282" s="36"/>
      <c r="R2282" s="36"/>
    </row>
    <row r="2283" spans="1:18" s="8" customFormat="1" ht="16.5" hidden="1" customHeight="1" x14ac:dyDescent="0.35">
      <c r="A2283" s="122" t="str">
        <f>'SOW Units'!B302</f>
        <v>16-4.</v>
      </c>
      <c r="B2283" s="542" t="str">
        <f>IF('SOW Units'!C302="","",'SOW Units'!C302)</f>
        <v>Air Sparging or Biosparging Pilot Test - Additional Time</v>
      </c>
      <c r="C2283" s="543"/>
      <c r="D2283" s="57" t="str">
        <f>IF('SOW Units'!E302="","",'SOW Units'!E302)</f>
        <v xml:space="preserve">Per 2 Hrs </v>
      </c>
      <c r="E2283" s="82">
        <f>'SOW Units'!M302</f>
        <v>0</v>
      </c>
      <c r="F2283" s="34">
        <f>'SOW Units'!G302</f>
        <v>243.09</v>
      </c>
      <c r="G2283" s="244">
        <f t="shared" si="453"/>
        <v>0</v>
      </c>
      <c r="H2283" s="85">
        <v>0</v>
      </c>
      <c r="I2283" s="360">
        <f t="shared" si="454"/>
        <v>0</v>
      </c>
      <c r="J2283" s="89">
        <v>0</v>
      </c>
      <c r="K2283" s="244">
        <f t="shared" si="440"/>
        <v>0</v>
      </c>
      <c r="L2283" s="93">
        <f t="shared" si="455"/>
        <v>0</v>
      </c>
      <c r="M2283" s="375">
        <f t="shared" si="456"/>
        <v>0</v>
      </c>
      <c r="N2283" s="225" t="b">
        <f t="shared" si="427"/>
        <v>0</v>
      </c>
      <c r="O2283" s="36"/>
      <c r="P2283" s="36"/>
      <c r="Q2283" s="36"/>
      <c r="R2283" s="36"/>
    </row>
    <row r="2284" spans="1:18" s="8" customFormat="1" ht="16.5" hidden="1" customHeight="1" x14ac:dyDescent="0.35">
      <c r="A2284" s="122" t="str">
        <f>'SOW Units'!B303</f>
        <v>16-5.</v>
      </c>
      <c r="B2284" s="542" t="str">
        <f>IF('SOW Units'!C303="","",'SOW Units'!C303)</f>
        <v>Vapor Extraction Pilot Test - 8 hours</v>
      </c>
      <c r="C2284" s="543"/>
      <c r="D2284" s="57" t="str">
        <f>IF('SOW Units'!E303="","",'SOW Units'!E303)</f>
        <v>Per Test</v>
      </c>
      <c r="E2284" s="82">
        <f>'SOW Units'!M303</f>
        <v>0</v>
      </c>
      <c r="F2284" s="34">
        <f>'SOW Units'!G303</f>
        <v>2187.9</v>
      </c>
      <c r="G2284" s="244">
        <f t="shared" si="453"/>
        <v>0</v>
      </c>
      <c r="H2284" s="85">
        <v>0</v>
      </c>
      <c r="I2284" s="360">
        <f t="shared" si="454"/>
        <v>0</v>
      </c>
      <c r="J2284" s="89">
        <v>0</v>
      </c>
      <c r="K2284" s="244">
        <f t="shared" si="440"/>
        <v>0</v>
      </c>
      <c r="L2284" s="93">
        <f t="shared" si="455"/>
        <v>0</v>
      </c>
      <c r="M2284" s="375">
        <f t="shared" si="456"/>
        <v>0</v>
      </c>
      <c r="N2284" s="225" t="b">
        <f t="shared" ref="N2284:N2347" si="457">IF(E2284&gt;0,TRUE,FALSE)</f>
        <v>0</v>
      </c>
      <c r="O2284" s="36"/>
      <c r="P2284" s="36"/>
      <c r="Q2284" s="36"/>
      <c r="R2284" s="36"/>
    </row>
    <row r="2285" spans="1:18" s="8" customFormat="1" ht="16.5" hidden="1" customHeight="1" x14ac:dyDescent="0.35">
      <c r="A2285" s="122" t="str">
        <f>'SOW Units'!B304</f>
        <v>16-6.</v>
      </c>
      <c r="B2285" s="542" t="str">
        <f>IF('SOW Units'!C304="","",'SOW Units'!C304)</f>
        <v>Vapor Extraction Pilot Test - Additional Time</v>
      </c>
      <c r="C2285" s="543"/>
      <c r="D2285" s="57" t="str">
        <f>IF('SOW Units'!E304="","",'SOW Units'!E304)</f>
        <v xml:space="preserve">Per 2 Hrs </v>
      </c>
      <c r="E2285" s="82">
        <f>'SOW Units'!M304</f>
        <v>0</v>
      </c>
      <c r="F2285" s="34">
        <f>'SOW Units'!G304</f>
        <v>243.09</v>
      </c>
      <c r="G2285" s="244">
        <f t="shared" si="453"/>
        <v>0</v>
      </c>
      <c r="H2285" s="85">
        <v>0</v>
      </c>
      <c r="I2285" s="360">
        <f t="shared" si="454"/>
        <v>0</v>
      </c>
      <c r="J2285" s="89">
        <v>0</v>
      </c>
      <c r="K2285" s="244">
        <f t="shared" si="440"/>
        <v>0</v>
      </c>
      <c r="L2285" s="93">
        <f t="shared" si="455"/>
        <v>0</v>
      </c>
      <c r="M2285" s="375">
        <f t="shared" si="456"/>
        <v>0</v>
      </c>
      <c r="N2285" s="225" t="b">
        <f t="shared" si="457"/>
        <v>0</v>
      </c>
      <c r="O2285" s="36"/>
      <c r="P2285" s="36"/>
      <c r="Q2285" s="36"/>
      <c r="R2285" s="36"/>
    </row>
    <row r="2286" spans="1:18" s="8" customFormat="1" ht="16.5" hidden="1" customHeight="1" x14ac:dyDescent="0.35">
      <c r="A2286" s="122" t="str">
        <f>'SOW Units'!B305</f>
        <v>16-7.</v>
      </c>
      <c r="B2286" s="542" t="str">
        <f>IF('SOW Units'!C305="","",'SOW Units'!C305)</f>
        <v xml:space="preserve">Vapor Extraction/Aquifer Pumping Test - 8 hours  </v>
      </c>
      <c r="C2286" s="543"/>
      <c r="D2286" s="57" t="str">
        <f>IF('SOW Units'!E305="","",'SOW Units'!E305)</f>
        <v>Per Test</v>
      </c>
      <c r="E2286" s="82">
        <f>'SOW Units'!M305</f>
        <v>0</v>
      </c>
      <c r="F2286" s="34">
        <f>'SOW Units'!G305</f>
        <v>2187.9</v>
      </c>
      <c r="G2286" s="244">
        <f t="shared" si="453"/>
        <v>0</v>
      </c>
      <c r="H2286" s="85">
        <v>0</v>
      </c>
      <c r="I2286" s="360">
        <f t="shared" si="454"/>
        <v>0</v>
      </c>
      <c r="J2286" s="89">
        <v>0</v>
      </c>
      <c r="K2286" s="244">
        <f t="shared" si="440"/>
        <v>0</v>
      </c>
      <c r="L2286" s="93">
        <f t="shared" si="455"/>
        <v>0</v>
      </c>
      <c r="M2286" s="375">
        <f t="shared" si="456"/>
        <v>0</v>
      </c>
      <c r="N2286" s="225" t="b">
        <f t="shared" si="457"/>
        <v>0</v>
      </c>
      <c r="O2286" s="36"/>
      <c r="P2286" s="36"/>
      <c r="Q2286" s="36"/>
      <c r="R2286" s="36"/>
    </row>
    <row r="2287" spans="1:18" s="8" customFormat="1" ht="16.5" hidden="1" customHeight="1" x14ac:dyDescent="0.35">
      <c r="A2287" s="122" t="str">
        <f>'SOW Units'!B306</f>
        <v>16-8.</v>
      </c>
      <c r="B2287" s="542" t="str">
        <f>IF('SOW Units'!C306="","",'SOW Units'!C306)</f>
        <v xml:space="preserve">Vapor Extraction/Aquifer Pumping Test - Additional Time  </v>
      </c>
      <c r="C2287" s="543"/>
      <c r="D2287" s="57" t="str">
        <f>IF('SOW Units'!E306="","",'SOW Units'!E306)</f>
        <v xml:space="preserve">Per 2 Hrs </v>
      </c>
      <c r="E2287" s="82">
        <f>'SOW Units'!M306</f>
        <v>0</v>
      </c>
      <c r="F2287" s="34">
        <f>'SOW Units'!G306</f>
        <v>151.93</v>
      </c>
      <c r="G2287" s="244">
        <f t="shared" si="453"/>
        <v>0</v>
      </c>
      <c r="H2287" s="85">
        <v>0</v>
      </c>
      <c r="I2287" s="360">
        <f t="shared" si="454"/>
        <v>0</v>
      </c>
      <c r="J2287" s="89">
        <v>0</v>
      </c>
      <c r="K2287" s="244">
        <f t="shared" si="440"/>
        <v>0</v>
      </c>
      <c r="L2287" s="93">
        <f t="shared" si="455"/>
        <v>0</v>
      </c>
      <c r="M2287" s="375">
        <f t="shared" si="456"/>
        <v>0</v>
      </c>
      <c r="N2287" s="225" t="b">
        <f t="shared" si="457"/>
        <v>0</v>
      </c>
      <c r="O2287" s="36"/>
      <c r="P2287" s="36"/>
      <c r="Q2287" s="36"/>
      <c r="R2287" s="36"/>
    </row>
    <row r="2288" spans="1:18" s="8" customFormat="1" ht="16.5" hidden="1" customHeight="1" x14ac:dyDescent="0.35">
      <c r="A2288" s="122" t="str">
        <f>'SOW Units'!B307</f>
        <v>16-9.</v>
      </c>
      <c r="B2288" s="542" t="str">
        <f>IF('SOW Units'!C307="","",'SOW Units'!C307)</f>
        <v>Air Sparging/Vapor Extraction Pilot Test - 8 hours</v>
      </c>
      <c r="C2288" s="543"/>
      <c r="D2288" s="57" t="str">
        <f>IF('SOW Units'!E307="","",'SOW Units'!E307)</f>
        <v>Per Test</v>
      </c>
      <c r="E2288" s="82">
        <f>'SOW Units'!M307</f>
        <v>0</v>
      </c>
      <c r="F2288" s="34">
        <f>'SOW Units'!G307</f>
        <v>3889.62</v>
      </c>
      <c r="G2288" s="244">
        <f t="shared" si="453"/>
        <v>0</v>
      </c>
      <c r="H2288" s="85">
        <v>0</v>
      </c>
      <c r="I2288" s="360">
        <f t="shared" si="454"/>
        <v>0</v>
      </c>
      <c r="J2288" s="89">
        <v>0</v>
      </c>
      <c r="K2288" s="244">
        <f t="shared" si="440"/>
        <v>0</v>
      </c>
      <c r="L2288" s="93">
        <f t="shared" si="455"/>
        <v>0</v>
      </c>
      <c r="M2288" s="375">
        <f t="shared" si="456"/>
        <v>0</v>
      </c>
      <c r="N2288" s="225" t="b">
        <f t="shared" si="457"/>
        <v>0</v>
      </c>
      <c r="O2288" s="36"/>
      <c r="P2288" s="36"/>
      <c r="Q2288" s="36"/>
      <c r="R2288" s="36"/>
    </row>
    <row r="2289" spans="1:18" s="8" customFormat="1" ht="16.5" hidden="1" customHeight="1" x14ac:dyDescent="0.35">
      <c r="A2289" s="122" t="str">
        <f>'SOW Units'!B308</f>
        <v>16-10.</v>
      </c>
      <c r="B2289" s="542" t="str">
        <f>IF('SOW Units'!C308="","",'SOW Units'!C308)</f>
        <v>Air Sparging/Vapor Extraction Pilot Test - Additional Time</v>
      </c>
      <c r="C2289" s="543"/>
      <c r="D2289" s="57" t="str">
        <f>IF('SOW Units'!E308="","",'SOW Units'!E308)</f>
        <v xml:space="preserve">Per 2 Hrs </v>
      </c>
      <c r="E2289" s="82">
        <f>'SOW Units'!M308</f>
        <v>0</v>
      </c>
      <c r="F2289" s="34">
        <f>'SOW Units'!G308</f>
        <v>486.2</v>
      </c>
      <c r="G2289" s="244">
        <f t="shared" si="453"/>
        <v>0</v>
      </c>
      <c r="H2289" s="85">
        <v>0</v>
      </c>
      <c r="I2289" s="360">
        <f t="shared" si="454"/>
        <v>0</v>
      </c>
      <c r="J2289" s="89">
        <v>0</v>
      </c>
      <c r="K2289" s="244">
        <f t="shared" si="440"/>
        <v>0</v>
      </c>
      <c r="L2289" s="93">
        <f t="shared" si="455"/>
        <v>0</v>
      </c>
      <c r="M2289" s="375">
        <f t="shared" si="456"/>
        <v>0</v>
      </c>
      <c r="N2289" s="225" t="b">
        <f t="shared" si="457"/>
        <v>0</v>
      </c>
      <c r="O2289" s="36"/>
      <c r="P2289" s="36"/>
      <c r="Q2289" s="36"/>
      <c r="R2289" s="36"/>
    </row>
    <row r="2290" spans="1:18" s="8" customFormat="1" ht="16.5" hidden="1" customHeight="1" x14ac:dyDescent="0.35">
      <c r="A2290" s="122" t="str">
        <f>'SOW Units'!B309</f>
        <v>16-11.</v>
      </c>
      <c r="B2290" s="542" t="str">
        <f>IF('SOW Units'!C309="","",'SOW Units'!C309)</f>
        <v>Multi-Phase Pilot Test - 8 hours</v>
      </c>
      <c r="C2290" s="543"/>
      <c r="D2290" s="57" t="str">
        <f>IF('SOW Units'!E309="","",'SOW Units'!E309)</f>
        <v>Per Test</v>
      </c>
      <c r="E2290" s="82">
        <f>'SOW Units'!M309</f>
        <v>0</v>
      </c>
      <c r="F2290" s="34">
        <f>'SOW Units'!G309</f>
        <v>3160.31</v>
      </c>
      <c r="G2290" s="244">
        <f t="shared" si="453"/>
        <v>0</v>
      </c>
      <c r="H2290" s="85">
        <v>0</v>
      </c>
      <c r="I2290" s="360">
        <f t="shared" si="454"/>
        <v>0</v>
      </c>
      <c r="J2290" s="89">
        <v>0</v>
      </c>
      <c r="K2290" s="244">
        <f t="shared" si="440"/>
        <v>0</v>
      </c>
      <c r="L2290" s="93">
        <f t="shared" si="455"/>
        <v>0</v>
      </c>
      <c r="M2290" s="375">
        <f t="shared" si="456"/>
        <v>0</v>
      </c>
      <c r="N2290" s="225" t="b">
        <f t="shared" si="457"/>
        <v>0</v>
      </c>
      <c r="O2290" s="36"/>
      <c r="P2290" s="36"/>
      <c r="Q2290" s="36"/>
      <c r="R2290" s="36"/>
    </row>
    <row r="2291" spans="1:18" s="8" customFormat="1" ht="16.5" hidden="1" customHeight="1" x14ac:dyDescent="0.35">
      <c r="A2291" s="122" t="str">
        <f>'SOW Units'!B310</f>
        <v>16-12.</v>
      </c>
      <c r="B2291" s="542" t="str">
        <f>IF('SOW Units'!C310="","",'SOW Units'!C310)</f>
        <v>Multi-Phase Pilot Test - Additional Time</v>
      </c>
      <c r="C2291" s="543"/>
      <c r="D2291" s="57" t="str">
        <f>IF('SOW Units'!E310="","",'SOW Units'!E310)</f>
        <v xml:space="preserve">Per 2 Hrs </v>
      </c>
      <c r="E2291" s="82">
        <f>'SOW Units'!M310</f>
        <v>0</v>
      </c>
      <c r="F2291" s="34">
        <f>'SOW Units'!G310</f>
        <v>364.64</v>
      </c>
      <c r="G2291" s="244">
        <f t="shared" si="453"/>
        <v>0</v>
      </c>
      <c r="H2291" s="85">
        <v>0</v>
      </c>
      <c r="I2291" s="360">
        <f t="shared" si="454"/>
        <v>0</v>
      </c>
      <c r="J2291" s="89">
        <v>0</v>
      </c>
      <c r="K2291" s="244">
        <f t="shared" si="440"/>
        <v>0</v>
      </c>
      <c r="L2291" s="93">
        <f t="shared" si="455"/>
        <v>0</v>
      </c>
      <c r="M2291" s="375">
        <f t="shared" si="456"/>
        <v>0</v>
      </c>
      <c r="N2291" s="225" t="b">
        <f t="shared" si="457"/>
        <v>0</v>
      </c>
      <c r="O2291" s="36"/>
      <c r="P2291" s="36"/>
      <c r="Q2291" s="36"/>
      <c r="R2291" s="36"/>
    </row>
    <row r="2292" spans="1:18" s="8" customFormat="1" ht="16.5" hidden="1" customHeight="1" x14ac:dyDescent="0.35">
      <c r="A2292" s="122" t="str">
        <f>'SOW Units'!B311</f>
        <v>16-13.</v>
      </c>
      <c r="B2292" s="542" t="str">
        <f>IF('SOW Units'!C311="","",'SOW Units'!C311)</f>
        <v>Air Sparging/Multiphase Extraction Pilot Test - 8 hours</v>
      </c>
      <c r="C2292" s="543"/>
      <c r="D2292" s="57" t="str">
        <f>IF('SOW Units'!E311="","",'SOW Units'!E311)</f>
        <v>Per Test</v>
      </c>
      <c r="E2292" s="82">
        <f>'SOW Units'!M311</f>
        <v>0</v>
      </c>
      <c r="F2292" s="34">
        <f>'SOW Units'!G311</f>
        <v>4945.5</v>
      </c>
      <c r="G2292" s="244">
        <f t="shared" si="453"/>
        <v>0</v>
      </c>
      <c r="H2292" s="85">
        <v>0</v>
      </c>
      <c r="I2292" s="360">
        <f t="shared" si="454"/>
        <v>0</v>
      </c>
      <c r="J2292" s="89">
        <v>0</v>
      </c>
      <c r="K2292" s="244">
        <f t="shared" si="440"/>
        <v>0</v>
      </c>
      <c r="L2292" s="93">
        <f t="shared" si="455"/>
        <v>0</v>
      </c>
      <c r="M2292" s="375">
        <f t="shared" si="456"/>
        <v>0</v>
      </c>
      <c r="N2292" s="225" t="b">
        <f t="shared" si="457"/>
        <v>0</v>
      </c>
      <c r="O2292" s="36"/>
      <c r="P2292" s="36"/>
      <c r="Q2292" s="36"/>
      <c r="R2292" s="36"/>
    </row>
    <row r="2293" spans="1:18" s="8" customFormat="1" ht="16.5" hidden="1" customHeight="1" x14ac:dyDescent="0.35">
      <c r="A2293" s="122" t="str">
        <f>'SOW Units'!B312</f>
        <v>16-14.</v>
      </c>
      <c r="B2293" s="542" t="str">
        <f>IF('SOW Units'!C312="","",'SOW Units'!C312)</f>
        <v>Air Sparging/Multiphase Extraction Pilot Test - Additional Time</v>
      </c>
      <c r="C2293" s="543"/>
      <c r="D2293" s="57" t="str">
        <f>IF('SOW Units'!E312="","",'SOW Units'!E312)</f>
        <v>Per 2 Hours</v>
      </c>
      <c r="E2293" s="82">
        <f>'SOW Units'!M312</f>
        <v>0</v>
      </c>
      <c r="F2293" s="34">
        <f>'SOW Units'!G312</f>
        <v>975</v>
      </c>
      <c r="G2293" s="244">
        <f t="shared" si="453"/>
        <v>0</v>
      </c>
      <c r="H2293" s="85">
        <v>0</v>
      </c>
      <c r="I2293" s="360">
        <f t="shared" si="454"/>
        <v>0</v>
      </c>
      <c r="J2293" s="89">
        <v>0</v>
      </c>
      <c r="K2293" s="244">
        <f t="shared" si="440"/>
        <v>0</v>
      </c>
      <c r="L2293" s="93">
        <f t="shared" si="455"/>
        <v>0</v>
      </c>
      <c r="M2293" s="375">
        <f t="shared" si="456"/>
        <v>0</v>
      </c>
      <c r="N2293" s="225" t="b">
        <f t="shared" si="457"/>
        <v>0</v>
      </c>
      <c r="O2293" s="36"/>
      <c r="P2293" s="36"/>
      <c r="Q2293" s="36"/>
      <c r="R2293" s="36"/>
    </row>
    <row r="2294" spans="1:18" s="8" customFormat="1" ht="32.25" hidden="1" customHeight="1" x14ac:dyDescent="0.35">
      <c r="A2294" s="253" t="str">
        <f>'SOW Units'!B313</f>
        <v>16.B.</v>
      </c>
      <c r="B2294" s="562" t="str">
        <f>IF('SOW Units'!C313="","",'SOW Units'!C313)</f>
        <v>SHORT TERM/EPISODIC SYSTEM OPERATION PACKAGES (Including Remediation System Equipment)</v>
      </c>
      <c r="C2294" s="563"/>
      <c r="D2294" s="206" t="str">
        <f>IF('SOW Units'!E313="","",'SOW Units'!E313)</f>
        <v/>
      </c>
      <c r="E2294" s="207"/>
      <c r="F2294" s="194"/>
      <c r="G2294" s="243"/>
      <c r="H2294" s="208"/>
      <c r="I2294" s="359"/>
      <c r="J2294" s="196"/>
      <c r="K2294" s="243"/>
      <c r="L2294" s="209"/>
      <c r="M2294" s="374"/>
      <c r="N2294" s="225" t="b">
        <f t="shared" si="457"/>
        <v>0</v>
      </c>
      <c r="O2294" s="36"/>
      <c r="P2294" s="36"/>
      <c r="Q2294" s="36"/>
      <c r="R2294" s="36"/>
    </row>
    <row r="2295" spans="1:18" s="8" customFormat="1" ht="16.5" hidden="1" customHeight="1" x14ac:dyDescent="0.35">
      <c r="A2295" s="122" t="str">
        <f>'SOW Units'!B314</f>
        <v>16-17.</v>
      </c>
      <c r="B2295" s="542" t="str">
        <f>IF('SOW Units'!C314="","",'SOW Units'!C314)</f>
        <v>Groundwater Treatment System Package - Medium</v>
      </c>
      <c r="C2295" s="543"/>
      <c r="D2295" s="57" t="str">
        <f>IF('SOW Units'!E314="","",'SOW Units'!E314)</f>
        <v>Per Day</v>
      </c>
      <c r="E2295" s="82">
        <f>'SOW Units'!M314</f>
        <v>0</v>
      </c>
      <c r="F2295" s="34">
        <f>'SOW Units'!G314</f>
        <v>1701.7</v>
      </c>
      <c r="G2295" s="244">
        <f t="shared" ref="G2295:G2306" si="458">$F2295*E2295</f>
        <v>0</v>
      </c>
      <c r="H2295" s="85">
        <v>0</v>
      </c>
      <c r="I2295" s="360">
        <f t="shared" ref="I2295:I2306" si="459">H2295*F2295</f>
        <v>0</v>
      </c>
      <c r="J2295" s="89">
        <v>0</v>
      </c>
      <c r="K2295" s="244">
        <f t="shared" si="440"/>
        <v>0</v>
      </c>
      <c r="L2295" s="93">
        <f t="shared" ref="L2295:L2306" si="460">E2295-H2295-J2295</f>
        <v>0</v>
      </c>
      <c r="M2295" s="375">
        <f t="shared" ref="M2295:M2306" si="461">G2295-I2295-K2295</f>
        <v>0</v>
      </c>
      <c r="N2295" s="225" t="b">
        <f t="shared" si="457"/>
        <v>0</v>
      </c>
      <c r="O2295" s="36"/>
      <c r="P2295" s="36"/>
      <c r="Q2295" s="36"/>
      <c r="R2295" s="36"/>
    </row>
    <row r="2296" spans="1:18" s="8" customFormat="1" ht="16.5" hidden="1" customHeight="1" x14ac:dyDescent="0.35">
      <c r="A2296" s="122" t="str">
        <f>'SOW Units'!B315</f>
        <v>16-18.</v>
      </c>
      <c r="B2296" s="542" t="str">
        <f>IF('SOW Units'!C315="","",'SOW Units'!C315)</f>
        <v>Groundwater Treatment System Package - Medium</v>
      </c>
      <c r="C2296" s="543"/>
      <c r="D2296" s="57" t="str">
        <f>IF('SOW Units'!E315="","",'SOW Units'!E315)</f>
        <v>Per Week</v>
      </c>
      <c r="E2296" s="82">
        <f>'SOW Units'!M315</f>
        <v>0</v>
      </c>
      <c r="F2296" s="34">
        <f>'SOW Units'!G315</f>
        <v>3646.51</v>
      </c>
      <c r="G2296" s="244">
        <f t="shared" si="458"/>
        <v>0</v>
      </c>
      <c r="H2296" s="85">
        <v>0</v>
      </c>
      <c r="I2296" s="360">
        <f t="shared" si="459"/>
        <v>0</v>
      </c>
      <c r="J2296" s="89">
        <v>0</v>
      </c>
      <c r="K2296" s="244">
        <f t="shared" si="440"/>
        <v>0</v>
      </c>
      <c r="L2296" s="93">
        <f t="shared" si="460"/>
        <v>0</v>
      </c>
      <c r="M2296" s="375">
        <f t="shared" si="461"/>
        <v>0</v>
      </c>
      <c r="N2296" s="225" t="b">
        <f t="shared" si="457"/>
        <v>0</v>
      </c>
      <c r="O2296" s="36"/>
      <c r="P2296" s="36"/>
      <c r="Q2296" s="36"/>
      <c r="R2296" s="36"/>
    </row>
    <row r="2297" spans="1:18" s="8" customFormat="1" ht="16.5" hidden="1" customHeight="1" x14ac:dyDescent="0.35">
      <c r="A2297" s="122" t="str">
        <f>'SOW Units'!B316</f>
        <v>16-19.</v>
      </c>
      <c r="B2297" s="542" t="str">
        <f>IF('SOW Units'!C316="","",'SOW Units'!C316)</f>
        <v>Air Sparge System Package - Medium</v>
      </c>
      <c r="C2297" s="543"/>
      <c r="D2297" s="57" t="str">
        <f>IF('SOW Units'!E316="","",'SOW Units'!E316)</f>
        <v>Per Day</v>
      </c>
      <c r="E2297" s="82">
        <f>'SOW Units'!M316</f>
        <v>0</v>
      </c>
      <c r="F2297" s="34">
        <f>'SOW Units'!G316</f>
        <v>1021.02</v>
      </c>
      <c r="G2297" s="244">
        <f t="shared" si="458"/>
        <v>0</v>
      </c>
      <c r="H2297" s="85">
        <v>0</v>
      </c>
      <c r="I2297" s="360">
        <f t="shared" si="459"/>
        <v>0</v>
      </c>
      <c r="J2297" s="89">
        <v>0</v>
      </c>
      <c r="K2297" s="244">
        <f t="shared" si="440"/>
        <v>0</v>
      </c>
      <c r="L2297" s="93">
        <f t="shared" si="460"/>
        <v>0</v>
      </c>
      <c r="M2297" s="375">
        <f t="shared" si="461"/>
        <v>0</v>
      </c>
      <c r="N2297" s="225" t="b">
        <f t="shared" si="457"/>
        <v>0</v>
      </c>
      <c r="O2297" s="36"/>
      <c r="P2297" s="36"/>
      <c r="Q2297" s="36"/>
      <c r="R2297" s="36"/>
    </row>
    <row r="2298" spans="1:18" s="8" customFormat="1" ht="16.5" hidden="1" customHeight="1" x14ac:dyDescent="0.35">
      <c r="A2298" s="122" t="str">
        <f>'SOW Units'!B317</f>
        <v>16-20.</v>
      </c>
      <c r="B2298" s="542" t="str">
        <f>IF('SOW Units'!C317="","",'SOW Units'!C317)</f>
        <v>Air Sparge System Package - Medium</v>
      </c>
      <c r="C2298" s="543"/>
      <c r="D2298" s="57" t="str">
        <f>IF('SOW Units'!E317="","",'SOW Units'!E317)</f>
        <v>Per Week</v>
      </c>
      <c r="E2298" s="82">
        <f>'SOW Units'!M317</f>
        <v>0</v>
      </c>
      <c r="F2298" s="34">
        <f>'SOW Units'!G317</f>
        <v>2066.35</v>
      </c>
      <c r="G2298" s="244">
        <f t="shared" si="458"/>
        <v>0</v>
      </c>
      <c r="H2298" s="85">
        <v>0</v>
      </c>
      <c r="I2298" s="360">
        <f t="shared" si="459"/>
        <v>0</v>
      </c>
      <c r="J2298" s="89">
        <v>0</v>
      </c>
      <c r="K2298" s="244">
        <f t="shared" si="440"/>
        <v>0</v>
      </c>
      <c r="L2298" s="93">
        <f t="shared" si="460"/>
        <v>0</v>
      </c>
      <c r="M2298" s="375">
        <f t="shared" si="461"/>
        <v>0</v>
      </c>
      <c r="N2298" s="225" t="b">
        <f t="shared" si="457"/>
        <v>0</v>
      </c>
      <c r="O2298" s="36"/>
      <c r="P2298" s="36"/>
      <c r="Q2298" s="36"/>
      <c r="R2298" s="36"/>
    </row>
    <row r="2299" spans="1:18" s="8" customFormat="1" ht="16.5" hidden="1" customHeight="1" x14ac:dyDescent="0.35">
      <c r="A2299" s="122" t="str">
        <f>'SOW Units'!B318</f>
        <v>16-21.</v>
      </c>
      <c r="B2299" s="542" t="str">
        <f>IF('SOW Units'!C318="","",'SOW Units'!C318)</f>
        <v xml:space="preserve">AS/SVE System Package - Medium </v>
      </c>
      <c r="C2299" s="543"/>
      <c r="D2299" s="57" t="str">
        <f>IF('SOW Units'!E318="","",'SOW Units'!E318)</f>
        <v>Per Day</v>
      </c>
      <c r="E2299" s="82">
        <f>'SOW Units'!M318</f>
        <v>0</v>
      </c>
      <c r="F2299" s="34">
        <f>'SOW Units'!G318</f>
        <v>2370.2199999999998</v>
      </c>
      <c r="G2299" s="244">
        <f t="shared" si="458"/>
        <v>0</v>
      </c>
      <c r="H2299" s="85">
        <v>0</v>
      </c>
      <c r="I2299" s="360">
        <f t="shared" si="459"/>
        <v>0</v>
      </c>
      <c r="J2299" s="89">
        <v>0</v>
      </c>
      <c r="K2299" s="244">
        <f t="shared" si="440"/>
        <v>0</v>
      </c>
      <c r="L2299" s="93">
        <f t="shared" si="460"/>
        <v>0</v>
      </c>
      <c r="M2299" s="375">
        <f t="shared" si="461"/>
        <v>0</v>
      </c>
      <c r="N2299" s="225" t="b">
        <f t="shared" si="457"/>
        <v>0</v>
      </c>
      <c r="O2299" s="36"/>
      <c r="P2299" s="36"/>
      <c r="Q2299" s="36"/>
      <c r="R2299" s="36"/>
    </row>
    <row r="2300" spans="1:18" s="8" customFormat="1" ht="16.5" hidden="1" customHeight="1" x14ac:dyDescent="0.35">
      <c r="A2300" s="122" t="str">
        <f>'SOW Units'!B319</f>
        <v>16-22.</v>
      </c>
      <c r="B2300" s="542" t="str">
        <f>IF('SOW Units'!C319="","",'SOW Units'!C319)</f>
        <v xml:space="preserve">AS/SVE System Package - Medium </v>
      </c>
      <c r="C2300" s="543"/>
      <c r="D2300" s="57" t="str">
        <f>IF('SOW Units'!E319="","",'SOW Units'!E319)</f>
        <v>Per Week</v>
      </c>
      <c r="E2300" s="82">
        <f>'SOW Units'!M319</f>
        <v>0</v>
      </c>
      <c r="F2300" s="34">
        <f>'SOW Units'!G319</f>
        <v>4132.71</v>
      </c>
      <c r="G2300" s="244">
        <f t="shared" si="458"/>
        <v>0</v>
      </c>
      <c r="H2300" s="85">
        <v>0</v>
      </c>
      <c r="I2300" s="360">
        <f t="shared" si="459"/>
        <v>0</v>
      </c>
      <c r="J2300" s="89">
        <v>0</v>
      </c>
      <c r="K2300" s="244">
        <f t="shared" si="440"/>
        <v>0</v>
      </c>
      <c r="L2300" s="93">
        <f t="shared" si="460"/>
        <v>0</v>
      </c>
      <c r="M2300" s="375">
        <f t="shared" si="461"/>
        <v>0</v>
      </c>
      <c r="N2300" s="225" t="b">
        <f t="shared" si="457"/>
        <v>0</v>
      </c>
      <c r="O2300" s="36"/>
      <c r="P2300" s="36"/>
      <c r="Q2300" s="36"/>
      <c r="R2300" s="36"/>
    </row>
    <row r="2301" spans="1:18" s="8" customFormat="1" ht="16.5" hidden="1" customHeight="1" x14ac:dyDescent="0.35">
      <c r="A2301" s="122" t="str">
        <f>'SOW Units'!B320</f>
        <v>16-23.</v>
      </c>
      <c r="B2301" s="542" t="str">
        <f>IF('SOW Units'!C320="","",'SOW Units'!C320)</f>
        <v xml:space="preserve">MPE System Package - Medium </v>
      </c>
      <c r="C2301" s="543"/>
      <c r="D2301" s="57" t="str">
        <f>IF('SOW Units'!E320="","",'SOW Units'!E320)</f>
        <v>Per Day</v>
      </c>
      <c r="E2301" s="82">
        <f>'SOW Units'!M320</f>
        <v>0</v>
      </c>
      <c r="F2301" s="34">
        <f>'SOW Units'!G320</f>
        <v>1944.81</v>
      </c>
      <c r="G2301" s="244">
        <f t="shared" si="458"/>
        <v>0</v>
      </c>
      <c r="H2301" s="85">
        <v>0</v>
      </c>
      <c r="I2301" s="360">
        <f t="shared" si="459"/>
        <v>0</v>
      </c>
      <c r="J2301" s="89">
        <v>0</v>
      </c>
      <c r="K2301" s="244">
        <f t="shared" si="440"/>
        <v>0</v>
      </c>
      <c r="L2301" s="93">
        <f t="shared" si="460"/>
        <v>0</v>
      </c>
      <c r="M2301" s="375">
        <f t="shared" si="461"/>
        <v>0</v>
      </c>
      <c r="N2301" s="225" t="b">
        <f t="shared" si="457"/>
        <v>0</v>
      </c>
      <c r="O2301" s="36"/>
      <c r="P2301" s="36"/>
      <c r="Q2301" s="36"/>
      <c r="R2301" s="36"/>
    </row>
    <row r="2302" spans="1:18" s="8" customFormat="1" ht="16.5" hidden="1" customHeight="1" x14ac:dyDescent="0.35">
      <c r="A2302" s="122" t="str">
        <f>'SOW Units'!B321</f>
        <v>16-24.</v>
      </c>
      <c r="B2302" s="542" t="str">
        <f>IF('SOW Units'!C321="","",'SOW Units'!C321)</f>
        <v>MPE System Package - Medium</v>
      </c>
      <c r="C2302" s="543"/>
      <c r="D2302" s="57" t="str">
        <f>IF('SOW Units'!E321="","",'SOW Units'!E321)</f>
        <v>Per Week</v>
      </c>
      <c r="E2302" s="82">
        <f>'SOW Units'!M321</f>
        <v>0</v>
      </c>
      <c r="F2302" s="34">
        <f>'SOW Units'!G321</f>
        <v>4254.26</v>
      </c>
      <c r="G2302" s="244">
        <f t="shared" si="458"/>
        <v>0</v>
      </c>
      <c r="H2302" s="85">
        <v>0</v>
      </c>
      <c r="I2302" s="360">
        <f t="shared" si="459"/>
        <v>0</v>
      </c>
      <c r="J2302" s="89">
        <v>0</v>
      </c>
      <c r="K2302" s="244">
        <f t="shared" si="440"/>
        <v>0</v>
      </c>
      <c r="L2302" s="93">
        <f t="shared" si="460"/>
        <v>0</v>
      </c>
      <c r="M2302" s="375">
        <f t="shared" si="461"/>
        <v>0</v>
      </c>
      <c r="N2302" s="225" t="b">
        <f t="shared" si="457"/>
        <v>0</v>
      </c>
      <c r="O2302" s="36"/>
      <c r="P2302" s="36"/>
      <c r="Q2302" s="36"/>
      <c r="R2302" s="36"/>
    </row>
    <row r="2303" spans="1:18" s="8" customFormat="1" ht="16.5" hidden="1" customHeight="1" x14ac:dyDescent="0.35">
      <c r="A2303" s="122" t="str">
        <f>'SOW Units'!B322</f>
        <v>16-25.</v>
      </c>
      <c r="B2303" s="542" t="str">
        <f>IF('SOW Units'!C322="","",'SOW Units'!C322)</f>
        <v>AS/MPE System Package - Medium</v>
      </c>
      <c r="C2303" s="543"/>
      <c r="D2303" s="57" t="str">
        <f>IF('SOW Units'!E322="","",'SOW Units'!E322)</f>
        <v>Per Day</v>
      </c>
      <c r="E2303" s="82">
        <f>'SOW Units'!M322</f>
        <v>0</v>
      </c>
      <c r="F2303" s="34">
        <f>'SOW Units'!G322</f>
        <v>6730</v>
      </c>
      <c r="G2303" s="244">
        <f t="shared" si="458"/>
        <v>0</v>
      </c>
      <c r="H2303" s="85">
        <v>0</v>
      </c>
      <c r="I2303" s="360">
        <f t="shared" si="459"/>
        <v>0</v>
      </c>
      <c r="J2303" s="89">
        <v>0</v>
      </c>
      <c r="K2303" s="244">
        <f t="shared" si="440"/>
        <v>0</v>
      </c>
      <c r="L2303" s="93">
        <f t="shared" si="460"/>
        <v>0</v>
      </c>
      <c r="M2303" s="375">
        <f t="shared" si="461"/>
        <v>0</v>
      </c>
      <c r="N2303" s="225" t="b">
        <f t="shared" si="457"/>
        <v>0</v>
      </c>
      <c r="O2303" s="36"/>
      <c r="P2303" s="36"/>
      <c r="Q2303" s="36"/>
      <c r="R2303" s="36"/>
    </row>
    <row r="2304" spans="1:18" s="8" customFormat="1" ht="16.5" hidden="1" customHeight="1" x14ac:dyDescent="0.35">
      <c r="A2304" s="122" t="str">
        <f>'SOW Units'!B323</f>
        <v>16-26.</v>
      </c>
      <c r="B2304" s="542" t="str">
        <f>IF('SOW Units'!C323="","",'SOW Units'!C323)</f>
        <v>AS/MPE System Package - Medium</v>
      </c>
      <c r="C2304" s="543"/>
      <c r="D2304" s="57" t="str">
        <f>IF('SOW Units'!E323="","",'SOW Units'!E323)</f>
        <v>Per Week</v>
      </c>
      <c r="E2304" s="82">
        <f>'SOW Units'!M323</f>
        <v>0</v>
      </c>
      <c r="F2304" s="34">
        <f>'SOW Units'!G323</f>
        <v>13200</v>
      </c>
      <c r="G2304" s="244">
        <f t="shared" si="458"/>
        <v>0</v>
      </c>
      <c r="H2304" s="85">
        <v>0</v>
      </c>
      <c r="I2304" s="360">
        <f t="shared" si="459"/>
        <v>0</v>
      </c>
      <c r="J2304" s="89">
        <v>0</v>
      </c>
      <c r="K2304" s="244">
        <f t="shared" si="440"/>
        <v>0</v>
      </c>
      <c r="L2304" s="93">
        <f t="shared" si="460"/>
        <v>0</v>
      </c>
      <c r="M2304" s="375">
        <f t="shared" si="461"/>
        <v>0</v>
      </c>
      <c r="N2304" s="225" t="b">
        <f t="shared" si="457"/>
        <v>0</v>
      </c>
      <c r="O2304" s="36"/>
      <c r="P2304" s="36"/>
      <c r="Q2304" s="36"/>
      <c r="R2304" s="36"/>
    </row>
    <row r="2305" spans="1:18" s="8" customFormat="1" ht="16.5" hidden="1" customHeight="1" x14ac:dyDescent="0.35">
      <c r="A2305" s="122" t="str">
        <f>'SOW Units'!B324</f>
        <v>16-27.</v>
      </c>
      <c r="B2305" s="542" t="str">
        <f>IF('SOW Units'!C324="","",'SOW Units'!C324)</f>
        <v>SVE System Package - Medium</v>
      </c>
      <c r="C2305" s="543"/>
      <c r="D2305" s="57" t="str">
        <f>IF('SOW Units'!E324="","",'SOW Units'!E324)</f>
        <v>Per Day</v>
      </c>
      <c r="E2305" s="82">
        <f>'SOW Units'!M324</f>
        <v>0</v>
      </c>
      <c r="F2305" s="34">
        <f>'SOW Units'!G324</f>
        <v>4011</v>
      </c>
      <c r="G2305" s="244">
        <f t="shared" si="458"/>
        <v>0</v>
      </c>
      <c r="H2305" s="85">
        <v>0</v>
      </c>
      <c r="I2305" s="360">
        <f t="shared" si="459"/>
        <v>0</v>
      </c>
      <c r="J2305" s="89">
        <v>0</v>
      </c>
      <c r="K2305" s="244">
        <f t="shared" si="440"/>
        <v>0</v>
      </c>
      <c r="L2305" s="93">
        <f t="shared" si="460"/>
        <v>0</v>
      </c>
      <c r="M2305" s="375">
        <f t="shared" si="461"/>
        <v>0</v>
      </c>
      <c r="N2305" s="225" t="b">
        <f t="shared" si="457"/>
        <v>0</v>
      </c>
      <c r="O2305" s="36"/>
      <c r="P2305" s="36"/>
      <c r="Q2305" s="36"/>
      <c r="R2305" s="36"/>
    </row>
    <row r="2306" spans="1:18" s="8" customFormat="1" ht="16.5" hidden="1" customHeight="1" x14ac:dyDescent="0.35">
      <c r="A2306" s="122" t="str">
        <f>'SOW Units'!B325</f>
        <v>16-28.</v>
      </c>
      <c r="B2306" s="542" t="str">
        <f>IF('SOW Units'!C325="","",'SOW Units'!C325)</f>
        <v>SVE System Package - Medium</v>
      </c>
      <c r="C2306" s="543"/>
      <c r="D2306" s="57" t="str">
        <f>IF('SOW Units'!E325="","",'SOW Units'!E325)</f>
        <v>Per Week</v>
      </c>
      <c r="E2306" s="82">
        <f>'SOW Units'!M325</f>
        <v>0</v>
      </c>
      <c r="F2306" s="34">
        <f>'SOW Units'!G325</f>
        <v>8977.5</v>
      </c>
      <c r="G2306" s="244">
        <f t="shared" si="458"/>
        <v>0</v>
      </c>
      <c r="H2306" s="85">
        <v>0</v>
      </c>
      <c r="I2306" s="360">
        <f t="shared" si="459"/>
        <v>0</v>
      </c>
      <c r="J2306" s="89">
        <v>0</v>
      </c>
      <c r="K2306" s="244">
        <f t="shared" si="440"/>
        <v>0</v>
      </c>
      <c r="L2306" s="93">
        <f t="shared" si="460"/>
        <v>0</v>
      </c>
      <c r="M2306" s="375">
        <f t="shared" si="461"/>
        <v>0</v>
      </c>
      <c r="N2306" s="225" t="b">
        <f t="shared" si="457"/>
        <v>0</v>
      </c>
      <c r="O2306" s="36"/>
      <c r="P2306" s="36"/>
      <c r="Q2306" s="36"/>
      <c r="R2306" s="36"/>
    </row>
    <row r="2307" spans="1:18" s="8" customFormat="1" ht="32.25" hidden="1" customHeight="1" x14ac:dyDescent="0.35">
      <c r="A2307" s="253" t="str">
        <f>'SOW Units'!B326</f>
        <v>17.</v>
      </c>
      <c r="B2307" s="562" t="str">
        <f>IF('SOW Units'!C326="","",'SOW Units'!C326)</f>
        <v>MONTHLY REMEDIATION SYSTEM O&amp;M PACKAGED WORK SCOPES (Excluding Remediation System Equipment)</v>
      </c>
      <c r="C2307" s="563"/>
      <c r="D2307" s="206" t="str">
        <f>IF('SOW Units'!E326="","",'SOW Units'!E326)</f>
        <v/>
      </c>
      <c r="E2307" s="207"/>
      <c r="F2307" s="194"/>
      <c r="G2307" s="243"/>
      <c r="H2307" s="208"/>
      <c r="I2307" s="359"/>
      <c r="J2307" s="196"/>
      <c r="K2307" s="243"/>
      <c r="L2307" s="209"/>
      <c r="M2307" s="374"/>
      <c r="N2307" s="225" t="b">
        <f t="shared" si="457"/>
        <v>0</v>
      </c>
      <c r="O2307" s="36"/>
      <c r="P2307" s="36"/>
      <c r="Q2307" s="36"/>
      <c r="R2307" s="36"/>
    </row>
    <row r="2308" spans="1:18" s="8" customFormat="1" ht="16.5" hidden="1" customHeight="1" x14ac:dyDescent="0.35">
      <c r="A2308" s="122" t="str">
        <f>'SOW Units'!B327</f>
        <v>17-1.</v>
      </c>
      <c r="B2308" s="542" t="str">
        <f>IF('SOW Units'!C327="","",'SOW Units'!C327)</f>
        <v xml:space="preserve">System O&amp;M Package - Small </v>
      </c>
      <c r="C2308" s="543"/>
      <c r="D2308" s="57" t="str">
        <f>IF('SOW Units'!E327="","",'SOW Units'!E327)</f>
        <v>Per Month</v>
      </c>
      <c r="E2308" s="82">
        <f>'SOW Units'!M327</f>
        <v>0</v>
      </c>
      <c r="F2308" s="34">
        <f>'SOW Units'!G327</f>
        <v>2976.75</v>
      </c>
      <c r="G2308" s="244">
        <f t="shared" ref="G2308:G2312" si="462">$F2308*E2308</f>
        <v>0</v>
      </c>
      <c r="H2308" s="85">
        <v>0</v>
      </c>
      <c r="I2308" s="360">
        <f t="shared" ref="I2308:I2312" si="463">H2308*F2308</f>
        <v>0</v>
      </c>
      <c r="J2308" s="89">
        <v>0</v>
      </c>
      <c r="K2308" s="244">
        <f t="shared" si="440"/>
        <v>0</v>
      </c>
      <c r="L2308" s="93">
        <f t="shared" ref="L2308:L2312" si="464">E2308-H2308-J2308</f>
        <v>0</v>
      </c>
      <c r="M2308" s="375">
        <f t="shared" ref="M2308:M2312" si="465">G2308-I2308-K2308</f>
        <v>0</v>
      </c>
      <c r="N2308" s="225" t="b">
        <f t="shared" si="457"/>
        <v>0</v>
      </c>
      <c r="O2308" s="36"/>
      <c r="P2308" s="36"/>
      <c r="Q2308" s="36"/>
      <c r="R2308" s="36"/>
    </row>
    <row r="2309" spans="1:18" s="8" customFormat="1" ht="16.5" hidden="1" customHeight="1" x14ac:dyDescent="0.35">
      <c r="A2309" s="122" t="str">
        <f>'SOW Units'!B328</f>
        <v>17-2.</v>
      </c>
      <c r="B2309" s="542" t="str">
        <f>IF('SOW Units'!C328="","",'SOW Units'!C328)</f>
        <v>System O&amp;M Package - Medium</v>
      </c>
      <c r="C2309" s="543"/>
      <c r="D2309" s="57" t="str">
        <f>IF('SOW Units'!E328="","",'SOW Units'!E328)</f>
        <v>Per Month</v>
      </c>
      <c r="E2309" s="82">
        <f>'SOW Units'!M328</f>
        <v>0</v>
      </c>
      <c r="F2309" s="34">
        <f>'SOW Units'!G328</f>
        <v>3417.75</v>
      </c>
      <c r="G2309" s="244">
        <f t="shared" si="462"/>
        <v>0</v>
      </c>
      <c r="H2309" s="85">
        <v>0</v>
      </c>
      <c r="I2309" s="360">
        <f t="shared" si="463"/>
        <v>0</v>
      </c>
      <c r="J2309" s="89">
        <v>0</v>
      </c>
      <c r="K2309" s="244">
        <f t="shared" si="440"/>
        <v>0</v>
      </c>
      <c r="L2309" s="93">
        <f t="shared" si="464"/>
        <v>0</v>
      </c>
      <c r="M2309" s="375">
        <f t="shared" si="465"/>
        <v>0</v>
      </c>
      <c r="N2309" s="225" t="b">
        <f t="shared" si="457"/>
        <v>0</v>
      </c>
      <c r="O2309" s="36"/>
      <c r="P2309" s="36"/>
      <c r="Q2309" s="36"/>
      <c r="R2309" s="36"/>
    </row>
    <row r="2310" spans="1:18" s="8" customFormat="1" ht="16.5" hidden="1" customHeight="1" x14ac:dyDescent="0.35">
      <c r="A2310" s="122" t="str">
        <f>'SOW Units'!B329</f>
        <v>17-3.</v>
      </c>
      <c r="B2310" s="542" t="str">
        <f>IF('SOW Units'!C329="","",'SOW Units'!C329)</f>
        <v xml:space="preserve">System O&amp;M Package - Large </v>
      </c>
      <c r="C2310" s="543"/>
      <c r="D2310" s="57" t="str">
        <f>IF('SOW Units'!E329="","",'SOW Units'!E329)</f>
        <v>Per Month</v>
      </c>
      <c r="E2310" s="82">
        <f>'SOW Units'!M329</f>
        <v>0</v>
      </c>
      <c r="F2310" s="34">
        <f>'SOW Units'!G329</f>
        <v>3858.75</v>
      </c>
      <c r="G2310" s="244">
        <f t="shared" si="462"/>
        <v>0</v>
      </c>
      <c r="H2310" s="85">
        <v>0</v>
      </c>
      <c r="I2310" s="360">
        <f t="shared" si="463"/>
        <v>0</v>
      </c>
      <c r="J2310" s="89">
        <v>0</v>
      </c>
      <c r="K2310" s="244">
        <f t="shared" si="440"/>
        <v>0</v>
      </c>
      <c r="L2310" s="93">
        <f t="shared" si="464"/>
        <v>0</v>
      </c>
      <c r="M2310" s="375">
        <f t="shared" si="465"/>
        <v>0</v>
      </c>
      <c r="N2310" s="225" t="b">
        <f t="shared" si="457"/>
        <v>0</v>
      </c>
      <c r="O2310" s="36"/>
      <c r="P2310" s="36"/>
      <c r="Q2310" s="36"/>
      <c r="R2310" s="36"/>
    </row>
    <row r="2311" spans="1:18" s="9" customFormat="1" ht="16.5" hidden="1" customHeight="1" x14ac:dyDescent="0.35">
      <c r="A2311" s="122" t="str">
        <f>'SOW Units'!B330</f>
        <v>17-4.</v>
      </c>
      <c r="B2311" s="542" t="str">
        <f>IF('SOW Units'!C330="","",'SOW Units'!C330)</f>
        <v xml:space="preserve">System O&amp;M Package - Extra Large </v>
      </c>
      <c r="C2311" s="543"/>
      <c r="D2311" s="57" t="str">
        <f>IF('SOW Units'!E330="","",'SOW Units'!E330)</f>
        <v>Per Month</v>
      </c>
      <c r="E2311" s="82">
        <f>'SOW Units'!M330</f>
        <v>0</v>
      </c>
      <c r="F2311" s="34">
        <f>'SOW Units'!G330</f>
        <v>4375.82</v>
      </c>
      <c r="G2311" s="244">
        <f t="shared" si="462"/>
        <v>0</v>
      </c>
      <c r="H2311" s="85">
        <v>0</v>
      </c>
      <c r="I2311" s="360">
        <f t="shared" si="463"/>
        <v>0</v>
      </c>
      <c r="J2311" s="89">
        <v>0</v>
      </c>
      <c r="K2311" s="244">
        <f t="shared" si="440"/>
        <v>0</v>
      </c>
      <c r="L2311" s="93">
        <f t="shared" si="464"/>
        <v>0</v>
      </c>
      <c r="M2311" s="375">
        <f t="shared" si="465"/>
        <v>0</v>
      </c>
      <c r="N2311" s="225" t="b">
        <f t="shared" si="457"/>
        <v>0</v>
      </c>
      <c r="O2311" s="45"/>
      <c r="P2311" s="45"/>
      <c r="Q2311" s="45"/>
      <c r="R2311" s="45"/>
    </row>
    <row r="2312" spans="1:18" s="8" customFormat="1" ht="16.5" hidden="1" customHeight="1" x14ac:dyDescent="0.35">
      <c r="A2312" s="122" t="str">
        <f>'SOW Units'!B331</f>
        <v>17-5.</v>
      </c>
      <c r="B2312" s="542" t="str">
        <f>IF('SOW Units'!C331="","",'SOW Units'!C331)</f>
        <v>Supplemental System O&amp;M Package - Add Thermox or Catox Treatment</v>
      </c>
      <c r="C2312" s="543"/>
      <c r="D2312" s="57" t="str">
        <f>IF('SOW Units'!E331="","",'SOW Units'!E331)</f>
        <v>Per Month</v>
      </c>
      <c r="E2312" s="82">
        <f>'SOW Units'!M331</f>
        <v>0</v>
      </c>
      <c r="F2312" s="34">
        <f>'SOW Units'!G331</f>
        <v>520.91999999999996</v>
      </c>
      <c r="G2312" s="244">
        <f t="shared" si="462"/>
        <v>0</v>
      </c>
      <c r="H2312" s="85">
        <v>0</v>
      </c>
      <c r="I2312" s="360">
        <f t="shared" si="463"/>
        <v>0</v>
      </c>
      <c r="J2312" s="89">
        <v>0</v>
      </c>
      <c r="K2312" s="244">
        <f t="shared" si="440"/>
        <v>0</v>
      </c>
      <c r="L2312" s="93">
        <f t="shared" si="464"/>
        <v>0</v>
      </c>
      <c r="M2312" s="375">
        <f t="shared" si="465"/>
        <v>0</v>
      </c>
      <c r="N2312" s="225" t="b">
        <f t="shared" si="457"/>
        <v>0</v>
      </c>
      <c r="O2312" s="36"/>
      <c r="P2312" s="36"/>
      <c r="Q2312" s="36"/>
      <c r="R2312" s="36"/>
    </row>
    <row r="2313" spans="1:18" s="8" customFormat="1" ht="17.25" hidden="1" customHeight="1" x14ac:dyDescent="0.35">
      <c r="A2313" s="253" t="str">
        <f>'SOW Units'!B332</f>
        <v>18.</v>
      </c>
      <c r="B2313" s="560" t="str">
        <f>IF('SOW Units'!C332="","",'SOW Units'!C332)</f>
        <v>REMEDIAL ACTION SYSTEM/EQUIPMENT USE (Equipment Only, Excluding O&amp;M)</v>
      </c>
      <c r="C2313" s="561"/>
      <c r="D2313" s="206" t="str">
        <f>IF('SOW Units'!E332="","",'SOW Units'!E332)</f>
        <v/>
      </c>
      <c r="E2313" s="207"/>
      <c r="F2313" s="194"/>
      <c r="G2313" s="243"/>
      <c r="H2313" s="208"/>
      <c r="I2313" s="359"/>
      <c r="J2313" s="196"/>
      <c r="K2313" s="243"/>
      <c r="L2313" s="209"/>
      <c r="M2313" s="374"/>
      <c r="N2313" s="225" t="b">
        <f t="shared" si="457"/>
        <v>0</v>
      </c>
      <c r="O2313" s="36"/>
      <c r="P2313" s="36"/>
      <c r="Q2313" s="36"/>
      <c r="R2313" s="36"/>
    </row>
    <row r="2314" spans="1:18" s="8" customFormat="1" ht="16.5" hidden="1" customHeight="1" x14ac:dyDescent="0.35">
      <c r="A2314" s="122" t="str">
        <f>'SOW Units'!B333</f>
        <v>18-1.</v>
      </c>
      <c r="B2314" s="542" t="str">
        <f>IF('SOW Units'!C333="","",'SOW Units'!C333)</f>
        <v>Medium Holding Tank - 2,000 to 6,000 gal. capacity - Short Term ≤ 6 mos.</v>
      </c>
      <c r="C2314" s="543"/>
      <c r="D2314" s="57" t="str">
        <f>IF('SOW Units'!E333="","",'SOW Units'!E333)</f>
        <v>Per Month</v>
      </c>
      <c r="E2314" s="82">
        <f>'SOW Units'!M333</f>
        <v>0</v>
      </c>
      <c r="F2314" s="34">
        <f>'SOW Units'!G333</f>
        <v>334.24</v>
      </c>
      <c r="G2314" s="244">
        <f t="shared" ref="G2314:G2371" si="466">$F2314*E2314</f>
        <v>0</v>
      </c>
      <c r="H2314" s="85">
        <v>0</v>
      </c>
      <c r="I2314" s="360">
        <f t="shared" ref="I2314:I2371" si="467">H2314*F2314</f>
        <v>0</v>
      </c>
      <c r="J2314" s="89">
        <v>0</v>
      </c>
      <c r="K2314" s="244">
        <f t="shared" ref="K2314:K2377" si="468">$F2314*J2314</f>
        <v>0</v>
      </c>
      <c r="L2314" s="93">
        <f t="shared" ref="L2314:L2371" si="469">E2314-H2314-J2314</f>
        <v>0</v>
      </c>
      <c r="M2314" s="375">
        <f t="shared" ref="M2314:M2371" si="470">G2314-I2314-K2314</f>
        <v>0</v>
      </c>
      <c r="N2314" s="225" t="b">
        <f t="shared" si="457"/>
        <v>0</v>
      </c>
      <c r="O2314" s="36"/>
      <c r="P2314" s="36"/>
      <c r="Q2314" s="36"/>
      <c r="R2314" s="36"/>
    </row>
    <row r="2315" spans="1:18" s="8" customFormat="1" ht="16.5" hidden="1" customHeight="1" x14ac:dyDescent="0.35">
      <c r="A2315" s="122" t="str">
        <f>'SOW Units'!B334</f>
        <v>18-2.</v>
      </c>
      <c r="B2315" s="542" t="str">
        <f>IF('SOW Units'!C334="","",'SOW Units'!C334)</f>
        <v>Medium Holding Tank - 2,000 to 6,000 gal. capacity - Long Term &gt; 6 mos.</v>
      </c>
      <c r="C2315" s="543"/>
      <c r="D2315" s="57" t="str">
        <f>IF('SOW Units'!E334="","",'SOW Units'!E334)</f>
        <v>Per Month</v>
      </c>
      <c r="E2315" s="82">
        <f>'SOW Units'!M334</f>
        <v>0</v>
      </c>
      <c r="F2315" s="34">
        <f>'SOW Units'!G334</f>
        <v>200.55</v>
      </c>
      <c r="G2315" s="244">
        <f t="shared" si="466"/>
        <v>0</v>
      </c>
      <c r="H2315" s="85">
        <v>0</v>
      </c>
      <c r="I2315" s="360">
        <f t="shared" si="467"/>
        <v>0</v>
      </c>
      <c r="J2315" s="89">
        <v>0</v>
      </c>
      <c r="K2315" s="244">
        <f t="shared" si="468"/>
        <v>0</v>
      </c>
      <c r="L2315" s="93">
        <f t="shared" si="469"/>
        <v>0</v>
      </c>
      <c r="M2315" s="375">
        <f t="shared" si="470"/>
        <v>0</v>
      </c>
      <c r="N2315" s="225" t="b">
        <f t="shared" si="457"/>
        <v>0</v>
      </c>
      <c r="O2315" s="36"/>
      <c r="P2315" s="36"/>
      <c r="Q2315" s="36"/>
      <c r="R2315" s="36"/>
    </row>
    <row r="2316" spans="1:18" s="8" customFormat="1" ht="16.5" hidden="1" customHeight="1" x14ac:dyDescent="0.35">
      <c r="A2316" s="122" t="str">
        <f>'SOW Units'!B335</f>
        <v>18-3.</v>
      </c>
      <c r="B2316" s="542" t="str">
        <f>IF('SOW Units'!C335="","",'SOW Units'!C335)</f>
        <v>Large Holding Tank &gt; 6,000 to 10,000 gal. capacity - Short Term ≤ 6 mos.</v>
      </c>
      <c r="C2316" s="543"/>
      <c r="D2316" s="57" t="str">
        <f>IF('SOW Units'!E335="","",'SOW Units'!E335)</f>
        <v>Per Month</v>
      </c>
      <c r="E2316" s="82">
        <f>'SOW Units'!M335</f>
        <v>0</v>
      </c>
      <c r="F2316" s="34">
        <f>'SOW Units'!G335</f>
        <v>1002.78</v>
      </c>
      <c r="G2316" s="244">
        <f t="shared" si="466"/>
        <v>0</v>
      </c>
      <c r="H2316" s="85">
        <v>0</v>
      </c>
      <c r="I2316" s="360">
        <f t="shared" si="467"/>
        <v>0</v>
      </c>
      <c r="J2316" s="89">
        <v>0</v>
      </c>
      <c r="K2316" s="244">
        <f t="shared" si="468"/>
        <v>0</v>
      </c>
      <c r="L2316" s="93">
        <f t="shared" si="469"/>
        <v>0</v>
      </c>
      <c r="M2316" s="375">
        <f t="shared" si="470"/>
        <v>0</v>
      </c>
      <c r="N2316" s="225" t="b">
        <f t="shared" si="457"/>
        <v>0</v>
      </c>
      <c r="O2316" s="36"/>
      <c r="P2316" s="36"/>
      <c r="Q2316" s="36"/>
      <c r="R2316" s="36"/>
    </row>
    <row r="2317" spans="1:18" s="8" customFormat="1" ht="16.5" hidden="1" customHeight="1" x14ac:dyDescent="0.35">
      <c r="A2317" s="122" t="str">
        <f>'SOW Units'!B336</f>
        <v>18-4.</v>
      </c>
      <c r="B2317" s="542" t="str">
        <f>IF('SOW Units'!C336="","",'SOW Units'!C336)</f>
        <v>Large Holding Tank &gt; 6,000 to 10,000 gal. capacity - Long Term &gt; 6 mos.</v>
      </c>
      <c r="C2317" s="543"/>
      <c r="D2317" s="57" t="str">
        <f>IF('SOW Units'!E336="","",'SOW Units'!E336)</f>
        <v>Per Month</v>
      </c>
      <c r="E2317" s="82">
        <f>'SOW Units'!M336</f>
        <v>0</v>
      </c>
      <c r="F2317" s="34">
        <f>'SOW Units'!G336</f>
        <v>510.51</v>
      </c>
      <c r="G2317" s="244">
        <f t="shared" si="466"/>
        <v>0</v>
      </c>
      <c r="H2317" s="85">
        <v>0</v>
      </c>
      <c r="I2317" s="360">
        <f t="shared" si="467"/>
        <v>0</v>
      </c>
      <c r="J2317" s="89">
        <v>0</v>
      </c>
      <c r="K2317" s="244">
        <f t="shared" si="468"/>
        <v>0</v>
      </c>
      <c r="L2317" s="93">
        <f t="shared" si="469"/>
        <v>0</v>
      </c>
      <c r="M2317" s="375">
        <f t="shared" si="470"/>
        <v>0</v>
      </c>
      <c r="N2317" s="225" t="b">
        <f t="shared" si="457"/>
        <v>0</v>
      </c>
      <c r="O2317" s="36"/>
      <c r="P2317" s="36"/>
      <c r="Q2317" s="36"/>
      <c r="R2317" s="36"/>
    </row>
    <row r="2318" spans="1:18" s="8" customFormat="1" ht="16.5" hidden="1" customHeight="1" x14ac:dyDescent="0.35">
      <c r="A2318" s="122" t="str">
        <f>'SOW Units'!B337</f>
        <v>18-5.</v>
      </c>
      <c r="B2318" s="542" t="str">
        <f>IF('SOW Units'!C337="","",'SOW Units'!C337)</f>
        <v>Groundwater Treatment System - Stand Alone Small - Short Term ≤ 6 mos.</v>
      </c>
      <c r="C2318" s="543"/>
      <c r="D2318" s="57" t="str">
        <f>IF('SOW Units'!E337="","",'SOW Units'!E337)</f>
        <v>Per Month</v>
      </c>
      <c r="E2318" s="82">
        <f>'SOW Units'!M337</f>
        <v>0</v>
      </c>
      <c r="F2318" s="34">
        <f>'SOW Units'!G337</f>
        <v>2242.5</v>
      </c>
      <c r="G2318" s="244">
        <f t="shared" si="466"/>
        <v>0</v>
      </c>
      <c r="H2318" s="85">
        <v>0</v>
      </c>
      <c r="I2318" s="360">
        <f t="shared" si="467"/>
        <v>0</v>
      </c>
      <c r="J2318" s="89">
        <v>0</v>
      </c>
      <c r="K2318" s="244">
        <f t="shared" si="468"/>
        <v>0</v>
      </c>
      <c r="L2318" s="93">
        <f t="shared" si="469"/>
        <v>0</v>
      </c>
      <c r="M2318" s="375">
        <f t="shared" si="470"/>
        <v>0</v>
      </c>
      <c r="N2318" s="225" t="b">
        <f t="shared" si="457"/>
        <v>0</v>
      </c>
      <c r="O2318" s="36"/>
      <c r="P2318" s="36"/>
      <c r="Q2318" s="36"/>
      <c r="R2318" s="36"/>
    </row>
    <row r="2319" spans="1:18" s="8" customFormat="1" ht="16.5" hidden="1" customHeight="1" x14ac:dyDescent="0.35">
      <c r="A2319" s="122" t="str">
        <f>'SOW Units'!B338</f>
        <v>18-6.</v>
      </c>
      <c r="B2319" s="542" t="str">
        <f>IF('SOW Units'!C338="","",'SOW Units'!C338)</f>
        <v>Groundwater Treatment System - Stand Alone Small - Long Term &gt; 6 mos.</v>
      </c>
      <c r="C2319" s="543"/>
      <c r="D2319" s="57" t="str">
        <f>IF('SOW Units'!E338="","",'SOW Units'!E338)</f>
        <v>Per Month</v>
      </c>
      <c r="E2319" s="82">
        <f>'SOW Units'!M338</f>
        <v>0</v>
      </c>
      <c r="F2319" s="34">
        <f>'SOW Units'!G338</f>
        <v>1361.36</v>
      </c>
      <c r="G2319" s="244">
        <f t="shared" si="466"/>
        <v>0</v>
      </c>
      <c r="H2319" s="85">
        <v>0</v>
      </c>
      <c r="I2319" s="360">
        <f t="shared" si="467"/>
        <v>0</v>
      </c>
      <c r="J2319" s="89">
        <v>0</v>
      </c>
      <c r="K2319" s="244">
        <f t="shared" si="468"/>
        <v>0</v>
      </c>
      <c r="L2319" s="93">
        <f t="shared" si="469"/>
        <v>0</v>
      </c>
      <c r="M2319" s="375">
        <f t="shared" si="470"/>
        <v>0</v>
      </c>
      <c r="N2319" s="225" t="b">
        <f t="shared" si="457"/>
        <v>0</v>
      </c>
      <c r="O2319" s="36"/>
      <c r="P2319" s="36"/>
      <c r="Q2319" s="36"/>
      <c r="R2319" s="36"/>
    </row>
    <row r="2320" spans="1:18" s="8" customFormat="1" ht="16.5" hidden="1" customHeight="1" x14ac:dyDescent="0.35">
      <c r="A2320" s="122" t="str">
        <f>'SOW Units'!B339</f>
        <v>18-7.</v>
      </c>
      <c r="B2320" s="542" t="str">
        <f>IF('SOW Units'!C339="","",'SOW Units'!C339)</f>
        <v>Groundwater Treatment System - Stand Alone Medium - Short Term ≤ 6 mos.</v>
      </c>
      <c r="C2320" s="543"/>
      <c r="D2320" s="57" t="str">
        <f>IF('SOW Units'!E339="","",'SOW Units'!E339)</f>
        <v>Per Month</v>
      </c>
      <c r="E2320" s="82">
        <f>'SOW Units'!M339</f>
        <v>0</v>
      </c>
      <c r="F2320" s="34">
        <f>'SOW Units'!G339</f>
        <v>2316.7399999999998</v>
      </c>
      <c r="G2320" s="244">
        <f t="shared" si="466"/>
        <v>0</v>
      </c>
      <c r="H2320" s="85">
        <v>0</v>
      </c>
      <c r="I2320" s="360">
        <f t="shared" si="467"/>
        <v>0</v>
      </c>
      <c r="J2320" s="89">
        <v>0</v>
      </c>
      <c r="K2320" s="244">
        <f t="shared" si="468"/>
        <v>0</v>
      </c>
      <c r="L2320" s="93">
        <f t="shared" si="469"/>
        <v>0</v>
      </c>
      <c r="M2320" s="375">
        <f t="shared" si="470"/>
        <v>0</v>
      </c>
      <c r="N2320" s="225" t="b">
        <f t="shared" si="457"/>
        <v>0</v>
      </c>
      <c r="O2320" s="36"/>
      <c r="P2320" s="36"/>
      <c r="Q2320" s="36"/>
      <c r="R2320" s="36"/>
    </row>
    <row r="2321" spans="1:18" s="8" customFormat="1" ht="16.5" hidden="1" customHeight="1" x14ac:dyDescent="0.35">
      <c r="A2321" s="122" t="str">
        <f>'SOW Units'!B340</f>
        <v>18-8.</v>
      </c>
      <c r="B2321" s="542" t="str">
        <f>IF('SOW Units'!C340="","",'SOW Units'!C340)</f>
        <v>Groundwater Treatment System - Stand Alone Medium - Long Term &gt; 6 mos.</v>
      </c>
      <c r="C2321" s="543"/>
      <c r="D2321" s="57" t="str">
        <f>IF('SOW Units'!E340="","",'SOW Units'!E340)</f>
        <v>Per Month</v>
      </c>
      <c r="E2321" s="82">
        <f>'SOW Units'!M340</f>
        <v>0</v>
      </c>
      <c r="F2321" s="34">
        <f>'SOW Units'!G340</f>
        <v>1540.03</v>
      </c>
      <c r="G2321" s="244">
        <f t="shared" si="466"/>
        <v>0</v>
      </c>
      <c r="H2321" s="85">
        <v>0</v>
      </c>
      <c r="I2321" s="360">
        <f t="shared" si="467"/>
        <v>0</v>
      </c>
      <c r="J2321" s="89">
        <v>0</v>
      </c>
      <c r="K2321" s="244">
        <f t="shared" si="468"/>
        <v>0</v>
      </c>
      <c r="L2321" s="93">
        <f t="shared" si="469"/>
        <v>0</v>
      </c>
      <c r="M2321" s="375">
        <f t="shared" si="470"/>
        <v>0</v>
      </c>
      <c r="N2321" s="225" t="b">
        <f t="shared" si="457"/>
        <v>0</v>
      </c>
      <c r="O2321" s="36"/>
      <c r="P2321" s="36"/>
      <c r="Q2321" s="36"/>
      <c r="R2321" s="36"/>
    </row>
    <row r="2322" spans="1:18" s="8" customFormat="1" ht="16.5" hidden="1" customHeight="1" x14ac:dyDescent="0.35">
      <c r="A2322" s="122" t="str">
        <f>'SOW Units'!B341</f>
        <v>18-9.</v>
      </c>
      <c r="B2322" s="542" t="str">
        <f>IF('SOW Units'!C341="","",'SOW Units'!C341)</f>
        <v>Groundwater Treatment System - Stand Alone Large - Short Term ≤ 6 mos.</v>
      </c>
      <c r="C2322" s="543"/>
      <c r="D2322" s="57" t="str">
        <f>IF('SOW Units'!E341="","",'SOW Units'!E341)</f>
        <v>Per Month</v>
      </c>
      <c r="E2322" s="82">
        <f>'SOW Units'!M341</f>
        <v>0</v>
      </c>
      <c r="F2322" s="34">
        <f>'SOW Units'!G341</f>
        <v>2297.29</v>
      </c>
      <c r="G2322" s="244">
        <f t="shared" si="466"/>
        <v>0</v>
      </c>
      <c r="H2322" s="85">
        <v>0</v>
      </c>
      <c r="I2322" s="360">
        <f t="shared" si="467"/>
        <v>0</v>
      </c>
      <c r="J2322" s="89">
        <v>0</v>
      </c>
      <c r="K2322" s="244">
        <f t="shared" si="468"/>
        <v>0</v>
      </c>
      <c r="L2322" s="93">
        <f t="shared" si="469"/>
        <v>0</v>
      </c>
      <c r="M2322" s="375">
        <f t="shared" si="470"/>
        <v>0</v>
      </c>
      <c r="N2322" s="225" t="b">
        <f t="shared" si="457"/>
        <v>0</v>
      </c>
      <c r="O2322" s="36"/>
      <c r="P2322" s="36"/>
      <c r="Q2322" s="36"/>
      <c r="R2322" s="36"/>
    </row>
    <row r="2323" spans="1:18" s="8" customFormat="1" ht="16.5" hidden="1" customHeight="1" x14ac:dyDescent="0.35">
      <c r="A2323" s="122" t="str">
        <f>'SOW Units'!B342</f>
        <v>18-10.</v>
      </c>
      <c r="B2323" s="542" t="str">
        <f>IF('SOW Units'!C342="","",'SOW Units'!C342)</f>
        <v>Groundwater Treatment System - Stand Alone Large - Long Term &gt; 6 mos.</v>
      </c>
      <c r="C2323" s="543"/>
      <c r="D2323" s="57" t="str">
        <f>IF('SOW Units'!E342="","",'SOW Units'!E342)</f>
        <v>Per Month</v>
      </c>
      <c r="E2323" s="82">
        <f>'SOW Units'!M342</f>
        <v>0</v>
      </c>
      <c r="F2323" s="34">
        <f>'SOW Units'!G342</f>
        <v>1306.6500000000001</v>
      </c>
      <c r="G2323" s="244">
        <f t="shared" si="466"/>
        <v>0</v>
      </c>
      <c r="H2323" s="85">
        <v>0</v>
      </c>
      <c r="I2323" s="360">
        <f t="shared" si="467"/>
        <v>0</v>
      </c>
      <c r="J2323" s="89">
        <v>0</v>
      </c>
      <c r="K2323" s="244">
        <f t="shared" si="468"/>
        <v>0</v>
      </c>
      <c r="L2323" s="93">
        <f t="shared" si="469"/>
        <v>0</v>
      </c>
      <c r="M2323" s="375">
        <f t="shared" si="470"/>
        <v>0</v>
      </c>
      <c r="N2323" s="225" t="b">
        <f t="shared" si="457"/>
        <v>0</v>
      </c>
      <c r="O2323" s="36"/>
      <c r="P2323" s="36"/>
      <c r="Q2323" s="36"/>
      <c r="R2323" s="36"/>
    </row>
    <row r="2324" spans="1:18" s="8" customFormat="1" ht="16.5" hidden="1" customHeight="1" x14ac:dyDescent="0.35">
      <c r="A2324" s="122" t="str">
        <f>'SOW Units'!B343</f>
        <v>18-11.</v>
      </c>
      <c r="B2324" s="542" t="str">
        <f>IF('SOW Units'!C343="","",'SOW Units'!C343)</f>
        <v>Air Sparge System - Small - Short Term ≤ 6 mos.</v>
      </c>
      <c r="C2324" s="543"/>
      <c r="D2324" s="57" t="str">
        <f>IF('SOW Units'!E343="","",'SOW Units'!E343)</f>
        <v>Per Month</v>
      </c>
      <c r="E2324" s="82">
        <f>'SOW Units'!M343</f>
        <v>0</v>
      </c>
      <c r="F2324" s="34">
        <f>'SOW Units'!G343</f>
        <v>2892.75</v>
      </c>
      <c r="G2324" s="244">
        <f t="shared" si="466"/>
        <v>0</v>
      </c>
      <c r="H2324" s="85">
        <v>0</v>
      </c>
      <c r="I2324" s="360">
        <f t="shared" si="467"/>
        <v>0</v>
      </c>
      <c r="J2324" s="89">
        <v>0</v>
      </c>
      <c r="K2324" s="244">
        <f t="shared" si="468"/>
        <v>0</v>
      </c>
      <c r="L2324" s="93">
        <f t="shared" si="469"/>
        <v>0</v>
      </c>
      <c r="M2324" s="375">
        <f t="shared" si="470"/>
        <v>0</v>
      </c>
      <c r="N2324" s="225" t="b">
        <f t="shared" si="457"/>
        <v>0</v>
      </c>
      <c r="O2324" s="36"/>
      <c r="P2324" s="36"/>
      <c r="Q2324" s="36"/>
      <c r="R2324" s="36"/>
    </row>
    <row r="2325" spans="1:18" s="8" customFormat="1" ht="16.5" hidden="1" customHeight="1" x14ac:dyDescent="0.35">
      <c r="A2325" s="122" t="str">
        <f>'SOW Units'!B344</f>
        <v>18-12.</v>
      </c>
      <c r="B2325" s="542" t="str">
        <f>IF('SOW Units'!C344="","",'SOW Units'!C344)</f>
        <v>Air Sparge System - Small - Long Term &gt; 6 mos.</v>
      </c>
      <c r="C2325" s="543"/>
      <c r="D2325" s="57" t="str">
        <f>IF('SOW Units'!E344="","",'SOW Units'!E344)</f>
        <v>Per Month</v>
      </c>
      <c r="E2325" s="82">
        <f>'SOW Units'!M344</f>
        <v>0</v>
      </c>
      <c r="F2325" s="34">
        <f>'SOW Units'!G344</f>
        <v>1932.68</v>
      </c>
      <c r="G2325" s="244">
        <f t="shared" si="466"/>
        <v>0</v>
      </c>
      <c r="H2325" s="85">
        <v>0</v>
      </c>
      <c r="I2325" s="360">
        <f t="shared" si="467"/>
        <v>0</v>
      </c>
      <c r="J2325" s="89">
        <v>0</v>
      </c>
      <c r="K2325" s="244">
        <f t="shared" si="468"/>
        <v>0</v>
      </c>
      <c r="L2325" s="93">
        <f t="shared" si="469"/>
        <v>0</v>
      </c>
      <c r="M2325" s="375">
        <f t="shared" si="470"/>
        <v>0</v>
      </c>
      <c r="N2325" s="225" t="b">
        <f t="shared" si="457"/>
        <v>0</v>
      </c>
      <c r="O2325" s="36"/>
      <c r="P2325" s="36"/>
      <c r="Q2325" s="36"/>
      <c r="R2325" s="36"/>
    </row>
    <row r="2326" spans="1:18" s="8" customFormat="1" ht="16.5" hidden="1" customHeight="1" x14ac:dyDescent="0.35">
      <c r="A2326" s="122" t="str">
        <f>'SOW Units'!B345</f>
        <v>18-13.</v>
      </c>
      <c r="B2326" s="542" t="str">
        <f>IF('SOW Units'!C345="","",'SOW Units'!C345)</f>
        <v>Air Sparge System - Medium - Short Term ≤ 6 mos.</v>
      </c>
      <c r="C2326" s="543"/>
      <c r="D2326" s="57" t="str">
        <f>IF('SOW Units'!E345="","",'SOW Units'!E345)</f>
        <v>Per Month</v>
      </c>
      <c r="E2326" s="82">
        <f>'SOW Units'!M345</f>
        <v>0</v>
      </c>
      <c r="F2326" s="34">
        <f>'SOW Units'!G345</f>
        <v>3222.45</v>
      </c>
      <c r="G2326" s="244">
        <f t="shared" si="466"/>
        <v>0</v>
      </c>
      <c r="H2326" s="85">
        <v>0</v>
      </c>
      <c r="I2326" s="360">
        <f t="shared" si="467"/>
        <v>0</v>
      </c>
      <c r="J2326" s="89">
        <v>0</v>
      </c>
      <c r="K2326" s="244">
        <f t="shared" si="468"/>
        <v>0</v>
      </c>
      <c r="L2326" s="93">
        <f t="shared" si="469"/>
        <v>0</v>
      </c>
      <c r="M2326" s="375">
        <f t="shared" si="470"/>
        <v>0</v>
      </c>
      <c r="N2326" s="225" t="b">
        <f t="shared" si="457"/>
        <v>0</v>
      </c>
      <c r="O2326" s="36"/>
      <c r="P2326" s="36"/>
      <c r="Q2326" s="36"/>
      <c r="R2326" s="36"/>
    </row>
    <row r="2327" spans="1:18" s="8" customFormat="1" ht="16.5" hidden="1" customHeight="1" x14ac:dyDescent="0.35">
      <c r="A2327" s="122" t="str">
        <f>'SOW Units'!B346</f>
        <v>18-14.</v>
      </c>
      <c r="B2327" s="542" t="str">
        <f>IF('SOW Units'!C346="","",'SOW Units'!C346)</f>
        <v>Air Sparge System - Medium - Long Term &gt; 6 mos.</v>
      </c>
      <c r="C2327" s="543"/>
      <c r="D2327" s="57" t="str">
        <f>IF('SOW Units'!E346="","",'SOW Units'!E346)</f>
        <v>Per Month</v>
      </c>
      <c r="E2327" s="82">
        <f>'SOW Units'!M346</f>
        <v>0</v>
      </c>
      <c r="F2327" s="34">
        <f>'SOW Units'!G346</f>
        <v>2153.1799999999998</v>
      </c>
      <c r="G2327" s="244">
        <f t="shared" si="466"/>
        <v>0</v>
      </c>
      <c r="H2327" s="85">
        <v>0</v>
      </c>
      <c r="I2327" s="360">
        <f t="shared" si="467"/>
        <v>0</v>
      </c>
      <c r="J2327" s="89">
        <v>0</v>
      </c>
      <c r="K2327" s="244">
        <f t="shared" si="468"/>
        <v>0</v>
      </c>
      <c r="L2327" s="93">
        <f t="shared" si="469"/>
        <v>0</v>
      </c>
      <c r="M2327" s="375">
        <f t="shared" si="470"/>
        <v>0</v>
      </c>
      <c r="N2327" s="225" t="b">
        <f t="shared" si="457"/>
        <v>0</v>
      </c>
      <c r="O2327" s="36"/>
      <c r="P2327" s="36"/>
      <c r="Q2327" s="36"/>
      <c r="R2327" s="36"/>
    </row>
    <row r="2328" spans="1:18" s="8" customFormat="1" ht="16.5" hidden="1" customHeight="1" x14ac:dyDescent="0.35">
      <c r="A2328" s="122" t="str">
        <f>'SOW Units'!B347</f>
        <v>18-15.</v>
      </c>
      <c r="B2328" s="542" t="str">
        <f>IF('SOW Units'!C347="","",'SOW Units'!C347)</f>
        <v>Air Sparge System - Large - Short Term ≤ 6 mos.</v>
      </c>
      <c r="C2328" s="543"/>
      <c r="D2328" s="57" t="str">
        <f>IF('SOW Units'!E347="","",'SOW Units'!E347)</f>
        <v>Per Month</v>
      </c>
      <c r="E2328" s="82">
        <f>'SOW Units'!M347</f>
        <v>0</v>
      </c>
      <c r="F2328" s="34">
        <f>'SOW Units'!G347</f>
        <v>4674.6000000000004</v>
      </c>
      <c r="G2328" s="244">
        <f t="shared" si="466"/>
        <v>0</v>
      </c>
      <c r="H2328" s="85">
        <v>0</v>
      </c>
      <c r="I2328" s="360">
        <f t="shared" si="467"/>
        <v>0</v>
      </c>
      <c r="J2328" s="89">
        <v>0</v>
      </c>
      <c r="K2328" s="244">
        <f t="shared" si="468"/>
        <v>0</v>
      </c>
      <c r="L2328" s="93">
        <f t="shared" si="469"/>
        <v>0</v>
      </c>
      <c r="M2328" s="375">
        <f t="shared" si="470"/>
        <v>0</v>
      </c>
      <c r="N2328" s="225" t="b">
        <f t="shared" si="457"/>
        <v>0</v>
      </c>
      <c r="O2328" s="36"/>
      <c r="P2328" s="36"/>
      <c r="Q2328" s="36"/>
      <c r="R2328" s="36"/>
    </row>
    <row r="2329" spans="1:18" s="8" customFormat="1" ht="16.5" hidden="1" customHeight="1" x14ac:dyDescent="0.35">
      <c r="A2329" s="122" t="str">
        <f>'SOW Units'!B348</f>
        <v>18-16.</v>
      </c>
      <c r="B2329" s="542" t="str">
        <f>IF('SOW Units'!C348="","",'SOW Units'!C348)</f>
        <v>Air Sparge System - Large - Long Term &gt; 6 mos.</v>
      </c>
      <c r="C2329" s="543"/>
      <c r="D2329" s="57" t="str">
        <f>IF('SOW Units'!E348="","",'SOW Units'!E348)</f>
        <v>Per Month</v>
      </c>
      <c r="E2329" s="82">
        <f>'SOW Units'!M348</f>
        <v>0</v>
      </c>
      <c r="F2329" s="34">
        <f>'SOW Units'!G348</f>
        <v>3123.38</v>
      </c>
      <c r="G2329" s="244">
        <f t="shared" si="466"/>
        <v>0</v>
      </c>
      <c r="H2329" s="85">
        <v>0</v>
      </c>
      <c r="I2329" s="360">
        <f t="shared" si="467"/>
        <v>0</v>
      </c>
      <c r="J2329" s="89">
        <v>0</v>
      </c>
      <c r="K2329" s="244">
        <f t="shared" si="468"/>
        <v>0</v>
      </c>
      <c r="L2329" s="93">
        <f t="shared" si="469"/>
        <v>0</v>
      </c>
      <c r="M2329" s="375">
        <f t="shared" si="470"/>
        <v>0</v>
      </c>
      <c r="N2329" s="225" t="b">
        <f t="shared" si="457"/>
        <v>0</v>
      </c>
      <c r="O2329" s="36"/>
      <c r="P2329" s="36"/>
      <c r="Q2329" s="36"/>
      <c r="R2329" s="36"/>
    </row>
    <row r="2330" spans="1:18" s="8" customFormat="1" ht="16.5" hidden="1" customHeight="1" x14ac:dyDescent="0.35">
      <c r="A2330" s="122" t="str">
        <f>'SOW Units'!B349</f>
        <v>18-17.</v>
      </c>
      <c r="B2330" s="542" t="str">
        <f>IF('SOW Units'!C349="","",'SOW Units'!C349)</f>
        <v>AS/SVE System - Small - Short Term ≤ 6 mos.</v>
      </c>
      <c r="C2330" s="543"/>
      <c r="D2330" s="57" t="str">
        <f>IF('SOW Units'!E349="","",'SOW Units'!E349)</f>
        <v>Per Month</v>
      </c>
      <c r="E2330" s="82">
        <f>'SOW Units'!M349</f>
        <v>0</v>
      </c>
      <c r="F2330" s="34">
        <f>'SOW Units'!G349</f>
        <v>6184</v>
      </c>
      <c r="G2330" s="244">
        <f t="shared" si="466"/>
        <v>0</v>
      </c>
      <c r="H2330" s="85">
        <v>0</v>
      </c>
      <c r="I2330" s="360">
        <f t="shared" si="467"/>
        <v>0</v>
      </c>
      <c r="J2330" s="89">
        <v>0</v>
      </c>
      <c r="K2330" s="244">
        <f t="shared" si="468"/>
        <v>0</v>
      </c>
      <c r="L2330" s="93">
        <f t="shared" si="469"/>
        <v>0</v>
      </c>
      <c r="M2330" s="375">
        <f t="shared" si="470"/>
        <v>0</v>
      </c>
      <c r="N2330" s="225" t="b">
        <f t="shared" si="457"/>
        <v>0</v>
      </c>
      <c r="O2330" s="36"/>
      <c r="P2330" s="36"/>
      <c r="Q2330" s="36"/>
      <c r="R2330" s="36"/>
    </row>
    <row r="2331" spans="1:18" s="8" customFormat="1" ht="16.5" hidden="1" customHeight="1" x14ac:dyDescent="0.35">
      <c r="A2331" s="122" t="str">
        <f>'SOW Units'!B350</f>
        <v>18-18.</v>
      </c>
      <c r="B2331" s="542" t="str">
        <f>IF('SOW Units'!C350="","",'SOW Units'!C350)</f>
        <v>AS/SVE System - Small - Long Term &gt; 6 mos.</v>
      </c>
      <c r="C2331" s="543"/>
      <c r="D2331" s="57" t="str">
        <f>IF('SOW Units'!E350="","",'SOW Units'!E350)</f>
        <v>Per Month</v>
      </c>
      <c r="E2331" s="82">
        <f>'SOW Units'!M350</f>
        <v>0</v>
      </c>
      <c r="F2331" s="34">
        <f>'SOW Units'!G350</f>
        <v>4131.75</v>
      </c>
      <c r="G2331" s="244">
        <f t="shared" si="466"/>
        <v>0</v>
      </c>
      <c r="H2331" s="85">
        <v>0</v>
      </c>
      <c r="I2331" s="360">
        <f t="shared" si="467"/>
        <v>0</v>
      </c>
      <c r="J2331" s="89">
        <v>0</v>
      </c>
      <c r="K2331" s="244">
        <f t="shared" si="468"/>
        <v>0</v>
      </c>
      <c r="L2331" s="93">
        <f t="shared" si="469"/>
        <v>0</v>
      </c>
      <c r="M2331" s="375">
        <f t="shared" si="470"/>
        <v>0</v>
      </c>
      <c r="N2331" s="225" t="b">
        <f t="shared" si="457"/>
        <v>0</v>
      </c>
      <c r="O2331" s="36"/>
      <c r="P2331" s="36"/>
      <c r="Q2331" s="36"/>
      <c r="R2331" s="36"/>
    </row>
    <row r="2332" spans="1:18" s="8" customFormat="1" ht="16.5" hidden="1" customHeight="1" x14ac:dyDescent="0.35">
      <c r="A2332" s="122" t="str">
        <f>'SOW Units'!B351</f>
        <v>18-19.</v>
      </c>
      <c r="B2332" s="542" t="str">
        <f>IF('SOW Units'!C351="","",'SOW Units'!C351)</f>
        <v>AS/SVE System - Medium - Short Term ≤ 6 mos.</v>
      </c>
      <c r="C2332" s="543"/>
      <c r="D2332" s="57" t="str">
        <f>IF('SOW Units'!E351="","",'SOW Units'!E351)</f>
        <v>Per Month</v>
      </c>
      <c r="E2332" s="82">
        <f>'SOW Units'!M351</f>
        <v>0</v>
      </c>
      <c r="F2332" s="34">
        <f>'SOW Units'!G351</f>
        <v>7218</v>
      </c>
      <c r="G2332" s="244">
        <f t="shared" si="466"/>
        <v>0</v>
      </c>
      <c r="H2332" s="85">
        <v>0</v>
      </c>
      <c r="I2332" s="360">
        <f t="shared" si="467"/>
        <v>0</v>
      </c>
      <c r="J2332" s="89">
        <v>0</v>
      </c>
      <c r="K2332" s="244">
        <f t="shared" si="468"/>
        <v>0</v>
      </c>
      <c r="L2332" s="93">
        <f t="shared" si="469"/>
        <v>0</v>
      </c>
      <c r="M2332" s="375">
        <f t="shared" si="470"/>
        <v>0</v>
      </c>
      <c r="N2332" s="225" t="b">
        <f t="shared" si="457"/>
        <v>0</v>
      </c>
      <c r="O2332" s="36"/>
      <c r="P2332" s="36"/>
      <c r="Q2332" s="36"/>
      <c r="R2332" s="36"/>
    </row>
    <row r="2333" spans="1:18" s="8" customFormat="1" ht="16.5" hidden="1" customHeight="1" x14ac:dyDescent="0.35">
      <c r="A2333" s="122" t="str">
        <f>'SOW Units'!B352</f>
        <v>18-20.</v>
      </c>
      <c r="B2333" s="542" t="str">
        <f>IF('SOW Units'!C352="","",'SOW Units'!C352)</f>
        <v>AS/SVE System - Medium - Long Term &gt; 6 mos.</v>
      </c>
      <c r="C2333" s="543"/>
      <c r="D2333" s="57" t="str">
        <f>IF('SOW Units'!E352="","",'SOW Units'!E352)</f>
        <v>Per Month</v>
      </c>
      <c r="E2333" s="82">
        <f>'SOW Units'!M352</f>
        <v>0</v>
      </c>
      <c r="F2333" s="34">
        <f>'SOW Units'!G352</f>
        <v>4822.6499999999996</v>
      </c>
      <c r="G2333" s="244">
        <f t="shared" si="466"/>
        <v>0</v>
      </c>
      <c r="H2333" s="85">
        <v>0</v>
      </c>
      <c r="I2333" s="360">
        <f t="shared" si="467"/>
        <v>0</v>
      </c>
      <c r="J2333" s="89">
        <v>0</v>
      </c>
      <c r="K2333" s="244">
        <f t="shared" si="468"/>
        <v>0</v>
      </c>
      <c r="L2333" s="93">
        <f t="shared" si="469"/>
        <v>0</v>
      </c>
      <c r="M2333" s="375">
        <f t="shared" si="470"/>
        <v>0</v>
      </c>
      <c r="N2333" s="225" t="b">
        <f t="shared" si="457"/>
        <v>0</v>
      </c>
      <c r="O2333" s="36"/>
      <c r="P2333" s="36"/>
      <c r="Q2333" s="36"/>
      <c r="R2333" s="36"/>
    </row>
    <row r="2334" spans="1:18" s="8" customFormat="1" ht="16.5" hidden="1" customHeight="1" x14ac:dyDescent="0.35">
      <c r="A2334" s="122" t="str">
        <f>'SOW Units'!B353</f>
        <v>18-21.</v>
      </c>
      <c r="B2334" s="542" t="str">
        <f>IF('SOW Units'!C353="","",'SOW Units'!C353)</f>
        <v>AS/SVE System - Large - Short Term ≤ 6 mos.</v>
      </c>
      <c r="C2334" s="543"/>
      <c r="D2334" s="57" t="str">
        <f>IF('SOW Units'!E353="","",'SOW Units'!E353)</f>
        <v>Per Month</v>
      </c>
      <c r="E2334" s="82">
        <f>'SOW Units'!M353</f>
        <v>0</v>
      </c>
      <c r="F2334" s="34">
        <f>'SOW Units'!G353</f>
        <v>9000</v>
      </c>
      <c r="G2334" s="244">
        <f t="shared" si="466"/>
        <v>0</v>
      </c>
      <c r="H2334" s="85">
        <v>0</v>
      </c>
      <c r="I2334" s="360">
        <f t="shared" si="467"/>
        <v>0</v>
      </c>
      <c r="J2334" s="89">
        <v>0</v>
      </c>
      <c r="K2334" s="244">
        <f t="shared" si="468"/>
        <v>0</v>
      </c>
      <c r="L2334" s="93">
        <f t="shared" si="469"/>
        <v>0</v>
      </c>
      <c r="M2334" s="375">
        <f t="shared" si="470"/>
        <v>0</v>
      </c>
      <c r="N2334" s="225" t="b">
        <f t="shared" si="457"/>
        <v>0</v>
      </c>
      <c r="O2334" s="36"/>
      <c r="P2334" s="36"/>
      <c r="Q2334" s="36"/>
      <c r="R2334" s="36"/>
    </row>
    <row r="2335" spans="1:18" s="8" customFormat="1" ht="16.5" hidden="1" customHeight="1" x14ac:dyDescent="0.35">
      <c r="A2335" s="122" t="str">
        <f>'SOW Units'!B354</f>
        <v>18-22.</v>
      </c>
      <c r="B2335" s="542" t="str">
        <f>IF('SOW Units'!C354="","",'SOW Units'!C354)</f>
        <v>AS/SVE System - Large - Long Term &gt; 6 mos.</v>
      </c>
      <c r="C2335" s="543"/>
      <c r="D2335" s="57" t="str">
        <f>IF('SOW Units'!E354="","",'SOW Units'!E354)</f>
        <v>Per Month</v>
      </c>
      <c r="E2335" s="82">
        <f>'SOW Units'!M354</f>
        <v>0</v>
      </c>
      <c r="F2335" s="34">
        <f>'SOW Units'!G354</f>
        <v>5775</v>
      </c>
      <c r="G2335" s="244">
        <f t="shared" si="466"/>
        <v>0</v>
      </c>
      <c r="H2335" s="85">
        <v>0</v>
      </c>
      <c r="I2335" s="360">
        <f t="shared" si="467"/>
        <v>0</v>
      </c>
      <c r="J2335" s="89">
        <v>0</v>
      </c>
      <c r="K2335" s="244">
        <f t="shared" si="468"/>
        <v>0</v>
      </c>
      <c r="L2335" s="93">
        <f t="shared" si="469"/>
        <v>0</v>
      </c>
      <c r="M2335" s="375">
        <f t="shared" si="470"/>
        <v>0</v>
      </c>
      <c r="N2335" s="225" t="b">
        <f t="shared" si="457"/>
        <v>0</v>
      </c>
      <c r="O2335" s="36"/>
      <c r="P2335" s="36"/>
      <c r="Q2335" s="36"/>
      <c r="R2335" s="36"/>
    </row>
    <row r="2336" spans="1:18" s="8" customFormat="1" ht="16.5" hidden="1" customHeight="1" x14ac:dyDescent="0.35">
      <c r="A2336" s="122" t="str">
        <f>'SOW Units'!B355</f>
        <v>18-23.</v>
      </c>
      <c r="B2336" s="542" t="str">
        <f>IF('SOW Units'!C355="","",'SOW Units'!C355)</f>
        <v>MPE System - Small - Short Term ≤ 6 mos.</v>
      </c>
      <c r="C2336" s="543"/>
      <c r="D2336" s="57" t="str">
        <f>IF('SOW Units'!E355="","",'SOW Units'!E355)</f>
        <v>Per Month</v>
      </c>
      <c r="E2336" s="82">
        <f>'SOW Units'!M355</f>
        <v>0</v>
      </c>
      <c r="F2336" s="34">
        <f>'SOW Units'!G355</f>
        <v>4130.7</v>
      </c>
      <c r="G2336" s="244">
        <f t="shared" si="466"/>
        <v>0</v>
      </c>
      <c r="H2336" s="85">
        <v>0</v>
      </c>
      <c r="I2336" s="360">
        <f t="shared" si="467"/>
        <v>0</v>
      </c>
      <c r="J2336" s="89">
        <v>0</v>
      </c>
      <c r="K2336" s="244">
        <f t="shared" si="468"/>
        <v>0</v>
      </c>
      <c r="L2336" s="93">
        <f t="shared" si="469"/>
        <v>0</v>
      </c>
      <c r="M2336" s="375">
        <f t="shared" si="470"/>
        <v>0</v>
      </c>
      <c r="N2336" s="225" t="b">
        <f t="shared" si="457"/>
        <v>0</v>
      </c>
      <c r="O2336" s="36"/>
      <c r="P2336" s="36"/>
      <c r="Q2336" s="36"/>
      <c r="R2336" s="36"/>
    </row>
    <row r="2337" spans="1:18" s="8" customFormat="1" ht="16.5" hidden="1" customHeight="1" x14ac:dyDescent="0.35">
      <c r="A2337" s="122" t="str">
        <f>'SOW Units'!B356</f>
        <v>18-24.</v>
      </c>
      <c r="B2337" s="542" t="str">
        <f>IF('SOW Units'!C356="","",'SOW Units'!C356)</f>
        <v>MPE System - Small - Long Term &gt; 6 mos.</v>
      </c>
      <c r="C2337" s="543"/>
      <c r="D2337" s="57" t="str">
        <f>IF('SOW Units'!E356="","",'SOW Units'!E356)</f>
        <v>Per Month</v>
      </c>
      <c r="E2337" s="82">
        <f>'SOW Units'!M356</f>
        <v>0</v>
      </c>
      <c r="F2337" s="34">
        <f>'SOW Units'!G356</f>
        <v>2759.55</v>
      </c>
      <c r="G2337" s="244">
        <f t="shared" si="466"/>
        <v>0</v>
      </c>
      <c r="H2337" s="85">
        <v>0</v>
      </c>
      <c r="I2337" s="360">
        <f t="shared" si="467"/>
        <v>0</v>
      </c>
      <c r="J2337" s="89">
        <v>0</v>
      </c>
      <c r="K2337" s="244">
        <f t="shared" si="468"/>
        <v>0</v>
      </c>
      <c r="L2337" s="93">
        <f t="shared" si="469"/>
        <v>0</v>
      </c>
      <c r="M2337" s="375">
        <f t="shared" si="470"/>
        <v>0</v>
      </c>
      <c r="N2337" s="225" t="b">
        <f t="shared" si="457"/>
        <v>0</v>
      </c>
      <c r="O2337" s="36"/>
      <c r="P2337" s="36"/>
      <c r="Q2337" s="36"/>
      <c r="R2337" s="36"/>
    </row>
    <row r="2338" spans="1:18" s="9" customFormat="1" ht="16.5" hidden="1" customHeight="1" x14ac:dyDescent="0.35">
      <c r="A2338" s="122" t="str">
        <f>'SOW Units'!B357</f>
        <v>18-25.</v>
      </c>
      <c r="B2338" s="542" t="str">
        <f>IF('SOW Units'!C357="","",'SOW Units'!C357)</f>
        <v>MPE System - Medium - Short Term ≤ 6 mos.</v>
      </c>
      <c r="C2338" s="543"/>
      <c r="D2338" s="57" t="str">
        <f>IF('SOW Units'!E357="","",'SOW Units'!E357)</f>
        <v>Per Month</v>
      </c>
      <c r="E2338" s="82">
        <f>'SOW Units'!M357</f>
        <v>0</v>
      </c>
      <c r="F2338" s="34">
        <f>'SOW Units'!G357</f>
        <v>6039.6</v>
      </c>
      <c r="G2338" s="244">
        <f t="shared" si="466"/>
        <v>0</v>
      </c>
      <c r="H2338" s="85">
        <v>0</v>
      </c>
      <c r="I2338" s="360">
        <f t="shared" si="467"/>
        <v>0</v>
      </c>
      <c r="J2338" s="89">
        <v>0</v>
      </c>
      <c r="K2338" s="244">
        <f t="shared" si="468"/>
        <v>0</v>
      </c>
      <c r="L2338" s="93">
        <f t="shared" si="469"/>
        <v>0</v>
      </c>
      <c r="M2338" s="375">
        <f t="shared" si="470"/>
        <v>0</v>
      </c>
      <c r="N2338" s="225" t="b">
        <f t="shared" si="457"/>
        <v>0</v>
      </c>
      <c r="O2338" s="45"/>
      <c r="P2338" s="45"/>
      <c r="Q2338" s="45"/>
      <c r="R2338" s="45"/>
    </row>
    <row r="2339" spans="1:18" s="8" customFormat="1" ht="16.5" hidden="1" customHeight="1" x14ac:dyDescent="0.35">
      <c r="A2339" s="122" t="str">
        <f>'SOW Units'!B358</f>
        <v>18-26.</v>
      </c>
      <c r="B2339" s="542" t="str">
        <f>IF('SOW Units'!C358="","",'SOW Units'!C358)</f>
        <v>MPE System - Medium - Long Term &gt; 6 mos.</v>
      </c>
      <c r="C2339" s="543"/>
      <c r="D2339" s="57" t="str">
        <f>IF('SOW Units'!E358="","",'SOW Units'!E358)</f>
        <v>Per Month</v>
      </c>
      <c r="E2339" s="82">
        <f>'SOW Units'!M358</f>
        <v>0</v>
      </c>
      <c r="F2339" s="34">
        <f>'SOW Units'!G358</f>
        <v>4035.15</v>
      </c>
      <c r="G2339" s="244">
        <f t="shared" si="466"/>
        <v>0</v>
      </c>
      <c r="H2339" s="85">
        <v>0</v>
      </c>
      <c r="I2339" s="360">
        <f t="shared" si="467"/>
        <v>0</v>
      </c>
      <c r="J2339" s="89">
        <v>0</v>
      </c>
      <c r="K2339" s="244">
        <f t="shared" si="468"/>
        <v>0</v>
      </c>
      <c r="L2339" s="93">
        <f t="shared" si="469"/>
        <v>0</v>
      </c>
      <c r="M2339" s="375">
        <f t="shared" si="470"/>
        <v>0</v>
      </c>
      <c r="N2339" s="225" t="b">
        <f t="shared" si="457"/>
        <v>0</v>
      </c>
      <c r="O2339" s="36"/>
      <c r="P2339" s="36"/>
      <c r="Q2339" s="36"/>
      <c r="R2339" s="36"/>
    </row>
    <row r="2340" spans="1:18" s="8" customFormat="1" ht="16.5" hidden="1" customHeight="1" x14ac:dyDescent="0.35">
      <c r="A2340" s="122" t="str">
        <f>'SOW Units'!B359</f>
        <v>18-27.</v>
      </c>
      <c r="B2340" s="542" t="str">
        <f>IF('SOW Units'!C359="","",'SOW Units'!C359)</f>
        <v>MPE System - Large - Short Term ≤ 6 mos.</v>
      </c>
      <c r="C2340" s="543"/>
      <c r="D2340" s="57" t="str">
        <f>IF('SOW Units'!E359="","",'SOW Units'!E359)</f>
        <v>Per Month</v>
      </c>
      <c r="E2340" s="82">
        <f>'SOW Units'!M359</f>
        <v>0</v>
      </c>
      <c r="F2340" s="34">
        <f>'SOW Units'!G359</f>
        <v>6830.25</v>
      </c>
      <c r="G2340" s="244">
        <f t="shared" si="466"/>
        <v>0</v>
      </c>
      <c r="H2340" s="85">
        <v>0</v>
      </c>
      <c r="I2340" s="360">
        <f t="shared" si="467"/>
        <v>0</v>
      </c>
      <c r="J2340" s="89">
        <v>0</v>
      </c>
      <c r="K2340" s="244">
        <f t="shared" si="468"/>
        <v>0</v>
      </c>
      <c r="L2340" s="93">
        <f t="shared" si="469"/>
        <v>0</v>
      </c>
      <c r="M2340" s="375">
        <f t="shared" si="470"/>
        <v>0</v>
      </c>
      <c r="N2340" s="225" t="b">
        <f t="shared" si="457"/>
        <v>0</v>
      </c>
      <c r="O2340" s="36"/>
      <c r="P2340" s="36"/>
      <c r="Q2340" s="36"/>
      <c r="R2340" s="36"/>
    </row>
    <row r="2341" spans="1:18" s="8" customFormat="1" ht="16.5" hidden="1" customHeight="1" x14ac:dyDescent="0.35">
      <c r="A2341" s="122" t="str">
        <f>'SOW Units'!B360</f>
        <v>18-28.</v>
      </c>
      <c r="B2341" s="542" t="str">
        <f>IF('SOW Units'!C360="","",'SOW Units'!C360)</f>
        <v>MPE System - Large - Long Term &gt; 6 mos.</v>
      </c>
      <c r="C2341" s="543"/>
      <c r="D2341" s="57" t="str">
        <f>IF('SOW Units'!E360="","",'SOW Units'!E360)</f>
        <v>Per Month</v>
      </c>
      <c r="E2341" s="82">
        <f>'SOW Units'!M360</f>
        <v>0</v>
      </c>
      <c r="F2341" s="34">
        <f>'SOW Units'!G360</f>
        <v>5181.75</v>
      </c>
      <c r="G2341" s="244">
        <f t="shared" si="466"/>
        <v>0</v>
      </c>
      <c r="H2341" s="85">
        <v>0</v>
      </c>
      <c r="I2341" s="360">
        <f t="shared" si="467"/>
        <v>0</v>
      </c>
      <c r="J2341" s="89">
        <v>0</v>
      </c>
      <c r="K2341" s="244">
        <f t="shared" si="468"/>
        <v>0</v>
      </c>
      <c r="L2341" s="93">
        <f t="shared" si="469"/>
        <v>0</v>
      </c>
      <c r="M2341" s="375">
        <f t="shared" si="470"/>
        <v>0</v>
      </c>
      <c r="N2341" s="225" t="b">
        <f t="shared" si="457"/>
        <v>0</v>
      </c>
      <c r="O2341" s="36"/>
      <c r="P2341" s="36"/>
      <c r="Q2341" s="36"/>
      <c r="R2341" s="36"/>
    </row>
    <row r="2342" spans="1:18" s="8" customFormat="1" ht="16.5" hidden="1" customHeight="1" x14ac:dyDescent="0.35">
      <c r="A2342" s="122" t="str">
        <f>'SOW Units'!B361</f>
        <v>18-29.</v>
      </c>
      <c r="B2342" s="542" t="str">
        <f>IF('SOW Units'!C361="","",'SOW Units'!C361)</f>
        <v>Groundwater Treatment - Add On - Small - Short Term ≤ 6 mos.</v>
      </c>
      <c r="C2342" s="543"/>
      <c r="D2342" s="57" t="str">
        <f>IF('SOW Units'!E361="","",'SOW Units'!E361)</f>
        <v>Per Month</v>
      </c>
      <c r="E2342" s="82">
        <f>'SOW Units'!M361</f>
        <v>0</v>
      </c>
      <c r="F2342" s="34">
        <f>'SOW Units'!G361</f>
        <v>619.32000000000005</v>
      </c>
      <c r="G2342" s="244">
        <f t="shared" si="466"/>
        <v>0</v>
      </c>
      <c r="H2342" s="85">
        <v>0</v>
      </c>
      <c r="I2342" s="360">
        <f t="shared" si="467"/>
        <v>0</v>
      </c>
      <c r="J2342" s="89">
        <v>0</v>
      </c>
      <c r="K2342" s="244">
        <f t="shared" si="468"/>
        <v>0</v>
      </c>
      <c r="L2342" s="93">
        <f t="shared" si="469"/>
        <v>0</v>
      </c>
      <c r="M2342" s="375">
        <f t="shared" si="470"/>
        <v>0</v>
      </c>
      <c r="N2342" s="225" t="b">
        <f t="shared" si="457"/>
        <v>0</v>
      </c>
      <c r="O2342" s="36"/>
      <c r="P2342" s="36"/>
      <c r="Q2342" s="36"/>
      <c r="R2342" s="36"/>
    </row>
    <row r="2343" spans="1:18" s="8" customFormat="1" ht="16.5" hidden="1" customHeight="1" x14ac:dyDescent="0.35">
      <c r="A2343" s="122" t="str">
        <f>'SOW Units'!B362</f>
        <v>18-30.</v>
      </c>
      <c r="B2343" s="542" t="str">
        <f>IF('SOW Units'!C362="","",'SOW Units'!C362)</f>
        <v>Groundwater Treatment - Add On - Medium - Short Term ≤ 6 mos.</v>
      </c>
      <c r="C2343" s="543"/>
      <c r="D2343" s="57" t="str">
        <f>IF('SOW Units'!E362="","",'SOW Units'!E362)</f>
        <v>Per Month</v>
      </c>
      <c r="E2343" s="82">
        <f>'SOW Units'!M362</f>
        <v>0</v>
      </c>
      <c r="F2343" s="34">
        <f>'SOW Units'!G362</f>
        <v>1007.12</v>
      </c>
      <c r="G2343" s="244">
        <f t="shared" si="466"/>
        <v>0</v>
      </c>
      <c r="H2343" s="85">
        <v>0</v>
      </c>
      <c r="I2343" s="360">
        <f t="shared" si="467"/>
        <v>0</v>
      </c>
      <c r="J2343" s="89">
        <v>0</v>
      </c>
      <c r="K2343" s="244">
        <f t="shared" si="468"/>
        <v>0</v>
      </c>
      <c r="L2343" s="93">
        <f t="shared" si="469"/>
        <v>0</v>
      </c>
      <c r="M2343" s="375">
        <f t="shared" si="470"/>
        <v>0</v>
      </c>
      <c r="N2343" s="225" t="b">
        <f t="shared" si="457"/>
        <v>0</v>
      </c>
      <c r="O2343" s="36"/>
      <c r="P2343" s="36"/>
      <c r="Q2343" s="36"/>
      <c r="R2343" s="36"/>
    </row>
    <row r="2344" spans="1:18" s="8" customFormat="1" ht="16.5" hidden="1" customHeight="1" x14ac:dyDescent="0.35">
      <c r="A2344" s="122" t="str">
        <f>'SOW Units'!B363</f>
        <v>18-31.</v>
      </c>
      <c r="B2344" s="542" t="str">
        <f>IF('SOW Units'!C363="","",'SOW Units'!C363)</f>
        <v>Groundwater Treatment - Add On - Large - Short Term ≤ 6 mos.</v>
      </c>
      <c r="C2344" s="543"/>
      <c r="D2344" s="57" t="str">
        <f>IF('SOW Units'!E363="","",'SOW Units'!E363)</f>
        <v>Per Month</v>
      </c>
      <c r="E2344" s="82">
        <f>'SOW Units'!M363</f>
        <v>0</v>
      </c>
      <c r="F2344" s="34">
        <f>'SOW Units'!G363</f>
        <v>2025.83</v>
      </c>
      <c r="G2344" s="244">
        <f t="shared" si="466"/>
        <v>0</v>
      </c>
      <c r="H2344" s="85">
        <v>0</v>
      </c>
      <c r="I2344" s="360">
        <f t="shared" si="467"/>
        <v>0</v>
      </c>
      <c r="J2344" s="89">
        <v>0</v>
      </c>
      <c r="K2344" s="244">
        <f t="shared" si="468"/>
        <v>0</v>
      </c>
      <c r="L2344" s="93">
        <f t="shared" si="469"/>
        <v>0</v>
      </c>
      <c r="M2344" s="375">
        <f t="shared" si="470"/>
        <v>0</v>
      </c>
      <c r="N2344" s="225" t="b">
        <f t="shared" si="457"/>
        <v>0</v>
      </c>
      <c r="O2344" s="36"/>
      <c r="P2344" s="36"/>
      <c r="Q2344" s="36"/>
      <c r="R2344" s="36"/>
    </row>
    <row r="2345" spans="1:18" s="8" customFormat="1" ht="16.5" hidden="1" customHeight="1" x14ac:dyDescent="0.35">
      <c r="A2345" s="122" t="str">
        <f>'SOW Units'!B364</f>
        <v>18-32.</v>
      </c>
      <c r="B2345" s="542" t="str">
        <f>IF('SOW Units'!C364="","",'SOW Units'!C364)</f>
        <v>Groundwater Treatment - Add On - Small - Long Term &gt; 6 mos.</v>
      </c>
      <c r="C2345" s="543"/>
      <c r="D2345" s="57" t="str">
        <f>IF('SOW Units'!E364="","",'SOW Units'!E364)</f>
        <v>Per Month</v>
      </c>
      <c r="E2345" s="82">
        <f>'SOW Units'!M364</f>
        <v>0</v>
      </c>
      <c r="F2345" s="34">
        <f>'SOW Units'!G364</f>
        <v>324.13</v>
      </c>
      <c r="G2345" s="244">
        <f t="shared" si="466"/>
        <v>0</v>
      </c>
      <c r="H2345" s="85">
        <v>0</v>
      </c>
      <c r="I2345" s="360">
        <f t="shared" si="467"/>
        <v>0</v>
      </c>
      <c r="J2345" s="89">
        <v>0</v>
      </c>
      <c r="K2345" s="244">
        <f t="shared" si="468"/>
        <v>0</v>
      </c>
      <c r="L2345" s="93">
        <f t="shared" si="469"/>
        <v>0</v>
      </c>
      <c r="M2345" s="375">
        <f t="shared" si="470"/>
        <v>0</v>
      </c>
      <c r="N2345" s="225" t="b">
        <f t="shared" si="457"/>
        <v>0</v>
      </c>
      <c r="O2345" s="36"/>
      <c r="P2345" s="36"/>
      <c r="Q2345" s="36"/>
      <c r="R2345" s="36"/>
    </row>
    <row r="2346" spans="1:18" s="8" customFormat="1" ht="16.5" hidden="1" customHeight="1" x14ac:dyDescent="0.35">
      <c r="A2346" s="122" t="str">
        <f>'SOW Units'!B365</f>
        <v>18-33.</v>
      </c>
      <c r="B2346" s="542" t="str">
        <f>IF('SOW Units'!C365="","",'SOW Units'!C365)</f>
        <v>Groundwater Treatment - Add On - Medium - Long Term &gt; 6 mos.</v>
      </c>
      <c r="C2346" s="543"/>
      <c r="D2346" s="57" t="str">
        <f>IF('SOW Units'!E365="","",'SOW Units'!E365)</f>
        <v>Per Month</v>
      </c>
      <c r="E2346" s="82">
        <f>'SOW Units'!M365</f>
        <v>0</v>
      </c>
      <c r="F2346" s="34">
        <f>'SOW Units'!G365</f>
        <v>619.32000000000005</v>
      </c>
      <c r="G2346" s="244">
        <f t="shared" si="466"/>
        <v>0</v>
      </c>
      <c r="H2346" s="85">
        <v>0</v>
      </c>
      <c r="I2346" s="360">
        <f t="shared" si="467"/>
        <v>0</v>
      </c>
      <c r="J2346" s="89">
        <v>0</v>
      </c>
      <c r="K2346" s="244">
        <f t="shared" si="468"/>
        <v>0</v>
      </c>
      <c r="L2346" s="93">
        <f t="shared" si="469"/>
        <v>0</v>
      </c>
      <c r="M2346" s="375">
        <f t="shared" si="470"/>
        <v>0</v>
      </c>
      <c r="N2346" s="225" t="b">
        <f t="shared" si="457"/>
        <v>0</v>
      </c>
      <c r="O2346" s="36"/>
      <c r="P2346" s="36"/>
      <c r="Q2346" s="36"/>
      <c r="R2346" s="36"/>
    </row>
    <row r="2347" spans="1:18" s="8" customFormat="1" ht="16.5" hidden="1" customHeight="1" x14ac:dyDescent="0.35">
      <c r="A2347" s="122" t="str">
        <f>'SOW Units'!B366</f>
        <v>18-34.</v>
      </c>
      <c r="B2347" s="542" t="str">
        <f>IF('SOW Units'!C366="","",'SOW Units'!C366)</f>
        <v>Groundwater Treatment - Add On - Large - Long Term &gt; 6 mos.</v>
      </c>
      <c r="C2347" s="543"/>
      <c r="D2347" s="57" t="str">
        <f>IF('SOW Units'!E366="","",'SOW Units'!E366)</f>
        <v>Per Month</v>
      </c>
      <c r="E2347" s="82">
        <f>'SOW Units'!M366</f>
        <v>0</v>
      </c>
      <c r="F2347" s="34">
        <f>'SOW Units'!G366</f>
        <v>1238.6500000000001</v>
      </c>
      <c r="G2347" s="244">
        <f t="shared" si="466"/>
        <v>0</v>
      </c>
      <c r="H2347" s="85">
        <v>0</v>
      </c>
      <c r="I2347" s="360">
        <f t="shared" si="467"/>
        <v>0</v>
      </c>
      <c r="J2347" s="89">
        <v>0</v>
      </c>
      <c r="K2347" s="244">
        <f t="shared" si="468"/>
        <v>0</v>
      </c>
      <c r="L2347" s="93">
        <f t="shared" si="469"/>
        <v>0</v>
      </c>
      <c r="M2347" s="375">
        <f t="shared" si="470"/>
        <v>0</v>
      </c>
      <c r="N2347" s="225" t="b">
        <f t="shared" si="457"/>
        <v>0</v>
      </c>
      <c r="O2347" s="36"/>
      <c r="P2347" s="36"/>
      <c r="Q2347" s="36"/>
      <c r="R2347" s="36"/>
    </row>
    <row r="2348" spans="1:18" s="8" customFormat="1" ht="16.5" hidden="1" customHeight="1" x14ac:dyDescent="0.35">
      <c r="A2348" s="122" t="str">
        <f>'SOW Units'!B367</f>
        <v>18-35.</v>
      </c>
      <c r="B2348" s="542" t="str">
        <f>IF('SOW Units'!C367="","",'SOW Units'!C367)</f>
        <v>Carbon Off Gas Treatment - Add On - Small - Short Term ≤ 6 mos.</v>
      </c>
      <c r="C2348" s="543"/>
      <c r="D2348" s="57" t="str">
        <f>IF('SOW Units'!E367="","",'SOW Units'!E367)</f>
        <v>Per Month</v>
      </c>
      <c r="E2348" s="82">
        <f>'SOW Units'!M367</f>
        <v>0</v>
      </c>
      <c r="F2348" s="34">
        <f>'SOW Units'!G367</f>
        <v>648.27</v>
      </c>
      <c r="G2348" s="244">
        <f t="shared" si="466"/>
        <v>0</v>
      </c>
      <c r="H2348" s="85">
        <v>0</v>
      </c>
      <c r="I2348" s="360">
        <f t="shared" si="467"/>
        <v>0</v>
      </c>
      <c r="J2348" s="89">
        <v>0</v>
      </c>
      <c r="K2348" s="244">
        <f t="shared" si="468"/>
        <v>0</v>
      </c>
      <c r="L2348" s="93">
        <f t="shared" si="469"/>
        <v>0</v>
      </c>
      <c r="M2348" s="375">
        <f t="shared" si="470"/>
        <v>0</v>
      </c>
      <c r="N2348" s="225" t="b">
        <f t="shared" ref="N2348:N2481" si="471">IF(E2348&gt;0,TRUE,FALSE)</f>
        <v>0</v>
      </c>
      <c r="O2348" s="36"/>
      <c r="P2348" s="36"/>
      <c r="Q2348" s="36"/>
      <c r="R2348" s="36"/>
    </row>
    <row r="2349" spans="1:18" s="8" customFormat="1" ht="16.5" hidden="1" customHeight="1" x14ac:dyDescent="0.35">
      <c r="A2349" s="122" t="str">
        <f>'SOW Units'!B368</f>
        <v>18-36.</v>
      </c>
      <c r="B2349" s="542" t="str">
        <f>IF('SOW Units'!C368="","",'SOW Units'!C368)</f>
        <v>Carbon Off Gas Treatment - Add On - Medium - Short Term ≤ 6 mos.</v>
      </c>
      <c r="C2349" s="543"/>
      <c r="D2349" s="57" t="str">
        <f>IF('SOW Units'!E368="","",'SOW Units'!E368)</f>
        <v>Per Month</v>
      </c>
      <c r="E2349" s="82">
        <f>'SOW Units'!M368</f>
        <v>0</v>
      </c>
      <c r="F2349" s="34">
        <f>'SOW Units'!G368</f>
        <v>648.27</v>
      </c>
      <c r="G2349" s="244">
        <f t="shared" si="466"/>
        <v>0</v>
      </c>
      <c r="H2349" s="85">
        <v>0</v>
      </c>
      <c r="I2349" s="360">
        <f t="shared" si="467"/>
        <v>0</v>
      </c>
      <c r="J2349" s="89">
        <v>0</v>
      </c>
      <c r="K2349" s="244">
        <f t="shared" si="468"/>
        <v>0</v>
      </c>
      <c r="L2349" s="93">
        <f t="shared" si="469"/>
        <v>0</v>
      </c>
      <c r="M2349" s="375">
        <f t="shared" si="470"/>
        <v>0</v>
      </c>
      <c r="N2349" s="225" t="b">
        <f t="shared" si="471"/>
        <v>0</v>
      </c>
      <c r="O2349" s="36"/>
      <c r="P2349" s="36"/>
      <c r="Q2349" s="36"/>
      <c r="R2349" s="36"/>
    </row>
    <row r="2350" spans="1:18" s="9" customFormat="1" ht="16.5" hidden="1" customHeight="1" x14ac:dyDescent="0.35">
      <c r="A2350" s="122" t="str">
        <f>'SOW Units'!B369</f>
        <v>18-37.</v>
      </c>
      <c r="B2350" s="542" t="str">
        <f>IF('SOW Units'!C369="","",'SOW Units'!C369)</f>
        <v>Carbon Off Gas Treatment - Add On - Large - Short Term ≤ 6 mos.</v>
      </c>
      <c r="C2350" s="543"/>
      <c r="D2350" s="57" t="str">
        <f>IF('SOW Units'!E369="","",'SOW Units'!E369)</f>
        <v>Per Month</v>
      </c>
      <c r="E2350" s="82">
        <f>'SOW Units'!M369</f>
        <v>0</v>
      </c>
      <c r="F2350" s="34">
        <f>'SOW Units'!G369</f>
        <v>1670</v>
      </c>
      <c r="G2350" s="244">
        <f t="shared" si="466"/>
        <v>0</v>
      </c>
      <c r="H2350" s="85">
        <v>0</v>
      </c>
      <c r="I2350" s="360">
        <f t="shared" si="467"/>
        <v>0</v>
      </c>
      <c r="J2350" s="89">
        <v>0</v>
      </c>
      <c r="K2350" s="244">
        <f t="shared" si="468"/>
        <v>0</v>
      </c>
      <c r="L2350" s="93">
        <f t="shared" si="469"/>
        <v>0</v>
      </c>
      <c r="M2350" s="375">
        <f t="shared" si="470"/>
        <v>0</v>
      </c>
      <c r="N2350" s="225" t="b">
        <f t="shared" si="471"/>
        <v>0</v>
      </c>
      <c r="O2350" s="45"/>
      <c r="P2350" s="45"/>
      <c r="Q2350" s="45"/>
      <c r="R2350" s="45"/>
    </row>
    <row r="2351" spans="1:18" s="8" customFormat="1" ht="16.5" hidden="1" customHeight="1" x14ac:dyDescent="0.35">
      <c r="A2351" s="122" t="str">
        <f>'SOW Units'!B370</f>
        <v>18-38.</v>
      </c>
      <c r="B2351" s="542" t="str">
        <f>IF('SOW Units'!C370="","",'SOW Units'!C370)</f>
        <v>Carbon Off Gas Treatment - Add On - Small- Long Term &gt; 6 mos.</v>
      </c>
      <c r="C2351" s="543"/>
      <c r="D2351" s="57" t="str">
        <f>IF('SOW Units'!E370="","",'SOW Units'!E370)</f>
        <v>Per Month</v>
      </c>
      <c r="E2351" s="82">
        <f>'SOW Units'!M370</f>
        <v>0</v>
      </c>
      <c r="F2351" s="34">
        <f>'SOW Units'!G370</f>
        <v>315</v>
      </c>
      <c r="G2351" s="244">
        <f t="shared" si="466"/>
        <v>0</v>
      </c>
      <c r="H2351" s="85">
        <v>0</v>
      </c>
      <c r="I2351" s="360">
        <f t="shared" si="467"/>
        <v>0</v>
      </c>
      <c r="J2351" s="89">
        <v>0</v>
      </c>
      <c r="K2351" s="244">
        <f t="shared" si="468"/>
        <v>0</v>
      </c>
      <c r="L2351" s="93">
        <f t="shared" si="469"/>
        <v>0</v>
      </c>
      <c r="M2351" s="375">
        <f t="shared" si="470"/>
        <v>0</v>
      </c>
      <c r="N2351" s="225" t="b">
        <f t="shared" si="471"/>
        <v>0</v>
      </c>
      <c r="O2351" s="36"/>
      <c r="P2351" s="36"/>
      <c r="Q2351" s="36"/>
      <c r="R2351" s="36"/>
    </row>
    <row r="2352" spans="1:18" s="8" customFormat="1" ht="16.5" hidden="1" customHeight="1" x14ac:dyDescent="0.35">
      <c r="A2352" s="122" t="str">
        <f>'SOW Units'!B371</f>
        <v>18-39.</v>
      </c>
      <c r="B2352" s="542" t="str">
        <f>IF('SOW Units'!C371="","",'SOW Units'!C371)</f>
        <v>Carbon Off Gas Treatment - Add On - Medium - Long Term &gt; 6 mos.</v>
      </c>
      <c r="C2352" s="543"/>
      <c r="D2352" s="57" t="str">
        <f>IF('SOW Units'!E371="","",'SOW Units'!E371)</f>
        <v>Per Month</v>
      </c>
      <c r="E2352" s="82">
        <f>'SOW Units'!M371</f>
        <v>0</v>
      </c>
      <c r="F2352" s="34">
        <f>'SOW Units'!G371</f>
        <v>315</v>
      </c>
      <c r="G2352" s="244">
        <f t="shared" si="466"/>
        <v>0</v>
      </c>
      <c r="H2352" s="85">
        <v>0</v>
      </c>
      <c r="I2352" s="360">
        <f t="shared" si="467"/>
        <v>0</v>
      </c>
      <c r="J2352" s="89">
        <v>0</v>
      </c>
      <c r="K2352" s="244">
        <f t="shared" si="468"/>
        <v>0</v>
      </c>
      <c r="L2352" s="93">
        <f t="shared" si="469"/>
        <v>0</v>
      </c>
      <c r="M2352" s="375">
        <f t="shared" si="470"/>
        <v>0</v>
      </c>
      <c r="N2352" s="225" t="b">
        <f t="shared" si="471"/>
        <v>0</v>
      </c>
      <c r="O2352" s="36"/>
      <c r="P2352" s="36"/>
      <c r="Q2352" s="36"/>
      <c r="R2352" s="36"/>
    </row>
    <row r="2353" spans="1:18" s="8" customFormat="1" ht="16.5" hidden="1" customHeight="1" x14ac:dyDescent="0.35">
      <c r="A2353" s="122" t="str">
        <f>'SOW Units'!B372</f>
        <v>18-40.</v>
      </c>
      <c r="B2353" s="542" t="str">
        <f>IF('SOW Units'!C372="","",'SOW Units'!C372)</f>
        <v xml:space="preserve">Carbon Off Gas Treatment - Add On - Large - Long Term &gt; 6 mos. </v>
      </c>
      <c r="C2353" s="543"/>
      <c r="D2353" s="57" t="str">
        <f>IF('SOW Units'!E372="","",'SOW Units'!E372)</f>
        <v>Per Month</v>
      </c>
      <c r="E2353" s="82">
        <f>'SOW Units'!M372</f>
        <v>0</v>
      </c>
      <c r="F2353" s="34">
        <f>'SOW Units'!G372</f>
        <v>420</v>
      </c>
      <c r="G2353" s="244">
        <f t="shared" si="466"/>
        <v>0</v>
      </c>
      <c r="H2353" s="85">
        <v>0</v>
      </c>
      <c r="I2353" s="360">
        <f t="shared" si="467"/>
        <v>0</v>
      </c>
      <c r="J2353" s="89">
        <v>0</v>
      </c>
      <c r="K2353" s="244">
        <f t="shared" si="468"/>
        <v>0</v>
      </c>
      <c r="L2353" s="93">
        <f t="shared" si="469"/>
        <v>0</v>
      </c>
      <c r="M2353" s="375">
        <f t="shared" si="470"/>
        <v>0</v>
      </c>
      <c r="N2353" s="225" t="b">
        <f t="shared" si="471"/>
        <v>0</v>
      </c>
      <c r="O2353" s="36"/>
      <c r="P2353" s="36"/>
      <c r="Q2353" s="36"/>
      <c r="R2353" s="36"/>
    </row>
    <row r="2354" spans="1:18" s="8" customFormat="1" ht="16.5" hidden="1" customHeight="1" x14ac:dyDescent="0.35">
      <c r="A2354" s="122" t="str">
        <f>'SOW Units'!B373</f>
        <v>18-41.</v>
      </c>
      <c r="B2354" s="542" t="str">
        <f>IF('SOW Units'!C373="","",'SOW Units'!C373)</f>
        <v>Thermox/Catox Off Gas Treatment - Add On - Small - Short Term ≤ 6 mos.</v>
      </c>
      <c r="C2354" s="543"/>
      <c r="D2354" s="57" t="str">
        <f>IF('SOW Units'!E373="","",'SOW Units'!E373)</f>
        <v>Per Month</v>
      </c>
      <c r="E2354" s="82">
        <f>'SOW Units'!M373</f>
        <v>0</v>
      </c>
      <c r="F2354" s="34">
        <f>'SOW Units'!G373</f>
        <v>2730</v>
      </c>
      <c r="G2354" s="244">
        <f t="shared" si="466"/>
        <v>0</v>
      </c>
      <c r="H2354" s="85">
        <v>0</v>
      </c>
      <c r="I2354" s="360">
        <f t="shared" si="467"/>
        <v>0</v>
      </c>
      <c r="J2354" s="89">
        <v>0</v>
      </c>
      <c r="K2354" s="244">
        <f t="shared" si="468"/>
        <v>0</v>
      </c>
      <c r="L2354" s="93">
        <f t="shared" si="469"/>
        <v>0</v>
      </c>
      <c r="M2354" s="375">
        <f t="shared" si="470"/>
        <v>0</v>
      </c>
      <c r="N2354" s="225" t="b">
        <f t="shared" si="471"/>
        <v>0</v>
      </c>
      <c r="O2354" s="36"/>
      <c r="P2354" s="36"/>
      <c r="Q2354" s="36"/>
      <c r="R2354" s="36"/>
    </row>
    <row r="2355" spans="1:18" s="8" customFormat="1" ht="16.5" hidden="1" customHeight="1" x14ac:dyDescent="0.35">
      <c r="A2355" s="122" t="str">
        <f>'SOW Units'!B374</f>
        <v>18-42.</v>
      </c>
      <c r="B2355" s="542" t="str">
        <f>IF('SOW Units'!C374="","",'SOW Units'!C374)</f>
        <v>Thermox/Catox Off Gas Treatment - Add On - Medium - Short Term ≤ 6 mos.</v>
      </c>
      <c r="C2355" s="543"/>
      <c r="D2355" s="57" t="str">
        <f>IF('SOW Units'!E374="","",'SOW Units'!E374)</f>
        <v>Per Month</v>
      </c>
      <c r="E2355" s="82">
        <f>'SOW Units'!M374</f>
        <v>0</v>
      </c>
      <c r="F2355" s="34">
        <f>'SOW Units'!G374</f>
        <v>2940</v>
      </c>
      <c r="G2355" s="244">
        <f t="shared" si="466"/>
        <v>0</v>
      </c>
      <c r="H2355" s="85">
        <v>0</v>
      </c>
      <c r="I2355" s="360">
        <f t="shared" si="467"/>
        <v>0</v>
      </c>
      <c r="J2355" s="89">
        <v>0</v>
      </c>
      <c r="K2355" s="244">
        <f t="shared" si="468"/>
        <v>0</v>
      </c>
      <c r="L2355" s="93">
        <f t="shared" si="469"/>
        <v>0</v>
      </c>
      <c r="M2355" s="375">
        <f t="shared" si="470"/>
        <v>0</v>
      </c>
      <c r="N2355" s="225" t="b">
        <f t="shared" si="471"/>
        <v>0</v>
      </c>
      <c r="O2355" s="36"/>
      <c r="P2355" s="36"/>
      <c r="Q2355" s="36"/>
      <c r="R2355" s="36"/>
    </row>
    <row r="2356" spans="1:18" s="8" customFormat="1" ht="16.5" hidden="1" customHeight="1" x14ac:dyDescent="0.35">
      <c r="A2356" s="122" t="str">
        <f>'SOW Units'!B375</f>
        <v>18-43.</v>
      </c>
      <c r="B2356" s="542" t="str">
        <f>IF('SOW Units'!C375="","",'SOW Units'!C375)</f>
        <v>Thermox/Catox Off Gas Treatment - Add On - Large - Short Term ≤ 6 mos.</v>
      </c>
      <c r="C2356" s="543"/>
      <c r="D2356" s="57" t="str">
        <f>IF('SOW Units'!E375="","",'SOW Units'!E375)</f>
        <v>Per Month</v>
      </c>
      <c r="E2356" s="82">
        <f>'SOW Units'!M375</f>
        <v>0</v>
      </c>
      <c r="F2356" s="34">
        <f>'SOW Units'!G375</f>
        <v>4200</v>
      </c>
      <c r="G2356" s="244">
        <f t="shared" si="466"/>
        <v>0</v>
      </c>
      <c r="H2356" s="85">
        <v>0</v>
      </c>
      <c r="I2356" s="360">
        <f t="shared" si="467"/>
        <v>0</v>
      </c>
      <c r="J2356" s="89">
        <v>0</v>
      </c>
      <c r="K2356" s="244">
        <f t="shared" si="468"/>
        <v>0</v>
      </c>
      <c r="L2356" s="93">
        <f t="shared" si="469"/>
        <v>0</v>
      </c>
      <c r="M2356" s="375">
        <f t="shared" si="470"/>
        <v>0</v>
      </c>
      <c r="N2356" s="225" t="b">
        <f t="shared" si="471"/>
        <v>0</v>
      </c>
      <c r="O2356" s="36"/>
      <c r="P2356" s="36"/>
      <c r="Q2356" s="36"/>
      <c r="R2356" s="36"/>
    </row>
    <row r="2357" spans="1:18" s="8" customFormat="1" ht="16.5" hidden="1" customHeight="1" x14ac:dyDescent="0.35">
      <c r="A2357" s="122" t="str">
        <f>'SOW Units'!B376</f>
        <v>18-44.</v>
      </c>
      <c r="B2357" s="542" t="str">
        <f>IF('SOW Units'!C376="","",'SOW Units'!C376)</f>
        <v xml:space="preserve">Thermox/Catox Off Gas Treatment - Add On - Small - Long Term &gt; 6 mos. </v>
      </c>
      <c r="C2357" s="543"/>
      <c r="D2357" s="57" t="str">
        <f>IF('SOW Units'!E376="","",'SOW Units'!E376)</f>
        <v>Per Month</v>
      </c>
      <c r="E2357" s="82">
        <f>'SOW Units'!M376</f>
        <v>0</v>
      </c>
      <c r="F2357" s="34">
        <f>'SOW Units'!G376</f>
        <v>3150</v>
      </c>
      <c r="G2357" s="244">
        <f t="shared" si="466"/>
        <v>0</v>
      </c>
      <c r="H2357" s="85">
        <v>0</v>
      </c>
      <c r="I2357" s="360">
        <f t="shared" si="467"/>
        <v>0</v>
      </c>
      <c r="J2357" s="89">
        <v>0</v>
      </c>
      <c r="K2357" s="244">
        <f t="shared" si="468"/>
        <v>0</v>
      </c>
      <c r="L2357" s="93">
        <f t="shared" si="469"/>
        <v>0</v>
      </c>
      <c r="M2357" s="375">
        <f t="shared" si="470"/>
        <v>0</v>
      </c>
      <c r="N2357" s="225" t="b">
        <f t="shared" si="471"/>
        <v>0</v>
      </c>
      <c r="O2357" s="36"/>
      <c r="P2357" s="36"/>
      <c r="Q2357" s="36"/>
      <c r="R2357" s="36"/>
    </row>
    <row r="2358" spans="1:18" s="8" customFormat="1" ht="16.5" hidden="1" customHeight="1" x14ac:dyDescent="0.35">
      <c r="A2358" s="122" t="str">
        <f>'SOW Units'!B377</f>
        <v>18-45.</v>
      </c>
      <c r="B2358" s="542" t="str">
        <f>IF('SOW Units'!C377="","",'SOW Units'!C377)</f>
        <v xml:space="preserve">Thermox/Catox Off Gas Treatment - Add On - Medium - Long Term &gt; 6 mos. </v>
      </c>
      <c r="C2358" s="543"/>
      <c r="D2358" s="57" t="str">
        <f>IF('SOW Units'!E377="","",'SOW Units'!E377)</f>
        <v>Per Month</v>
      </c>
      <c r="E2358" s="82">
        <f>'SOW Units'!M377</f>
        <v>0</v>
      </c>
      <c r="F2358" s="34">
        <f>'SOW Units'!G377</f>
        <v>4200</v>
      </c>
      <c r="G2358" s="244">
        <f t="shared" si="466"/>
        <v>0</v>
      </c>
      <c r="H2358" s="85">
        <v>0</v>
      </c>
      <c r="I2358" s="360">
        <f t="shared" si="467"/>
        <v>0</v>
      </c>
      <c r="J2358" s="89">
        <v>0</v>
      </c>
      <c r="K2358" s="244">
        <f t="shared" si="468"/>
        <v>0</v>
      </c>
      <c r="L2358" s="93">
        <f t="shared" si="469"/>
        <v>0</v>
      </c>
      <c r="M2358" s="375">
        <f t="shared" si="470"/>
        <v>0</v>
      </c>
      <c r="N2358" s="225" t="b">
        <f t="shared" si="471"/>
        <v>0</v>
      </c>
      <c r="O2358" s="36"/>
      <c r="P2358" s="36"/>
      <c r="Q2358" s="36"/>
      <c r="R2358" s="36"/>
    </row>
    <row r="2359" spans="1:18" s="8" customFormat="1" ht="16.5" hidden="1" customHeight="1" x14ac:dyDescent="0.35">
      <c r="A2359" s="122" t="str">
        <f>'SOW Units'!B378</f>
        <v>18-46.</v>
      </c>
      <c r="B2359" s="542" t="str">
        <f>IF('SOW Units'!C378="","",'SOW Units'!C378)</f>
        <v xml:space="preserve">Thermox/Catox Off Gas Treatment - Add On - Large - Long Term &gt; 6 mos. </v>
      </c>
      <c r="C2359" s="543"/>
      <c r="D2359" s="57" t="str">
        <f>IF('SOW Units'!E378="","",'SOW Units'!E378)</f>
        <v>Per Month</v>
      </c>
      <c r="E2359" s="82">
        <f>'SOW Units'!M378</f>
        <v>0</v>
      </c>
      <c r="F2359" s="34">
        <f>'SOW Units'!G378</f>
        <v>4830</v>
      </c>
      <c r="G2359" s="244">
        <f t="shared" si="466"/>
        <v>0</v>
      </c>
      <c r="H2359" s="85">
        <v>0</v>
      </c>
      <c r="I2359" s="360">
        <f t="shared" si="467"/>
        <v>0</v>
      </c>
      <c r="J2359" s="89">
        <v>0</v>
      </c>
      <c r="K2359" s="244">
        <f t="shared" si="468"/>
        <v>0</v>
      </c>
      <c r="L2359" s="93">
        <f t="shared" si="469"/>
        <v>0</v>
      </c>
      <c r="M2359" s="375">
        <f t="shared" si="470"/>
        <v>0</v>
      </c>
      <c r="N2359" s="225" t="b">
        <f t="shared" si="471"/>
        <v>0</v>
      </c>
      <c r="O2359" s="36"/>
      <c r="P2359" s="36"/>
      <c r="Q2359" s="36"/>
      <c r="R2359" s="36"/>
    </row>
    <row r="2360" spans="1:18" s="8" customFormat="1" ht="16.5" hidden="1" customHeight="1" x14ac:dyDescent="0.35">
      <c r="A2360" s="122" t="str">
        <f>'SOW Units'!B379</f>
        <v>18-47.</v>
      </c>
      <c r="B2360" s="542" t="str">
        <f>IF('SOW Units'!C379="","",'SOW Units'!C379)</f>
        <v>Soil Vapor Extraction (SVE) System - Small - Short Term ≤ 6 Months</v>
      </c>
      <c r="C2360" s="543"/>
      <c r="D2360" s="57" t="str">
        <f>IF('SOW Units'!E379="","",'SOW Units'!E379)</f>
        <v>Per Month</v>
      </c>
      <c r="E2360" s="82">
        <f>'SOW Units'!M379</f>
        <v>0</v>
      </c>
      <c r="F2360" s="34">
        <f>'SOW Units'!G379</f>
        <v>3056.13</v>
      </c>
      <c r="G2360" s="244">
        <f t="shared" si="466"/>
        <v>0</v>
      </c>
      <c r="H2360" s="85">
        <v>0</v>
      </c>
      <c r="I2360" s="360">
        <f t="shared" si="467"/>
        <v>0</v>
      </c>
      <c r="J2360" s="89">
        <v>0</v>
      </c>
      <c r="K2360" s="244">
        <f t="shared" si="468"/>
        <v>0</v>
      </c>
      <c r="L2360" s="93">
        <f t="shared" si="469"/>
        <v>0</v>
      </c>
      <c r="M2360" s="375">
        <f t="shared" si="470"/>
        <v>0</v>
      </c>
      <c r="N2360" s="225" t="b">
        <f t="shared" si="471"/>
        <v>0</v>
      </c>
      <c r="O2360" s="36"/>
      <c r="P2360" s="36"/>
      <c r="Q2360" s="36"/>
      <c r="R2360" s="36"/>
    </row>
    <row r="2361" spans="1:18" s="8" customFormat="1" ht="16.5" hidden="1" customHeight="1" x14ac:dyDescent="0.35">
      <c r="A2361" s="122" t="str">
        <f>'SOW Units'!B380</f>
        <v>18.48.</v>
      </c>
      <c r="B2361" s="542" t="str">
        <f>IF('SOW Units'!C380="","",'SOW Units'!C380)</f>
        <v>Soil Vapor Extraction (SVE) System - Small - Long Term &gt; 6 Months</v>
      </c>
      <c r="C2361" s="543"/>
      <c r="D2361" s="57" t="str">
        <f>IF('SOW Units'!E380="","",'SOW Units'!E380)</f>
        <v>Per Month</v>
      </c>
      <c r="E2361" s="82">
        <f>'SOW Units'!M380</f>
        <v>0</v>
      </c>
      <c r="F2361" s="34">
        <f>'SOW Units'!G380</f>
        <v>2928.78</v>
      </c>
      <c r="G2361" s="244">
        <f t="shared" si="466"/>
        <v>0</v>
      </c>
      <c r="H2361" s="85">
        <v>0</v>
      </c>
      <c r="I2361" s="360">
        <f t="shared" si="467"/>
        <v>0</v>
      </c>
      <c r="J2361" s="89">
        <v>0</v>
      </c>
      <c r="K2361" s="244">
        <f t="shared" si="468"/>
        <v>0</v>
      </c>
      <c r="L2361" s="93">
        <f t="shared" si="469"/>
        <v>0</v>
      </c>
      <c r="M2361" s="375">
        <f t="shared" si="470"/>
        <v>0</v>
      </c>
      <c r="N2361" s="225" t="b">
        <f t="shared" si="471"/>
        <v>0</v>
      </c>
      <c r="O2361" s="36"/>
      <c r="P2361" s="36"/>
      <c r="Q2361" s="36"/>
      <c r="R2361" s="36"/>
    </row>
    <row r="2362" spans="1:18" s="8" customFormat="1" ht="16.5" hidden="1" customHeight="1" x14ac:dyDescent="0.35">
      <c r="A2362" s="122" t="str">
        <f>'SOW Units'!B381</f>
        <v>18-49.</v>
      </c>
      <c r="B2362" s="542" t="str">
        <f>IF('SOW Units'!C381="","",'SOW Units'!C381)</f>
        <v>Soil Vapor Extraction (SVE) System - Medium - Short Term ≤ 6 Months</v>
      </c>
      <c r="C2362" s="543"/>
      <c r="D2362" s="57" t="str">
        <f>IF('SOW Units'!E381="","",'SOW Units'!E381)</f>
        <v>Per Month</v>
      </c>
      <c r="E2362" s="82">
        <f>'SOW Units'!M381</f>
        <v>0</v>
      </c>
      <c r="F2362" s="34">
        <f>'SOW Units'!G381</f>
        <v>3565.48</v>
      </c>
      <c r="G2362" s="244">
        <f t="shared" si="466"/>
        <v>0</v>
      </c>
      <c r="H2362" s="85">
        <v>0</v>
      </c>
      <c r="I2362" s="360">
        <f t="shared" si="467"/>
        <v>0</v>
      </c>
      <c r="J2362" s="89">
        <v>0</v>
      </c>
      <c r="K2362" s="244">
        <f t="shared" si="468"/>
        <v>0</v>
      </c>
      <c r="L2362" s="93">
        <f t="shared" si="469"/>
        <v>0</v>
      </c>
      <c r="M2362" s="375">
        <f t="shared" si="470"/>
        <v>0</v>
      </c>
      <c r="N2362" s="225" t="b">
        <f t="shared" si="471"/>
        <v>0</v>
      </c>
      <c r="O2362" s="36"/>
      <c r="P2362" s="36"/>
      <c r="Q2362" s="36"/>
      <c r="R2362" s="36"/>
    </row>
    <row r="2363" spans="1:18" s="8" customFormat="1" ht="16.5" hidden="1" customHeight="1" x14ac:dyDescent="0.35">
      <c r="A2363" s="122" t="str">
        <f>'SOW Units'!B382</f>
        <v>18-50.</v>
      </c>
      <c r="B2363" s="542" t="str">
        <f>IF('SOW Units'!C382="","",'SOW Units'!C382)</f>
        <v>Soil Vapor Extraction (SVE) System - Medium - Long Term &gt; 6 Months</v>
      </c>
      <c r="C2363" s="543"/>
      <c r="D2363" s="57" t="str">
        <f>IF('SOW Units'!E382="","",'SOW Units'!E382)</f>
        <v>Per Month</v>
      </c>
      <c r="E2363" s="82">
        <f>'SOW Units'!M382</f>
        <v>0</v>
      </c>
      <c r="F2363" s="34">
        <f>'SOW Units'!G382</f>
        <v>3438.14</v>
      </c>
      <c r="G2363" s="244">
        <f t="shared" si="466"/>
        <v>0</v>
      </c>
      <c r="H2363" s="85">
        <v>0</v>
      </c>
      <c r="I2363" s="360">
        <f t="shared" si="467"/>
        <v>0</v>
      </c>
      <c r="J2363" s="89">
        <v>0</v>
      </c>
      <c r="K2363" s="244">
        <f t="shared" si="468"/>
        <v>0</v>
      </c>
      <c r="L2363" s="93">
        <f t="shared" si="469"/>
        <v>0</v>
      </c>
      <c r="M2363" s="375">
        <f t="shared" si="470"/>
        <v>0</v>
      </c>
      <c r="N2363" s="225" t="b">
        <f t="shared" si="471"/>
        <v>0</v>
      </c>
      <c r="O2363" s="36"/>
      <c r="P2363" s="36"/>
      <c r="Q2363" s="36"/>
      <c r="R2363" s="36"/>
    </row>
    <row r="2364" spans="1:18" s="8" customFormat="1" ht="16.5" hidden="1" customHeight="1" x14ac:dyDescent="0.35">
      <c r="A2364" s="122" t="str">
        <f>'SOW Units'!B383</f>
        <v>18-51.</v>
      </c>
      <c r="B2364" s="542" t="str">
        <f>IF('SOW Units'!C383="","",'SOW Units'!C383)</f>
        <v>Soil Vapor Extraction (SVE) System - Large - Short Term ≤ 6 Months</v>
      </c>
      <c r="C2364" s="543"/>
      <c r="D2364" s="57" t="str">
        <f>IF('SOW Units'!E383="","",'SOW Units'!E383)</f>
        <v>Per Month</v>
      </c>
      <c r="E2364" s="82">
        <f>'SOW Units'!M383</f>
        <v>0</v>
      </c>
      <c r="F2364" s="34">
        <f>'SOW Units'!G383</f>
        <v>7137.9</v>
      </c>
      <c r="G2364" s="244">
        <f t="shared" si="466"/>
        <v>0</v>
      </c>
      <c r="H2364" s="85">
        <v>0</v>
      </c>
      <c r="I2364" s="360">
        <f t="shared" si="467"/>
        <v>0</v>
      </c>
      <c r="J2364" s="89">
        <v>0</v>
      </c>
      <c r="K2364" s="244">
        <f t="shared" si="468"/>
        <v>0</v>
      </c>
      <c r="L2364" s="93">
        <f t="shared" si="469"/>
        <v>0</v>
      </c>
      <c r="M2364" s="375">
        <f t="shared" si="470"/>
        <v>0</v>
      </c>
      <c r="N2364" s="225" t="b">
        <f t="shared" si="471"/>
        <v>0</v>
      </c>
      <c r="O2364" s="36"/>
      <c r="P2364" s="36"/>
      <c r="Q2364" s="36"/>
      <c r="R2364" s="36"/>
    </row>
    <row r="2365" spans="1:18" s="8" customFormat="1" ht="16.5" hidden="1" customHeight="1" x14ac:dyDescent="0.35">
      <c r="A2365" s="122" t="str">
        <f>'SOW Units'!B384</f>
        <v>18-52.</v>
      </c>
      <c r="B2365" s="542" t="str">
        <f>IF('SOW Units'!C384="","",'SOW Units'!C384)</f>
        <v>Soil Vapor Extraction (SVE) System - Large - Long Term &gt; 6 Months</v>
      </c>
      <c r="C2365" s="543"/>
      <c r="D2365" s="57" t="str">
        <f>IF('SOW Units'!E384="","",'SOW Units'!E384)</f>
        <v>Per Month</v>
      </c>
      <c r="E2365" s="82">
        <f>'SOW Units'!M384</f>
        <v>0</v>
      </c>
      <c r="F2365" s="34">
        <f>'SOW Units'!G384</f>
        <v>6600</v>
      </c>
      <c r="G2365" s="244">
        <f t="shared" si="466"/>
        <v>0</v>
      </c>
      <c r="H2365" s="85">
        <v>0</v>
      </c>
      <c r="I2365" s="360">
        <f t="shared" si="467"/>
        <v>0</v>
      </c>
      <c r="J2365" s="89">
        <v>0</v>
      </c>
      <c r="K2365" s="244">
        <f t="shared" si="468"/>
        <v>0</v>
      </c>
      <c r="L2365" s="93">
        <f t="shared" si="469"/>
        <v>0</v>
      </c>
      <c r="M2365" s="375">
        <f t="shared" si="470"/>
        <v>0</v>
      </c>
      <c r="N2365" s="225" t="b">
        <f t="shared" si="471"/>
        <v>0</v>
      </c>
      <c r="O2365" s="36"/>
      <c r="P2365" s="36"/>
      <c r="Q2365" s="36"/>
      <c r="R2365" s="36"/>
    </row>
    <row r="2366" spans="1:18" s="8" customFormat="1" ht="16.5" hidden="1" customHeight="1" x14ac:dyDescent="0.35">
      <c r="A2366" s="122" t="str">
        <f>'SOW Units'!B385</f>
        <v>18-53.</v>
      </c>
      <c r="B2366" s="542" t="str">
        <f>IF('SOW Units'!C385="","",'SOW Units'!C385)</f>
        <v>Air Sparge/Multphase Extraction (AS/MPE) System - Small - Short Term ≤ 6 Months</v>
      </c>
      <c r="C2366" s="543"/>
      <c r="D2366" s="57" t="str">
        <f>IF('SOW Units'!E385="","",'SOW Units'!E385)</f>
        <v>Per Month</v>
      </c>
      <c r="E2366" s="82">
        <f>'SOW Units'!M385</f>
        <v>0</v>
      </c>
      <c r="F2366" s="34">
        <f>'SOW Units'!G385</f>
        <v>6006</v>
      </c>
      <c r="G2366" s="244">
        <f t="shared" si="466"/>
        <v>0</v>
      </c>
      <c r="H2366" s="85">
        <v>0</v>
      </c>
      <c r="I2366" s="360">
        <f t="shared" si="467"/>
        <v>0</v>
      </c>
      <c r="J2366" s="89">
        <v>0</v>
      </c>
      <c r="K2366" s="244">
        <f t="shared" si="468"/>
        <v>0</v>
      </c>
      <c r="L2366" s="93">
        <f t="shared" si="469"/>
        <v>0</v>
      </c>
      <c r="M2366" s="375">
        <f t="shared" si="470"/>
        <v>0</v>
      </c>
      <c r="N2366" s="225" t="b">
        <f t="shared" si="471"/>
        <v>0</v>
      </c>
      <c r="O2366" s="36"/>
      <c r="P2366" s="36"/>
      <c r="Q2366" s="36"/>
      <c r="R2366" s="36"/>
    </row>
    <row r="2367" spans="1:18" s="8" customFormat="1" ht="16.5" hidden="1" customHeight="1" x14ac:dyDescent="0.35">
      <c r="A2367" s="122" t="str">
        <f>'SOW Units'!B386</f>
        <v>18-54.</v>
      </c>
      <c r="B2367" s="542" t="str">
        <f>IF('SOW Units'!C386="","",'SOW Units'!C386)</f>
        <v>Air Sparge/Multphase Extraction (AS/MPE) System - Small - Long Term &gt; 6 Months</v>
      </c>
      <c r="C2367" s="543"/>
      <c r="D2367" s="57" t="str">
        <f>IF('SOW Units'!E386="","",'SOW Units'!E386)</f>
        <v>Per Month</v>
      </c>
      <c r="E2367" s="82">
        <f>'SOW Units'!M386</f>
        <v>0</v>
      </c>
      <c r="F2367" s="34">
        <f>'SOW Units'!G386</f>
        <v>5544</v>
      </c>
      <c r="G2367" s="244">
        <f t="shared" si="466"/>
        <v>0</v>
      </c>
      <c r="H2367" s="85">
        <v>0</v>
      </c>
      <c r="I2367" s="360">
        <f t="shared" si="467"/>
        <v>0</v>
      </c>
      <c r="J2367" s="89">
        <v>0</v>
      </c>
      <c r="K2367" s="244">
        <f t="shared" si="468"/>
        <v>0</v>
      </c>
      <c r="L2367" s="93">
        <f t="shared" si="469"/>
        <v>0</v>
      </c>
      <c r="M2367" s="375">
        <f t="shared" si="470"/>
        <v>0</v>
      </c>
      <c r="N2367" s="225" t="b">
        <f t="shared" si="471"/>
        <v>0</v>
      </c>
      <c r="O2367" s="36"/>
      <c r="P2367" s="36"/>
      <c r="Q2367" s="36"/>
      <c r="R2367" s="36"/>
    </row>
    <row r="2368" spans="1:18" s="8" customFormat="1" ht="16.5" hidden="1" customHeight="1" x14ac:dyDescent="0.35">
      <c r="A2368" s="122" t="str">
        <f>'SOW Units'!B387</f>
        <v>18-55.</v>
      </c>
      <c r="B2368" s="542" t="str">
        <f>IF('SOW Units'!C387="","",'SOW Units'!C387)</f>
        <v>Air Sparge/Multphase Extraction (AS/MPE) System - Medium - Short Term ≤ 6 Months</v>
      </c>
      <c r="C2368" s="543"/>
      <c r="D2368" s="57" t="str">
        <f>IF('SOW Units'!E387="","",'SOW Units'!E387)</f>
        <v>Per Month</v>
      </c>
      <c r="E2368" s="82">
        <f>'SOW Units'!M387</f>
        <v>0</v>
      </c>
      <c r="F2368" s="34">
        <f>'SOW Units'!G387</f>
        <v>7161</v>
      </c>
      <c r="G2368" s="244">
        <f t="shared" si="466"/>
        <v>0</v>
      </c>
      <c r="H2368" s="85">
        <v>0</v>
      </c>
      <c r="I2368" s="360">
        <f t="shared" si="467"/>
        <v>0</v>
      </c>
      <c r="J2368" s="89">
        <v>0</v>
      </c>
      <c r="K2368" s="244">
        <f t="shared" si="468"/>
        <v>0</v>
      </c>
      <c r="L2368" s="93">
        <f t="shared" si="469"/>
        <v>0</v>
      </c>
      <c r="M2368" s="375">
        <f t="shared" si="470"/>
        <v>0</v>
      </c>
      <c r="N2368" s="225" t="b">
        <f t="shared" si="471"/>
        <v>0</v>
      </c>
      <c r="O2368" s="36"/>
      <c r="P2368" s="36"/>
      <c r="Q2368" s="36"/>
      <c r="R2368" s="36"/>
    </row>
    <row r="2369" spans="1:18" s="8" customFormat="1" ht="16.5" hidden="1" customHeight="1" x14ac:dyDescent="0.35">
      <c r="A2369" s="122" t="str">
        <f>'SOW Units'!B388</f>
        <v>18-56.</v>
      </c>
      <c r="B2369" s="542" t="str">
        <f>IF('SOW Units'!C388="","",'SOW Units'!C388)</f>
        <v>Air Sparge/Multphase Extraction (AS/MPE) System - Medium - Long Term &gt; 6 Months</v>
      </c>
      <c r="C2369" s="543"/>
      <c r="D2369" s="57" t="str">
        <f>IF('SOW Units'!E388="","",'SOW Units'!E388)</f>
        <v>Per Month</v>
      </c>
      <c r="E2369" s="82">
        <f>'SOW Units'!M388</f>
        <v>0</v>
      </c>
      <c r="F2369" s="34">
        <f>'SOW Units'!G388</f>
        <v>6814.5</v>
      </c>
      <c r="G2369" s="244">
        <f t="shared" si="466"/>
        <v>0</v>
      </c>
      <c r="H2369" s="85">
        <v>0</v>
      </c>
      <c r="I2369" s="360">
        <f t="shared" si="467"/>
        <v>0</v>
      </c>
      <c r="J2369" s="89">
        <v>0</v>
      </c>
      <c r="K2369" s="244">
        <f t="shared" si="468"/>
        <v>0</v>
      </c>
      <c r="L2369" s="93">
        <f t="shared" si="469"/>
        <v>0</v>
      </c>
      <c r="M2369" s="375">
        <f t="shared" si="470"/>
        <v>0</v>
      </c>
      <c r="N2369" s="225" t="b">
        <f t="shared" si="471"/>
        <v>0</v>
      </c>
      <c r="O2369" s="36"/>
      <c r="P2369" s="36"/>
      <c r="Q2369" s="36"/>
      <c r="R2369" s="36"/>
    </row>
    <row r="2370" spans="1:18" s="8" customFormat="1" ht="16.5" hidden="1" customHeight="1" x14ac:dyDescent="0.35">
      <c r="A2370" s="122" t="str">
        <f>'SOW Units'!B389</f>
        <v>18-57.</v>
      </c>
      <c r="B2370" s="542" t="str">
        <f>IF('SOW Units'!C389="","",'SOW Units'!C389)</f>
        <v>Air Sparge/Multphase Extraction (AS/MPE) System - Large - Short Term ≤ 6 Months</v>
      </c>
      <c r="C2370" s="543"/>
      <c r="D2370" s="57" t="str">
        <f>IF('SOW Units'!E389="","",'SOW Units'!E389)</f>
        <v>Per Month</v>
      </c>
      <c r="E2370" s="82">
        <f>'SOW Units'!M389</f>
        <v>0</v>
      </c>
      <c r="F2370" s="34">
        <f>'SOW Units'!G389</f>
        <v>9586.5</v>
      </c>
      <c r="G2370" s="244">
        <f t="shared" si="466"/>
        <v>0</v>
      </c>
      <c r="H2370" s="85">
        <v>0</v>
      </c>
      <c r="I2370" s="360">
        <f t="shared" si="467"/>
        <v>0</v>
      </c>
      <c r="J2370" s="89">
        <v>0</v>
      </c>
      <c r="K2370" s="244">
        <f t="shared" si="468"/>
        <v>0</v>
      </c>
      <c r="L2370" s="93">
        <f t="shared" si="469"/>
        <v>0</v>
      </c>
      <c r="M2370" s="375">
        <f t="shared" si="470"/>
        <v>0</v>
      </c>
      <c r="N2370" s="225" t="b">
        <f t="shared" si="471"/>
        <v>0</v>
      </c>
      <c r="O2370" s="36"/>
      <c r="P2370" s="36"/>
      <c r="Q2370" s="36"/>
      <c r="R2370" s="36"/>
    </row>
    <row r="2371" spans="1:18" s="8" customFormat="1" ht="16.5" hidden="1" customHeight="1" x14ac:dyDescent="0.35">
      <c r="A2371" s="122" t="str">
        <f>'SOW Units'!B390</f>
        <v>18-58.</v>
      </c>
      <c r="B2371" s="542" t="str">
        <f>IF('SOW Units'!C390="","",'SOW Units'!C390)</f>
        <v>Air Sparge/Multphase Extraction (AS/MPE) System - Large - Long Term &gt; 6 Months</v>
      </c>
      <c r="C2371" s="543"/>
      <c r="D2371" s="57" t="str">
        <f>IF('SOW Units'!E390="","",'SOW Units'!E390)</f>
        <v>Per Month</v>
      </c>
      <c r="E2371" s="82">
        <f>'SOW Units'!M390</f>
        <v>0</v>
      </c>
      <c r="F2371" s="34">
        <f>'SOW Units'!G390</f>
        <v>9009</v>
      </c>
      <c r="G2371" s="244">
        <f t="shared" si="466"/>
        <v>0</v>
      </c>
      <c r="H2371" s="85">
        <v>0</v>
      </c>
      <c r="I2371" s="360">
        <f t="shared" si="467"/>
        <v>0</v>
      </c>
      <c r="J2371" s="89">
        <v>0</v>
      </c>
      <c r="K2371" s="244">
        <f t="shared" si="468"/>
        <v>0</v>
      </c>
      <c r="L2371" s="93">
        <f t="shared" si="469"/>
        <v>0</v>
      </c>
      <c r="M2371" s="375">
        <f t="shared" si="470"/>
        <v>0</v>
      </c>
      <c r="N2371" s="225" t="b">
        <f t="shared" si="471"/>
        <v>0</v>
      </c>
      <c r="O2371" s="36"/>
      <c r="P2371" s="36"/>
      <c r="Q2371" s="36"/>
      <c r="R2371" s="36"/>
    </row>
    <row r="2372" spans="1:18" s="8" customFormat="1" ht="17.25" hidden="1" customHeight="1" x14ac:dyDescent="0.35">
      <c r="A2372" s="253" t="str">
        <f>'SOW Units'!B391</f>
        <v>19.</v>
      </c>
      <c r="B2372" s="560" t="str">
        <f>IF('SOW Units'!C391="","",'SOW Units'!C391)</f>
        <v>REPORTS (Excluding Professional Engineering and Professional Geology Services)</v>
      </c>
      <c r="C2372" s="561"/>
      <c r="D2372" s="206" t="str">
        <f>IF('SOW Units'!E391="","",'SOW Units'!E391)</f>
        <v/>
      </c>
      <c r="E2372" s="207"/>
      <c r="F2372" s="194"/>
      <c r="G2372" s="243"/>
      <c r="H2372" s="208"/>
      <c r="I2372" s="359"/>
      <c r="J2372" s="196"/>
      <c r="K2372" s="243"/>
      <c r="L2372" s="209"/>
      <c r="M2372" s="374"/>
      <c r="N2372" s="225" t="b">
        <f t="shared" si="471"/>
        <v>0</v>
      </c>
      <c r="O2372" s="36"/>
      <c r="P2372" s="36"/>
      <c r="Q2372" s="36"/>
      <c r="R2372" s="36"/>
    </row>
    <row r="2373" spans="1:18" s="8" customFormat="1" ht="16.5" hidden="1" customHeight="1" x14ac:dyDescent="0.35">
      <c r="A2373" s="122" t="str">
        <f>'SOW Units'!B392</f>
        <v>19-1.</v>
      </c>
      <c r="B2373" s="542" t="str">
        <f>IF('SOW Units'!C392="","",'SOW Units'!C392)</f>
        <v>Soil Source Removal Report</v>
      </c>
      <c r="C2373" s="543"/>
      <c r="D2373" s="57" t="str">
        <f>IF('SOW Units'!E392="","",'SOW Units'!E392)</f>
        <v>Per Report</v>
      </c>
      <c r="E2373" s="82">
        <f>'SOW Units'!M392</f>
        <v>0</v>
      </c>
      <c r="F2373" s="34">
        <f>'SOW Units'!G392</f>
        <v>1874.25</v>
      </c>
      <c r="G2373" s="244">
        <f t="shared" ref="G2373:G2398" si="472">$F2373*E2373</f>
        <v>0</v>
      </c>
      <c r="H2373" s="85">
        <v>0</v>
      </c>
      <c r="I2373" s="360">
        <f t="shared" ref="I2373:I2398" si="473">H2373*F2373</f>
        <v>0</v>
      </c>
      <c r="J2373" s="89">
        <v>0</v>
      </c>
      <c r="K2373" s="244">
        <f t="shared" si="468"/>
        <v>0</v>
      </c>
      <c r="L2373" s="93">
        <f t="shared" ref="L2373:L2398" si="474">E2373-H2373-J2373</f>
        <v>0</v>
      </c>
      <c r="M2373" s="375">
        <f t="shared" ref="M2373:M2398" si="475">G2373-I2373-K2373</f>
        <v>0</v>
      </c>
      <c r="N2373" s="225" t="b">
        <f t="shared" si="471"/>
        <v>0</v>
      </c>
      <c r="O2373" s="36"/>
      <c r="P2373" s="36"/>
      <c r="Q2373" s="36"/>
      <c r="R2373" s="36"/>
    </row>
    <row r="2374" spans="1:18" s="8" customFormat="1" ht="16.5" hidden="1" customHeight="1" x14ac:dyDescent="0.35">
      <c r="A2374" s="122" t="str">
        <f>'SOW Units'!B393</f>
        <v>19-3.</v>
      </c>
      <c r="B2374" s="542" t="str">
        <f>IF('SOW Units'!C393="","",'SOW Units'!C393)</f>
        <v>General Site Assessment Report</v>
      </c>
      <c r="C2374" s="543"/>
      <c r="D2374" s="57" t="str">
        <f>IF('SOW Units'!E393="","",'SOW Units'!E393)</f>
        <v>Per Report</v>
      </c>
      <c r="E2374" s="82">
        <f>'SOW Units'!M393</f>
        <v>0</v>
      </c>
      <c r="F2374" s="34">
        <f>'SOW Units'!G393</f>
        <v>3528</v>
      </c>
      <c r="G2374" s="244">
        <f t="shared" si="472"/>
        <v>0</v>
      </c>
      <c r="H2374" s="85">
        <v>0</v>
      </c>
      <c r="I2374" s="360">
        <f t="shared" si="473"/>
        <v>0</v>
      </c>
      <c r="J2374" s="89">
        <v>0</v>
      </c>
      <c r="K2374" s="244">
        <f t="shared" si="468"/>
        <v>0</v>
      </c>
      <c r="L2374" s="93">
        <f t="shared" si="474"/>
        <v>0</v>
      </c>
      <c r="M2374" s="375">
        <f t="shared" si="475"/>
        <v>0</v>
      </c>
      <c r="N2374" s="225" t="b">
        <f t="shared" si="471"/>
        <v>0</v>
      </c>
      <c r="O2374" s="36"/>
      <c r="P2374" s="36"/>
      <c r="Q2374" s="36"/>
      <c r="R2374" s="36"/>
    </row>
    <row r="2375" spans="1:18" s="8" customFormat="1" ht="16.5" hidden="1" customHeight="1" x14ac:dyDescent="0.35">
      <c r="A2375" s="122" t="str">
        <f>'SOW Units'!B394</f>
        <v>19-4.</v>
      </c>
      <c r="B2375" s="542" t="str">
        <f>IF('SOW Units'!C394="","",'SOW Units'!C394)</f>
        <v>Supplemental Site Assessment Report</v>
      </c>
      <c r="C2375" s="543"/>
      <c r="D2375" s="57" t="str">
        <f>IF('SOW Units'!E394="","",'SOW Units'!E394)</f>
        <v>Per Report</v>
      </c>
      <c r="E2375" s="82">
        <f>'SOW Units'!M394</f>
        <v>0</v>
      </c>
      <c r="F2375" s="34">
        <f>'SOW Units'!G394</f>
        <v>1458.6</v>
      </c>
      <c r="G2375" s="244">
        <f t="shared" si="472"/>
        <v>0</v>
      </c>
      <c r="H2375" s="85">
        <v>0</v>
      </c>
      <c r="I2375" s="360">
        <f t="shared" si="473"/>
        <v>0</v>
      </c>
      <c r="J2375" s="89">
        <v>0</v>
      </c>
      <c r="K2375" s="244">
        <f t="shared" si="468"/>
        <v>0</v>
      </c>
      <c r="L2375" s="93">
        <f t="shared" si="474"/>
        <v>0</v>
      </c>
      <c r="M2375" s="375">
        <f t="shared" si="475"/>
        <v>0</v>
      </c>
      <c r="N2375" s="225" t="b">
        <f t="shared" si="471"/>
        <v>0</v>
      </c>
      <c r="O2375" s="36"/>
      <c r="P2375" s="36"/>
      <c r="Q2375" s="36"/>
      <c r="R2375" s="36"/>
    </row>
    <row r="2376" spans="1:18" s="8" customFormat="1" ht="16.5" hidden="1" customHeight="1" x14ac:dyDescent="0.35">
      <c r="A2376" s="122" t="str">
        <f>'SOW Units'!B395</f>
        <v>19-5.</v>
      </c>
      <c r="B2376" s="542" t="str">
        <f>IF('SOW Units'!C395="","",'SOW Units'!C395)</f>
        <v>Receptor and Exposure Pathway Report</v>
      </c>
      <c r="C2376" s="543"/>
      <c r="D2376" s="57" t="str">
        <f>IF('SOW Units'!E395="","",'SOW Units'!E395)</f>
        <v>Per Report</v>
      </c>
      <c r="E2376" s="82">
        <f>'SOW Units'!M395</f>
        <v>0</v>
      </c>
      <c r="F2376" s="34">
        <f>'SOW Units'!G395</f>
        <v>972.4</v>
      </c>
      <c r="G2376" s="244">
        <f t="shared" si="472"/>
        <v>0</v>
      </c>
      <c r="H2376" s="85">
        <v>0</v>
      </c>
      <c r="I2376" s="360">
        <f t="shared" si="473"/>
        <v>0</v>
      </c>
      <c r="J2376" s="89">
        <v>0</v>
      </c>
      <c r="K2376" s="244">
        <f t="shared" si="468"/>
        <v>0</v>
      </c>
      <c r="L2376" s="93">
        <f t="shared" si="474"/>
        <v>0</v>
      </c>
      <c r="M2376" s="375">
        <f t="shared" si="475"/>
        <v>0</v>
      </c>
      <c r="N2376" s="225" t="b">
        <f t="shared" si="471"/>
        <v>0</v>
      </c>
      <c r="O2376" s="36"/>
      <c r="P2376" s="36"/>
      <c r="Q2376" s="36"/>
      <c r="R2376" s="36"/>
    </row>
    <row r="2377" spans="1:18" s="8" customFormat="1" ht="16.5" hidden="1" customHeight="1" x14ac:dyDescent="0.35">
      <c r="A2377" s="122" t="str">
        <f>'SOW Units'!B396</f>
        <v>19-6.</v>
      </c>
      <c r="B2377" s="542" t="str">
        <f>IF('SOW Units'!C396="","",'SOW Units'!C396)</f>
        <v>Level 2 Natural Attenuation Monitoring Plan</v>
      </c>
      <c r="C2377" s="543"/>
      <c r="D2377" s="57" t="str">
        <f>IF('SOW Units'!E396="","",'SOW Units'!E396)</f>
        <v>Per Plan</v>
      </c>
      <c r="E2377" s="82">
        <f>'SOW Units'!M396</f>
        <v>0</v>
      </c>
      <c r="F2377" s="34">
        <f>'SOW Units'!G396</f>
        <v>972.4</v>
      </c>
      <c r="G2377" s="244">
        <f t="shared" si="472"/>
        <v>0</v>
      </c>
      <c r="H2377" s="85">
        <v>0</v>
      </c>
      <c r="I2377" s="360">
        <f t="shared" si="473"/>
        <v>0</v>
      </c>
      <c r="J2377" s="89">
        <v>0</v>
      </c>
      <c r="K2377" s="244">
        <f t="shared" si="468"/>
        <v>0</v>
      </c>
      <c r="L2377" s="93">
        <f t="shared" si="474"/>
        <v>0</v>
      </c>
      <c r="M2377" s="375">
        <f t="shared" si="475"/>
        <v>0</v>
      </c>
      <c r="N2377" s="225" t="b">
        <f t="shared" si="471"/>
        <v>0</v>
      </c>
      <c r="O2377" s="36"/>
      <c r="P2377" s="36"/>
      <c r="Q2377" s="36"/>
      <c r="R2377" s="36"/>
    </row>
    <row r="2378" spans="1:18" s="8" customFormat="1" ht="16.5" hidden="1" customHeight="1" x14ac:dyDescent="0.35">
      <c r="A2378" s="122" t="str">
        <f>'SOW Units'!B397</f>
        <v>19-7.</v>
      </c>
      <c r="B2378" s="542" t="str">
        <f>IF('SOW Units'!C397="","",'SOW Units'!C397)</f>
        <v xml:space="preserve">Natural Attenuation or Post RA Monitoring Report, Quarterly or Non-Annual </v>
      </c>
      <c r="C2378" s="543"/>
      <c r="D2378" s="57" t="str">
        <f>IF('SOW Units'!E397="","",'SOW Units'!E397)</f>
        <v>Per Report</v>
      </c>
      <c r="E2378" s="82">
        <f>'SOW Units'!M397</f>
        <v>0</v>
      </c>
      <c r="F2378" s="34">
        <f>'SOW Units'!G397</f>
        <v>632.04999999999995</v>
      </c>
      <c r="G2378" s="244">
        <f t="shared" si="472"/>
        <v>0</v>
      </c>
      <c r="H2378" s="85">
        <v>0</v>
      </c>
      <c r="I2378" s="360">
        <f t="shared" si="473"/>
        <v>0</v>
      </c>
      <c r="J2378" s="89">
        <v>0</v>
      </c>
      <c r="K2378" s="244">
        <f t="shared" ref="K2378:K2441" si="476">$F2378*J2378</f>
        <v>0</v>
      </c>
      <c r="L2378" s="93">
        <f t="shared" si="474"/>
        <v>0</v>
      </c>
      <c r="M2378" s="375">
        <f t="shared" si="475"/>
        <v>0</v>
      </c>
      <c r="N2378" s="225" t="b">
        <f t="shared" si="471"/>
        <v>0</v>
      </c>
      <c r="O2378" s="36"/>
      <c r="P2378" s="36"/>
      <c r="Q2378" s="36"/>
      <c r="R2378" s="36"/>
    </row>
    <row r="2379" spans="1:18" s="8" customFormat="1" ht="16.5" hidden="1" customHeight="1" x14ac:dyDescent="0.35">
      <c r="A2379" s="122" t="str">
        <f>'SOW Units'!B398</f>
        <v>19-8.</v>
      </c>
      <c r="B2379" s="542" t="str">
        <f>IF('SOW Units'!C398="","",'SOW Units'!C398)</f>
        <v xml:space="preserve">Natural Attenuation or Post RA Monitoring Report, Annual </v>
      </c>
      <c r="C2379" s="543"/>
      <c r="D2379" s="57" t="str">
        <f>IF('SOW Units'!E398="","",'SOW Units'!E398)</f>
        <v>Per Report</v>
      </c>
      <c r="E2379" s="82">
        <f>'SOW Units'!M398</f>
        <v>0</v>
      </c>
      <c r="F2379" s="34">
        <f>'SOW Units'!G398</f>
        <v>1458.6</v>
      </c>
      <c r="G2379" s="244">
        <f t="shared" si="472"/>
        <v>0</v>
      </c>
      <c r="H2379" s="85">
        <v>0</v>
      </c>
      <c r="I2379" s="360">
        <f t="shared" si="473"/>
        <v>0</v>
      </c>
      <c r="J2379" s="89">
        <v>0</v>
      </c>
      <c r="K2379" s="244">
        <f t="shared" si="476"/>
        <v>0</v>
      </c>
      <c r="L2379" s="93">
        <f t="shared" si="474"/>
        <v>0</v>
      </c>
      <c r="M2379" s="375">
        <f t="shared" si="475"/>
        <v>0</v>
      </c>
      <c r="N2379" s="225" t="b">
        <f t="shared" si="471"/>
        <v>0</v>
      </c>
      <c r="O2379" s="36"/>
      <c r="P2379" s="36"/>
      <c r="Q2379" s="36"/>
      <c r="R2379" s="36"/>
    </row>
    <row r="2380" spans="1:18" s="8" customFormat="1" ht="16.5" hidden="1" customHeight="1" x14ac:dyDescent="0.35">
      <c r="A2380" s="122" t="str">
        <f>'SOW Units'!B399</f>
        <v>19-9.</v>
      </c>
      <c r="B2380" s="542" t="str">
        <f>IF('SOW Units'!C399="","",'SOW Units'!C399)</f>
        <v>Pilot Test Plan</v>
      </c>
      <c r="C2380" s="543"/>
      <c r="D2380" s="57" t="str">
        <f>IF('SOW Units'!E399="","",'SOW Units'!E399)</f>
        <v>Per Plan</v>
      </c>
      <c r="E2380" s="82">
        <f>'SOW Units'!M399</f>
        <v>0</v>
      </c>
      <c r="F2380" s="34">
        <f>'SOW Units'!G399</f>
        <v>862.99</v>
      </c>
      <c r="G2380" s="244">
        <f t="shared" si="472"/>
        <v>0</v>
      </c>
      <c r="H2380" s="85">
        <v>0</v>
      </c>
      <c r="I2380" s="360">
        <f t="shared" si="473"/>
        <v>0</v>
      </c>
      <c r="J2380" s="89">
        <v>0</v>
      </c>
      <c r="K2380" s="244">
        <f t="shared" si="476"/>
        <v>0</v>
      </c>
      <c r="L2380" s="93">
        <f t="shared" si="474"/>
        <v>0</v>
      </c>
      <c r="M2380" s="375">
        <f t="shared" si="475"/>
        <v>0</v>
      </c>
      <c r="N2380" s="225" t="b">
        <f t="shared" si="471"/>
        <v>0</v>
      </c>
      <c r="O2380" s="36"/>
      <c r="P2380" s="36"/>
      <c r="Q2380" s="36"/>
      <c r="R2380" s="36"/>
    </row>
    <row r="2381" spans="1:18" s="8" customFormat="1" ht="16.5" hidden="1" customHeight="1" x14ac:dyDescent="0.35">
      <c r="A2381" s="122" t="str">
        <f>'SOW Units'!B400</f>
        <v>19-10.</v>
      </c>
      <c r="B2381" s="542" t="str">
        <f>IF('SOW Units'!C400="","",'SOW Units'!C400)</f>
        <v>Pilot Test Report</v>
      </c>
      <c r="C2381" s="543"/>
      <c r="D2381" s="57" t="str">
        <f>IF('SOW Units'!E400="","",'SOW Units'!E400)</f>
        <v>Per Report</v>
      </c>
      <c r="E2381" s="82">
        <f>'SOW Units'!M400</f>
        <v>0</v>
      </c>
      <c r="F2381" s="34">
        <f>'SOW Units'!G400</f>
        <v>1519.37</v>
      </c>
      <c r="G2381" s="244">
        <f t="shared" si="472"/>
        <v>0</v>
      </c>
      <c r="H2381" s="85">
        <v>0</v>
      </c>
      <c r="I2381" s="360">
        <f t="shared" si="473"/>
        <v>0</v>
      </c>
      <c r="J2381" s="89">
        <v>0</v>
      </c>
      <c r="K2381" s="244">
        <f t="shared" si="476"/>
        <v>0</v>
      </c>
      <c r="L2381" s="93">
        <f t="shared" si="474"/>
        <v>0</v>
      </c>
      <c r="M2381" s="375">
        <f t="shared" si="475"/>
        <v>0</v>
      </c>
      <c r="N2381" s="225" t="b">
        <f t="shared" si="471"/>
        <v>0</v>
      </c>
      <c r="O2381" s="36"/>
      <c r="P2381" s="36"/>
      <c r="Q2381" s="36"/>
      <c r="R2381" s="36"/>
    </row>
    <row r="2382" spans="1:18" s="8" customFormat="1" ht="16.5" hidden="1" customHeight="1" x14ac:dyDescent="0.35">
      <c r="A2382" s="122" t="str">
        <f>'SOW Units'!B401</f>
        <v>19-11.</v>
      </c>
      <c r="B2382" s="542" t="str">
        <f>IF('SOW Units'!C401="","",'SOW Units'!C401)</f>
        <v>Level 1 Remedial Action Plan</v>
      </c>
      <c r="C2382" s="543"/>
      <c r="D2382" s="57" t="str">
        <f>IF('SOW Units'!E401="","",'SOW Units'!E401)</f>
        <v>Per Plan</v>
      </c>
      <c r="E2382" s="82">
        <f>'SOW Units'!M401</f>
        <v>0</v>
      </c>
      <c r="F2382" s="34">
        <f>'SOW Units'!G401</f>
        <v>12276.61</v>
      </c>
      <c r="G2382" s="244">
        <f t="shared" si="472"/>
        <v>0</v>
      </c>
      <c r="H2382" s="85">
        <v>0</v>
      </c>
      <c r="I2382" s="360">
        <f t="shared" si="473"/>
        <v>0</v>
      </c>
      <c r="J2382" s="89">
        <v>0</v>
      </c>
      <c r="K2382" s="244">
        <f t="shared" si="476"/>
        <v>0</v>
      </c>
      <c r="L2382" s="93">
        <f t="shared" si="474"/>
        <v>0</v>
      </c>
      <c r="M2382" s="375">
        <f t="shared" si="475"/>
        <v>0</v>
      </c>
      <c r="N2382" s="225" t="b">
        <f t="shared" si="471"/>
        <v>0</v>
      </c>
      <c r="O2382" s="36"/>
      <c r="P2382" s="36"/>
      <c r="Q2382" s="36"/>
      <c r="R2382" s="36"/>
    </row>
    <row r="2383" spans="1:18" s="8" customFormat="1" ht="16.5" hidden="1" customHeight="1" x14ac:dyDescent="0.35">
      <c r="A2383" s="122" t="str">
        <f>'SOW Units'!B402</f>
        <v>19-12.</v>
      </c>
      <c r="B2383" s="542" t="str">
        <f>IF('SOW Units'!C402="","",'SOW Units'!C402)</f>
        <v>Level 2 Remedial Action Plan</v>
      </c>
      <c r="C2383" s="543"/>
      <c r="D2383" s="57" t="str">
        <f>IF('SOW Units'!E402="","",'SOW Units'!E402)</f>
        <v>Per Plan</v>
      </c>
      <c r="E2383" s="82">
        <f>'SOW Units'!M402</f>
        <v>0</v>
      </c>
      <c r="F2383" s="34">
        <f>'SOW Units'!G402</f>
        <v>16652.43</v>
      </c>
      <c r="G2383" s="244">
        <f t="shared" si="472"/>
        <v>0</v>
      </c>
      <c r="H2383" s="85">
        <v>0</v>
      </c>
      <c r="I2383" s="360">
        <f t="shared" si="473"/>
        <v>0</v>
      </c>
      <c r="J2383" s="89">
        <v>0</v>
      </c>
      <c r="K2383" s="244">
        <f t="shared" si="476"/>
        <v>0</v>
      </c>
      <c r="L2383" s="93">
        <f t="shared" si="474"/>
        <v>0</v>
      </c>
      <c r="M2383" s="375">
        <f t="shared" si="475"/>
        <v>0</v>
      </c>
      <c r="N2383" s="225" t="b">
        <f t="shared" si="471"/>
        <v>0</v>
      </c>
      <c r="O2383" s="36"/>
      <c r="P2383" s="36"/>
      <c r="Q2383" s="36"/>
      <c r="R2383" s="36"/>
    </row>
    <row r="2384" spans="1:18" s="8" customFormat="1" ht="16.5" hidden="1" customHeight="1" x14ac:dyDescent="0.35">
      <c r="A2384" s="122" t="str">
        <f>'SOW Units'!B403</f>
        <v>19-13.</v>
      </c>
      <c r="B2384" s="542" t="str">
        <f>IF('SOW Units'!C403="","",'SOW Units'!C403)</f>
        <v>Level 1 Limited Scope Remedial Action Plan or RAP Modification Plan</v>
      </c>
      <c r="C2384" s="543"/>
      <c r="D2384" s="57" t="str">
        <f>IF('SOW Units'!E403="","",'SOW Units'!E403)</f>
        <v>Per Plan</v>
      </c>
      <c r="E2384" s="82">
        <f>'SOW Units'!M403</f>
        <v>0</v>
      </c>
      <c r="F2384" s="34">
        <f>'SOW Units'!G403</f>
        <v>1701.7</v>
      </c>
      <c r="G2384" s="244">
        <f t="shared" si="472"/>
        <v>0</v>
      </c>
      <c r="H2384" s="85">
        <v>0</v>
      </c>
      <c r="I2384" s="360">
        <f t="shared" si="473"/>
        <v>0</v>
      </c>
      <c r="J2384" s="89">
        <v>0</v>
      </c>
      <c r="K2384" s="244">
        <f t="shared" si="476"/>
        <v>0</v>
      </c>
      <c r="L2384" s="93">
        <f t="shared" si="474"/>
        <v>0</v>
      </c>
      <c r="M2384" s="375">
        <f t="shared" si="475"/>
        <v>0</v>
      </c>
      <c r="N2384" s="225" t="b">
        <f t="shared" si="471"/>
        <v>0</v>
      </c>
      <c r="O2384" s="36"/>
      <c r="P2384" s="36"/>
      <c r="Q2384" s="36"/>
      <c r="R2384" s="36"/>
    </row>
    <row r="2385" spans="1:18" s="8" customFormat="1" ht="16.5" hidden="1" customHeight="1" x14ac:dyDescent="0.35">
      <c r="A2385" s="122" t="str">
        <f>'SOW Units'!B404</f>
        <v>19-14.</v>
      </c>
      <c r="B2385" s="542" t="str">
        <f>IF('SOW Units'!C404="","",'SOW Units'!C404)</f>
        <v>Level 2 Limited Scope Remedial Action Plan or RAP Modification Plan</v>
      </c>
      <c r="C2385" s="543"/>
      <c r="D2385" s="57" t="str">
        <f>IF('SOW Units'!E404="","",'SOW Units'!E404)</f>
        <v>Per Plan</v>
      </c>
      <c r="E2385" s="82">
        <f>'SOW Units'!M404</f>
        <v>0</v>
      </c>
      <c r="F2385" s="34">
        <f>'SOW Units'!G404</f>
        <v>3038.76</v>
      </c>
      <c r="G2385" s="244">
        <f t="shared" si="472"/>
        <v>0</v>
      </c>
      <c r="H2385" s="85">
        <v>0</v>
      </c>
      <c r="I2385" s="360">
        <f t="shared" si="473"/>
        <v>0</v>
      </c>
      <c r="J2385" s="89">
        <v>0</v>
      </c>
      <c r="K2385" s="244">
        <f t="shared" si="476"/>
        <v>0</v>
      </c>
      <c r="L2385" s="93">
        <f t="shared" si="474"/>
        <v>0</v>
      </c>
      <c r="M2385" s="375">
        <f t="shared" si="475"/>
        <v>0</v>
      </c>
      <c r="N2385" s="225" t="b">
        <f t="shared" si="471"/>
        <v>0</v>
      </c>
      <c r="O2385" s="36"/>
      <c r="P2385" s="36"/>
      <c r="Q2385" s="36"/>
      <c r="R2385" s="36"/>
    </row>
    <row r="2386" spans="1:18" s="8" customFormat="1" ht="16.5" hidden="1" customHeight="1" x14ac:dyDescent="0.35">
      <c r="A2386" s="122" t="str">
        <f>'SOW Units'!B405</f>
        <v>19-15.</v>
      </c>
      <c r="B2386" s="542" t="str">
        <f>IF('SOW Units'!C405="","",'SOW Units'!C405)</f>
        <v>Level 3 Limited Scope Remedial Action Plan or RAP Modification Plan</v>
      </c>
      <c r="C2386" s="543"/>
      <c r="D2386" s="57" t="str">
        <f>IF('SOW Units'!E405="","",'SOW Units'!E405)</f>
        <v>Per Plan</v>
      </c>
      <c r="E2386" s="82">
        <f>'SOW Units'!M405</f>
        <v>0</v>
      </c>
      <c r="F2386" s="34">
        <f>'SOW Units'!G405</f>
        <v>5440.83</v>
      </c>
      <c r="G2386" s="244">
        <f t="shared" si="472"/>
        <v>0</v>
      </c>
      <c r="H2386" s="85">
        <v>0</v>
      </c>
      <c r="I2386" s="360">
        <f t="shared" si="473"/>
        <v>0</v>
      </c>
      <c r="J2386" s="89">
        <v>0</v>
      </c>
      <c r="K2386" s="244">
        <f t="shared" si="476"/>
        <v>0</v>
      </c>
      <c r="L2386" s="93">
        <f t="shared" si="474"/>
        <v>0</v>
      </c>
      <c r="M2386" s="375">
        <f t="shared" si="475"/>
        <v>0</v>
      </c>
      <c r="N2386" s="225" t="b">
        <f t="shared" si="471"/>
        <v>0</v>
      </c>
      <c r="O2386" s="36"/>
      <c r="P2386" s="36"/>
      <c r="Q2386" s="36"/>
      <c r="R2386" s="36"/>
    </row>
    <row r="2387" spans="1:18" s="8" customFormat="1" ht="16.5" hidden="1" customHeight="1" x14ac:dyDescent="0.35">
      <c r="A2387" s="122" t="str">
        <f>'SOW Units'!B406</f>
        <v>19-16.</v>
      </c>
      <c r="B2387" s="542" t="str">
        <f>IF('SOW Units'!C406="","",'SOW Units'!C406)</f>
        <v>Level 4 Limited Scope Remedial Action Plan or RAP Modification Plan</v>
      </c>
      <c r="C2387" s="543"/>
      <c r="D2387" s="57" t="str">
        <f>IF('SOW Units'!E406="","",'SOW Units'!E406)</f>
        <v>Per Plan</v>
      </c>
      <c r="E2387" s="82">
        <f>'SOW Units'!M406</f>
        <v>0</v>
      </c>
      <c r="F2387" s="34">
        <f>'SOW Units'!G406</f>
        <v>8682.18</v>
      </c>
      <c r="G2387" s="244">
        <f t="shared" si="472"/>
        <v>0</v>
      </c>
      <c r="H2387" s="85">
        <v>0</v>
      </c>
      <c r="I2387" s="360">
        <f t="shared" si="473"/>
        <v>0</v>
      </c>
      <c r="J2387" s="89">
        <v>0</v>
      </c>
      <c r="K2387" s="244">
        <f t="shared" si="476"/>
        <v>0</v>
      </c>
      <c r="L2387" s="93">
        <f t="shared" si="474"/>
        <v>0</v>
      </c>
      <c r="M2387" s="375">
        <f t="shared" si="475"/>
        <v>0</v>
      </c>
      <c r="N2387" s="225" t="b">
        <f t="shared" si="471"/>
        <v>0</v>
      </c>
      <c r="O2387" s="36"/>
      <c r="P2387" s="36"/>
      <c r="Q2387" s="36"/>
      <c r="R2387" s="36"/>
    </row>
    <row r="2388" spans="1:18" s="8" customFormat="1" ht="16.5" hidden="1" customHeight="1" x14ac:dyDescent="0.35">
      <c r="A2388" s="122" t="str">
        <f>'SOW Units'!B407</f>
        <v>19-17.</v>
      </c>
      <c r="B2388" s="542" t="str">
        <f>IF('SOW Units'!C407="","",'SOW Units'!C407)</f>
        <v>Construction Drawings and Specs Report</v>
      </c>
      <c r="C2388" s="543"/>
      <c r="D2388" s="57" t="str">
        <f>IF('SOW Units'!E407="","",'SOW Units'!E407)</f>
        <v>Per Report</v>
      </c>
      <c r="E2388" s="82">
        <f>'SOW Units'!M407</f>
        <v>0</v>
      </c>
      <c r="F2388" s="34">
        <f>'SOW Units'!G407</f>
        <v>3889.62</v>
      </c>
      <c r="G2388" s="244">
        <f t="shared" si="472"/>
        <v>0</v>
      </c>
      <c r="H2388" s="85">
        <v>0</v>
      </c>
      <c r="I2388" s="360">
        <f t="shared" si="473"/>
        <v>0</v>
      </c>
      <c r="J2388" s="89">
        <v>0</v>
      </c>
      <c r="K2388" s="244">
        <f t="shared" si="476"/>
        <v>0</v>
      </c>
      <c r="L2388" s="93">
        <f t="shared" si="474"/>
        <v>0</v>
      </c>
      <c r="M2388" s="375">
        <f t="shared" si="475"/>
        <v>0</v>
      </c>
      <c r="N2388" s="225" t="b">
        <f t="shared" si="471"/>
        <v>0</v>
      </c>
      <c r="O2388" s="36"/>
      <c r="P2388" s="36"/>
      <c r="Q2388" s="36"/>
      <c r="R2388" s="36"/>
    </row>
    <row r="2389" spans="1:18" s="8" customFormat="1" ht="16.5" hidden="1" customHeight="1" x14ac:dyDescent="0.35">
      <c r="A2389" s="122" t="str">
        <f>'SOW Units'!B408</f>
        <v>19-18.</v>
      </c>
      <c r="B2389" s="542" t="str">
        <f>IF('SOW Units'!C408="","",'SOW Units'!C408)</f>
        <v>As-Built Drawings (P.E. Sealed red lined modifications)</v>
      </c>
      <c r="C2389" s="543"/>
      <c r="D2389" s="57" t="str">
        <f>IF('SOW Units'!E408="","",'SOW Units'!E408)</f>
        <v>Per Drawings</v>
      </c>
      <c r="E2389" s="82">
        <f>'SOW Units'!M408</f>
        <v>0</v>
      </c>
      <c r="F2389" s="34">
        <f>'SOW Units'!G408</f>
        <v>900</v>
      </c>
      <c r="G2389" s="244">
        <f t="shared" si="472"/>
        <v>0</v>
      </c>
      <c r="H2389" s="85">
        <v>0</v>
      </c>
      <c r="I2389" s="360">
        <f t="shared" si="473"/>
        <v>0</v>
      </c>
      <c r="J2389" s="89">
        <v>0</v>
      </c>
      <c r="K2389" s="244">
        <f t="shared" si="476"/>
        <v>0</v>
      </c>
      <c r="L2389" s="93">
        <f t="shared" si="474"/>
        <v>0</v>
      </c>
      <c r="M2389" s="375">
        <f t="shared" si="475"/>
        <v>0</v>
      </c>
      <c r="N2389" s="225" t="b">
        <f t="shared" si="471"/>
        <v>0</v>
      </c>
      <c r="O2389" s="36"/>
      <c r="P2389" s="36"/>
      <c r="Q2389" s="36"/>
      <c r="R2389" s="36"/>
    </row>
    <row r="2390" spans="1:18" s="8" customFormat="1" ht="16.5" hidden="1" customHeight="1" x14ac:dyDescent="0.35">
      <c r="A2390" s="122" t="str">
        <f>'SOW Units'!B409</f>
        <v>19-19.</v>
      </c>
      <c r="B2390" s="542" t="str">
        <f>IF('SOW Units'!C409="","",'SOW Units'!C409)</f>
        <v xml:space="preserve">Remedial Action Startup Report </v>
      </c>
      <c r="C2390" s="543"/>
      <c r="D2390" s="57" t="str">
        <f>IF('SOW Units'!E409="","",'SOW Units'!E409)</f>
        <v>Per Report</v>
      </c>
      <c r="E2390" s="82">
        <f>'SOW Units'!M409</f>
        <v>0</v>
      </c>
      <c r="F2390" s="34">
        <f>'SOW Units'!G409</f>
        <v>2535.75</v>
      </c>
      <c r="G2390" s="244">
        <f t="shared" si="472"/>
        <v>0</v>
      </c>
      <c r="H2390" s="85">
        <v>0</v>
      </c>
      <c r="I2390" s="360">
        <f t="shared" si="473"/>
        <v>0</v>
      </c>
      <c r="J2390" s="89">
        <v>0</v>
      </c>
      <c r="K2390" s="244">
        <f t="shared" si="476"/>
        <v>0</v>
      </c>
      <c r="L2390" s="93">
        <f t="shared" si="474"/>
        <v>0</v>
      </c>
      <c r="M2390" s="375">
        <f t="shared" si="475"/>
        <v>0</v>
      </c>
      <c r="N2390" s="225" t="b">
        <f t="shared" si="471"/>
        <v>0</v>
      </c>
      <c r="O2390" s="36"/>
      <c r="P2390" s="36"/>
      <c r="Q2390" s="36"/>
      <c r="R2390" s="36"/>
    </row>
    <row r="2391" spans="1:18" s="8" customFormat="1" ht="16.5" hidden="1" customHeight="1" x14ac:dyDescent="0.35">
      <c r="A2391" s="122" t="str">
        <f>'SOW Units'!B410</f>
        <v>19-20.</v>
      </c>
      <c r="B2391" s="542" t="str">
        <f>IF('SOW Units'!C410="","",'SOW Units'!C410)</f>
        <v>Letter/NPDES Report</v>
      </c>
      <c r="C2391" s="543"/>
      <c r="D2391" s="57" t="str">
        <f>IF('SOW Units'!E410="","",'SOW Units'!E410)</f>
        <v>Per Report</v>
      </c>
      <c r="E2391" s="82">
        <f>'SOW Units'!M410</f>
        <v>0</v>
      </c>
      <c r="F2391" s="34">
        <f>'SOW Units'!G410</f>
        <v>316.02</v>
      </c>
      <c r="G2391" s="244">
        <f t="shared" si="472"/>
        <v>0</v>
      </c>
      <c r="H2391" s="85">
        <v>0</v>
      </c>
      <c r="I2391" s="360">
        <f t="shared" si="473"/>
        <v>0</v>
      </c>
      <c r="J2391" s="89">
        <v>0</v>
      </c>
      <c r="K2391" s="244">
        <f t="shared" si="476"/>
        <v>0</v>
      </c>
      <c r="L2391" s="93">
        <f t="shared" si="474"/>
        <v>0</v>
      </c>
      <c r="M2391" s="375">
        <f t="shared" si="475"/>
        <v>0</v>
      </c>
      <c r="N2391" s="225" t="b">
        <f t="shared" si="471"/>
        <v>0</v>
      </c>
      <c r="O2391" s="36"/>
      <c r="P2391" s="36"/>
      <c r="Q2391" s="36"/>
      <c r="R2391" s="36"/>
    </row>
    <row r="2392" spans="1:18" s="8" customFormat="1" ht="16.5" hidden="1" customHeight="1" x14ac:dyDescent="0.35">
      <c r="A2392" s="122" t="str">
        <f>'SOW Units'!B411</f>
        <v>19-21.</v>
      </c>
      <c r="B2392" s="542" t="str">
        <f>IF('SOW Units'!C411="","",'SOW Units'!C411)</f>
        <v xml:space="preserve">Operation &amp; Maintenance Report, Quarterly or Non-Annual </v>
      </c>
      <c r="C2392" s="543"/>
      <c r="D2392" s="57" t="str">
        <f>IF('SOW Units'!E411="","",'SOW Units'!E411)</f>
        <v>Per Report</v>
      </c>
      <c r="E2392" s="82">
        <f>'SOW Units'!M411</f>
        <v>0</v>
      </c>
      <c r="F2392" s="34">
        <f>'SOW Units'!G411</f>
        <v>1764</v>
      </c>
      <c r="G2392" s="244">
        <f t="shared" si="472"/>
        <v>0</v>
      </c>
      <c r="H2392" s="85">
        <v>0</v>
      </c>
      <c r="I2392" s="360">
        <f t="shared" si="473"/>
        <v>0</v>
      </c>
      <c r="J2392" s="89">
        <v>0</v>
      </c>
      <c r="K2392" s="244">
        <f t="shared" si="476"/>
        <v>0</v>
      </c>
      <c r="L2392" s="93">
        <f t="shared" si="474"/>
        <v>0</v>
      </c>
      <c r="M2392" s="375">
        <f t="shared" si="475"/>
        <v>0</v>
      </c>
      <c r="N2392" s="225" t="b">
        <f t="shared" si="471"/>
        <v>0</v>
      </c>
      <c r="O2392" s="36"/>
      <c r="P2392" s="36"/>
      <c r="Q2392" s="36"/>
      <c r="R2392" s="36"/>
    </row>
    <row r="2393" spans="1:18" s="8" customFormat="1" ht="16.5" hidden="1" customHeight="1" x14ac:dyDescent="0.35">
      <c r="A2393" s="122" t="str">
        <f>'SOW Units'!B412</f>
        <v>19-22.</v>
      </c>
      <c r="B2393" s="542" t="str">
        <f>IF('SOW Units'!C412="","",'SOW Units'!C412)</f>
        <v xml:space="preserve">Operation &amp; Maintenance Annual Report </v>
      </c>
      <c r="C2393" s="543"/>
      <c r="D2393" s="57" t="str">
        <f>IF('SOW Units'!E412="","",'SOW Units'!E412)</f>
        <v>Per Report</v>
      </c>
      <c r="E2393" s="82">
        <f>'SOW Units'!M412</f>
        <v>0</v>
      </c>
      <c r="F2393" s="34">
        <f>'SOW Units'!G412</f>
        <v>3307.5</v>
      </c>
      <c r="G2393" s="244">
        <f t="shared" si="472"/>
        <v>0</v>
      </c>
      <c r="H2393" s="85">
        <v>0</v>
      </c>
      <c r="I2393" s="360">
        <f t="shared" si="473"/>
        <v>0</v>
      </c>
      <c r="J2393" s="89">
        <v>0</v>
      </c>
      <c r="K2393" s="244">
        <f t="shared" si="476"/>
        <v>0</v>
      </c>
      <c r="L2393" s="93">
        <f t="shared" si="474"/>
        <v>0</v>
      </c>
      <c r="M2393" s="375">
        <f t="shared" si="475"/>
        <v>0</v>
      </c>
      <c r="N2393" s="225" t="b">
        <f t="shared" si="471"/>
        <v>0</v>
      </c>
      <c r="O2393" s="36"/>
      <c r="P2393" s="36"/>
      <c r="Q2393" s="36"/>
      <c r="R2393" s="36"/>
    </row>
    <row r="2394" spans="1:18" s="8" customFormat="1" ht="16.5" hidden="1" customHeight="1" x14ac:dyDescent="0.35">
      <c r="A2394" s="122" t="str">
        <f>'SOW Units'!B413</f>
        <v>19-23.</v>
      </c>
      <c r="B2394" s="542" t="str">
        <f>IF('SOW Units'!C413="","",'SOW Units'!C413)</f>
        <v>Remedial Action General Report</v>
      </c>
      <c r="C2394" s="543"/>
      <c r="D2394" s="57" t="str">
        <f>IF('SOW Units'!E413="","",'SOW Units'!E413)</f>
        <v>Per Report</v>
      </c>
      <c r="E2394" s="82">
        <f>'SOW Units'!M413</f>
        <v>0</v>
      </c>
      <c r="F2394" s="34">
        <f>'SOW Units'!G413</f>
        <v>1215.5</v>
      </c>
      <c r="G2394" s="244">
        <f t="shared" si="472"/>
        <v>0</v>
      </c>
      <c r="H2394" s="85">
        <v>0</v>
      </c>
      <c r="I2394" s="360">
        <f t="shared" si="473"/>
        <v>0</v>
      </c>
      <c r="J2394" s="89">
        <v>0</v>
      </c>
      <c r="K2394" s="244">
        <f t="shared" si="476"/>
        <v>0</v>
      </c>
      <c r="L2394" s="93">
        <f t="shared" si="474"/>
        <v>0</v>
      </c>
      <c r="M2394" s="375">
        <f t="shared" si="475"/>
        <v>0</v>
      </c>
      <c r="N2394" s="225" t="b">
        <f t="shared" si="471"/>
        <v>0</v>
      </c>
      <c r="O2394" s="36"/>
      <c r="P2394" s="36"/>
      <c r="Q2394" s="36"/>
      <c r="R2394" s="36"/>
    </row>
    <row r="2395" spans="1:18" s="8" customFormat="1" ht="16.5" hidden="1" customHeight="1" x14ac:dyDescent="0.35">
      <c r="A2395" s="122" t="str">
        <f>'SOW Units'!B414</f>
        <v>19-24.</v>
      </c>
      <c r="B2395" s="542" t="str">
        <f>IF('SOW Units'!C414="","",'SOW Units'!C414)</f>
        <v>Remedial Action Interim Report</v>
      </c>
      <c r="C2395" s="543"/>
      <c r="D2395" s="57" t="str">
        <f>IF('SOW Units'!E414="","",'SOW Units'!E414)</f>
        <v>Per Report</v>
      </c>
      <c r="E2395" s="82">
        <f>'SOW Units'!M414</f>
        <v>0</v>
      </c>
      <c r="F2395" s="34">
        <f>'SOW Units'!G414</f>
        <v>632.04999999999995</v>
      </c>
      <c r="G2395" s="244">
        <f t="shared" si="472"/>
        <v>0</v>
      </c>
      <c r="H2395" s="85">
        <v>0</v>
      </c>
      <c r="I2395" s="360">
        <f t="shared" si="473"/>
        <v>0</v>
      </c>
      <c r="J2395" s="89">
        <v>0</v>
      </c>
      <c r="K2395" s="244">
        <f t="shared" si="476"/>
        <v>0</v>
      </c>
      <c r="L2395" s="93">
        <f t="shared" si="474"/>
        <v>0</v>
      </c>
      <c r="M2395" s="375">
        <f t="shared" si="475"/>
        <v>0</v>
      </c>
      <c r="N2395" s="225" t="b">
        <f t="shared" si="471"/>
        <v>0</v>
      </c>
      <c r="O2395" s="36"/>
      <c r="P2395" s="36"/>
      <c r="Q2395" s="36"/>
      <c r="R2395" s="36"/>
    </row>
    <row r="2396" spans="1:18" s="8" customFormat="1" ht="16.5" hidden="1" customHeight="1" x14ac:dyDescent="0.35">
      <c r="A2396" s="122" t="str">
        <f>'SOW Units'!B415</f>
        <v>19-25.</v>
      </c>
      <c r="B2396" s="542" t="str">
        <f>IF('SOW Units'!C415="","",'SOW Units'!C415)</f>
        <v xml:space="preserve">Free Product Recovery Report </v>
      </c>
      <c r="C2396" s="543"/>
      <c r="D2396" s="57" t="str">
        <f>IF('SOW Units'!E415="","",'SOW Units'!E415)</f>
        <v>Per Report</v>
      </c>
      <c r="E2396" s="82">
        <f>'SOW Units'!M415</f>
        <v>0</v>
      </c>
      <c r="F2396" s="34">
        <f>'SOW Units'!G415</f>
        <v>468.56</v>
      </c>
      <c r="G2396" s="244">
        <f t="shared" si="472"/>
        <v>0</v>
      </c>
      <c r="H2396" s="85">
        <v>0</v>
      </c>
      <c r="I2396" s="360">
        <f t="shared" si="473"/>
        <v>0</v>
      </c>
      <c r="J2396" s="89">
        <v>0</v>
      </c>
      <c r="K2396" s="244">
        <f t="shared" si="476"/>
        <v>0</v>
      </c>
      <c r="L2396" s="93">
        <f t="shared" si="474"/>
        <v>0</v>
      </c>
      <c r="M2396" s="375">
        <f t="shared" si="475"/>
        <v>0</v>
      </c>
      <c r="N2396" s="225" t="b">
        <f t="shared" si="471"/>
        <v>0</v>
      </c>
      <c r="O2396" s="36"/>
      <c r="P2396" s="36"/>
      <c r="Q2396" s="36"/>
      <c r="R2396" s="36"/>
    </row>
    <row r="2397" spans="1:18" s="8" customFormat="1" ht="16.5" hidden="1" customHeight="1" x14ac:dyDescent="0.35">
      <c r="A2397" s="122" t="str">
        <f>'SOW Units'!B416</f>
        <v>19-26.</v>
      </c>
      <c r="B2397" s="542" t="str">
        <f>IF('SOW Units'!C416="","",'SOW Units'!C416)</f>
        <v xml:space="preserve">Well Abandonment/Site Restoration Report </v>
      </c>
      <c r="C2397" s="543"/>
      <c r="D2397" s="57" t="str">
        <f>IF('SOW Units'!E416="","",'SOW Units'!E416)</f>
        <v>Per Report</v>
      </c>
      <c r="E2397" s="82">
        <f>'SOW Units'!M416</f>
        <v>0</v>
      </c>
      <c r="F2397" s="34">
        <f>'SOW Units'!G416</f>
        <v>273.48</v>
      </c>
      <c r="G2397" s="244">
        <f t="shared" si="472"/>
        <v>0</v>
      </c>
      <c r="H2397" s="85">
        <v>0</v>
      </c>
      <c r="I2397" s="360">
        <f t="shared" si="473"/>
        <v>0</v>
      </c>
      <c r="J2397" s="89">
        <v>0</v>
      </c>
      <c r="K2397" s="244">
        <f t="shared" si="476"/>
        <v>0</v>
      </c>
      <c r="L2397" s="93">
        <f t="shared" si="474"/>
        <v>0</v>
      </c>
      <c r="M2397" s="375">
        <f t="shared" si="475"/>
        <v>0</v>
      </c>
      <c r="N2397" s="225" t="b">
        <f t="shared" si="471"/>
        <v>0</v>
      </c>
      <c r="O2397" s="36"/>
      <c r="P2397" s="36"/>
      <c r="Q2397" s="36"/>
      <c r="R2397" s="36"/>
    </row>
    <row r="2398" spans="1:18" s="8" customFormat="1" ht="16.5" hidden="1" customHeight="1" x14ac:dyDescent="0.35">
      <c r="A2398" s="122" t="str">
        <f>'SOW Units'!B417</f>
        <v>19-27.</v>
      </c>
      <c r="B2398" s="542" t="str">
        <f>IF('SOW Units'!C417="","",'SOW Units'!C417)</f>
        <v>Interim Assessment Report</v>
      </c>
      <c r="C2398" s="543"/>
      <c r="D2398" s="57" t="str">
        <f>IF('SOW Units'!E417="","",'SOW Units'!E417)</f>
        <v>Per Report</v>
      </c>
      <c r="E2398" s="82">
        <f>'SOW Units'!M417</f>
        <v>0</v>
      </c>
      <c r="F2398" s="34">
        <f>'SOW Units'!G417</f>
        <v>632.04999999999995</v>
      </c>
      <c r="G2398" s="244">
        <f t="shared" si="472"/>
        <v>0</v>
      </c>
      <c r="H2398" s="85">
        <v>0</v>
      </c>
      <c r="I2398" s="360">
        <f t="shared" si="473"/>
        <v>0</v>
      </c>
      <c r="J2398" s="89">
        <v>0</v>
      </c>
      <c r="K2398" s="244">
        <f t="shared" si="476"/>
        <v>0</v>
      </c>
      <c r="L2398" s="93">
        <f t="shared" si="474"/>
        <v>0</v>
      </c>
      <c r="M2398" s="375">
        <f t="shared" si="475"/>
        <v>0</v>
      </c>
      <c r="N2398" s="225" t="b">
        <f t="shared" si="471"/>
        <v>0</v>
      </c>
      <c r="O2398" s="36"/>
      <c r="P2398" s="36"/>
      <c r="Q2398" s="36"/>
      <c r="R2398" s="36"/>
    </row>
    <row r="2399" spans="1:18" s="8" customFormat="1" ht="17.25" hidden="1" customHeight="1" x14ac:dyDescent="0.35">
      <c r="A2399" s="253" t="str">
        <f>'SOW Units'!B418</f>
        <v>20.</v>
      </c>
      <c r="B2399" s="560" t="str">
        <f>IF('SOW Units'!C418="","",'SOW Units'!C418)</f>
        <v>PERSONNEL (Excluding Professional Engineer and Professional Geologist)</v>
      </c>
      <c r="C2399" s="561"/>
      <c r="D2399" s="206" t="str">
        <f>IF('SOW Units'!E418="","",'SOW Units'!E418)</f>
        <v/>
      </c>
      <c r="E2399" s="207"/>
      <c r="F2399" s="194"/>
      <c r="G2399" s="243"/>
      <c r="H2399" s="208"/>
      <c r="I2399" s="359"/>
      <c r="J2399" s="196"/>
      <c r="K2399" s="243"/>
      <c r="L2399" s="209"/>
      <c r="M2399" s="374"/>
      <c r="N2399" s="225" t="b">
        <f t="shared" si="471"/>
        <v>0</v>
      </c>
      <c r="O2399" s="36"/>
      <c r="P2399" s="36"/>
      <c r="Q2399" s="36"/>
      <c r="R2399" s="36"/>
    </row>
    <row r="2400" spans="1:18" s="8" customFormat="1" ht="16.5" hidden="1" customHeight="1" x14ac:dyDescent="0.35">
      <c r="A2400" s="122" t="str">
        <f>'SOW Units'!B419</f>
        <v>20-1.</v>
      </c>
      <c r="B2400" s="542" t="str">
        <f>IF('SOW Units'!C419="","",'SOW Units'!C419)</f>
        <v>Program Manager (Key)</v>
      </c>
      <c r="C2400" s="543"/>
      <c r="D2400" s="57" t="str">
        <f>IF('SOW Units'!E419="","",'SOW Units'!E419)</f>
        <v>Per Hour</v>
      </c>
      <c r="E2400" s="82">
        <f>'SOW Units'!M419</f>
        <v>0</v>
      </c>
      <c r="F2400" s="34">
        <f>'SOW Units'!G419</f>
        <v>121.27</v>
      </c>
      <c r="G2400" s="244">
        <f t="shared" ref="G2400:G2410" si="477">$F2400*E2400</f>
        <v>0</v>
      </c>
      <c r="H2400" s="85">
        <v>0</v>
      </c>
      <c r="I2400" s="360">
        <f t="shared" ref="I2400:I2410" si="478">H2400*F2400</f>
        <v>0</v>
      </c>
      <c r="J2400" s="89">
        <v>0</v>
      </c>
      <c r="K2400" s="244">
        <f t="shared" si="476"/>
        <v>0</v>
      </c>
      <c r="L2400" s="93">
        <f t="shared" ref="L2400:L2410" si="479">E2400-H2400-J2400</f>
        <v>0</v>
      </c>
      <c r="M2400" s="375">
        <f t="shared" ref="M2400:M2410" si="480">G2400-I2400-K2400</f>
        <v>0</v>
      </c>
      <c r="N2400" s="225" t="b">
        <f t="shared" si="471"/>
        <v>0</v>
      </c>
      <c r="O2400" s="36"/>
      <c r="P2400" s="36"/>
      <c r="Q2400" s="36"/>
      <c r="R2400" s="36"/>
    </row>
    <row r="2401" spans="1:18" s="8" customFormat="1" ht="16.5" hidden="1" customHeight="1" x14ac:dyDescent="0.35">
      <c r="A2401" s="122" t="str">
        <f>'SOW Units'!B420</f>
        <v>20-2.</v>
      </c>
      <c r="B2401" s="542" t="str">
        <f>IF('SOW Units'!C420="","",'SOW Units'!C420)</f>
        <v>Project Manager (Key)</v>
      </c>
      <c r="C2401" s="543"/>
      <c r="D2401" s="57" t="str">
        <f>IF('SOW Units'!E420="","",'SOW Units'!E420)</f>
        <v>Per Hour</v>
      </c>
      <c r="E2401" s="82">
        <f>'SOW Units'!M420</f>
        <v>0</v>
      </c>
      <c r="F2401" s="34">
        <f>'SOW Units'!G420</f>
        <v>110.25</v>
      </c>
      <c r="G2401" s="244">
        <f t="shared" si="477"/>
        <v>0</v>
      </c>
      <c r="H2401" s="85">
        <v>0</v>
      </c>
      <c r="I2401" s="360">
        <f t="shared" si="478"/>
        <v>0</v>
      </c>
      <c r="J2401" s="89">
        <v>0</v>
      </c>
      <c r="K2401" s="244">
        <f t="shared" si="476"/>
        <v>0</v>
      </c>
      <c r="L2401" s="93">
        <f t="shared" si="479"/>
        <v>0</v>
      </c>
      <c r="M2401" s="375">
        <f t="shared" si="480"/>
        <v>0</v>
      </c>
      <c r="N2401" s="225" t="b">
        <f t="shared" si="471"/>
        <v>0</v>
      </c>
      <c r="O2401" s="36"/>
      <c r="P2401" s="36"/>
      <c r="Q2401" s="36"/>
      <c r="R2401" s="36"/>
    </row>
    <row r="2402" spans="1:18" s="8" customFormat="1" ht="16.5" hidden="1" customHeight="1" x14ac:dyDescent="0.35">
      <c r="A2402" s="122" t="str">
        <f>'SOW Units'!B421</f>
        <v>20-3.</v>
      </c>
      <c r="B2402" s="542" t="str">
        <f>IF('SOW Units'!C421="","",'SOW Units'!C421)</f>
        <v>Engineer (Key)</v>
      </c>
      <c r="C2402" s="543"/>
      <c r="D2402" s="57" t="str">
        <f>IF('SOW Units'!E421="","",'SOW Units'!E421)</f>
        <v>Per Hour</v>
      </c>
      <c r="E2402" s="82">
        <f>'SOW Units'!M421</f>
        <v>0</v>
      </c>
      <c r="F2402" s="34">
        <f>'SOW Units'!G421</f>
        <v>115.45</v>
      </c>
      <c r="G2402" s="244">
        <f t="shared" si="477"/>
        <v>0</v>
      </c>
      <c r="H2402" s="85">
        <v>0</v>
      </c>
      <c r="I2402" s="360">
        <f t="shared" si="478"/>
        <v>0</v>
      </c>
      <c r="J2402" s="89">
        <v>0</v>
      </c>
      <c r="K2402" s="244">
        <f t="shared" si="476"/>
        <v>0</v>
      </c>
      <c r="L2402" s="93">
        <f t="shared" si="479"/>
        <v>0</v>
      </c>
      <c r="M2402" s="375">
        <f t="shared" si="480"/>
        <v>0</v>
      </c>
      <c r="N2402" s="225" t="b">
        <f t="shared" si="471"/>
        <v>0</v>
      </c>
      <c r="O2402" s="36"/>
      <c r="P2402" s="36"/>
      <c r="Q2402" s="36"/>
      <c r="R2402" s="36"/>
    </row>
    <row r="2403" spans="1:18" s="8" customFormat="1" ht="16.5" hidden="1" customHeight="1" x14ac:dyDescent="0.35">
      <c r="A2403" s="122" t="str">
        <f>'SOW Units'!B422</f>
        <v>20-4.</v>
      </c>
      <c r="B2403" s="542" t="str">
        <f>IF('SOW Units'!C422="","",'SOW Units'!C422)</f>
        <v>Geologist/Geoscientist (Key)</v>
      </c>
      <c r="C2403" s="543"/>
      <c r="D2403" s="57" t="str">
        <f>IF('SOW Units'!E422="","",'SOW Units'!E422)</f>
        <v>Per Hour</v>
      </c>
      <c r="E2403" s="82">
        <f>'SOW Units'!M422</f>
        <v>0</v>
      </c>
      <c r="F2403" s="34">
        <f>'SOW Units'!G422</f>
        <v>109.96</v>
      </c>
      <c r="G2403" s="244">
        <f t="shared" si="477"/>
        <v>0</v>
      </c>
      <c r="H2403" s="85">
        <v>0</v>
      </c>
      <c r="I2403" s="360">
        <f t="shared" si="478"/>
        <v>0</v>
      </c>
      <c r="J2403" s="89">
        <v>0</v>
      </c>
      <c r="K2403" s="244">
        <f t="shared" si="476"/>
        <v>0</v>
      </c>
      <c r="L2403" s="93">
        <f t="shared" si="479"/>
        <v>0</v>
      </c>
      <c r="M2403" s="375">
        <f t="shared" si="480"/>
        <v>0</v>
      </c>
      <c r="N2403" s="225" t="b">
        <f t="shared" si="471"/>
        <v>0</v>
      </c>
      <c r="O2403" s="36"/>
      <c r="P2403" s="36"/>
      <c r="Q2403" s="36"/>
      <c r="R2403" s="36"/>
    </row>
    <row r="2404" spans="1:18" s="8" customFormat="1" ht="16.5" hidden="1" customHeight="1" x14ac:dyDescent="0.35">
      <c r="A2404" s="122" t="str">
        <f>'SOW Units'!B423</f>
        <v>20-5.</v>
      </c>
      <c r="B2404" s="542" t="str">
        <f>IF('SOW Units'!C423="","",'SOW Units'!C423)</f>
        <v>Hydrogeologist/Modeler (Key)</v>
      </c>
      <c r="C2404" s="543"/>
      <c r="D2404" s="57" t="str">
        <f>IF('SOW Units'!E423="","",'SOW Units'!E423)</f>
        <v>Per Hour</v>
      </c>
      <c r="E2404" s="82">
        <f>'SOW Units'!M423</f>
        <v>0</v>
      </c>
      <c r="F2404" s="34">
        <f>'SOW Units'!G423</f>
        <v>93.71</v>
      </c>
      <c r="G2404" s="244">
        <f t="shared" si="477"/>
        <v>0</v>
      </c>
      <c r="H2404" s="85">
        <v>0</v>
      </c>
      <c r="I2404" s="360">
        <f t="shared" si="478"/>
        <v>0</v>
      </c>
      <c r="J2404" s="89">
        <v>0</v>
      </c>
      <c r="K2404" s="244">
        <f t="shared" si="476"/>
        <v>0</v>
      </c>
      <c r="L2404" s="93">
        <f t="shared" si="479"/>
        <v>0</v>
      </c>
      <c r="M2404" s="375">
        <f t="shared" si="480"/>
        <v>0</v>
      </c>
      <c r="N2404" s="225" t="b">
        <f t="shared" si="471"/>
        <v>0</v>
      </c>
      <c r="O2404" s="36"/>
      <c r="P2404" s="36"/>
      <c r="Q2404" s="36"/>
      <c r="R2404" s="36"/>
    </row>
    <row r="2405" spans="1:18" s="8" customFormat="1" ht="16.5" hidden="1" customHeight="1" x14ac:dyDescent="0.35">
      <c r="A2405" s="122" t="str">
        <f>'SOW Units'!B424</f>
        <v>20-6.</v>
      </c>
      <c r="B2405" s="542" t="str">
        <f>IF('SOW Units'!C424="","",'SOW Units'!C424)</f>
        <v>Scientist/Technical Specialist (Key)</v>
      </c>
      <c r="C2405" s="543"/>
      <c r="D2405" s="57" t="str">
        <f>IF('SOW Units'!E424="","",'SOW Units'!E424)</f>
        <v>Per Hour</v>
      </c>
      <c r="E2405" s="82">
        <f>'SOW Units'!M424</f>
        <v>0</v>
      </c>
      <c r="F2405" s="34">
        <f>'SOW Units'!G424</f>
        <v>92.61</v>
      </c>
      <c r="G2405" s="244">
        <f t="shared" si="477"/>
        <v>0</v>
      </c>
      <c r="H2405" s="85">
        <v>0</v>
      </c>
      <c r="I2405" s="360">
        <f t="shared" si="478"/>
        <v>0</v>
      </c>
      <c r="J2405" s="89">
        <v>0</v>
      </c>
      <c r="K2405" s="244">
        <f t="shared" si="476"/>
        <v>0</v>
      </c>
      <c r="L2405" s="93">
        <f t="shared" si="479"/>
        <v>0</v>
      </c>
      <c r="M2405" s="375">
        <f t="shared" si="480"/>
        <v>0</v>
      </c>
      <c r="N2405" s="225" t="b">
        <f t="shared" si="471"/>
        <v>0</v>
      </c>
      <c r="O2405" s="36"/>
      <c r="P2405" s="36"/>
      <c r="Q2405" s="36"/>
      <c r="R2405" s="36"/>
    </row>
    <row r="2406" spans="1:18" s="8" customFormat="1" ht="16.5" hidden="1" customHeight="1" x14ac:dyDescent="0.35">
      <c r="A2406" s="122" t="str">
        <f>'SOW Units'!B425</f>
        <v>20-7.</v>
      </c>
      <c r="B2406" s="542" t="str">
        <f>IF('SOW Units'!C425="","",'SOW Units'!C425)</f>
        <v>Assistant Scientist/Technical Specialist</v>
      </c>
      <c r="C2406" s="543"/>
      <c r="D2406" s="57" t="str">
        <f>IF('SOW Units'!E425="","",'SOW Units'!E425)</f>
        <v>Per Hour</v>
      </c>
      <c r="E2406" s="82">
        <f>'SOW Units'!M425</f>
        <v>0</v>
      </c>
      <c r="F2406" s="34">
        <f>'SOW Units'!G425</f>
        <v>81.900000000000006</v>
      </c>
      <c r="G2406" s="244">
        <f t="shared" si="477"/>
        <v>0</v>
      </c>
      <c r="H2406" s="85">
        <v>0</v>
      </c>
      <c r="I2406" s="360">
        <f t="shared" si="478"/>
        <v>0</v>
      </c>
      <c r="J2406" s="89">
        <v>0</v>
      </c>
      <c r="K2406" s="244">
        <f t="shared" si="476"/>
        <v>0</v>
      </c>
      <c r="L2406" s="93">
        <f t="shared" si="479"/>
        <v>0</v>
      </c>
      <c r="M2406" s="375">
        <f t="shared" si="480"/>
        <v>0</v>
      </c>
      <c r="N2406" s="225" t="b">
        <f t="shared" si="471"/>
        <v>0</v>
      </c>
      <c r="O2406" s="36"/>
      <c r="P2406" s="36"/>
      <c r="Q2406" s="36"/>
      <c r="R2406" s="36"/>
    </row>
    <row r="2407" spans="1:18" s="8" customFormat="1" ht="16.5" hidden="1" customHeight="1" x14ac:dyDescent="0.35">
      <c r="A2407" s="122" t="str">
        <f>'SOW Units'!B426</f>
        <v>20-8.</v>
      </c>
      <c r="B2407" s="542" t="str">
        <f>IF('SOW Units'!C426="","",'SOW Units'!C426)</f>
        <v>Field Technician (Key)</v>
      </c>
      <c r="C2407" s="543"/>
      <c r="D2407" s="57" t="str">
        <f>IF('SOW Units'!E426="","",'SOW Units'!E426)</f>
        <v>Per Hour</v>
      </c>
      <c r="E2407" s="82">
        <f>'SOW Units'!M426</f>
        <v>0</v>
      </c>
      <c r="F2407" s="34">
        <f>'SOW Units'!G426</f>
        <v>75</v>
      </c>
      <c r="G2407" s="244">
        <f t="shared" si="477"/>
        <v>0</v>
      </c>
      <c r="H2407" s="85">
        <v>0</v>
      </c>
      <c r="I2407" s="360">
        <f t="shared" si="478"/>
        <v>0</v>
      </c>
      <c r="J2407" s="89">
        <v>0</v>
      </c>
      <c r="K2407" s="244">
        <f t="shared" si="476"/>
        <v>0</v>
      </c>
      <c r="L2407" s="93">
        <f t="shared" si="479"/>
        <v>0</v>
      </c>
      <c r="M2407" s="375">
        <f t="shared" si="480"/>
        <v>0</v>
      </c>
      <c r="N2407" s="225" t="b">
        <f t="shared" si="471"/>
        <v>0</v>
      </c>
      <c r="O2407" s="36"/>
      <c r="P2407" s="36"/>
      <c r="Q2407" s="36"/>
      <c r="R2407" s="36"/>
    </row>
    <row r="2408" spans="1:18" s="8" customFormat="1" ht="16.5" hidden="1" customHeight="1" x14ac:dyDescent="0.35">
      <c r="A2408" s="122" t="str">
        <f>'SOW Units'!B427</f>
        <v>20-9.</v>
      </c>
      <c r="B2408" s="542" t="str">
        <f>IF('SOW Units'!C427="","",'SOW Units'!C427)</f>
        <v>Draftsperson</v>
      </c>
      <c r="C2408" s="543"/>
      <c r="D2408" s="57" t="str">
        <f>IF('SOW Units'!E427="","",'SOW Units'!E427)</f>
        <v>Per Hour</v>
      </c>
      <c r="E2408" s="82">
        <f>'SOW Units'!M427</f>
        <v>0</v>
      </c>
      <c r="F2408" s="34">
        <f>'SOW Units'!G427</f>
        <v>66.95</v>
      </c>
      <c r="G2408" s="244">
        <f t="shared" si="477"/>
        <v>0</v>
      </c>
      <c r="H2408" s="85">
        <v>0</v>
      </c>
      <c r="I2408" s="360">
        <f t="shared" si="478"/>
        <v>0</v>
      </c>
      <c r="J2408" s="89">
        <v>0</v>
      </c>
      <c r="K2408" s="244">
        <f t="shared" si="476"/>
        <v>0</v>
      </c>
      <c r="L2408" s="93">
        <f t="shared" si="479"/>
        <v>0</v>
      </c>
      <c r="M2408" s="375">
        <f t="shared" si="480"/>
        <v>0</v>
      </c>
      <c r="N2408" s="225" t="b">
        <f t="shared" si="471"/>
        <v>0</v>
      </c>
      <c r="O2408" s="36"/>
      <c r="P2408" s="36"/>
      <c r="Q2408" s="36"/>
      <c r="R2408" s="36"/>
    </row>
    <row r="2409" spans="1:18" s="8" customFormat="1" ht="16.5" hidden="1" customHeight="1" x14ac:dyDescent="0.35">
      <c r="A2409" s="122" t="str">
        <f>'SOW Units'!B428</f>
        <v>20-10.</v>
      </c>
      <c r="B2409" s="542" t="str">
        <f>IF('SOW Units'!C428="","",'SOW Units'!C428)</f>
        <v xml:space="preserve">Administrative </v>
      </c>
      <c r="C2409" s="543"/>
      <c r="D2409" s="57" t="str">
        <f>IF('SOW Units'!E428="","",'SOW Units'!E428)</f>
        <v>Per Hour</v>
      </c>
      <c r="E2409" s="82">
        <f>'SOW Units'!M428</f>
        <v>0</v>
      </c>
      <c r="F2409" s="34">
        <f>'SOW Units'!G428</f>
        <v>42</v>
      </c>
      <c r="G2409" s="244">
        <f t="shared" si="477"/>
        <v>0</v>
      </c>
      <c r="H2409" s="85">
        <v>0</v>
      </c>
      <c r="I2409" s="360">
        <f t="shared" si="478"/>
        <v>0</v>
      </c>
      <c r="J2409" s="89">
        <v>0</v>
      </c>
      <c r="K2409" s="244">
        <f t="shared" si="476"/>
        <v>0</v>
      </c>
      <c r="L2409" s="93">
        <f t="shared" si="479"/>
        <v>0</v>
      </c>
      <c r="M2409" s="375">
        <f t="shared" si="480"/>
        <v>0</v>
      </c>
      <c r="N2409" s="225" t="b">
        <f t="shared" si="471"/>
        <v>0</v>
      </c>
      <c r="O2409" s="36"/>
      <c r="P2409" s="36"/>
      <c r="Q2409" s="36"/>
      <c r="R2409" s="36"/>
    </row>
    <row r="2410" spans="1:18" s="8" customFormat="1" ht="16.5" hidden="1" customHeight="1" x14ac:dyDescent="0.35">
      <c r="A2410" s="122" t="str">
        <f>'SOW Units'!B429</f>
        <v>20-11.</v>
      </c>
      <c r="B2410" s="542" t="str">
        <f>IF('SOW Units'!C429="","",'SOW Units'!C429)</f>
        <v>Laborers and Security Guards</v>
      </c>
      <c r="C2410" s="543"/>
      <c r="D2410" s="57" t="str">
        <f>IF('SOW Units'!E429="","",'SOW Units'!E429)</f>
        <v>Per Hour</v>
      </c>
      <c r="E2410" s="82">
        <f>'SOW Units'!M429</f>
        <v>0</v>
      </c>
      <c r="F2410" s="34">
        <f>'SOW Units'!G429</f>
        <v>34.72</v>
      </c>
      <c r="G2410" s="244">
        <f t="shared" si="477"/>
        <v>0</v>
      </c>
      <c r="H2410" s="85">
        <v>0</v>
      </c>
      <c r="I2410" s="360">
        <f t="shared" si="478"/>
        <v>0</v>
      </c>
      <c r="J2410" s="89">
        <v>0</v>
      </c>
      <c r="K2410" s="244">
        <f t="shared" si="476"/>
        <v>0</v>
      </c>
      <c r="L2410" s="93">
        <f t="shared" si="479"/>
        <v>0</v>
      </c>
      <c r="M2410" s="375">
        <f t="shared" si="480"/>
        <v>0</v>
      </c>
      <c r="N2410" s="225" t="b">
        <f t="shared" si="471"/>
        <v>0</v>
      </c>
      <c r="O2410" s="36"/>
      <c r="P2410" s="36"/>
      <c r="Q2410" s="36"/>
      <c r="R2410" s="36"/>
    </row>
    <row r="2411" spans="1:18" s="8" customFormat="1" ht="17.25" hidden="1" customHeight="1" x14ac:dyDescent="0.35">
      <c r="A2411" s="253" t="str">
        <f>'SOW Units'!B430</f>
        <v>21.</v>
      </c>
      <c r="B2411" s="560" t="str">
        <f>IF('SOW Units'!C430="","",'SOW Units'!C430)</f>
        <v xml:space="preserve">PROFESSIONAL ENGINEERING AND PROFESSIONAL GEOLOGY SERVICES                                                                   </v>
      </c>
      <c r="C2411" s="561"/>
      <c r="D2411" s="206" t="str">
        <f>IF('SOW Units'!E430="","",'SOW Units'!E430)</f>
        <v/>
      </c>
      <c r="E2411" s="207"/>
      <c r="F2411" s="194"/>
      <c r="G2411" s="243"/>
      <c r="H2411" s="208"/>
      <c r="I2411" s="359"/>
      <c r="J2411" s="196"/>
      <c r="K2411" s="243"/>
      <c r="L2411" s="209"/>
      <c r="M2411" s="374"/>
      <c r="N2411" s="225" t="b">
        <f t="shared" si="471"/>
        <v>0</v>
      </c>
      <c r="O2411" s="36"/>
      <c r="P2411" s="36"/>
      <c r="Q2411" s="36"/>
      <c r="R2411" s="36"/>
    </row>
    <row r="2412" spans="1:18" s="8" customFormat="1" ht="16.5" hidden="1" customHeight="1" x14ac:dyDescent="0.35">
      <c r="A2412" s="122" t="str">
        <f>'SOW Units'!B431</f>
        <v>21-1.</v>
      </c>
      <c r="B2412" s="542" t="str">
        <f>IF('SOW Units'!C431="","",'SOW Units'!C431)</f>
        <v>Professional Engineer (Key)</v>
      </c>
      <c r="C2412" s="543"/>
      <c r="D2412" s="57" t="str">
        <f>IF('SOW Units'!E431="","",'SOW Units'!E431)</f>
        <v>Per Hour</v>
      </c>
      <c r="E2412" s="82">
        <f>'SOW Units'!M431</f>
        <v>0</v>
      </c>
      <c r="F2412" s="34">
        <f>'SOW Units'!G431</f>
        <v>133.69</v>
      </c>
      <c r="G2412" s="244">
        <f t="shared" ref="G2412:G2450" si="481">$F2412*E2412</f>
        <v>0</v>
      </c>
      <c r="H2412" s="85">
        <v>0</v>
      </c>
      <c r="I2412" s="360">
        <f t="shared" ref="I2412:I2450" si="482">H2412*F2412</f>
        <v>0</v>
      </c>
      <c r="J2412" s="89">
        <v>0</v>
      </c>
      <c r="K2412" s="244">
        <f t="shared" si="476"/>
        <v>0</v>
      </c>
      <c r="L2412" s="93">
        <f t="shared" ref="L2412:L2450" si="483">E2412-H2412-J2412</f>
        <v>0</v>
      </c>
      <c r="M2412" s="375">
        <f t="shared" ref="M2412:M2450" si="484">G2412-I2412-K2412</f>
        <v>0</v>
      </c>
      <c r="N2412" s="225" t="b">
        <f t="shared" si="471"/>
        <v>0</v>
      </c>
      <c r="O2412" s="36"/>
      <c r="P2412" s="36"/>
      <c r="Q2412" s="36"/>
      <c r="R2412" s="36"/>
    </row>
    <row r="2413" spans="1:18" s="8" customFormat="1" ht="16.5" hidden="1" customHeight="1" x14ac:dyDescent="0.35">
      <c r="A2413" s="122" t="str">
        <f>'SOW Units'!B432</f>
        <v>21-2.</v>
      </c>
      <c r="B2413" s="542" t="str">
        <f>IF('SOW Units'!C432="","",'SOW Units'!C432)</f>
        <v>Professional Geologist (Key)</v>
      </c>
      <c r="C2413" s="543"/>
      <c r="D2413" s="57" t="str">
        <f>IF('SOW Units'!E432="","",'SOW Units'!E432)</f>
        <v>Per Hour</v>
      </c>
      <c r="E2413" s="82">
        <f>'SOW Units'!M432</f>
        <v>0</v>
      </c>
      <c r="F2413" s="34">
        <f>'SOW Units'!G432</f>
        <v>133.69</v>
      </c>
      <c r="G2413" s="244">
        <f t="shared" si="481"/>
        <v>0</v>
      </c>
      <c r="H2413" s="85">
        <v>0</v>
      </c>
      <c r="I2413" s="360">
        <f t="shared" si="482"/>
        <v>0</v>
      </c>
      <c r="J2413" s="89">
        <v>0</v>
      </c>
      <c r="K2413" s="244">
        <f t="shared" si="476"/>
        <v>0</v>
      </c>
      <c r="L2413" s="93">
        <f t="shared" si="483"/>
        <v>0</v>
      </c>
      <c r="M2413" s="375">
        <f t="shared" si="484"/>
        <v>0</v>
      </c>
      <c r="N2413" s="225" t="b">
        <f t="shared" si="471"/>
        <v>0</v>
      </c>
      <c r="O2413" s="36"/>
      <c r="P2413" s="36"/>
      <c r="Q2413" s="36"/>
      <c r="R2413" s="36"/>
    </row>
    <row r="2414" spans="1:18" s="8" customFormat="1" ht="32.25" hidden="1" customHeight="1" x14ac:dyDescent="0.35">
      <c r="A2414" s="122" t="str">
        <f>'SOW Units'!B433</f>
        <v>21-3.</v>
      </c>
      <c r="B2414" s="542" t="str">
        <f>IF('SOW Units'!C433="","",'SOW Units'!C433)</f>
        <v>P.G. Field Oversight of Drilling and Boring and Soil-Boring Logging (Use hourly rate on site specific basis)</v>
      </c>
      <c r="C2414" s="543"/>
      <c r="D2414" s="57" t="str">
        <f>IF('SOW Units'!E433="","",'SOW Units'!E433)</f>
        <v>Per Hour</v>
      </c>
      <c r="E2414" s="82">
        <f>'SOW Units'!M433</f>
        <v>0</v>
      </c>
      <c r="F2414" s="34">
        <f>'SOW Units'!G433</f>
        <v>133.69</v>
      </c>
      <c r="G2414" s="244">
        <f t="shared" si="481"/>
        <v>0</v>
      </c>
      <c r="H2414" s="85">
        <v>0</v>
      </c>
      <c r="I2414" s="360">
        <f t="shared" si="482"/>
        <v>0</v>
      </c>
      <c r="J2414" s="89">
        <v>0</v>
      </c>
      <c r="K2414" s="244">
        <f t="shared" si="476"/>
        <v>0</v>
      </c>
      <c r="L2414" s="93">
        <f t="shared" si="483"/>
        <v>0</v>
      </c>
      <c r="M2414" s="375">
        <f t="shared" si="484"/>
        <v>0</v>
      </c>
      <c r="N2414" s="225" t="b">
        <f t="shared" si="471"/>
        <v>0</v>
      </c>
      <c r="O2414" s="36"/>
      <c r="P2414" s="36"/>
      <c r="Q2414" s="36"/>
      <c r="R2414" s="36"/>
    </row>
    <row r="2415" spans="1:18" s="8" customFormat="1" ht="16.5" hidden="1" customHeight="1" x14ac:dyDescent="0.35">
      <c r="A2415" s="122" t="str">
        <f>'SOW Units'!B434</f>
        <v>21-4.</v>
      </c>
      <c r="B2415" s="542" t="str">
        <f>IF('SOW Units'!C434="","",'SOW Units'!C434)</f>
        <v>P.G. Field Oversight of Well Installation (Use hourly rate on site specific basis)</v>
      </c>
      <c r="C2415" s="543"/>
      <c r="D2415" s="57" t="str">
        <f>IF('SOW Units'!E434="","",'SOW Units'!E434)</f>
        <v>Per Hour</v>
      </c>
      <c r="E2415" s="82">
        <f>'SOW Units'!M434</f>
        <v>0</v>
      </c>
      <c r="F2415" s="34">
        <f>'SOW Units'!G434</f>
        <v>133.69</v>
      </c>
      <c r="G2415" s="244">
        <f t="shared" si="481"/>
        <v>0</v>
      </c>
      <c r="H2415" s="85">
        <v>0</v>
      </c>
      <c r="I2415" s="360">
        <f t="shared" si="482"/>
        <v>0</v>
      </c>
      <c r="J2415" s="89">
        <v>0</v>
      </c>
      <c r="K2415" s="244">
        <f t="shared" si="476"/>
        <v>0</v>
      </c>
      <c r="L2415" s="93">
        <f t="shared" si="483"/>
        <v>0</v>
      </c>
      <c r="M2415" s="375">
        <f t="shared" si="484"/>
        <v>0</v>
      </c>
      <c r="N2415" s="225" t="b">
        <f t="shared" si="471"/>
        <v>0</v>
      </c>
      <c r="O2415" s="36"/>
      <c r="P2415" s="36"/>
      <c r="Q2415" s="36"/>
      <c r="R2415" s="36"/>
    </row>
    <row r="2416" spans="1:18" s="8" customFormat="1" ht="16.5" hidden="1" customHeight="1" x14ac:dyDescent="0.35">
      <c r="A2416" s="122" t="str">
        <f>'SOW Units'!B435</f>
        <v>21-5.</v>
      </c>
      <c r="B2416" s="542" t="str">
        <f>IF('SOW Units'!C435="","",'SOW Units'!C435)</f>
        <v xml:space="preserve">P.E. Project Oversight for Remediation Technology Pilot Testing </v>
      </c>
      <c r="C2416" s="543"/>
      <c r="D2416" s="57" t="str">
        <f>IF('SOW Units'!E435="","",'SOW Units'!E435)</f>
        <v>Per Test</v>
      </c>
      <c r="E2416" s="82">
        <f>'SOW Units'!M435</f>
        <v>0</v>
      </c>
      <c r="F2416" s="34">
        <f>'SOW Units'!G435</f>
        <v>1018.71</v>
      </c>
      <c r="G2416" s="244">
        <f t="shared" si="481"/>
        <v>0</v>
      </c>
      <c r="H2416" s="85">
        <v>0</v>
      </c>
      <c r="I2416" s="360">
        <f t="shared" si="482"/>
        <v>0</v>
      </c>
      <c r="J2416" s="89">
        <v>0</v>
      </c>
      <c r="K2416" s="244">
        <f t="shared" si="476"/>
        <v>0</v>
      </c>
      <c r="L2416" s="93">
        <f t="shared" si="483"/>
        <v>0</v>
      </c>
      <c r="M2416" s="375">
        <f t="shared" si="484"/>
        <v>0</v>
      </c>
      <c r="N2416" s="225" t="b">
        <f t="shared" si="471"/>
        <v>0</v>
      </c>
      <c r="O2416" s="36"/>
      <c r="P2416" s="36"/>
      <c r="Q2416" s="36"/>
      <c r="R2416" s="36"/>
    </row>
    <row r="2417" spans="1:18" s="8" customFormat="1" ht="16.5" hidden="1" customHeight="1" x14ac:dyDescent="0.35">
      <c r="A2417" s="122" t="str">
        <f>'SOW Units'!B436</f>
        <v>21-6.a.</v>
      </c>
      <c r="B2417" s="542" t="str">
        <f>IF('SOW Units'!C436="","",'SOW Units'!C436)</f>
        <v>P.E. Project Oversight for Remediation System Integration and Startup - Small System</v>
      </c>
      <c r="C2417" s="543"/>
      <c r="D2417" s="57" t="str">
        <f>IF('SOW Units'!E436="","",'SOW Units'!E436)</f>
        <v xml:space="preserve">Per System </v>
      </c>
      <c r="E2417" s="82">
        <f>'SOW Units'!M436</f>
        <v>0</v>
      </c>
      <c r="F2417" s="34">
        <f>'SOW Units'!G436</f>
        <v>3100</v>
      </c>
      <c r="G2417" s="244">
        <f t="shared" si="481"/>
        <v>0</v>
      </c>
      <c r="H2417" s="85">
        <v>0</v>
      </c>
      <c r="I2417" s="360">
        <f t="shared" si="482"/>
        <v>0</v>
      </c>
      <c r="J2417" s="89">
        <v>0</v>
      </c>
      <c r="K2417" s="244">
        <f t="shared" si="476"/>
        <v>0</v>
      </c>
      <c r="L2417" s="93">
        <f t="shared" si="483"/>
        <v>0</v>
      </c>
      <c r="M2417" s="375">
        <f t="shared" si="484"/>
        <v>0</v>
      </c>
      <c r="N2417" s="225" t="b">
        <f t="shared" si="471"/>
        <v>0</v>
      </c>
      <c r="O2417" s="36"/>
      <c r="P2417" s="36"/>
      <c r="Q2417" s="36"/>
      <c r="R2417" s="36"/>
    </row>
    <row r="2418" spans="1:18" s="8" customFormat="1" ht="16.5" hidden="1" customHeight="1" x14ac:dyDescent="0.35">
      <c r="A2418" s="122" t="str">
        <f>'SOW Units'!B437</f>
        <v>21-6.b.</v>
      </c>
      <c r="B2418" s="542" t="str">
        <f>IF('SOW Units'!C437="","",'SOW Units'!C437)</f>
        <v>P.E. Project Oversight for Remediation System Integration and Startup - Medium System</v>
      </c>
      <c r="C2418" s="543"/>
      <c r="D2418" s="57" t="str">
        <f>IF('SOW Units'!E437="","",'SOW Units'!E437)</f>
        <v xml:space="preserve">Per System </v>
      </c>
      <c r="E2418" s="82">
        <f>'SOW Units'!M437</f>
        <v>0</v>
      </c>
      <c r="F2418" s="34">
        <f>'SOW Units'!G437</f>
        <v>3100</v>
      </c>
      <c r="G2418" s="244">
        <f t="shared" si="481"/>
        <v>0</v>
      </c>
      <c r="H2418" s="85">
        <v>0</v>
      </c>
      <c r="I2418" s="360">
        <f t="shared" si="482"/>
        <v>0</v>
      </c>
      <c r="J2418" s="89">
        <v>0</v>
      </c>
      <c r="K2418" s="244">
        <f t="shared" si="476"/>
        <v>0</v>
      </c>
      <c r="L2418" s="93">
        <f t="shared" si="483"/>
        <v>0</v>
      </c>
      <c r="M2418" s="375">
        <f t="shared" si="484"/>
        <v>0</v>
      </c>
      <c r="N2418" s="225" t="b">
        <f t="shared" si="471"/>
        <v>0</v>
      </c>
      <c r="O2418" s="36"/>
      <c r="P2418" s="36"/>
      <c r="Q2418" s="36"/>
      <c r="R2418" s="36"/>
    </row>
    <row r="2419" spans="1:18" s="8" customFormat="1" ht="16.5" hidden="1" customHeight="1" x14ac:dyDescent="0.35">
      <c r="A2419" s="122" t="str">
        <f>'SOW Units'!B438</f>
        <v>21-6.c.</v>
      </c>
      <c r="B2419" s="542" t="str">
        <f>IF('SOW Units'!C438="","",'SOW Units'!C438)</f>
        <v>P.E. Project Oversight for Remediation System Integration and Startup - Large System</v>
      </c>
      <c r="C2419" s="543"/>
      <c r="D2419" s="57" t="str">
        <f>IF('SOW Units'!E438="","",'SOW Units'!E438)</f>
        <v xml:space="preserve">Per System </v>
      </c>
      <c r="E2419" s="82">
        <f>'SOW Units'!M438</f>
        <v>0</v>
      </c>
      <c r="F2419" s="34">
        <f>'SOW Units'!G438</f>
        <v>3600</v>
      </c>
      <c r="G2419" s="244">
        <f t="shared" si="481"/>
        <v>0</v>
      </c>
      <c r="H2419" s="85">
        <v>0</v>
      </c>
      <c r="I2419" s="360">
        <f t="shared" si="482"/>
        <v>0</v>
      </c>
      <c r="J2419" s="89">
        <v>0</v>
      </c>
      <c r="K2419" s="244">
        <f t="shared" si="476"/>
        <v>0</v>
      </c>
      <c r="L2419" s="93">
        <f t="shared" si="483"/>
        <v>0</v>
      </c>
      <c r="M2419" s="375">
        <f t="shared" si="484"/>
        <v>0</v>
      </c>
      <c r="N2419" s="225" t="b">
        <f t="shared" si="471"/>
        <v>0</v>
      </c>
      <c r="O2419" s="36"/>
      <c r="P2419" s="36"/>
      <c r="Q2419" s="36"/>
      <c r="R2419" s="36"/>
    </row>
    <row r="2420" spans="1:18" s="8" customFormat="1" ht="16.5" hidden="1" customHeight="1" x14ac:dyDescent="0.35">
      <c r="A2420" s="122" t="str">
        <f>'SOW Units'!B439</f>
        <v>21-6.d.</v>
      </c>
      <c r="B2420" s="542" t="str">
        <f>IF('SOW Units'!C439="","",'SOW Units'!C439)</f>
        <v>P.E. Project Oversight for Remediation System Integration and Startup - Extra Large System</v>
      </c>
      <c r="C2420" s="543"/>
      <c r="D2420" s="57" t="str">
        <f>IF('SOW Units'!E439="","",'SOW Units'!E439)</f>
        <v xml:space="preserve">Per System </v>
      </c>
      <c r="E2420" s="82">
        <f>'SOW Units'!M439</f>
        <v>0</v>
      </c>
      <c r="F2420" s="34">
        <f>'SOW Units'!G439</f>
        <v>3800</v>
      </c>
      <c r="G2420" s="244">
        <f t="shared" si="481"/>
        <v>0</v>
      </c>
      <c r="H2420" s="85">
        <v>0</v>
      </c>
      <c r="I2420" s="360">
        <f t="shared" si="482"/>
        <v>0</v>
      </c>
      <c r="J2420" s="89">
        <v>0</v>
      </c>
      <c r="K2420" s="244">
        <f t="shared" si="476"/>
        <v>0</v>
      </c>
      <c r="L2420" s="93">
        <f t="shared" si="483"/>
        <v>0</v>
      </c>
      <c r="M2420" s="375">
        <f t="shared" si="484"/>
        <v>0</v>
      </c>
      <c r="N2420" s="225" t="b">
        <f t="shared" si="471"/>
        <v>0</v>
      </c>
      <c r="O2420" s="36"/>
      <c r="P2420" s="36"/>
      <c r="Q2420" s="36"/>
      <c r="R2420" s="36"/>
    </row>
    <row r="2421" spans="1:18" s="8" customFormat="1" ht="16.5" hidden="1" customHeight="1" x14ac:dyDescent="0.35">
      <c r="A2421" s="122" t="str">
        <f>'SOW Units'!B440</f>
        <v>21-7.a.</v>
      </c>
      <c r="B2421" s="542" t="str">
        <f>IF('SOW Units'!C440="","",'SOW Units'!C440)</f>
        <v>P.E. Project Oversight for Short Term or Episodic Remediation System Operation - Daily Basis</v>
      </c>
      <c r="C2421" s="543"/>
      <c r="D2421" s="57" t="str">
        <f>IF('SOW Units'!E440="","",'SOW Units'!E440)</f>
        <v>Per Day</v>
      </c>
      <c r="E2421" s="82">
        <f>'SOW Units'!M440</f>
        <v>0</v>
      </c>
      <c r="F2421" s="34">
        <f>'SOW Units'!G440</f>
        <v>1100</v>
      </c>
      <c r="G2421" s="244">
        <f t="shared" si="481"/>
        <v>0</v>
      </c>
      <c r="H2421" s="85">
        <v>0</v>
      </c>
      <c r="I2421" s="360">
        <f t="shared" si="482"/>
        <v>0</v>
      </c>
      <c r="J2421" s="89">
        <v>0</v>
      </c>
      <c r="K2421" s="244">
        <f t="shared" si="476"/>
        <v>0</v>
      </c>
      <c r="L2421" s="93">
        <f t="shared" si="483"/>
        <v>0</v>
      </c>
      <c r="M2421" s="375">
        <f t="shared" si="484"/>
        <v>0</v>
      </c>
      <c r="N2421" s="225" t="b">
        <f t="shared" si="471"/>
        <v>0</v>
      </c>
      <c r="O2421" s="36"/>
      <c r="P2421" s="36"/>
      <c r="Q2421" s="36"/>
      <c r="R2421" s="36"/>
    </row>
    <row r="2422" spans="1:18" s="8" customFormat="1" ht="16.5" hidden="1" customHeight="1" x14ac:dyDescent="0.35">
      <c r="A2422" s="122" t="str">
        <f>'SOW Units'!B441</f>
        <v>21-7.b.</v>
      </c>
      <c r="B2422" s="542" t="str">
        <f>IF('SOW Units'!C441="","",'SOW Units'!C441)</f>
        <v>P.E. Project Oversight for Short Term or Episodic Remediation System Operation - Weekly Basis</v>
      </c>
      <c r="C2422" s="543"/>
      <c r="D2422" s="57" t="str">
        <f>IF('SOW Units'!E441="","",'SOW Units'!E441)</f>
        <v>Per Week</v>
      </c>
      <c r="E2422" s="82">
        <f>'SOW Units'!M441</f>
        <v>0</v>
      </c>
      <c r="F2422" s="34">
        <f>'SOW Units'!G441</f>
        <v>3600</v>
      </c>
      <c r="G2422" s="244">
        <f t="shared" si="481"/>
        <v>0</v>
      </c>
      <c r="H2422" s="85">
        <v>0</v>
      </c>
      <c r="I2422" s="360">
        <f t="shared" si="482"/>
        <v>0</v>
      </c>
      <c r="J2422" s="89">
        <v>0</v>
      </c>
      <c r="K2422" s="244">
        <f t="shared" si="476"/>
        <v>0</v>
      </c>
      <c r="L2422" s="93">
        <f t="shared" si="483"/>
        <v>0</v>
      </c>
      <c r="M2422" s="375">
        <f t="shared" si="484"/>
        <v>0</v>
      </c>
      <c r="N2422" s="225" t="b">
        <f t="shared" si="471"/>
        <v>0</v>
      </c>
      <c r="O2422" s="36"/>
      <c r="P2422" s="36"/>
      <c r="Q2422" s="36"/>
      <c r="R2422" s="36"/>
    </row>
    <row r="2423" spans="1:18" s="8" customFormat="1" ht="16.5" hidden="1" customHeight="1" x14ac:dyDescent="0.35">
      <c r="A2423" s="122" t="str">
        <f>'SOW Units'!B442</f>
        <v>21-8.</v>
      </c>
      <c r="B2423" s="542" t="str">
        <f>IF('SOW Units'!C442="","",'SOW Units'!C442)</f>
        <v>P.E. Project Oversight for Remediation System Operation and Maintenance</v>
      </c>
      <c r="C2423" s="543"/>
      <c r="D2423" s="57" t="str">
        <f>IF('SOW Units'!E442="","",'SOW Units'!E442)</f>
        <v>Per Month</v>
      </c>
      <c r="E2423" s="82">
        <f>'SOW Units'!M442</f>
        <v>0</v>
      </c>
      <c r="F2423" s="34">
        <f>'SOW Units'!G442</f>
        <v>802.23</v>
      </c>
      <c r="G2423" s="244">
        <f t="shared" si="481"/>
        <v>0</v>
      </c>
      <c r="H2423" s="85">
        <v>0</v>
      </c>
      <c r="I2423" s="360">
        <f t="shared" si="482"/>
        <v>0</v>
      </c>
      <c r="J2423" s="89">
        <v>0</v>
      </c>
      <c r="K2423" s="244">
        <f t="shared" si="476"/>
        <v>0</v>
      </c>
      <c r="L2423" s="93">
        <f t="shared" si="483"/>
        <v>0</v>
      </c>
      <c r="M2423" s="375">
        <f t="shared" si="484"/>
        <v>0</v>
      </c>
      <c r="N2423" s="225" t="b">
        <f t="shared" si="471"/>
        <v>0</v>
      </c>
      <c r="O2423" s="36"/>
      <c r="P2423" s="36"/>
      <c r="Q2423" s="36"/>
      <c r="R2423" s="36"/>
    </row>
    <row r="2424" spans="1:18" s="8" customFormat="1" ht="46.5" hidden="1" customHeight="1" x14ac:dyDescent="0.35">
      <c r="A2424" s="122" t="str">
        <f>'SOW Units'!B443</f>
        <v>21-9.</v>
      </c>
      <c r="B2424" s="542" t="str">
        <f>IF('SOW Units'!C443="","",'SOW Units'!C443)</f>
        <v>P.E. Review and Certification of Sufficiency of Engineering Controls (other than permanent, impermeable surface or top two feet of clean fill), with Monitoring and Maintenance Recommendations Required for a Conditional NFA</v>
      </c>
      <c r="C2424" s="543"/>
      <c r="D2424" s="252" t="str">
        <f>IF('SOW Units'!E443="","",'SOW Units'!E443)</f>
        <v>Per Review and Certification</v>
      </c>
      <c r="E2424" s="82">
        <f>'SOW Units'!M443</f>
        <v>0</v>
      </c>
      <c r="F2424" s="34">
        <f>'SOW Units'!G443</f>
        <v>242.55</v>
      </c>
      <c r="G2424" s="244">
        <f t="shared" si="481"/>
        <v>0</v>
      </c>
      <c r="H2424" s="85">
        <v>0</v>
      </c>
      <c r="I2424" s="360">
        <f t="shared" si="482"/>
        <v>0</v>
      </c>
      <c r="J2424" s="89">
        <v>0</v>
      </c>
      <c r="K2424" s="244">
        <f t="shared" si="476"/>
        <v>0</v>
      </c>
      <c r="L2424" s="93">
        <f t="shared" si="483"/>
        <v>0</v>
      </c>
      <c r="M2424" s="375">
        <f t="shared" si="484"/>
        <v>0</v>
      </c>
      <c r="N2424" s="225" t="b">
        <f t="shared" si="471"/>
        <v>0</v>
      </c>
      <c r="O2424" s="36"/>
      <c r="P2424" s="36"/>
      <c r="Q2424" s="36"/>
      <c r="R2424" s="36"/>
    </row>
    <row r="2425" spans="1:18" s="8" customFormat="1" ht="46.5" hidden="1" customHeight="1" x14ac:dyDescent="0.35">
      <c r="A2425" s="122" t="str">
        <f>'SOW Units'!B444</f>
        <v>21-10.</v>
      </c>
      <c r="B2425" s="542" t="str">
        <f>IF('SOW Units'!C444="","",'SOW Units'!C444)</f>
        <v>P.G. Review and Certification of Sufficiency of Engineering Controls Limited to Permanent, Impermeable Surface or Top Two Feet of Clean Fill with Monitoring and Maintenance Recommendations Required for a Conditional NFA</v>
      </c>
      <c r="C2425" s="543"/>
      <c r="D2425" s="252" t="str">
        <f>IF('SOW Units'!E444="","",'SOW Units'!E444)</f>
        <v>Per Review and Certification</v>
      </c>
      <c r="E2425" s="82">
        <f>'SOW Units'!M444</f>
        <v>0</v>
      </c>
      <c r="F2425" s="34">
        <f>'SOW Units'!G444</f>
        <v>242.55</v>
      </c>
      <c r="G2425" s="244">
        <f t="shared" si="481"/>
        <v>0</v>
      </c>
      <c r="H2425" s="85">
        <v>0</v>
      </c>
      <c r="I2425" s="360">
        <f t="shared" si="482"/>
        <v>0</v>
      </c>
      <c r="J2425" s="89">
        <v>0</v>
      </c>
      <c r="K2425" s="244">
        <f t="shared" si="476"/>
        <v>0</v>
      </c>
      <c r="L2425" s="93">
        <f t="shared" si="483"/>
        <v>0</v>
      </c>
      <c r="M2425" s="375">
        <f t="shared" si="484"/>
        <v>0</v>
      </c>
      <c r="N2425" s="225" t="b">
        <f t="shared" si="471"/>
        <v>0</v>
      </c>
      <c r="O2425" s="36"/>
      <c r="P2425" s="36"/>
      <c r="Q2425" s="36"/>
      <c r="R2425" s="36"/>
    </row>
    <row r="2426" spans="1:18" s="8" customFormat="1" ht="32.25" hidden="1" customHeight="1" x14ac:dyDescent="0.35">
      <c r="A2426" s="122" t="str">
        <f>'SOW Units'!B445</f>
        <v>21-11.</v>
      </c>
      <c r="B2426" s="542" t="str">
        <f>IF('SOW Units'!C445="","",'SOW Units'!C445)</f>
        <v>P.E. Design and Certification of Plans and Project Oversight of Installation for Engineering Controls (other than permanent, impermeable surface or top two feet of clean fill) required for a conditional NFA</v>
      </c>
      <c r="C2426" s="543"/>
      <c r="D2426" s="252" t="str">
        <f>IF('SOW Units'!E445="","",'SOW Units'!E445)</f>
        <v>Per Engineering Controls Installation</v>
      </c>
      <c r="E2426" s="82">
        <f>'SOW Units'!M445</f>
        <v>0</v>
      </c>
      <c r="F2426" s="34">
        <f>'SOW Units'!G445</f>
        <v>242.55</v>
      </c>
      <c r="G2426" s="244">
        <f t="shared" si="481"/>
        <v>0</v>
      </c>
      <c r="H2426" s="85">
        <v>0</v>
      </c>
      <c r="I2426" s="360">
        <f t="shared" si="482"/>
        <v>0</v>
      </c>
      <c r="J2426" s="89">
        <v>0</v>
      </c>
      <c r="K2426" s="244">
        <f t="shared" si="476"/>
        <v>0</v>
      </c>
      <c r="L2426" s="93">
        <f t="shared" si="483"/>
        <v>0</v>
      </c>
      <c r="M2426" s="375">
        <f t="shared" si="484"/>
        <v>0</v>
      </c>
      <c r="N2426" s="225" t="b">
        <f t="shared" si="471"/>
        <v>0</v>
      </c>
      <c r="O2426" s="36"/>
      <c r="P2426" s="36"/>
      <c r="Q2426" s="36"/>
      <c r="R2426" s="36"/>
    </row>
    <row r="2427" spans="1:18" s="8" customFormat="1" ht="46.5" hidden="1" customHeight="1" x14ac:dyDescent="0.35">
      <c r="A2427" s="122" t="str">
        <f>'SOW Units'!B446</f>
        <v>21-12.</v>
      </c>
      <c r="B2427" s="542" t="str">
        <f>IF('SOW Units'!C446="","",'SOW Units'!C446)</f>
        <v>P.G. Review, Evaluation and Certification of Plans and Project Oversight for Installation of Engineering Controls Limited to Permanent, Impermeable Surface or Top Two Feet of Clean Fill Required for a Conditional NFA</v>
      </c>
      <c r="C2427" s="543"/>
      <c r="D2427" s="252" t="str">
        <f>IF('SOW Units'!E446="","",'SOW Units'!E446)</f>
        <v>Per Engineering Controls Installation</v>
      </c>
      <c r="E2427" s="82">
        <f>'SOW Units'!M446</f>
        <v>0</v>
      </c>
      <c r="F2427" s="34">
        <f>'SOW Units'!G446</f>
        <v>363.82</v>
      </c>
      <c r="G2427" s="244">
        <f t="shared" si="481"/>
        <v>0</v>
      </c>
      <c r="H2427" s="85">
        <v>0</v>
      </c>
      <c r="I2427" s="360">
        <f t="shared" si="482"/>
        <v>0</v>
      </c>
      <c r="J2427" s="89">
        <v>0</v>
      </c>
      <c r="K2427" s="244">
        <f t="shared" si="476"/>
        <v>0</v>
      </c>
      <c r="L2427" s="93">
        <f t="shared" si="483"/>
        <v>0</v>
      </c>
      <c r="M2427" s="375">
        <f t="shared" si="484"/>
        <v>0</v>
      </c>
      <c r="N2427" s="225" t="b">
        <f t="shared" si="471"/>
        <v>0</v>
      </c>
      <c r="O2427" s="36"/>
      <c r="P2427" s="36"/>
      <c r="Q2427" s="36"/>
      <c r="R2427" s="36"/>
    </row>
    <row r="2428" spans="1:18" s="8" customFormat="1" ht="32.25" hidden="1" customHeight="1" x14ac:dyDescent="0.35">
      <c r="A2428" s="122" t="str">
        <f>'SOW Units'!B447</f>
        <v>21-13.</v>
      </c>
      <c r="B2428" s="542" t="str">
        <f>IF('SOW Units'!C447="","",'SOW Units'!C447)</f>
        <v>P.G. or P.E. Review, Evaluation and Certification of a Soil Source Removal Report That Includes a Recommendation for NFA</v>
      </c>
      <c r="C2428" s="543"/>
      <c r="D2428" s="57" t="str">
        <f>IF('SOW Units'!E447="","",'SOW Units'!E447)</f>
        <v>Per Report</v>
      </c>
      <c r="E2428" s="82">
        <f>'SOW Units'!M447</f>
        <v>0</v>
      </c>
      <c r="F2428" s="34">
        <f>'SOW Units'!G447</f>
        <v>267.39999999999998</v>
      </c>
      <c r="G2428" s="244">
        <f t="shared" si="481"/>
        <v>0</v>
      </c>
      <c r="H2428" s="85">
        <v>0</v>
      </c>
      <c r="I2428" s="360">
        <f t="shared" si="482"/>
        <v>0</v>
      </c>
      <c r="J2428" s="89">
        <v>0</v>
      </c>
      <c r="K2428" s="244">
        <f t="shared" si="476"/>
        <v>0</v>
      </c>
      <c r="L2428" s="93">
        <f t="shared" si="483"/>
        <v>0</v>
      </c>
      <c r="M2428" s="375">
        <f t="shared" si="484"/>
        <v>0</v>
      </c>
      <c r="N2428" s="225" t="b">
        <f t="shared" si="471"/>
        <v>0</v>
      </c>
      <c r="O2428" s="36"/>
      <c r="P2428" s="36"/>
      <c r="Q2428" s="36"/>
      <c r="R2428" s="36"/>
    </row>
    <row r="2429" spans="1:18" s="8" customFormat="1" ht="16.5" hidden="1" customHeight="1" x14ac:dyDescent="0.35">
      <c r="A2429" s="122" t="str">
        <f>'SOW Units'!B448</f>
        <v>21-15.</v>
      </c>
      <c r="B2429" s="542" t="str">
        <f>IF('SOW Units'!C448="","",'SOW Units'!C448)</f>
        <v>P.G. or Qualified P.E. Review, Evaluation and Certification of a General Site Assessment Report</v>
      </c>
      <c r="C2429" s="543"/>
      <c r="D2429" s="57" t="str">
        <f>IF('SOW Units'!E448="","",'SOW Units'!E448)</f>
        <v>Per Report</v>
      </c>
      <c r="E2429" s="82">
        <f>'SOW Units'!M448</f>
        <v>0</v>
      </c>
      <c r="F2429" s="34">
        <f>'SOW Units'!G448</f>
        <v>606.37</v>
      </c>
      <c r="G2429" s="244">
        <f t="shared" si="481"/>
        <v>0</v>
      </c>
      <c r="H2429" s="85">
        <v>0</v>
      </c>
      <c r="I2429" s="360">
        <f t="shared" si="482"/>
        <v>0</v>
      </c>
      <c r="J2429" s="89">
        <v>0</v>
      </c>
      <c r="K2429" s="244">
        <f t="shared" si="476"/>
        <v>0</v>
      </c>
      <c r="L2429" s="93">
        <f t="shared" si="483"/>
        <v>0</v>
      </c>
      <c r="M2429" s="375">
        <f t="shared" si="484"/>
        <v>0</v>
      </c>
      <c r="N2429" s="225" t="b">
        <f t="shared" si="471"/>
        <v>0</v>
      </c>
      <c r="O2429" s="36"/>
      <c r="P2429" s="36"/>
      <c r="Q2429" s="36"/>
      <c r="R2429" s="36"/>
    </row>
    <row r="2430" spans="1:18" s="8" customFormat="1" ht="16.5" hidden="1" customHeight="1" x14ac:dyDescent="0.35">
      <c r="A2430" s="122" t="str">
        <f>'SOW Units'!B449</f>
        <v>21-16.</v>
      </c>
      <c r="B2430" s="542" t="str">
        <f>IF('SOW Units'!C449="","",'SOW Units'!C449)</f>
        <v>P.G. or Qualified P.E. Review, Evaluation and Certification of a Supplemental Site Assessment Report</v>
      </c>
      <c r="C2430" s="543"/>
      <c r="D2430" s="57" t="str">
        <f>IF('SOW Units'!E449="","",'SOW Units'!E449)</f>
        <v>Per Report</v>
      </c>
      <c r="E2430" s="82">
        <f>'SOW Units'!M449</f>
        <v>0</v>
      </c>
      <c r="F2430" s="34">
        <f>'SOW Units'!G449</f>
        <v>267.39999999999998</v>
      </c>
      <c r="G2430" s="244">
        <f t="shared" si="481"/>
        <v>0</v>
      </c>
      <c r="H2430" s="85">
        <v>0</v>
      </c>
      <c r="I2430" s="360">
        <f t="shared" si="482"/>
        <v>0</v>
      </c>
      <c r="J2430" s="89">
        <v>0</v>
      </c>
      <c r="K2430" s="244">
        <f t="shared" si="476"/>
        <v>0</v>
      </c>
      <c r="L2430" s="93">
        <f t="shared" si="483"/>
        <v>0</v>
      </c>
      <c r="M2430" s="375">
        <f t="shared" si="484"/>
        <v>0</v>
      </c>
      <c r="N2430" s="225" t="b">
        <f t="shared" si="471"/>
        <v>0</v>
      </c>
      <c r="O2430" s="36"/>
      <c r="P2430" s="36"/>
      <c r="Q2430" s="36"/>
      <c r="R2430" s="36"/>
    </row>
    <row r="2431" spans="1:18" s="8" customFormat="1" ht="16.5" hidden="1" customHeight="1" x14ac:dyDescent="0.35">
      <c r="A2431" s="122" t="str">
        <f>'SOW Units'!B450</f>
        <v>21-17.</v>
      </c>
      <c r="B2431" s="542" t="str">
        <f>IF('SOW Units'!C450="","",'SOW Units'!C450)</f>
        <v>P.G. or P.E. Review, Evaluation and Certification of a Receptor and Exposure Pathway Report</v>
      </c>
      <c r="C2431" s="543"/>
      <c r="D2431" s="57" t="str">
        <f>IF('SOW Units'!E450="","",'SOW Units'!E450)</f>
        <v>Per Report</v>
      </c>
      <c r="E2431" s="82">
        <f>'SOW Units'!M450</f>
        <v>0</v>
      </c>
      <c r="F2431" s="34">
        <f>'SOW Units'!G450</f>
        <v>401.11</v>
      </c>
      <c r="G2431" s="244">
        <f t="shared" si="481"/>
        <v>0</v>
      </c>
      <c r="H2431" s="85">
        <v>0</v>
      </c>
      <c r="I2431" s="360">
        <f t="shared" si="482"/>
        <v>0</v>
      </c>
      <c r="J2431" s="89">
        <v>0</v>
      </c>
      <c r="K2431" s="244">
        <f t="shared" si="476"/>
        <v>0</v>
      </c>
      <c r="L2431" s="93">
        <f t="shared" si="483"/>
        <v>0</v>
      </c>
      <c r="M2431" s="375">
        <f t="shared" si="484"/>
        <v>0</v>
      </c>
      <c r="N2431" s="225" t="b">
        <f t="shared" si="471"/>
        <v>0</v>
      </c>
      <c r="O2431" s="36"/>
      <c r="P2431" s="36"/>
      <c r="Q2431" s="36"/>
      <c r="R2431" s="36"/>
    </row>
    <row r="2432" spans="1:18" s="8" customFormat="1" ht="16.5" hidden="1" customHeight="1" x14ac:dyDescent="0.35">
      <c r="A2432" s="122" t="str">
        <f>'SOW Units'!B451</f>
        <v>21-18.</v>
      </c>
      <c r="B2432" s="542" t="str">
        <f>IF('SOW Units'!C451="","",'SOW Units'!C451)</f>
        <v>P.E. Review, Evaluation and Certification of a Level 2 Natural Attenuation Monitoring Plan</v>
      </c>
      <c r="C2432" s="543"/>
      <c r="D2432" s="57" t="str">
        <f>IF('SOW Units'!E451="","",'SOW Units'!E451)</f>
        <v>Per Plan</v>
      </c>
      <c r="E2432" s="82">
        <f>'SOW Units'!M451</f>
        <v>0</v>
      </c>
      <c r="F2432" s="34">
        <f>'SOW Units'!G451</f>
        <v>133.69</v>
      </c>
      <c r="G2432" s="244">
        <f t="shared" si="481"/>
        <v>0</v>
      </c>
      <c r="H2432" s="85">
        <v>0</v>
      </c>
      <c r="I2432" s="360">
        <f t="shared" si="482"/>
        <v>0</v>
      </c>
      <c r="J2432" s="89">
        <v>0</v>
      </c>
      <c r="K2432" s="244">
        <f t="shared" si="476"/>
        <v>0</v>
      </c>
      <c r="L2432" s="93">
        <f t="shared" si="483"/>
        <v>0</v>
      </c>
      <c r="M2432" s="375">
        <f t="shared" si="484"/>
        <v>0</v>
      </c>
      <c r="N2432" s="225" t="b">
        <f t="shared" si="471"/>
        <v>0</v>
      </c>
      <c r="O2432" s="36"/>
      <c r="P2432" s="36"/>
      <c r="Q2432" s="36"/>
      <c r="R2432" s="36"/>
    </row>
    <row r="2433" spans="1:18" s="8" customFormat="1" ht="46.5" hidden="1" customHeight="1" x14ac:dyDescent="0.35">
      <c r="A2433" s="122" t="str">
        <f>'SOW Units'!B452</f>
        <v>21-19.</v>
      </c>
      <c r="B2433" s="542" t="str">
        <f>IF('SOW Units'!C452="","",'SOW Units'!C452)</f>
        <v>P.E. Review, Evaluation and Certification of a Non-Annual Natural Attenuation or Post RA Monitoring Report That Includes a Recommendation for NFA or a Recommendation to Modify the Approved Monitoring Plan</v>
      </c>
      <c r="C2433" s="543"/>
      <c r="D2433" s="57" t="str">
        <f>IF('SOW Units'!E452="","",'SOW Units'!E452)</f>
        <v>Per Report</v>
      </c>
      <c r="E2433" s="82">
        <f>'SOW Units'!M452</f>
        <v>0</v>
      </c>
      <c r="F2433" s="34">
        <f>'SOW Units'!G452</f>
        <v>133.69</v>
      </c>
      <c r="G2433" s="244">
        <f t="shared" si="481"/>
        <v>0</v>
      </c>
      <c r="H2433" s="85">
        <v>0</v>
      </c>
      <c r="I2433" s="360">
        <f t="shared" si="482"/>
        <v>0</v>
      </c>
      <c r="J2433" s="89">
        <v>0</v>
      </c>
      <c r="K2433" s="244">
        <f t="shared" si="476"/>
        <v>0</v>
      </c>
      <c r="L2433" s="93">
        <f t="shared" si="483"/>
        <v>0</v>
      </c>
      <c r="M2433" s="375">
        <f t="shared" si="484"/>
        <v>0</v>
      </c>
      <c r="N2433" s="225" t="b">
        <f t="shared" si="471"/>
        <v>0</v>
      </c>
      <c r="O2433" s="36"/>
      <c r="P2433" s="36"/>
      <c r="Q2433" s="36"/>
      <c r="R2433" s="36"/>
    </row>
    <row r="2434" spans="1:18" s="8" customFormat="1" ht="16.5" hidden="1" customHeight="1" x14ac:dyDescent="0.35">
      <c r="A2434" s="122" t="str">
        <f>'SOW Units'!B453</f>
        <v>21-20.</v>
      </c>
      <c r="B2434" s="542" t="str">
        <f>IF('SOW Units'!C453="","",'SOW Units'!C453)</f>
        <v>P.G or P.E. Review, Evaluation and Certification of an Annual Natural Attenuation Monitoring Report</v>
      </c>
      <c r="C2434" s="543"/>
      <c r="D2434" s="57" t="str">
        <f>IF('SOW Units'!E453="","",'SOW Units'!E453)</f>
        <v>Per Report</v>
      </c>
      <c r="E2434" s="82">
        <f>'SOW Units'!M453</f>
        <v>0</v>
      </c>
      <c r="F2434" s="34">
        <f>'SOW Units'!G453</f>
        <v>133.69</v>
      </c>
      <c r="G2434" s="244">
        <f t="shared" si="481"/>
        <v>0</v>
      </c>
      <c r="H2434" s="85">
        <v>0</v>
      </c>
      <c r="I2434" s="360">
        <f t="shared" si="482"/>
        <v>0</v>
      </c>
      <c r="J2434" s="89">
        <v>0</v>
      </c>
      <c r="K2434" s="244">
        <f t="shared" si="476"/>
        <v>0</v>
      </c>
      <c r="L2434" s="93">
        <f t="shared" si="483"/>
        <v>0</v>
      </c>
      <c r="M2434" s="375">
        <f t="shared" si="484"/>
        <v>0</v>
      </c>
      <c r="N2434" s="225" t="b">
        <f t="shared" si="471"/>
        <v>0</v>
      </c>
      <c r="O2434" s="36"/>
      <c r="P2434" s="36"/>
      <c r="Q2434" s="36"/>
      <c r="R2434" s="36"/>
    </row>
    <row r="2435" spans="1:18" s="8" customFormat="1" ht="16.5" hidden="1" customHeight="1" x14ac:dyDescent="0.35">
      <c r="A2435" s="122" t="str">
        <f>'SOW Units'!B454</f>
        <v>21-21.</v>
      </c>
      <c r="B2435" s="542" t="str">
        <f>IF('SOW Units'!C454="","",'SOW Units'!C454)</f>
        <v>P.E. Review, Evaluation and Certification of a Pilot Test Plan</v>
      </c>
      <c r="C2435" s="543"/>
      <c r="D2435" s="57" t="str">
        <f>IF('SOW Units'!E454="","",'SOW Units'!E454)</f>
        <v>Per Plan</v>
      </c>
      <c r="E2435" s="82">
        <f>'SOW Units'!M454</f>
        <v>0</v>
      </c>
      <c r="F2435" s="34">
        <f>'SOW Units'!G454</f>
        <v>267.39999999999998</v>
      </c>
      <c r="G2435" s="244">
        <f t="shared" si="481"/>
        <v>0</v>
      </c>
      <c r="H2435" s="85">
        <v>0</v>
      </c>
      <c r="I2435" s="360">
        <f t="shared" si="482"/>
        <v>0</v>
      </c>
      <c r="J2435" s="89">
        <v>0</v>
      </c>
      <c r="K2435" s="244">
        <f t="shared" si="476"/>
        <v>0</v>
      </c>
      <c r="L2435" s="93">
        <f t="shared" si="483"/>
        <v>0</v>
      </c>
      <c r="M2435" s="375">
        <f t="shared" si="484"/>
        <v>0</v>
      </c>
      <c r="N2435" s="225" t="b">
        <f t="shared" si="471"/>
        <v>0</v>
      </c>
      <c r="O2435" s="36"/>
      <c r="P2435" s="36"/>
      <c r="Q2435" s="36"/>
      <c r="R2435" s="36"/>
    </row>
    <row r="2436" spans="1:18" s="8" customFormat="1" ht="16.5" hidden="1" customHeight="1" x14ac:dyDescent="0.35">
      <c r="A2436" s="122" t="str">
        <f>'SOW Units'!B455</f>
        <v>21-22.</v>
      </c>
      <c r="B2436" s="542" t="str">
        <f>IF('SOW Units'!C455="","",'SOW Units'!C455)</f>
        <v>P.E. Review, Evaluation and Certification of a Pilot Test Report</v>
      </c>
      <c r="C2436" s="543"/>
      <c r="D2436" s="57" t="str">
        <f>IF('SOW Units'!E455="","",'SOW Units'!E455)</f>
        <v>Per Report</v>
      </c>
      <c r="E2436" s="82">
        <f>'SOW Units'!M455</f>
        <v>0</v>
      </c>
      <c r="F2436" s="34">
        <f>'SOW Units'!G455</f>
        <v>534.80999999999995</v>
      </c>
      <c r="G2436" s="244">
        <f t="shared" si="481"/>
        <v>0</v>
      </c>
      <c r="H2436" s="85">
        <v>0</v>
      </c>
      <c r="I2436" s="360">
        <f t="shared" si="482"/>
        <v>0</v>
      </c>
      <c r="J2436" s="89">
        <v>0</v>
      </c>
      <c r="K2436" s="244">
        <f t="shared" si="476"/>
        <v>0</v>
      </c>
      <c r="L2436" s="93">
        <f t="shared" si="483"/>
        <v>0</v>
      </c>
      <c r="M2436" s="375">
        <f t="shared" si="484"/>
        <v>0</v>
      </c>
      <c r="N2436" s="225" t="b">
        <f t="shared" si="471"/>
        <v>0</v>
      </c>
      <c r="O2436" s="36"/>
      <c r="P2436" s="36"/>
      <c r="Q2436" s="36"/>
      <c r="R2436" s="36"/>
    </row>
    <row r="2437" spans="1:18" s="8" customFormat="1" ht="16.5" hidden="1" customHeight="1" x14ac:dyDescent="0.35">
      <c r="A2437" s="122" t="str">
        <f>'SOW Units'!B456</f>
        <v>21-23.</v>
      </c>
      <c r="B2437" s="542" t="str">
        <f>IF('SOW Units'!C456="","",'SOW Units'!C456)</f>
        <v>P.E. Review, Evaluation and Certification of a Level 1 Remedial Action Plan</v>
      </c>
      <c r="C2437" s="543"/>
      <c r="D2437" s="57" t="str">
        <f>IF('SOW Units'!E456="","",'SOW Units'!E456)</f>
        <v>Per Plan</v>
      </c>
      <c r="E2437" s="82">
        <f>'SOW Units'!M456</f>
        <v>0</v>
      </c>
      <c r="F2437" s="34">
        <f>'SOW Units'!G456</f>
        <v>802.23</v>
      </c>
      <c r="G2437" s="244">
        <f t="shared" si="481"/>
        <v>0</v>
      </c>
      <c r="H2437" s="85">
        <v>0</v>
      </c>
      <c r="I2437" s="360">
        <f t="shared" si="482"/>
        <v>0</v>
      </c>
      <c r="J2437" s="89">
        <v>0</v>
      </c>
      <c r="K2437" s="244">
        <f t="shared" si="476"/>
        <v>0</v>
      </c>
      <c r="L2437" s="93">
        <f t="shared" si="483"/>
        <v>0</v>
      </c>
      <c r="M2437" s="375">
        <f t="shared" si="484"/>
        <v>0</v>
      </c>
      <c r="N2437" s="225" t="b">
        <f t="shared" si="471"/>
        <v>0</v>
      </c>
      <c r="O2437" s="36"/>
      <c r="P2437" s="36"/>
      <c r="Q2437" s="36"/>
      <c r="R2437" s="36"/>
    </row>
    <row r="2438" spans="1:18" s="8" customFormat="1" ht="16.5" hidden="1" customHeight="1" x14ac:dyDescent="0.35">
      <c r="A2438" s="122" t="str">
        <f>'SOW Units'!B457</f>
        <v>21-24.</v>
      </c>
      <c r="B2438" s="542" t="str">
        <f>IF('SOW Units'!C457="","",'SOW Units'!C457)</f>
        <v>P.E. Review, Evaluation and Certification of a Level 2 Remedial Action Plan</v>
      </c>
      <c r="C2438" s="543"/>
      <c r="D2438" s="57" t="str">
        <f>IF('SOW Units'!E457="","",'SOW Units'!E457)</f>
        <v>Per Plan</v>
      </c>
      <c r="E2438" s="82">
        <f>'SOW Units'!M457</f>
        <v>0</v>
      </c>
      <c r="F2438" s="34">
        <f>'SOW Units'!G457</f>
        <v>1337.04</v>
      </c>
      <c r="G2438" s="244">
        <f t="shared" si="481"/>
        <v>0</v>
      </c>
      <c r="H2438" s="85">
        <v>0</v>
      </c>
      <c r="I2438" s="360">
        <f t="shared" si="482"/>
        <v>0</v>
      </c>
      <c r="J2438" s="89">
        <v>0</v>
      </c>
      <c r="K2438" s="244">
        <f t="shared" si="476"/>
        <v>0</v>
      </c>
      <c r="L2438" s="93">
        <f t="shared" si="483"/>
        <v>0</v>
      </c>
      <c r="M2438" s="375">
        <f t="shared" si="484"/>
        <v>0</v>
      </c>
      <c r="N2438" s="225" t="b">
        <f t="shared" si="471"/>
        <v>0</v>
      </c>
      <c r="O2438" s="36"/>
      <c r="P2438" s="36"/>
      <c r="Q2438" s="36"/>
      <c r="R2438" s="36"/>
    </row>
    <row r="2439" spans="1:18" s="8" customFormat="1" ht="32.25" hidden="1" customHeight="1" x14ac:dyDescent="0.35">
      <c r="A2439" s="122" t="str">
        <f>'SOW Units'!B458</f>
        <v>21-25.</v>
      </c>
      <c r="B2439" s="542" t="str">
        <f>IF('SOW Units'!C458="","",'SOW Units'!C458)</f>
        <v>P.E. Review, Evaluation and Certification of a Level 1 Limited Scope Remedial Action Plan or RAP Modification Plan</v>
      </c>
      <c r="C2439" s="543"/>
      <c r="D2439" s="57" t="str">
        <f>IF('SOW Units'!E458="","",'SOW Units'!E458)</f>
        <v>Per Plan</v>
      </c>
      <c r="E2439" s="82">
        <f>'SOW Units'!M458</f>
        <v>0</v>
      </c>
      <c r="F2439" s="34">
        <f>'SOW Units'!G458</f>
        <v>267.39999999999998</v>
      </c>
      <c r="G2439" s="244">
        <f t="shared" si="481"/>
        <v>0</v>
      </c>
      <c r="H2439" s="85">
        <v>0</v>
      </c>
      <c r="I2439" s="360">
        <f t="shared" si="482"/>
        <v>0</v>
      </c>
      <c r="J2439" s="89">
        <v>0</v>
      </c>
      <c r="K2439" s="244">
        <f t="shared" si="476"/>
        <v>0</v>
      </c>
      <c r="L2439" s="93">
        <f t="shared" si="483"/>
        <v>0</v>
      </c>
      <c r="M2439" s="375">
        <f t="shared" si="484"/>
        <v>0</v>
      </c>
      <c r="N2439" s="225" t="b">
        <f t="shared" si="471"/>
        <v>0</v>
      </c>
      <c r="O2439" s="36"/>
      <c r="P2439" s="36"/>
      <c r="Q2439" s="36"/>
      <c r="R2439" s="36"/>
    </row>
    <row r="2440" spans="1:18" s="8" customFormat="1" ht="32.25" hidden="1" customHeight="1" x14ac:dyDescent="0.35">
      <c r="A2440" s="122" t="str">
        <f>'SOW Units'!B459</f>
        <v>21-26.</v>
      </c>
      <c r="B2440" s="542" t="str">
        <f>IF('SOW Units'!C459="","",'SOW Units'!C459)</f>
        <v>P.E. Review, Evaluation and Certification of a Level 2 Limited Scope Remedial Action Plan or RAP Modification Plan</v>
      </c>
      <c r="C2440" s="543"/>
      <c r="D2440" s="57" t="str">
        <f>IF('SOW Units'!E459="","",'SOW Units'!E459)</f>
        <v>Per Plan</v>
      </c>
      <c r="E2440" s="82">
        <f>'SOW Units'!M459</f>
        <v>0</v>
      </c>
      <c r="F2440" s="34">
        <f>'SOW Units'!G459</f>
        <v>267.39999999999998</v>
      </c>
      <c r="G2440" s="244">
        <f t="shared" si="481"/>
        <v>0</v>
      </c>
      <c r="H2440" s="85">
        <v>0</v>
      </c>
      <c r="I2440" s="360">
        <f t="shared" si="482"/>
        <v>0</v>
      </c>
      <c r="J2440" s="89">
        <v>0</v>
      </c>
      <c r="K2440" s="244">
        <f t="shared" si="476"/>
        <v>0</v>
      </c>
      <c r="L2440" s="93">
        <f t="shared" si="483"/>
        <v>0</v>
      </c>
      <c r="M2440" s="375">
        <f t="shared" si="484"/>
        <v>0</v>
      </c>
      <c r="N2440" s="225" t="b">
        <f t="shared" si="471"/>
        <v>0</v>
      </c>
      <c r="O2440" s="36"/>
      <c r="P2440" s="36"/>
      <c r="Q2440" s="36"/>
      <c r="R2440" s="36"/>
    </row>
    <row r="2441" spans="1:18" s="8" customFormat="1" ht="32.25" hidden="1" customHeight="1" x14ac:dyDescent="0.35">
      <c r="A2441" s="122" t="str">
        <f>'SOW Units'!B460</f>
        <v>21-27.</v>
      </c>
      <c r="B2441" s="542" t="str">
        <f>IF('SOW Units'!C460="","",'SOW Units'!C460)</f>
        <v>P.E. Review, Evaluation and Certification of a Level 3 Limited Scope Remedial Action Plan or RAP Modification Plan</v>
      </c>
      <c r="C2441" s="543"/>
      <c r="D2441" s="57" t="str">
        <f>IF('SOW Units'!E460="","",'SOW Units'!E460)</f>
        <v>Per Plan</v>
      </c>
      <c r="E2441" s="82">
        <f>'SOW Units'!M460</f>
        <v>0</v>
      </c>
      <c r="F2441" s="34">
        <f>'SOW Units'!G460</f>
        <v>1069.6400000000001</v>
      </c>
      <c r="G2441" s="244">
        <f t="shared" si="481"/>
        <v>0</v>
      </c>
      <c r="H2441" s="85">
        <v>0</v>
      </c>
      <c r="I2441" s="360">
        <f t="shared" si="482"/>
        <v>0</v>
      </c>
      <c r="J2441" s="89">
        <v>0</v>
      </c>
      <c r="K2441" s="244">
        <f t="shared" si="476"/>
        <v>0</v>
      </c>
      <c r="L2441" s="93">
        <f t="shared" si="483"/>
        <v>0</v>
      </c>
      <c r="M2441" s="375">
        <f t="shared" si="484"/>
        <v>0</v>
      </c>
      <c r="N2441" s="225" t="b">
        <f t="shared" si="471"/>
        <v>0</v>
      </c>
      <c r="O2441" s="36"/>
      <c r="P2441" s="36"/>
      <c r="Q2441" s="36"/>
      <c r="R2441" s="36"/>
    </row>
    <row r="2442" spans="1:18" s="8" customFormat="1" ht="32.25" hidden="1" customHeight="1" x14ac:dyDescent="0.35">
      <c r="A2442" s="122" t="str">
        <f>'SOW Units'!B461</f>
        <v>21-28.</v>
      </c>
      <c r="B2442" s="542" t="str">
        <f>IF('SOW Units'!C461="","",'SOW Units'!C461)</f>
        <v>P.E. Review, Evaluation and Certification of a Level 4 Limited Scope Remedial Action Plan or RAP Modification Plan</v>
      </c>
      <c r="C2442" s="543"/>
      <c r="D2442" s="57" t="str">
        <f>IF('SOW Units'!E461="","",'SOW Units'!E461)</f>
        <v>Per Plan</v>
      </c>
      <c r="E2442" s="82">
        <f>'SOW Units'!M461</f>
        <v>0</v>
      </c>
      <c r="F2442" s="34">
        <f>'SOW Units'!G461</f>
        <v>802.23</v>
      </c>
      <c r="G2442" s="244">
        <f t="shared" si="481"/>
        <v>0</v>
      </c>
      <c r="H2442" s="85">
        <v>0</v>
      </c>
      <c r="I2442" s="360">
        <f t="shared" si="482"/>
        <v>0</v>
      </c>
      <c r="J2442" s="89">
        <v>0</v>
      </c>
      <c r="K2442" s="244">
        <f t="shared" ref="K2442:K2481" si="485">$F2442*J2442</f>
        <v>0</v>
      </c>
      <c r="L2442" s="93">
        <f t="shared" si="483"/>
        <v>0</v>
      </c>
      <c r="M2442" s="375">
        <f t="shared" si="484"/>
        <v>0</v>
      </c>
      <c r="N2442" s="225" t="b">
        <f t="shared" si="471"/>
        <v>0</v>
      </c>
      <c r="O2442" s="36"/>
      <c r="P2442" s="36"/>
      <c r="Q2442" s="36"/>
      <c r="R2442" s="36"/>
    </row>
    <row r="2443" spans="1:18" s="8" customFormat="1" ht="16.5" hidden="1" customHeight="1" x14ac:dyDescent="0.35">
      <c r="A2443" s="122" t="str">
        <f>'SOW Units'!B462</f>
        <v>21-29.</v>
      </c>
      <c r="B2443" s="542" t="str">
        <f>IF('SOW Units'!C462="","",'SOW Units'!C462)</f>
        <v>P.E. Review, Evaluation and Certification of As-Built Drawings (P.E. sealed red lined modifications)</v>
      </c>
      <c r="C2443" s="543"/>
      <c r="D2443" s="57" t="str">
        <f>IF('SOW Units'!E462="","",'SOW Units'!E462)</f>
        <v>Per Set of Drawings</v>
      </c>
      <c r="E2443" s="82">
        <f>'SOW Units'!M462</f>
        <v>0</v>
      </c>
      <c r="F2443" s="34">
        <f>'SOW Units'!G462</f>
        <v>133.69</v>
      </c>
      <c r="G2443" s="244">
        <f t="shared" si="481"/>
        <v>0</v>
      </c>
      <c r="H2443" s="85">
        <v>0</v>
      </c>
      <c r="I2443" s="360">
        <f t="shared" si="482"/>
        <v>0</v>
      </c>
      <c r="J2443" s="89">
        <v>0</v>
      </c>
      <c r="K2443" s="244">
        <f t="shared" si="485"/>
        <v>0</v>
      </c>
      <c r="L2443" s="93">
        <f t="shared" si="483"/>
        <v>0</v>
      </c>
      <c r="M2443" s="375">
        <f t="shared" si="484"/>
        <v>0</v>
      </c>
      <c r="N2443" s="225" t="b">
        <f t="shared" si="471"/>
        <v>0</v>
      </c>
      <c r="O2443" s="36"/>
      <c r="P2443" s="36"/>
      <c r="Q2443" s="36"/>
      <c r="R2443" s="36"/>
    </row>
    <row r="2444" spans="1:18" s="8" customFormat="1" ht="32.25" hidden="1" customHeight="1" x14ac:dyDescent="0.35">
      <c r="A2444" s="122" t="str">
        <f>'SOW Units'!B463</f>
        <v>21-30.</v>
      </c>
      <c r="B2444" s="542" t="str">
        <f>IF('SOW Units'!C463="","",'SOW Units'!C463)</f>
        <v>P.E. Review, Evaluation and Certification of a Remedial Action Startup Report That Includes a Recommendation for System Modification or Significant Change in the Course of Action</v>
      </c>
      <c r="C2444" s="543"/>
      <c r="D2444" s="57" t="str">
        <f>IF('SOW Units'!E463="","",'SOW Units'!E463)</f>
        <v>Per Report</v>
      </c>
      <c r="E2444" s="82">
        <f>'SOW Units'!M463</f>
        <v>0</v>
      </c>
      <c r="F2444" s="34">
        <f>'SOW Units'!G463</f>
        <v>401.11</v>
      </c>
      <c r="G2444" s="244">
        <f t="shared" si="481"/>
        <v>0</v>
      </c>
      <c r="H2444" s="85">
        <v>0</v>
      </c>
      <c r="I2444" s="360">
        <f t="shared" si="482"/>
        <v>0</v>
      </c>
      <c r="J2444" s="89">
        <v>0</v>
      </c>
      <c r="K2444" s="244">
        <f t="shared" si="485"/>
        <v>0</v>
      </c>
      <c r="L2444" s="93">
        <f t="shared" si="483"/>
        <v>0</v>
      </c>
      <c r="M2444" s="375">
        <f t="shared" si="484"/>
        <v>0</v>
      </c>
      <c r="N2444" s="225" t="b">
        <f t="shared" si="471"/>
        <v>0</v>
      </c>
      <c r="O2444" s="36"/>
      <c r="P2444" s="36"/>
      <c r="Q2444" s="36"/>
      <c r="R2444" s="36"/>
    </row>
    <row r="2445" spans="1:18" s="8" customFormat="1" ht="32.25" hidden="1" customHeight="1" x14ac:dyDescent="0.35">
      <c r="A2445" s="122" t="str">
        <f>'SOW Units'!B464</f>
        <v>21-31.</v>
      </c>
      <c r="B2445" s="542" t="str">
        <f>IF('SOW Units'!C464="","",'SOW Units'!C464)</f>
        <v>P.E. Review, Evaluation and Certification of a Non-Annual Operation and Maintenance Report That Includes Significant Proposed Changes to the Approved RAP</v>
      </c>
      <c r="C2445" s="543"/>
      <c r="D2445" s="57" t="str">
        <f>IF('SOW Units'!E464="","",'SOW Units'!E464)</f>
        <v>Per Report</v>
      </c>
      <c r="E2445" s="82">
        <f>'SOW Units'!M464</f>
        <v>0</v>
      </c>
      <c r="F2445" s="34">
        <f>'SOW Units'!G464</f>
        <v>267.39999999999998</v>
      </c>
      <c r="G2445" s="244">
        <f t="shared" si="481"/>
        <v>0</v>
      </c>
      <c r="H2445" s="85">
        <v>0</v>
      </c>
      <c r="I2445" s="360">
        <f t="shared" si="482"/>
        <v>0</v>
      </c>
      <c r="J2445" s="89">
        <v>0</v>
      </c>
      <c r="K2445" s="244">
        <f t="shared" si="485"/>
        <v>0</v>
      </c>
      <c r="L2445" s="93">
        <f t="shared" si="483"/>
        <v>0</v>
      </c>
      <c r="M2445" s="375">
        <f t="shared" si="484"/>
        <v>0</v>
      </c>
      <c r="N2445" s="225" t="b">
        <f t="shared" si="471"/>
        <v>0</v>
      </c>
      <c r="O2445" s="36"/>
      <c r="P2445" s="36"/>
      <c r="Q2445" s="36"/>
      <c r="R2445" s="36"/>
    </row>
    <row r="2446" spans="1:18" s="8" customFormat="1" ht="16.5" hidden="1" customHeight="1" x14ac:dyDescent="0.35">
      <c r="A2446" s="122" t="str">
        <f>'SOW Units'!B465</f>
        <v>21-32.</v>
      </c>
      <c r="B2446" s="542" t="str">
        <f>IF('SOW Units'!C465="","",'SOW Units'!C465)</f>
        <v>P.E. Review, Evaluation and Certification of an Annual Operation and Maintenance Report</v>
      </c>
      <c r="C2446" s="543"/>
      <c r="D2446" s="57" t="str">
        <f>IF('SOW Units'!E465="","",'SOW Units'!E465)</f>
        <v>Per Report</v>
      </c>
      <c r="E2446" s="82">
        <f>'SOW Units'!M465</f>
        <v>0</v>
      </c>
      <c r="F2446" s="34">
        <f>'SOW Units'!G465</f>
        <v>534.80999999999995</v>
      </c>
      <c r="G2446" s="244">
        <f t="shared" si="481"/>
        <v>0</v>
      </c>
      <c r="H2446" s="85">
        <v>0</v>
      </c>
      <c r="I2446" s="360">
        <f t="shared" si="482"/>
        <v>0</v>
      </c>
      <c r="J2446" s="89">
        <v>0</v>
      </c>
      <c r="K2446" s="244">
        <f t="shared" si="485"/>
        <v>0</v>
      </c>
      <c r="L2446" s="93">
        <f t="shared" si="483"/>
        <v>0</v>
      </c>
      <c r="M2446" s="375">
        <f t="shared" si="484"/>
        <v>0</v>
      </c>
      <c r="N2446" s="225" t="b">
        <f t="shared" si="471"/>
        <v>0</v>
      </c>
      <c r="O2446" s="36"/>
      <c r="P2446" s="36"/>
      <c r="Q2446" s="36"/>
      <c r="R2446" s="36"/>
    </row>
    <row r="2447" spans="1:18" s="8" customFormat="1" ht="16.5" hidden="1" customHeight="1" x14ac:dyDescent="0.35">
      <c r="A2447" s="122" t="str">
        <f>'SOW Units'!B466</f>
        <v>21-33.</v>
      </c>
      <c r="B2447" s="542" t="str">
        <f>IF('SOW Units'!C466="","",'SOW Units'!C466)</f>
        <v>P.G or P.E. Review, Evaluation and Certification of a Remedial Action General Report</v>
      </c>
      <c r="C2447" s="543"/>
      <c r="D2447" s="57" t="str">
        <f>IF('SOW Units'!E466="","",'SOW Units'!E466)</f>
        <v>Per Report</v>
      </c>
      <c r="E2447" s="82">
        <f>'SOW Units'!M466</f>
        <v>0</v>
      </c>
      <c r="F2447" s="34">
        <f>'SOW Units'!G466</f>
        <v>133.69</v>
      </c>
      <c r="G2447" s="244">
        <f t="shared" si="481"/>
        <v>0</v>
      </c>
      <c r="H2447" s="85">
        <v>0</v>
      </c>
      <c r="I2447" s="360">
        <f t="shared" si="482"/>
        <v>0</v>
      </c>
      <c r="J2447" s="89">
        <v>0</v>
      </c>
      <c r="K2447" s="244">
        <f t="shared" si="485"/>
        <v>0</v>
      </c>
      <c r="L2447" s="93">
        <f t="shared" si="483"/>
        <v>0</v>
      </c>
      <c r="M2447" s="375">
        <f t="shared" si="484"/>
        <v>0</v>
      </c>
      <c r="N2447" s="225" t="b">
        <f t="shared" si="471"/>
        <v>0</v>
      </c>
      <c r="O2447" s="36"/>
      <c r="P2447" s="36"/>
      <c r="Q2447" s="36"/>
      <c r="R2447" s="36"/>
    </row>
    <row r="2448" spans="1:18" s="8" customFormat="1" ht="32.25" hidden="1" customHeight="1" x14ac:dyDescent="0.35">
      <c r="A2448" s="122" t="str">
        <f>'SOW Units'!B467</f>
        <v>21-34.</v>
      </c>
      <c r="B2448" s="542" t="str">
        <f>IF('SOW Units'!C467="","",'SOW Units'!C467)</f>
        <v>P.G or P.E. Review, Evaluation and Certification of an Interim Remedial Action Report That Includes a Recommendation for System Modification or Significant Change in the Course of Action</v>
      </c>
      <c r="C2448" s="543"/>
      <c r="D2448" s="57" t="str">
        <f>IF('SOW Units'!E467="","",'SOW Units'!E467)</f>
        <v>Per Report</v>
      </c>
      <c r="E2448" s="82">
        <f>'SOW Units'!M467</f>
        <v>0</v>
      </c>
      <c r="F2448" s="34">
        <f>'SOW Units'!G467</f>
        <v>133.69</v>
      </c>
      <c r="G2448" s="244">
        <f t="shared" si="481"/>
        <v>0</v>
      </c>
      <c r="H2448" s="85">
        <v>0</v>
      </c>
      <c r="I2448" s="360">
        <f t="shared" si="482"/>
        <v>0</v>
      </c>
      <c r="J2448" s="89">
        <v>0</v>
      </c>
      <c r="K2448" s="244">
        <f t="shared" si="485"/>
        <v>0</v>
      </c>
      <c r="L2448" s="93">
        <f t="shared" si="483"/>
        <v>0</v>
      </c>
      <c r="M2448" s="375">
        <f t="shared" si="484"/>
        <v>0</v>
      </c>
      <c r="N2448" s="225" t="b">
        <f t="shared" si="471"/>
        <v>0</v>
      </c>
      <c r="O2448" s="36"/>
      <c r="P2448" s="36"/>
      <c r="Q2448" s="36"/>
      <c r="R2448" s="36"/>
    </row>
    <row r="2449" spans="1:18" s="8" customFormat="1" ht="16.5" hidden="1" customHeight="1" x14ac:dyDescent="0.35">
      <c r="A2449" s="122" t="str">
        <f>'SOW Units'!B468</f>
        <v>21-35.</v>
      </c>
      <c r="B2449" s="542" t="str">
        <f>IF('SOW Units'!C468="","",'SOW Units'!C468)</f>
        <v>P.E. Review, Evaluation, and Certification of Construction Drawings</v>
      </c>
      <c r="C2449" s="543"/>
      <c r="D2449" s="57" t="str">
        <f>IF('SOW Units'!E468="","",'SOW Units'!E468)</f>
        <v>Per Set of Drawings</v>
      </c>
      <c r="E2449" s="82">
        <f>'SOW Units'!M468</f>
        <v>0</v>
      </c>
      <c r="F2449" s="34">
        <f>'SOW Units'!G468</f>
        <v>267.39999999999998</v>
      </c>
      <c r="G2449" s="244">
        <f t="shared" si="481"/>
        <v>0</v>
      </c>
      <c r="H2449" s="85">
        <v>0</v>
      </c>
      <c r="I2449" s="360">
        <f t="shared" si="482"/>
        <v>0</v>
      </c>
      <c r="J2449" s="89">
        <v>0</v>
      </c>
      <c r="K2449" s="244">
        <f t="shared" si="485"/>
        <v>0</v>
      </c>
      <c r="L2449" s="93">
        <f t="shared" si="483"/>
        <v>0</v>
      </c>
      <c r="M2449" s="375">
        <f t="shared" si="484"/>
        <v>0</v>
      </c>
      <c r="N2449" s="225" t="b">
        <f t="shared" si="471"/>
        <v>0</v>
      </c>
      <c r="O2449" s="36"/>
      <c r="P2449" s="36"/>
      <c r="Q2449" s="36"/>
      <c r="R2449" s="36"/>
    </row>
    <row r="2450" spans="1:18" s="9" customFormat="1" ht="16.5" hidden="1" customHeight="1" x14ac:dyDescent="0.35">
      <c r="A2450" s="122" t="str">
        <f>'SOW Units'!B469</f>
        <v>21-36.</v>
      </c>
      <c r="B2450" s="542" t="str">
        <f>IF('SOW Units'!C469="","",'SOW Units'!C469)</f>
        <v>P.E. Review, Evaluation, and Certification of Annual PARM Report</v>
      </c>
      <c r="C2450" s="543"/>
      <c r="D2450" s="57" t="str">
        <f>IF('SOW Units'!E469="","",'SOW Units'!E469)</f>
        <v>Per Report</v>
      </c>
      <c r="E2450" s="82">
        <f>'SOW Units'!M469</f>
        <v>0</v>
      </c>
      <c r="F2450" s="34">
        <f>'SOW Units'!G469</f>
        <v>267.39999999999998</v>
      </c>
      <c r="G2450" s="244">
        <f t="shared" si="481"/>
        <v>0</v>
      </c>
      <c r="H2450" s="85">
        <v>0</v>
      </c>
      <c r="I2450" s="360">
        <f t="shared" si="482"/>
        <v>0</v>
      </c>
      <c r="J2450" s="89">
        <v>0</v>
      </c>
      <c r="K2450" s="244">
        <f t="shared" si="485"/>
        <v>0</v>
      </c>
      <c r="L2450" s="93">
        <f t="shared" si="483"/>
        <v>0</v>
      </c>
      <c r="M2450" s="375">
        <f t="shared" si="484"/>
        <v>0</v>
      </c>
      <c r="N2450" s="225" t="b">
        <f t="shared" si="471"/>
        <v>0</v>
      </c>
      <c r="O2450" s="45"/>
      <c r="P2450" s="45"/>
      <c r="Q2450" s="45"/>
      <c r="R2450" s="45"/>
    </row>
    <row r="2451" spans="1:18" s="8" customFormat="1" ht="16.5" hidden="1" customHeight="1" x14ac:dyDescent="0.35">
      <c r="A2451" s="210" t="str">
        <f>'SOW Units'!B470</f>
        <v>22.</v>
      </c>
      <c r="B2451" s="544" t="str">
        <f>IF('SOW Units'!C470="","",'SOW Units'!C470)</f>
        <v>MISCELLANEOUS ITEMS</v>
      </c>
      <c r="C2451" s="545"/>
      <c r="D2451" s="354" t="str">
        <f>IF('SOW Units'!E470="","",'SOW Units'!E470)</f>
        <v>'</v>
      </c>
      <c r="E2451" s="212"/>
      <c r="F2451" s="199"/>
      <c r="G2451" s="213"/>
      <c r="H2451" s="214"/>
      <c r="I2451" s="362"/>
      <c r="J2451" s="215"/>
      <c r="K2451" s="213"/>
      <c r="L2451" s="216"/>
      <c r="M2451" s="376"/>
      <c r="N2451" s="225" t="b">
        <f t="shared" si="471"/>
        <v>0</v>
      </c>
      <c r="O2451" s="36"/>
      <c r="P2451" s="36"/>
      <c r="Q2451" s="36"/>
      <c r="R2451" s="36"/>
    </row>
    <row r="2452" spans="1:18" s="8" customFormat="1" ht="33" hidden="1" customHeight="1" x14ac:dyDescent="0.35">
      <c r="A2452" s="122" t="str">
        <f>'SOW Units'!B471</f>
        <v>22-1.</v>
      </c>
      <c r="B2452" s="542" t="str">
        <f>IF('SOW Units'!C471="","",'SOW Units'!C471)</f>
        <v/>
      </c>
      <c r="C2452" s="543"/>
      <c r="D2452" s="57" t="str">
        <f>IF('SOW Units'!E471="","",'SOW Units'!E471)</f>
        <v>Reimbursable*</v>
      </c>
      <c r="E2452" s="82">
        <f>'SOW Units'!M471</f>
        <v>0</v>
      </c>
      <c r="F2452" s="34">
        <f>'SOW Units'!G471</f>
        <v>1</v>
      </c>
      <c r="G2452" s="244">
        <f t="shared" ref="G2452:G2481" si="486">$F2452*E2452</f>
        <v>0</v>
      </c>
      <c r="H2452" s="85">
        <v>0</v>
      </c>
      <c r="I2452" s="360">
        <f t="shared" ref="I2452:I2481" si="487">H2452*F2452</f>
        <v>0</v>
      </c>
      <c r="J2452" s="89">
        <v>0</v>
      </c>
      <c r="K2452" s="244">
        <f t="shared" si="485"/>
        <v>0</v>
      </c>
      <c r="L2452" s="93">
        <f t="shared" ref="L2452:L2481" si="488">E2452-H2452-J2452</f>
        <v>0</v>
      </c>
      <c r="M2452" s="375">
        <f t="shared" ref="M2452:M2481" si="489">G2452-I2452-K2452</f>
        <v>0</v>
      </c>
      <c r="N2452" s="225" t="b">
        <f t="shared" si="471"/>
        <v>0</v>
      </c>
      <c r="O2452" s="36"/>
      <c r="P2452" s="36"/>
      <c r="Q2452" s="36"/>
      <c r="R2452" s="36"/>
    </row>
    <row r="2453" spans="1:18" s="8" customFormat="1" ht="33" hidden="1" customHeight="1" x14ac:dyDescent="0.35">
      <c r="A2453" s="122" t="str">
        <f>'SOW Units'!B472</f>
        <v>22-2.</v>
      </c>
      <c r="B2453" s="542" t="str">
        <f>IF('SOW Units'!C472="","",'SOW Units'!C472)</f>
        <v/>
      </c>
      <c r="C2453" s="543"/>
      <c r="D2453" s="57" t="str">
        <f>IF('SOW Units'!E472="","",'SOW Units'!E472)</f>
        <v>Reimbursable*</v>
      </c>
      <c r="E2453" s="82">
        <f>'SOW Units'!M472</f>
        <v>0</v>
      </c>
      <c r="F2453" s="34">
        <f>'SOW Units'!G472</f>
        <v>1</v>
      </c>
      <c r="G2453" s="244">
        <f t="shared" si="486"/>
        <v>0</v>
      </c>
      <c r="H2453" s="85">
        <v>0</v>
      </c>
      <c r="I2453" s="360">
        <f t="shared" si="487"/>
        <v>0</v>
      </c>
      <c r="J2453" s="89">
        <v>0</v>
      </c>
      <c r="K2453" s="244">
        <f t="shared" si="485"/>
        <v>0</v>
      </c>
      <c r="L2453" s="93">
        <f t="shared" si="488"/>
        <v>0</v>
      </c>
      <c r="M2453" s="375">
        <f t="shared" si="489"/>
        <v>0</v>
      </c>
      <c r="N2453" s="225" t="b">
        <f t="shared" si="471"/>
        <v>0</v>
      </c>
      <c r="O2453" s="36"/>
      <c r="P2453" s="36"/>
      <c r="Q2453" s="36"/>
      <c r="R2453" s="36"/>
    </row>
    <row r="2454" spans="1:18" s="8" customFormat="1" ht="33" hidden="1" customHeight="1" x14ac:dyDescent="0.35">
      <c r="A2454" s="122" t="str">
        <f>'SOW Units'!B473</f>
        <v>22-3.</v>
      </c>
      <c r="B2454" s="542" t="str">
        <f>IF('SOW Units'!C473="","",'SOW Units'!C473)</f>
        <v/>
      </c>
      <c r="C2454" s="543"/>
      <c r="D2454" s="57" t="str">
        <f>IF('SOW Units'!E473="","",'SOW Units'!E473)</f>
        <v>Reimbursable*</v>
      </c>
      <c r="E2454" s="82">
        <f>'SOW Units'!M473</f>
        <v>0</v>
      </c>
      <c r="F2454" s="34">
        <f>'SOW Units'!G473</f>
        <v>1</v>
      </c>
      <c r="G2454" s="244">
        <f t="shared" si="486"/>
        <v>0</v>
      </c>
      <c r="H2454" s="85">
        <v>0</v>
      </c>
      <c r="I2454" s="360">
        <f t="shared" si="487"/>
        <v>0</v>
      </c>
      <c r="J2454" s="89">
        <v>0</v>
      </c>
      <c r="K2454" s="244">
        <f t="shared" si="485"/>
        <v>0</v>
      </c>
      <c r="L2454" s="93">
        <f t="shared" si="488"/>
        <v>0</v>
      </c>
      <c r="M2454" s="375">
        <f t="shared" si="489"/>
        <v>0</v>
      </c>
      <c r="N2454" s="225" t="b">
        <f t="shared" si="471"/>
        <v>0</v>
      </c>
      <c r="O2454" s="36"/>
      <c r="P2454" s="36"/>
      <c r="Q2454" s="36"/>
      <c r="R2454" s="36"/>
    </row>
    <row r="2455" spans="1:18" s="8" customFormat="1" ht="33" hidden="1" customHeight="1" x14ac:dyDescent="0.35">
      <c r="A2455" s="122" t="str">
        <f>'SOW Units'!B474</f>
        <v>22-4.</v>
      </c>
      <c r="B2455" s="542" t="str">
        <f>IF('SOW Units'!C474="","",'SOW Units'!C474)</f>
        <v/>
      </c>
      <c r="C2455" s="543"/>
      <c r="D2455" s="57" t="str">
        <f>IF('SOW Units'!E474="","",'SOW Units'!E474)</f>
        <v>Reimbursable*</v>
      </c>
      <c r="E2455" s="82">
        <f>'SOW Units'!M474</f>
        <v>0</v>
      </c>
      <c r="F2455" s="34">
        <f>'SOW Units'!G474</f>
        <v>1</v>
      </c>
      <c r="G2455" s="244">
        <f t="shared" si="486"/>
        <v>0</v>
      </c>
      <c r="H2455" s="85">
        <v>0</v>
      </c>
      <c r="I2455" s="360">
        <f t="shared" si="487"/>
        <v>0</v>
      </c>
      <c r="J2455" s="89">
        <v>0</v>
      </c>
      <c r="K2455" s="244">
        <f t="shared" si="485"/>
        <v>0</v>
      </c>
      <c r="L2455" s="93">
        <f t="shared" si="488"/>
        <v>0</v>
      </c>
      <c r="M2455" s="375">
        <f t="shared" si="489"/>
        <v>0</v>
      </c>
      <c r="N2455" s="225" t="b">
        <f t="shared" si="471"/>
        <v>0</v>
      </c>
      <c r="O2455" s="36"/>
      <c r="P2455" s="36"/>
      <c r="Q2455" s="36"/>
      <c r="R2455" s="36"/>
    </row>
    <row r="2456" spans="1:18" s="8" customFormat="1" ht="33" hidden="1" customHeight="1" x14ac:dyDescent="0.35">
      <c r="A2456" s="122" t="str">
        <f>'SOW Units'!B475</f>
        <v>22-5.</v>
      </c>
      <c r="B2456" s="542" t="str">
        <f>IF('SOW Units'!C475="","",'SOW Units'!C475)</f>
        <v/>
      </c>
      <c r="C2456" s="543"/>
      <c r="D2456" s="57" t="str">
        <f>IF('SOW Units'!E475="","",'SOW Units'!E475)</f>
        <v>Reimbursable*</v>
      </c>
      <c r="E2456" s="82">
        <f>'SOW Units'!M475</f>
        <v>0</v>
      </c>
      <c r="F2456" s="34">
        <f>'SOW Units'!G475</f>
        <v>1</v>
      </c>
      <c r="G2456" s="244">
        <f t="shared" si="486"/>
        <v>0</v>
      </c>
      <c r="H2456" s="85">
        <v>0</v>
      </c>
      <c r="I2456" s="360">
        <f t="shared" si="487"/>
        <v>0</v>
      </c>
      <c r="J2456" s="89">
        <v>0</v>
      </c>
      <c r="K2456" s="244">
        <f t="shared" si="485"/>
        <v>0</v>
      </c>
      <c r="L2456" s="93">
        <f t="shared" si="488"/>
        <v>0</v>
      </c>
      <c r="M2456" s="375">
        <f t="shared" si="489"/>
        <v>0</v>
      </c>
      <c r="N2456" s="225" t="b">
        <f t="shared" si="471"/>
        <v>0</v>
      </c>
      <c r="O2456" s="36"/>
      <c r="P2456" s="36"/>
      <c r="Q2456" s="36"/>
      <c r="R2456" s="36"/>
    </row>
    <row r="2457" spans="1:18" s="8" customFormat="1" ht="33" hidden="1" customHeight="1" x14ac:dyDescent="0.35">
      <c r="A2457" s="122" t="str">
        <f>'SOW Units'!B476</f>
        <v>22-6.</v>
      </c>
      <c r="B2457" s="542" t="str">
        <f>IF('SOW Units'!C476="","",'SOW Units'!C476)</f>
        <v/>
      </c>
      <c r="C2457" s="543"/>
      <c r="D2457" s="57" t="str">
        <f>IF('SOW Units'!E476="","",'SOW Units'!E476)</f>
        <v>Reimbursable*</v>
      </c>
      <c r="E2457" s="82">
        <f>'SOW Units'!M476</f>
        <v>0</v>
      </c>
      <c r="F2457" s="34">
        <f>'SOW Units'!G476</f>
        <v>1</v>
      </c>
      <c r="G2457" s="244">
        <f t="shared" si="486"/>
        <v>0</v>
      </c>
      <c r="H2457" s="85">
        <v>0</v>
      </c>
      <c r="I2457" s="360">
        <f t="shared" si="487"/>
        <v>0</v>
      </c>
      <c r="J2457" s="89">
        <v>0</v>
      </c>
      <c r="K2457" s="244">
        <f t="shared" si="485"/>
        <v>0</v>
      </c>
      <c r="L2457" s="93">
        <f t="shared" si="488"/>
        <v>0</v>
      </c>
      <c r="M2457" s="375">
        <f t="shared" si="489"/>
        <v>0</v>
      </c>
      <c r="N2457" s="225" t="b">
        <f t="shared" si="471"/>
        <v>0</v>
      </c>
      <c r="O2457" s="36"/>
      <c r="P2457" s="36"/>
      <c r="Q2457" s="36"/>
      <c r="R2457" s="36"/>
    </row>
    <row r="2458" spans="1:18" s="8" customFormat="1" ht="33" hidden="1" customHeight="1" x14ac:dyDescent="0.35">
      <c r="A2458" s="122" t="str">
        <f>'SOW Units'!B477</f>
        <v>22-7.</v>
      </c>
      <c r="B2458" s="542" t="str">
        <f>IF('SOW Units'!C477="","",'SOW Units'!C477)</f>
        <v/>
      </c>
      <c r="C2458" s="543"/>
      <c r="D2458" s="57" t="str">
        <f>IF('SOW Units'!E477="","",'SOW Units'!E477)</f>
        <v>Reimbursable*</v>
      </c>
      <c r="E2458" s="82">
        <f>'SOW Units'!M477</f>
        <v>0</v>
      </c>
      <c r="F2458" s="34">
        <f>'SOW Units'!G477</f>
        <v>1</v>
      </c>
      <c r="G2458" s="244">
        <f t="shared" si="486"/>
        <v>0</v>
      </c>
      <c r="H2458" s="85">
        <v>0</v>
      </c>
      <c r="I2458" s="360">
        <f t="shared" si="487"/>
        <v>0</v>
      </c>
      <c r="J2458" s="89">
        <v>0</v>
      </c>
      <c r="K2458" s="244">
        <f t="shared" si="485"/>
        <v>0</v>
      </c>
      <c r="L2458" s="93">
        <f t="shared" si="488"/>
        <v>0</v>
      </c>
      <c r="M2458" s="375">
        <f t="shared" si="489"/>
        <v>0</v>
      </c>
      <c r="N2458" s="225" t="b">
        <f t="shared" si="471"/>
        <v>0</v>
      </c>
      <c r="O2458" s="36"/>
      <c r="P2458" s="36"/>
      <c r="Q2458" s="36"/>
      <c r="R2458" s="36"/>
    </row>
    <row r="2459" spans="1:18" s="8" customFormat="1" ht="33" hidden="1" customHeight="1" x14ac:dyDescent="0.35">
      <c r="A2459" s="122" t="str">
        <f>'SOW Units'!B478</f>
        <v>22-8.</v>
      </c>
      <c r="B2459" s="542" t="str">
        <f>IF('SOW Units'!C478="","",'SOW Units'!C478)</f>
        <v/>
      </c>
      <c r="C2459" s="543"/>
      <c r="D2459" s="57" t="str">
        <f>IF('SOW Units'!E478="","",'SOW Units'!E478)</f>
        <v>Reimbursable*</v>
      </c>
      <c r="E2459" s="82">
        <f>'SOW Units'!M478</f>
        <v>0</v>
      </c>
      <c r="F2459" s="34">
        <f>'SOW Units'!G478</f>
        <v>1</v>
      </c>
      <c r="G2459" s="244">
        <f t="shared" si="486"/>
        <v>0</v>
      </c>
      <c r="H2459" s="85">
        <v>0</v>
      </c>
      <c r="I2459" s="360">
        <f t="shared" si="487"/>
        <v>0</v>
      </c>
      <c r="J2459" s="89">
        <v>0</v>
      </c>
      <c r="K2459" s="244">
        <f t="shared" si="485"/>
        <v>0</v>
      </c>
      <c r="L2459" s="93">
        <f t="shared" si="488"/>
        <v>0</v>
      </c>
      <c r="M2459" s="375">
        <f t="shared" si="489"/>
        <v>0</v>
      </c>
      <c r="N2459" s="225" t="b">
        <f t="shared" si="471"/>
        <v>0</v>
      </c>
      <c r="O2459" s="36"/>
      <c r="P2459" s="36"/>
      <c r="Q2459" s="36"/>
      <c r="R2459" s="36"/>
    </row>
    <row r="2460" spans="1:18" s="8" customFormat="1" ht="33" hidden="1" customHeight="1" x14ac:dyDescent="0.35">
      <c r="A2460" s="122" t="str">
        <f>'SOW Units'!B479</f>
        <v>22-9.</v>
      </c>
      <c r="B2460" s="542" t="str">
        <f>IF('SOW Units'!C479="","",'SOW Units'!C479)</f>
        <v/>
      </c>
      <c r="C2460" s="543"/>
      <c r="D2460" s="57" t="str">
        <f>IF('SOW Units'!E479="","",'SOW Units'!E479)</f>
        <v>Reimbursable*</v>
      </c>
      <c r="E2460" s="82">
        <f>'SOW Units'!M479</f>
        <v>0</v>
      </c>
      <c r="F2460" s="34">
        <f>'SOW Units'!G479</f>
        <v>1</v>
      </c>
      <c r="G2460" s="244">
        <f t="shared" si="486"/>
        <v>0</v>
      </c>
      <c r="H2460" s="85">
        <v>0</v>
      </c>
      <c r="I2460" s="360">
        <f t="shared" si="487"/>
        <v>0</v>
      </c>
      <c r="J2460" s="89">
        <v>0</v>
      </c>
      <c r="K2460" s="244">
        <f t="shared" si="485"/>
        <v>0</v>
      </c>
      <c r="L2460" s="93">
        <f t="shared" si="488"/>
        <v>0</v>
      </c>
      <c r="M2460" s="375">
        <f t="shared" si="489"/>
        <v>0</v>
      </c>
      <c r="N2460" s="225" t="b">
        <f t="shared" si="471"/>
        <v>0</v>
      </c>
      <c r="O2460" s="36"/>
      <c r="P2460" s="36"/>
      <c r="Q2460" s="36"/>
      <c r="R2460" s="36"/>
    </row>
    <row r="2461" spans="1:18" s="8" customFormat="1" ht="33" hidden="1" customHeight="1" x14ac:dyDescent="0.35">
      <c r="A2461" s="122" t="str">
        <f>'SOW Units'!B480</f>
        <v>22-10.</v>
      </c>
      <c r="B2461" s="542" t="str">
        <f>IF('SOW Units'!C480="","",'SOW Units'!C480)</f>
        <v/>
      </c>
      <c r="C2461" s="543"/>
      <c r="D2461" s="57" t="str">
        <f>IF('SOW Units'!E480="","",'SOW Units'!E480)</f>
        <v>Reimbursable*</v>
      </c>
      <c r="E2461" s="82">
        <f>'SOW Units'!M480</f>
        <v>0</v>
      </c>
      <c r="F2461" s="34">
        <f>'SOW Units'!G480</f>
        <v>1</v>
      </c>
      <c r="G2461" s="244">
        <f t="shared" si="486"/>
        <v>0</v>
      </c>
      <c r="H2461" s="85">
        <v>0</v>
      </c>
      <c r="I2461" s="360">
        <f t="shared" si="487"/>
        <v>0</v>
      </c>
      <c r="J2461" s="89">
        <v>0</v>
      </c>
      <c r="K2461" s="244">
        <f t="shared" si="485"/>
        <v>0</v>
      </c>
      <c r="L2461" s="93">
        <f t="shared" si="488"/>
        <v>0</v>
      </c>
      <c r="M2461" s="375">
        <f t="shared" si="489"/>
        <v>0</v>
      </c>
      <c r="N2461" s="225" t="b">
        <f t="shared" si="471"/>
        <v>0</v>
      </c>
      <c r="O2461" s="36"/>
      <c r="P2461" s="36"/>
      <c r="Q2461" s="36"/>
      <c r="R2461" s="36"/>
    </row>
    <row r="2462" spans="1:18" s="8" customFormat="1" ht="33" hidden="1" customHeight="1" x14ac:dyDescent="0.35">
      <c r="A2462" s="122" t="str">
        <f>'SOW Units'!B481</f>
        <v>22-11.</v>
      </c>
      <c r="B2462" s="542" t="str">
        <f>IF('SOW Units'!C481="","",'SOW Units'!C481)</f>
        <v/>
      </c>
      <c r="C2462" s="543"/>
      <c r="D2462" s="57" t="str">
        <f>IF('SOW Units'!E481="","",'SOW Units'!E481)</f>
        <v>Reimbursable*</v>
      </c>
      <c r="E2462" s="82">
        <f>'SOW Units'!M481</f>
        <v>0</v>
      </c>
      <c r="F2462" s="34">
        <f>'SOW Units'!G481</f>
        <v>1</v>
      </c>
      <c r="G2462" s="244">
        <f t="shared" si="486"/>
        <v>0</v>
      </c>
      <c r="H2462" s="85">
        <v>0</v>
      </c>
      <c r="I2462" s="360">
        <f t="shared" si="487"/>
        <v>0</v>
      </c>
      <c r="J2462" s="89">
        <v>0</v>
      </c>
      <c r="K2462" s="244">
        <f t="shared" si="485"/>
        <v>0</v>
      </c>
      <c r="L2462" s="93">
        <f t="shared" si="488"/>
        <v>0</v>
      </c>
      <c r="M2462" s="375">
        <f t="shared" si="489"/>
        <v>0</v>
      </c>
      <c r="N2462" s="225" t="b">
        <f t="shared" si="471"/>
        <v>0</v>
      </c>
      <c r="O2462" s="36"/>
      <c r="P2462" s="36"/>
      <c r="Q2462" s="36"/>
      <c r="R2462" s="36"/>
    </row>
    <row r="2463" spans="1:18" s="8" customFormat="1" ht="33" hidden="1" customHeight="1" x14ac:dyDescent="0.35">
      <c r="A2463" s="122" t="str">
        <f>'SOW Units'!B482</f>
        <v>22-12.</v>
      </c>
      <c r="B2463" s="542" t="str">
        <f>IF('SOW Units'!C482="","",'SOW Units'!C482)</f>
        <v/>
      </c>
      <c r="C2463" s="543"/>
      <c r="D2463" s="57" t="str">
        <f>IF('SOW Units'!E482="","",'SOW Units'!E482)</f>
        <v>Reimbursable*</v>
      </c>
      <c r="E2463" s="82">
        <f>'SOW Units'!M482</f>
        <v>0</v>
      </c>
      <c r="F2463" s="34">
        <f>'SOW Units'!G482</f>
        <v>1</v>
      </c>
      <c r="G2463" s="244">
        <f t="shared" si="486"/>
        <v>0</v>
      </c>
      <c r="H2463" s="85">
        <v>0</v>
      </c>
      <c r="I2463" s="360">
        <f t="shared" si="487"/>
        <v>0</v>
      </c>
      <c r="J2463" s="89">
        <v>0</v>
      </c>
      <c r="K2463" s="244">
        <f t="shared" si="485"/>
        <v>0</v>
      </c>
      <c r="L2463" s="93">
        <f t="shared" si="488"/>
        <v>0</v>
      </c>
      <c r="M2463" s="375">
        <f t="shared" si="489"/>
        <v>0</v>
      </c>
      <c r="N2463" s="225" t="b">
        <f t="shared" si="471"/>
        <v>0</v>
      </c>
      <c r="O2463" s="36"/>
      <c r="P2463" s="36"/>
      <c r="Q2463" s="36"/>
      <c r="R2463" s="36"/>
    </row>
    <row r="2464" spans="1:18" s="8" customFormat="1" ht="33" hidden="1" customHeight="1" x14ac:dyDescent="0.35">
      <c r="A2464" s="122" t="str">
        <f>'SOW Units'!B483</f>
        <v>22-13.</v>
      </c>
      <c r="B2464" s="542" t="str">
        <f>IF('SOW Units'!C483="","",'SOW Units'!C483)</f>
        <v/>
      </c>
      <c r="C2464" s="543"/>
      <c r="D2464" s="57" t="str">
        <f>IF('SOW Units'!E483="","",'SOW Units'!E483)</f>
        <v>Reimbursable*</v>
      </c>
      <c r="E2464" s="82">
        <f>'SOW Units'!M483</f>
        <v>0</v>
      </c>
      <c r="F2464" s="34">
        <f>'SOW Units'!G483</f>
        <v>1</v>
      </c>
      <c r="G2464" s="244">
        <f t="shared" si="486"/>
        <v>0</v>
      </c>
      <c r="H2464" s="85">
        <v>0</v>
      </c>
      <c r="I2464" s="360">
        <f t="shared" si="487"/>
        <v>0</v>
      </c>
      <c r="J2464" s="89">
        <v>0</v>
      </c>
      <c r="K2464" s="244">
        <f t="shared" si="485"/>
        <v>0</v>
      </c>
      <c r="L2464" s="93">
        <f t="shared" si="488"/>
        <v>0</v>
      </c>
      <c r="M2464" s="375">
        <f t="shared" si="489"/>
        <v>0</v>
      </c>
      <c r="N2464" s="225" t="b">
        <f t="shared" si="471"/>
        <v>0</v>
      </c>
      <c r="O2464" s="36"/>
      <c r="P2464" s="36"/>
      <c r="Q2464" s="36"/>
      <c r="R2464" s="36"/>
    </row>
    <row r="2465" spans="1:18" s="8" customFormat="1" ht="33" hidden="1" customHeight="1" x14ac:dyDescent="0.35">
      <c r="A2465" s="122" t="str">
        <f>'SOW Units'!B484</f>
        <v>22-14.</v>
      </c>
      <c r="B2465" s="542" t="str">
        <f>IF('SOW Units'!C484="","",'SOW Units'!C484)</f>
        <v/>
      </c>
      <c r="C2465" s="543"/>
      <c r="D2465" s="57" t="str">
        <f>IF('SOW Units'!E484="","",'SOW Units'!E484)</f>
        <v>Reimbursable*</v>
      </c>
      <c r="E2465" s="82">
        <f>'SOW Units'!M484</f>
        <v>0</v>
      </c>
      <c r="F2465" s="34">
        <f>'SOW Units'!G484</f>
        <v>1</v>
      </c>
      <c r="G2465" s="244">
        <f t="shared" si="486"/>
        <v>0</v>
      </c>
      <c r="H2465" s="85">
        <v>0</v>
      </c>
      <c r="I2465" s="360">
        <f t="shared" si="487"/>
        <v>0</v>
      </c>
      <c r="J2465" s="89">
        <v>0</v>
      </c>
      <c r="K2465" s="244">
        <f t="shared" si="485"/>
        <v>0</v>
      </c>
      <c r="L2465" s="93">
        <f t="shared" si="488"/>
        <v>0</v>
      </c>
      <c r="M2465" s="375">
        <f t="shared" si="489"/>
        <v>0</v>
      </c>
      <c r="N2465" s="225" t="b">
        <f t="shared" si="471"/>
        <v>0</v>
      </c>
      <c r="O2465" s="36"/>
      <c r="P2465" s="36"/>
      <c r="Q2465" s="36"/>
      <c r="R2465" s="36"/>
    </row>
    <row r="2466" spans="1:18" s="8" customFormat="1" ht="33" hidden="1" customHeight="1" x14ac:dyDescent="0.35">
      <c r="A2466" s="122" t="str">
        <f>'SOW Units'!B485</f>
        <v>22-15.</v>
      </c>
      <c r="B2466" s="542" t="str">
        <f>IF('SOW Units'!C485="","",'SOW Units'!C485)</f>
        <v/>
      </c>
      <c r="C2466" s="543"/>
      <c r="D2466" s="57" t="str">
        <f>IF('SOW Units'!E485="","",'SOW Units'!E485)</f>
        <v>Reimbursable*</v>
      </c>
      <c r="E2466" s="82">
        <f>'SOW Units'!M485</f>
        <v>0</v>
      </c>
      <c r="F2466" s="34">
        <f>'SOW Units'!G485</f>
        <v>1</v>
      </c>
      <c r="G2466" s="244">
        <f t="shared" si="486"/>
        <v>0</v>
      </c>
      <c r="H2466" s="85">
        <v>0</v>
      </c>
      <c r="I2466" s="360">
        <f t="shared" si="487"/>
        <v>0</v>
      </c>
      <c r="J2466" s="89">
        <v>0</v>
      </c>
      <c r="K2466" s="244">
        <f t="shared" si="485"/>
        <v>0</v>
      </c>
      <c r="L2466" s="93">
        <f t="shared" si="488"/>
        <v>0</v>
      </c>
      <c r="M2466" s="375">
        <f t="shared" si="489"/>
        <v>0</v>
      </c>
      <c r="N2466" s="225" t="b">
        <f t="shared" si="471"/>
        <v>0</v>
      </c>
      <c r="O2466" s="36"/>
      <c r="P2466" s="36"/>
      <c r="Q2466" s="36"/>
      <c r="R2466" s="36"/>
    </row>
    <row r="2467" spans="1:18" s="8" customFormat="1" ht="33" hidden="1" customHeight="1" x14ac:dyDescent="0.35">
      <c r="A2467" s="122" t="str">
        <f>'SOW Units'!B486</f>
        <v>22-16.</v>
      </c>
      <c r="B2467" s="542" t="str">
        <f>IF('SOW Units'!C486="","",'SOW Units'!C486)</f>
        <v/>
      </c>
      <c r="C2467" s="543"/>
      <c r="D2467" s="57" t="str">
        <f>IF('SOW Units'!E486="","",'SOW Units'!E486)</f>
        <v>Reimbursable*</v>
      </c>
      <c r="E2467" s="82">
        <f>'SOW Units'!M486</f>
        <v>0</v>
      </c>
      <c r="F2467" s="34">
        <f>'SOW Units'!G486</f>
        <v>1</v>
      </c>
      <c r="G2467" s="244">
        <f t="shared" si="486"/>
        <v>0</v>
      </c>
      <c r="H2467" s="85">
        <v>0</v>
      </c>
      <c r="I2467" s="360">
        <f t="shared" si="487"/>
        <v>0</v>
      </c>
      <c r="J2467" s="89">
        <v>0</v>
      </c>
      <c r="K2467" s="244">
        <f t="shared" si="485"/>
        <v>0</v>
      </c>
      <c r="L2467" s="93">
        <f t="shared" si="488"/>
        <v>0</v>
      </c>
      <c r="M2467" s="375">
        <f t="shared" si="489"/>
        <v>0</v>
      </c>
      <c r="N2467" s="225" t="b">
        <f t="shared" si="471"/>
        <v>0</v>
      </c>
      <c r="O2467" s="36"/>
      <c r="P2467" s="36"/>
      <c r="Q2467" s="36"/>
      <c r="R2467" s="36"/>
    </row>
    <row r="2468" spans="1:18" s="8" customFormat="1" ht="33" hidden="1" customHeight="1" x14ac:dyDescent="0.35">
      <c r="A2468" s="122" t="str">
        <f>'SOW Units'!B487</f>
        <v>22-17.</v>
      </c>
      <c r="B2468" s="542" t="str">
        <f>IF('SOW Units'!C487="","",'SOW Units'!C487)</f>
        <v/>
      </c>
      <c r="C2468" s="543"/>
      <c r="D2468" s="57" t="str">
        <f>IF('SOW Units'!E487="","",'SOW Units'!E487)</f>
        <v>Reimbursable*</v>
      </c>
      <c r="E2468" s="82">
        <f>'SOW Units'!M487</f>
        <v>0</v>
      </c>
      <c r="F2468" s="34">
        <f>'SOW Units'!G487</f>
        <v>1</v>
      </c>
      <c r="G2468" s="244">
        <f t="shared" si="486"/>
        <v>0</v>
      </c>
      <c r="H2468" s="85">
        <v>0</v>
      </c>
      <c r="I2468" s="360">
        <f t="shared" si="487"/>
        <v>0</v>
      </c>
      <c r="J2468" s="89">
        <v>0</v>
      </c>
      <c r="K2468" s="244">
        <f t="shared" si="485"/>
        <v>0</v>
      </c>
      <c r="L2468" s="93">
        <f t="shared" si="488"/>
        <v>0</v>
      </c>
      <c r="M2468" s="375">
        <f t="shared" si="489"/>
        <v>0</v>
      </c>
      <c r="N2468" s="225" t="b">
        <f t="shared" si="471"/>
        <v>0</v>
      </c>
      <c r="O2468" s="36"/>
      <c r="P2468" s="36"/>
      <c r="Q2468" s="36"/>
      <c r="R2468" s="36"/>
    </row>
    <row r="2469" spans="1:18" s="8" customFormat="1" ht="33" hidden="1" customHeight="1" x14ac:dyDescent="0.35">
      <c r="A2469" s="122" t="str">
        <f>'SOW Units'!B488</f>
        <v>22-18.</v>
      </c>
      <c r="B2469" s="542" t="str">
        <f>IF('SOW Units'!C488="","",'SOW Units'!C488)</f>
        <v/>
      </c>
      <c r="C2469" s="543"/>
      <c r="D2469" s="57" t="str">
        <f>IF('SOW Units'!E488="","",'SOW Units'!E488)</f>
        <v>Reimbursable*</v>
      </c>
      <c r="E2469" s="82">
        <f>'SOW Units'!M488</f>
        <v>0</v>
      </c>
      <c r="F2469" s="34">
        <f>'SOW Units'!G488</f>
        <v>1</v>
      </c>
      <c r="G2469" s="244">
        <f t="shared" si="486"/>
        <v>0</v>
      </c>
      <c r="H2469" s="85">
        <v>0</v>
      </c>
      <c r="I2469" s="360">
        <f t="shared" si="487"/>
        <v>0</v>
      </c>
      <c r="J2469" s="89">
        <v>0</v>
      </c>
      <c r="K2469" s="244">
        <f t="shared" si="485"/>
        <v>0</v>
      </c>
      <c r="L2469" s="93">
        <f t="shared" si="488"/>
        <v>0</v>
      </c>
      <c r="M2469" s="375">
        <f t="shared" si="489"/>
        <v>0</v>
      </c>
      <c r="N2469" s="225" t="b">
        <f t="shared" si="471"/>
        <v>0</v>
      </c>
      <c r="O2469" s="36"/>
      <c r="P2469" s="36"/>
      <c r="Q2469" s="36"/>
      <c r="R2469" s="36"/>
    </row>
    <row r="2470" spans="1:18" s="8" customFormat="1" ht="33" hidden="1" customHeight="1" x14ac:dyDescent="0.35">
      <c r="A2470" s="122" t="str">
        <f>'SOW Units'!B489</f>
        <v>22-19.</v>
      </c>
      <c r="B2470" s="542" t="str">
        <f>IF('SOW Units'!C489="","",'SOW Units'!C489)</f>
        <v/>
      </c>
      <c r="C2470" s="543"/>
      <c r="D2470" s="57" t="str">
        <f>IF('SOW Units'!E489="","",'SOW Units'!E489)</f>
        <v>Reimbursable*</v>
      </c>
      <c r="E2470" s="82">
        <f>'SOW Units'!M489</f>
        <v>0</v>
      </c>
      <c r="F2470" s="34">
        <f>'SOW Units'!G489</f>
        <v>1</v>
      </c>
      <c r="G2470" s="244">
        <f t="shared" si="486"/>
        <v>0</v>
      </c>
      <c r="H2470" s="85">
        <v>0</v>
      </c>
      <c r="I2470" s="360">
        <f t="shared" si="487"/>
        <v>0</v>
      </c>
      <c r="J2470" s="89">
        <v>0</v>
      </c>
      <c r="K2470" s="244">
        <f t="shared" si="485"/>
        <v>0</v>
      </c>
      <c r="L2470" s="93">
        <f t="shared" si="488"/>
        <v>0</v>
      </c>
      <c r="M2470" s="375">
        <f t="shared" si="489"/>
        <v>0</v>
      </c>
      <c r="N2470" s="225" t="b">
        <f t="shared" si="471"/>
        <v>0</v>
      </c>
      <c r="O2470" s="36"/>
      <c r="P2470" s="36"/>
      <c r="Q2470" s="36"/>
      <c r="R2470" s="36"/>
    </row>
    <row r="2471" spans="1:18" s="8" customFormat="1" ht="33" hidden="1" customHeight="1" x14ac:dyDescent="0.35">
      <c r="A2471" s="122" t="str">
        <f>'SOW Units'!B490</f>
        <v>22-20.</v>
      </c>
      <c r="B2471" s="542" t="str">
        <f>IF('SOW Units'!C490="","",'SOW Units'!C490)</f>
        <v/>
      </c>
      <c r="C2471" s="543"/>
      <c r="D2471" s="57" t="str">
        <f>IF('SOW Units'!E490="","",'SOW Units'!E490)</f>
        <v>Reimbursable*</v>
      </c>
      <c r="E2471" s="82">
        <f>'SOW Units'!M490</f>
        <v>0</v>
      </c>
      <c r="F2471" s="34">
        <f>'SOW Units'!G490</f>
        <v>1</v>
      </c>
      <c r="G2471" s="244">
        <f t="shared" si="486"/>
        <v>0</v>
      </c>
      <c r="H2471" s="85">
        <v>0</v>
      </c>
      <c r="I2471" s="360">
        <f t="shared" si="487"/>
        <v>0</v>
      </c>
      <c r="J2471" s="89">
        <v>0</v>
      </c>
      <c r="K2471" s="244">
        <f t="shared" si="485"/>
        <v>0</v>
      </c>
      <c r="L2471" s="93">
        <f t="shared" si="488"/>
        <v>0</v>
      </c>
      <c r="M2471" s="375">
        <f t="shared" si="489"/>
        <v>0</v>
      </c>
      <c r="N2471" s="225" t="b">
        <f t="shared" si="471"/>
        <v>0</v>
      </c>
      <c r="O2471" s="36"/>
      <c r="P2471" s="36"/>
      <c r="Q2471" s="36"/>
      <c r="R2471" s="36"/>
    </row>
    <row r="2472" spans="1:18" s="8" customFormat="1" ht="33" hidden="1" customHeight="1" x14ac:dyDescent="0.35">
      <c r="A2472" s="122" t="str">
        <f>'SOW Units'!B491</f>
        <v>22-21.</v>
      </c>
      <c r="B2472" s="542" t="str">
        <f>IF('SOW Units'!C491="","",'SOW Units'!C491)</f>
        <v/>
      </c>
      <c r="C2472" s="543"/>
      <c r="D2472" s="57" t="str">
        <f>IF('SOW Units'!E491="","",'SOW Units'!E491)</f>
        <v>Reimbursable*</v>
      </c>
      <c r="E2472" s="82">
        <f>'SOW Units'!M491</f>
        <v>0</v>
      </c>
      <c r="F2472" s="34">
        <f>'SOW Units'!G491</f>
        <v>1</v>
      </c>
      <c r="G2472" s="244">
        <f t="shared" si="486"/>
        <v>0</v>
      </c>
      <c r="H2472" s="85">
        <v>0</v>
      </c>
      <c r="I2472" s="360">
        <f t="shared" si="487"/>
        <v>0</v>
      </c>
      <c r="J2472" s="89">
        <v>0</v>
      </c>
      <c r="K2472" s="244">
        <f t="shared" si="485"/>
        <v>0</v>
      </c>
      <c r="L2472" s="93">
        <f t="shared" si="488"/>
        <v>0</v>
      </c>
      <c r="M2472" s="375">
        <f t="shared" si="489"/>
        <v>0</v>
      </c>
      <c r="N2472" s="225" t="b">
        <f t="shared" si="471"/>
        <v>0</v>
      </c>
      <c r="O2472" s="36"/>
      <c r="P2472" s="36"/>
      <c r="Q2472" s="36"/>
      <c r="R2472" s="36"/>
    </row>
    <row r="2473" spans="1:18" s="8" customFormat="1" ht="33" hidden="1" customHeight="1" x14ac:dyDescent="0.35">
      <c r="A2473" s="122" t="str">
        <f>'SOW Units'!B492</f>
        <v>22-22.</v>
      </c>
      <c r="B2473" s="542" t="str">
        <f>IF('SOW Units'!C492="","",'SOW Units'!C492)</f>
        <v/>
      </c>
      <c r="C2473" s="543"/>
      <c r="D2473" s="57" t="str">
        <f>IF('SOW Units'!E492="","",'SOW Units'!E492)</f>
        <v>Reimbursable*</v>
      </c>
      <c r="E2473" s="82">
        <f>'SOW Units'!M492</f>
        <v>0</v>
      </c>
      <c r="F2473" s="34">
        <f>'SOW Units'!G492</f>
        <v>1</v>
      </c>
      <c r="G2473" s="244">
        <f t="shared" si="486"/>
        <v>0</v>
      </c>
      <c r="H2473" s="85">
        <v>0</v>
      </c>
      <c r="I2473" s="360">
        <f t="shared" si="487"/>
        <v>0</v>
      </c>
      <c r="J2473" s="89">
        <v>0</v>
      </c>
      <c r="K2473" s="244">
        <f t="shared" si="485"/>
        <v>0</v>
      </c>
      <c r="L2473" s="93">
        <f t="shared" si="488"/>
        <v>0</v>
      </c>
      <c r="M2473" s="375">
        <f t="shared" si="489"/>
        <v>0</v>
      </c>
      <c r="N2473" s="225" t="b">
        <f t="shared" si="471"/>
        <v>0</v>
      </c>
      <c r="O2473" s="36"/>
      <c r="P2473" s="36"/>
      <c r="Q2473" s="36"/>
      <c r="R2473" s="36"/>
    </row>
    <row r="2474" spans="1:18" s="8" customFormat="1" ht="33" hidden="1" customHeight="1" x14ac:dyDescent="0.35">
      <c r="A2474" s="122" t="str">
        <f>'SOW Units'!B493</f>
        <v>22-23.</v>
      </c>
      <c r="B2474" s="542" t="str">
        <f>IF('SOW Units'!C493="","",'SOW Units'!C493)</f>
        <v/>
      </c>
      <c r="C2474" s="543"/>
      <c r="D2474" s="57" t="str">
        <f>IF('SOW Units'!E493="","",'SOW Units'!E493)</f>
        <v>Reimbursable*</v>
      </c>
      <c r="E2474" s="82">
        <f>'SOW Units'!M493</f>
        <v>0</v>
      </c>
      <c r="F2474" s="34">
        <f>'SOW Units'!G493</f>
        <v>1</v>
      </c>
      <c r="G2474" s="244">
        <f t="shared" si="486"/>
        <v>0</v>
      </c>
      <c r="H2474" s="85">
        <v>0</v>
      </c>
      <c r="I2474" s="360">
        <f t="shared" si="487"/>
        <v>0</v>
      </c>
      <c r="J2474" s="89">
        <v>0</v>
      </c>
      <c r="K2474" s="244">
        <f t="shared" si="485"/>
        <v>0</v>
      </c>
      <c r="L2474" s="93">
        <f t="shared" si="488"/>
        <v>0</v>
      </c>
      <c r="M2474" s="375">
        <f t="shared" si="489"/>
        <v>0</v>
      </c>
      <c r="N2474" s="225" t="b">
        <f t="shared" si="471"/>
        <v>0</v>
      </c>
      <c r="O2474" s="36"/>
      <c r="P2474" s="36"/>
      <c r="Q2474" s="36"/>
      <c r="R2474" s="36"/>
    </row>
    <row r="2475" spans="1:18" s="8" customFormat="1" ht="33" hidden="1" customHeight="1" x14ac:dyDescent="0.35">
      <c r="A2475" s="122" t="str">
        <f>'SOW Units'!B494</f>
        <v>22-24.</v>
      </c>
      <c r="B2475" s="542" t="str">
        <f>IF('SOW Units'!C494="","",'SOW Units'!C494)</f>
        <v/>
      </c>
      <c r="C2475" s="543"/>
      <c r="D2475" s="57" t="str">
        <f>IF('SOW Units'!E494="","",'SOW Units'!E494)</f>
        <v>Reimbursable*</v>
      </c>
      <c r="E2475" s="82">
        <f>'SOW Units'!M494</f>
        <v>0</v>
      </c>
      <c r="F2475" s="34">
        <f>'SOW Units'!G494</f>
        <v>1</v>
      </c>
      <c r="G2475" s="244">
        <f t="shared" si="486"/>
        <v>0</v>
      </c>
      <c r="H2475" s="85">
        <v>0</v>
      </c>
      <c r="I2475" s="360">
        <f t="shared" si="487"/>
        <v>0</v>
      </c>
      <c r="J2475" s="89">
        <v>0</v>
      </c>
      <c r="K2475" s="244">
        <f t="shared" si="485"/>
        <v>0</v>
      </c>
      <c r="L2475" s="93">
        <f t="shared" si="488"/>
        <v>0</v>
      </c>
      <c r="M2475" s="375">
        <f t="shared" si="489"/>
        <v>0</v>
      </c>
      <c r="N2475" s="225" t="b">
        <f t="shared" si="471"/>
        <v>0</v>
      </c>
      <c r="O2475" s="36"/>
      <c r="P2475" s="36"/>
      <c r="Q2475" s="36"/>
      <c r="R2475" s="36"/>
    </row>
    <row r="2476" spans="1:18" s="8" customFormat="1" ht="33" hidden="1" customHeight="1" x14ac:dyDescent="0.35">
      <c r="A2476" s="122" t="str">
        <f>'SOW Units'!B495</f>
        <v>22-25.</v>
      </c>
      <c r="B2476" s="542" t="str">
        <f>IF('SOW Units'!C495="","",'SOW Units'!C495)</f>
        <v/>
      </c>
      <c r="C2476" s="543"/>
      <c r="D2476" s="57" t="str">
        <f>IF('SOW Units'!E495="","",'SOW Units'!E495)</f>
        <v>Reimbursable*</v>
      </c>
      <c r="E2476" s="82">
        <f>'SOW Units'!M495</f>
        <v>0</v>
      </c>
      <c r="F2476" s="34">
        <f>'SOW Units'!G495</f>
        <v>1</v>
      </c>
      <c r="G2476" s="244">
        <f t="shared" si="486"/>
        <v>0</v>
      </c>
      <c r="H2476" s="85">
        <v>0</v>
      </c>
      <c r="I2476" s="360">
        <f t="shared" si="487"/>
        <v>0</v>
      </c>
      <c r="J2476" s="89">
        <v>0</v>
      </c>
      <c r="K2476" s="244">
        <f t="shared" si="485"/>
        <v>0</v>
      </c>
      <c r="L2476" s="93">
        <f t="shared" si="488"/>
        <v>0</v>
      </c>
      <c r="M2476" s="375">
        <f t="shared" si="489"/>
        <v>0</v>
      </c>
      <c r="N2476" s="225" t="b">
        <f t="shared" si="471"/>
        <v>0</v>
      </c>
      <c r="O2476" s="36"/>
      <c r="P2476" s="36"/>
      <c r="Q2476" s="36"/>
      <c r="R2476" s="36"/>
    </row>
    <row r="2477" spans="1:18" s="8" customFormat="1" ht="33" hidden="1" customHeight="1" x14ac:dyDescent="0.35">
      <c r="A2477" s="122" t="str">
        <f>'SOW Units'!B496</f>
        <v>22-26.</v>
      </c>
      <c r="B2477" s="542" t="str">
        <f>IF('SOW Units'!C496="","",'SOW Units'!C496)</f>
        <v/>
      </c>
      <c r="C2477" s="543"/>
      <c r="D2477" s="57" t="str">
        <f>IF('SOW Units'!E496="","",'SOW Units'!E496)</f>
        <v>Reimbursable*</v>
      </c>
      <c r="E2477" s="82">
        <f>'SOW Units'!M496</f>
        <v>0</v>
      </c>
      <c r="F2477" s="34">
        <f>'SOW Units'!G496</f>
        <v>1</v>
      </c>
      <c r="G2477" s="244">
        <f t="shared" si="486"/>
        <v>0</v>
      </c>
      <c r="H2477" s="85">
        <v>0</v>
      </c>
      <c r="I2477" s="360">
        <f t="shared" si="487"/>
        <v>0</v>
      </c>
      <c r="J2477" s="89">
        <v>0</v>
      </c>
      <c r="K2477" s="244">
        <f t="shared" si="485"/>
        <v>0</v>
      </c>
      <c r="L2477" s="93">
        <f t="shared" si="488"/>
        <v>0</v>
      </c>
      <c r="M2477" s="375">
        <f t="shared" si="489"/>
        <v>0</v>
      </c>
      <c r="N2477" s="225" t="b">
        <f t="shared" si="471"/>
        <v>0</v>
      </c>
      <c r="O2477" s="36"/>
      <c r="P2477" s="36"/>
      <c r="Q2477" s="36"/>
      <c r="R2477" s="36"/>
    </row>
    <row r="2478" spans="1:18" s="8" customFormat="1" ht="33" hidden="1" customHeight="1" x14ac:dyDescent="0.35">
      <c r="A2478" s="122" t="str">
        <f>'SOW Units'!B497</f>
        <v>22-27.</v>
      </c>
      <c r="B2478" s="542" t="str">
        <f>IF('SOW Units'!C497="","",'SOW Units'!C497)</f>
        <v/>
      </c>
      <c r="C2478" s="543"/>
      <c r="D2478" s="57" t="str">
        <f>IF('SOW Units'!E497="","",'SOW Units'!E497)</f>
        <v>Reimbursable*</v>
      </c>
      <c r="E2478" s="82">
        <f>'SOW Units'!M497</f>
        <v>0</v>
      </c>
      <c r="F2478" s="34">
        <f>'SOW Units'!G497</f>
        <v>1</v>
      </c>
      <c r="G2478" s="244">
        <f t="shared" si="486"/>
        <v>0</v>
      </c>
      <c r="H2478" s="85">
        <v>0</v>
      </c>
      <c r="I2478" s="360">
        <f t="shared" si="487"/>
        <v>0</v>
      </c>
      <c r="J2478" s="89">
        <v>0</v>
      </c>
      <c r="K2478" s="244">
        <f t="shared" si="485"/>
        <v>0</v>
      </c>
      <c r="L2478" s="93">
        <f t="shared" si="488"/>
        <v>0</v>
      </c>
      <c r="M2478" s="375">
        <f t="shared" si="489"/>
        <v>0</v>
      </c>
      <c r="N2478" s="225" t="b">
        <f t="shared" si="471"/>
        <v>0</v>
      </c>
      <c r="O2478" s="36"/>
      <c r="P2478" s="36"/>
      <c r="Q2478" s="36"/>
      <c r="R2478" s="36"/>
    </row>
    <row r="2479" spans="1:18" s="8" customFormat="1" ht="33" hidden="1" customHeight="1" x14ac:dyDescent="0.35">
      <c r="A2479" s="122" t="str">
        <f>'SOW Units'!B498</f>
        <v>22-28.</v>
      </c>
      <c r="B2479" s="542" t="str">
        <f>IF('SOW Units'!C498="","",'SOW Units'!C498)</f>
        <v/>
      </c>
      <c r="C2479" s="543"/>
      <c r="D2479" s="57" t="str">
        <f>IF('SOW Units'!E498="","",'SOW Units'!E498)</f>
        <v>Reimbursable*</v>
      </c>
      <c r="E2479" s="82">
        <f>'SOW Units'!M498</f>
        <v>0</v>
      </c>
      <c r="F2479" s="34">
        <f>'SOW Units'!G498</f>
        <v>1</v>
      </c>
      <c r="G2479" s="244">
        <f t="shared" si="486"/>
        <v>0</v>
      </c>
      <c r="H2479" s="85">
        <v>0</v>
      </c>
      <c r="I2479" s="360">
        <f t="shared" si="487"/>
        <v>0</v>
      </c>
      <c r="J2479" s="89">
        <v>0</v>
      </c>
      <c r="K2479" s="244">
        <f t="shared" si="485"/>
        <v>0</v>
      </c>
      <c r="L2479" s="93">
        <f t="shared" si="488"/>
        <v>0</v>
      </c>
      <c r="M2479" s="375">
        <f t="shared" si="489"/>
        <v>0</v>
      </c>
      <c r="N2479" s="225" t="b">
        <f t="shared" si="471"/>
        <v>0</v>
      </c>
      <c r="O2479" s="36"/>
      <c r="P2479" s="36"/>
      <c r="Q2479" s="36"/>
      <c r="R2479" s="36"/>
    </row>
    <row r="2480" spans="1:18" s="8" customFormat="1" ht="33" hidden="1" customHeight="1" x14ac:dyDescent="0.35">
      <c r="A2480" s="122" t="str">
        <f>'SOW Units'!B499</f>
        <v>22-29.</v>
      </c>
      <c r="B2480" s="542" t="str">
        <f>IF('SOW Units'!C499="","",'SOW Units'!C499)</f>
        <v/>
      </c>
      <c r="C2480" s="543"/>
      <c r="D2480" s="57" t="str">
        <f>IF('SOW Units'!E499="","",'SOW Units'!E499)</f>
        <v>Reimbursable*</v>
      </c>
      <c r="E2480" s="82">
        <f>'SOW Units'!M499</f>
        <v>0</v>
      </c>
      <c r="F2480" s="34">
        <f>'SOW Units'!G499</f>
        <v>1</v>
      </c>
      <c r="G2480" s="244">
        <f t="shared" si="486"/>
        <v>0</v>
      </c>
      <c r="H2480" s="85">
        <v>0</v>
      </c>
      <c r="I2480" s="360">
        <f t="shared" si="487"/>
        <v>0</v>
      </c>
      <c r="J2480" s="89">
        <v>0</v>
      </c>
      <c r="K2480" s="244">
        <f t="shared" si="485"/>
        <v>0</v>
      </c>
      <c r="L2480" s="93">
        <f t="shared" si="488"/>
        <v>0</v>
      </c>
      <c r="M2480" s="375">
        <f t="shared" si="489"/>
        <v>0</v>
      </c>
      <c r="N2480" s="225" t="b">
        <f t="shared" si="471"/>
        <v>0</v>
      </c>
      <c r="O2480" s="36"/>
      <c r="P2480" s="36"/>
      <c r="Q2480" s="36"/>
      <c r="R2480" s="36"/>
    </row>
    <row r="2481" spans="1:18" s="8" customFormat="1" ht="33" hidden="1" customHeight="1" x14ac:dyDescent="0.35">
      <c r="A2481" s="122" t="str">
        <f>'SOW Units'!B500</f>
        <v>22-30.</v>
      </c>
      <c r="B2481" s="542" t="str">
        <f>IF('SOW Units'!C500="","",'SOW Units'!C500)</f>
        <v/>
      </c>
      <c r="C2481" s="543"/>
      <c r="D2481" s="57" t="str">
        <f>IF('SOW Units'!E500="","",'SOW Units'!E500)</f>
        <v>Reimbursable*</v>
      </c>
      <c r="E2481" s="82">
        <f>'SOW Units'!M500</f>
        <v>0</v>
      </c>
      <c r="F2481" s="34">
        <f>'SOW Units'!G500</f>
        <v>1</v>
      </c>
      <c r="G2481" s="244">
        <f t="shared" si="486"/>
        <v>0</v>
      </c>
      <c r="H2481" s="85">
        <v>0</v>
      </c>
      <c r="I2481" s="360">
        <f t="shared" si="487"/>
        <v>0</v>
      </c>
      <c r="J2481" s="89">
        <v>0</v>
      </c>
      <c r="K2481" s="244">
        <f t="shared" si="485"/>
        <v>0</v>
      </c>
      <c r="L2481" s="93">
        <f t="shared" si="488"/>
        <v>0</v>
      </c>
      <c r="M2481" s="375">
        <f t="shared" si="489"/>
        <v>0</v>
      </c>
      <c r="N2481" s="225" t="b">
        <f t="shared" si="471"/>
        <v>0</v>
      </c>
      <c r="O2481" s="36"/>
      <c r="P2481" s="36"/>
      <c r="Q2481" s="36"/>
      <c r="R2481" s="36"/>
    </row>
    <row r="2482" spans="1:18" s="8" customFormat="1" ht="16.5" hidden="1" customHeight="1" x14ac:dyDescent="0.35">
      <c r="A2482" s="210" t="str">
        <f>'SOW Units'!$B$501</f>
        <v>23.</v>
      </c>
      <c r="B2482" s="544" t="str">
        <f>IF('SOW Units'!$C$501="","",'SOW Units'!$C$501)</f>
        <v>Contingent Funding</v>
      </c>
      <c r="C2482" s="545"/>
      <c r="D2482" s="211"/>
      <c r="E2482" s="212"/>
      <c r="F2482" s="199"/>
      <c r="G2482" s="213"/>
      <c r="H2482" s="214"/>
      <c r="I2482" s="362"/>
      <c r="J2482" s="215"/>
      <c r="K2482" s="213"/>
      <c r="L2482" s="216"/>
      <c r="M2482" s="376"/>
      <c r="N2482" s="225" t="b">
        <f t="shared" ref="N2482:N2483" si="490">IF(E2482&gt;0,TRUE,FALSE)</f>
        <v>0</v>
      </c>
      <c r="O2482" s="36"/>
      <c r="P2482" s="36"/>
      <c r="Q2482" s="36"/>
      <c r="R2482" s="36"/>
    </row>
    <row r="2483" spans="1:18" s="8" customFormat="1" ht="16.5" hidden="1" customHeight="1" thickBot="1" x14ac:dyDescent="0.35">
      <c r="A2483" s="122" t="str">
        <f>'SOW Units'!$B$502</f>
        <v>23-1.</v>
      </c>
      <c r="B2483" s="558" t="str">
        <f>IF('SOW Units'!$C$502="","",'SOW Units'!$C$502)</f>
        <v>Contingent Funding - Allowance only to be used as offset for field change orders</v>
      </c>
      <c r="C2483" s="559"/>
      <c r="D2483" s="57" t="str">
        <f>IF('SOW Units'!$E$502="","",'SOW Units'!$E$502)</f>
        <v>NOT BILLABLE</v>
      </c>
      <c r="E2483" s="82">
        <f>'SOW Units'!$M$502</f>
        <v>0</v>
      </c>
      <c r="F2483" s="34">
        <f>'SOW Units'!$G$502</f>
        <v>1</v>
      </c>
      <c r="G2483" s="244">
        <f t="shared" ref="G2483" si="491">$F2483*E2483</f>
        <v>0</v>
      </c>
      <c r="H2483" s="353" t="s">
        <v>1503</v>
      </c>
      <c r="I2483" s="363">
        <v>0</v>
      </c>
      <c r="J2483" s="133" t="s">
        <v>1503</v>
      </c>
      <c r="K2483" s="351" t="s">
        <v>1503</v>
      </c>
      <c r="L2483" s="93">
        <f>E2483</f>
        <v>0</v>
      </c>
      <c r="M2483" s="375">
        <f>G2483</f>
        <v>0</v>
      </c>
      <c r="N2483" s="225" t="b">
        <f t="shared" si="490"/>
        <v>0</v>
      </c>
      <c r="O2483" s="36"/>
      <c r="P2483" s="36"/>
      <c r="Q2483" s="36"/>
      <c r="R2483" s="36"/>
    </row>
    <row r="2484" spans="1:18" s="331" customFormat="1" ht="16.5" hidden="1" customHeight="1" thickBot="1" x14ac:dyDescent="0.35">
      <c r="A2484" s="333"/>
      <c r="B2484" s="334"/>
      <c r="C2484" s="334"/>
      <c r="D2484" s="335" t="s">
        <v>1205</v>
      </c>
      <c r="E2484" s="336"/>
      <c r="F2484" s="337"/>
      <c r="G2484" s="338">
        <f>(G2485*$J$3)*$J$2</f>
        <v>0</v>
      </c>
      <c r="H2484" s="338">
        <f>G2484-K2484-L2484</f>
        <v>0</v>
      </c>
      <c r="I2484" s="339"/>
      <c r="J2484" s="340"/>
      <c r="K2484" s="338">
        <f>(K2485*$J$3)*$J$2</f>
        <v>0</v>
      </c>
      <c r="L2484" s="338">
        <f>(L2485*$J$3)*$J$2</f>
        <v>0</v>
      </c>
      <c r="M2484" s="341"/>
      <c r="N2484" s="225" t="b">
        <f>$N$1991</f>
        <v>0</v>
      </c>
      <c r="O2484" s="342"/>
      <c r="P2484" s="342"/>
      <c r="Q2484" s="342"/>
      <c r="R2484" s="342"/>
    </row>
    <row r="2485" spans="1:18" s="348" customFormat="1" ht="17.25" hidden="1" customHeight="1" thickBot="1" x14ac:dyDescent="0.35">
      <c r="A2485" s="333"/>
      <c r="B2485" s="334"/>
      <c r="C2485" s="334"/>
      <c r="D2485" s="335" t="s">
        <v>852</v>
      </c>
      <c r="E2485" s="336"/>
      <c r="F2485" s="337"/>
      <c r="G2485" s="338">
        <f>SUM(G1992:G2483)</f>
        <v>0</v>
      </c>
      <c r="H2485" s="346">
        <f>G2485-K2485-L2485</f>
        <v>0</v>
      </c>
      <c r="I2485" s="339"/>
      <c r="J2485" s="340"/>
      <c r="K2485" s="338">
        <f>SUM(K1992:K2481)</f>
        <v>0</v>
      </c>
      <c r="L2485" s="344">
        <f>SUM(M1993:M2483)</f>
        <v>0</v>
      </c>
      <c r="M2485" s="341"/>
      <c r="N2485" s="225" t="b">
        <f>$N$1991</f>
        <v>0</v>
      </c>
      <c r="O2485" s="347"/>
      <c r="P2485" s="347"/>
      <c r="Q2485" s="347"/>
      <c r="R2485" s="347"/>
    </row>
    <row r="2486" spans="1:18" s="8" customFormat="1" ht="17.25" hidden="1" customHeight="1" thickBot="1" x14ac:dyDescent="0.35">
      <c r="A2486" s="565" t="s">
        <v>847</v>
      </c>
      <c r="B2486" s="566"/>
      <c r="C2486" s="566"/>
      <c r="D2486" s="566"/>
      <c r="E2486" s="566"/>
      <c r="F2486" s="566"/>
      <c r="G2486" s="566"/>
      <c r="H2486" s="566"/>
      <c r="I2486" s="566"/>
      <c r="J2486" s="566"/>
      <c r="K2486" s="566"/>
      <c r="L2486" s="567"/>
      <c r="M2486" s="373"/>
      <c r="N2486" s="225" t="b">
        <f>IF(SUM(E2487:E2978)&gt;0,TRUE,FALSE)</f>
        <v>0</v>
      </c>
      <c r="O2486" s="36"/>
      <c r="P2486" s="36"/>
      <c r="Q2486" s="36"/>
      <c r="R2486" s="36"/>
    </row>
    <row r="2487" spans="1:18" s="8" customFormat="1" ht="17.25" hidden="1" customHeight="1" x14ac:dyDescent="0.35">
      <c r="A2487" s="253" t="str">
        <f>'SOW Units'!B11</f>
        <v>1.</v>
      </c>
      <c r="B2487" s="548" t="str">
        <f>IF('SOW Units'!C11="","",'SOW Units'!C11)</f>
        <v>OFFICE ACTIVITIES</v>
      </c>
      <c r="C2487" s="564"/>
      <c r="D2487" s="206" t="str">
        <f>IF('SOW Units'!E11="","",'SOW Units'!E11)</f>
        <v/>
      </c>
      <c r="E2487" s="207"/>
      <c r="F2487" s="194"/>
      <c r="G2487" s="243"/>
      <c r="H2487" s="208"/>
      <c r="I2487" s="359"/>
      <c r="J2487" s="196"/>
      <c r="K2487" s="243"/>
      <c r="L2487" s="209"/>
      <c r="M2487" s="374"/>
      <c r="N2487" s="225" t="b">
        <f t="shared" ref="N2487:N2548" si="492">IF(E2487&gt;0,TRUE,FALSE)</f>
        <v>0</v>
      </c>
      <c r="O2487" s="36"/>
      <c r="P2487" s="36"/>
      <c r="Q2487" s="36"/>
      <c r="R2487" s="36"/>
    </row>
    <row r="2488" spans="1:18" s="8" customFormat="1" ht="16.5" hidden="1" customHeight="1" x14ac:dyDescent="0.35">
      <c r="A2488" s="122" t="str">
        <f>'SOW Units'!B12</f>
        <v>1-1.</v>
      </c>
      <c r="B2488" s="542" t="str">
        <f>IF('SOW Units'!C12="","",'SOW Units'!C12)</f>
        <v>File Review</v>
      </c>
      <c r="C2488" s="543"/>
      <c r="D2488" s="57" t="str">
        <f>IF('SOW Units'!E12="","",'SOW Units'!E12)</f>
        <v>Per Review</v>
      </c>
      <c r="E2488" s="82">
        <f>'SOW Units'!N12</f>
        <v>0</v>
      </c>
      <c r="F2488" s="34">
        <f>'SOW Units'!G12</f>
        <v>633.92999999999995</v>
      </c>
      <c r="G2488" s="244">
        <f>$F2488*E2488</f>
        <v>0</v>
      </c>
      <c r="H2488" s="85">
        <v>0</v>
      </c>
      <c r="I2488" s="360">
        <f>H2488*F2488</f>
        <v>0</v>
      </c>
      <c r="J2488" s="89">
        <v>0</v>
      </c>
      <c r="K2488" s="244">
        <f>$F2488*J2488</f>
        <v>0</v>
      </c>
      <c r="L2488" s="93">
        <f>E2488-H2488-J2488</f>
        <v>0</v>
      </c>
      <c r="M2488" s="375">
        <f>G2488-I2488-K2488</f>
        <v>0</v>
      </c>
      <c r="N2488" s="225" t="b">
        <f t="shared" si="492"/>
        <v>0</v>
      </c>
      <c r="O2488" s="36"/>
      <c r="P2488" s="36"/>
      <c r="Q2488" s="36"/>
      <c r="R2488" s="36"/>
    </row>
    <row r="2489" spans="1:18" s="8" customFormat="1" ht="16.5" hidden="1" customHeight="1" x14ac:dyDescent="0.35">
      <c r="A2489" s="122" t="str">
        <f>'SOW Units'!B13</f>
        <v>1-2.</v>
      </c>
      <c r="B2489" s="542" t="str">
        <f>IF('SOW Units'!C13="","",'SOW Units'!C13)</f>
        <v>Site Health &amp; Safety Plan</v>
      </c>
      <c r="C2489" s="543"/>
      <c r="D2489" s="57" t="str">
        <f>IF('SOW Units'!E13="","",'SOW Units'!E13)</f>
        <v>Per Site</v>
      </c>
      <c r="E2489" s="82">
        <f>'SOW Units'!N13</f>
        <v>0</v>
      </c>
      <c r="F2489" s="34">
        <f>'SOW Units'!G13</f>
        <v>376.21</v>
      </c>
      <c r="G2489" s="244">
        <f t="shared" ref="G2489:G2496" si="493">$F2489*E2489</f>
        <v>0</v>
      </c>
      <c r="H2489" s="85">
        <v>0</v>
      </c>
      <c r="I2489" s="360">
        <f t="shared" ref="I2489:I2496" si="494">H2489*F2489</f>
        <v>0</v>
      </c>
      <c r="J2489" s="89">
        <v>0</v>
      </c>
      <c r="K2489" s="244">
        <f t="shared" ref="K2489:K2551" si="495">$F2489*J2489</f>
        <v>0</v>
      </c>
      <c r="L2489" s="93">
        <f t="shared" ref="L2489:L2496" si="496">E2489-H2489-J2489</f>
        <v>0</v>
      </c>
      <c r="M2489" s="375">
        <f t="shared" ref="M2489:M2496" si="497">G2489-I2489-K2489</f>
        <v>0</v>
      </c>
      <c r="N2489" s="225" t="b">
        <f t="shared" si="492"/>
        <v>0</v>
      </c>
      <c r="O2489" s="36"/>
      <c r="P2489" s="36"/>
      <c r="Q2489" s="36"/>
      <c r="R2489" s="36"/>
    </row>
    <row r="2490" spans="1:18" s="8" customFormat="1" ht="16.5" hidden="1" customHeight="1" x14ac:dyDescent="0.35">
      <c r="A2490" s="122" t="str">
        <f>'SOW Units'!B14</f>
        <v>1-2.a.</v>
      </c>
      <c r="B2490" s="542" t="str">
        <f>IF('SOW Units'!C14="","",'SOW Units'!C14)</f>
        <v>Site Health &amp; Safety Plan for Continued Work (no cost to FDEP)</v>
      </c>
      <c r="C2490" s="543"/>
      <c r="D2490" s="57" t="str">
        <f>IF('SOW Units'!E14="","",'SOW Units'!E14)</f>
        <v>Per Site</v>
      </c>
      <c r="E2490" s="82">
        <f>'SOW Units'!N14</f>
        <v>0</v>
      </c>
      <c r="F2490" s="34">
        <f>'SOW Units'!G14</f>
        <v>0</v>
      </c>
      <c r="G2490" s="244">
        <f t="shared" si="493"/>
        <v>0</v>
      </c>
      <c r="H2490" s="85">
        <v>0</v>
      </c>
      <c r="I2490" s="360">
        <f t="shared" si="494"/>
        <v>0</v>
      </c>
      <c r="J2490" s="89">
        <v>0</v>
      </c>
      <c r="K2490" s="244">
        <f t="shared" si="495"/>
        <v>0</v>
      </c>
      <c r="L2490" s="93">
        <f t="shared" si="496"/>
        <v>0</v>
      </c>
      <c r="M2490" s="375">
        <f t="shared" si="497"/>
        <v>0</v>
      </c>
      <c r="N2490" s="225" t="b">
        <f t="shared" si="492"/>
        <v>0</v>
      </c>
      <c r="O2490" s="36"/>
      <c r="P2490" s="36"/>
      <c r="Q2490" s="36"/>
      <c r="R2490" s="36"/>
    </row>
    <row r="2491" spans="1:18" s="8" customFormat="1" ht="16.5" hidden="1" customHeight="1" x14ac:dyDescent="0.35">
      <c r="A2491" s="122" t="str">
        <f>'SOW Units'!B15</f>
        <v>1-3.</v>
      </c>
      <c r="B2491" s="542" t="str">
        <f>IF('SOW Units'!C15="","",'SOW Units'!C15)</f>
        <v>Notice of Discovery of Contamination Package (Initial or TPOC)</v>
      </c>
      <c r="C2491" s="543"/>
      <c r="D2491" s="57" t="str">
        <f>IF('SOW Units'!E15="","",'SOW Units'!E15)</f>
        <v>Per Package</v>
      </c>
      <c r="E2491" s="82">
        <f>'SOW Units'!N15</f>
        <v>0</v>
      </c>
      <c r="F2491" s="34">
        <f>'SOW Units'!G15</f>
        <v>303.87</v>
      </c>
      <c r="G2491" s="244">
        <f t="shared" si="493"/>
        <v>0</v>
      </c>
      <c r="H2491" s="85">
        <v>0</v>
      </c>
      <c r="I2491" s="360">
        <f t="shared" si="494"/>
        <v>0</v>
      </c>
      <c r="J2491" s="89">
        <v>0</v>
      </c>
      <c r="K2491" s="244">
        <f t="shared" si="495"/>
        <v>0</v>
      </c>
      <c r="L2491" s="93">
        <f t="shared" si="496"/>
        <v>0</v>
      </c>
      <c r="M2491" s="375">
        <f t="shared" si="497"/>
        <v>0</v>
      </c>
      <c r="N2491" s="225" t="b">
        <f t="shared" si="492"/>
        <v>0</v>
      </c>
      <c r="O2491" s="36"/>
      <c r="P2491" s="36"/>
      <c r="Q2491" s="36"/>
      <c r="R2491" s="36"/>
    </row>
    <row r="2492" spans="1:18" s="8" customFormat="1" ht="16.5" hidden="1" customHeight="1" x14ac:dyDescent="0.35">
      <c r="A2492" s="122" t="str">
        <f>'SOW Units'!B16</f>
        <v>1-4.</v>
      </c>
      <c r="B2492" s="542" t="str">
        <f>IF('SOW Units'!C16="","",'SOW Units'!C16)</f>
        <v>Permit Fees (actual fee only, cost to obtain permit is included in applicable pay items)</v>
      </c>
      <c r="C2492" s="543"/>
      <c r="D2492" s="57" t="str">
        <f>IF('SOW Units'!E16="","",'SOW Units'!E16)</f>
        <v>Reimbursable*</v>
      </c>
      <c r="E2492" s="82">
        <f>'SOW Units'!N16</f>
        <v>0</v>
      </c>
      <c r="F2492" s="34">
        <f>'SOW Units'!G16</f>
        <v>1</v>
      </c>
      <c r="G2492" s="244">
        <f t="shared" si="493"/>
        <v>0</v>
      </c>
      <c r="H2492" s="85">
        <v>0</v>
      </c>
      <c r="I2492" s="360">
        <f t="shared" si="494"/>
        <v>0</v>
      </c>
      <c r="J2492" s="89">
        <v>0</v>
      </c>
      <c r="K2492" s="244">
        <f t="shared" si="495"/>
        <v>0</v>
      </c>
      <c r="L2492" s="93">
        <f t="shared" si="496"/>
        <v>0</v>
      </c>
      <c r="M2492" s="375">
        <f t="shared" si="497"/>
        <v>0</v>
      </c>
      <c r="N2492" s="225" t="b">
        <f t="shared" si="492"/>
        <v>0</v>
      </c>
      <c r="O2492" s="36"/>
      <c r="P2492" s="36"/>
      <c r="Q2492" s="36"/>
      <c r="R2492" s="36"/>
    </row>
    <row r="2493" spans="1:18" s="9" customFormat="1" ht="16.5" hidden="1" customHeight="1" x14ac:dyDescent="0.35">
      <c r="A2493" s="122" t="str">
        <f>'SOW Units'!B17</f>
        <v>1-5.</v>
      </c>
      <c r="B2493" s="542" t="str">
        <f>IF('SOW Units'!C17="","",'SOW Units'!C17)</f>
        <v>Off-Site Property Access Agreement</v>
      </c>
      <c r="C2493" s="543"/>
      <c r="D2493" s="57" t="str">
        <f>IF('SOW Units'!E17="","",'SOW Units'!E17)</f>
        <v>Per Agreement</v>
      </c>
      <c r="E2493" s="82">
        <f>'SOW Units'!N17</f>
        <v>0</v>
      </c>
      <c r="F2493" s="34">
        <f>'SOW Units'!G17</f>
        <v>303.87</v>
      </c>
      <c r="G2493" s="244">
        <f t="shared" si="493"/>
        <v>0</v>
      </c>
      <c r="H2493" s="85">
        <v>0</v>
      </c>
      <c r="I2493" s="360">
        <f t="shared" si="494"/>
        <v>0</v>
      </c>
      <c r="J2493" s="89">
        <v>0</v>
      </c>
      <c r="K2493" s="244">
        <f t="shared" si="495"/>
        <v>0</v>
      </c>
      <c r="L2493" s="93">
        <f t="shared" si="496"/>
        <v>0</v>
      </c>
      <c r="M2493" s="375">
        <f t="shared" si="497"/>
        <v>0</v>
      </c>
      <c r="N2493" s="225" t="b">
        <f t="shared" si="492"/>
        <v>0</v>
      </c>
      <c r="O2493" s="45"/>
      <c r="P2493" s="45"/>
      <c r="Q2493" s="45"/>
      <c r="R2493" s="45"/>
    </row>
    <row r="2494" spans="1:18" s="8" customFormat="1" ht="16.5" hidden="1" customHeight="1" x14ac:dyDescent="0.35">
      <c r="A2494" s="122" t="str">
        <f>'SOW Units'!B18</f>
        <v>1-5.a.</v>
      </c>
      <c r="B2494" s="542" t="str">
        <f>IF('SOW Units'!C18="","",'SOW Units'!C18)</f>
        <v>Site Property Access Agreement for Source Property (no cost to FDEP)</v>
      </c>
      <c r="C2494" s="543"/>
      <c r="D2494" s="57" t="str">
        <f>IF('SOW Units'!E18="","",'SOW Units'!E18)</f>
        <v>Per Agreement</v>
      </c>
      <c r="E2494" s="82">
        <f>'SOW Units'!N18</f>
        <v>0</v>
      </c>
      <c r="F2494" s="34">
        <f>'SOW Units'!G18</f>
        <v>0</v>
      </c>
      <c r="G2494" s="244">
        <f t="shared" si="493"/>
        <v>0</v>
      </c>
      <c r="H2494" s="85">
        <v>0</v>
      </c>
      <c r="I2494" s="360">
        <f t="shared" si="494"/>
        <v>0</v>
      </c>
      <c r="J2494" s="89">
        <v>0</v>
      </c>
      <c r="K2494" s="244">
        <f t="shared" si="495"/>
        <v>0</v>
      </c>
      <c r="L2494" s="93">
        <f t="shared" si="496"/>
        <v>0</v>
      </c>
      <c r="M2494" s="375">
        <f t="shared" si="497"/>
        <v>0</v>
      </c>
      <c r="N2494" s="225" t="b">
        <f t="shared" si="492"/>
        <v>0</v>
      </c>
      <c r="O2494" s="36"/>
      <c r="P2494" s="36"/>
      <c r="Q2494" s="36"/>
      <c r="R2494" s="36"/>
    </row>
    <row r="2495" spans="1:18" s="8" customFormat="1" ht="16.5" hidden="1" customHeight="1" x14ac:dyDescent="0.35">
      <c r="A2495" s="122" t="str">
        <f>'SOW Units'!B19</f>
        <v>1-6.</v>
      </c>
      <c r="B2495" s="542" t="str">
        <f>IF('SOW Units'!C19="","",'SOW Units'!C19)</f>
        <v>Project Specific Financial Guarantee Bond (if required by FDEP)</v>
      </c>
      <c r="C2495" s="543"/>
      <c r="D2495" s="57" t="str">
        <f>IF('SOW Units'!E19="","",'SOW Units'!E19)</f>
        <v>Reimbursable*</v>
      </c>
      <c r="E2495" s="82">
        <f>'SOW Units'!N19</f>
        <v>0</v>
      </c>
      <c r="F2495" s="34">
        <f>'SOW Units'!G19</f>
        <v>1</v>
      </c>
      <c r="G2495" s="244">
        <f t="shared" si="493"/>
        <v>0</v>
      </c>
      <c r="H2495" s="85">
        <v>0</v>
      </c>
      <c r="I2495" s="360">
        <f t="shared" si="494"/>
        <v>0</v>
      </c>
      <c r="J2495" s="89">
        <v>0</v>
      </c>
      <c r="K2495" s="244">
        <f t="shared" si="495"/>
        <v>0</v>
      </c>
      <c r="L2495" s="93">
        <f t="shared" si="496"/>
        <v>0</v>
      </c>
      <c r="M2495" s="375">
        <f t="shared" si="497"/>
        <v>0</v>
      </c>
      <c r="N2495" s="225" t="b">
        <f t="shared" si="492"/>
        <v>0</v>
      </c>
      <c r="O2495" s="36"/>
      <c r="P2495" s="36"/>
      <c r="Q2495" s="36"/>
      <c r="R2495" s="36"/>
    </row>
    <row r="2496" spans="1:18" s="8" customFormat="1" ht="16.5" hidden="1" customHeight="1" x14ac:dyDescent="0.35">
      <c r="A2496" s="122" t="str">
        <f>'SOW Units'!B20</f>
        <v>1-7.</v>
      </c>
      <c r="B2496" s="568" t="str">
        <f>IF('SOW Units'!C20="","",'SOW Units'!C20)</f>
        <v>6% Handling Fee for Cost Reimbursable Items</v>
      </c>
      <c r="C2496" s="569"/>
      <c r="D2496" s="57" t="str">
        <f>IF('SOW Units'!E20="","",'SOW Units'!E20)</f>
        <v>% Surcharge</v>
      </c>
      <c r="E2496" s="82">
        <f>'SOW Units'!N20</f>
        <v>0</v>
      </c>
      <c r="F2496" s="34">
        <f>'SOW Units'!G20</f>
        <v>0.06</v>
      </c>
      <c r="G2496" s="244">
        <f t="shared" si="493"/>
        <v>0</v>
      </c>
      <c r="H2496" s="395">
        <f>SUMIF(D2487:D2976,"Reimbursable*",H2487:H2976)</f>
        <v>0</v>
      </c>
      <c r="I2496" s="360">
        <f t="shared" si="494"/>
        <v>0</v>
      </c>
      <c r="J2496" s="396">
        <f>SUMIF(D2487:D2976,"Reimbursable*",J2487:J2976)</f>
        <v>0</v>
      </c>
      <c r="K2496" s="244">
        <f t="shared" si="495"/>
        <v>0</v>
      </c>
      <c r="L2496" s="93">
        <f t="shared" si="496"/>
        <v>0</v>
      </c>
      <c r="M2496" s="375">
        <f t="shared" si="497"/>
        <v>0</v>
      </c>
      <c r="N2496" s="225" t="b">
        <f t="shared" si="492"/>
        <v>0</v>
      </c>
      <c r="O2496" s="36"/>
      <c r="P2496" s="36"/>
      <c r="Q2496" s="36"/>
      <c r="R2496" s="36"/>
    </row>
    <row r="2497" spans="1:18" s="8" customFormat="1" ht="17.25" hidden="1" customHeight="1" x14ac:dyDescent="0.35">
      <c r="A2497" s="253" t="str">
        <f>'SOW Units'!B21</f>
        <v>2.</v>
      </c>
      <c r="B2497" s="560" t="str">
        <f>IF('SOW Units'!C21="","",'SOW Units'!C21)</f>
        <v>FIELD ACTIVITIES - GENERAL</v>
      </c>
      <c r="C2497" s="561"/>
      <c r="D2497" s="206" t="str">
        <f>IF('SOW Units'!E21="","",'SOW Units'!E21)</f>
        <v/>
      </c>
      <c r="E2497" s="207"/>
      <c r="F2497" s="194"/>
      <c r="G2497" s="243"/>
      <c r="H2497" s="208"/>
      <c r="I2497" s="359"/>
      <c r="J2497" s="196"/>
      <c r="K2497" s="243"/>
      <c r="L2497" s="209"/>
      <c r="M2497" s="374"/>
      <c r="N2497" s="225" t="b">
        <f t="shared" si="492"/>
        <v>0</v>
      </c>
      <c r="O2497" s="36"/>
      <c r="P2497" s="36"/>
      <c r="Q2497" s="36"/>
      <c r="R2497" s="36"/>
    </row>
    <row r="2498" spans="1:18" s="9" customFormat="1" ht="16.5" hidden="1" customHeight="1" x14ac:dyDescent="0.35">
      <c r="A2498" s="122" t="str">
        <f>'SOW Units'!B22</f>
        <v>2-1.</v>
      </c>
      <c r="B2498" s="542" t="str">
        <f>IF('SOW Units'!C22="","",'SOW Units'!C22)</f>
        <v>Site Reconnaissance/Field Measurement Visit</v>
      </c>
      <c r="C2498" s="543"/>
      <c r="D2498" s="57" t="str">
        <f>IF('SOW Units'!E22="","",'SOW Units'!E22)</f>
        <v>Per Visit</v>
      </c>
      <c r="E2498" s="82">
        <f>'SOW Units'!N22</f>
        <v>0</v>
      </c>
      <c r="F2498" s="34">
        <f>'SOW Units'!G22</f>
        <v>607.75</v>
      </c>
      <c r="G2498" s="244">
        <f t="shared" ref="G2498:G2501" si="498">$F2498*E2498</f>
        <v>0</v>
      </c>
      <c r="H2498" s="85">
        <v>0</v>
      </c>
      <c r="I2498" s="360">
        <f t="shared" ref="I2498:I2501" si="499">H2498*F2498</f>
        <v>0</v>
      </c>
      <c r="J2498" s="89">
        <v>0</v>
      </c>
      <c r="K2498" s="244">
        <f t="shared" si="495"/>
        <v>0</v>
      </c>
      <c r="L2498" s="93">
        <f t="shared" ref="L2498:L2501" si="500">E2498-H2498-J2498</f>
        <v>0</v>
      </c>
      <c r="M2498" s="375">
        <f t="shared" ref="M2498:M2501" si="501">G2498-I2498-K2498</f>
        <v>0</v>
      </c>
      <c r="N2498" s="225" t="b">
        <f t="shared" si="492"/>
        <v>0</v>
      </c>
      <c r="O2498" s="45"/>
      <c r="P2498" s="45"/>
      <c r="Q2498" s="45"/>
      <c r="R2498" s="45"/>
    </row>
    <row r="2499" spans="1:18" s="8" customFormat="1" ht="16.5" hidden="1" customHeight="1" x14ac:dyDescent="0.35">
      <c r="A2499" s="122" t="str">
        <f>'SOW Units'!B23</f>
        <v>2-2.</v>
      </c>
      <c r="B2499" s="542" t="str">
        <f>IF('SOW Units'!C23="","",'SOW Units'!C23)</f>
        <v>Receptor Survey and Exposure Pathway Identification (excludes report)</v>
      </c>
      <c r="C2499" s="543"/>
      <c r="D2499" s="57" t="str">
        <f>IF('SOW Units'!E23="","",'SOW Units'!E23)</f>
        <v>Per Survey</v>
      </c>
      <c r="E2499" s="82">
        <f>'SOW Units'!N23</f>
        <v>0</v>
      </c>
      <c r="F2499" s="34">
        <f>'SOW Units'!G23</f>
        <v>780</v>
      </c>
      <c r="G2499" s="244">
        <f t="shared" si="498"/>
        <v>0</v>
      </c>
      <c r="H2499" s="85">
        <v>0</v>
      </c>
      <c r="I2499" s="360">
        <f t="shared" si="499"/>
        <v>0</v>
      </c>
      <c r="J2499" s="89">
        <v>0</v>
      </c>
      <c r="K2499" s="244">
        <f t="shared" si="495"/>
        <v>0</v>
      </c>
      <c r="L2499" s="93">
        <f t="shared" si="500"/>
        <v>0</v>
      </c>
      <c r="M2499" s="375">
        <f t="shared" si="501"/>
        <v>0</v>
      </c>
      <c r="N2499" s="225" t="b">
        <f t="shared" si="492"/>
        <v>0</v>
      </c>
      <c r="O2499" s="36"/>
      <c r="P2499" s="36"/>
      <c r="Q2499" s="36"/>
      <c r="R2499" s="36"/>
    </row>
    <row r="2500" spans="1:18" s="8" customFormat="1" ht="33" hidden="1" customHeight="1" x14ac:dyDescent="0.35">
      <c r="A2500" s="122" t="str">
        <f>'SOW Units'!B24</f>
        <v>2-3.</v>
      </c>
      <c r="B2500" s="542" t="str">
        <f>IF('SOW Units'!C24="","",'SOW Units'!C24)</f>
        <v>Professional Land Survey subject to FDEP authorization to perform and the SPI displaying the cost not to exceed as supported by quote(s) prior to performance</v>
      </c>
      <c r="C2500" s="543"/>
      <c r="D2500" s="57" t="str">
        <f>IF('SOW Units'!E24="","",'SOW Units'!E24)</f>
        <v>Reimbursable*</v>
      </c>
      <c r="E2500" s="82">
        <f>'SOW Units'!N24</f>
        <v>0</v>
      </c>
      <c r="F2500" s="34">
        <f>'SOW Units'!G24</f>
        <v>1</v>
      </c>
      <c r="G2500" s="244">
        <f t="shared" si="498"/>
        <v>0</v>
      </c>
      <c r="H2500" s="85">
        <v>0</v>
      </c>
      <c r="I2500" s="360">
        <f t="shared" si="499"/>
        <v>0</v>
      </c>
      <c r="J2500" s="89">
        <v>0</v>
      </c>
      <c r="K2500" s="244">
        <f t="shared" si="495"/>
        <v>0</v>
      </c>
      <c r="L2500" s="93">
        <f t="shared" si="500"/>
        <v>0</v>
      </c>
      <c r="M2500" s="375">
        <f t="shared" si="501"/>
        <v>0</v>
      </c>
      <c r="N2500" s="225" t="b">
        <f t="shared" si="492"/>
        <v>0</v>
      </c>
      <c r="O2500" s="36"/>
      <c r="P2500" s="36"/>
      <c r="Q2500" s="36"/>
      <c r="R2500" s="36"/>
    </row>
    <row r="2501" spans="1:18" s="8" customFormat="1" ht="16.5" hidden="1" customHeight="1" x14ac:dyDescent="0.35">
      <c r="A2501" s="122" t="str">
        <f>'SOW Units'!B25</f>
        <v>2-4.</v>
      </c>
      <c r="B2501" s="542" t="str">
        <f>IF('SOW Units'!C25="","",'SOW Units'!C25)</f>
        <v>Contractor Oversight for Non-Price Schedule Activities</v>
      </c>
      <c r="C2501" s="543"/>
      <c r="D2501" s="57" t="str">
        <f>IF('SOW Units'!E25="","",'SOW Units'!E25)</f>
        <v>Per Day</v>
      </c>
      <c r="E2501" s="82">
        <f>'SOW Units'!N25</f>
        <v>0</v>
      </c>
      <c r="F2501" s="34">
        <f>'SOW Units'!G25</f>
        <v>1050</v>
      </c>
      <c r="G2501" s="244">
        <f t="shared" si="498"/>
        <v>0</v>
      </c>
      <c r="H2501" s="85">
        <v>0</v>
      </c>
      <c r="I2501" s="360">
        <f t="shared" si="499"/>
        <v>0</v>
      </c>
      <c r="J2501" s="89">
        <v>0</v>
      </c>
      <c r="K2501" s="244">
        <f t="shared" si="495"/>
        <v>0</v>
      </c>
      <c r="L2501" s="93">
        <f t="shared" si="500"/>
        <v>0</v>
      </c>
      <c r="M2501" s="375">
        <f t="shared" si="501"/>
        <v>0</v>
      </c>
      <c r="N2501" s="225" t="b">
        <f t="shared" si="492"/>
        <v>0</v>
      </c>
      <c r="O2501" s="36"/>
      <c r="P2501" s="36"/>
      <c r="Q2501" s="36"/>
      <c r="R2501" s="36"/>
    </row>
    <row r="2502" spans="1:18" s="8" customFormat="1" ht="17.25" hidden="1" customHeight="1" x14ac:dyDescent="0.35">
      <c r="A2502" s="253" t="str">
        <f>'SOW Units'!B26</f>
        <v>3.</v>
      </c>
      <c r="B2502" s="560" t="str">
        <f>IF('SOW Units'!C26="","",'SOW Units'!C26)</f>
        <v>MOBILIZATION</v>
      </c>
      <c r="C2502" s="561"/>
      <c r="D2502" s="206" t="str">
        <f>IF('SOW Units'!E26="","",'SOW Units'!E26)</f>
        <v/>
      </c>
      <c r="E2502" s="207"/>
      <c r="F2502" s="194"/>
      <c r="G2502" s="243"/>
      <c r="H2502" s="208"/>
      <c r="I2502" s="359"/>
      <c r="J2502" s="196"/>
      <c r="K2502" s="243"/>
      <c r="L2502" s="209"/>
      <c r="M2502" s="374"/>
      <c r="N2502" s="225" t="b">
        <f t="shared" si="492"/>
        <v>0</v>
      </c>
      <c r="O2502" s="36"/>
      <c r="P2502" s="36"/>
      <c r="Q2502" s="36"/>
      <c r="R2502" s="36"/>
    </row>
    <row r="2503" spans="1:18" s="8" customFormat="1" ht="16.5" hidden="1" customHeight="1" x14ac:dyDescent="0.35">
      <c r="A2503" s="122" t="str">
        <f>'SOW Units'!B27</f>
        <v>3-1.</v>
      </c>
      <c r="B2503" s="542" t="str">
        <f>IF('SOW Units'!C27="","",'SOW Units'!C27)</f>
        <v>Mobilization, Light Duty Vehicle (car or 1/2 ton truck) - ≤ 100 miles each way</v>
      </c>
      <c r="C2503" s="543"/>
      <c r="D2503" s="57" t="str">
        <f>IF('SOW Units'!E27="","",'SOW Units'!E27)</f>
        <v>Per Round Trip</v>
      </c>
      <c r="E2503" s="82">
        <f>'SOW Units'!N27</f>
        <v>0</v>
      </c>
      <c r="F2503" s="34">
        <f>'SOW Units'!G27</f>
        <v>425.41</v>
      </c>
      <c r="G2503" s="244">
        <f t="shared" ref="G2503:G2522" si="502">$F2503*E2503</f>
        <v>0</v>
      </c>
      <c r="H2503" s="85">
        <v>0</v>
      </c>
      <c r="I2503" s="360">
        <f t="shared" ref="I2503:I2522" si="503">H2503*F2503</f>
        <v>0</v>
      </c>
      <c r="J2503" s="89">
        <v>0</v>
      </c>
      <c r="K2503" s="244">
        <f t="shared" si="495"/>
        <v>0</v>
      </c>
      <c r="L2503" s="93">
        <f t="shared" ref="L2503:L2522" si="504">E2503-H2503-J2503</f>
        <v>0</v>
      </c>
      <c r="M2503" s="375">
        <f t="shared" ref="M2503:M2522" si="505">G2503-I2503-K2503</f>
        <v>0</v>
      </c>
      <c r="N2503" s="225" t="b">
        <f t="shared" si="492"/>
        <v>0</v>
      </c>
      <c r="O2503" s="36"/>
      <c r="P2503" s="36"/>
      <c r="Q2503" s="36"/>
      <c r="R2503" s="36"/>
    </row>
    <row r="2504" spans="1:18" s="8" customFormat="1" ht="16.5" hidden="1" customHeight="1" x14ac:dyDescent="0.35">
      <c r="A2504" s="122" t="str">
        <f>'SOW Units'!B28</f>
        <v>3-2.</v>
      </c>
      <c r="B2504" s="542" t="str">
        <f>IF('SOW Units'!C28="","",'SOW Units'!C28)</f>
        <v>Mobilization, Light Duty Vehicle  (car or 1/2 ton truck) - &gt; 100 miles each way</v>
      </c>
      <c r="C2504" s="543"/>
      <c r="D2504" s="57" t="str">
        <f>IF('SOW Units'!E28="","",'SOW Units'!E28)</f>
        <v>Per Round Trip</v>
      </c>
      <c r="E2504" s="82">
        <f>'SOW Units'!N28</f>
        <v>0</v>
      </c>
      <c r="F2504" s="34">
        <f>'SOW Units'!G28</f>
        <v>607.75</v>
      </c>
      <c r="G2504" s="244">
        <f t="shared" si="502"/>
        <v>0</v>
      </c>
      <c r="H2504" s="85">
        <v>0</v>
      </c>
      <c r="I2504" s="360">
        <f t="shared" si="503"/>
        <v>0</v>
      </c>
      <c r="J2504" s="89">
        <v>0</v>
      </c>
      <c r="K2504" s="244">
        <f t="shared" si="495"/>
        <v>0</v>
      </c>
      <c r="L2504" s="93">
        <f t="shared" si="504"/>
        <v>0</v>
      </c>
      <c r="M2504" s="375">
        <f t="shared" si="505"/>
        <v>0</v>
      </c>
      <c r="N2504" s="225" t="b">
        <f t="shared" si="492"/>
        <v>0</v>
      </c>
      <c r="O2504" s="36"/>
      <c r="P2504" s="36"/>
      <c r="Q2504" s="36"/>
      <c r="R2504" s="36"/>
    </row>
    <row r="2505" spans="1:18" s="8" customFormat="1" ht="16.5" hidden="1" customHeight="1" x14ac:dyDescent="0.35">
      <c r="A2505" s="122" t="str">
        <f>'SOW Units'!B29</f>
        <v>3-3.</v>
      </c>
      <c r="B2505" s="542" t="str">
        <f>IF('SOW Units'!C29="","",'SOW Units'!C29)</f>
        <v>Heavy Duty/Stakebed Truck (3/4 ton +) - ≤ 100 miles each way</v>
      </c>
      <c r="C2505" s="543"/>
      <c r="D2505" s="57" t="str">
        <f>IF('SOW Units'!E29="","",'SOW Units'!E29)</f>
        <v>Per Round Trip</v>
      </c>
      <c r="E2505" s="82">
        <f>'SOW Units'!N29</f>
        <v>0</v>
      </c>
      <c r="F2505" s="34">
        <f>'SOW Units'!G29</f>
        <v>486.2</v>
      </c>
      <c r="G2505" s="244">
        <f t="shared" si="502"/>
        <v>0</v>
      </c>
      <c r="H2505" s="85">
        <v>0</v>
      </c>
      <c r="I2505" s="360">
        <f t="shared" si="503"/>
        <v>0</v>
      </c>
      <c r="J2505" s="89">
        <v>0</v>
      </c>
      <c r="K2505" s="244">
        <f t="shared" si="495"/>
        <v>0</v>
      </c>
      <c r="L2505" s="93">
        <f t="shared" si="504"/>
        <v>0</v>
      </c>
      <c r="M2505" s="375">
        <f t="shared" si="505"/>
        <v>0</v>
      </c>
      <c r="N2505" s="225" t="b">
        <f t="shared" si="492"/>
        <v>0</v>
      </c>
      <c r="O2505" s="36"/>
      <c r="P2505" s="36"/>
      <c r="Q2505" s="36"/>
      <c r="R2505" s="36"/>
    </row>
    <row r="2506" spans="1:18" s="8" customFormat="1" ht="16.5" hidden="1" customHeight="1" x14ac:dyDescent="0.35">
      <c r="A2506" s="122" t="str">
        <f>'SOW Units'!B30</f>
        <v>3-4.</v>
      </c>
      <c r="B2506" s="542" t="str">
        <f>IF('SOW Units'!C30="","",'SOW Units'!C30)</f>
        <v>Heavy Duty/Stakebed Truck (3/4 ton +) - &gt; 100 miles each way</v>
      </c>
      <c r="C2506" s="543"/>
      <c r="D2506" s="57" t="str">
        <f>IF('SOW Units'!E30="","",'SOW Units'!E30)</f>
        <v>Per Round Trip</v>
      </c>
      <c r="E2506" s="82">
        <f>'SOW Units'!N30</f>
        <v>0</v>
      </c>
      <c r="F2506" s="34">
        <f>'SOW Units'!G30</f>
        <v>850.84</v>
      </c>
      <c r="G2506" s="244">
        <f t="shared" si="502"/>
        <v>0</v>
      </c>
      <c r="H2506" s="85">
        <v>0</v>
      </c>
      <c r="I2506" s="360">
        <f t="shared" si="503"/>
        <v>0</v>
      </c>
      <c r="J2506" s="89">
        <v>0</v>
      </c>
      <c r="K2506" s="244">
        <f t="shared" si="495"/>
        <v>0</v>
      </c>
      <c r="L2506" s="93">
        <f t="shared" si="504"/>
        <v>0</v>
      </c>
      <c r="M2506" s="375">
        <f t="shared" si="505"/>
        <v>0</v>
      </c>
      <c r="N2506" s="225" t="b">
        <f t="shared" si="492"/>
        <v>0</v>
      </c>
      <c r="O2506" s="36"/>
      <c r="P2506" s="36"/>
      <c r="Q2506" s="36"/>
      <c r="R2506" s="36"/>
    </row>
    <row r="2507" spans="1:18" s="8" customFormat="1" ht="16.5" hidden="1" customHeight="1" x14ac:dyDescent="0.35">
      <c r="A2507" s="122" t="str">
        <f>'SOW Units'!B31</f>
        <v>3-5.</v>
      </c>
      <c r="B2507" s="542" t="str">
        <f>IF('SOW Units'!C31="","",'SOW Units'!C31)</f>
        <v>Work Trailer - ≤ 100 miles each way</v>
      </c>
      <c r="C2507" s="543"/>
      <c r="D2507" s="57" t="str">
        <f>IF('SOW Units'!E31="","",'SOW Units'!E31)</f>
        <v>Per Round Trip</v>
      </c>
      <c r="E2507" s="82">
        <f>'SOW Units'!N31</f>
        <v>0</v>
      </c>
      <c r="F2507" s="34">
        <f>'SOW Units'!G31</f>
        <v>231.52</v>
      </c>
      <c r="G2507" s="244">
        <f t="shared" si="502"/>
        <v>0</v>
      </c>
      <c r="H2507" s="85">
        <v>0</v>
      </c>
      <c r="I2507" s="360">
        <f t="shared" si="503"/>
        <v>0</v>
      </c>
      <c r="J2507" s="89">
        <v>0</v>
      </c>
      <c r="K2507" s="244">
        <f t="shared" si="495"/>
        <v>0</v>
      </c>
      <c r="L2507" s="93">
        <f t="shared" si="504"/>
        <v>0</v>
      </c>
      <c r="M2507" s="375">
        <f t="shared" si="505"/>
        <v>0</v>
      </c>
      <c r="N2507" s="225" t="b">
        <f t="shared" si="492"/>
        <v>0</v>
      </c>
      <c r="O2507" s="36"/>
      <c r="P2507" s="36"/>
      <c r="Q2507" s="36"/>
      <c r="R2507" s="36"/>
    </row>
    <row r="2508" spans="1:18" s="8" customFormat="1" ht="16.5" hidden="1" customHeight="1" x14ac:dyDescent="0.35">
      <c r="A2508" s="122" t="str">
        <f>'SOW Units'!B32</f>
        <v>3-6.</v>
      </c>
      <c r="B2508" s="542" t="str">
        <f>IF('SOW Units'!C32="","",'SOW Units'!C32)</f>
        <v>Work Trailer - &gt; 100 miles each way</v>
      </c>
      <c r="C2508" s="543"/>
      <c r="D2508" s="57" t="str">
        <f>IF('SOW Units'!E32="","",'SOW Units'!E32)</f>
        <v>Per Round Trip</v>
      </c>
      <c r="E2508" s="82">
        <f>'SOW Units'!N32</f>
        <v>0</v>
      </c>
      <c r="F2508" s="34">
        <f>'SOW Units'!G32</f>
        <v>347.28</v>
      </c>
      <c r="G2508" s="244">
        <f t="shared" si="502"/>
        <v>0</v>
      </c>
      <c r="H2508" s="85">
        <v>0</v>
      </c>
      <c r="I2508" s="360">
        <f t="shared" si="503"/>
        <v>0</v>
      </c>
      <c r="J2508" s="89">
        <v>0</v>
      </c>
      <c r="K2508" s="244">
        <f t="shared" si="495"/>
        <v>0</v>
      </c>
      <c r="L2508" s="93">
        <f t="shared" si="504"/>
        <v>0</v>
      </c>
      <c r="M2508" s="375">
        <f t="shared" si="505"/>
        <v>0</v>
      </c>
      <c r="N2508" s="225" t="b">
        <f t="shared" si="492"/>
        <v>0</v>
      </c>
      <c r="O2508" s="36"/>
      <c r="P2508" s="36"/>
      <c r="Q2508" s="36"/>
      <c r="R2508" s="36"/>
    </row>
    <row r="2509" spans="1:18" s="8" customFormat="1" ht="16.5" hidden="1" customHeight="1" x14ac:dyDescent="0.35">
      <c r="A2509" s="122" t="str">
        <f>'SOW Units'!B33</f>
        <v>3-7.a.</v>
      </c>
      <c r="B2509" s="542" t="str">
        <f>IF('SOW Units'!C33="","",'SOW Units'!C33)</f>
        <v>DPT Rig and Support Vehicles Mobilization - ≤ 100 miles each way</v>
      </c>
      <c r="C2509" s="543"/>
      <c r="D2509" s="57" t="str">
        <f>IF('SOW Units'!E33="","",'SOW Units'!E33)</f>
        <v>Per Round Trip</v>
      </c>
      <c r="E2509" s="82">
        <f>'SOW Units'!N33</f>
        <v>0</v>
      </c>
      <c r="F2509" s="34">
        <f>'SOW Units'!G33</f>
        <v>727.65</v>
      </c>
      <c r="G2509" s="244">
        <f t="shared" si="502"/>
        <v>0</v>
      </c>
      <c r="H2509" s="85">
        <v>0</v>
      </c>
      <c r="I2509" s="360">
        <f t="shared" si="503"/>
        <v>0</v>
      </c>
      <c r="J2509" s="89">
        <v>0</v>
      </c>
      <c r="K2509" s="244">
        <f t="shared" si="495"/>
        <v>0</v>
      </c>
      <c r="L2509" s="93">
        <f t="shared" si="504"/>
        <v>0</v>
      </c>
      <c r="M2509" s="375">
        <f t="shared" si="505"/>
        <v>0</v>
      </c>
      <c r="N2509" s="225" t="b">
        <f t="shared" si="492"/>
        <v>0</v>
      </c>
      <c r="O2509" s="36"/>
      <c r="P2509" s="36"/>
      <c r="Q2509" s="36"/>
      <c r="R2509" s="36"/>
    </row>
    <row r="2510" spans="1:18" s="8" customFormat="1" ht="16.5" hidden="1" customHeight="1" x14ac:dyDescent="0.35">
      <c r="A2510" s="122" t="str">
        <f>'SOW Units'!B34</f>
        <v>3-8.a.</v>
      </c>
      <c r="B2510" s="542" t="str">
        <f>IF('SOW Units'!C34="","",'SOW Units'!C34)</f>
        <v>DPT Rig and Support Vehicles Mobilization - &gt; 100 miles each way</v>
      </c>
      <c r="C2510" s="543"/>
      <c r="D2510" s="57" t="str">
        <f>IF('SOW Units'!E34="","",'SOW Units'!E34)</f>
        <v>Per Round Trip</v>
      </c>
      <c r="E2510" s="82">
        <f>'SOW Units'!N34</f>
        <v>0</v>
      </c>
      <c r="F2510" s="34">
        <f>'SOW Units'!G34</f>
        <v>1002.78</v>
      </c>
      <c r="G2510" s="244">
        <f t="shared" si="502"/>
        <v>0</v>
      </c>
      <c r="H2510" s="85">
        <v>0</v>
      </c>
      <c r="I2510" s="360">
        <f t="shared" si="503"/>
        <v>0</v>
      </c>
      <c r="J2510" s="89">
        <v>0</v>
      </c>
      <c r="K2510" s="244">
        <f t="shared" si="495"/>
        <v>0</v>
      </c>
      <c r="L2510" s="93">
        <f t="shared" si="504"/>
        <v>0</v>
      </c>
      <c r="M2510" s="375">
        <f t="shared" si="505"/>
        <v>0</v>
      </c>
      <c r="N2510" s="225" t="b">
        <f t="shared" si="492"/>
        <v>0</v>
      </c>
      <c r="O2510" s="36"/>
      <c r="P2510" s="36"/>
      <c r="Q2510" s="36"/>
      <c r="R2510" s="36"/>
    </row>
    <row r="2511" spans="1:18" s="8" customFormat="1" ht="33" hidden="1" customHeight="1" x14ac:dyDescent="0.35">
      <c r="A2511" s="122" t="str">
        <f>'SOW Units'!B35</f>
        <v>3-9.a.</v>
      </c>
      <c r="B2511" s="542" t="str">
        <f>IF('SOW Units'!C35="","",'SOW Units'!C35)</f>
        <v>Drill Rig and Support Vehicles Mobilization (hollow stem auger, mud rotary or sonic) - ≤ 100 miles each way</v>
      </c>
      <c r="C2511" s="543"/>
      <c r="D2511" s="57" t="str">
        <f>IF('SOW Units'!E35="","",'SOW Units'!E35)</f>
        <v>Per Round Trip</v>
      </c>
      <c r="E2511" s="82">
        <f>'SOW Units'!N35</f>
        <v>0</v>
      </c>
      <c r="F2511" s="34">
        <f>'SOW Units'!G35</f>
        <v>1018.71</v>
      </c>
      <c r="G2511" s="244">
        <f t="shared" si="502"/>
        <v>0</v>
      </c>
      <c r="H2511" s="85">
        <v>0</v>
      </c>
      <c r="I2511" s="360">
        <f t="shared" si="503"/>
        <v>0</v>
      </c>
      <c r="J2511" s="89">
        <v>0</v>
      </c>
      <c r="K2511" s="244">
        <f t="shared" si="495"/>
        <v>0</v>
      </c>
      <c r="L2511" s="93">
        <f t="shared" si="504"/>
        <v>0</v>
      </c>
      <c r="M2511" s="375">
        <f t="shared" si="505"/>
        <v>0</v>
      </c>
      <c r="N2511" s="225" t="b">
        <f t="shared" si="492"/>
        <v>0</v>
      </c>
      <c r="O2511" s="36"/>
      <c r="P2511" s="36"/>
      <c r="Q2511" s="36"/>
      <c r="R2511" s="36"/>
    </row>
    <row r="2512" spans="1:18" s="8" customFormat="1" ht="33" hidden="1" customHeight="1" x14ac:dyDescent="0.35">
      <c r="A2512" s="122" t="str">
        <f>'SOW Units'!B36</f>
        <v>3-10.a.</v>
      </c>
      <c r="B2512" s="542" t="str">
        <f>IF('SOW Units'!C36="","",'SOW Units'!C36)</f>
        <v>Drill Rig and Support Vehicles Mobilization  (hollow stem auger, mud rotary or sonic) - &gt; 100 miles each way</v>
      </c>
      <c r="C2512" s="543"/>
      <c r="D2512" s="57" t="str">
        <f>IF('SOW Units'!E36="","",'SOW Units'!E36)</f>
        <v>Per Round Trip</v>
      </c>
      <c r="E2512" s="82">
        <f>'SOW Units'!N36</f>
        <v>0</v>
      </c>
      <c r="F2512" s="34">
        <f>'SOW Units'!G36</f>
        <v>1528.06</v>
      </c>
      <c r="G2512" s="244">
        <f t="shared" si="502"/>
        <v>0</v>
      </c>
      <c r="H2512" s="85">
        <v>0</v>
      </c>
      <c r="I2512" s="360">
        <f t="shared" si="503"/>
        <v>0</v>
      </c>
      <c r="J2512" s="89">
        <v>0</v>
      </c>
      <c r="K2512" s="244">
        <f t="shared" si="495"/>
        <v>0</v>
      </c>
      <c r="L2512" s="93">
        <f t="shared" si="504"/>
        <v>0</v>
      </c>
      <c r="M2512" s="375">
        <f t="shared" si="505"/>
        <v>0</v>
      </c>
      <c r="N2512" s="225" t="b">
        <f t="shared" si="492"/>
        <v>0</v>
      </c>
      <c r="O2512" s="36"/>
      <c r="P2512" s="36"/>
      <c r="Q2512" s="36"/>
      <c r="R2512" s="36"/>
    </row>
    <row r="2513" spans="1:18" s="8" customFormat="1" ht="16.5" hidden="1" customHeight="1" x14ac:dyDescent="0.35">
      <c r="A2513" s="122" t="str">
        <f>'SOW Units'!B37</f>
        <v>3-11.</v>
      </c>
      <c r="B2513" s="542" t="str">
        <f>IF('SOW Units'!C37="","",'SOW Units'!C37)</f>
        <v>Excavator Mobilization - ≤ 100 miles each way</v>
      </c>
      <c r="C2513" s="543"/>
      <c r="D2513" s="57" t="str">
        <f>IF('SOW Units'!E37="","",'SOW Units'!E37)</f>
        <v>Per Round Trip</v>
      </c>
      <c r="E2513" s="82">
        <f>'SOW Units'!N37</f>
        <v>0</v>
      </c>
      <c r="F2513" s="34">
        <f>'SOW Units'!G37</f>
        <v>633.92999999999995</v>
      </c>
      <c r="G2513" s="244">
        <f t="shared" si="502"/>
        <v>0</v>
      </c>
      <c r="H2513" s="85">
        <v>0</v>
      </c>
      <c r="I2513" s="360">
        <f t="shared" si="503"/>
        <v>0</v>
      </c>
      <c r="J2513" s="89">
        <v>0</v>
      </c>
      <c r="K2513" s="244">
        <f t="shared" si="495"/>
        <v>0</v>
      </c>
      <c r="L2513" s="93">
        <f t="shared" si="504"/>
        <v>0</v>
      </c>
      <c r="M2513" s="375">
        <f t="shared" si="505"/>
        <v>0</v>
      </c>
      <c r="N2513" s="225" t="b">
        <f t="shared" si="492"/>
        <v>0</v>
      </c>
      <c r="O2513" s="36"/>
      <c r="P2513" s="36"/>
      <c r="Q2513" s="36"/>
      <c r="R2513" s="36"/>
    </row>
    <row r="2514" spans="1:18" s="8" customFormat="1" ht="16.5" hidden="1" customHeight="1" x14ac:dyDescent="0.35">
      <c r="A2514" s="122" t="str">
        <f>'SOW Units'!B38</f>
        <v>3-12.</v>
      </c>
      <c r="B2514" s="542" t="str">
        <f>IF('SOW Units'!C38="","",'SOW Units'!C38)</f>
        <v>Excavator Mobilization - &gt; 100 miles each way</v>
      </c>
      <c r="C2514" s="543"/>
      <c r="D2514" s="57" t="str">
        <f>IF('SOW Units'!E38="","",'SOW Units'!E38)</f>
        <v>Per Round Trip</v>
      </c>
      <c r="E2514" s="82">
        <f>'SOW Units'!N38</f>
        <v>0</v>
      </c>
      <c r="F2514" s="34">
        <f>'SOW Units'!G38</f>
        <v>992.25</v>
      </c>
      <c r="G2514" s="244">
        <f t="shared" si="502"/>
        <v>0</v>
      </c>
      <c r="H2514" s="85">
        <v>0</v>
      </c>
      <c r="I2514" s="360">
        <f t="shared" si="503"/>
        <v>0</v>
      </c>
      <c r="J2514" s="89">
        <v>0</v>
      </c>
      <c r="K2514" s="244">
        <f t="shared" si="495"/>
        <v>0</v>
      </c>
      <c r="L2514" s="93">
        <f t="shared" si="504"/>
        <v>0</v>
      </c>
      <c r="M2514" s="375">
        <f t="shared" si="505"/>
        <v>0</v>
      </c>
      <c r="N2514" s="225" t="b">
        <f t="shared" si="492"/>
        <v>0</v>
      </c>
      <c r="O2514" s="36"/>
      <c r="P2514" s="36"/>
      <c r="Q2514" s="36"/>
      <c r="R2514" s="36"/>
    </row>
    <row r="2515" spans="1:18" s="8" customFormat="1" ht="16.5" hidden="1" customHeight="1" x14ac:dyDescent="0.35">
      <c r="A2515" s="122" t="str">
        <f>'SOW Units'!B39</f>
        <v>3-13.a.</v>
      </c>
      <c r="B2515" s="542" t="str">
        <f>IF('SOW Units'!C39="","",'SOW Units'!C39)</f>
        <v>LDA Rig and Support Vehicles Mobilization - ≤ 100 miles each way</v>
      </c>
      <c r="C2515" s="543"/>
      <c r="D2515" s="57" t="str">
        <f>IF('SOW Units'!E39="","",'SOW Units'!E39)</f>
        <v>Per Round Trip</v>
      </c>
      <c r="E2515" s="82">
        <f>'SOW Units'!N39</f>
        <v>0</v>
      </c>
      <c r="F2515" s="34">
        <f>'SOW Units'!G39</f>
        <v>5448.5</v>
      </c>
      <c r="G2515" s="244">
        <f t="shared" si="502"/>
        <v>0</v>
      </c>
      <c r="H2515" s="85">
        <v>0</v>
      </c>
      <c r="I2515" s="360">
        <f t="shared" si="503"/>
        <v>0</v>
      </c>
      <c r="J2515" s="89">
        <v>0</v>
      </c>
      <c r="K2515" s="244">
        <f t="shared" si="495"/>
        <v>0</v>
      </c>
      <c r="L2515" s="93">
        <f t="shared" si="504"/>
        <v>0</v>
      </c>
      <c r="M2515" s="375">
        <f t="shared" si="505"/>
        <v>0</v>
      </c>
      <c r="N2515" s="225" t="b">
        <f t="shared" si="492"/>
        <v>0</v>
      </c>
      <c r="O2515" s="36"/>
      <c r="P2515" s="36"/>
      <c r="Q2515" s="36"/>
      <c r="R2515" s="36"/>
    </row>
    <row r="2516" spans="1:18" s="9" customFormat="1" ht="16.5" hidden="1" customHeight="1" x14ac:dyDescent="0.35">
      <c r="A2516" s="122" t="str">
        <f>'SOW Units'!B40</f>
        <v>3-14.a.</v>
      </c>
      <c r="B2516" s="542" t="str">
        <f>IF('SOW Units'!C40="","",'SOW Units'!C40)</f>
        <v>LDA Rig and Support Vehicles Mobilization - &gt; 100 miles each way</v>
      </c>
      <c r="C2516" s="543"/>
      <c r="D2516" s="57" t="str">
        <f>IF('SOW Units'!E40="","",'SOW Units'!E40)</f>
        <v>Per Round Trip</v>
      </c>
      <c r="E2516" s="82">
        <f>'SOW Units'!N40</f>
        <v>0</v>
      </c>
      <c r="F2516" s="34">
        <f>'SOW Units'!G40</f>
        <v>8891.41</v>
      </c>
      <c r="G2516" s="244">
        <f t="shared" si="502"/>
        <v>0</v>
      </c>
      <c r="H2516" s="85">
        <v>0</v>
      </c>
      <c r="I2516" s="360">
        <f t="shared" si="503"/>
        <v>0</v>
      </c>
      <c r="J2516" s="89">
        <v>0</v>
      </c>
      <c r="K2516" s="244">
        <f t="shared" si="495"/>
        <v>0</v>
      </c>
      <c r="L2516" s="93">
        <f t="shared" si="504"/>
        <v>0</v>
      </c>
      <c r="M2516" s="375">
        <f t="shared" si="505"/>
        <v>0</v>
      </c>
      <c r="N2516" s="225" t="b">
        <f t="shared" si="492"/>
        <v>0</v>
      </c>
      <c r="O2516" s="45"/>
      <c r="P2516" s="45"/>
      <c r="Q2516" s="45"/>
      <c r="R2516" s="45"/>
    </row>
    <row r="2517" spans="1:18" s="9" customFormat="1" ht="16.5" hidden="1" customHeight="1" x14ac:dyDescent="0.35">
      <c r="A2517" s="122" t="str">
        <f>'SOW Units'!B41</f>
        <v>3-15.</v>
      </c>
      <c r="B2517" s="542" t="str">
        <f>IF('SOW Units'!C41="","",'SOW Units'!C41)</f>
        <v>Loader/Backhoe Mobilization - ≤ 100 miles each way</v>
      </c>
      <c r="C2517" s="543"/>
      <c r="D2517" s="57" t="str">
        <f>IF('SOW Units'!E41="","",'SOW Units'!E41)</f>
        <v>Per Round Trip</v>
      </c>
      <c r="E2517" s="82">
        <f>'SOW Units'!N41</f>
        <v>0</v>
      </c>
      <c r="F2517" s="34">
        <f>'SOW Units'!G41</f>
        <v>425.41</v>
      </c>
      <c r="G2517" s="244">
        <f t="shared" si="502"/>
        <v>0</v>
      </c>
      <c r="H2517" s="85">
        <v>0</v>
      </c>
      <c r="I2517" s="360">
        <f t="shared" si="503"/>
        <v>0</v>
      </c>
      <c r="J2517" s="89">
        <v>0</v>
      </c>
      <c r="K2517" s="244">
        <f t="shared" si="495"/>
        <v>0</v>
      </c>
      <c r="L2517" s="93">
        <f t="shared" si="504"/>
        <v>0</v>
      </c>
      <c r="M2517" s="375">
        <f t="shared" si="505"/>
        <v>0</v>
      </c>
      <c r="N2517" s="225" t="b">
        <f t="shared" si="492"/>
        <v>0</v>
      </c>
      <c r="O2517" s="45"/>
      <c r="P2517" s="45"/>
      <c r="Q2517" s="45"/>
      <c r="R2517" s="45"/>
    </row>
    <row r="2518" spans="1:18" s="9" customFormat="1" ht="16.5" hidden="1" customHeight="1" x14ac:dyDescent="0.35">
      <c r="A2518" s="122" t="str">
        <f>'SOW Units'!B42</f>
        <v>3-16.</v>
      </c>
      <c r="B2518" s="542" t="str">
        <f>IF('SOW Units'!C42="","",'SOW Units'!C42)</f>
        <v>Loader/Backhoe Mobilization - &gt; 100 miles each way</v>
      </c>
      <c r="C2518" s="543"/>
      <c r="D2518" s="57" t="str">
        <f>IF('SOW Units'!E42="","",'SOW Units'!E42)</f>
        <v>Per Round Trip</v>
      </c>
      <c r="E2518" s="82">
        <f>'SOW Units'!N42</f>
        <v>0</v>
      </c>
      <c r="F2518" s="34">
        <f>'SOW Units'!G42</f>
        <v>607.75</v>
      </c>
      <c r="G2518" s="244">
        <f t="shared" si="502"/>
        <v>0</v>
      </c>
      <c r="H2518" s="85">
        <v>0</v>
      </c>
      <c r="I2518" s="360">
        <f t="shared" si="503"/>
        <v>0</v>
      </c>
      <c r="J2518" s="89">
        <v>0</v>
      </c>
      <c r="K2518" s="244">
        <f t="shared" si="495"/>
        <v>0</v>
      </c>
      <c r="L2518" s="93">
        <f t="shared" si="504"/>
        <v>0</v>
      </c>
      <c r="M2518" s="375">
        <f t="shared" si="505"/>
        <v>0</v>
      </c>
      <c r="N2518" s="225" t="b">
        <f t="shared" si="492"/>
        <v>0</v>
      </c>
      <c r="O2518" s="45"/>
      <c r="P2518" s="45"/>
      <c r="Q2518" s="45"/>
      <c r="R2518" s="45"/>
    </row>
    <row r="2519" spans="1:18" s="9" customFormat="1" ht="16.5" hidden="1" customHeight="1" x14ac:dyDescent="0.35">
      <c r="A2519" s="122" t="str">
        <f>'SOW Units'!B43</f>
        <v>3-17.</v>
      </c>
      <c r="B2519" s="542" t="str">
        <f>IF('SOW Units'!C43="","",'SOW Units'!C43)</f>
        <v>Mini Excavator/Loader (BobcatTM) Mobilization - ≤ 100 miles each way</v>
      </c>
      <c r="C2519" s="543"/>
      <c r="D2519" s="57" t="str">
        <f>IF('SOW Units'!E43="","",'SOW Units'!E43)</f>
        <v>Per Round Trip</v>
      </c>
      <c r="E2519" s="82">
        <f>'SOW Units'!N43</f>
        <v>0</v>
      </c>
      <c r="F2519" s="34">
        <f>'SOW Units'!G43</f>
        <v>303.87</v>
      </c>
      <c r="G2519" s="244">
        <f t="shared" si="502"/>
        <v>0</v>
      </c>
      <c r="H2519" s="85">
        <v>0</v>
      </c>
      <c r="I2519" s="360">
        <f t="shared" si="503"/>
        <v>0</v>
      </c>
      <c r="J2519" s="89">
        <v>0</v>
      </c>
      <c r="K2519" s="244">
        <f t="shared" si="495"/>
        <v>0</v>
      </c>
      <c r="L2519" s="93">
        <f t="shared" si="504"/>
        <v>0</v>
      </c>
      <c r="M2519" s="375">
        <f t="shared" si="505"/>
        <v>0</v>
      </c>
      <c r="N2519" s="225" t="b">
        <f t="shared" si="492"/>
        <v>0</v>
      </c>
      <c r="O2519" s="45"/>
      <c r="P2519" s="45"/>
      <c r="Q2519" s="45"/>
      <c r="R2519" s="45"/>
    </row>
    <row r="2520" spans="1:18" s="8" customFormat="1" ht="16.5" hidden="1" customHeight="1" x14ac:dyDescent="0.35">
      <c r="A2520" s="122" t="str">
        <f>'SOW Units'!B44</f>
        <v>3-18.</v>
      </c>
      <c r="B2520" s="542" t="str">
        <f>IF('SOW Units'!C44="","",'SOW Units'!C44)</f>
        <v>Mini Excavator/Loader (BobcatTM) Mobilization - &gt; 100 miles each way</v>
      </c>
      <c r="C2520" s="543"/>
      <c r="D2520" s="57" t="str">
        <f>IF('SOW Units'!E44="","",'SOW Units'!E44)</f>
        <v>Per Round Trip</v>
      </c>
      <c r="E2520" s="82">
        <f>'SOW Units'!N44</f>
        <v>0</v>
      </c>
      <c r="F2520" s="34">
        <f>'SOW Units'!G44</f>
        <v>486.2</v>
      </c>
      <c r="G2520" s="244">
        <f t="shared" si="502"/>
        <v>0</v>
      </c>
      <c r="H2520" s="85">
        <v>0</v>
      </c>
      <c r="I2520" s="360">
        <f t="shared" si="503"/>
        <v>0</v>
      </c>
      <c r="J2520" s="89">
        <v>0</v>
      </c>
      <c r="K2520" s="244">
        <f t="shared" si="495"/>
        <v>0</v>
      </c>
      <c r="L2520" s="93">
        <f t="shared" si="504"/>
        <v>0</v>
      </c>
      <c r="M2520" s="375">
        <f t="shared" si="505"/>
        <v>0</v>
      </c>
      <c r="N2520" s="225" t="b">
        <f t="shared" si="492"/>
        <v>0</v>
      </c>
      <c r="O2520" s="36"/>
      <c r="P2520" s="36"/>
      <c r="Q2520" s="36"/>
      <c r="R2520" s="36"/>
    </row>
    <row r="2521" spans="1:18" s="8" customFormat="1" ht="16.5" hidden="1" customHeight="1" x14ac:dyDescent="0.35">
      <c r="A2521" s="122" t="str">
        <f>'SOW Units'!B45</f>
        <v>3-19.</v>
      </c>
      <c r="B2521" s="542" t="str">
        <f>IF('SOW Units'!C45="","",'SOW Units'!C45)</f>
        <v>Drum Compactor mobilization - ≤ 100 miles each way</v>
      </c>
      <c r="C2521" s="543"/>
      <c r="D2521" s="57" t="str">
        <f>IF('SOW Units'!E45="","",'SOW Units'!E45)</f>
        <v>Per Round Trip</v>
      </c>
      <c r="E2521" s="82">
        <f>'SOW Units'!N45</f>
        <v>0</v>
      </c>
      <c r="F2521" s="34">
        <f>'SOW Units'!G45</f>
        <v>333.51</v>
      </c>
      <c r="G2521" s="244">
        <f t="shared" si="502"/>
        <v>0</v>
      </c>
      <c r="H2521" s="85">
        <v>0</v>
      </c>
      <c r="I2521" s="360">
        <f t="shared" si="503"/>
        <v>0</v>
      </c>
      <c r="J2521" s="89">
        <v>0</v>
      </c>
      <c r="K2521" s="244">
        <f t="shared" si="495"/>
        <v>0</v>
      </c>
      <c r="L2521" s="93">
        <f t="shared" si="504"/>
        <v>0</v>
      </c>
      <c r="M2521" s="375">
        <f t="shared" si="505"/>
        <v>0</v>
      </c>
      <c r="N2521" s="225" t="b">
        <f t="shared" si="492"/>
        <v>0</v>
      </c>
      <c r="O2521" s="36"/>
      <c r="P2521" s="36"/>
      <c r="Q2521" s="36"/>
      <c r="R2521" s="36"/>
    </row>
    <row r="2522" spans="1:18" s="8" customFormat="1" ht="16.5" hidden="1" customHeight="1" x14ac:dyDescent="0.35">
      <c r="A2522" s="122" t="str">
        <f>'SOW Units'!B46</f>
        <v>3-20.</v>
      </c>
      <c r="B2522" s="542" t="str">
        <f>IF('SOW Units'!C46="","",'SOW Units'!C46)</f>
        <v xml:space="preserve"> Drum Compactor mobilization - &gt; 100 miles each way</v>
      </c>
      <c r="C2522" s="543"/>
      <c r="D2522" s="57" t="str">
        <f>IF('SOW Units'!E46="","",'SOW Units'!E46)</f>
        <v>Per Round Trip</v>
      </c>
      <c r="E2522" s="82">
        <f>'SOW Units'!N46</f>
        <v>0</v>
      </c>
      <c r="F2522" s="34">
        <f>'SOW Units'!G46</f>
        <v>545.73</v>
      </c>
      <c r="G2522" s="244">
        <f t="shared" si="502"/>
        <v>0</v>
      </c>
      <c r="H2522" s="85">
        <v>0</v>
      </c>
      <c r="I2522" s="360">
        <f t="shared" si="503"/>
        <v>0</v>
      </c>
      <c r="J2522" s="89">
        <v>0</v>
      </c>
      <c r="K2522" s="244">
        <f t="shared" si="495"/>
        <v>0</v>
      </c>
      <c r="L2522" s="93">
        <f t="shared" si="504"/>
        <v>0</v>
      </c>
      <c r="M2522" s="375">
        <f t="shared" si="505"/>
        <v>0</v>
      </c>
      <c r="N2522" s="225" t="b">
        <f t="shared" si="492"/>
        <v>0</v>
      </c>
      <c r="O2522" s="36"/>
      <c r="P2522" s="36"/>
      <c r="Q2522" s="36"/>
      <c r="R2522" s="36"/>
    </row>
    <row r="2523" spans="1:18" s="8" customFormat="1" ht="17.25" hidden="1" customHeight="1" x14ac:dyDescent="0.35">
      <c r="A2523" s="253" t="str">
        <f>'SOW Units'!B47</f>
        <v>4.</v>
      </c>
      <c r="B2523" s="560" t="str">
        <f>IF('SOW Units'!C47="","",'SOW Units'!C47)</f>
        <v>MEALS AND LODGING</v>
      </c>
      <c r="C2523" s="561"/>
      <c r="D2523" s="206" t="str">
        <f>IF('SOW Units'!E47="","",'SOW Units'!E47)</f>
        <v/>
      </c>
      <c r="E2523" s="207"/>
      <c r="F2523" s="194"/>
      <c r="G2523" s="243"/>
      <c r="H2523" s="208"/>
      <c r="I2523" s="359"/>
      <c r="J2523" s="196"/>
      <c r="K2523" s="243"/>
      <c r="L2523" s="209"/>
      <c r="M2523" s="374"/>
      <c r="N2523" s="225" t="b">
        <f t="shared" si="492"/>
        <v>0</v>
      </c>
      <c r="O2523" s="36"/>
      <c r="P2523" s="36"/>
      <c r="Q2523" s="36"/>
      <c r="R2523" s="36"/>
    </row>
    <row r="2524" spans="1:18" s="8" customFormat="1" ht="33" hidden="1" customHeight="1" x14ac:dyDescent="0.35">
      <c r="A2524" s="122" t="str">
        <f>'SOW Units'!B48</f>
        <v>4-1.a.</v>
      </c>
      <c r="B2524" s="542" t="str">
        <f>IF('SOW Units'!C48="","",'SOW Units'!C48)</f>
        <v>Per Diem - For travel &gt; 1 consecutive day (prorated in quarter day incrementsin accordance with 112.061, F.S.) - Travel Voucher required and quoted rate should be per person per day</v>
      </c>
      <c r="C2524" s="543"/>
      <c r="D2524" s="252" t="str">
        <f>IF('SOW Units'!E48="","",'SOW Units'!E48)</f>
        <v>Per Person,         Per Day</v>
      </c>
      <c r="E2524" s="82">
        <f>'SOW Units'!N48</f>
        <v>0</v>
      </c>
      <c r="F2524" s="34">
        <f>'SOW Units'!G48</f>
        <v>80</v>
      </c>
      <c r="G2524" s="244">
        <f t="shared" ref="G2524:G2525" si="506">$F2524*E2524</f>
        <v>0</v>
      </c>
      <c r="H2524" s="85">
        <v>0</v>
      </c>
      <c r="I2524" s="360">
        <f t="shared" ref="I2524:I2525" si="507">H2524*F2524</f>
        <v>0</v>
      </c>
      <c r="J2524" s="89">
        <v>0</v>
      </c>
      <c r="K2524" s="244">
        <f t="shared" si="495"/>
        <v>0</v>
      </c>
      <c r="L2524" s="93">
        <f t="shared" ref="L2524:L2525" si="508">E2524-H2524-J2524</f>
        <v>0</v>
      </c>
      <c r="M2524" s="375">
        <f t="shared" ref="M2524:M2525" si="509">G2524-I2524-K2524</f>
        <v>0</v>
      </c>
      <c r="N2524" s="225" t="b">
        <f t="shared" si="492"/>
        <v>0</v>
      </c>
      <c r="O2524" s="36"/>
      <c r="P2524" s="36"/>
      <c r="Q2524" s="36"/>
      <c r="R2524" s="36"/>
    </row>
    <row r="2525" spans="1:18" s="8" customFormat="1" ht="33" hidden="1" customHeight="1" x14ac:dyDescent="0.35">
      <c r="A2525" s="122" t="str">
        <f>'SOW Units'!B49</f>
        <v>4-1.b.</v>
      </c>
      <c r="B2525" s="542" t="str">
        <f>IF('SOW Units'!C49="","",'SOW Units'!C49)</f>
        <v>Per Diem - Contractor travel for specific meetings or legal proceedings required by Department (hotel and meals may be paid in accordance with section 112.061, F.S.)</v>
      </c>
      <c r="C2525" s="543"/>
      <c r="D2525" s="57" t="str">
        <f>IF('SOW Units'!E49="","",'SOW Units'!E49)</f>
        <v>Reimbursable*</v>
      </c>
      <c r="E2525" s="82">
        <f>'SOW Units'!N49</f>
        <v>0</v>
      </c>
      <c r="F2525" s="34">
        <f>'SOW Units'!G49</f>
        <v>1</v>
      </c>
      <c r="G2525" s="244">
        <f t="shared" si="506"/>
        <v>0</v>
      </c>
      <c r="H2525" s="85">
        <v>0</v>
      </c>
      <c r="I2525" s="360">
        <f t="shared" si="507"/>
        <v>0</v>
      </c>
      <c r="J2525" s="89">
        <v>0</v>
      </c>
      <c r="K2525" s="244">
        <f t="shared" si="495"/>
        <v>0</v>
      </c>
      <c r="L2525" s="93">
        <f t="shared" si="508"/>
        <v>0</v>
      </c>
      <c r="M2525" s="375">
        <f t="shared" si="509"/>
        <v>0</v>
      </c>
      <c r="N2525" s="225" t="b">
        <f t="shared" si="492"/>
        <v>0</v>
      </c>
      <c r="O2525" s="36"/>
      <c r="P2525" s="36"/>
      <c r="Q2525" s="36"/>
      <c r="R2525" s="36"/>
    </row>
    <row r="2526" spans="1:18" s="8" customFormat="1" ht="17.25" hidden="1" customHeight="1" x14ac:dyDescent="0.35">
      <c r="A2526" s="253" t="str">
        <f>'SOW Units'!B50</f>
        <v>5.</v>
      </c>
      <c r="B2526" s="560" t="str">
        <f>IF('SOW Units'!C50="","",'SOW Units'!C50)</f>
        <v>DRILLING AND BORING</v>
      </c>
      <c r="C2526" s="561"/>
      <c r="D2526" s="206" t="str">
        <f>IF('SOW Units'!E50="","",'SOW Units'!E50)</f>
        <v/>
      </c>
      <c r="E2526" s="207"/>
      <c r="F2526" s="194"/>
      <c r="G2526" s="243"/>
      <c r="H2526" s="208"/>
      <c r="I2526" s="359"/>
      <c r="J2526" s="196"/>
      <c r="K2526" s="243"/>
      <c r="L2526" s="209"/>
      <c r="M2526" s="374"/>
      <c r="N2526" s="225" t="b">
        <f t="shared" si="492"/>
        <v>0</v>
      </c>
      <c r="O2526" s="36"/>
      <c r="P2526" s="36"/>
      <c r="Q2526" s="36"/>
      <c r="R2526" s="36"/>
    </row>
    <row r="2527" spans="1:18" s="8" customFormat="1" ht="16.5" hidden="1" customHeight="1" x14ac:dyDescent="0.35">
      <c r="A2527" s="122" t="str">
        <f>'SOW Units'!B51</f>
        <v>5-1.a.1.</v>
      </c>
      <c r="B2527" s="542" t="str">
        <f>IF('SOW Units'!C51="","",'SOW Units'!C51)</f>
        <v>Split Spoon Sampling – 2 foot (during boring) &lt; 50 feet</v>
      </c>
      <c r="C2527" s="543"/>
      <c r="D2527" s="57" t="str">
        <f>IF('SOW Units'!E51="","",'SOW Units'!E51)</f>
        <v xml:space="preserve">Per Spoon </v>
      </c>
      <c r="E2527" s="82">
        <f>'SOW Units'!N51</f>
        <v>0</v>
      </c>
      <c r="F2527" s="34">
        <f>'SOW Units'!G51</f>
        <v>37.74</v>
      </c>
      <c r="G2527" s="244">
        <f t="shared" ref="G2527:G2551" si="510">$F2527*E2527</f>
        <v>0</v>
      </c>
      <c r="H2527" s="85">
        <v>0</v>
      </c>
      <c r="I2527" s="360">
        <f t="shared" ref="I2527:I2551" si="511">H2527*F2527</f>
        <v>0</v>
      </c>
      <c r="J2527" s="89">
        <v>0</v>
      </c>
      <c r="K2527" s="244">
        <f t="shared" si="495"/>
        <v>0</v>
      </c>
      <c r="L2527" s="93">
        <f t="shared" ref="L2527:L2551" si="512">E2527-H2527-J2527</f>
        <v>0</v>
      </c>
      <c r="M2527" s="375">
        <f t="shared" ref="M2527:M2551" si="513">G2527-I2527-K2527</f>
        <v>0</v>
      </c>
      <c r="N2527" s="225" t="b">
        <f t="shared" si="492"/>
        <v>0</v>
      </c>
      <c r="O2527" s="36"/>
      <c r="P2527" s="36"/>
      <c r="Q2527" s="36"/>
      <c r="R2527" s="36"/>
    </row>
    <row r="2528" spans="1:18" s="8" customFormat="1" ht="16.5" hidden="1" customHeight="1" x14ac:dyDescent="0.35">
      <c r="A2528" s="122" t="str">
        <f>'SOW Units'!B52</f>
        <v>5-1.a.2.</v>
      </c>
      <c r="B2528" s="542" t="str">
        <f>IF('SOW Units'!C52="","",'SOW Units'!C52)</f>
        <v>Split Spoon Sampling – 2 foot (during boring) 50 to 100 feet</v>
      </c>
      <c r="C2528" s="543"/>
      <c r="D2528" s="57" t="str">
        <f>IF('SOW Units'!E52="","",'SOW Units'!E52)</f>
        <v xml:space="preserve">Per Spoon </v>
      </c>
      <c r="E2528" s="82">
        <f>'SOW Units'!N52</f>
        <v>0</v>
      </c>
      <c r="F2528" s="34">
        <f>'SOW Units'!G52</f>
        <v>43.54</v>
      </c>
      <c r="G2528" s="244">
        <f t="shared" si="510"/>
        <v>0</v>
      </c>
      <c r="H2528" s="85">
        <v>0</v>
      </c>
      <c r="I2528" s="360">
        <f t="shared" si="511"/>
        <v>0</v>
      </c>
      <c r="J2528" s="89">
        <v>0</v>
      </c>
      <c r="K2528" s="244">
        <f t="shared" si="495"/>
        <v>0</v>
      </c>
      <c r="L2528" s="93">
        <f t="shared" si="512"/>
        <v>0</v>
      </c>
      <c r="M2528" s="375">
        <f t="shared" si="513"/>
        <v>0</v>
      </c>
      <c r="N2528" s="225" t="b">
        <f t="shared" si="492"/>
        <v>0</v>
      </c>
      <c r="O2528" s="36"/>
      <c r="P2528" s="36"/>
      <c r="Q2528" s="36"/>
      <c r="R2528" s="36"/>
    </row>
    <row r="2529" spans="1:18" s="8" customFormat="1" ht="16.5" hidden="1" customHeight="1" x14ac:dyDescent="0.35">
      <c r="A2529" s="122" t="str">
        <f>'SOW Units'!B53</f>
        <v>5-1.a.3.</v>
      </c>
      <c r="B2529" s="542" t="str">
        <f>IF('SOW Units'!C53="","",'SOW Units'!C53)</f>
        <v>Split Spoon Sampling – 2 foot (during boring) &gt; 100 feet</v>
      </c>
      <c r="C2529" s="543"/>
      <c r="D2529" s="57" t="str">
        <f>IF('SOW Units'!E53="","",'SOW Units'!E53)</f>
        <v xml:space="preserve">Per Spoon </v>
      </c>
      <c r="E2529" s="82">
        <f>'SOW Units'!N53</f>
        <v>0</v>
      </c>
      <c r="F2529" s="34">
        <f>'SOW Units'!G53</f>
        <v>45.15</v>
      </c>
      <c r="G2529" s="244">
        <f t="shared" si="510"/>
        <v>0</v>
      </c>
      <c r="H2529" s="85">
        <v>0</v>
      </c>
      <c r="I2529" s="360">
        <f t="shared" si="511"/>
        <v>0</v>
      </c>
      <c r="J2529" s="89">
        <v>0</v>
      </c>
      <c r="K2529" s="244">
        <f t="shared" si="495"/>
        <v>0</v>
      </c>
      <c r="L2529" s="93">
        <f t="shared" si="512"/>
        <v>0</v>
      </c>
      <c r="M2529" s="375">
        <f t="shared" si="513"/>
        <v>0</v>
      </c>
      <c r="N2529" s="225" t="b">
        <f t="shared" si="492"/>
        <v>0</v>
      </c>
      <c r="O2529" s="36"/>
      <c r="P2529" s="36"/>
      <c r="Q2529" s="36"/>
      <c r="R2529" s="36"/>
    </row>
    <row r="2530" spans="1:18" s="8" customFormat="1" ht="16.5" hidden="1" customHeight="1" x14ac:dyDescent="0.35">
      <c r="A2530" s="122" t="str">
        <f>'SOW Units'!B54</f>
        <v>5-1.b.</v>
      </c>
      <c r="B2530" s="542" t="str">
        <f>IF('SOW Units'!C54="","",'SOW Units'!C54)</f>
        <v>Sonic Core Sampling - 5 or 10 foot (during boring)</v>
      </c>
      <c r="C2530" s="543"/>
      <c r="D2530" s="57" t="str">
        <f>IF('SOW Units'!E54="","",'SOW Units'!E54)</f>
        <v xml:space="preserve">Per Core </v>
      </c>
      <c r="E2530" s="82">
        <f>'SOW Units'!N54</f>
        <v>0</v>
      </c>
      <c r="F2530" s="34">
        <f>'SOW Units'!G54</f>
        <v>109.38</v>
      </c>
      <c r="G2530" s="244">
        <f t="shared" si="510"/>
        <v>0</v>
      </c>
      <c r="H2530" s="85">
        <v>0</v>
      </c>
      <c r="I2530" s="360">
        <f t="shared" si="511"/>
        <v>0</v>
      </c>
      <c r="J2530" s="89">
        <v>0</v>
      </c>
      <c r="K2530" s="244">
        <f t="shared" si="495"/>
        <v>0</v>
      </c>
      <c r="L2530" s="93">
        <f t="shared" si="512"/>
        <v>0</v>
      </c>
      <c r="M2530" s="375">
        <f t="shared" si="513"/>
        <v>0</v>
      </c>
      <c r="N2530" s="225" t="b">
        <f t="shared" si="492"/>
        <v>0</v>
      </c>
      <c r="O2530" s="36"/>
      <c r="P2530" s="36"/>
      <c r="Q2530" s="36"/>
      <c r="R2530" s="36"/>
    </row>
    <row r="2531" spans="1:18" s="8" customFormat="1" ht="16.5" hidden="1" customHeight="1" x14ac:dyDescent="0.35">
      <c r="A2531" s="122" t="str">
        <f>'SOW Units'!B55</f>
        <v>5-2.</v>
      </c>
      <c r="B2531" s="542" t="str">
        <f>IF('SOW Units'!C55="","",'SOW Units'!C55)</f>
        <v xml:space="preserve">Hand Auger Boring ≤ 10 foot total depth </v>
      </c>
      <c r="C2531" s="543"/>
      <c r="D2531" s="57" t="str">
        <f>IF('SOW Units'!E55="","",'SOW Units'!E55)</f>
        <v>Per Boring</v>
      </c>
      <c r="E2531" s="82">
        <f>'SOW Units'!N55</f>
        <v>0</v>
      </c>
      <c r="F2531" s="34">
        <f>'SOW Units'!G55</f>
        <v>230</v>
      </c>
      <c r="G2531" s="244">
        <f t="shared" si="510"/>
        <v>0</v>
      </c>
      <c r="H2531" s="85">
        <v>0</v>
      </c>
      <c r="I2531" s="360">
        <f t="shared" si="511"/>
        <v>0</v>
      </c>
      <c r="J2531" s="89">
        <v>0</v>
      </c>
      <c r="K2531" s="244">
        <f t="shared" si="495"/>
        <v>0</v>
      </c>
      <c r="L2531" s="93">
        <f t="shared" si="512"/>
        <v>0</v>
      </c>
      <c r="M2531" s="375">
        <f t="shared" si="513"/>
        <v>0</v>
      </c>
      <c r="N2531" s="225" t="b">
        <f t="shared" si="492"/>
        <v>0</v>
      </c>
      <c r="O2531" s="36"/>
      <c r="P2531" s="36"/>
      <c r="Q2531" s="36"/>
      <c r="R2531" s="36"/>
    </row>
    <row r="2532" spans="1:18" s="8" customFormat="1" ht="16.5" hidden="1" customHeight="1" x14ac:dyDescent="0.35">
      <c r="A2532" s="122" t="str">
        <f>'SOW Units'!B56</f>
        <v>5-3.a.</v>
      </c>
      <c r="B2532" s="542" t="str">
        <f>IF('SOW Units'!C56="","",'SOW Units'!C56)</f>
        <v>Direct Push Technology (DPT) Rig and Equipment</v>
      </c>
      <c r="C2532" s="543"/>
      <c r="D2532" s="57" t="str">
        <f>IF('SOW Units'!E56="","",'SOW Units'!E56)</f>
        <v>Full Day</v>
      </c>
      <c r="E2532" s="82">
        <f>'SOW Units'!N56</f>
        <v>0</v>
      </c>
      <c r="F2532" s="34">
        <f>'SOW Units'!G56</f>
        <v>3087</v>
      </c>
      <c r="G2532" s="244">
        <f t="shared" si="510"/>
        <v>0</v>
      </c>
      <c r="H2532" s="85">
        <v>0</v>
      </c>
      <c r="I2532" s="360">
        <f t="shared" si="511"/>
        <v>0</v>
      </c>
      <c r="J2532" s="89">
        <v>0</v>
      </c>
      <c r="K2532" s="244">
        <f t="shared" si="495"/>
        <v>0</v>
      </c>
      <c r="L2532" s="93">
        <f t="shared" si="512"/>
        <v>0</v>
      </c>
      <c r="M2532" s="375">
        <f t="shared" si="513"/>
        <v>0</v>
      </c>
      <c r="N2532" s="225" t="b">
        <f t="shared" si="492"/>
        <v>0</v>
      </c>
      <c r="O2532" s="36"/>
      <c r="P2532" s="36"/>
      <c r="Q2532" s="36"/>
      <c r="R2532" s="36"/>
    </row>
    <row r="2533" spans="1:18" s="8" customFormat="1" ht="16.5" hidden="1" customHeight="1" x14ac:dyDescent="0.35">
      <c r="A2533" s="122" t="str">
        <f>'SOW Units'!B57</f>
        <v>5-5.a.</v>
      </c>
      <c r="B2533" s="542" t="str">
        <f>IF('SOW Units'!C57="","",'SOW Units'!C57)</f>
        <v>DPT Membrane Interface Probe (MIP) Equipped with PID and ECD (add-on cost to DPT base rate)</v>
      </c>
      <c r="C2533" s="543"/>
      <c r="D2533" s="57" t="str">
        <f>IF('SOW Units'!E57="","",'SOW Units'!E57)</f>
        <v>Full Day</v>
      </c>
      <c r="E2533" s="82">
        <f>'SOW Units'!N57</f>
        <v>0</v>
      </c>
      <c r="F2533" s="34">
        <f>'SOW Units'!G57</f>
        <v>3780</v>
      </c>
      <c r="G2533" s="244">
        <f t="shared" si="510"/>
        <v>0</v>
      </c>
      <c r="H2533" s="85">
        <v>0</v>
      </c>
      <c r="I2533" s="360">
        <f t="shared" si="511"/>
        <v>0</v>
      </c>
      <c r="J2533" s="89">
        <v>0</v>
      </c>
      <c r="K2533" s="244">
        <f t="shared" si="495"/>
        <v>0</v>
      </c>
      <c r="L2533" s="93">
        <f t="shared" si="512"/>
        <v>0</v>
      </c>
      <c r="M2533" s="375">
        <f t="shared" si="513"/>
        <v>0</v>
      </c>
      <c r="N2533" s="225" t="b">
        <f t="shared" si="492"/>
        <v>0</v>
      </c>
      <c r="O2533" s="36"/>
      <c r="P2533" s="36"/>
      <c r="Q2533" s="36"/>
      <c r="R2533" s="36"/>
    </row>
    <row r="2534" spans="1:18" s="8" customFormat="1" ht="16.5" hidden="1" customHeight="1" x14ac:dyDescent="0.35">
      <c r="A2534" s="122" t="str">
        <f>'SOW Units'!B58</f>
        <v>5-6.</v>
      </c>
      <c r="B2534" s="542" t="str">
        <f>IF('SOW Units'!C58="","",'SOW Units'!C58)</f>
        <v xml:space="preserve">HSA or MR Boring, ≤ 6 inch diameter, &lt; 50 foot total depth </v>
      </c>
      <c r="C2534" s="543"/>
      <c r="D2534" s="57" t="str">
        <f>IF('SOW Units'!E58="","",'SOW Units'!E58)</f>
        <v>Per Foot</v>
      </c>
      <c r="E2534" s="82">
        <f>'SOW Units'!N58</f>
        <v>0</v>
      </c>
      <c r="F2534" s="34">
        <f>'SOW Units'!G58</f>
        <v>22.47</v>
      </c>
      <c r="G2534" s="244">
        <f t="shared" si="510"/>
        <v>0</v>
      </c>
      <c r="H2534" s="85">
        <v>0</v>
      </c>
      <c r="I2534" s="360">
        <f t="shared" si="511"/>
        <v>0</v>
      </c>
      <c r="J2534" s="89">
        <v>0</v>
      </c>
      <c r="K2534" s="244">
        <f t="shared" si="495"/>
        <v>0</v>
      </c>
      <c r="L2534" s="93">
        <f t="shared" si="512"/>
        <v>0</v>
      </c>
      <c r="M2534" s="375">
        <f t="shared" si="513"/>
        <v>0</v>
      </c>
      <c r="N2534" s="225" t="b">
        <f t="shared" si="492"/>
        <v>0</v>
      </c>
      <c r="O2534" s="36"/>
      <c r="P2534" s="36"/>
      <c r="Q2534" s="36"/>
      <c r="R2534" s="36"/>
    </row>
    <row r="2535" spans="1:18" s="8" customFormat="1" ht="16.5" hidden="1" customHeight="1" x14ac:dyDescent="0.35">
      <c r="A2535" s="122" t="str">
        <f>'SOW Units'!B59</f>
        <v>5-7.</v>
      </c>
      <c r="B2535" s="542" t="str">
        <f>IF('SOW Units'!C59="","",'SOW Units'!C59)</f>
        <v xml:space="preserve">HSA or MR Boring, ≤ 6 inch diameter, 50 to 100 foot total depth </v>
      </c>
      <c r="C2535" s="543"/>
      <c r="D2535" s="57" t="str">
        <f>IF('SOW Units'!E59="","",'SOW Units'!E59)</f>
        <v>Per Foot</v>
      </c>
      <c r="E2535" s="82">
        <f>'SOW Units'!N59</f>
        <v>0</v>
      </c>
      <c r="F2535" s="34">
        <f>'SOW Units'!G59</f>
        <v>37.799999999999997</v>
      </c>
      <c r="G2535" s="244">
        <f t="shared" si="510"/>
        <v>0</v>
      </c>
      <c r="H2535" s="85">
        <v>0</v>
      </c>
      <c r="I2535" s="360">
        <f t="shared" si="511"/>
        <v>0</v>
      </c>
      <c r="J2535" s="89">
        <v>0</v>
      </c>
      <c r="K2535" s="244">
        <f t="shared" si="495"/>
        <v>0</v>
      </c>
      <c r="L2535" s="93">
        <f t="shared" si="512"/>
        <v>0</v>
      </c>
      <c r="M2535" s="375">
        <f t="shared" si="513"/>
        <v>0</v>
      </c>
      <c r="N2535" s="225" t="b">
        <f t="shared" si="492"/>
        <v>0</v>
      </c>
      <c r="O2535" s="36"/>
      <c r="P2535" s="36"/>
      <c r="Q2535" s="36"/>
      <c r="R2535" s="36"/>
    </row>
    <row r="2536" spans="1:18" s="8" customFormat="1" ht="16.5" hidden="1" customHeight="1" x14ac:dyDescent="0.35">
      <c r="A2536" s="122" t="str">
        <f>'SOW Units'!B60</f>
        <v>5-8.</v>
      </c>
      <c r="B2536" s="542" t="str">
        <f>IF('SOW Units'!C60="","",'SOW Units'!C60)</f>
        <v xml:space="preserve">HSA or MR Boring, ≤ 6 inch diameter, &gt; 100 foot total depth </v>
      </c>
      <c r="C2536" s="543"/>
      <c r="D2536" s="57" t="str">
        <f>IF('SOW Units'!E60="","",'SOW Units'!E60)</f>
        <v>Per Foot</v>
      </c>
      <c r="E2536" s="82">
        <f>'SOW Units'!N60</f>
        <v>0</v>
      </c>
      <c r="F2536" s="34">
        <f>'SOW Units'!G60</f>
        <v>40</v>
      </c>
      <c r="G2536" s="244">
        <f t="shared" si="510"/>
        <v>0</v>
      </c>
      <c r="H2536" s="85">
        <v>0</v>
      </c>
      <c r="I2536" s="360">
        <f t="shared" si="511"/>
        <v>0</v>
      </c>
      <c r="J2536" s="89">
        <v>0</v>
      </c>
      <c r="K2536" s="244">
        <f t="shared" si="495"/>
        <v>0</v>
      </c>
      <c r="L2536" s="93">
        <f t="shared" si="512"/>
        <v>0</v>
      </c>
      <c r="M2536" s="375">
        <f t="shared" si="513"/>
        <v>0</v>
      </c>
      <c r="N2536" s="225" t="b">
        <f t="shared" si="492"/>
        <v>0</v>
      </c>
      <c r="O2536" s="36"/>
      <c r="P2536" s="36"/>
      <c r="Q2536" s="36"/>
      <c r="R2536" s="36"/>
    </row>
    <row r="2537" spans="1:18" s="8" customFormat="1" ht="16.5" hidden="1" customHeight="1" x14ac:dyDescent="0.35">
      <c r="A2537" s="122" t="str">
        <f>'SOW Units'!B61</f>
        <v>5-9.</v>
      </c>
      <c r="B2537" s="542" t="str">
        <f>IF('SOW Units'!C61="","",'SOW Units'!C61)</f>
        <v xml:space="preserve">HSA or MR Boring, &gt; 6 to 10 inch diameter, &lt; 50 foot total depth </v>
      </c>
      <c r="C2537" s="543"/>
      <c r="D2537" s="57" t="str">
        <f>IF('SOW Units'!E61="","",'SOW Units'!E61)</f>
        <v>Per Foot</v>
      </c>
      <c r="E2537" s="82">
        <f>'SOW Units'!N61</f>
        <v>0</v>
      </c>
      <c r="F2537" s="34">
        <f>'SOW Units'!G61</f>
        <v>26.11</v>
      </c>
      <c r="G2537" s="244">
        <f t="shared" si="510"/>
        <v>0</v>
      </c>
      <c r="H2537" s="85">
        <v>0</v>
      </c>
      <c r="I2537" s="360">
        <f t="shared" si="511"/>
        <v>0</v>
      </c>
      <c r="J2537" s="89">
        <v>0</v>
      </c>
      <c r="K2537" s="244">
        <f t="shared" si="495"/>
        <v>0</v>
      </c>
      <c r="L2537" s="93">
        <f t="shared" si="512"/>
        <v>0</v>
      </c>
      <c r="M2537" s="375">
        <f t="shared" si="513"/>
        <v>0</v>
      </c>
      <c r="N2537" s="225" t="b">
        <f t="shared" si="492"/>
        <v>0</v>
      </c>
      <c r="O2537" s="36"/>
      <c r="P2537" s="36"/>
      <c r="Q2537" s="36"/>
      <c r="R2537" s="36"/>
    </row>
    <row r="2538" spans="1:18" s="8" customFormat="1" ht="16.5" hidden="1" customHeight="1" x14ac:dyDescent="0.35">
      <c r="A2538" s="122" t="str">
        <f>'SOW Units'!B62</f>
        <v>5-10.</v>
      </c>
      <c r="B2538" s="542" t="str">
        <f>IF('SOW Units'!C62="","",'SOW Units'!C62)</f>
        <v xml:space="preserve">HSA or MR Boring, &gt; 6 to 10 inch diameter, 50 to 100 foot total depth </v>
      </c>
      <c r="C2538" s="543"/>
      <c r="D2538" s="57" t="str">
        <f>IF('SOW Units'!E62="","",'SOW Units'!E62)</f>
        <v>Per Foot</v>
      </c>
      <c r="E2538" s="82">
        <f>'SOW Units'!N62</f>
        <v>0</v>
      </c>
      <c r="F2538" s="34">
        <f>'SOW Units'!G62</f>
        <v>28.66</v>
      </c>
      <c r="G2538" s="244">
        <f t="shared" si="510"/>
        <v>0</v>
      </c>
      <c r="H2538" s="85">
        <v>0</v>
      </c>
      <c r="I2538" s="360">
        <f t="shared" si="511"/>
        <v>0</v>
      </c>
      <c r="J2538" s="89">
        <v>0</v>
      </c>
      <c r="K2538" s="244">
        <f t="shared" si="495"/>
        <v>0</v>
      </c>
      <c r="L2538" s="93">
        <f t="shared" si="512"/>
        <v>0</v>
      </c>
      <c r="M2538" s="375">
        <f t="shared" si="513"/>
        <v>0</v>
      </c>
      <c r="N2538" s="225" t="b">
        <f t="shared" si="492"/>
        <v>0</v>
      </c>
      <c r="O2538" s="36"/>
      <c r="P2538" s="36"/>
      <c r="Q2538" s="36"/>
      <c r="R2538" s="36"/>
    </row>
    <row r="2539" spans="1:18" s="8" customFormat="1" ht="16.5" hidden="1" customHeight="1" x14ac:dyDescent="0.35">
      <c r="A2539" s="122" t="str">
        <f>'SOW Units'!B63</f>
        <v>5-11.</v>
      </c>
      <c r="B2539" s="542" t="str">
        <f>IF('SOW Units'!C63="","",'SOW Units'!C63)</f>
        <v xml:space="preserve">HSA or MR Boring, &gt; 6 to 10 inch diameter, &gt; 100 foot total depth </v>
      </c>
      <c r="C2539" s="543"/>
      <c r="D2539" s="57" t="str">
        <f>IF('SOW Units'!E63="","",'SOW Units'!E63)</f>
        <v>Per Foot</v>
      </c>
      <c r="E2539" s="82">
        <f>'SOW Units'!N63</f>
        <v>0</v>
      </c>
      <c r="F2539" s="34">
        <f>'SOW Units'!G63</f>
        <v>28.35</v>
      </c>
      <c r="G2539" s="244">
        <f t="shared" si="510"/>
        <v>0</v>
      </c>
      <c r="H2539" s="85">
        <v>0</v>
      </c>
      <c r="I2539" s="360">
        <f t="shared" si="511"/>
        <v>0</v>
      </c>
      <c r="J2539" s="89">
        <v>0</v>
      </c>
      <c r="K2539" s="244">
        <f t="shared" si="495"/>
        <v>0</v>
      </c>
      <c r="L2539" s="93">
        <f t="shared" si="512"/>
        <v>0</v>
      </c>
      <c r="M2539" s="375">
        <f t="shared" si="513"/>
        <v>0</v>
      </c>
      <c r="N2539" s="225" t="b">
        <f t="shared" si="492"/>
        <v>0</v>
      </c>
      <c r="O2539" s="36"/>
      <c r="P2539" s="36"/>
      <c r="Q2539" s="36"/>
      <c r="R2539" s="36"/>
    </row>
    <row r="2540" spans="1:18" s="8" customFormat="1" ht="16.5" hidden="1" customHeight="1" x14ac:dyDescent="0.35">
      <c r="A2540" s="122" t="str">
        <f>'SOW Units'!B64</f>
        <v>5-12.</v>
      </c>
      <c r="B2540" s="542" t="str">
        <f>IF('SOW Units'!C64="","",'SOW Units'!C64)</f>
        <v xml:space="preserve">HSA or MR Boring, &gt; 10 to 14 inch diameter, &lt; 50 foot total depth </v>
      </c>
      <c r="C2540" s="543"/>
      <c r="D2540" s="57" t="str">
        <f>IF('SOW Units'!E64="","",'SOW Units'!E64)</f>
        <v>Per Foot</v>
      </c>
      <c r="E2540" s="82">
        <f>'SOW Units'!N64</f>
        <v>0</v>
      </c>
      <c r="F2540" s="34">
        <f>'SOW Units'!G64</f>
        <v>36.450000000000003</v>
      </c>
      <c r="G2540" s="244">
        <f t="shared" si="510"/>
        <v>0</v>
      </c>
      <c r="H2540" s="85">
        <v>0</v>
      </c>
      <c r="I2540" s="360">
        <f t="shared" si="511"/>
        <v>0</v>
      </c>
      <c r="J2540" s="89">
        <v>0</v>
      </c>
      <c r="K2540" s="244">
        <f t="shared" si="495"/>
        <v>0</v>
      </c>
      <c r="L2540" s="93">
        <f t="shared" si="512"/>
        <v>0</v>
      </c>
      <c r="M2540" s="375">
        <f t="shared" si="513"/>
        <v>0</v>
      </c>
      <c r="N2540" s="225" t="b">
        <f t="shared" si="492"/>
        <v>0</v>
      </c>
      <c r="O2540" s="36"/>
      <c r="P2540" s="36"/>
      <c r="Q2540" s="36"/>
      <c r="R2540" s="36"/>
    </row>
    <row r="2541" spans="1:18" s="8" customFormat="1" ht="16.5" hidden="1" customHeight="1" x14ac:dyDescent="0.35">
      <c r="A2541" s="122" t="str">
        <f>'SOW Units'!B65</f>
        <v>5-13.</v>
      </c>
      <c r="B2541" s="542" t="str">
        <f>IF('SOW Units'!C65="","",'SOW Units'!C65)</f>
        <v xml:space="preserve">HSA or MR Boring, &gt; 10 to 14 inch diameter, 50 to 100 foot total depth </v>
      </c>
      <c r="C2541" s="543"/>
      <c r="D2541" s="57" t="str">
        <f>IF('SOW Units'!E65="","",'SOW Units'!E65)</f>
        <v>Per Foot</v>
      </c>
      <c r="E2541" s="82">
        <f>'SOW Units'!N65</f>
        <v>0</v>
      </c>
      <c r="F2541" s="34">
        <f>'SOW Units'!G65</f>
        <v>37.61</v>
      </c>
      <c r="G2541" s="244">
        <f t="shared" si="510"/>
        <v>0</v>
      </c>
      <c r="H2541" s="85">
        <v>0</v>
      </c>
      <c r="I2541" s="360">
        <f t="shared" si="511"/>
        <v>0</v>
      </c>
      <c r="J2541" s="89">
        <v>0</v>
      </c>
      <c r="K2541" s="244">
        <f t="shared" si="495"/>
        <v>0</v>
      </c>
      <c r="L2541" s="93">
        <f t="shared" si="512"/>
        <v>0</v>
      </c>
      <c r="M2541" s="375">
        <f t="shared" si="513"/>
        <v>0</v>
      </c>
      <c r="N2541" s="225" t="b">
        <f t="shared" si="492"/>
        <v>0</v>
      </c>
      <c r="O2541" s="36"/>
      <c r="P2541" s="36"/>
      <c r="Q2541" s="36"/>
      <c r="R2541" s="36"/>
    </row>
    <row r="2542" spans="1:18" s="8" customFormat="1" ht="16.5" hidden="1" customHeight="1" x14ac:dyDescent="0.35">
      <c r="A2542" s="122" t="str">
        <f>'SOW Units'!B66</f>
        <v>5-14.</v>
      </c>
      <c r="B2542" s="542" t="str">
        <f>IF('SOW Units'!C66="","",'SOW Units'!C66)</f>
        <v xml:space="preserve">HSA or MR Boring, &gt; 10 to 14 inch diameter, &gt; 100 foot total depth </v>
      </c>
      <c r="C2542" s="543"/>
      <c r="D2542" s="57" t="str">
        <f>IF('SOW Units'!E66="","",'SOW Units'!E66)</f>
        <v>Per Foot</v>
      </c>
      <c r="E2542" s="82">
        <f>'SOW Units'!N66</f>
        <v>0</v>
      </c>
      <c r="F2542" s="34">
        <f>'SOW Units'!G66</f>
        <v>36.75</v>
      </c>
      <c r="G2542" s="244">
        <f t="shared" si="510"/>
        <v>0</v>
      </c>
      <c r="H2542" s="85">
        <v>0</v>
      </c>
      <c r="I2542" s="360">
        <f t="shared" si="511"/>
        <v>0</v>
      </c>
      <c r="J2542" s="89">
        <v>0</v>
      </c>
      <c r="K2542" s="244">
        <f t="shared" si="495"/>
        <v>0</v>
      </c>
      <c r="L2542" s="93">
        <f t="shared" si="512"/>
        <v>0</v>
      </c>
      <c r="M2542" s="375">
        <f t="shared" si="513"/>
        <v>0</v>
      </c>
      <c r="N2542" s="225" t="b">
        <f t="shared" si="492"/>
        <v>0</v>
      </c>
      <c r="O2542" s="36"/>
      <c r="P2542" s="36"/>
      <c r="Q2542" s="36"/>
      <c r="R2542" s="36"/>
    </row>
    <row r="2543" spans="1:18" s="8" customFormat="1" ht="16.5" hidden="1" customHeight="1" x14ac:dyDescent="0.35">
      <c r="A2543" s="122" t="str">
        <f>'SOW Units'!B67</f>
        <v>5-15.</v>
      </c>
      <c r="B2543" s="542" t="str">
        <f>IF('SOW Units'!C67="","",'SOW Units'!C67)</f>
        <v xml:space="preserve">Sonic Boring, ≤ 6 inch diameter, &lt; 50 foot total depth </v>
      </c>
      <c r="C2543" s="543"/>
      <c r="D2543" s="57" t="str">
        <f>IF('SOW Units'!E67="","",'SOW Units'!E67)</f>
        <v>Per Foot</v>
      </c>
      <c r="E2543" s="82">
        <f>'SOW Units'!N67</f>
        <v>0</v>
      </c>
      <c r="F2543" s="34">
        <f>'SOW Units'!G67</f>
        <v>32.799999999999997</v>
      </c>
      <c r="G2543" s="244">
        <f t="shared" si="510"/>
        <v>0</v>
      </c>
      <c r="H2543" s="85">
        <v>0</v>
      </c>
      <c r="I2543" s="360">
        <f t="shared" si="511"/>
        <v>0</v>
      </c>
      <c r="J2543" s="89">
        <v>0</v>
      </c>
      <c r="K2543" s="244">
        <f t="shared" si="495"/>
        <v>0</v>
      </c>
      <c r="L2543" s="93">
        <f t="shared" si="512"/>
        <v>0</v>
      </c>
      <c r="M2543" s="375">
        <f t="shared" si="513"/>
        <v>0</v>
      </c>
      <c r="N2543" s="225" t="b">
        <f t="shared" si="492"/>
        <v>0</v>
      </c>
      <c r="O2543" s="36"/>
      <c r="P2543" s="36"/>
      <c r="Q2543" s="36"/>
      <c r="R2543" s="36"/>
    </row>
    <row r="2544" spans="1:18" s="8" customFormat="1" ht="16.5" hidden="1" customHeight="1" x14ac:dyDescent="0.35">
      <c r="A2544" s="122" t="str">
        <f>'SOW Units'!B68</f>
        <v>5-16.</v>
      </c>
      <c r="B2544" s="542" t="str">
        <f>IF('SOW Units'!C68="","",'SOW Units'!C68)</f>
        <v xml:space="preserve">Sonic Boring, ≤ 6 inch diameter, 50 to 100 foot total depth </v>
      </c>
      <c r="C2544" s="543"/>
      <c r="D2544" s="57" t="str">
        <f>IF('SOW Units'!E68="","",'SOW Units'!E68)</f>
        <v>Per Foot</v>
      </c>
      <c r="E2544" s="82">
        <f>'SOW Units'!N68</f>
        <v>0</v>
      </c>
      <c r="F2544" s="34">
        <f>'SOW Units'!G68</f>
        <v>34.03</v>
      </c>
      <c r="G2544" s="244">
        <f t="shared" si="510"/>
        <v>0</v>
      </c>
      <c r="H2544" s="85">
        <v>0</v>
      </c>
      <c r="I2544" s="360">
        <f t="shared" si="511"/>
        <v>0</v>
      </c>
      <c r="J2544" s="89">
        <v>0</v>
      </c>
      <c r="K2544" s="244">
        <f t="shared" si="495"/>
        <v>0</v>
      </c>
      <c r="L2544" s="93">
        <f t="shared" si="512"/>
        <v>0</v>
      </c>
      <c r="M2544" s="375">
        <f t="shared" si="513"/>
        <v>0</v>
      </c>
      <c r="N2544" s="225" t="b">
        <f t="shared" si="492"/>
        <v>0</v>
      </c>
      <c r="O2544" s="36"/>
      <c r="P2544" s="36"/>
      <c r="Q2544" s="36"/>
      <c r="R2544" s="36"/>
    </row>
    <row r="2545" spans="1:18" s="9" customFormat="1" ht="16.5" hidden="1" customHeight="1" x14ac:dyDescent="0.35">
      <c r="A2545" s="122" t="str">
        <f>'SOW Units'!B69</f>
        <v>5-17.</v>
      </c>
      <c r="B2545" s="542" t="str">
        <f>IF('SOW Units'!C69="","",'SOW Units'!C69)</f>
        <v xml:space="preserve">Sonic Boring, ≤ 6 inch diameter, &gt; 100 foot total depth </v>
      </c>
      <c r="C2545" s="543"/>
      <c r="D2545" s="57" t="str">
        <f>IF('SOW Units'!E69="","",'SOW Units'!E69)</f>
        <v>Per Foot</v>
      </c>
      <c r="E2545" s="82">
        <f>'SOW Units'!N69</f>
        <v>0</v>
      </c>
      <c r="F2545" s="34">
        <f>'SOW Units'!G69</f>
        <v>40.5</v>
      </c>
      <c r="G2545" s="244">
        <f t="shared" si="510"/>
        <v>0</v>
      </c>
      <c r="H2545" s="85">
        <v>0</v>
      </c>
      <c r="I2545" s="360">
        <f t="shared" si="511"/>
        <v>0</v>
      </c>
      <c r="J2545" s="89">
        <v>0</v>
      </c>
      <c r="K2545" s="244">
        <f t="shared" si="495"/>
        <v>0</v>
      </c>
      <c r="L2545" s="93">
        <f t="shared" si="512"/>
        <v>0</v>
      </c>
      <c r="M2545" s="375">
        <f t="shared" si="513"/>
        <v>0</v>
      </c>
      <c r="N2545" s="225" t="b">
        <f t="shared" si="492"/>
        <v>0</v>
      </c>
      <c r="O2545" s="45"/>
      <c r="P2545" s="45"/>
      <c r="Q2545" s="45"/>
      <c r="R2545" s="45"/>
    </row>
    <row r="2546" spans="1:18" s="8" customFormat="1" ht="16.5" hidden="1" customHeight="1" x14ac:dyDescent="0.35">
      <c r="A2546" s="122" t="str">
        <f>'SOW Units'!B70</f>
        <v>5-18.</v>
      </c>
      <c r="B2546" s="542" t="str">
        <f>IF('SOW Units'!C70="","",'SOW Units'!C70)</f>
        <v xml:space="preserve">Sonic Boring, &gt; 6 to 10 inch diameter, &lt; 50 foot total depth </v>
      </c>
      <c r="C2546" s="543"/>
      <c r="D2546" s="57" t="str">
        <f>IF('SOW Units'!E70="","",'SOW Units'!E70)</f>
        <v>Per Foot</v>
      </c>
      <c r="E2546" s="82">
        <f>'SOW Units'!N70</f>
        <v>0</v>
      </c>
      <c r="F2546" s="34">
        <f>'SOW Units'!G70</f>
        <v>42.52</v>
      </c>
      <c r="G2546" s="244">
        <f t="shared" si="510"/>
        <v>0</v>
      </c>
      <c r="H2546" s="85">
        <v>0</v>
      </c>
      <c r="I2546" s="360">
        <f t="shared" si="511"/>
        <v>0</v>
      </c>
      <c r="J2546" s="89">
        <v>0</v>
      </c>
      <c r="K2546" s="244">
        <f t="shared" si="495"/>
        <v>0</v>
      </c>
      <c r="L2546" s="93">
        <f t="shared" si="512"/>
        <v>0</v>
      </c>
      <c r="M2546" s="375">
        <f t="shared" si="513"/>
        <v>0</v>
      </c>
      <c r="N2546" s="225" t="b">
        <f t="shared" si="492"/>
        <v>0</v>
      </c>
      <c r="O2546" s="36"/>
      <c r="P2546" s="36"/>
      <c r="Q2546" s="36"/>
      <c r="R2546" s="36"/>
    </row>
    <row r="2547" spans="1:18" s="8" customFormat="1" ht="16.5" hidden="1" customHeight="1" x14ac:dyDescent="0.35">
      <c r="A2547" s="122" t="str">
        <f>'SOW Units'!B71</f>
        <v>5-19.</v>
      </c>
      <c r="B2547" s="542" t="str">
        <f>IF('SOW Units'!C71="","",'SOW Units'!C71)</f>
        <v xml:space="preserve">Sonic Boring, &gt; 6 to 10 inch diameter, 50 to 100 foot total depth </v>
      </c>
      <c r="C2547" s="543"/>
      <c r="D2547" s="57" t="str">
        <f>IF('SOW Units'!E71="","",'SOW Units'!E71)</f>
        <v>Per Foot</v>
      </c>
      <c r="E2547" s="82">
        <f>'SOW Units'!N71</f>
        <v>0</v>
      </c>
      <c r="F2547" s="34">
        <f>'SOW Units'!G71</f>
        <v>48.61</v>
      </c>
      <c r="G2547" s="244">
        <f t="shared" si="510"/>
        <v>0</v>
      </c>
      <c r="H2547" s="85">
        <v>0</v>
      </c>
      <c r="I2547" s="360">
        <f t="shared" si="511"/>
        <v>0</v>
      </c>
      <c r="J2547" s="89">
        <v>0</v>
      </c>
      <c r="K2547" s="244">
        <f t="shared" si="495"/>
        <v>0</v>
      </c>
      <c r="L2547" s="93">
        <f t="shared" si="512"/>
        <v>0</v>
      </c>
      <c r="M2547" s="375">
        <f t="shared" si="513"/>
        <v>0</v>
      </c>
      <c r="N2547" s="225" t="b">
        <f t="shared" si="492"/>
        <v>0</v>
      </c>
      <c r="O2547" s="36"/>
      <c r="P2547" s="36"/>
      <c r="Q2547" s="36"/>
      <c r="R2547" s="36"/>
    </row>
    <row r="2548" spans="1:18" s="8" customFormat="1" ht="16.5" hidden="1" customHeight="1" x14ac:dyDescent="0.35">
      <c r="A2548" s="122" t="str">
        <f>'SOW Units'!B72</f>
        <v>5-20.</v>
      </c>
      <c r="B2548" s="542" t="str">
        <f>IF('SOW Units'!C72="","",'SOW Units'!C72)</f>
        <v xml:space="preserve">Sonic Boring, &gt; 6 to 10 inch diameter, &gt; 100 foot total depth </v>
      </c>
      <c r="C2548" s="543"/>
      <c r="D2548" s="57" t="str">
        <f>IF('SOW Units'!E72="","",'SOW Units'!E72)</f>
        <v>Per Foot</v>
      </c>
      <c r="E2548" s="82">
        <f>'SOW Units'!N72</f>
        <v>0</v>
      </c>
      <c r="F2548" s="34">
        <f>'SOW Units'!G72</f>
        <v>52.09</v>
      </c>
      <c r="G2548" s="244">
        <f t="shared" si="510"/>
        <v>0</v>
      </c>
      <c r="H2548" s="85">
        <v>0</v>
      </c>
      <c r="I2548" s="360">
        <f t="shared" si="511"/>
        <v>0</v>
      </c>
      <c r="J2548" s="89">
        <v>0</v>
      </c>
      <c r="K2548" s="244">
        <f t="shared" si="495"/>
        <v>0</v>
      </c>
      <c r="L2548" s="93">
        <f t="shared" si="512"/>
        <v>0</v>
      </c>
      <c r="M2548" s="375">
        <f t="shared" si="513"/>
        <v>0</v>
      </c>
      <c r="N2548" s="225" t="b">
        <f t="shared" si="492"/>
        <v>0</v>
      </c>
      <c r="O2548" s="36"/>
      <c r="P2548" s="36"/>
      <c r="Q2548" s="36"/>
      <c r="R2548" s="36"/>
    </row>
    <row r="2549" spans="1:18" s="8" customFormat="1" ht="16.5" hidden="1" customHeight="1" x14ac:dyDescent="0.35">
      <c r="A2549" s="122" t="str">
        <f>'SOW Units'!B73</f>
        <v>5-21.</v>
      </c>
      <c r="B2549" s="542" t="str">
        <f>IF('SOW Units'!C73="","",'SOW Units'!C73)</f>
        <v xml:space="preserve">Sonic Boring, &gt; 10 to 14 inch diameter, &lt; 50 foot total depth </v>
      </c>
      <c r="C2549" s="543"/>
      <c r="D2549" s="57" t="str">
        <f>IF('SOW Units'!E73="","",'SOW Units'!E73)</f>
        <v>Per Foot</v>
      </c>
      <c r="E2549" s="82">
        <f>'SOW Units'!N73</f>
        <v>0</v>
      </c>
      <c r="F2549" s="34">
        <f>'SOW Units'!G73</f>
        <v>66.84</v>
      </c>
      <c r="G2549" s="244">
        <f t="shared" si="510"/>
        <v>0</v>
      </c>
      <c r="H2549" s="85">
        <v>0</v>
      </c>
      <c r="I2549" s="360">
        <f t="shared" si="511"/>
        <v>0</v>
      </c>
      <c r="J2549" s="89">
        <v>0</v>
      </c>
      <c r="K2549" s="244">
        <f t="shared" si="495"/>
        <v>0</v>
      </c>
      <c r="L2549" s="93">
        <f t="shared" si="512"/>
        <v>0</v>
      </c>
      <c r="M2549" s="375">
        <f t="shared" si="513"/>
        <v>0</v>
      </c>
      <c r="N2549" s="225" t="b">
        <f t="shared" ref="N2549:N2612" si="514">IF(E2549&gt;0,TRUE,FALSE)</f>
        <v>0</v>
      </c>
      <c r="O2549" s="36"/>
      <c r="P2549" s="36"/>
      <c r="Q2549" s="36"/>
      <c r="R2549" s="36"/>
    </row>
    <row r="2550" spans="1:18" s="8" customFormat="1" ht="16.5" hidden="1" customHeight="1" x14ac:dyDescent="0.35">
      <c r="A2550" s="122" t="str">
        <f>'SOW Units'!B74</f>
        <v>5-22.</v>
      </c>
      <c r="B2550" s="542" t="str">
        <f>IF('SOW Units'!C74="","",'SOW Units'!C74)</f>
        <v xml:space="preserve">Sonic Boring, &gt; 10 to 14 inch diameter, 50 to 100 foot total depth </v>
      </c>
      <c r="C2550" s="543"/>
      <c r="D2550" s="57" t="str">
        <f>IF('SOW Units'!E74="","",'SOW Units'!E74)</f>
        <v>Per Foot</v>
      </c>
      <c r="E2550" s="82">
        <f>'SOW Units'!N74</f>
        <v>0</v>
      </c>
      <c r="F2550" s="34">
        <f>'SOW Units'!G74</f>
        <v>75.239999999999995</v>
      </c>
      <c r="G2550" s="244">
        <f t="shared" si="510"/>
        <v>0</v>
      </c>
      <c r="H2550" s="85">
        <v>0</v>
      </c>
      <c r="I2550" s="360">
        <f t="shared" si="511"/>
        <v>0</v>
      </c>
      <c r="J2550" s="89">
        <v>0</v>
      </c>
      <c r="K2550" s="244">
        <f t="shared" si="495"/>
        <v>0</v>
      </c>
      <c r="L2550" s="93">
        <f t="shared" si="512"/>
        <v>0</v>
      </c>
      <c r="M2550" s="375">
        <f t="shared" si="513"/>
        <v>0</v>
      </c>
      <c r="N2550" s="225" t="b">
        <f t="shared" si="514"/>
        <v>0</v>
      </c>
      <c r="O2550" s="36"/>
      <c r="P2550" s="36"/>
      <c r="Q2550" s="36"/>
      <c r="R2550" s="36"/>
    </row>
    <row r="2551" spans="1:18" s="8" customFormat="1" ht="16.5" hidden="1" customHeight="1" x14ac:dyDescent="0.35">
      <c r="A2551" s="122" t="str">
        <f>'SOW Units'!B75</f>
        <v>5-23.</v>
      </c>
      <c r="B2551" s="542" t="str">
        <f>IF('SOW Units'!C75="","",'SOW Units'!C75)</f>
        <v xml:space="preserve">Sonic Boring, &gt; 10 to 14 inch diameter, &gt; 100 foot total depth </v>
      </c>
      <c r="C2551" s="543"/>
      <c r="D2551" s="57" t="str">
        <f>IF('SOW Units'!E75="","",'SOW Units'!E75)</f>
        <v>Per Foot</v>
      </c>
      <c r="E2551" s="82">
        <f>'SOW Units'!N75</f>
        <v>0</v>
      </c>
      <c r="F2551" s="34">
        <f>'SOW Units'!G75</f>
        <v>98.39</v>
      </c>
      <c r="G2551" s="244">
        <f t="shared" si="510"/>
        <v>0</v>
      </c>
      <c r="H2551" s="85">
        <v>0</v>
      </c>
      <c r="I2551" s="360">
        <f t="shared" si="511"/>
        <v>0</v>
      </c>
      <c r="J2551" s="89">
        <v>0</v>
      </c>
      <c r="K2551" s="244">
        <f t="shared" si="495"/>
        <v>0</v>
      </c>
      <c r="L2551" s="93">
        <f t="shared" si="512"/>
        <v>0</v>
      </c>
      <c r="M2551" s="375">
        <f t="shared" si="513"/>
        <v>0</v>
      </c>
      <c r="N2551" s="225" t="b">
        <f t="shared" si="514"/>
        <v>0</v>
      </c>
      <c r="O2551" s="36"/>
      <c r="P2551" s="36"/>
      <c r="Q2551" s="36"/>
      <c r="R2551" s="36"/>
    </row>
    <row r="2552" spans="1:18" s="8" customFormat="1" ht="17.25" hidden="1" customHeight="1" x14ac:dyDescent="0.35">
      <c r="A2552" s="253" t="str">
        <f>'SOW Units'!B76</f>
        <v>6.</v>
      </c>
      <c r="B2552" s="560" t="str">
        <f>IF('SOW Units'!C76="","",'SOW Units'!C76)</f>
        <v>WELL INSTALLATION</v>
      </c>
      <c r="C2552" s="561"/>
      <c r="D2552" s="206" t="str">
        <f>IF('SOW Units'!E76="","",'SOW Units'!E76)</f>
        <v/>
      </c>
      <c r="E2552" s="207"/>
      <c r="F2552" s="194"/>
      <c r="G2552" s="243"/>
      <c r="H2552" s="208"/>
      <c r="I2552" s="359"/>
      <c r="J2552" s="196"/>
      <c r="K2552" s="243"/>
      <c r="L2552" s="209"/>
      <c r="M2552" s="374"/>
      <c r="N2552" s="225" t="b">
        <f t="shared" si="514"/>
        <v>0</v>
      </c>
      <c r="O2552" s="36"/>
      <c r="P2552" s="36"/>
      <c r="Q2552" s="36"/>
      <c r="R2552" s="36"/>
    </row>
    <row r="2553" spans="1:18" s="8" customFormat="1" ht="16.5" hidden="1" customHeight="1" x14ac:dyDescent="0.35">
      <c r="A2553" s="122" t="str">
        <f>'SOW Units'!B77</f>
        <v>6-1.</v>
      </c>
      <c r="B2553" s="542" t="str">
        <f>IF('SOW Units'!C77="","",'SOW Units'!C77)</f>
        <v>Well Installation - 1 inch diameter</v>
      </c>
      <c r="C2553" s="543"/>
      <c r="D2553" s="57" t="str">
        <f>IF('SOW Units'!E77="","",'SOW Units'!E77)</f>
        <v>Per Foot</v>
      </c>
      <c r="E2553" s="82">
        <f>'SOW Units'!N77</f>
        <v>0</v>
      </c>
      <c r="F2553" s="34">
        <f>'SOW Units'!G77</f>
        <v>25.51</v>
      </c>
      <c r="G2553" s="244">
        <f t="shared" ref="G2553:G2572" si="515">$F2553*E2553</f>
        <v>0</v>
      </c>
      <c r="H2553" s="85">
        <v>0</v>
      </c>
      <c r="I2553" s="360">
        <f t="shared" ref="I2553:I2572" si="516">H2553*F2553</f>
        <v>0</v>
      </c>
      <c r="J2553" s="89">
        <v>0</v>
      </c>
      <c r="K2553" s="244">
        <f t="shared" ref="K2553:K2616" si="517">$F2553*J2553</f>
        <v>0</v>
      </c>
      <c r="L2553" s="93">
        <f t="shared" ref="L2553:L2572" si="518">E2553-H2553-J2553</f>
        <v>0</v>
      </c>
      <c r="M2553" s="375">
        <f t="shared" ref="M2553:M2572" si="519">G2553-I2553-K2553</f>
        <v>0</v>
      </c>
      <c r="N2553" s="225" t="b">
        <f t="shared" si="514"/>
        <v>0</v>
      </c>
      <c r="O2553" s="36"/>
      <c r="P2553" s="36"/>
      <c r="Q2553" s="36"/>
      <c r="R2553" s="36"/>
    </row>
    <row r="2554" spans="1:18" s="8" customFormat="1" ht="16.5" hidden="1" customHeight="1" x14ac:dyDescent="0.35">
      <c r="A2554" s="122" t="str">
        <f>'SOW Units'!B78</f>
        <v>6-2.a.</v>
      </c>
      <c r="B2554" s="542" t="str">
        <f>IF('SOW Units'!C78="","",'SOW Units'!C78)</f>
        <v>Well Installation - 2 inch diameter (vertical)</v>
      </c>
      <c r="C2554" s="543"/>
      <c r="D2554" s="57" t="str">
        <f>IF('SOW Units'!E78="","",'SOW Units'!E78)</f>
        <v>Per Foot</v>
      </c>
      <c r="E2554" s="82">
        <f>'SOW Units'!N78</f>
        <v>0</v>
      </c>
      <c r="F2554" s="34">
        <f>'SOW Units'!G78</f>
        <v>38.380000000000003</v>
      </c>
      <c r="G2554" s="244">
        <f t="shared" si="515"/>
        <v>0</v>
      </c>
      <c r="H2554" s="85">
        <v>0</v>
      </c>
      <c r="I2554" s="360">
        <f t="shared" si="516"/>
        <v>0</v>
      </c>
      <c r="J2554" s="89">
        <v>0</v>
      </c>
      <c r="K2554" s="244">
        <f t="shared" si="517"/>
        <v>0</v>
      </c>
      <c r="L2554" s="93">
        <f t="shared" si="518"/>
        <v>0</v>
      </c>
      <c r="M2554" s="375">
        <f t="shared" si="519"/>
        <v>0</v>
      </c>
      <c r="N2554" s="225" t="b">
        <f t="shared" si="514"/>
        <v>0</v>
      </c>
      <c r="O2554" s="36"/>
      <c r="P2554" s="36"/>
      <c r="Q2554" s="36"/>
      <c r="R2554" s="36"/>
    </row>
    <row r="2555" spans="1:18" s="8" customFormat="1" ht="16.5" hidden="1" customHeight="1" x14ac:dyDescent="0.35">
      <c r="A2555" s="122" t="str">
        <f>'SOW Units'!B79</f>
        <v>6-2.b.</v>
      </c>
      <c r="B2555" s="542" t="str">
        <f>IF('SOW Units'!C79="","",'SOW Units'!C79)</f>
        <v>Well Installation - 2 inch diameter (horizontal, by trenching, not directional drilling)</v>
      </c>
      <c r="C2555" s="543"/>
      <c r="D2555" s="57" t="str">
        <f>IF('SOW Units'!E79="","",'SOW Units'!E79)</f>
        <v>Per Foot</v>
      </c>
      <c r="E2555" s="82">
        <f>'SOW Units'!N79</f>
        <v>0</v>
      </c>
      <c r="F2555" s="34">
        <f>'SOW Units'!G79</f>
        <v>178.5</v>
      </c>
      <c r="G2555" s="244">
        <f t="shared" si="515"/>
        <v>0</v>
      </c>
      <c r="H2555" s="85">
        <v>0</v>
      </c>
      <c r="I2555" s="360">
        <f t="shared" si="516"/>
        <v>0</v>
      </c>
      <c r="J2555" s="89">
        <v>0</v>
      </c>
      <c r="K2555" s="244">
        <f t="shared" si="517"/>
        <v>0</v>
      </c>
      <c r="L2555" s="93">
        <f t="shared" si="518"/>
        <v>0</v>
      </c>
      <c r="M2555" s="375">
        <f t="shared" si="519"/>
        <v>0</v>
      </c>
      <c r="N2555" s="225" t="b">
        <f t="shared" si="514"/>
        <v>0</v>
      </c>
      <c r="O2555" s="36"/>
      <c r="P2555" s="36"/>
      <c r="Q2555" s="36"/>
      <c r="R2555" s="36"/>
    </row>
    <row r="2556" spans="1:18" s="8" customFormat="1" ht="16.5" hidden="1" customHeight="1" x14ac:dyDescent="0.35">
      <c r="A2556" s="122" t="str">
        <f>'SOW Units'!B80</f>
        <v>6-3.a.</v>
      </c>
      <c r="B2556" s="542" t="str">
        <f>IF('SOW Units'!C80="","",'SOW Units'!C80)</f>
        <v>Well Installation - 4 inch diameter (vertical)</v>
      </c>
      <c r="C2556" s="543"/>
      <c r="D2556" s="57" t="str">
        <f>IF('SOW Units'!E80="","",'SOW Units'!E80)</f>
        <v>Per Foot</v>
      </c>
      <c r="E2556" s="82">
        <f>'SOW Units'!N80</f>
        <v>0</v>
      </c>
      <c r="F2556" s="34">
        <f>'SOW Units'!G80</f>
        <v>45.9</v>
      </c>
      <c r="G2556" s="244">
        <f t="shared" si="515"/>
        <v>0</v>
      </c>
      <c r="H2556" s="85">
        <v>0</v>
      </c>
      <c r="I2556" s="360">
        <f t="shared" si="516"/>
        <v>0</v>
      </c>
      <c r="J2556" s="89">
        <v>0</v>
      </c>
      <c r="K2556" s="244">
        <f t="shared" si="517"/>
        <v>0</v>
      </c>
      <c r="L2556" s="93">
        <f t="shared" si="518"/>
        <v>0</v>
      </c>
      <c r="M2556" s="375">
        <f t="shared" si="519"/>
        <v>0</v>
      </c>
      <c r="N2556" s="225" t="b">
        <f t="shared" si="514"/>
        <v>0</v>
      </c>
      <c r="O2556" s="36"/>
      <c r="P2556" s="36"/>
      <c r="Q2556" s="36"/>
      <c r="R2556" s="36"/>
    </row>
    <row r="2557" spans="1:18" s="8" customFormat="1" ht="16.5" hidden="1" customHeight="1" x14ac:dyDescent="0.35">
      <c r="A2557" s="122" t="str">
        <f>'SOW Units'!B81</f>
        <v>6-3.b.</v>
      </c>
      <c r="B2557" s="542" t="str">
        <f>IF('SOW Units'!C81="","",'SOW Units'!C81)</f>
        <v>Well Installation - 4 inch diameter (horizontal, by trenching, not directional drilling)</v>
      </c>
      <c r="C2557" s="543"/>
      <c r="D2557" s="57" t="str">
        <f>IF('SOW Units'!E81="","",'SOW Units'!E81)</f>
        <v>Per Foot</v>
      </c>
      <c r="E2557" s="82">
        <f>'SOW Units'!N81</f>
        <v>0</v>
      </c>
      <c r="F2557" s="34">
        <f>'SOW Units'!G81</f>
        <v>198.9</v>
      </c>
      <c r="G2557" s="244">
        <f t="shared" si="515"/>
        <v>0</v>
      </c>
      <c r="H2557" s="85">
        <v>0</v>
      </c>
      <c r="I2557" s="360">
        <f t="shared" si="516"/>
        <v>0</v>
      </c>
      <c r="J2557" s="89">
        <v>0</v>
      </c>
      <c r="K2557" s="244">
        <f t="shared" si="517"/>
        <v>0</v>
      </c>
      <c r="L2557" s="93">
        <f t="shared" si="518"/>
        <v>0</v>
      </c>
      <c r="M2557" s="375">
        <f t="shared" si="519"/>
        <v>0</v>
      </c>
      <c r="N2557" s="225" t="b">
        <f t="shared" si="514"/>
        <v>0</v>
      </c>
      <c r="O2557" s="36"/>
      <c r="P2557" s="36"/>
      <c r="Q2557" s="36"/>
      <c r="R2557" s="36"/>
    </row>
    <row r="2558" spans="1:18" s="8" customFormat="1" ht="16.5" hidden="1" customHeight="1" x14ac:dyDescent="0.35">
      <c r="A2558" s="122" t="str">
        <f>'SOW Units'!B82</f>
        <v>6-4.</v>
      </c>
      <c r="B2558" s="542" t="str">
        <f>IF('SOW Units'!C82="","",'SOW Units'!C82)</f>
        <v>Well Installation - 6 inch diameter</v>
      </c>
      <c r="C2558" s="543"/>
      <c r="D2558" s="57" t="str">
        <f>IF('SOW Units'!E82="","",'SOW Units'!E82)</f>
        <v>Per Foot</v>
      </c>
      <c r="E2558" s="82">
        <f>'SOW Units'!N82</f>
        <v>0</v>
      </c>
      <c r="F2558" s="34">
        <f>'SOW Units'!G82</f>
        <v>46.3</v>
      </c>
      <c r="G2558" s="244">
        <f t="shared" si="515"/>
        <v>0</v>
      </c>
      <c r="H2558" s="85">
        <v>0</v>
      </c>
      <c r="I2558" s="360">
        <f t="shared" si="516"/>
        <v>0</v>
      </c>
      <c r="J2558" s="89">
        <v>0</v>
      </c>
      <c r="K2558" s="244">
        <f t="shared" si="517"/>
        <v>0</v>
      </c>
      <c r="L2558" s="93">
        <f t="shared" si="518"/>
        <v>0</v>
      </c>
      <c r="M2558" s="375">
        <f t="shared" si="519"/>
        <v>0</v>
      </c>
      <c r="N2558" s="225" t="b">
        <f t="shared" si="514"/>
        <v>0</v>
      </c>
      <c r="O2558" s="36"/>
      <c r="P2558" s="36"/>
      <c r="Q2558" s="36"/>
      <c r="R2558" s="36"/>
    </row>
    <row r="2559" spans="1:18" s="8" customFormat="1" ht="16.5" hidden="1" customHeight="1" x14ac:dyDescent="0.35">
      <c r="A2559" s="122" t="str">
        <f>'SOW Units'!B83</f>
        <v>6-5.</v>
      </c>
      <c r="B2559" s="542" t="str">
        <f>IF('SOW Units'!C83="","",'SOW Units'!C83)</f>
        <v>Surface Casing - 6 inch diameter</v>
      </c>
      <c r="C2559" s="543"/>
      <c r="D2559" s="57" t="str">
        <f>IF('SOW Units'!E83="","",'SOW Units'!E83)</f>
        <v>Per Foot</v>
      </c>
      <c r="E2559" s="82">
        <f>'SOW Units'!N83</f>
        <v>0</v>
      </c>
      <c r="F2559" s="34">
        <f>'SOW Units'!G83</f>
        <v>44.1</v>
      </c>
      <c r="G2559" s="244">
        <f t="shared" si="515"/>
        <v>0</v>
      </c>
      <c r="H2559" s="85">
        <v>0</v>
      </c>
      <c r="I2559" s="360">
        <f t="shared" si="516"/>
        <v>0</v>
      </c>
      <c r="J2559" s="89">
        <v>0</v>
      </c>
      <c r="K2559" s="244">
        <f t="shared" si="517"/>
        <v>0</v>
      </c>
      <c r="L2559" s="93">
        <f t="shared" si="518"/>
        <v>0</v>
      </c>
      <c r="M2559" s="375">
        <f t="shared" si="519"/>
        <v>0</v>
      </c>
      <c r="N2559" s="225" t="b">
        <f t="shared" si="514"/>
        <v>0</v>
      </c>
      <c r="O2559" s="36"/>
      <c r="P2559" s="36"/>
      <c r="Q2559" s="36"/>
      <c r="R2559" s="36"/>
    </row>
    <row r="2560" spans="1:18" s="8" customFormat="1" ht="16.5" hidden="1" customHeight="1" x14ac:dyDescent="0.35">
      <c r="A2560" s="122" t="str">
        <f>'SOW Units'!B84</f>
        <v>6-6.</v>
      </c>
      <c r="B2560" s="542" t="str">
        <f>IF('SOW Units'!C84="","",'SOW Units'!C84)</f>
        <v>Surface Casing - 8 inch diameter</v>
      </c>
      <c r="C2560" s="543"/>
      <c r="D2560" s="57" t="str">
        <f>IF('SOW Units'!E84="","",'SOW Units'!E84)</f>
        <v>Per Foot</v>
      </c>
      <c r="E2560" s="82">
        <f>'SOW Units'!N84</f>
        <v>0</v>
      </c>
      <c r="F2560" s="34">
        <f>'SOW Units'!G84</f>
        <v>44.1</v>
      </c>
      <c r="G2560" s="244">
        <f t="shared" si="515"/>
        <v>0</v>
      </c>
      <c r="H2560" s="85">
        <v>0</v>
      </c>
      <c r="I2560" s="360">
        <f t="shared" si="516"/>
        <v>0</v>
      </c>
      <c r="J2560" s="89">
        <v>0</v>
      </c>
      <c r="K2560" s="244">
        <f t="shared" si="517"/>
        <v>0</v>
      </c>
      <c r="L2560" s="93">
        <f t="shared" si="518"/>
        <v>0</v>
      </c>
      <c r="M2560" s="375">
        <f t="shared" si="519"/>
        <v>0</v>
      </c>
      <c r="N2560" s="225" t="b">
        <f t="shared" si="514"/>
        <v>0</v>
      </c>
      <c r="O2560" s="36"/>
      <c r="P2560" s="36"/>
      <c r="Q2560" s="36"/>
      <c r="R2560" s="36"/>
    </row>
    <row r="2561" spans="1:18" s="9" customFormat="1" ht="16.5" hidden="1" customHeight="1" x14ac:dyDescent="0.35">
      <c r="A2561" s="122" t="str">
        <f>'SOW Units'!B85</f>
        <v>6-7.</v>
      </c>
      <c r="B2561" s="542" t="str">
        <f>IF('SOW Units'!C85="","",'SOW Units'!C85)</f>
        <v>Surface Casing - 10 inch diameter</v>
      </c>
      <c r="C2561" s="543"/>
      <c r="D2561" s="57" t="str">
        <f>IF('SOW Units'!E85="","",'SOW Units'!E85)</f>
        <v>Per Foot</v>
      </c>
      <c r="E2561" s="82">
        <f>'SOW Units'!N85</f>
        <v>0</v>
      </c>
      <c r="F2561" s="34">
        <f>'SOW Units'!G85</f>
        <v>63.94</v>
      </c>
      <c r="G2561" s="244">
        <f t="shared" si="515"/>
        <v>0</v>
      </c>
      <c r="H2561" s="85">
        <v>0</v>
      </c>
      <c r="I2561" s="360">
        <f t="shared" si="516"/>
        <v>0</v>
      </c>
      <c r="J2561" s="89">
        <v>0</v>
      </c>
      <c r="K2561" s="244">
        <f t="shared" si="517"/>
        <v>0</v>
      </c>
      <c r="L2561" s="93">
        <f t="shared" si="518"/>
        <v>0</v>
      </c>
      <c r="M2561" s="375">
        <f t="shared" si="519"/>
        <v>0</v>
      </c>
      <c r="N2561" s="225" t="b">
        <f t="shared" si="514"/>
        <v>0</v>
      </c>
      <c r="O2561" s="45"/>
      <c r="P2561" s="45"/>
      <c r="Q2561" s="45"/>
      <c r="R2561" s="45"/>
    </row>
    <row r="2562" spans="1:18" s="8" customFormat="1" ht="16.5" hidden="1" customHeight="1" x14ac:dyDescent="0.35">
      <c r="A2562" s="122" t="str">
        <f>'SOW Units'!B86</f>
        <v>6-8.</v>
      </c>
      <c r="B2562" s="542" t="str">
        <f>IF('SOW Units'!C86="","",'SOW Units'!C86)</f>
        <v>Surface Casing - 12 inch diameter</v>
      </c>
      <c r="C2562" s="543"/>
      <c r="D2562" s="57" t="str">
        <f>IF('SOW Units'!E86="","",'SOW Units'!E86)</f>
        <v>Per Foot</v>
      </c>
      <c r="E2562" s="82">
        <f>'SOW Units'!N86</f>
        <v>0</v>
      </c>
      <c r="F2562" s="34">
        <f>'SOW Units'!G86</f>
        <v>68.349999999999994</v>
      </c>
      <c r="G2562" s="244">
        <f t="shared" si="515"/>
        <v>0</v>
      </c>
      <c r="H2562" s="85">
        <v>0</v>
      </c>
      <c r="I2562" s="360">
        <f t="shared" si="516"/>
        <v>0</v>
      </c>
      <c r="J2562" s="89">
        <v>0</v>
      </c>
      <c r="K2562" s="244">
        <f t="shared" si="517"/>
        <v>0</v>
      </c>
      <c r="L2562" s="93">
        <f t="shared" si="518"/>
        <v>0</v>
      </c>
      <c r="M2562" s="375">
        <f t="shared" si="519"/>
        <v>0</v>
      </c>
      <c r="N2562" s="225" t="b">
        <f t="shared" si="514"/>
        <v>0</v>
      </c>
      <c r="O2562" s="36"/>
      <c r="P2562" s="36"/>
      <c r="Q2562" s="36"/>
      <c r="R2562" s="36"/>
    </row>
    <row r="2563" spans="1:18" s="8" customFormat="1" ht="16.5" hidden="1" customHeight="1" x14ac:dyDescent="0.35">
      <c r="A2563" s="122" t="str">
        <f>'SOW Units'!B87</f>
        <v>6-9.a.</v>
      </c>
      <c r="B2563" s="542" t="str">
        <f>IF('SOW Units'!C87="","",'SOW Units'!C87)</f>
        <v>Additional Well Screen &gt; 20 feet - 1 inch diameter</v>
      </c>
      <c r="C2563" s="543"/>
      <c r="D2563" s="57" t="str">
        <f>IF('SOW Units'!E87="","",'SOW Units'!E87)</f>
        <v>Per Foot</v>
      </c>
      <c r="E2563" s="82">
        <f>'SOW Units'!N87</f>
        <v>0</v>
      </c>
      <c r="F2563" s="34">
        <f>'SOW Units'!G87</f>
        <v>9.4499999999999993</v>
      </c>
      <c r="G2563" s="244">
        <f t="shared" si="515"/>
        <v>0</v>
      </c>
      <c r="H2563" s="85">
        <v>0</v>
      </c>
      <c r="I2563" s="360">
        <f t="shared" si="516"/>
        <v>0</v>
      </c>
      <c r="J2563" s="89">
        <v>0</v>
      </c>
      <c r="K2563" s="244">
        <f t="shared" si="517"/>
        <v>0</v>
      </c>
      <c r="L2563" s="93">
        <f t="shared" si="518"/>
        <v>0</v>
      </c>
      <c r="M2563" s="375">
        <f t="shared" si="519"/>
        <v>0</v>
      </c>
      <c r="N2563" s="225" t="b">
        <f t="shared" si="514"/>
        <v>0</v>
      </c>
      <c r="O2563" s="36"/>
      <c r="P2563" s="36"/>
      <c r="Q2563" s="36"/>
      <c r="R2563" s="36"/>
    </row>
    <row r="2564" spans="1:18" s="8" customFormat="1" ht="16.5" hidden="1" customHeight="1" x14ac:dyDescent="0.35">
      <c r="A2564" s="122" t="str">
        <f>'SOW Units'!B88</f>
        <v>6-9.b.</v>
      </c>
      <c r="B2564" s="542" t="str">
        <f>IF('SOW Units'!C88="","",'SOW Units'!C88)</f>
        <v>Additional Well Screen &gt; 20 feet - 2 inch diameter</v>
      </c>
      <c r="C2564" s="543"/>
      <c r="D2564" s="57" t="str">
        <f>IF('SOW Units'!E88="","",'SOW Units'!E88)</f>
        <v>Per Foot</v>
      </c>
      <c r="E2564" s="82">
        <f>'SOW Units'!N88</f>
        <v>0</v>
      </c>
      <c r="F2564" s="34">
        <f>'SOW Units'!G88</f>
        <v>11.55</v>
      </c>
      <c r="G2564" s="244">
        <f t="shared" si="515"/>
        <v>0</v>
      </c>
      <c r="H2564" s="85">
        <v>0</v>
      </c>
      <c r="I2564" s="360">
        <f t="shared" si="516"/>
        <v>0</v>
      </c>
      <c r="J2564" s="89">
        <v>0</v>
      </c>
      <c r="K2564" s="244">
        <f t="shared" si="517"/>
        <v>0</v>
      </c>
      <c r="L2564" s="93">
        <f t="shared" si="518"/>
        <v>0</v>
      </c>
      <c r="M2564" s="375">
        <f t="shared" si="519"/>
        <v>0</v>
      </c>
      <c r="N2564" s="225" t="b">
        <f t="shared" si="514"/>
        <v>0</v>
      </c>
      <c r="O2564" s="36"/>
      <c r="P2564" s="36"/>
      <c r="Q2564" s="36"/>
      <c r="R2564" s="36"/>
    </row>
    <row r="2565" spans="1:18" s="8" customFormat="1" ht="16.5" hidden="1" customHeight="1" x14ac:dyDescent="0.35">
      <c r="A2565" s="122" t="str">
        <f>'SOW Units'!B89</f>
        <v>6-9.c.</v>
      </c>
      <c r="B2565" s="542" t="str">
        <f>IF('SOW Units'!C89="","",'SOW Units'!C89)</f>
        <v>Additional Well Screen &gt; 20 feet - 4 inch diameter</v>
      </c>
      <c r="C2565" s="543"/>
      <c r="D2565" s="57" t="str">
        <f>IF('SOW Units'!E89="","",'SOW Units'!E89)</f>
        <v>Per Foot</v>
      </c>
      <c r="E2565" s="82">
        <f>'SOW Units'!N89</f>
        <v>0</v>
      </c>
      <c r="F2565" s="34">
        <f>'SOW Units'!G89</f>
        <v>18.18</v>
      </c>
      <c r="G2565" s="244">
        <f t="shared" si="515"/>
        <v>0</v>
      </c>
      <c r="H2565" s="85">
        <v>0</v>
      </c>
      <c r="I2565" s="360">
        <f t="shared" si="516"/>
        <v>0</v>
      </c>
      <c r="J2565" s="89">
        <v>0</v>
      </c>
      <c r="K2565" s="244">
        <f t="shared" si="517"/>
        <v>0</v>
      </c>
      <c r="L2565" s="93">
        <f t="shared" si="518"/>
        <v>0</v>
      </c>
      <c r="M2565" s="375">
        <f t="shared" si="519"/>
        <v>0</v>
      </c>
      <c r="N2565" s="225" t="b">
        <f t="shared" si="514"/>
        <v>0</v>
      </c>
      <c r="O2565" s="36"/>
      <c r="P2565" s="36"/>
      <c r="Q2565" s="36"/>
      <c r="R2565" s="36"/>
    </row>
    <row r="2566" spans="1:18" s="8" customFormat="1" ht="16.5" hidden="1" customHeight="1" x14ac:dyDescent="0.35">
      <c r="A2566" s="122" t="str">
        <f>'SOW Units'!B90</f>
        <v>6-9.d.</v>
      </c>
      <c r="B2566" s="542" t="str">
        <f>IF('SOW Units'!C90="","",'SOW Units'!C90)</f>
        <v>Additional Well Screen &gt; 20 feet - 6 inch diameter</v>
      </c>
      <c r="C2566" s="543"/>
      <c r="D2566" s="57" t="str">
        <f>IF('SOW Units'!E90="","",'SOW Units'!E90)</f>
        <v>Per Foot</v>
      </c>
      <c r="E2566" s="82">
        <f>'SOW Units'!N90</f>
        <v>0</v>
      </c>
      <c r="F2566" s="34">
        <f>'SOW Units'!G90</f>
        <v>23.1</v>
      </c>
      <c r="G2566" s="244">
        <f t="shared" si="515"/>
        <v>0</v>
      </c>
      <c r="H2566" s="85">
        <v>0</v>
      </c>
      <c r="I2566" s="360">
        <f t="shared" si="516"/>
        <v>0</v>
      </c>
      <c r="J2566" s="89">
        <v>0</v>
      </c>
      <c r="K2566" s="244">
        <f t="shared" si="517"/>
        <v>0</v>
      </c>
      <c r="L2566" s="93">
        <f t="shared" si="518"/>
        <v>0</v>
      </c>
      <c r="M2566" s="375">
        <f t="shared" si="519"/>
        <v>0</v>
      </c>
      <c r="N2566" s="225" t="b">
        <f t="shared" si="514"/>
        <v>0</v>
      </c>
      <c r="O2566" s="36"/>
      <c r="P2566" s="36"/>
      <c r="Q2566" s="36"/>
      <c r="R2566" s="36"/>
    </row>
    <row r="2567" spans="1:18" s="8" customFormat="1" ht="16.5" hidden="1" customHeight="1" x14ac:dyDescent="0.35">
      <c r="A2567" s="122" t="str">
        <f>'SOW Units'!B91</f>
        <v>6-10.</v>
      </c>
      <c r="B2567" s="542" t="str">
        <f>IF('SOW Units'!C91="","",'SOW Units'!C91)</f>
        <v xml:space="preserve">Above Grade Well Completion </v>
      </c>
      <c r="C2567" s="543"/>
      <c r="D2567" s="57" t="str">
        <f>IF('SOW Units'!E91="","",'SOW Units'!E91)</f>
        <v xml:space="preserve">Per Well </v>
      </c>
      <c r="E2567" s="82">
        <f>'SOW Units'!N91</f>
        <v>0</v>
      </c>
      <c r="F2567" s="34">
        <f>'SOW Units'!G91</f>
        <v>151.93</v>
      </c>
      <c r="G2567" s="244">
        <f t="shared" si="515"/>
        <v>0</v>
      </c>
      <c r="H2567" s="85">
        <v>0</v>
      </c>
      <c r="I2567" s="360">
        <f t="shared" si="516"/>
        <v>0</v>
      </c>
      <c r="J2567" s="89">
        <v>0</v>
      </c>
      <c r="K2567" s="244">
        <f t="shared" si="517"/>
        <v>0</v>
      </c>
      <c r="L2567" s="93">
        <f t="shared" si="518"/>
        <v>0</v>
      </c>
      <c r="M2567" s="375">
        <f t="shared" si="519"/>
        <v>0</v>
      </c>
      <c r="N2567" s="225" t="b">
        <f t="shared" si="514"/>
        <v>0</v>
      </c>
      <c r="O2567" s="36"/>
      <c r="P2567" s="36"/>
      <c r="Q2567" s="36"/>
      <c r="R2567" s="36"/>
    </row>
    <row r="2568" spans="1:18" s="9" customFormat="1" ht="16.5" hidden="1" customHeight="1" x14ac:dyDescent="0.35">
      <c r="A2568" s="122" t="str">
        <f>'SOW Units'!B92</f>
        <v>6-11.</v>
      </c>
      <c r="B2568" s="542" t="str">
        <f>IF('SOW Units'!C92="","",'SOW Units'!C92)</f>
        <v>Installation of Well Vault - 2 x 2 x 2 foot</v>
      </c>
      <c r="C2568" s="543"/>
      <c r="D2568" s="57" t="str">
        <f>IF('SOW Units'!E92="","",'SOW Units'!E92)</f>
        <v>Per Vault</v>
      </c>
      <c r="E2568" s="82">
        <f>'SOW Units'!N92</f>
        <v>0</v>
      </c>
      <c r="F2568" s="34">
        <f>'SOW Units'!G92</f>
        <v>668.51</v>
      </c>
      <c r="G2568" s="244">
        <f t="shared" si="515"/>
        <v>0</v>
      </c>
      <c r="H2568" s="85">
        <v>0</v>
      </c>
      <c r="I2568" s="360">
        <f t="shared" si="516"/>
        <v>0</v>
      </c>
      <c r="J2568" s="89">
        <v>0</v>
      </c>
      <c r="K2568" s="244">
        <f t="shared" si="517"/>
        <v>0</v>
      </c>
      <c r="L2568" s="93">
        <f t="shared" si="518"/>
        <v>0</v>
      </c>
      <c r="M2568" s="375">
        <f t="shared" si="519"/>
        <v>0</v>
      </c>
      <c r="N2568" s="225" t="b">
        <f t="shared" si="514"/>
        <v>0</v>
      </c>
      <c r="O2568" s="45"/>
      <c r="P2568" s="45"/>
      <c r="Q2568" s="45"/>
      <c r="R2568" s="45"/>
    </row>
    <row r="2569" spans="1:18" s="8" customFormat="1" ht="16.5" hidden="1" customHeight="1" x14ac:dyDescent="0.35">
      <c r="A2569" s="122" t="str">
        <f>'SOW Units'!B93</f>
        <v>6-12.</v>
      </c>
      <c r="B2569" s="542" t="str">
        <f>IF('SOW Units'!C93="","",'SOW Units'!C93)</f>
        <v>Installation of Well Vault - 4 x 4 x 2 foot</v>
      </c>
      <c r="C2569" s="543"/>
      <c r="D2569" s="57" t="str">
        <f>IF('SOW Units'!E93="","",'SOW Units'!E93)</f>
        <v>Per Vault</v>
      </c>
      <c r="E2569" s="82">
        <f>'SOW Units'!N93</f>
        <v>0</v>
      </c>
      <c r="F2569" s="34">
        <f>'SOW Units'!G93</f>
        <v>1215.5</v>
      </c>
      <c r="G2569" s="244">
        <f t="shared" si="515"/>
        <v>0</v>
      </c>
      <c r="H2569" s="85">
        <v>0</v>
      </c>
      <c r="I2569" s="360">
        <f t="shared" si="516"/>
        <v>0</v>
      </c>
      <c r="J2569" s="89">
        <v>0</v>
      </c>
      <c r="K2569" s="244">
        <f t="shared" si="517"/>
        <v>0</v>
      </c>
      <c r="L2569" s="93">
        <f t="shared" si="518"/>
        <v>0</v>
      </c>
      <c r="M2569" s="375">
        <f t="shared" si="519"/>
        <v>0</v>
      </c>
      <c r="N2569" s="225" t="b">
        <f t="shared" si="514"/>
        <v>0</v>
      </c>
      <c r="O2569" s="36"/>
      <c r="P2569" s="36"/>
      <c r="Q2569" s="36"/>
      <c r="R2569" s="36"/>
    </row>
    <row r="2570" spans="1:18" s="8" customFormat="1" ht="16.5" hidden="1" customHeight="1" x14ac:dyDescent="0.35">
      <c r="A2570" s="122" t="str">
        <f>'SOW Units'!B94</f>
        <v>6-13.</v>
      </c>
      <c r="B2570" s="542" t="str">
        <f>IF('SOW Units'!C94="","",'SOW Units'!C94)</f>
        <v>Well Redevelopment</v>
      </c>
      <c r="C2570" s="543"/>
      <c r="D2570" s="57" t="str">
        <f>IF('SOW Units'!E94="","",'SOW Units'!E94)</f>
        <v xml:space="preserve">Per Well </v>
      </c>
      <c r="E2570" s="82">
        <f>'SOW Units'!N94</f>
        <v>0</v>
      </c>
      <c r="F2570" s="34">
        <f>'SOW Units'!G94</f>
        <v>197.4</v>
      </c>
      <c r="G2570" s="244">
        <f t="shared" si="515"/>
        <v>0</v>
      </c>
      <c r="H2570" s="85">
        <v>0</v>
      </c>
      <c r="I2570" s="360">
        <f t="shared" si="516"/>
        <v>0</v>
      </c>
      <c r="J2570" s="89">
        <v>0</v>
      </c>
      <c r="K2570" s="244">
        <f t="shared" si="517"/>
        <v>0</v>
      </c>
      <c r="L2570" s="93">
        <f t="shared" si="518"/>
        <v>0</v>
      </c>
      <c r="M2570" s="375">
        <f t="shared" si="519"/>
        <v>0</v>
      </c>
      <c r="N2570" s="225" t="b">
        <f t="shared" si="514"/>
        <v>0</v>
      </c>
      <c r="O2570" s="36"/>
      <c r="P2570" s="36"/>
      <c r="Q2570" s="36"/>
      <c r="R2570" s="36"/>
    </row>
    <row r="2571" spans="1:18" s="8" customFormat="1" ht="33" hidden="1" customHeight="1" x14ac:dyDescent="0.35">
      <c r="A2571" s="122" t="str">
        <f>'SOW Units'!B95</f>
        <v>6-14.</v>
      </c>
      <c r="B2571" s="542" t="str">
        <f>IF('SOW Units'!C95="","",'SOW Units'!C95)</f>
        <v>Removal and Reinstallation of 8-inch Manhole and Well Pad (well pad/manhole has been damaged or destroyed)</v>
      </c>
      <c r="C2571" s="543"/>
      <c r="D2571" s="57" t="str">
        <f>IF('SOW Units'!E95="","",'SOW Units'!E95)</f>
        <v xml:space="preserve">Per Well </v>
      </c>
      <c r="E2571" s="82">
        <f>'SOW Units'!N95</f>
        <v>0</v>
      </c>
      <c r="F2571" s="34">
        <f>'SOW Units'!G95</f>
        <v>347.44</v>
      </c>
      <c r="G2571" s="244">
        <f t="shared" si="515"/>
        <v>0</v>
      </c>
      <c r="H2571" s="85">
        <v>0</v>
      </c>
      <c r="I2571" s="360">
        <f t="shared" si="516"/>
        <v>0</v>
      </c>
      <c r="J2571" s="89">
        <v>0</v>
      </c>
      <c r="K2571" s="244">
        <f t="shared" si="517"/>
        <v>0</v>
      </c>
      <c r="L2571" s="93">
        <f t="shared" si="518"/>
        <v>0</v>
      </c>
      <c r="M2571" s="375">
        <f t="shared" si="519"/>
        <v>0</v>
      </c>
      <c r="N2571" s="225" t="b">
        <f t="shared" si="514"/>
        <v>0</v>
      </c>
      <c r="O2571" s="36"/>
      <c r="P2571" s="36"/>
      <c r="Q2571" s="36"/>
      <c r="R2571" s="36"/>
    </row>
    <row r="2572" spans="1:18" s="8" customFormat="1" ht="33" hidden="1" customHeight="1" x14ac:dyDescent="0.35">
      <c r="A2572" s="122" t="str">
        <f>'SOW Units'!B96</f>
        <v>6-15.</v>
      </c>
      <c r="B2572" s="542" t="str">
        <f>IF('SOW Units'!C96="","",'SOW Units'!C96)</f>
        <v>Removal and Reinstallation of 12-inch Manhole and Well Pad (well pad/manhole has been damaged or destroyed)</v>
      </c>
      <c r="C2572" s="543"/>
      <c r="D2572" s="57" t="str">
        <f>IF('SOW Units'!E96="","",'SOW Units'!E96)</f>
        <v xml:space="preserve">Per Well </v>
      </c>
      <c r="E2572" s="82">
        <f>'SOW Units'!N96</f>
        <v>0</v>
      </c>
      <c r="F2572" s="34">
        <f>'SOW Units'!G96</f>
        <v>392.7</v>
      </c>
      <c r="G2572" s="244">
        <f t="shared" si="515"/>
        <v>0</v>
      </c>
      <c r="H2572" s="85">
        <v>0</v>
      </c>
      <c r="I2572" s="360">
        <f t="shared" si="516"/>
        <v>0</v>
      </c>
      <c r="J2572" s="89">
        <v>0</v>
      </c>
      <c r="K2572" s="244">
        <f t="shared" si="517"/>
        <v>0</v>
      </c>
      <c r="L2572" s="93">
        <f t="shared" si="518"/>
        <v>0</v>
      </c>
      <c r="M2572" s="375">
        <f t="shared" si="519"/>
        <v>0</v>
      </c>
      <c r="N2572" s="225" t="b">
        <f t="shared" si="514"/>
        <v>0</v>
      </c>
      <c r="O2572" s="36"/>
      <c r="P2572" s="36"/>
      <c r="Q2572" s="36"/>
      <c r="R2572" s="36"/>
    </row>
    <row r="2573" spans="1:18" s="8" customFormat="1" ht="17.25" hidden="1" customHeight="1" x14ac:dyDescent="0.35">
      <c r="A2573" s="253" t="str">
        <f>'SOW Units'!B97</f>
        <v>7.</v>
      </c>
      <c r="B2573" s="560" t="str">
        <f>IF('SOW Units'!C97="","",'SOW Units'!C97)</f>
        <v>WELL ABANDONMENT</v>
      </c>
      <c r="C2573" s="561"/>
      <c r="D2573" s="206" t="str">
        <f>IF('SOW Units'!E97="","",'SOW Units'!E97)</f>
        <v/>
      </c>
      <c r="E2573" s="207"/>
      <c r="F2573" s="194"/>
      <c r="G2573" s="243"/>
      <c r="H2573" s="208"/>
      <c r="I2573" s="359"/>
      <c r="J2573" s="196"/>
      <c r="K2573" s="243"/>
      <c r="L2573" s="209"/>
      <c r="M2573" s="374"/>
      <c r="N2573" s="225" t="b">
        <f t="shared" si="514"/>
        <v>0</v>
      </c>
      <c r="O2573" s="36"/>
      <c r="P2573" s="36"/>
      <c r="Q2573" s="36"/>
      <c r="R2573" s="36"/>
    </row>
    <row r="2574" spans="1:18" s="8" customFormat="1" ht="16.5" hidden="1" customHeight="1" x14ac:dyDescent="0.35">
      <c r="A2574" s="122" t="str">
        <f>'SOW Units'!B98</f>
        <v>7-1.</v>
      </c>
      <c r="B2574" s="542" t="str">
        <f>IF('SOW Units'!C98="","",'SOW Units'!C98)</f>
        <v>Grout and Abandon Well, 1 to 2 inch diameter</v>
      </c>
      <c r="C2574" s="543"/>
      <c r="D2574" s="57" t="str">
        <f>IF('SOW Units'!E98="","",'SOW Units'!E98)</f>
        <v>Per Foot</v>
      </c>
      <c r="E2574" s="82">
        <f>'SOW Units'!N98</f>
        <v>0</v>
      </c>
      <c r="F2574" s="34">
        <f>'SOW Units'!G98</f>
        <v>20.6</v>
      </c>
      <c r="G2574" s="244">
        <f t="shared" ref="G2574:G2580" si="520">$F2574*E2574</f>
        <v>0</v>
      </c>
      <c r="H2574" s="85">
        <v>0</v>
      </c>
      <c r="I2574" s="360">
        <f t="shared" ref="I2574:I2580" si="521">H2574*F2574</f>
        <v>0</v>
      </c>
      <c r="J2574" s="89">
        <v>0</v>
      </c>
      <c r="K2574" s="244">
        <f t="shared" si="517"/>
        <v>0</v>
      </c>
      <c r="L2574" s="93">
        <f t="shared" ref="L2574:L2580" si="522">E2574-H2574-J2574</f>
        <v>0</v>
      </c>
      <c r="M2574" s="375">
        <f t="shared" ref="M2574:M2580" si="523">G2574-I2574-K2574</f>
        <v>0</v>
      </c>
      <c r="N2574" s="225" t="b">
        <f t="shared" si="514"/>
        <v>0</v>
      </c>
      <c r="O2574" s="36"/>
      <c r="P2574" s="36"/>
      <c r="Q2574" s="36"/>
      <c r="R2574" s="36"/>
    </row>
    <row r="2575" spans="1:18" s="8" customFormat="1" ht="16.5" hidden="1" customHeight="1" x14ac:dyDescent="0.35">
      <c r="A2575" s="122" t="str">
        <f>'SOW Units'!B99</f>
        <v>7-2.</v>
      </c>
      <c r="B2575" s="542" t="str">
        <f>IF('SOW Units'!C99="","",'SOW Units'!C99)</f>
        <v>Grout and Abandon Well, &gt; 2 to 4 inch diameter</v>
      </c>
      <c r="C2575" s="543"/>
      <c r="D2575" s="57" t="str">
        <f>IF('SOW Units'!E99="","",'SOW Units'!E99)</f>
        <v>Per Foot</v>
      </c>
      <c r="E2575" s="82">
        <f>'SOW Units'!N99</f>
        <v>0</v>
      </c>
      <c r="F2575" s="34">
        <f>'SOW Units'!G99</f>
        <v>24</v>
      </c>
      <c r="G2575" s="244">
        <f t="shared" si="520"/>
        <v>0</v>
      </c>
      <c r="H2575" s="85">
        <v>0</v>
      </c>
      <c r="I2575" s="360">
        <f t="shared" si="521"/>
        <v>0</v>
      </c>
      <c r="J2575" s="89">
        <v>0</v>
      </c>
      <c r="K2575" s="244">
        <f t="shared" si="517"/>
        <v>0</v>
      </c>
      <c r="L2575" s="93">
        <f t="shared" si="522"/>
        <v>0</v>
      </c>
      <c r="M2575" s="375">
        <f t="shared" si="523"/>
        <v>0</v>
      </c>
      <c r="N2575" s="225" t="b">
        <f t="shared" si="514"/>
        <v>0</v>
      </c>
      <c r="O2575" s="36"/>
      <c r="P2575" s="36"/>
      <c r="Q2575" s="36"/>
      <c r="R2575" s="36"/>
    </row>
    <row r="2576" spans="1:18" s="8" customFormat="1" ht="16.5" hidden="1" customHeight="1" x14ac:dyDescent="0.35">
      <c r="A2576" s="122" t="str">
        <f>'SOW Units'!B100</f>
        <v>7-3.</v>
      </c>
      <c r="B2576" s="542" t="str">
        <f>IF('SOW Units'!C100="","",'SOW Units'!C100)</f>
        <v>Grout and Abandon Well, &gt; 4 to 6 inch diameter</v>
      </c>
      <c r="C2576" s="543"/>
      <c r="D2576" s="57" t="str">
        <f>IF('SOW Units'!E100="","",'SOW Units'!E100)</f>
        <v>Per Foot</v>
      </c>
      <c r="E2576" s="82">
        <f>'SOW Units'!N100</f>
        <v>0</v>
      </c>
      <c r="F2576" s="34">
        <f>'SOW Units'!G100</f>
        <v>27.56</v>
      </c>
      <c r="G2576" s="244">
        <f t="shared" si="520"/>
        <v>0</v>
      </c>
      <c r="H2576" s="85">
        <v>0</v>
      </c>
      <c r="I2576" s="360">
        <f t="shared" si="521"/>
        <v>0</v>
      </c>
      <c r="J2576" s="89">
        <v>0</v>
      </c>
      <c r="K2576" s="244">
        <f t="shared" si="517"/>
        <v>0</v>
      </c>
      <c r="L2576" s="93">
        <f t="shared" si="522"/>
        <v>0</v>
      </c>
      <c r="M2576" s="375">
        <f t="shared" si="523"/>
        <v>0</v>
      </c>
      <c r="N2576" s="225" t="b">
        <f t="shared" si="514"/>
        <v>0</v>
      </c>
      <c r="O2576" s="36"/>
      <c r="P2576" s="36"/>
      <c r="Q2576" s="36"/>
      <c r="R2576" s="36"/>
    </row>
    <row r="2577" spans="1:18" s="8" customFormat="1" ht="16.5" hidden="1" customHeight="1" x14ac:dyDescent="0.35">
      <c r="A2577" s="122" t="str">
        <f>'SOW Units'!B101</f>
        <v>7-4.</v>
      </c>
      <c r="B2577" s="542" t="str">
        <f>IF('SOW Units'!C101="","",'SOW Units'!C101)</f>
        <v>Grout and Abandon Well, &gt; 6 inch diameter</v>
      </c>
      <c r="C2577" s="543"/>
      <c r="D2577" s="57" t="str">
        <f>IF('SOW Units'!E101="","",'SOW Units'!E101)</f>
        <v>Per Foot</v>
      </c>
      <c r="E2577" s="82">
        <f>'SOW Units'!N101</f>
        <v>0</v>
      </c>
      <c r="F2577" s="34">
        <f>'SOW Units'!G101</f>
        <v>28.66</v>
      </c>
      <c r="G2577" s="244">
        <f t="shared" si="520"/>
        <v>0</v>
      </c>
      <c r="H2577" s="85">
        <v>0</v>
      </c>
      <c r="I2577" s="360">
        <f t="shared" si="521"/>
        <v>0</v>
      </c>
      <c r="J2577" s="89">
        <v>0</v>
      </c>
      <c r="K2577" s="244">
        <f t="shared" si="517"/>
        <v>0</v>
      </c>
      <c r="L2577" s="93">
        <f t="shared" si="522"/>
        <v>0</v>
      </c>
      <c r="M2577" s="375">
        <f t="shared" si="523"/>
        <v>0</v>
      </c>
      <c r="N2577" s="225" t="b">
        <f t="shared" si="514"/>
        <v>0</v>
      </c>
      <c r="O2577" s="36"/>
      <c r="P2577" s="36"/>
      <c r="Q2577" s="36"/>
      <c r="R2577" s="36"/>
    </row>
    <row r="2578" spans="1:18" s="8" customFormat="1" ht="16.5" hidden="1" customHeight="1" x14ac:dyDescent="0.35">
      <c r="A2578" s="122" t="str">
        <f>'SOW Units'!B102</f>
        <v>7-5.</v>
      </c>
      <c r="B2578" s="542" t="str">
        <f>IF('SOW Units'!C102="","",'SOW Units'!C102)</f>
        <v>Removal of Well Vault - 2 x 2 x 2 foot</v>
      </c>
      <c r="C2578" s="543"/>
      <c r="D2578" s="57" t="str">
        <f>IF('SOW Units'!E102="","",'SOW Units'!E102)</f>
        <v>Per Vault</v>
      </c>
      <c r="E2578" s="82">
        <f>'SOW Units'!N102</f>
        <v>0</v>
      </c>
      <c r="F2578" s="34">
        <f>'SOW Units'!G102</f>
        <v>364.64</v>
      </c>
      <c r="G2578" s="244">
        <f t="shared" si="520"/>
        <v>0</v>
      </c>
      <c r="H2578" s="85">
        <v>0</v>
      </c>
      <c r="I2578" s="360">
        <f t="shared" si="521"/>
        <v>0</v>
      </c>
      <c r="J2578" s="89">
        <v>0</v>
      </c>
      <c r="K2578" s="244">
        <f t="shared" si="517"/>
        <v>0</v>
      </c>
      <c r="L2578" s="93">
        <f t="shared" si="522"/>
        <v>0</v>
      </c>
      <c r="M2578" s="375">
        <f t="shared" si="523"/>
        <v>0</v>
      </c>
      <c r="N2578" s="225" t="b">
        <f t="shared" si="514"/>
        <v>0</v>
      </c>
      <c r="O2578" s="36"/>
      <c r="P2578" s="36"/>
      <c r="Q2578" s="36"/>
      <c r="R2578" s="36"/>
    </row>
    <row r="2579" spans="1:18" s="9" customFormat="1" ht="16.5" hidden="1" customHeight="1" x14ac:dyDescent="0.35">
      <c r="A2579" s="122" t="str">
        <f>'SOW Units'!B103</f>
        <v>7-6.</v>
      </c>
      <c r="B2579" s="542" t="str">
        <f>IF('SOW Units'!C103="","",'SOW Units'!C103)</f>
        <v>Removal of Well Vault - 4 x 4 x 2 foot</v>
      </c>
      <c r="C2579" s="543"/>
      <c r="D2579" s="57" t="str">
        <f>IF('SOW Units'!E103="","",'SOW Units'!E103)</f>
        <v>Per Vault</v>
      </c>
      <c r="E2579" s="82">
        <f>'SOW Units'!N103</f>
        <v>0</v>
      </c>
      <c r="F2579" s="34">
        <f>'SOW Units'!G103</f>
        <v>607.75</v>
      </c>
      <c r="G2579" s="244">
        <f t="shared" si="520"/>
        <v>0</v>
      </c>
      <c r="H2579" s="85">
        <v>0</v>
      </c>
      <c r="I2579" s="360">
        <f t="shared" si="521"/>
        <v>0</v>
      </c>
      <c r="J2579" s="89">
        <v>0</v>
      </c>
      <c r="K2579" s="244">
        <f t="shared" si="517"/>
        <v>0</v>
      </c>
      <c r="L2579" s="93">
        <f t="shared" si="522"/>
        <v>0</v>
      </c>
      <c r="M2579" s="375">
        <f t="shared" si="523"/>
        <v>0</v>
      </c>
      <c r="N2579" s="225" t="b">
        <f t="shared" si="514"/>
        <v>0</v>
      </c>
      <c r="O2579" s="45"/>
      <c r="P2579" s="45"/>
      <c r="Q2579" s="45"/>
      <c r="R2579" s="45"/>
    </row>
    <row r="2580" spans="1:18" s="8" customFormat="1" ht="16.5" hidden="1" customHeight="1" x14ac:dyDescent="0.35">
      <c r="A2580" s="122" t="str">
        <f>'SOW Units'!B104</f>
        <v>7-7.</v>
      </c>
      <c r="B2580" s="542" t="str">
        <f>IF('SOW Units'!C104="","",'SOW Units'!C104)</f>
        <v>Removal of Well Pad and Manhole</v>
      </c>
      <c r="C2580" s="543"/>
      <c r="D2580" s="57" t="str">
        <f>IF('SOW Units'!E104="","",'SOW Units'!E104)</f>
        <v xml:space="preserve">Per Well </v>
      </c>
      <c r="E2580" s="82">
        <f>'SOW Units'!N104</f>
        <v>0</v>
      </c>
      <c r="F2580" s="34">
        <f>'SOW Units'!G104</f>
        <v>171.99</v>
      </c>
      <c r="G2580" s="244">
        <f t="shared" si="520"/>
        <v>0</v>
      </c>
      <c r="H2580" s="85">
        <v>0</v>
      </c>
      <c r="I2580" s="360">
        <f t="shared" si="521"/>
        <v>0</v>
      </c>
      <c r="J2580" s="89">
        <v>0</v>
      </c>
      <c r="K2580" s="244">
        <f t="shared" si="517"/>
        <v>0</v>
      </c>
      <c r="L2580" s="93">
        <f t="shared" si="522"/>
        <v>0</v>
      </c>
      <c r="M2580" s="375">
        <f t="shared" si="523"/>
        <v>0</v>
      </c>
      <c r="N2580" s="225" t="b">
        <f t="shared" si="514"/>
        <v>0</v>
      </c>
      <c r="O2580" s="36"/>
      <c r="P2580" s="36"/>
      <c r="Q2580" s="36"/>
      <c r="R2580" s="36"/>
    </row>
    <row r="2581" spans="1:18" s="8" customFormat="1" ht="17.25" hidden="1" customHeight="1" x14ac:dyDescent="0.35">
      <c r="A2581" s="253" t="str">
        <f>'SOW Units'!B105</f>
        <v>8.</v>
      </c>
      <c r="B2581" s="560" t="str">
        <f>IF('SOW Units'!C105="","",'SOW Units'!C105)</f>
        <v>SAMPLE COLLECTION AND FIELD TESTING</v>
      </c>
      <c r="C2581" s="561"/>
      <c r="D2581" s="206" t="str">
        <f>IF('SOW Units'!E105="","",'SOW Units'!E105)</f>
        <v/>
      </c>
      <c r="E2581" s="207"/>
      <c r="F2581" s="194"/>
      <c r="G2581" s="243"/>
      <c r="H2581" s="208"/>
      <c r="I2581" s="359"/>
      <c r="J2581" s="196"/>
      <c r="K2581" s="243"/>
      <c r="L2581" s="209"/>
      <c r="M2581" s="374"/>
      <c r="N2581" s="225" t="b">
        <f t="shared" si="514"/>
        <v>0</v>
      </c>
      <c r="O2581" s="36"/>
      <c r="P2581" s="36"/>
      <c r="Q2581" s="36"/>
      <c r="R2581" s="36"/>
    </row>
    <row r="2582" spans="1:18" s="8" customFormat="1" ht="16.5" hidden="1" customHeight="1" x14ac:dyDescent="0.35">
      <c r="A2582" s="122" t="str">
        <f>'SOW Units'!B106</f>
        <v>8-1.</v>
      </c>
      <c r="B2582" s="542" t="str">
        <f>IF('SOW Units'!C106="","",'SOW Units'!C106)</f>
        <v>Monitoring Well Sampling with Water Level, ≤ 100 foot depth</v>
      </c>
      <c r="C2582" s="543"/>
      <c r="D2582" s="57" t="str">
        <f>IF('SOW Units'!E106="","",'SOW Units'!E106)</f>
        <v xml:space="preserve">Per Well </v>
      </c>
      <c r="E2582" s="82">
        <f>'SOW Units'!N106</f>
        <v>0</v>
      </c>
      <c r="F2582" s="34">
        <f>'SOW Units'!G106</f>
        <v>255</v>
      </c>
      <c r="G2582" s="244">
        <f t="shared" ref="G2582:G2595" si="524">$F2582*E2582</f>
        <v>0</v>
      </c>
      <c r="H2582" s="85">
        <v>0</v>
      </c>
      <c r="I2582" s="360">
        <f t="shared" ref="I2582:I2595" si="525">H2582*F2582</f>
        <v>0</v>
      </c>
      <c r="J2582" s="89">
        <v>0</v>
      </c>
      <c r="K2582" s="244">
        <f t="shared" si="517"/>
        <v>0</v>
      </c>
      <c r="L2582" s="93">
        <f t="shared" ref="L2582:L2595" si="526">E2582-H2582-J2582</f>
        <v>0</v>
      </c>
      <c r="M2582" s="375">
        <f t="shared" ref="M2582:M2595" si="527">G2582-I2582-K2582</f>
        <v>0</v>
      </c>
      <c r="N2582" s="225" t="b">
        <f t="shared" si="514"/>
        <v>0</v>
      </c>
      <c r="O2582" s="36"/>
      <c r="P2582" s="36"/>
      <c r="Q2582" s="36"/>
      <c r="R2582" s="36"/>
    </row>
    <row r="2583" spans="1:18" s="8" customFormat="1" ht="16.5" hidden="1" customHeight="1" x14ac:dyDescent="0.35">
      <c r="A2583" s="122" t="str">
        <f>'SOW Units'!B107</f>
        <v>8-2.</v>
      </c>
      <c r="B2583" s="542" t="str">
        <f>IF('SOW Units'!C107="","",'SOW Units'!C107)</f>
        <v>Monitoring Well Sampling with Water Level, &gt; 100 foot depth</v>
      </c>
      <c r="C2583" s="543"/>
      <c r="D2583" s="57" t="str">
        <f>IF('SOW Units'!E107="","",'SOW Units'!E107)</f>
        <v xml:space="preserve">Per Well </v>
      </c>
      <c r="E2583" s="82">
        <f>'SOW Units'!N107</f>
        <v>0</v>
      </c>
      <c r="F2583" s="34">
        <f>'SOW Units'!G107</f>
        <v>262.5</v>
      </c>
      <c r="G2583" s="244">
        <f t="shared" si="524"/>
        <v>0</v>
      </c>
      <c r="H2583" s="85">
        <v>0</v>
      </c>
      <c r="I2583" s="360">
        <f t="shared" si="525"/>
        <v>0</v>
      </c>
      <c r="J2583" s="89">
        <v>0</v>
      </c>
      <c r="K2583" s="244">
        <f t="shared" si="517"/>
        <v>0</v>
      </c>
      <c r="L2583" s="93">
        <f t="shared" si="526"/>
        <v>0</v>
      </c>
      <c r="M2583" s="375">
        <f t="shared" si="527"/>
        <v>0</v>
      </c>
      <c r="N2583" s="225" t="b">
        <f t="shared" si="514"/>
        <v>0</v>
      </c>
      <c r="O2583" s="36"/>
      <c r="P2583" s="36"/>
      <c r="Q2583" s="36"/>
      <c r="R2583" s="36"/>
    </row>
    <row r="2584" spans="1:18" s="8" customFormat="1" ht="16.5" hidden="1" customHeight="1" x14ac:dyDescent="0.35">
      <c r="A2584" s="122" t="str">
        <f>'SOW Units'!B108</f>
        <v>8-3.</v>
      </c>
      <c r="B2584" s="542" t="str">
        <f>IF('SOW Units'!C108="","",'SOW Units'!C108)</f>
        <v>Domestic Water Well Sampling</v>
      </c>
      <c r="C2584" s="543"/>
      <c r="D2584" s="57" t="str">
        <f>IF('SOW Units'!E108="","",'SOW Units'!E108)</f>
        <v xml:space="preserve">Per Well </v>
      </c>
      <c r="E2584" s="82">
        <f>'SOW Units'!N108</f>
        <v>0</v>
      </c>
      <c r="F2584" s="34">
        <f>'SOW Units'!G108</f>
        <v>110.25</v>
      </c>
      <c r="G2584" s="244">
        <f t="shared" si="524"/>
        <v>0</v>
      </c>
      <c r="H2584" s="85">
        <v>0</v>
      </c>
      <c r="I2584" s="360">
        <f t="shared" si="525"/>
        <v>0</v>
      </c>
      <c r="J2584" s="89">
        <v>0</v>
      </c>
      <c r="K2584" s="244">
        <f t="shared" si="517"/>
        <v>0</v>
      </c>
      <c r="L2584" s="93">
        <f t="shared" si="526"/>
        <v>0</v>
      </c>
      <c r="M2584" s="375">
        <f t="shared" si="527"/>
        <v>0</v>
      </c>
      <c r="N2584" s="225" t="b">
        <f t="shared" si="514"/>
        <v>0</v>
      </c>
      <c r="O2584" s="36"/>
      <c r="P2584" s="36"/>
      <c r="Q2584" s="36"/>
      <c r="R2584" s="36"/>
    </row>
    <row r="2585" spans="1:18" s="8" customFormat="1" ht="16.5" hidden="1" customHeight="1" x14ac:dyDescent="0.35">
      <c r="A2585" s="122" t="str">
        <f>'SOW Units'!B109</f>
        <v>8-4.</v>
      </c>
      <c r="B2585" s="542" t="str">
        <f>IF('SOW Units'!C109="","",'SOW Units'!C109)</f>
        <v xml:space="preserve">Other Water Sampling </v>
      </c>
      <c r="C2585" s="543"/>
      <c r="D2585" s="57" t="str">
        <f>IF('SOW Units'!E109="","",'SOW Units'!E109)</f>
        <v>Per Sample</v>
      </c>
      <c r="E2585" s="82">
        <f>'SOW Units'!N109</f>
        <v>0</v>
      </c>
      <c r="F2585" s="34">
        <f>'SOW Units'!G109</f>
        <v>125</v>
      </c>
      <c r="G2585" s="244">
        <f t="shared" si="524"/>
        <v>0</v>
      </c>
      <c r="H2585" s="85">
        <v>0</v>
      </c>
      <c r="I2585" s="360">
        <f t="shared" si="525"/>
        <v>0</v>
      </c>
      <c r="J2585" s="89">
        <v>0</v>
      </c>
      <c r="K2585" s="244">
        <f t="shared" si="517"/>
        <v>0</v>
      </c>
      <c r="L2585" s="93">
        <f t="shared" si="526"/>
        <v>0</v>
      </c>
      <c r="M2585" s="375">
        <f t="shared" si="527"/>
        <v>0</v>
      </c>
      <c r="N2585" s="225" t="b">
        <f t="shared" si="514"/>
        <v>0</v>
      </c>
      <c r="O2585" s="36"/>
      <c r="P2585" s="36"/>
      <c r="Q2585" s="36"/>
      <c r="R2585" s="36"/>
    </row>
    <row r="2586" spans="1:18" s="8" customFormat="1" ht="16.5" hidden="1" customHeight="1" x14ac:dyDescent="0.35">
      <c r="A2586" s="122" t="str">
        <f>'SOW Units'!B110</f>
        <v>8-5.</v>
      </c>
      <c r="B2586" s="542" t="str">
        <f>IF('SOW Units'!C110="","",'SOW Units'!C110)</f>
        <v>Free Product Sample Collection</v>
      </c>
      <c r="C2586" s="543"/>
      <c r="D2586" s="57" t="str">
        <f>IF('SOW Units'!E110="","",'SOW Units'!E110)</f>
        <v>Per Sample</v>
      </c>
      <c r="E2586" s="82">
        <f>'SOW Units'!N110</f>
        <v>0</v>
      </c>
      <c r="F2586" s="34">
        <f>'SOW Units'!G110</f>
        <v>84</v>
      </c>
      <c r="G2586" s="244">
        <f t="shared" si="524"/>
        <v>0</v>
      </c>
      <c r="H2586" s="85">
        <v>0</v>
      </c>
      <c r="I2586" s="360">
        <f t="shared" si="525"/>
        <v>0</v>
      </c>
      <c r="J2586" s="89">
        <v>0</v>
      </c>
      <c r="K2586" s="244">
        <f t="shared" si="517"/>
        <v>0</v>
      </c>
      <c r="L2586" s="93">
        <f t="shared" si="526"/>
        <v>0</v>
      </c>
      <c r="M2586" s="375">
        <f t="shared" si="527"/>
        <v>0</v>
      </c>
      <c r="N2586" s="225" t="b">
        <f t="shared" si="514"/>
        <v>0</v>
      </c>
      <c r="O2586" s="36"/>
      <c r="P2586" s="36"/>
      <c r="Q2586" s="36"/>
      <c r="R2586" s="36"/>
    </row>
    <row r="2587" spans="1:18" s="8" customFormat="1" ht="16.5" hidden="1" customHeight="1" x14ac:dyDescent="0.35">
      <c r="A2587" s="122" t="str">
        <f>'SOW Units'!B111</f>
        <v>8-6.</v>
      </c>
      <c r="B2587" s="542" t="str">
        <f>IF('SOW Units'!C111="","",'SOW Units'!C111)</f>
        <v>Soil/Sediment Sample Collection</v>
      </c>
      <c r="C2587" s="543"/>
      <c r="D2587" s="57" t="str">
        <f>IF('SOW Units'!E111="","",'SOW Units'!E111)</f>
        <v>Per Sample</v>
      </c>
      <c r="E2587" s="82">
        <f>'SOW Units'!N111</f>
        <v>0</v>
      </c>
      <c r="F2587" s="34">
        <f>'SOW Units'!G111</f>
        <v>130</v>
      </c>
      <c r="G2587" s="244">
        <f t="shared" si="524"/>
        <v>0</v>
      </c>
      <c r="H2587" s="85">
        <v>0</v>
      </c>
      <c r="I2587" s="360">
        <f t="shared" si="525"/>
        <v>0</v>
      </c>
      <c r="J2587" s="89">
        <v>0</v>
      </c>
      <c r="K2587" s="244">
        <f t="shared" si="517"/>
        <v>0</v>
      </c>
      <c r="L2587" s="93">
        <f t="shared" si="526"/>
        <v>0</v>
      </c>
      <c r="M2587" s="375">
        <f t="shared" si="527"/>
        <v>0</v>
      </c>
      <c r="N2587" s="225" t="b">
        <f t="shared" si="514"/>
        <v>0</v>
      </c>
      <c r="O2587" s="36"/>
      <c r="P2587" s="36"/>
      <c r="Q2587" s="36"/>
      <c r="R2587" s="36"/>
    </row>
    <row r="2588" spans="1:18" s="8" customFormat="1" ht="16.5" hidden="1" customHeight="1" x14ac:dyDescent="0.35">
      <c r="A2588" s="122" t="str">
        <f>'SOW Units'!B112</f>
        <v>8-7.</v>
      </c>
      <c r="B2588" s="542" t="str">
        <f>IF('SOW Units'!C112="","",'SOW Units'!C112)</f>
        <v xml:space="preserve">Water Level or Free Product Gauging </v>
      </c>
      <c r="C2588" s="543"/>
      <c r="D2588" s="57" t="str">
        <f>IF('SOW Units'!E112="","",'SOW Units'!E112)</f>
        <v xml:space="preserve">Per Well </v>
      </c>
      <c r="E2588" s="82">
        <f>'SOW Units'!N112</f>
        <v>0</v>
      </c>
      <c r="F2588" s="34">
        <f>'SOW Units'!G112</f>
        <v>23.15</v>
      </c>
      <c r="G2588" s="244">
        <f t="shared" si="524"/>
        <v>0</v>
      </c>
      <c r="H2588" s="85">
        <v>0</v>
      </c>
      <c r="I2588" s="360">
        <f t="shared" si="525"/>
        <v>0</v>
      </c>
      <c r="J2588" s="89">
        <v>0</v>
      </c>
      <c r="K2588" s="244">
        <f t="shared" si="517"/>
        <v>0</v>
      </c>
      <c r="L2588" s="93">
        <f t="shared" si="526"/>
        <v>0</v>
      </c>
      <c r="M2588" s="375">
        <f t="shared" si="527"/>
        <v>0</v>
      </c>
      <c r="N2588" s="225" t="b">
        <f t="shared" si="514"/>
        <v>0</v>
      </c>
      <c r="O2588" s="36"/>
      <c r="P2588" s="36"/>
      <c r="Q2588" s="36"/>
      <c r="R2588" s="36"/>
    </row>
    <row r="2589" spans="1:18" s="8" customFormat="1" ht="16.5" hidden="1" customHeight="1" x14ac:dyDescent="0.35">
      <c r="A2589" s="122" t="str">
        <f>'SOW Units'!B113</f>
        <v>8-8.</v>
      </c>
      <c r="B2589" s="542" t="str">
        <f>IF('SOW Units'!C113="","",'SOW Units'!C113)</f>
        <v xml:space="preserve">Free Product Gauging &amp; Bailing </v>
      </c>
      <c r="C2589" s="543"/>
      <c r="D2589" s="57" t="str">
        <f>IF('SOW Units'!E113="","",'SOW Units'!E113)</f>
        <v xml:space="preserve">Per Well </v>
      </c>
      <c r="E2589" s="82">
        <f>'SOW Units'!N113</f>
        <v>0</v>
      </c>
      <c r="F2589" s="34">
        <f>'SOW Units'!G113</f>
        <v>57.87</v>
      </c>
      <c r="G2589" s="244">
        <f t="shared" si="524"/>
        <v>0</v>
      </c>
      <c r="H2589" s="85">
        <v>0</v>
      </c>
      <c r="I2589" s="360">
        <f t="shared" si="525"/>
        <v>0</v>
      </c>
      <c r="J2589" s="89">
        <v>0</v>
      </c>
      <c r="K2589" s="244">
        <f t="shared" si="517"/>
        <v>0</v>
      </c>
      <c r="L2589" s="93">
        <f t="shared" si="526"/>
        <v>0</v>
      </c>
      <c r="M2589" s="375">
        <f t="shared" si="527"/>
        <v>0</v>
      </c>
      <c r="N2589" s="225" t="b">
        <f t="shared" si="514"/>
        <v>0</v>
      </c>
      <c r="O2589" s="36"/>
      <c r="P2589" s="36"/>
      <c r="Q2589" s="36"/>
      <c r="R2589" s="36"/>
    </row>
    <row r="2590" spans="1:18" s="8" customFormat="1" ht="32.25" hidden="1" customHeight="1" x14ac:dyDescent="0.35">
      <c r="A2590" s="122" t="str">
        <f>'SOW Units'!B114</f>
        <v>8-9.</v>
      </c>
      <c r="B2590" s="542" t="str">
        <f>IF('SOW Units'!C114="","",'SOW Units'!C114)</f>
        <v>Vapor/Ambient Air Sample Collection - Passive Dosimeter, Sorbent Tube, TedlarTM Bag (or Equivalent)</v>
      </c>
      <c r="C2590" s="543"/>
      <c r="D2590" s="57" t="str">
        <f>IF('SOW Units'!E114="","",'SOW Units'!E114)</f>
        <v>Per Sample</v>
      </c>
      <c r="E2590" s="82">
        <f>'SOW Units'!N114</f>
        <v>0</v>
      </c>
      <c r="F2590" s="34">
        <f>'SOW Units'!G114</f>
        <v>80</v>
      </c>
      <c r="G2590" s="244">
        <f t="shared" si="524"/>
        <v>0</v>
      </c>
      <c r="H2590" s="85">
        <v>0</v>
      </c>
      <c r="I2590" s="360">
        <f t="shared" si="525"/>
        <v>0</v>
      </c>
      <c r="J2590" s="89">
        <v>0</v>
      </c>
      <c r="K2590" s="244">
        <f t="shared" si="517"/>
        <v>0</v>
      </c>
      <c r="L2590" s="93">
        <f t="shared" si="526"/>
        <v>0</v>
      </c>
      <c r="M2590" s="375">
        <f t="shared" si="527"/>
        <v>0</v>
      </c>
      <c r="N2590" s="225" t="b">
        <f t="shared" si="514"/>
        <v>0</v>
      </c>
      <c r="O2590" s="36"/>
      <c r="P2590" s="36"/>
      <c r="Q2590" s="36"/>
      <c r="R2590" s="36"/>
    </row>
    <row r="2591" spans="1:18" s="8" customFormat="1" ht="16.5" hidden="1" customHeight="1" x14ac:dyDescent="0.35">
      <c r="A2591" s="122" t="str">
        <f>'SOW Units'!B115</f>
        <v>8-10.</v>
      </c>
      <c r="B2591" s="542" t="str">
        <f>IF('SOW Units'!C115="","",'SOW Units'!C115)</f>
        <v>Vapor/Ambient Air Sample Collection - SUMMATM Canister (or equivalent)</v>
      </c>
      <c r="C2591" s="543"/>
      <c r="D2591" s="57" t="str">
        <f>IF('SOW Units'!E115="","",'SOW Units'!E115)</f>
        <v>Per Sample</v>
      </c>
      <c r="E2591" s="82">
        <f>'SOW Units'!N115</f>
        <v>0</v>
      </c>
      <c r="F2591" s="34">
        <f>'SOW Units'!G115</f>
        <v>125</v>
      </c>
      <c r="G2591" s="244">
        <f t="shared" si="524"/>
        <v>0</v>
      </c>
      <c r="H2591" s="85">
        <v>0</v>
      </c>
      <c r="I2591" s="360">
        <f t="shared" si="525"/>
        <v>0</v>
      </c>
      <c r="J2591" s="89">
        <v>0</v>
      </c>
      <c r="K2591" s="244">
        <f t="shared" si="517"/>
        <v>0</v>
      </c>
      <c r="L2591" s="93">
        <f t="shared" si="526"/>
        <v>0</v>
      </c>
      <c r="M2591" s="375">
        <f t="shared" si="527"/>
        <v>0</v>
      </c>
      <c r="N2591" s="225" t="b">
        <f t="shared" si="514"/>
        <v>0</v>
      </c>
      <c r="O2591" s="36"/>
      <c r="P2591" s="36"/>
      <c r="Q2591" s="36"/>
      <c r="R2591" s="36"/>
    </row>
    <row r="2592" spans="1:18" s="8" customFormat="1" ht="16.5" hidden="1" customHeight="1" x14ac:dyDescent="0.35">
      <c r="A2592" s="122" t="str">
        <f>'SOW Units'!B116</f>
        <v>8-11.</v>
      </c>
      <c r="B2592" s="542" t="str">
        <f>IF('SOW Units'!C116="","",'SOW Units'!C116)</f>
        <v>Electronic Data Deliverables (EDD)</v>
      </c>
      <c r="C2592" s="543"/>
      <c r="D2592" s="252" t="str">
        <f>IF('SOW Units'!E116="","",'SOW Units'!E116)</f>
        <v>Per Sampling Event</v>
      </c>
      <c r="E2592" s="82">
        <f>'SOW Units'!N116</f>
        <v>0</v>
      </c>
      <c r="F2592" s="34">
        <f>'SOW Units'!G116</f>
        <v>65.62</v>
      </c>
      <c r="G2592" s="244">
        <f t="shared" si="524"/>
        <v>0</v>
      </c>
      <c r="H2592" s="85">
        <v>0</v>
      </c>
      <c r="I2592" s="360">
        <f t="shared" si="525"/>
        <v>0</v>
      </c>
      <c r="J2592" s="89">
        <v>0</v>
      </c>
      <c r="K2592" s="244">
        <f t="shared" si="517"/>
        <v>0</v>
      </c>
      <c r="L2592" s="93">
        <f t="shared" si="526"/>
        <v>0</v>
      </c>
      <c r="M2592" s="375">
        <f t="shared" si="527"/>
        <v>0</v>
      </c>
      <c r="N2592" s="225" t="b">
        <f t="shared" si="514"/>
        <v>0</v>
      </c>
      <c r="O2592" s="36"/>
      <c r="P2592" s="36"/>
      <c r="Q2592" s="36"/>
      <c r="R2592" s="36"/>
    </row>
    <row r="2593" spans="1:18" s="8" customFormat="1" ht="16.5" hidden="1" customHeight="1" x14ac:dyDescent="0.35">
      <c r="A2593" s="122" t="str">
        <f>'SOW Units'!B117</f>
        <v>8-12.</v>
      </c>
      <c r="B2593" s="542" t="str">
        <f>IF('SOW Units'!C117="","",'SOW Units'!C117)</f>
        <v>Survey Latitude/Longitude of Existing Monitor Wells</v>
      </c>
      <c r="C2593" s="543"/>
      <c r="D2593" s="57" t="str">
        <f>IF('SOW Units'!E117="","",'SOW Units'!E117)</f>
        <v xml:space="preserve">Per Well </v>
      </c>
      <c r="E2593" s="82">
        <f>'SOW Units'!N117</f>
        <v>0</v>
      </c>
      <c r="F2593" s="34">
        <f>'SOW Units'!G117</f>
        <v>30.37</v>
      </c>
      <c r="G2593" s="244">
        <f t="shared" si="524"/>
        <v>0</v>
      </c>
      <c r="H2593" s="85">
        <v>0</v>
      </c>
      <c r="I2593" s="360">
        <f t="shared" si="525"/>
        <v>0</v>
      </c>
      <c r="J2593" s="89">
        <v>0</v>
      </c>
      <c r="K2593" s="244">
        <f t="shared" si="517"/>
        <v>0</v>
      </c>
      <c r="L2593" s="93">
        <f t="shared" si="526"/>
        <v>0</v>
      </c>
      <c r="M2593" s="375">
        <f t="shared" si="527"/>
        <v>0</v>
      </c>
      <c r="N2593" s="225" t="b">
        <f t="shared" si="514"/>
        <v>0</v>
      </c>
      <c r="O2593" s="36"/>
      <c r="P2593" s="36"/>
      <c r="Q2593" s="36"/>
      <c r="R2593" s="36"/>
    </row>
    <row r="2594" spans="1:18" s="8" customFormat="1" ht="16.5" hidden="1" customHeight="1" x14ac:dyDescent="0.35">
      <c r="A2594" s="122" t="str">
        <f>'SOW Units'!B118</f>
        <v>8-13.</v>
      </c>
      <c r="B2594" s="542" t="str">
        <f>IF('SOW Units'!C118="","",'SOW Units'!C118)</f>
        <v>Survey Latitude/Longitude of New Monitor Wells</v>
      </c>
      <c r="C2594" s="543"/>
      <c r="D2594" s="57" t="str">
        <f>IF('SOW Units'!E118="","",'SOW Units'!E118)</f>
        <v xml:space="preserve">Per Well </v>
      </c>
      <c r="E2594" s="82">
        <f>'SOW Units'!N118</f>
        <v>0</v>
      </c>
      <c r="F2594" s="34">
        <f>'SOW Units'!G118</f>
        <v>30.37</v>
      </c>
      <c r="G2594" s="244">
        <f t="shared" si="524"/>
        <v>0</v>
      </c>
      <c r="H2594" s="85">
        <v>0</v>
      </c>
      <c r="I2594" s="360">
        <f t="shared" si="525"/>
        <v>0</v>
      </c>
      <c r="J2594" s="89">
        <v>0</v>
      </c>
      <c r="K2594" s="244">
        <f t="shared" si="517"/>
        <v>0</v>
      </c>
      <c r="L2594" s="93">
        <f t="shared" si="526"/>
        <v>0</v>
      </c>
      <c r="M2594" s="375">
        <f t="shared" si="527"/>
        <v>0</v>
      </c>
      <c r="N2594" s="225" t="b">
        <f t="shared" si="514"/>
        <v>0</v>
      </c>
      <c r="O2594" s="36"/>
      <c r="P2594" s="36"/>
      <c r="Q2594" s="36"/>
      <c r="R2594" s="36"/>
    </row>
    <row r="2595" spans="1:18" s="8" customFormat="1" ht="46.5" hidden="1" customHeight="1" x14ac:dyDescent="0.35">
      <c r="A2595" s="122" t="str">
        <f>'SOW Units'!B119</f>
        <v>8-14.</v>
      </c>
      <c r="B2595" s="542" t="str">
        <f>IF('SOW Units'!C119="","",'SOW Units'!C119)</f>
        <v>Encore (25 gram) for SPLP Soil Sample Collection:  [Per Encore].  The cost will include the 25 gram Encore samples submitted to the laboratory for SPLP testing and the 25 gram Encore samples collected in the field but not submitted to the laboratory for testing (discarded).</v>
      </c>
      <c r="C2595" s="550"/>
      <c r="D2595" s="58" t="str">
        <f>IF('SOW Units'!E119="","",'SOW Units'!E119)</f>
        <v>Per Sample</v>
      </c>
      <c r="E2595" s="82">
        <f>'SOW Units'!N119</f>
        <v>0</v>
      </c>
      <c r="F2595" s="34">
        <f>'SOW Units'!G119</f>
        <v>19.68</v>
      </c>
      <c r="G2595" s="35">
        <f t="shared" si="524"/>
        <v>0</v>
      </c>
      <c r="H2595" s="85">
        <v>0</v>
      </c>
      <c r="I2595" s="361">
        <f t="shared" si="525"/>
        <v>0</v>
      </c>
      <c r="J2595" s="89">
        <v>0</v>
      </c>
      <c r="K2595" s="35">
        <f t="shared" si="517"/>
        <v>0</v>
      </c>
      <c r="L2595" s="93">
        <f t="shared" si="526"/>
        <v>0</v>
      </c>
      <c r="M2595" s="375">
        <f t="shared" si="527"/>
        <v>0</v>
      </c>
      <c r="N2595" s="225" t="b">
        <f t="shared" si="514"/>
        <v>0</v>
      </c>
      <c r="O2595" s="36"/>
      <c r="P2595" s="36"/>
      <c r="Q2595" s="36"/>
      <c r="R2595" s="36"/>
    </row>
    <row r="2596" spans="1:18" s="8" customFormat="1" ht="17.25" hidden="1" customHeight="1" x14ac:dyDescent="0.35">
      <c r="A2596" s="253" t="str">
        <f>'SOW Units'!B120</f>
        <v>9.</v>
      </c>
      <c r="B2596" s="560" t="str">
        <f>IF('SOW Units'!C120="","",'SOW Units'!C120)</f>
        <v xml:space="preserve">LABORATORY ANALYSIS  </v>
      </c>
      <c r="C2596" s="561"/>
      <c r="D2596" s="206" t="str">
        <f>IF('SOW Units'!E120="","",'SOW Units'!E120)</f>
        <v/>
      </c>
      <c r="E2596" s="207"/>
      <c r="F2596" s="194"/>
      <c r="G2596" s="243"/>
      <c r="H2596" s="208"/>
      <c r="I2596" s="359"/>
      <c r="J2596" s="196"/>
      <c r="K2596" s="243"/>
      <c r="L2596" s="209"/>
      <c r="M2596" s="374"/>
      <c r="N2596" s="225" t="b">
        <f t="shared" si="514"/>
        <v>0</v>
      </c>
      <c r="O2596" s="36"/>
      <c r="P2596" s="36"/>
      <c r="Q2596" s="36"/>
      <c r="R2596" s="36"/>
    </row>
    <row r="2597" spans="1:18" s="8" customFormat="1" ht="17.25" hidden="1" customHeight="1" x14ac:dyDescent="0.35">
      <c r="A2597" s="253" t="str">
        <f>'SOW Units'!B121</f>
        <v>9.A.</v>
      </c>
      <c r="B2597" s="560" t="str">
        <f>IF('SOW Units'!C121="","",'SOW Units'!C121)</f>
        <v>SOIL/SEDIMENT ANALYSIS</v>
      </c>
      <c r="C2597" s="561"/>
      <c r="D2597" s="206" t="str">
        <f>IF('SOW Units'!E121="","",'SOW Units'!E121)</f>
        <v/>
      </c>
      <c r="E2597" s="207"/>
      <c r="F2597" s="194"/>
      <c r="G2597" s="243"/>
      <c r="H2597" s="208"/>
      <c r="I2597" s="359"/>
      <c r="J2597" s="196"/>
      <c r="K2597" s="243"/>
      <c r="L2597" s="209"/>
      <c r="M2597" s="374"/>
      <c r="N2597" s="225" t="b">
        <f t="shared" si="514"/>
        <v>0</v>
      </c>
      <c r="O2597" s="36"/>
      <c r="P2597" s="36"/>
      <c r="Q2597" s="36"/>
      <c r="R2597" s="36"/>
    </row>
    <row r="2598" spans="1:18" s="8" customFormat="1" ht="32.25" hidden="1" customHeight="1" x14ac:dyDescent="0.35">
      <c r="A2598" s="122" t="str">
        <f>'SOW Units'!B122</f>
        <v>9-1.</v>
      </c>
      <c r="B2598" s="542" t="str">
        <f>IF('SOW Units'!C122="","",'SOW Units'!C122)</f>
        <v>Soil, Used Oil/Unknown Product Group-Table D of Ch. 62-780, F.A.C., except for non-Priority Pollutant Organics (multiple methods)</v>
      </c>
      <c r="C2598" s="543"/>
      <c r="D2598" s="57" t="str">
        <f>IF('SOW Units'!E122="","",'SOW Units'!E122)</f>
        <v>Per Sample</v>
      </c>
      <c r="E2598" s="82">
        <f>'SOW Units'!N122</f>
        <v>0</v>
      </c>
      <c r="F2598" s="34">
        <f>'SOW Units'!G122</f>
        <v>434</v>
      </c>
      <c r="G2598" s="244">
        <f t="shared" ref="G2598:G2622" si="528">$F2598*E2598</f>
        <v>0</v>
      </c>
      <c r="H2598" s="85">
        <v>0</v>
      </c>
      <c r="I2598" s="360">
        <f t="shared" ref="I2598:I2622" si="529">H2598*F2598</f>
        <v>0</v>
      </c>
      <c r="J2598" s="89">
        <v>0</v>
      </c>
      <c r="K2598" s="244">
        <f t="shared" si="517"/>
        <v>0</v>
      </c>
      <c r="L2598" s="93">
        <f t="shared" ref="L2598:L2622" si="530">E2598-H2598-J2598</f>
        <v>0</v>
      </c>
      <c r="M2598" s="375">
        <f t="shared" ref="M2598:M2622" si="531">G2598-I2598-K2598</f>
        <v>0</v>
      </c>
      <c r="N2598" s="225" t="b">
        <f t="shared" si="514"/>
        <v>0</v>
      </c>
      <c r="O2598" s="36"/>
      <c r="P2598" s="36"/>
      <c r="Q2598" s="36"/>
      <c r="R2598" s="36"/>
    </row>
    <row r="2599" spans="1:18" s="8" customFormat="1" ht="16.5" hidden="1" customHeight="1" x14ac:dyDescent="0.35">
      <c r="A2599" s="122" t="str">
        <f>'SOW Units'!B123</f>
        <v>9-2.</v>
      </c>
      <c r="B2599" s="542" t="str">
        <f>IF('SOW Units'!C123="","",'SOW Units'!C123)</f>
        <v>Soil, BTEX + MTBE (EPA 8021 or EPA 8260)</v>
      </c>
      <c r="C2599" s="543"/>
      <c r="D2599" s="57" t="str">
        <f>IF('SOW Units'!E123="","",'SOW Units'!E123)</f>
        <v>Per Sample</v>
      </c>
      <c r="E2599" s="82">
        <f>'SOW Units'!N123</f>
        <v>0</v>
      </c>
      <c r="F2599" s="34">
        <f>'SOW Units'!G123</f>
        <v>46.17</v>
      </c>
      <c r="G2599" s="244">
        <f t="shared" si="528"/>
        <v>0</v>
      </c>
      <c r="H2599" s="85">
        <v>0</v>
      </c>
      <c r="I2599" s="360">
        <f t="shared" si="529"/>
        <v>0</v>
      </c>
      <c r="J2599" s="89">
        <v>0</v>
      </c>
      <c r="K2599" s="244">
        <f t="shared" si="517"/>
        <v>0</v>
      </c>
      <c r="L2599" s="93">
        <f t="shared" si="530"/>
        <v>0</v>
      </c>
      <c r="M2599" s="375">
        <f t="shared" si="531"/>
        <v>0</v>
      </c>
      <c r="N2599" s="225" t="b">
        <f t="shared" si="514"/>
        <v>0</v>
      </c>
      <c r="O2599" s="36"/>
      <c r="P2599" s="36"/>
      <c r="Q2599" s="36"/>
      <c r="R2599" s="36"/>
    </row>
    <row r="2600" spans="1:18" s="8" customFormat="1" ht="16.5" hidden="1" customHeight="1" x14ac:dyDescent="0.35">
      <c r="A2600" s="122" t="str">
        <f>'SOW Units'!B124</f>
        <v>9-3.</v>
      </c>
      <c r="B2600" s="542" t="str">
        <f>IF('SOW Units'!C124="","",'SOW Units'!C124)</f>
        <v>Soil, Volatile Organic Halocarbons (EPA 8021 or EPA 8260)</v>
      </c>
      <c r="C2600" s="543"/>
      <c r="D2600" s="57" t="str">
        <f>IF('SOW Units'!E124="","",'SOW Units'!E124)</f>
        <v>Per Sample</v>
      </c>
      <c r="E2600" s="82">
        <f>'SOW Units'!N124</f>
        <v>0</v>
      </c>
      <c r="F2600" s="34">
        <f>'SOW Units'!G124</f>
        <v>66.150000000000006</v>
      </c>
      <c r="G2600" s="244">
        <f t="shared" si="528"/>
        <v>0</v>
      </c>
      <c r="H2600" s="85">
        <v>0</v>
      </c>
      <c r="I2600" s="360">
        <f t="shared" si="529"/>
        <v>0</v>
      </c>
      <c r="J2600" s="89">
        <v>0</v>
      </c>
      <c r="K2600" s="244">
        <f t="shared" si="517"/>
        <v>0</v>
      </c>
      <c r="L2600" s="93">
        <f t="shared" si="530"/>
        <v>0</v>
      </c>
      <c r="M2600" s="375">
        <f t="shared" si="531"/>
        <v>0</v>
      </c>
      <c r="N2600" s="225" t="b">
        <f t="shared" si="514"/>
        <v>0</v>
      </c>
      <c r="O2600" s="36"/>
      <c r="P2600" s="36"/>
      <c r="Q2600" s="36"/>
      <c r="R2600" s="36"/>
    </row>
    <row r="2601" spans="1:18" s="8" customFormat="1" ht="16.5" hidden="1" customHeight="1" x14ac:dyDescent="0.35">
      <c r="A2601" s="122" t="str">
        <f>'SOW Units'!B125</f>
        <v>9-4.</v>
      </c>
      <c r="B2601" s="542" t="str">
        <f>IF('SOW Units'!C125="","",'SOW Units'!C125)</f>
        <v>Soil, BTEX + MTBE + VOHs (EPA 8021 or EPA 8260)</v>
      </c>
      <c r="C2601" s="543"/>
      <c r="D2601" s="57" t="str">
        <f>IF('SOW Units'!E125="","",'SOW Units'!E125)</f>
        <v>Per Sample</v>
      </c>
      <c r="E2601" s="82">
        <f>'SOW Units'!N125</f>
        <v>0</v>
      </c>
      <c r="F2601" s="34">
        <f>'SOW Units'!G125</f>
        <v>83.86</v>
      </c>
      <c r="G2601" s="244">
        <f t="shared" si="528"/>
        <v>0</v>
      </c>
      <c r="H2601" s="85">
        <v>0</v>
      </c>
      <c r="I2601" s="360">
        <f t="shared" si="529"/>
        <v>0</v>
      </c>
      <c r="J2601" s="89">
        <v>0</v>
      </c>
      <c r="K2601" s="244">
        <f t="shared" si="517"/>
        <v>0</v>
      </c>
      <c r="L2601" s="93">
        <f t="shared" si="530"/>
        <v>0</v>
      </c>
      <c r="M2601" s="375">
        <f t="shared" si="531"/>
        <v>0</v>
      </c>
      <c r="N2601" s="225" t="b">
        <f t="shared" si="514"/>
        <v>0</v>
      </c>
      <c r="O2601" s="36"/>
      <c r="P2601" s="36"/>
      <c r="Q2601" s="36"/>
      <c r="R2601" s="36"/>
    </row>
    <row r="2602" spans="1:18" s="8" customFormat="1" ht="16.5" hidden="1" customHeight="1" x14ac:dyDescent="0.35">
      <c r="A2602" s="122" t="str">
        <f>'SOW Units'!B126</f>
        <v>9-5.</v>
      </c>
      <c r="B2602" s="542" t="str">
        <f>IF('SOW Units'!C126="","",'SOW Units'!C126)</f>
        <v>Soil, Polycyclic Aromatic Hydrocarbons (EPA 8270 or EPA 8310)</v>
      </c>
      <c r="C2602" s="543"/>
      <c r="D2602" s="57" t="str">
        <f>IF('SOW Units'!E126="","",'SOW Units'!E126)</f>
        <v>Per Sample</v>
      </c>
      <c r="E2602" s="82">
        <f>'SOW Units'!N126</f>
        <v>0</v>
      </c>
      <c r="F2602" s="34">
        <f>'SOW Units'!G126</f>
        <v>89.93</v>
      </c>
      <c r="G2602" s="244">
        <f t="shared" si="528"/>
        <v>0</v>
      </c>
      <c r="H2602" s="85">
        <v>0</v>
      </c>
      <c r="I2602" s="360">
        <f t="shared" si="529"/>
        <v>0</v>
      </c>
      <c r="J2602" s="89">
        <v>0</v>
      </c>
      <c r="K2602" s="244">
        <f t="shared" si="517"/>
        <v>0</v>
      </c>
      <c r="L2602" s="93">
        <f t="shared" si="530"/>
        <v>0</v>
      </c>
      <c r="M2602" s="375">
        <f t="shared" si="531"/>
        <v>0</v>
      </c>
      <c r="N2602" s="225" t="b">
        <f t="shared" si="514"/>
        <v>0</v>
      </c>
      <c r="O2602" s="36"/>
      <c r="P2602" s="36"/>
      <c r="Q2602" s="36"/>
      <c r="R2602" s="36"/>
    </row>
    <row r="2603" spans="1:18" s="8" customFormat="1" ht="16.5" hidden="1" customHeight="1" x14ac:dyDescent="0.35">
      <c r="A2603" s="122" t="str">
        <f>'SOW Units'!B127</f>
        <v>9-6.</v>
      </c>
      <c r="B2603" s="542" t="str">
        <f>IF('SOW Units'!C127="","",'SOW Units'!C127)</f>
        <v>Soil, Priority Pollutant Volatile Organics (EPA 8260)</v>
      </c>
      <c r="C2603" s="543"/>
      <c r="D2603" s="57" t="str">
        <f>IF('SOW Units'!E127="","",'SOW Units'!E127)</f>
        <v>Per Sample</v>
      </c>
      <c r="E2603" s="82">
        <f>'SOW Units'!N127</f>
        <v>0</v>
      </c>
      <c r="F2603" s="34">
        <f>'SOW Units'!G127</f>
        <v>85.07</v>
      </c>
      <c r="G2603" s="244">
        <f t="shared" si="528"/>
        <v>0</v>
      </c>
      <c r="H2603" s="85">
        <v>0</v>
      </c>
      <c r="I2603" s="360">
        <f t="shared" si="529"/>
        <v>0</v>
      </c>
      <c r="J2603" s="89">
        <v>0</v>
      </c>
      <c r="K2603" s="244">
        <f t="shared" si="517"/>
        <v>0</v>
      </c>
      <c r="L2603" s="93">
        <f t="shared" si="530"/>
        <v>0</v>
      </c>
      <c r="M2603" s="375">
        <f t="shared" si="531"/>
        <v>0</v>
      </c>
      <c r="N2603" s="225" t="b">
        <f t="shared" si="514"/>
        <v>0</v>
      </c>
      <c r="O2603" s="36"/>
      <c r="P2603" s="36"/>
      <c r="Q2603" s="36"/>
      <c r="R2603" s="36"/>
    </row>
    <row r="2604" spans="1:18" s="8" customFormat="1" ht="32.25" hidden="1" customHeight="1" x14ac:dyDescent="0.35">
      <c r="A2604" s="122" t="str">
        <f>'SOW Units'!B128</f>
        <v>9-7.</v>
      </c>
      <c r="B2604" s="542" t="str">
        <f>IF('SOW Units'!C128="","",'SOW Units'!C128)</f>
        <v>Soil, Priority Pollutant Extractable Organics-Base Neutral and Acid Extractables (EPA 8270 list [e.g., EPA 8081/8082 + EPA 8270])</v>
      </c>
      <c r="C2604" s="543"/>
      <c r="D2604" s="57" t="str">
        <f>IF('SOW Units'!E128="","",'SOW Units'!E128)</f>
        <v>Per Sample</v>
      </c>
      <c r="E2604" s="82">
        <f>'SOW Units'!N128</f>
        <v>0</v>
      </c>
      <c r="F2604" s="34">
        <f>'SOW Units'!G128</f>
        <v>158</v>
      </c>
      <c r="G2604" s="244">
        <f t="shared" si="528"/>
        <v>0</v>
      </c>
      <c r="H2604" s="85">
        <v>0</v>
      </c>
      <c r="I2604" s="360">
        <f t="shared" si="529"/>
        <v>0</v>
      </c>
      <c r="J2604" s="89">
        <v>0</v>
      </c>
      <c r="K2604" s="244">
        <f t="shared" si="517"/>
        <v>0</v>
      </c>
      <c r="L2604" s="93">
        <f t="shared" si="530"/>
        <v>0</v>
      </c>
      <c r="M2604" s="375">
        <f t="shared" si="531"/>
        <v>0</v>
      </c>
      <c r="N2604" s="225" t="b">
        <f t="shared" si="514"/>
        <v>0</v>
      </c>
      <c r="O2604" s="36"/>
      <c r="P2604" s="36"/>
      <c r="Q2604" s="36"/>
      <c r="R2604" s="36"/>
    </row>
    <row r="2605" spans="1:18" s="9" customFormat="1" ht="16.5" hidden="1" customHeight="1" x14ac:dyDescent="0.35">
      <c r="A2605" s="122" t="str">
        <f>'SOW Units'!B129</f>
        <v>9-8.</v>
      </c>
      <c r="B2605" s="542" t="str">
        <f>IF('SOW Units'!C129="","",'SOW Units'!C129)</f>
        <v>Soil, Total Recoverable Petroleum Hydrocarbons (FL-PRO)</v>
      </c>
      <c r="C2605" s="543"/>
      <c r="D2605" s="57" t="str">
        <f>IF('SOW Units'!E129="","",'SOW Units'!E129)</f>
        <v>Per Sample</v>
      </c>
      <c r="E2605" s="82">
        <f>'SOW Units'!N129</f>
        <v>0</v>
      </c>
      <c r="F2605" s="34">
        <f>'SOW Units'!G129</f>
        <v>54.69</v>
      </c>
      <c r="G2605" s="244">
        <f t="shared" si="528"/>
        <v>0</v>
      </c>
      <c r="H2605" s="85">
        <v>0</v>
      </c>
      <c r="I2605" s="360">
        <f t="shared" si="529"/>
        <v>0</v>
      </c>
      <c r="J2605" s="89">
        <v>0</v>
      </c>
      <c r="K2605" s="244">
        <f t="shared" si="517"/>
        <v>0</v>
      </c>
      <c r="L2605" s="93">
        <f t="shared" si="530"/>
        <v>0</v>
      </c>
      <c r="M2605" s="375">
        <f t="shared" si="531"/>
        <v>0</v>
      </c>
      <c r="N2605" s="225" t="b">
        <f t="shared" si="514"/>
        <v>0</v>
      </c>
      <c r="O2605" s="45"/>
      <c r="P2605" s="45"/>
      <c r="Q2605" s="45"/>
      <c r="R2605" s="45"/>
    </row>
    <row r="2606" spans="1:18" s="8" customFormat="1" ht="16.5" hidden="1" customHeight="1" x14ac:dyDescent="0.35">
      <c r="A2606" s="122" t="str">
        <f>'SOW Units'!B130</f>
        <v>9-8.a.</v>
      </c>
      <c r="B2606" s="542" t="str">
        <f>IF('SOW Units'!C130="","",'SOW Units'!C130)</f>
        <v>Soil, TRPH Fractionation (MADEP-EPH/VPH Method or TPHCWG Direct Method)</v>
      </c>
      <c r="C2606" s="543"/>
      <c r="D2606" s="57" t="str">
        <f>IF('SOW Units'!E130="","",'SOW Units'!E130)</f>
        <v>Per Sample</v>
      </c>
      <c r="E2606" s="82">
        <f>'SOW Units'!N130</f>
        <v>0</v>
      </c>
      <c r="F2606" s="34">
        <f>'SOW Units'!G130</f>
        <v>262.54000000000002</v>
      </c>
      <c r="G2606" s="244">
        <f t="shared" si="528"/>
        <v>0</v>
      </c>
      <c r="H2606" s="85">
        <v>0</v>
      </c>
      <c r="I2606" s="360">
        <f t="shared" si="529"/>
        <v>0</v>
      </c>
      <c r="J2606" s="89">
        <v>0</v>
      </c>
      <c r="K2606" s="244">
        <f t="shared" si="517"/>
        <v>0</v>
      </c>
      <c r="L2606" s="93">
        <f t="shared" si="530"/>
        <v>0</v>
      </c>
      <c r="M2606" s="375">
        <f t="shared" si="531"/>
        <v>0</v>
      </c>
      <c r="N2606" s="225" t="b">
        <f t="shared" si="514"/>
        <v>0</v>
      </c>
      <c r="O2606" s="36"/>
      <c r="P2606" s="36"/>
      <c r="Q2606" s="36"/>
      <c r="R2606" s="36"/>
    </row>
    <row r="2607" spans="1:18" s="8" customFormat="1" ht="16.5" hidden="1" customHeight="1" x14ac:dyDescent="0.35">
      <c r="A2607" s="122" t="str">
        <f>'SOW Units'!B131</f>
        <v>9-9.</v>
      </c>
      <c r="B2607" s="542" t="str">
        <f>IF('SOW Units'!C131="","",'SOW Units'!C131)</f>
        <v>Soil, PCBs [or Aroclors] (EPA 8082)</v>
      </c>
      <c r="C2607" s="543"/>
      <c r="D2607" s="57" t="str">
        <f>IF('SOW Units'!E131="","",'SOW Units'!E131)</f>
        <v>Per Sample</v>
      </c>
      <c r="E2607" s="82">
        <f>'SOW Units'!N131</f>
        <v>0</v>
      </c>
      <c r="F2607" s="34">
        <f>'SOW Units'!G131</f>
        <v>49.61</v>
      </c>
      <c r="G2607" s="244">
        <f t="shared" si="528"/>
        <v>0</v>
      </c>
      <c r="H2607" s="85">
        <v>0</v>
      </c>
      <c r="I2607" s="360">
        <f t="shared" si="529"/>
        <v>0</v>
      </c>
      <c r="J2607" s="89">
        <v>0</v>
      </c>
      <c r="K2607" s="244">
        <f t="shared" si="517"/>
        <v>0</v>
      </c>
      <c r="L2607" s="93">
        <f t="shared" si="530"/>
        <v>0</v>
      </c>
      <c r="M2607" s="375">
        <f t="shared" si="531"/>
        <v>0</v>
      </c>
      <c r="N2607" s="225" t="b">
        <f t="shared" si="514"/>
        <v>0</v>
      </c>
      <c r="O2607" s="36"/>
      <c r="P2607" s="36"/>
      <c r="Q2607" s="36"/>
      <c r="R2607" s="36"/>
    </row>
    <row r="2608" spans="1:18" s="8" customFormat="1" ht="32.25" hidden="1" customHeight="1" x14ac:dyDescent="0.35">
      <c r="A2608" s="122" t="str">
        <f>'SOW Units'!B132</f>
        <v>9-10.</v>
      </c>
      <c r="B2608" s="542" t="str">
        <f>IF('SOW Units'!C132="","",'SOW Units'!C132)</f>
        <v>Soil, 8 RCRA Metals (EPA 6010 or EPA 6020 [Arsenic, Barium, Cadmium, Chromium, Lead, Selenium, Silver] and EPA 6020 or EPA 7471 [Mercury])</v>
      </c>
      <c r="C2608" s="543"/>
      <c r="D2608" s="57" t="str">
        <f>IF('SOW Units'!E132="","",'SOW Units'!E132)</f>
        <v>Per Sample</v>
      </c>
      <c r="E2608" s="82">
        <f>'SOW Units'!N132</f>
        <v>0</v>
      </c>
      <c r="F2608" s="34">
        <f>'SOW Units'!G132</f>
        <v>76.56</v>
      </c>
      <c r="G2608" s="244">
        <f t="shared" si="528"/>
        <v>0</v>
      </c>
      <c r="H2608" s="85">
        <v>0</v>
      </c>
      <c r="I2608" s="360">
        <f t="shared" si="529"/>
        <v>0</v>
      </c>
      <c r="J2608" s="89">
        <v>0</v>
      </c>
      <c r="K2608" s="244">
        <f t="shared" si="517"/>
        <v>0</v>
      </c>
      <c r="L2608" s="93">
        <f t="shared" si="530"/>
        <v>0</v>
      </c>
      <c r="M2608" s="375">
        <f t="shared" si="531"/>
        <v>0</v>
      </c>
      <c r="N2608" s="225" t="b">
        <f t="shared" si="514"/>
        <v>0</v>
      </c>
      <c r="O2608" s="36"/>
      <c r="P2608" s="36"/>
      <c r="Q2608" s="36"/>
      <c r="R2608" s="36"/>
    </row>
    <row r="2609" spans="1:18" s="8" customFormat="1" ht="16.5" hidden="1" customHeight="1" x14ac:dyDescent="0.35">
      <c r="A2609" s="122" t="str">
        <f>'SOW Units'!B133</f>
        <v>9-11.</v>
      </c>
      <c r="B2609" s="542" t="str">
        <f>IF('SOW Units'!C133="","",'SOW Units'!C133)</f>
        <v>Soil, Arsenic (EPA 6010 or EPA 6020)</v>
      </c>
      <c r="C2609" s="543"/>
      <c r="D2609" s="57" t="str">
        <f>IF('SOW Units'!E133="","",'SOW Units'!E133)</f>
        <v>Per Sample</v>
      </c>
      <c r="E2609" s="82">
        <f>'SOW Units'!N133</f>
        <v>0</v>
      </c>
      <c r="F2609" s="34">
        <f>'SOW Units'!G133</f>
        <v>12.12</v>
      </c>
      <c r="G2609" s="244">
        <f t="shared" si="528"/>
        <v>0</v>
      </c>
      <c r="H2609" s="85">
        <v>0</v>
      </c>
      <c r="I2609" s="360">
        <f t="shared" si="529"/>
        <v>0</v>
      </c>
      <c r="J2609" s="89">
        <v>0</v>
      </c>
      <c r="K2609" s="244">
        <f t="shared" si="517"/>
        <v>0</v>
      </c>
      <c r="L2609" s="93">
        <f t="shared" si="530"/>
        <v>0</v>
      </c>
      <c r="M2609" s="375">
        <f t="shared" si="531"/>
        <v>0</v>
      </c>
      <c r="N2609" s="225" t="b">
        <f t="shared" si="514"/>
        <v>0</v>
      </c>
      <c r="O2609" s="36"/>
      <c r="P2609" s="36"/>
      <c r="Q2609" s="36"/>
      <c r="R2609" s="36"/>
    </row>
    <row r="2610" spans="1:18" s="8" customFormat="1" ht="16.5" hidden="1" customHeight="1" x14ac:dyDescent="0.35">
      <c r="A2610" s="122" t="str">
        <f>'SOW Units'!B134</f>
        <v>9-12.</v>
      </c>
      <c r="B2610" s="542" t="str">
        <f>IF('SOW Units'!C134="","",'SOW Units'!C134)</f>
        <v>Soil, Cadmium (EPA 6010 or EPA 6020)</v>
      </c>
      <c r="C2610" s="543"/>
      <c r="D2610" s="57" t="str">
        <f>IF('SOW Units'!E134="","",'SOW Units'!E134)</f>
        <v>Per Sample</v>
      </c>
      <c r="E2610" s="82">
        <f>'SOW Units'!N134</f>
        <v>0</v>
      </c>
      <c r="F2610" s="34">
        <f>'SOW Units'!G134</f>
        <v>12.12</v>
      </c>
      <c r="G2610" s="244">
        <f t="shared" si="528"/>
        <v>0</v>
      </c>
      <c r="H2610" s="85">
        <v>0</v>
      </c>
      <c r="I2610" s="360">
        <f t="shared" si="529"/>
        <v>0</v>
      </c>
      <c r="J2610" s="89">
        <v>0</v>
      </c>
      <c r="K2610" s="244">
        <f t="shared" si="517"/>
        <v>0</v>
      </c>
      <c r="L2610" s="93">
        <f t="shared" si="530"/>
        <v>0</v>
      </c>
      <c r="M2610" s="375">
        <f t="shared" si="531"/>
        <v>0</v>
      </c>
      <c r="N2610" s="225" t="b">
        <f t="shared" si="514"/>
        <v>0</v>
      </c>
      <c r="O2610" s="36"/>
      <c r="P2610" s="36"/>
      <c r="Q2610" s="36"/>
      <c r="R2610" s="36"/>
    </row>
    <row r="2611" spans="1:18" s="8" customFormat="1" ht="16.5" hidden="1" customHeight="1" x14ac:dyDescent="0.35">
      <c r="A2611" s="122" t="str">
        <f>'SOW Units'!B135</f>
        <v>9-13.</v>
      </c>
      <c r="B2611" s="542" t="str">
        <f>IF('SOW Units'!C135="","",'SOW Units'!C135)</f>
        <v>Soil, Chromium (EPA 6010 or EPA 6020)</v>
      </c>
      <c r="C2611" s="543"/>
      <c r="D2611" s="57" t="str">
        <f>IF('SOW Units'!E135="","",'SOW Units'!E135)</f>
        <v>Per Sample</v>
      </c>
      <c r="E2611" s="82">
        <f>'SOW Units'!N135</f>
        <v>0</v>
      </c>
      <c r="F2611" s="34">
        <f>'SOW Units'!G135</f>
        <v>12.12</v>
      </c>
      <c r="G2611" s="244">
        <f t="shared" si="528"/>
        <v>0</v>
      </c>
      <c r="H2611" s="85">
        <v>0</v>
      </c>
      <c r="I2611" s="360">
        <f t="shared" si="529"/>
        <v>0</v>
      </c>
      <c r="J2611" s="89">
        <v>0</v>
      </c>
      <c r="K2611" s="244">
        <f t="shared" si="517"/>
        <v>0</v>
      </c>
      <c r="L2611" s="93">
        <f t="shared" si="530"/>
        <v>0</v>
      </c>
      <c r="M2611" s="375">
        <f t="shared" si="531"/>
        <v>0</v>
      </c>
      <c r="N2611" s="225" t="b">
        <f t="shared" si="514"/>
        <v>0</v>
      </c>
      <c r="O2611" s="36"/>
      <c r="P2611" s="36"/>
      <c r="Q2611" s="36"/>
      <c r="R2611" s="36"/>
    </row>
    <row r="2612" spans="1:18" s="8" customFormat="1" ht="16.5" hidden="1" customHeight="1" x14ac:dyDescent="0.35">
      <c r="A2612" s="122" t="str">
        <f>'SOW Units'!B136</f>
        <v>9-14.</v>
      </c>
      <c r="B2612" s="542" t="str">
        <f>IF('SOW Units'!C136="","",'SOW Units'!C136)</f>
        <v>Soil, Lead (EPA 6010 or EPA 6020)</v>
      </c>
      <c r="C2612" s="543"/>
      <c r="D2612" s="57" t="str">
        <f>IF('SOW Units'!E136="","",'SOW Units'!E136)</f>
        <v>Per Sample</v>
      </c>
      <c r="E2612" s="82">
        <f>'SOW Units'!N136</f>
        <v>0</v>
      </c>
      <c r="F2612" s="34">
        <f>'SOW Units'!G136</f>
        <v>12.12</v>
      </c>
      <c r="G2612" s="244">
        <f t="shared" si="528"/>
        <v>0</v>
      </c>
      <c r="H2612" s="85">
        <v>0</v>
      </c>
      <c r="I2612" s="360">
        <f t="shared" si="529"/>
        <v>0</v>
      </c>
      <c r="J2612" s="89">
        <v>0</v>
      </c>
      <c r="K2612" s="244">
        <f t="shared" si="517"/>
        <v>0</v>
      </c>
      <c r="L2612" s="93">
        <f t="shared" si="530"/>
        <v>0</v>
      </c>
      <c r="M2612" s="375">
        <f t="shared" si="531"/>
        <v>0</v>
      </c>
      <c r="N2612" s="225" t="b">
        <f t="shared" si="514"/>
        <v>0</v>
      </c>
      <c r="O2612" s="36"/>
      <c r="P2612" s="36"/>
      <c r="Q2612" s="36"/>
      <c r="R2612" s="36"/>
    </row>
    <row r="2613" spans="1:18" s="8" customFormat="1" ht="16.5" hidden="1" customHeight="1" x14ac:dyDescent="0.35">
      <c r="A2613" s="122" t="str">
        <f>'SOW Units'!B137</f>
        <v>9-15.</v>
      </c>
      <c r="B2613" s="542" t="str">
        <f>IF('SOW Units'!C137="","",'SOW Units'!C137)</f>
        <v>Soil, Toxicity Characteristic Leaching Procedure-Extraction Only (EPA 1311)</v>
      </c>
      <c r="C2613" s="543"/>
      <c r="D2613" s="57" t="str">
        <f>IF('SOW Units'!E137="","",'SOW Units'!E137)</f>
        <v>Per Sample</v>
      </c>
      <c r="E2613" s="82">
        <f>'SOW Units'!N137</f>
        <v>0</v>
      </c>
      <c r="F2613" s="34">
        <f>'SOW Units'!G137</f>
        <v>36.450000000000003</v>
      </c>
      <c r="G2613" s="244">
        <f t="shared" si="528"/>
        <v>0</v>
      </c>
      <c r="H2613" s="85">
        <v>0</v>
      </c>
      <c r="I2613" s="360">
        <f t="shared" si="529"/>
        <v>0</v>
      </c>
      <c r="J2613" s="89">
        <v>0</v>
      </c>
      <c r="K2613" s="244">
        <f t="shared" si="517"/>
        <v>0</v>
      </c>
      <c r="L2613" s="93">
        <f t="shared" si="530"/>
        <v>0</v>
      </c>
      <c r="M2613" s="375">
        <f t="shared" si="531"/>
        <v>0</v>
      </c>
      <c r="N2613" s="225" t="b">
        <f t="shared" ref="N2613:N2676" si="532">IF(E2613&gt;0,TRUE,FALSE)</f>
        <v>0</v>
      </c>
      <c r="O2613" s="36"/>
      <c r="P2613" s="36"/>
      <c r="Q2613" s="36"/>
      <c r="R2613" s="36"/>
    </row>
    <row r="2614" spans="1:18" s="8" customFormat="1" ht="16.5" hidden="1" customHeight="1" x14ac:dyDescent="0.35">
      <c r="A2614" s="122" t="str">
        <f>'SOW Units'!B138</f>
        <v>9-16.</v>
      </c>
      <c r="B2614" s="542" t="str">
        <f>IF('SOW Units'!C138="","",'SOW Units'!C138)</f>
        <v>Soil, Synthetic Precipitation Leaching Procedure-Extraction Only (EPA1312)</v>
      </c>
      <c r="C2614" s="543"/>
      <c r="D2614" s="57" t="str">
        <f>IF('SOW Units'!E138="","",'SOW Units'!E138)</f>
        <v>Per Sample</v>
      </c>
      <c r="E2614" s="82">
        <f>'SOW Units'!N138</f>
        <v>0</v>
      </c>
      <c r="F2614" s="34">
        <f>'SOW Units'!G138</f>
        <v>36.450000000000003</v>
      </c>
      <c r="G2614" s="244">
        <f t="shared" si="528"/>
        <v>0</v>
      </c>
      <c r="H2614" s="85">
        <v>0</v>
      </c>
      <c r="I2614" s="360">
        <f t="shared" si="529"/>
        <v>0</v>
      </c>
      <c r="J2614" s="89">
        <v>0</v>
      </c>
      <c r="K2614" s="244">
        <f t="shared" si="517"/>
        <v>0</v>
      </c>
      <c r="L2614" s="93">
        <f t="shared" si="530"/>
        <v>0</v>
      </c>
      <c r="M2614" s="375">
        <f t="shared" si="531"/>
        <v>0</v>
      </c>
      <c r="N2614" s="225" t="b">
        <f t="shared" si="532"/>
        <v>0</v>
      </c>
      <c r="O2614" s="36"/>
      <c r="P2614" s="36"/>
      <c r="Q2614" s="36"/>
      <c r="R2614" s="36"/>
    </row>
    <row r="2615" spans="1:18" s="8" customFormat="1" ht="16.5" hidden="1" customHeight="1" x14ac:dyDescent="0.35">
      <c r="A2615" s="122" t="str">
        <f>'SOW Units'!B139</f>
        <v>9-17.</v>
      </c>
      <c r="B2615" s="542" t="str">
        <f>IF('SOW Units'!C139="","",'SOW Units'!C139)</f>
        <v>Soil, Organic Carbon, Total (EPA 9060 or Walkey-Black)</v>
      </c>
      <c r="C2615" s="543"/>
      <c r="D2615" s="57" t="str">
        <f>IF('SOW Units'!E139="","",'SOW Units'!E139)</f>
        <v>Per Sample</v>
      </c>
      <c r="E2615" s="82">
        <f>'SOW Units'!N139</f>
        <v>0</v>
      </c>
      <c r="F2615" s="34">
        <f>'SOW Units'!G139</f>
        <v>46.2</v>
      </c>
      <c r="G2615" s="244">
        <f t="shared" si="528"/>
        <v>0</v>
      </c>
      <c r="H2615" s="85">
        <v>0</v>
      </c>
      <c r="I2615" s="360">
        <f t="shared" si="529"/>
        <v>0</v>
      </c>
      <c r="J2615" s="89">
        <v>0</v>
      </c>
      <c r="K2615" s="244">
        <f t="shared" si="517"/>
        <v>0</v>
      </c>
      <c r="L2615" s="93">
        <f t="shared" si="530"/>
        <v>0</v>
      </c>
      <c r="M2615" s="375">
        <f t="shared" si="531"/>
        <v>0</v>
      </c>
      <c r="N2615" s="225" t="b">
        <f t="shared" si="532"/>
        <v>0</v>
      </c>
      <c r="O2615" s="36"/>
      <c r="P2615" s="36"/>
      <c r="Q2615" s="36"/>
      <c r="R2615" s="36"/>
    </row>
    <row r="2616" spans="1:18" s="8" customFormat="1" ht="32.25" hidden="1" customHeight="1" x14ac:dyDescent="0.35">
      <c r="A2616" s="122" t="str">
        <f>'SOW Units'!B140</f>
        <v>9-18.</v>
      </c>
      <c r="B2616" s="542" t="str">
        <f>IF('SOW Units'!C140="","",'SOW Units'!C140)</f>
        <v>Soil, Dry Bulk Density (ASTM D1556-07, ASTM D2167-08, ASTM D2922-01, -04, -04e, -96e1 or ASTM D2937-10)</v>
      </c>
      <c r="C2616" s="543"/>
      <c r="D2616" s="57" t="str">
        <f>IF('SOW Units'!E140="","",'SOW Units'!E140)</f>
        <v>Per Sample</v>
      </c>
      <c r="E2616" s="82">
        <f>'SOW Units'!N140</f>
        <v>0</v>
      </c>
      <c r="F2616" s="34">
        <f>'SOW Units'!G140</f>
        <v>73.5</v>
      </c>
      <c r="G2616" s="244">
        <f t="shared" si="528"/>
        <v>0</v>
      </c>
      <c r="H2616" s="85">
        <v>0</v>
      </c>
      <c r="I2616" s="360">
        <f t="shared" si="529"/>
        <v>0</v>
      </c>
      <c r="J2616" s="89">
        <v>0</v>
      </c>
      <c r="K2616" s="244">
        <f t="shared" si="517"/>
        <v>0</v>
      </c>
      <c r="L2616" s="93">
        <f t="shared" si="530"/>
        <v>0</v>
      </c>
      <c r="M2616" s="375">
        <f t="shared" si="531"/>
        <v>0</v>
      </c>
      <c r="N2616" s="225" t="b">
        <f t="shared" si="532"/>
        <v>0</v>
      </c>
      <c r="O2616" s="36"/>
      <c r="P2616" s="36"/>
      <c r="Q2616" s="36"/>
      <c r="R2616" s="36"/>
    </row>
    <row r="2617" spans="1:18" s="8" customFormat="1" ht="16.5" hidden="1" customHeight="1" x14ac:dyDescent="0.35">
      <c r="A2617" s="122" t="str">
        <f>'SOW Units'!B141</f>
        <v>9-19.</v>
      </c>
      <c r="B2617" s="542" t="str">
        <f>IF('SOW Units'!C141="","",'SOW Units'!C141)</f>
        <v>Soil, Moisture Content (ASTM D2216-10)</v>
      </c>
      <c r="C2617" s="543"/>
      <c r="D2617" s="57" t="str">
        <f>IF('SOW Units'!E141="","",'SOW Units'!E141)</f>
        <v>Per Sample</v>
      </c>
      <c r="E2617" s="82">
        <f>'SOW Units'!N141</f>
        <v>0</v>
      </c>
      <c r="F2617" s="34">
        <f>'SOW Units'!G141</f>
        <v>10.5</v>
      </c>
      <c r="G2617" s="244">
        <f t="shared" si="528"/>
        <v>0</v>
      </c>
      <c r="H2617" s="85">
        <v>0</v>
      </c>
      <c r="I2617" s="360">
        <f t="shared" si="529"/>
        <v>0</v>
      </c>
      <c r="J2617" s="89">
        <v>0</v>
      </c>
      <c r="K2617" s="244">
        <f t="shared" ref="K2617:K2680" si="533">$F2617*J2617</f>
        <v>0</v>
      </c>
      <c r="L2617" s="93">
        <f t="shared" si="530"/>
        <v>0</v>
      </c>
      <c r="M2617" s="375">
        <f t="shared" si="531"/>
        <v>0</v>
      </c>
      <c r="N2617" s="225" t="b">
        <f t="shared" si="532"/>
        <v>0</v>
      </c>
      <c r="O2617" s="36"/>
      <c r="P2617" s="36"/>
      <c r="Q2617" s="36"/>
      <c r="R2617" s="36"/>
    </row>
    <row r="2618" spans="1:18" s="8" customFormat="1" ht="16.5" hidden="1" customHeight="1" x14ac:dyDescent="0.35">
      <c r="A2618" s="122" t="str">
        <f>'SOW Units'!B142</f>
        <v>9-20.</v>
      </c>
      <c r="B2618" s="542" t="str">
        <f>IF('SOW Units'!C142="","",'SOW Units'!C142)</f>
        <v>Soil, Texture, (See Gee 7 Bauder [1966])</v>
      </c>
      <c r="C2618" s="543"/>
      <c r="D2618" s="57" t="str">
        <f>IF('SOW Units'!E142="","",'SOW Units'!E142)</f>
        <v>Per Sample</v>
      </c>
      <c r="E2618" s="82">
        <f>'SOW Units'!N142</f>
        <v>0</v>
      </c>
      <c r="F2618" s="34">
        <f>'SOW Units'!G142</f>
        <v>68.25</v>
      </c>
      <c r="G2618" s="244">
        <f t="shared" si="528"/>
        <v>0</v>
      </c>
      <c r="H2618" s="85">
        <v>0</v>
      </c>
      <c r="I2618" s="360">
        <f t="shared" si="529"/>
        <v>0</v>
      </c>
      <c r="J2618" s="89">
        <v>0</v>
      </c>
      <c r="K2618" s="244">
        <f t="shared" si="533"/>
        <v>0</v>
      </c>
      <c r="L2618" s="93">
        <f t="shared" si="530"/>
        <v>0</v>
      </c>
      <c r="M2618" s="375">
        <f t="shared" si="531"/>
        <v>0</v>
      </c>
      <c r="N2618" s="225" t="b">
        <f t="shared" si="532"/>
        <v>0</v>
      </c>
      <c r="O2618" s="36"/>
      <c r="P2618" s="36"/>
      <c r="Q2618" s="36"/>
      <c r="R2618" s="36"/>
    </row>
    <row r="2619" spans="1:18" s="8" customFormat="1" ht="32.25" hidden="1" customHeight="1" x14ac:dyDescent="0.35">
      <c r="A2619" s="122" t="str">
        <f>'SOW Units'!B143</f>
        <v>9-21.</v>
      </c>
      <c r="B2619" s="542" t="str">
        <f>IF('SOW Units'!C143="","",'SOW Units'!C143)</f>
        <v>Soil, GC/MS Full Scan, Alkanes, Isoalkanes, Cycloalkanes, Aromatics, Bicyclane, Sterane, and Terpane Biomarkers (ASTM D5739 High Resolution GC/MS)</v>
      </c>
      <c r="C2619" s="543"/>
      <c r="D2619" s="57" t="str">
        <f>IF('SOW Units'!E143="","",'SOW Units'!E143)</f>
        <v>Per Sample</v>
      </c>
      <c r="E2619" s="82">
        <f>'SOW Units'!N143</f>
        <v>0</v>
      </c>
      <c r="F2619" s="34">
        <f>'SOW Units'!G143</f>
        <v>346.5</v>
      </c>
      <c r="G2619" s="244">
        <f t="shared" si="528"/>
        <v>0</v>
      </c>
      <c r="H2619" s="85">
        <v>0</v>
      </c>
      <c r="I2619" s="360">
        <f t="shared" si="529"/>
        <v>0</v>
      </c>
      <c r="J2619" s="89">
        <v>0</v>
      </c>
      <c r="K2619" s="244">
        <f t="shared" si="533"/>
        <v>0</v>
      </c>
      <c r="L2619" s="93">
        <f t="shared" si="530"/>
        <v>0</v>
      </c>
      <c r="M2619" s="375">
        <f t="shared" si="531"/>
        <v>0</v>
      </c>
      <c r="N2619" s="225" t="b">
        <f t="shared" si="532"/>
        <v>0</v>
      </c>
      <c r="O2619" s="36"/>
      <c r="P2619" s="36"/>
      <c r="Q2619" s="36"/>
      <c r="R2619" s="36"/>
    </row>
    <row r="2620" spans="1:18" s="8" customFormat="1" ht="32.25" hidden="1" customHeight="1" x14ac:dyDescent="0.35">
      <c r="A2620" s="122" t="str">
        <f>'SOW Units'!B144</f>
        <v>9-22.</v>
      </c>
      <c r="B2620" s="542" t="str">
        <f>IF('SOW Units'!C144="","",'SOW Units'!C144)</f>
        <v>Soil, Gasoline Hydrocarbon Composition, Gasoline PIANO (paraffins, isoparaffins, aromatics, naphthenes and olefins) (EPA 8260Mod, High Resolution GC/MS)</v>
      </c>
      <c r="C2620" s="543"/>
      <c r="D2620" s="57" t="str">
        <f>IF('SOW Units'!E144="","",'SOW Units'!E144)</f>
        <v>Per Sample</v>
      </c>
      <c r="E2620" s="82">
        <f>'SOW Units'!N144</f>
        <v>0</v>
      </c>
      <c r="F2620" s="34">
        <f>'SOW Units'!G144</f>
        <v>346.5</v>
      </c>
      <c r="G2620" s="244">
        <f t="shared" si="528"/>
        <v>0</v>
      </c>
      <c r="H2620" s="85">
        <v>0</v>
      </c>
      <c r="I2620" s="360">
        <f t="shared" si="529"/>
        <v>0</v>
      </c>
      <c r="J2620" s="89">
        <v>0</v>
      </c>
      <c r="K2620" s="244">
        <f t="shared" si="533"/>
        <v>0</v>
      </c>
      <c r="L2620" s="93">
        <f t="shared" si="530"/>
        <v>0</v>
      </c>
      <c r="M2620" s="375">
        <f t="shared" si="531"/>
        <v>0</v>
      </c>
      <c r="N2620" s="225" t="b">
        <f t="shared" si="532"/>
        <v>0</v>
      </c>
      <c r="O2620" s="36"/>
      <c r="P2620" s="36"/>
      <c r="Q2620" s="36"/>
      <c r="R2620" s="36"/>
    </row>
    <row r="2621" spans="1:18" s="8" customFormat="1" ht="32.25" hidden="1" customHeight="1" x14ac:dyDescent="0.35">
      <c r="A2621" s="122" t="str">
        <f>'SOW Units'!B145</f>
        <v>9-23.</v>
      </c>
      <c r="B2621" s="542" t="str">
        <f>IF('SOW Units'!C145="","",'SOW Units'!C145)</f>
        <v>Soil, 5 Fuel Oxygenates, MTBE, DIPE, TAME, ETBE and TBA (EPA 8260Mod, High Resolution GC/MS)</v>
      </c>
      <c r="C2621" s="543"/>
      <c r="D2621" s="57" t="str">
        <f>IF('SOW Units'!E145="","",'SOW Units'!E145)</f>
        <v>Per Sample</v>
      </c>
      <c r="E2621" s="82">
        <f>'SOW Units'!N145</f>
        <v>0</v>
      </c>
      <c r="F2621" s="34">
        <f>'SOW Units'!G145</f>
        <v>57.75</v>
      </c>
      <c r="G2621" s="244">
        <f t="shared" si="528"/>
        <v>0</v>
      </c>
      <c r="H2621" s="85">
        <v>0</v>
      </c>
      <c r="I2621" s="360">
        <f t="shared" si="529"/>
        <v>0</v>
      </c>
      <c r="J2621" s="89">
        <v>0</v>
      </c>
      <c r="K2621" s="244">
        <f t="shared" si="533"/>
        <v>0</v>
      </c>
      <c r="L2621" s="93">
        <f t="shared" si="530"/>
        <v>0</v>
      </c>
      <c r="M2621" s="375">
        <f t="shared" si="531"/>
        <v>0</v>
      </c>
      <c r="N2621" s="225" t="b">
        <f t="shared" si="532"/>
        <v>0</v>
      </c>
      <c r="O2621" s="36"/>
      <c r="P2621" s="36"/>
      <c r="Q2621" s="36"/>
      <c r="R2621" s="36"/>
    </row>
    <row r="2622" spans="1:18" s="8" customFormat="1" ht="16.5" hidden="1" customHeight="1" x14ac:dyDescent="0.35">
      <c r="A2622" s="122" t="str">
        <f>'SOW Units'!B146</f>
        <v>9-24.</v>
      </c>
      <c r="B2622" s="542" t="str">
        <f>IF('SOW Units'!C146="","",'SOW Units'!C146)</f>
        <v>Soil, C10-C40 Alkane Fingerprint, N-Alkanes and Isoalkanes (ASTM D3328 GC/MS)</v>
      </c>
      <c r="C2622" s="543"/>
      <c r="D2622" s="57" t="str">
        <f>IF('SOW Units'!E146="","",'SOW Units'!E146)</f>
        <v>Per Sample</v>
      </c>
      <c r="E2622" s="82">
        <f>'SOW Units'!N146</f>
        <v>0</v>
      </c>
      <c r="F2622" s="34">
        <f>'SOW Units'!G146</f>
        <v>236.25</v>
      </c>
      <c r="G2622" s="244">
        <f t="shared" si="528"/>
        <v>0</v>
      </c>
      <c r="H2622" s="85">
        <v>0</v>
      </c>
      <c r="I2622" s="360">
        <f t="shared" si="529"/>
        <v>0</v>
      </c>
      <c r="J2622" s="89">
        <v>0</v>
      </c>
      <c r="K2622" s="244">
        <f t="shared" si="533"/>
        <v>0</v>
      </c>
      <c r="L2622" s="93">
        <f t="shared" si="530"/>
        <v>0</v>
      </c>
      <c r="M2622" s="375">
        <f t="shared" si="531"/>
        <v>0</v>
      </c>
      <c r="N2622" s="225" t="b">
        <f t="shared" si="532"/>
        <v>0</v>
      </c>
      <c r="O2622" s="36"/>
      <c r="P2622" s="36"/>
      <c r="Q2622" s="36"/>
      <c r="R2622" s="36"/>
    </row>
    <row r="2623" spans="1:18" s="8" customFormat="1" ht="17.25" hidden="1" customHeight="1" x14ac:dyDescent="0.35">
      <c r="A2623" s="253" t="str">
        <f>'SOW Units'!B147</f>
        <v>9.B.</v>
      </c>
      <c r="B2623" s="560" t="str">
        <f>IF('SOW Units'!C147="","",'SOW Units'!C147)</f>
        <v>WATER ANALYSIS</v>
      </c>
      <c r="C2623" s="561"/>
      <c r="D2623" s="206" t="str">
        <f>IF('SOW Units'!E147="","",'SOW Units'!E147)</f>
        <v/>
      </c>
      <c r="E2623" s="207"/>
      <c r="F2623" s="194"/>
      <c r="G2623" s="243"/>
      <c r="H2623" s="208"/>
      <c r="I2623" s="359"/>
      <c r="J2623" s="196"/>
      <c r="K2623" s="243"/>
      <c r="L2623" s="209"/>
      <c r="M2623" s="374"/>
      <c r="N2623" s="225" t="b">
        <f t="shared" si="532"/>
        <v>0</v>
      </c>
      <c r="O2623" s="36"/>
      <c r="P2623" s="36"/>
      <c r="Q2623" s="36"/>
      <c r="R2623" s="36"/>
    </row>
    <row r="2624" spans="1:18" s="8" customFormat="1" ht="16.5" hidden="1" customHeight="1" x14ac:dyDescent="0.35">
      <c r="A2624" s="122" t="str">
        <f>'SOW Units'!B148</f>
        <v>9-25.</v>
      </c>
      <c r="B2624" s="542" t="str">
        <f>IF('SOW Units'!C148="","",'SOW Units'!C148)</f>
        <v>Water, Gasoline/Kerosene Analytical Group-Table C of Ch. 62-780, F.A.C. (multiple methods)</v>
      </c>
      <c r="C2624" s="543"/>
      <c r="D2624" s="57" t="str">
        <f>IF('SOW Units'!E148="","",'SOW Units'!E148)</f>
        <v>Per Sample</v>
      </c>
      <c r="E2624" s="82">
        <f>'SOW Units'!N148</f>
        <v>0</v>
      </c>
      <c r="F2624" s="34">
        <f>'SOW Units'!G148</f>
        <v>267.39999999999998</v>
      </c>
      <c r="G2624" s="244">
        <f t="shared" ref="G2624:G2672" si="534">$F2624*E2624</f>
        <v>0</v>
      </c>
      <c r="H2624" s="85">
        <v>0</v>
      </c>
      <c r="I2624" s="360">
        <f t="shared" ref="I2624:I2672" si="535">H2624*F2624</f>
        <v>0</v>
      </c>
      <c r="J2624" s="89">
        <v>0</v>
      </c>
      <c r="K2624" s="244">
        <f t="shared" si="533"/>
        <v>0</v>
      </c>
      <c r="L2624" s="93">
        <f t="shared" ref="L2624:L2672" si="536">E2624-H2624-J2624</f>
        <v>0</v>
      </c>
      <c r="M2624" s="375">
        <f t="shared" ref="M2624:M2672" si="537">G2624-I2624-K2624</f>
        <v>0</v>
      </c>
      <c r="N2624" s="225" t="b">
        <f t="shared" si="532"/>
        <v>0</v>
      </c>
      <c r="O2624" s="36"/>
      <c r="P2624" s="36"/>
      <c r="Q2624" s="36"/>
      <c r="R2624" s="36"/>
    </row>
    <row r="2625" spans="1:18" s="8" customFormat="1" ht="32.25" hidden="1" customHeight="1" x14ac:dyDescent="0.35">
      <c r="A2625" s="122" t="str">
        <f>'SOW Units'!B149</f>
        <v>9-26.</v>
      </c>
      <c r="B2625" s="542" t="str">
        <f>IF('SOW Units'!C149="","",'SOW Units'!C149)</f>
        <v>Water, Used Oil/Unknown Product Group-Table D of Ch. 62-780, F.A.C., except for non-Priority Pollutant Organics (multiple methods)</v>
      </c>
      <c r="C2625" s="543"/>
      <c r="D2625" s="57" t="str">
        <f>IF('SOW Units'!E149="","",'SOW Units'!E149)</f>
        <v>Per Sample</v>
      </c>
      <c r="E2625" s="82">
        <f>'SOW Units'!N149</f>
        <v>0</v>
      </c>
      <c r="F2625" s="34">
        <f>'SOW Units'!G149</f>
        <v>457.25</v>
      </c>
      <c r="G2625" s="244">
        <f t="shared" si="534"/>
        <v>0</v>
      </c>
      <c r="H2625" s="85">
        <v>0</v>
      </c>
      <c r="I2625" s="360">
        <f t="shared" si="535"/>
        <v>0</v>
      </c>
      <c r="J2625" s="89">
        <v>0</v>
      </c>
      <c r="K2625" s="244">
        <f t="shared" si="533"/>
        <v>0</v>
      </c>
      <c r="L2625" s="93">
        <f t="shared" si="536"/>
        <v>0</v>
      </c>
      <c r="M2625" s="375">
        <f t="shared" si="537"/>
        <v>0</v>
      </c>
      <c r="N2625" s="225" t="b">
        <f t="shared" si="532"/>
        <v>0</v>
      </c>
      <c r="O2625" s="36"/>
      <c r="P2625" s="36"/>
      <c r="Q2625" s="36"/>
      <c r="R2625" s="36"/>
    </row>
    <row r="2626" spans="1:18" s="8" customFormat="1" ht="16.5" hidden="1" customHeight="1" x14ac:dyDescent="0.35">
      <c r="A2626" s="122" t="str">
        <f>'SOW Units'!B150</f>
        <v>9-27.</v>
      </c>
      <c r="B2626" s="542" t="str">
        <f>IF('SOW Units'!C150="","",'SOW Units'!C150)</f>
        <v>Water, BTEX + MTBE (EPA 602, EPA 624, EPA 8021 or EPA 8260)</v>
      </c>
      <c r="C2626" s="543"/>
      <c r="D2626" s="57" t="str">
        <f>IF('SOW Units'!E150="","",'SOW Units'!E150)</f>
        <v>Per Sample</v>
      </c>
      <c r="E2626" s="82">
        <f>'SOW Units'!N150</f>
        <v>0</v>
      </c>
      <c r="F2626" s="34">
        <f>'SOW Units'!G150</f>
        <v>46.17</v>
      </c>
      <c r="G2626" s="244">
        <f t="shared" si="534"/>
        <v>0</v>
      </c>
      <c r="H2626" s="85">
        <v>0</v>
      </c>
      <c r="I2626" s="360">
        <f t="shared" si="535"/>
        <v>0</v>
      </c>
      <c r="J2626" s="89">
        <v>0</v>
      </c>
      <c r="K2626" s="244">
        <f t="shared" si="533"/>
        <v>0</v>
      </c>
      <c r="L2626" s="93">
        <f t="shared" si="536"/>
        <v>0</v>
      </c>
      <c r="M2626" s="375">
        <f t="shared" si="537"/>
        <v>0</v>
      </c>
      <c r="N2626" s="225" t="b">
        <f t="shared" si="532"/>
        <v>0</v>
      </c>
      <c r="O2626" s="36"/>
      <c r="P2626" s="36"/>
      <c r="Q2626" s="36"/>
      <c r="R2626" s="36"/>
    </row>
    <row r="2627" spans="1:18" s="8" customFormat="1" ht="16.5" hidden="1" customHeight="1" x14ac:dyDescent="0.35">
      <c r="A2627" s="122" t="str">
        <f>'SOW Units'!B151</f>
        <v>9-28.</v>
      </c>
      <c r="B2627" s="542" t="str">
        <f>IF('SOW Units'!C151="","",'SOW Units'!C151)</f>
        <v>Water, Volatile Organic Halocarbons, except EDB (EPA 8021 or EPA 8260)</v>
      </c>
      <c r="C2627" s="543"/>
      <c r="D2627" s="57" t="str">
        <f>IF('SOW Units'!E151="","",'SOW Units'!E151)</f>
        <v>Per Sample</v>
      </c>
      <c r="E2627" s="82">
        <f>'SOW Units'!N151</f>
        <v>0</v>
      </c>
      <c r="F2627" s="34">
        <f>'SOW Units'!G151</f>
        <v>63</v>
      </c>
      <c r="G2627" s="244">
        <f t="shared" si="534"/>
        <v>0</v>
      </c>
      <c r="H2627" s="85">
        <v>0</v>
      </c>
      <c r="I2627" s="360">
        <f t="shared" si="535"/>
        <v>0</v>
      </c>
      <c r="J2627" s="89">
        <v>0</v>
      </c>
      <c r="K2627" s="244">
        <f t="shared" si="533"/>
        <v>0</v>
      </c>
      <c r="L2627" s="93">
        <f t="shared" si="536"/>
        <v>0</v>
      </c>
      <c r="M2627" s="375">
        <f t="shared" si="537"/>
        <v>0</v>
      </c>
      <c r="N2627" s="225" t="b">
        <f t="shared" si="532"/>
        <v>0</v>
      </c>
      <c r="O2627" s="36"/>
      <c r="P2627" s="36"/>
      <c r="Q2627" s="36"/>
      <c r="R2627" s="36"/>
    </row>
    <row r="2628" spans="1:18" s="8" customFormat="1" ht="16.5" hidden="1" customHeight="1" x14ac:dyDescent="0.35">
      <c r="A2628" s="122" t="str">
        <f>'SOW Units'!B152</f>
        <v>9-29.</v>
      </c>
      <c r="B2628" s="542" t="str">
        <f>IF('SOW Units'!C152="","",'SOW Units'!C152)</f>
        <v>Water, BTEX + MTBE + VOHs (EPA 601/602, EPA 624, EPA 6021 or EPA 8260)</v>
      </c>
      <c r="C2628" s="543"/>
      <c r="D2628" s="57" t="str">
        <f>IF('SOW Units'!E152="","",'SOW Units'!E152)</f>
        <v>Per Sample</v>
      </c>
      <c r="E2628" s="82">
        <f>'SOW Units'!N152</f>
        <v>0</v>
      </c>
      <c r="F2628" s="34">
        <f>'SOW Units'!G152</f>
        <v>66.150000000000006</v>
      </c>
      <c r="G2628" s="244">
        <f t="shared" si="534"/>
        <v>0</v>
      </c>
      <c r="H2628" s="85">
        <v>0</v>
      </c>
      <c r="I2628" s="360">
        <f t="shared" si="535"/>
        <v>0</v>
      </c>
      <c r="J2628" s="89">
        <v>0</v>
      </c>
      <c r="K2628" s="244">
        <f t="shared" si="533"/>
        <v>0</v>
      </c>
      <c r="L2628" s="93">
        <f t="shared" si="536"/>
        <v>0</v>
      </c>
      <c r="M2628" s="375">
        <f t="shared" si="537"/>
        <v>0</v>
      </c>
      <c r="N2628" s="225" t="b">
        <f t="shared" si="532"/>
        <v>0</v>
      </c>
      <c r="O2628" s="36"/>
      <c r="P2628" s="36"/>
      <c r="Q2628" s="36"/>
      <c r="R2628" s="36"/>
    </row>
    <row r="2629" spans="1:18" s="8" customFormat="1" ht="32.25" hidden="1" customHeight="1" x14ac:dyDescent="0.35">
      <c r="A2629" s="122" t="str">
        <f>'SOW Units'!B153</f>
        <v>9-30.</v>
      </c>
      <c r="B2629" s="542" t="str">
        <f>IF('SOW Units'!C153="","",'SOW Units'!C153)</f>
        <v>Water, Polycyclic Aromatic Hydrocarbons, including 1-methylnaphthalene + 2-methylnaphthalene (EPA 610 [HPLC], EPA 625, EPA 8270 or EPA 8310)</v>
      </c>
      <c r="C2629" s="543"/>
      <c r="D2629" s="57" t="str">
        <f>IF('SOW Units'!E153="","",'SOW Units'!E153)</f>
        <v>Per Sample</v>
      </c>
      <c r="E2629" s="82">
        <f>'SOW Units'!N153</f>
        <v>0</v>
      </c>
      <c r="F2629" s="34">
        <f>'SOW Units'!G153</f>
        <v>81.58</v>
      </c>
      <c r="G2629" s="244">
        <f t="shared" si="534"/>
        <v>0</v>
      </c>
      <c r="H2629" s="85">
        <v>0</v>
      </c>
      <c r="I2629" s="360">
        <f t="shared" si="535"/>
        <v>0</v>
      </c>
      <c r="J2629" s="89">
        <v>0</v>
      </c>
      <c r="K2629" s="244">
        <f t="shared" si="533"/>
        <v>0</v>
      </c>
      <c r="L2629" s="93">
        <f t="shared" si="536"/>
        <v>0</v>
      </c>
      <c r="M2629" s="375">
        <f t="shared" si="537"/>
        <v>0</v>
      </c>
      <c r="N2629" s="225" t="b">
        <f t="shared" si="532"/>
        <v>0</v>
      </c>
      <c r="O2629" s="36"/>
      <c r="P2629" s="36"/>
      <c r="Q2629" s="36"/>
      <c r="R2629" s="36"/>
    </row>
    <row r="2630" spans="1:18" s="8" customFormat="1" ht="16.5" hidden="1" customHeight="1" x14ac:dyDescent="0.35">
      <c r="A2630" s="122" t="str">
        <f>'SOW Units'!B154</f>
        <v>9-31.</v>
      </c>
      <c r="B2630" s="542" t="str">
        <f>IF('SOW Units'!C154="","",'SOW Units'!C154)</f>
        <v>Water, EDB [1,2-dibromoethane or ethylene dibromide] (EPA 504.1 or EPA 8011)</v>
      </c>
      <c r="C2630" s="543"/>
      <c r="D2630" s="57" t="str">
        <f>IF('SOW Units'!E154="","",'SOW Units'!E154)</f>
        <v>Per Sample</v>
      </c>
      <c r="E2630" s="82">
        <f>'SOW Units'!N154</f>
        <v>0</v>
      </c>
      <c r="F2630" s="34">
        <f>'SOW Units'!G154</f>
        <v>40.950000000000003</v>
      </c>
      <c r="G2630" s="244">
        <f t="shared" si="534"/>
        <v>0</v>
      </c>
      <c r="H2630" s="85">
        <v>0</v>
      </c>
      <c r="I2630" s="360">
        <f t="shared" si="535"/>
        <v>0</v>
      </c>
      <c r="J2630" s="89">
        <v>0</v>
      </c>
      <c r="K2630" s="244">
        <f t="shared" si="533"/>
        <v>0</v>
      </c>
      <c r="L2630" s="93">
        <f t="shared" si="536"/>
        <v>0</v>
      </c>
      <c r="M2630" s="375">
        <f t="shared" si="537"/>
        <v>0</v>
      </c>
      <c r="N2630" s="225" t="b">
        <f t="shared" si="532"/>
        <v>0</v>
      </c>
      <c r="O2630" s="36"/>
      <c r="P2630" s="36"/>
      <c r="Q2630" s="36"/>
      <c r="R2630" s="36"/>
    </row>
    <row r="2631" spans="1:18" s="8" customFormat="1" ht="16.5" hidden="1" customHeight="1" x14ac:dyDescent="0.35">
      <c r="A2631" s="122" t="str">
        <f>'SOW Units'!B155</f>
        <v>9-31.a.</v>
      </c>
      <c r="B2631" s="542" t="str">
        <f>IF('SOW Units'!C155="","",'SOW Units'!C155)</f>
        <v>Water, EDB [1,2-dibromoethane or ethylene dibromide] (EPA 8260 SIM)</v>
      </c>
      <c r="C2631" s="543"/>
      <c r="D2631" s="57" t="str">
        <f>IF('SOW Units'!E155="","",'SOW Units'!E155)</f>
        <v>Per Sample</v>
      </c>
      <c r="E2631" s="82">
        <f>'SOW Units'!N155</f>
        <v>0</v>
      </c>
      <c r="F2631" s="34">
        <f>'SOW Units'!G155</f>
        <v>45.36</v>
      </c>
      <c r="G2631" s="244">
        <f t="shared" si="534"/>
        <v>0</v>
      </c>
      <c r="H2631" s="85">
        <v>0</v>
      </c>
      <c r="I2631" s="360">
        <f t="shared" si="535"/>
        <v>0</v>
      </c>
      <c r="J2631" s="89">
        <v>0</v>
      </c>
      <c r="K2631" s="244">
        <f t="shared" si="533"/>
        <v>0</v>
      </c>
      <c r="L2631" s="93">
        <f t="shared" si="536"/>
        <v>0</v>
      </c>
      <c r="M2631" s="375">
        <f t="shared" si="537"/>
        <v>0</v>
      </c>
      <c r="N2631" s="225" t="b">
        <f t="shared" si="532"/>
        <v>0</v>
      </c>
      <c r="O2631" s="36"/>
      <c r="P2631" s="36"/>
      <c r="Q2631" s="36"/>
      <c r="R2631" s="36"/>
    </row>
    <row r="2632" spans="1:18" s="8" customFormat="1" ht="16.5" hidden="1" customHeight="1" x14ac:dyDescent="0.35">
      <c r="A2632" s="122" t="str">
        <f>'SOW Units'!B156</f>
        <v>9-32.</v>
      </c>
      <c r="B2632" s="542" t="str">
        <f>IF('SOW Units'!C156="","",'SOW Units'!C156)</f>
        <v>Water, Priority Pollutant Volatile Organics [for NPDES purposes only] (EPA 624)</v>
      </c>
      <c r="C2632" s="543"/>
      <c r="D2632" s="57" t="str">
        <f>IF('SOW Units'!E156="","",'SOW Units'!E156)</f>
        <v>Per Sample</v>
      </c>
      <c r="E2632" s="82">
        <f>'SOW Units'!N156</f>
        <v>0</v>
      </c>
      <c r="F2632" s="34">
        <f>'SOW Units'!G156</f>
        <v>66.150000000000006</v>
      </c>
      <c r="G2632" s="244">
        <f t="shared" si="534"/>
        <v>0</v>
      </c>
      <c r="H2632" s="85">
        <v>0</v>
      </c>
      <c r="I2632" s="360">
        <f t="shared" si="535"/>
        <v>0</v>
      </c>
      <c r="J2632" s="89">
        <v>0</v>
      </c>
      <c r="K2632" s="244">
        <f t="shared" si="533"/>
        <v>0</v>
      </c>
      <c r="L2632" s="93">
        <f t="shared" si="536"/>
        <v>0</v>
      </c>
      <c r="M2632" s="375">
        <f t="shared" si="537"/>
        <v>0</v>
      </c>
      <c r="N2632" s="225" t="b">
        <f t="shared" si="532"/>
        <v>0</v>
      </c>
      <c r="O2632" s="36"/>
      <c r="P2632" s="36"/>
      <c r="Q2632" s="36"/>
      <c r="R2632" s="36"/>
    </row>
    <row r="2633" spans="1:18" s="8" customFormat="1" ht="16.5" hidden="1" customHeight="1" x14ac:dyDescent="0.35">
      <c r="A2633" s="122" t="str">
        <f>'SOW Units'!B157</f>
        <v>9-33.</v>
      </c>
      <c r="B2633" s="542" t="str">
        <f>IF('SOW Units'!C157="","",'SOW Units'!C157)</f>
        <v>Water, Priority Pollutant Volatile Organics (EPA 8260)</v>
      </c>
      <c r="C2633" s="543"/>
      <c r="D2633" s="57" t="str">
        <f>IF('SOW Units'!E157="","",'SOW Units'!E157)</f>
        <v>Per Sample</v>
      </c>
      <c r="E2633" s="82">
        <f>'SOW Units'!N157</f>
        <v>0</v>
      </c>
      <c r="F2633" s="34">
        <f>'SOW Units'!G157</f>
        <v>74.87</v>
      </c>
      <c r="G2633" s="244">
        <f t="shared" si="534"/>
        <v>0</v>
      </c>
      <c r="H2633" s="85">
        <v>0</v>
      </c>
      <c r="I2633" s="360">
        <f t="shared" si="535"/>
        <v>0</v>
      </c>
      <c r="J2633" s="89">
        <v>0</v>
      </c>
      <c r="K2633" s="244">
        <f t="shared" si="533"/>
        <v>0</v>
      </c>
      <c r="L2633" s="93">
        <f t="shared" si="536"/>
        <v>0</v>
      </c>
      <c r="M2633" s="375">
        <f t="shared" si="537"/>
        <v>0</v>
      </c>
      <c r="N2633" s="225" t="b">
        <f t="shared" si="532"/>
        <v>0</v>
      </c>
      <c r="O2633" s="36"/>
      <c r="P2633" s="36"/>
      <c r="Q2633" s="36"/>
      <c r="R2633" s="36"/>
    </row>
    <row r="2634" spans="1:18" s="8" customFormat="1" ht="32.25" hidden="1" customHeight="1" x14ac:dyDescent="0.35">
      <c r="A2634" s="122" t="str">
        <f>'SOW Units'!B158</f>
        <v>9-34.</v>
      </c>
      <c r="B2634" s="542" t="str">
        <f>IF('SOW Units'!C158="","",'SOW Units'!C158)</f>
        <v>Water, Priority Pollutant Extractable Organics-Base Neutral and Acid Extractables [for NPDES purposes only] (EPA 625 list [e.g., EPA 608 + EPA 625])</v>
      </c>
      <c r="C2634" s="543"/>
      <c r="D2634" s="57" t="str">
        <f>IF('SOW Units'!E158="","",'SOW Units'!E158)</f>
        <v>Per Sample</v>
      </c>
      <c r="E2634" s="82">
        <f>'SOW Units'!N158</f>
        <v>0</v>
      </c>
      <c r="F2634" s="34">
        <f>'SOW Units'!G158</f>
        <v>141.75</v>
      </c>
      <c r="G2634" s="244">
        <f t="shared" si="534"/>
        <v>0</v>
      </c>
      <c r="H2634" s="85">
        <v>0</v>
      </c>
      <c r="I2634" s="360">
        <f t="shared" si="535"/>
        <v>0</v>
      </c>
      <c r="J2634" s="89">
        <v>0</v>
      </c>
      <c r="K2634" s="244">
        <f t="shared" si="533"/>
        <v>0</v>
      </c>
      <c r="L2634" s="93">
        <f t="shared" si="536"/>
        <v>0</v>
      </c>
      <c r="M2634" s="375">
        <f t="shared" si="537"/>
        <v>0</v>
      </c>
      <c r="N2634" s="225" t="b">
        <f t="shared" si="532"/>
        <v>0</v>
      </c>
      <c r="O2634" s="36"/>
      <c r="P2634" s="36"/>
      <c r="Q2634" s="36"/>
      <c r="R2634" s="36"/>
    </row>
    <row r="2635" spans="1:18" s="8" customFormat="1" ht="32.25" hidden="1" customHeight="1" x14ac:dyDescent="0.35">
      <c r="A2635" s="122" t="str">
        <f>'SOW Units'!B159</f>
        <v>9-35.</v>
      </c>
      <c r="B2635" s="542" t="str">
        <f>IF('SOW Units'!C159="","",'SOW Units'!C159)</f>
        <v>Water, Priority Pollutant Extractable Organics-Base Neutral and Acid Extractables (EPA 8270 list [e.g., EPA 8081/8082 + EPA 8270 or EPA 608 + EPA 8270)</v>
      </c>
      <c r="C2635" s="543"/>
      <c r="D2635" s="57" t="str">
        <f>IF('SOW Units'!E159="","",'SOW Units'!E159)</f>
        <v>Per Sample</v>
      </c>
      <c r="E2635" s="82">
        <f>'SOW Units'!N159</f>
        <v>0</v>
      </c>
      <c r="F2635" s="34">
        <f>'SOW Units'!G159</f>
        <v>141.75</v>
      </c>
      <c r="G2635" s="244">
        <f t="shared" si="534"/>
        <v>0</v>
      </c>
      <c r="H2635" s="85">
        <v>0</v>
      </c>
      <c r="I2635" s="360">
        <f t="shared" si="535"/>
        <v>0</v>
      </c>
      <c r="J2635" s="89">
        <v>0</v>
      </c>
      <c r="K2635" s="244">
        <f t="shared" si="533"/>
        <v>0</v>
      </c>
      <c r="L2635" s="93">
        <f t="shared" si="536"/>
        <v>0</v>
      </c>
      <c r="M2635" s="375">
        <f t="shared" si="537"/>
        <v>0</v>
      </c>
      <c r="N2635" s="225" t="b">
        <f t="shared" si="532"/>
        <v>0</v>
      </c>
      <c r="O2635" s="36"/>
      <c r="P2635" s="36"/>
      <c r="Q2635" s="36"/>
      <c r="R2635" s="36"/>
    </row>
    <row r="2636" spans="1:18" s="8" customFormat="1" ht="16.5" hidden="1" customHeight="1" x14ac:dyDescent="0.35">
      <c r="A2636" s="122" t="str">
        <f>'SOW Units'!B160</f>
        <v>9-36.</v>
      </c>
      <c r="B2636" s="542" t="str">
        <f>IF('SOW Units'!C160="","",'SOW Units'!C160)</f>
        <v>Water, Total Recoverable Petroleum Hydrocarbons (FL-PRO)</v>
      </c>
      <c r="C2636" s="543"/>
      <c r="D2636" s="57" t="str">
        <f>IF('SOW Units'!E160="","",'SOW Units'!E160)</f>
        <v>Per Sample</v>
      </c>
      <c r="E2636" s="82">
        <f>'SOW Units'!N160</f>
        <v>0</v>
      </c>
      <c r="F2636" s="34">
        <f>'SOW Units'!G160</f>
        <v>54.69</v>
      </c>
      <c r="G2636" s="244">
        <f t="shared" si="534"/>
        <v>0</v>
      </c>
      <c r="H2636" s="85">
        <v>0</v>
      </c>
      <c r="I2636" s="360">
        <f t="shared" si="535"/>
        <v>0</v>
      </c>
      <c r="J2636" s="89">
        <v>0</v>
      </c>
      <c r="K2636" s="244">
        <f t="shared" si="533"/>
        <v>0</v>
      </c>
      <c r="L2636" s="93">
        <f t="shared" si="536"/>
        <v>0</v>
      </c>
      <c r="M2636" s="375">
        <f t="shared" si="537"/>
        <v>0</v>
      </c>
      <c r="N2636" s="225" t="b">
        <f t="shared" si="532"/>
        <v>0</v>
      </c>
      <c r="O2636" s="36"/>
      <c r="P2636" s="36"/>
      <c r="Q2636" s="36"/>
      <c r="R2636" s="36"/>
    </row>
    <row r="2637" spans="1:18" s="8" customFormat="1" ht="16.5" hidden="1" customHeight="1" x14ac:dyDescent="0.35">
      <c r="A2637" s="122" t="str">
        <f>'SOW Units'!B161</f>
        <v>9-37.</v>
      </c>
      <c r="B2637" s="542" t="str">
        <f>IF('SOW Units'!C161="","",'SOW Units'!C161)</f>
        <v>Water, PCBs [or Aroclors] (EPA 608 or EPA 8082)</v>
      </c>
      <c r="C2637" s="543"/>
      <c r="D2637" s="57" t="str">
        <f>IF('SOW Units'!E161="","",'SOW Units'!E161)</f>
        <v>Per Sample</v>
      </c>
      <c r="E2637" s="82">
        <f>'SOW Units'!N161</f>
        <v>0</v>
      </c>
      <c r="F2637" s="34">
        <f>'SOW Units'!G161</f>
        <v>47.25</v>
      </c>
      <c r="G2637" s="244">
        <f t="shared" si="534"/>
        <v>0</v>
      </c>
      <c r="H2637" s="85">
        <v>0</v>
      </c>
      <c r="I2637" s="360">
        <f t="shared" si="535"/>
        <v>0</v>
      </c>
      <c r="J2637" s="89">
        <v>0</v>
      </c>
      <c r="K2637" s="244">
        <f t="shared" si="533"/>
        <v>0</v>
      </c>
      <c r="L2637" s="93">
        <f t="shared" si="536"/>
        <v>0</v>
      </c>
      <c r="M2637" s="375">
        <f t="shared" si="537"/>
        <v>0</v>
      </c>
      <c r="N2637" s="225" t="b">
        <f t="shared" si="532"/>
        <v>0</v>
      </c>
      <c r="O2637" s="36"/>
      <c r="P2637" s="36"/>
      <c r="Q2637" s="36"/>
      <c r="R2637" s="36"/>
    </row>
    <row r="2638" spans="1:18" s="8" customFormat="1" ht="16.5" hidden="1" customHeight="1" x14ac:dyDescent="0.35">
      <c r="A2638" s="122" t="str">
        <f>'SOW Units'!B162</f>
        <v>9-38.</v>
      </c>
      <c r="B2638" s="542" t="str">
        <f>IF('SOW Units'!C162="","",'SOW Units'!C162)</f>
        <v>Water, Arsenic, Total (EPA 200.7, EPA 200.8, EPA 6010 or EPA 6020)</v>
      </c>
      <c r="C2638" s="543"/>
      <c r="D2638" s="57" t="str">
        <f>IF('SOW Units'!E162="","",'SOW Units'!E162)</f>
        <v>Per Sample</v>
      </c>
      <c r="E2638" s="82">
        <f>'SOW Units'!N162</f>
        <v>0</v>
      </c>
      <c r="F2638" s="34">
        <f>'SOW Units'!G162</f>
        <v>11.57</v>
      </c>
      <c r="G2638" s="244">
        <f t="shared" si="534"/>
        <v>0</v>
      </c>
      <c r="H2638" s="85">
        <v>0</v>
      </c>
      <c r="I2638" s="360">
        <f t="shared" si="535"/>
        <v>0</v>
      </c>
      <c r="J2638" s="89">
        <v>0</v>
      </c>
      <c r="K2638" s="244">
        <f t="shared" si="533"/>
        <v>0</v>
      </c>
      <c r="L2638" s="93">
        <f t="shared" si="536"/>
        <v>0</v>
      </c>
      <c r="M2638" s="375">
        <f t="shared" si="537"/>
        <v>0</v>
      </c>
      <c r="N2638" s="225" t="b">
        <f t="shared" si="532"/>
        <v>0</v>
      </c>
      <c r="O2638" s="36"/>
      <c r="P2638" s="36"/>
      <c r="Q2638" s="36"/>
      <c r="R2638" s="36"/>
    </row>
    <row r="2639" spans="1:18" s="8" customFormat="1" ht="16.5" hidden="1" customHeight="1" x14ac:dyDescent="0.35">
      <c r="A2639" s="122" t="str">
        <f>'SOW Units'!B163</f>
        <v>9-39.</v>
      </c>
      <c r="B2639" s="542" t="str">
        <f>IF('SOW Units'!C163="","",'SOW Units'!C163)</f>
        <v>Water, Cadmium, Total (EPA 200.7, EPA 200.8, EPA 6010 or EPA 6020)</v>
      </c>
      <c r="C2639" s="543"/>
      <c r="D2639" s="57" t="str">
        <f>IF('SOW Units'!E163="","",'SOW Units'!E163)</f>
        <v>Per Sample</v>
      </c>
      <c r="E2639" s="82">
        <f>'SOW Units'!N163</f>
        <v>0</v>
      </c>
      <c r="F2639" s="34">
        <f>'SOW Units'!G163</f>
        <v>10.5</v>
      </c>
      <c r="G2639" s="244">
        <f t="shared" si="534"/>
        <v>0</v>
      </c>
      <c r="H2639" s="85">
        <v>0</v>
      </c>
      <c r="I2639" s="360">
        <f t="shared" si="535"/>
        <v>0</v>
      </c>
      <c r="J2639" s="89">
        <v>0</v>
      </c>
      <c r="K2639" s="244">
        <f t="shared" si="533"/>
        <v>0</v>
      </c>
      <c r="L2639" s="93">
        <f t="shared" si="536"/>
        <v>0</v>
      </c>
      <c r="M2639" s="375">
        <f t="shared" si="537"/>
        <v>0</v>
      </c>
      <c r="N2639" s="225" t="b">
        <f t="shared" si="532"/>
        <v>0</v>
      </c>
      <c r="O2639" s="36"/>
      <c r="P2639" s="36"/>
      <c r="Q2639" s="36"/>
      <c r="R2639" s="36"/>
    </row>
    <row r="2640" spans="1:18" s="8" customFormat="1" ht="16.5" hidden="1" customHeight="1" x14ac:dyDescent="0.35">
      <c r="A2640" s="122" t="str">
        <f>'SOW Units'!B164</f>
        <v>9-40.</v>
      </c>
      <c r="B2640" s="542" t="str">
        <f>IF('SOW Units'!C164="","",'SOW Units'!C164)</f>
        <v>Water, Chromium, Total (EPA 200.7, EPA 200.8, EPA 6010 or EPA 6020)</v>
      </c>
      <c r="C2640" s="543"/>
      <c r="D2640" s="57" t="str">
        <f>IF('SOW Units'!E164="","",'SOW Units'!E164)</f>
        <v>Per Sample</v>
      </c>
      <c r="E2640" s="82">
        <f>'SOW Units'!N164</f>
        <v>0</v>
      </c>
      <c r="F2640" s="34">
        <f>'SOW Units'!G164</f>
        <v>10.5</v>
      </c>
      <c r="G2640" s="244">
        <f t="shared" si="534"/>
        <v>0</v>
      </c>
      <c r="H2640" s="85">
        <v>0</v>
      </c>
      <c r="I2640" s="360">
        <f t="shared" si="535"/>
        <v>0</v>
      </c>
      <c r="J2640" s="89">
        <v>0</v>
      </c>
      <c r="K2640" s="244">
        <f t="shared" si="533"/>
        <v>0</v>
      </c>
      <c r="L2640" s="93">
        <f t="shared" si="536"/>
        <v>0</v>
      </c>
      <c r="M2640" s="375">
        <f t="shared" si="537"/>
        <v>0</v>
      </c>
      <c r="N2640" s="225" t="b">
        <f t="shared" si="532"/>
        <v>0</v>
      </c>
      <c r="O2640" s="36"/>
      <c r="P2640" s="36"/>
      <c r="Q2640" s="36"/>
      <c r="R2640" s="36"/>
    </row>
    <row r="2641" spans="1:18" s="8" customFormat="1" ht="16.5" hidden="1" customHeight="1" x14ac:dyDescent="0.35">
      <c r="A2641" s="122" t="str">
        <f>'SOW Units'!B165</f>
        <v>9-41.</v>
      </c>
      <c r="B2641" s="542" t="str">
        <f>IF('SOW Units'!C165="","",'SOW Units'!C165)</f>
        <v>Water, Lead, Total (EPA 200.7, EPA 200.8, EPA 6010 or EPA 6020)</v>
      </c>
      <c r="C2641" s="543"/>
      <c r="D2641" s="57" t="str">
        <f>IF('SOW Units'!E165="","",'SOW Units'!E165)</f>
        <v>Per Sample</v>
      </c>
      <c r="E2641" s="82">
        <f>'SOW Units'!N165</f>
        <v>0</v>
      </c>
      <c r="F2641" s="34">
        <f>'SOW Units'!G165</f>
        <v>11.57</v>
      </c>
      <c r="G2641" s="244">
        <f t="shared" si="534"/>
        <v>0</v>
      </c>
      <c r="H2641" s="85">
        <v>0</v>
      </c>
      <c r="I2641" s="360">
        <f t="shared" si="535"/>
        <v>0</v>
      </c>
      <c r="J2641" s="89">
        <v>0</v>
      </c>
      <c r="K2641" s="244">
        <f t="shared" si="533"/>
        <v>0</v>
      </c>
      <c r="L2641" s="93">
        <f t="shared" si="536"/>
        <v>0</v>
      </c>
      <c r="M2641" s="375">
        <f t="shared" si="537"/>
        <v>0</v>
      </c>
      <c r="N2641" s="225" t="b">
        <f t="shared" si="532"/>
        <v>0</v>
      </c>
      <c r="O2641" s="36"/>
      <c r="P2641" s="36"/>
      <c r="Q2641" s="36"/>
      <c r="R2641" s="36"/>
    </row>
    <row r="2642" spans="1:18" s="8" customFormat="1" ht="32.25" hidden="1" customHeight="1" x14ac:dyDescent="0.35">
      <c r="A2642" s="122" t="str">
        <f>'SOW Units'!B166</f>
        <v>9-41.a.</v>
      </c>
      <c r="B2642" s="542" t="str">
        <f>IF('SOW Units'!C166="","",'SOW Units'!C166)</f>
        <v>Water, Dissolved Lead (includes filter appropriate to sample method - EPA 200.7, 200.9, 6010B, or 7380)</v>
      </c>
      <c r="C2642" s="543"/>
      <c r="D2642" s="57" t="str">
        <f>IF('SOW Units'!E166="","",'SOW Units'!E166)</f>
        <v>Per Sample</v>
      </c>
      <c r="E2642" s="82">
        <f>'SOW Units'!N166</f>
        <v>0</v>
      </c>
      <c r="F2642" s="34">
        <f>'SOW Units'!G166</f>
        <v>28.93</v>
      </c>
      <c r="G2642" s="244">
        <f t="shared" si="534"/>
        <v>0</v>
      </c>
      <c r="H2642" s="85">
        <v>0</v>
      </c>
      <c r="I2642" s="360">
        <f t="shared" si="535"/>
        <v>0</v>
      </c>
      <c r="J2642" s="89">
        <v>0</v>
      </c>
      <c r="K2642" s="244">
        <f t="shared" si="533"/>
        <v>0</v>
      </c>
      <c r="L2642" s="93">
        <f t="shared" si="536"/>
        <v>0</v>
      </c>
      <c r="M2642" s="375">
        <f t="shared" si="537"/>
        <v>0</v>
      </c>
      <c r="N2642" s="225" t="b">
        <f t="shared" si="532"/>
        <v>0</v>
      </c>
      <c r="O2642" s="36"/>
      <c r="P2642" s="36"/>
      <c r="Q2642" s="36"/>
      <c r="R2642" s="36"/>
    </row>
    <row r="2643" spans="1:18" s="8" customFormat="1" ht="16.5" hidden="1" customHeight="1" x14ac:dyDescent="0.35">
      <c r="A2643" s="122" t="str">
        <f>'SOW Units'!B167</f>
        <v>9-42.</v>
      </c>
      <c r="B2643" s="542" t="str">
        <f>IF('SOW Units'!C167="","",'SOW Units'!C167)</f>
        <v>Water, Mercury, Total (EPA 245.1, EPA 6020 or EPA 7470)</v>
      </c>
      <c r="C2643" s="543"/>
      <c r="D2643" s="57" t="str">
        <f>IF('SOW Units'!E167="","",'SOW Units'!E167)</f>
        <v>Per Sample</v>
      </c>
      <c r="E2643" s="82">
        <f>'SOW Units'!N167</f>
        <v>0</v>
      </c>
      <c r="F2643" s="34">
        <f>'SOW Units'!G167</f>
        <v>17.850000000000001</v>
      </c>
      <c r="G2643" s="244">
        <f t="shared" si="534"/>
        <v>0</v>
      </c>
      <c r="H2643" s="85">
        <v>0</v>
      </c>
      <c r="I2643" s="360">
        <f t="shared" si="535"/>
        <v>0</v>
      </c>
      <c r="J2643" s="89">
        <v>0</v>
      </c>
      <c r="K2643" s="244">
        <f t="shared" si="533"/>
        <v>0</v>
      </c>
      <c r="L2643" s="93">
        <f t="shared" si="536"/>
        <v>0</v>
      </c>
      <c r="M2643" s="375">
        <f t="shared" si="537"/>
        <v>0</v>
      </c>
      <c r="N2643" s="225" t="b">
        <f t="shared" si="532"/>
        <v>0</v>
      </c>
      <c r="O2643" s="36"/>
      <c r="P2643" s="36"/>
      <c r="Q2643" s="36"/>
      <c r="R2643" s="36"/>
    </row>
    <row r="2644" spans="1:18" s="8" customFormat="1" ht="16.5" hidden="1" customHeight="1" x14ac:dyDescent="0.35">
      <c r="A2644" s="122" t="str">
        <f>'SOW Units'!B168</f>
        <v>9-43.</v>
      </c>
      <c r="B2644" s="542" t="str">
        <f>IF('SOW Units'!C168="","",'SOW Units'!C168)</f>
        <v>Water, Calcium, Total (EPA 200.7, EPA 6010 or EPA 6020)</v>
      </c>
      <c r="C2644" s="543"/>
      <c r="D2644" s="57" t="str">
        <f>IF('SOW Units'!E168="","",'SOW Units'!E168)</f>
        <v>Per Sample</v>
      </c>
      <c r="E2644" s="82">
        <f>'SOW Units'!N168</f>
        <v>0</v>
      </c>
      <c r="F2644" s="34">
        <f>'SOW Units'!G168</f>
        <v>10.5</v>
      </c>
      <c r="G2644" s="244">
        <f t="shared" si="534"/>
        <v>0</v>
      </c>
      <c r="H2644" s="85">
        <v>0</v>
      </c>
      <c r="I2644" s="360">
        <f t="shared" si="535"/>
        <v>0</v>
      </c>
      <c r="J2644" s="89">
        <v>0</v>
      </c>
      <c r="K2644" s="244">
        <f t="shared" si="533"/>
        <v>0</v>
      </c>
      <c r="L2644" s="93">
        <f t="shared" si="536"/>
        <v>0</v>
      </c>
      <c r="M2644" s="375">
        <f t="shared" si="537"/>
        <v>0</v>
      </c>
      <c r="N2644" s="225" t="b">
        <f t="shared" si="532"/>
        <v>0</v>
      </c>
      <c r="O2644" s="36"/>
      <c r="P2644" s="36"/>
      <c r="Q2644" s="36"/>
      <c r="R2644" s="36"/>
    </row>
    <row r="2645" spans="1:18" s="8" customFormat="1" ht="16.5" hidden="1" customHeight="1" x14ac:dyDescent="0.35">
      <c r="A2645" s="122" t="str">
        <f>'SOW Units'!B169</f>
        <v>9-44.</v>
      </c>
      <c r="B2645" s="542" t="str">
        <f>IF('SOW Units'!C169="","",'SOW Units'!C169)</f>
        <v>Water, Iron, Total (EPA 200.7, EPA 6010 or EPA 6020)</v>
      </c>
      <c r="C2645" s="543"/>
      <c r="D2645" s="57" t="str">
        <f>IF('SOW Units'!E169="","",'SOW Units'!E169)</f>
        <v>Per Sample</v>
      </c>
      <c r="E2645" s="82">
        <f>'SOW Units'!N169</f>
        <v>0</v>
      </c>
      <c r="F2645" s="34">
        <f>'SOW Units'!G169</f>
        <v>11.57</v>
      </c>
      <c r="G2645" s="244">
        <f t="shared" si="534"/>
        <v>0</v>
      </c>
      <c r="H2645" s="85">
        <v>0</v>
      </c>
      <c r="I2645" s="360">
        <f t="shared" si="535"/>
        <v>0</v>
      </c>
      <c r="J2645" s="89">
        <v>0</v>
      </c>
      <c r="K2645" s="244">
        <f t="shared" si="533"/>
        <v>0</v>
      </c>
      <c r="L2645" s="93">
        <f t="shared" si="536"/>
        <v>0</v>
      </c>
      <c r="M2645" s="375">
        <f t="shared" si="537"/>
        <v>0</v>
      </c>
      <c r="N2645" s="225" t="b">
        <f t="shared" si="532"/>
        <v>0</v>
      </c>
      <c r="O2645" s="36"/>
      <c r="P2645" s="36"/>
      <c r="Q2645" s="36"/>
      <c r="R2645" s="36"/>
    </row>
    <row r="2646" spans="1:18" s="8" customFormat="1" ht="32.25" hidden="1" customHeight="1" x14ac:dyDescent="0.35">
      <c r="A2646" s="122" t="str">
        <f>'SOW Units'!B170</f>
        <v>9-44.a.</v>
      </c>
      <c r="B2646" s="542" t="str">
        <f>IF('SOW Units'!C170="","",'SOW Units'!C170)</f>
        <v>Water, Dissolved Iron (includes filter appropriate to sample method - EPA 200.7, 200.9, 6010B, or 7380)</v>
      </c>
      <c r="C2646" s="543"/>
      <c r="D2646" s="57" t="str">
        <f>IF('SOW Units'!E170="","",'SOW Units'!E170)</f>
        <v>Per Sample</v>
      </c>
      <c r="E2646" s="82">
        <f>'SOW Units'!N170</f>
        <v>0</v>
      </c>
      <c r="F2646" s="34">
        <f>'SOW Units'!G170</f>
        <v>26.25</v>
      </c>
      <c r="G2646" s="244">
        <f t="shared" si="534"/>
        <v>0</v>
      </c>
      <c r="H2646" s="85">
        <v>0</v>
      </c>
      <c r="I2646" s="360">
        <f t="shared" si="535"/>
        <v>0</v>
      </c>
      <c r="J2646" s="89">
        <v>0</v>
      </c>
      <c r="K2646" s="244">
        <f t="shared" si="533"/>
        <v>0</v>
      </c>
      <c r="L2646" s="93">
        <f t="shared" si="536"/>
        <v>0</v>
      </c>
      <c r="M2646" s="375">
        <f t="shared" si="537"/>
        <v>0</v>
      </c>
      <c r="N2646" s="225" t="b">
        <f t="shared" si="532"/>
        <v>0</v>
      </c>
      <c r="O2646" s="36"/>
      <c r="P2646" s="36"/>
      <c r="Q2646" s="36"/>
      <c r="R2646" s="36"/>
    </row>
    <row r="2647" spans="1:18" s="8" customFormat="1" ht="16.5" hidden="1" customHeight="1" x14ac:dyDescent="0.35">
      <c r="A2647" s="122" t="str">
        <f>'SOW Units'!B171</f>
        <v>9-45.</v>
      </c>
      <c r="B2647" s="542" t="str">
        <f>IF('SOW Units'!C171="","",'SOW Units'!C171)</f>
        <v>Water, Magnesium, Total (EPA 200.7, EPA 6010 or EPA 6020)</v>
      </c>
      <c r="C2647" s="543"/>
      <c r="D2647" s="57" t="str">
        <f>IF('SOW Units'!E171="","",'SOW Units'!E171)</f>
        <v>Per Sample</v>
      </c>
      <c r="E2647" s="82">
        <f>'SOW Units'!N171</f>
        <v>0</v>
      </c>
      <c r="F2647" s="34">
        <f>'SOW Units'!G171</f>
        <v>10.5</v>
      </c>
      <c r="G2647" s="244">
        <f t="shared" si="534"/>
        <v>0</v>
      </c>
      <c r="H2647" s="85">
        <v>0</v>
      </c>
      <c r="I2647" s="360">
        <f t="shared" si="535"/>
        <v>0</v>
      </c>
      <c r="J2647" s="89">
        <v>0</v>
      </c>
      <c r="K2647" s="244">
        <f t="shared" si="533"/>
        <v>0</v>
      </c>
      <c r="L2647" s="93">
        <f t="shared" si="536"/>
        <v>0</v>
      </c>
      <c r="M2647" s="375">
        <f t="shared" si="537"/>
        <v>0</v>
      </c>
      <c r="N2647" s="225" t="b">
        <f t="shared" si="532"/>
        <v>0</v>
      </c>
      <c r="O2647" s="36"/>
      <c r="P2647" s="36"/>
      <c r="Q2647" s="36"/>
      <c r="R2647" s="36"/>
    </row>
    <row r="2648" spans="1:18" s="8" customFormat="1" ht="16.5" hidden="1" customHeight="1" x14ac:dyDescent="0.35">
      <c r="A2648" s="122" t="str">
        <f>'SOW Units'!B172</f>
        <v>9-46.</v>
      </c>
      <c r="B2648" s="542" t="str">
        <f>IF('SOW Units'!C172="","",'SOW Units'!C172)</f>
        <v>Water, Manganese, Total (EPA 200.7, EPA 200.8, EPA 6010 or EPA 6020)</v>
      </c>
      <c r="C2648" s="543"/>
      <c r="D2648" s="57" t="str">
        <f>IF('SOW Units'!E172="","",'SOW Units'!E172)</f>
        <v>Per Sample</v>
      </c>
      <c r="E2648" s="82">
        <f>'SOW Units'!N172</f>
        <v>0</v>
      </c>
      <c r="F2648" s="34">
        <f>'SOW Units'!G172</f>
        <v>10.5</v>
      </c>
      <c r="G2648" s="244">
        <f t="shared" si="534"/>
        <v>0</v>
      </c>
      <c r="H2648" s="85">
        <v>0</v>
      </c>
      <c r="I2648" s="360">
        <f t="shared" si="535"/>
        <v>0</v>
      </c>
      <c r="J2648" s="89">
        <v>0</v>
      </c>
      <c r="K2648" s="244">
        <f t="shared" si="533"/>
        <v>0</v>
      </c>
      <c r="L2648" s="93">
        <f t="shared" si="536"/>
        <v>0</v>
      </c>
      <c r="M2648" s="375">
        <f t="shared" si="537"/>
        <v>0</v>
      </c>
      <c r="N2648" s="225" t="b">
        <f t="shared" si="532"/>
        <v>0</v>
      </c>
      <c r="O2648" s="36"/>
      <c r="P2648" s="36"/>
      <c r="Q2648" s="36"/>
      <c r="R2648" s="36"/>
    </row>
    <row r="2649" spans="1:18" s="9" customFormat="1" ht="16.5" hidden="1" customHeight="1" x14ac:dyDescent="0.35">
      <c r="A2649" s="122" t="str">
        <f>'SOW Units'!B173</f>
        <v>9-47.</v>
      </c>
      <c r="B2649" s="542" t="str">
        <f>IF('SOW Units'!C173="","",'SOW Units'!C173)</f>
        <v>Water, Potassium, Total (EPA 200.7, EPA 6010 or EPA 6020)</v>
      </c>
      <c r="C2649" s="543"/>
      <c r="D2649" s="57" t="str">
        <f>IF('SOW Units'!E173="","",'SOW Units'!E173)</f>
        <v>Per Sample</v>
      </c>
      <c r="E2649" s="82">
        <f>'SOW Units'!N173</f>
        <v>0</v>
      </c>
      <c r="F2649" s="34">
        <f>'SOW Units'!G173</f>
        <v>10.5</v>
      </c>
      <c r="G2649" s="244">
        <f t="shared" si="534"/>
        <v>0</v>
      </c>
      <c r="H2649" s="85">
        <v>0</v>
      </c>
      <c r="I2649" s="360">
        <f t="shared" si="535"/>
        <v>0</v>
      </c>
      <c r="J2649" s="89">
        <v>0</v>
      </c>
      <c r="K2649" s="244">
        <f t="shared" si="533"/>
        <v>0</v>
      </c>
      <c r="L2649" s="93">
        <f t="shared" si="536"/>
        <v>0</v>
      </c>
      <c r="M2649" s="375">
        <f t="shared" si="537"/>
        <v>0</v>
      </c>
      <c r="N2649" s="225" t="b">
        <f t="shared" si="532"/>
        <v>0</v>
      </c>
      <c r="O2649" s="45"/>
      <c r="P2649" s="45"/>
      <c r="Q2649" s="45"/>
      <c r="R2649" s="45"/>
    </row>
    <row r="2650" spans="1:18" s="8" customFormat="1" ht="16.5" hidden="1" customHeight="1" x14ac:dyDescent="0.35">
      <c r="A2650" s="122" t="str">
        <f>'SOW Units'!B174</f>
        <v>9-48.</v>
      </c>
      <c r="B2650" s="542" t="str">
        <f>IF('SOW Units'!C174="","",'SOW Units'!C174)</f>
        <v>Water, Sodium, Total (EPA 200.7, EPA 6010 or EPA 6020)</v>
      </c>
      <c r="C2650" s="543"/>
      <c r="D2650" s="57" t="str">
        <f>IF('SOW Units'!E174="","",'SOW Units'!E174)</f>
        <v>Per Sample</v>
      </c>
      <c r="E2650" s="82">
        <f>'SOW Units'!N174</f>
        <v>0</v>
      </c>
      <c r="F2650" s="34">
        <f>'SOW Units'!G174</f>
        <v>10.5</v>
      </c>
      <c r="G2650" s="244">
        <f t="shared" si="534"/>
        <v>0</v>
      </c>
      <c r="H2650" s="85">
        <v>0</v>
      </c>
      <c r="I2650" s="360">
        <f t="shared" si="535"/>
        <v>0</v>
      </c>
      <c r="J2650" s="89">
        <v>0</v>
      </c>
      <c r="K2650" s="244">
        <f t="shared" si="533"/>
        <v>0</v>
      </c>
      <c r="L2650" s="93">
        <f t="shared" si="536"/>
        <v>0</v>
      </c>
      <c r="M2650" s="375">
        <f t="shared" si="537"/>
        <v>0</v>
      </c>
      <c r="N2650" s="225" t="b">
        <f t="shared" si="532"/>
        <v>0</v>
      </c>
      <c r="O2650" s="36"/>
      <c r="P2650" s="36"/>
      <c r="Q2650" s="36"/>
      <c r="R2650" s="36"/>
    </row>
    <row r="2651" spans="1:18" s="8" customFormat="1" ht="16.5" hidden="1" customHeight="1" x14ac:dyDescent="0.35">
      <c r="A2651" s="122" t="str">
        <f>'SOW Units'!B175</f>
        <v>9-49.</v>
      </c>
      <c r="B2651" s="542" t="str">
        <f>IF('SOW Units'!C175="","",'SOW Units'!C175)</f>
        <v>Water, Alkalinity [as CaCO3] (EPA 310.2 or SM 2320 B)</v>
      </c>
      <c r="C2651" s="543"/>
      <c r="D2651" s="57" t="str">
        <f>IF('SOW Units'!E175="","",'SOW Units'!E175)</f>
        <v>Per Sample</v>
      </c>
      <c r="E2651" s="82">
        <f>'SOW Units'!N175</f>
        <v>0</v>
      </c>
      <c r="F2651" s="34">
        <f>'SOW Units'!G175</f>
        <v>13.65</v>
      </c>
      <c r="G2651" s="244">
        <f t="shared" si="534"/>
        <v>0</v>
      </c>
      <c r="H2651" s="85">
        <v>0</v>
      </c>
      <c r="I2651" s="360">
        <f t="shared" si="535"/>
        <v>0</v>
      </c>
      <c r="J2651" s="89">
        <v>0</v>
      </c>
      <c r="K2651" s="244">
        <f t="shared" si="533"/>
        <v>0</v>
      </c>
      <c r="L2651" s="93">
        <f t="shared" si="536"/>
        <v>0</v>
      </c>
      <c r="M2651" s="375">
        <f t="shared" si="537"/>
        <v>0</v>
      </c>
      <c r="N2651" s="225" t="b">
        <f t="shared" si="532"/>
        <v>0</v>
      </c>
      <c r="O2651" s="36"/>
      <c r="P2651" s="36"/>
      <c r="Q2651" s="36"/>
      <c r="R2651" s="36"/>
    </row>
    <row r="2652" spans="1:18" s="8" customFormat="1" ht="32.25" hidden="1" customHeight="1" x14ac:dyDescent="0.35">
      <c r="A2652" s="122" t="str">
        <f>'SOW Units'!B176</f>
        <v>9-50.</v>
      </c>
      <c r="B2652" s="542" t="str">
        <f>IF('SOW Units'!C176="","",'SOW Units'!C176)</f>
        <v>Water, Ammonia [as N] (EPA 350.1, SM 4500-NH3 C, SM 4500-NH3 D, SM 4500-NH3 G or SM 4500-NH3 H)</v>
      </c>
      <c r="C2652" s="543"/>
      <c r="D2652" s="57" t="str">
        <f>IF('SOW Units'!E176="","",'SOW Units'!E176)</f>
        <v>Per Sample</v>
      </c>
      <c r="E2652" s="82">
        <f>'SOW Units'!N176</f>
        <v>0</v>
      </c>
      <c r="F2652" s="34">
        <f>'SOW Units'!G176</f>
        <v>15.43</v>
      </c>
      <c r="G2652" s="244">
        <f t="shared" si="534"/>
        <v>0</v>
      </c>
      <c r="H2652" s="85">
        <v>0</v>
      </c>
      <c r="I2652" s="360">
        <f t="shared" si="535"/>
        <v>0</v>
      </c>
      <c r="J2652" s="89">
        <v>0</v>
      </c>
      <c r="K2652" s="244">
        <f t="shared" si="533"/>
        <v>0</v>
      </c>
      <c r="L2652" s="93">
        <f t="shared" si="536"/>
        <v>0</v>
      </c>
      <c r="M2652" s="375">
        <f t="shared" si="537"/>
        <v>0</v>
      </c>
      <c r="N2652" s="225" t="b">
        <f t="shared" si="532"/>
        <v>0</v>
      </c>
      <c r="O2652" s="36"/>
      <c r="P2652" s="36"/>
      <c r="Q2652" s="36"/>
      <c r="R2652" s="36"/>
    </row>
    <row r="2653" spans="1:18" s="8" customFormat="1" ht="32.25" hidden="1" customHeight="1" x14ac:dyDescent="0.35">
      <c r="A2653" s="122" t="str">
        <f>'SOW Units'!B177</f>
        <v>9-51.</v>
      </c>
      <c r="B2653" s="542" t="str">
        <f>IF('SOW Units'!C177="","",'SOW Units'!C177)</f>
        <v>Water, Chloride (EPA 300.0, EPA 9056, EPA 9251, EPA 9053, SM 4500CI B, SM 4500CI C or SM 4500CI E)</v>
      </c>
      <c r="C2653" s="543"/>
      <c r="D2653" s="57" t="str">
        <f>IF('SOW Units'!E177="","",'SOW Units'!E177)</f>
        <v>Per Sample</v>
      </c>
      <c r="E2653" s="82">
        <f>'SOW Units'!N177</f>
        <v>0</v>
      </c>
      <c r="F2653" s="34">
        <f>'SOW Units'!G177</f>
        <v>14.7</v>
      </c>
      <c r="G2653" s="244">
        <f t="shared" si="534"/>
        <v>0</v>
      </c>
      <c r="H2653" s="85">
        <v>0</v>
      </c>
      <c r="I2653" s="360">
        <f t="shared" si="535"/>
        <v>0</v>
      </c>
      <c r="J2653" s="89">
        <v>0</v>
      </c>
      <c r="K2653" s="244">
        <f t="shared" si="533"/>
        <v>0</v>
      </c>
      <c r="L2653" s="93">
        <f t="shared" si="536"/>
        <v>0</v>
      </c>
      <c r="M2653" s="375">
        <f t="shared" si="537"/>
        <v>0</v>
      </c>
      <c r="N2653" s="225" t="b">
        <f t="shared" si="532"/>
        <v>0</v>
      </c>
      <c r="O2653" s="36"/>
      <c r="P2653" s="36"/>
      <c r="Q2653" s="36"/>
      <c r="R2653" s="36"/>
    </row>
    <row r="2654" spans="1:18" s="9" customFormat="1" ht="16.5" hidden="1" customHeight="1" x14ac:dyDescent="0.35">
      <c r="A2654" s="122" t="str">
        <f>'SOW Units'!B178</f>
        <v>9-52.</v>
      </c>
      <c r="B2654" s="542" t="str">
        <f>IF('SOW Units'!C178="","",'SOW Units'!C178)</f>
        <v>Water, Hardness, Total [as CaCO3] (SM 2340 B or SM 2340 C)</v>
      </c>
      <c r="C2654" s="543"/>
      <c r="D2654" s="57" t="str">
        <f>IF('SOW Units'!E178="","",'SOW Units'!E178)</f>
        <v>Per Sample</v>
      </c>
      <c r="E2654" s="82">
        <f>'SOW Units'!N178</f>
        <v>0</v>
      </c>
      <c r="F2654" s="34">
        <f>'SOW Units'!G178</f>
        <v>14.7</v>
      </c>
      <c r="G2654" s="244">
        <f t="shared" si="534"/>
        <v>0</v>
      </c>
      <c r="H2654" s="85">
        <v>0</v>
      </c>
      <c r="I2654" s="360">
        <f t="shared" si="535"/>
        <v>0</v>
      </c>
      <c r="J2654" s="89">
        <v>0</v>
      </c>
      <c r="K2654" s="244">
        <f t="shared" si="533"/>
        <v>0</v>
      </c>
      <c r="L2654" s="93">
        <f t="shared" si="536"/>
        <v>0</v>
      </c>
      <c r="M2654" s="375">
        <f t="shared" si="537"/>
        <v>0</v>
      </c>
      <c r="N2654" s="225" t="b">
        <f t="shared" si="532"/>
        <v>0</v>
      </c>
      <c r="O2654" s="45"/>
      <c r="P2654" s="45"/>
      <c r="Q2654" s="45"/>
      <c r="R2654" s="45"/>
    </row>
    <row r="2655" spans="1:18" s="9" customFormat="1" ht="16.5" hidden="1" customHeight="1" x14ac:dyDescent="0.35">
      <c r="A2655" s="122" t="str">
        <f>'SOW Units'!B179</f>
        <v>9-53.</v>
      </c>
      <c r="B2655" s="542" t="str">
        <f>IF('SOW Units'!C179="","",'SOW Units'!C179)</f>
        <v>Water, Nitrate [as N] (EPA 300.0 or EPA 353.2)</v>
      </c>
      <c r="C2655" s="543"/>
      <c r="D2655" s="57" t="str">
        <f>IF('SOW Units'!E179="","",'SOW Units'!E179)</f>
        <v>Per Sample</v>
      </c>
      <c r="E2655" s="82">
        <f>'SOW Units'!N179</f>
        <v>0</v>
      </c>
      <c r="F2655" s="34">
        <f>'SOW Units'!G179</f>
        <v>15.43</v>
      </c>
      <c r="G2655" s="244">
        <f t="shared" si="534"/>
        <v>0</v>
      </c>
      <c r="H2655" s="85">
        <v>0</v>
      </c>
      <c r="I2655" s="360">
        <f t="shared" si="535"/>
        <v>0</v>
      </c>
      <c r="J2655" s="89">
        <v>0</v>
      </c>
      <c r="K2655" s="244">
        <f t="shared" si="533"/>
        <v>0</v>
      </c>
      <c r="L2655" s="93">
        <f t="shared" si="536"/>
        <v>0</v>
      </c>
      <c r="M2655" s="375">
        <f t="shared" si="537"/>
        <v>0</v>
      </c>
      <c r="N2655" s="225" t="b">
        <f t="shared" si="532"/>
        <v>0</v>
      </c>
      <c r="O2655" s="45"/>
      <c r="P2655" s="45"/>
      <c r="Q2655" s="45"/>
      <c r="R2655" s="45"/>
    </row>
    <row r="2656" spans="1:18" s="9" customFormat="1" ht="16.5" hidden="1" customHeight="1" x14ac:dyDescent="0.35">
      <c r="A2656" s="122" t="str">
        <f>'SOW Units'!B180</f>
        <v>9-54.</v>
      </c>
      <c r="B2656" s="542" t="str">
        <f>IF('SOW Units'!C180="","",'SOW Units'!C180)</f>
        <v>Water, Nitrate-Nitrite [as N] (EPA 300.0, EPA 353.2, SM 4500-NO3 E or SM 4500-NO3 F)</v>
      </c>
      <c r="C2656" s="543"/>
      <c r="D2656" s="57" t="str">
        <f>IF('SOW Units'!E180="","",'SOW Units'!E180)</f>
        <v>Per Sample</v>
      </c>
      <c r="E2656" s="82">
        <f>'SOW Units'!N180</f>
        <v>0</v>
      </c>
      <c r="F2656" s="34">
        <f>'SOW Units'!G180</f>
        <v>16.2</v>
      </c>
      <c r="G2656" s="244">
        <f t="shared" si="534"/>
        <v>0</v>
      </c>
      <c r="H2656" s="85">
        <v>0</v>
      </c>
      <c r="I2656" s="360">
        <f t="shared" si="535"/>
        <v>0</v>
      </c>
      <c r="J2656" s="89">
        <v>0</v>
      </c>
      <c r="K2656" s="244">
        <f t="shared" si="533"/>
        <v>0</v>
      </c>
      <c r="L2656" s="93">
        <f t="shared" si="536"/>
        <v>0</v>
      </c>
      <c r="M2656" s="375">
        <f t="shared" si="537"/>
        <v>0</v>
      </c>
      <c r="N2656" s="225" t="b">
        <f t="shared" si="532"/>
        <v>0</v>
      </c>
      <c r="O2656" s="45"/>
      <c r="P2656" s="45"/>
      <c r="Q2656" s="45"/>
      <c r="R2656" s="45"/>
    </row>
    <row r="2657" spans="1:18" s="9" customFormat="1" ht="16.5" hidden="1" customHeight="1" x14ac:dyDescent="0.35">
      <c r="A2657" s="122" t="str">
        <f>'SOW Units'!B181</f>
        <v>9-55.</v>
      </c>
      <c r="B2657" s="542" t="str">
        <f>IF('SOW Units'!C181="","",'SOW Units'!C181)</f>
        <v>Water, Nitrite [as N] (EPA 300.0, EPA 300.1, SM 4500-NO2 B or SM 4500-NO3 F)</v>
      </c>
      <c r="C2657" s="543"/>
      <c r="D2657" s="57" t="str">
        <f>IF('SOW Units'!E181="","",'SOW Units'!E181)</f>
        <v>Per Sample</v>
      </c>
      <c r="E2657" s="82">
        <f>'SOW Units'!N181</f>
        <v>0</v>
      </c>
      <c r="F2657" s="34">
        <f>'SOW Units'!G181</f>
        <v>14.7</v>
      </c>
      <c r="G2657" s="244">
        <f t="shared" si="534"/>
        <v>0</v>
      </c>
      <c r="H2657" s="85">
        <v>0</v>
      </c>
      <c r="I2657" s="360">
        <f t="shared" si="535"/>
        <v>0</v>
      </c>
      <c r="J2657" s="89">
        <v>0</v>
      </c>
      <c r="K2657" s="244">
        <f t="shared" si="533"/>
        <v>0</v>
      </c>
      <c r="L2657" s="93">
        <f t="shared" si="536"/>
        <v>0</v>
      </c>
      <c r="M2657" s="375">
        <f t="shared" si="537"/>
        <v>0</v>
      </c>
      <c r="N2657" s="225" t="b">
        <f t="shared" si="532"/>
        <v>0</v>
      </c>
      <c r="O2657" s="45"/>
      <c r="P2657" s="45"/>
      <c r="Q2657" s="45"/>
      <c r="R2657" s="45"/>
    </row>
    <row r="2658" spans="1:18" s="8" customFormat="1" ht="16.5" hidden="1" customHeight="1" x14ac:dyDescent="0.35">
      <c r="A2658" s="122" t="str">
        <f>'SOW Units'!B182</f>
        <v>9-56.</v>
      </c>
      <c r="B2658" s="542" t="str">
        <f>IF('SOW Units'!C182="","",'SOW Units'!C182)</f>
        <v>Water, Organic Carbon, Total (SM 5310 B, SM 5310 C or EPA 9060)</v>
      </c>
      <c r="C2658" s="543"/>
      <c r="D2658" s="57" t="str">
        <f>IF('SOW Units'!E182="","",'SOW Units'!E182)</f>
        <v>Per Sample</v>
      </c>
      <c r="E2658" s="82">
        <f>'SOW Units'!N182</f>
        <v>0</v>
      </c>
      <c r="F2658" s="34">
        <f>'SOW Units'!G182</f>
        <v>22.05</v>
      </c>
      <c r="G2658" s="244">
        <f t="shared" si="534"/>
        <v>0</v>
      </c>
      <c r="H2658" s="85">
        <v>0</v>
      </c>
      <c r="I2658" s="360">
        <f t="shared" si="535"/>
        <v>0</v>
      </c>
      <c r="J2658" s="89">
        <v>0</v>
      </c>
      <c r="K2658" s="244">
        <f t="shared" si="533"/>
        <v>0</v>
      </c>
      <c r="L2658" s="93">
        <f t="shared" si="536"/>
        <v>0</v>
      </c>
      <c r="M2658" s="375">
        <f t="shared" si="537"/>
        <v>0</v>
      </c>
      <c r="N2658" s="225" t="b">
        <f t="shared" si="532"/>
        <v>0</v>
      </c>
      <c r="O2658" s="36"/>
      <c r="P2658" s="36"/>
      <c r="Q2658" s="36"/>
      <c r="R2658" s="36"/>
    </row>
    <row r="2659" spans="1:18" s="9" customFormat="1" ht="32.25" hidden="1" customHeight="1" x14ac:dyDescent="0.35">
      <c r="A2659" s="122" t="str">
        <f>'SOW Units'!B183</f>
        <v>9-57.</v>
      </c>
      <c r="B2659" s="542" t="str">
        <f>IF('SOW Units'!C183="","",'SOW Units'!C183)</f>
        <v>Water, Orthophosphate [as P] (EPA 300.0, EPA 300.1, EPA 365.1, EPA 365.3, EPA 9056, SM 4500-PE or SM 4500-PF)</v>
      </c>
      <c r="C2659" s="543"/>
      <c r="D2659" s="57" t="str">
        <f>IF('SOW Units'!E183="","",'SOW Units'!E183)</f>
        <v>Per Sample</v>
      </c>
      <c r="E2659" s="82">
        <f>'SOW Units'!N183</f>
        <v>0</v>
      </c>
      <c r="F2659" s="34">
        <f>'SOW Units'!G183</f>
        <v>15.43</v>
      </c>
      <c r="G2659" s="244">
        <f t="shared" si="534"/>
        <v>0</v>
      </c>
      <c r="H2659" s="85">
        <v>0</v>
      </c>
      <c r="I2659" s="360">
        <f t="shared" si="535"/>
        <v>0</v>
      </c>
      <c r="J2659" s="89">
        <v>0</v>
      </c>
      <c r="K2659" s="244">
        <f t="shared" si="533"/>
        <v>0</v>
      </c>
      <c r="L2659" s="93">
        <f t="shared" si="536"/>
        <v>0</v>
      </c>
      <c r="M2659" s="375">
        <f t="shared" si="537"/>
        <v>0</v>
      </c>
      <c r="N2659" s="225" t="b">
        <f t="shared" si="532"/>
        <v>0</v>
      </c>
      <c r="O2659" s="45"/>
      <c r="P2659" s="45"/>
      <c r="Q2659" s="45"/>
      <c r="R2659" s="45"/>
    </row>
    <row r="2660" spans="1:18" s="9" customFormat="1" ht="16.5" hidden="1" customHeight="1" x14ac:dyDescent="0.35">
      <c r="A2660" s="122" t="str">
        <f>'SOW Units'!B184</f>
        <v>9-58.</v>
      </c>
      <c r="B2660" s="542" t="str">
        <f>IF('SOW Units'!C184="","",'SOW Units'!C184)</f>
        <v>Water, Residue-filterable [Total Dissolved Solids] (SM 2540 C)</v>
      </c>
      <c r="C2660" s="543"/>
      <c r="D2660" s="57" t="str">
        <f>IF('SOW Units'!E184="","",'SOW Units'!E184)</f>
        <v>Per Sample</v>
      </c>
      <c r="E2660" s="82">
        <f>'SOW Units'!N184</f>
        <v>0</v>
      </c>
      <c r="F2660" s="34">
        <f>'SOW Units'!G184</f>
        <v>12.6</v>
      </c>
      <c r="G2660" s="244">
        <f t="shared" si="534"/>
        <v>0</v>
      </c>
      <c r="H2660" s="85">
        <v>0</v>
      </c>
      <c r="I2660" s="360">
        <f t="shared" si="535"/>
        <v>0</v>
      </c>
      <c r="J2660" s="89">
        <v>0</v>
      </c>
      <c r="K2660" s="244">
        <f t="shared" si="533"/>
        <v>0</v>
      </c>
      <c r="L2660" s="93">
        <f t="shared" si="536"/>
        <v>0</v>
      </c>
      <c r="M2660" s="375">
        <f t="shared" si="537"/>
        <v>0</v>
      </c>
      <c r="N2660" s="225" t="b">
        <f t="shared" si="532"/>
        <v>0</v>
      </c>
      <c r="O2660" s="45"/>
      <c r="P2660" s="45"/>
      <c r="Q2660" s="45"/>
      <c r="R2660" s="45"/>
    </row>
    <row r="2661" spans="1:18" s="8" customFormat="1" ht="16.5" hidden="1" customHeight="1" x14ac:dyDescent="0.35">
      <c r="A2661" s="122" t="str">
        <f>'SOW Units'!B185</f>
        <v>9-59.</v>
      </c>
      <c r="B2661" s="542" t="str">
        <f>IF('SOW Units'!C185="","",'SOW Units'!C185)</f>
        <v>Water, Residue-nonfilterable [Total Suspended Solids] (SM 2540 D)</v>
      </c>
      <c r="C2661" s="543"/>
      <c r="D2661" s="57" t="str">
        <f>IF('SOW Units'!E185="","",'SOW Units'!E185)</f>
        <v>Per Sample</v>
      </c>
      <c r="E2661" s="82">
        <f>'SOW Units'!N185</f>
        <v>0</v>
      </c>
      <c r="F2661" s="34">
        <f>'SOW Units'!G185</f>
        <v>12.6</v>
      </c>
      <c r="G2661" s="244">
        <f t="shared" si="534"/>
        <v>0</v>
      </c>
      <c r="H2661" s="85">
        <v>0</v>
      </c>
      <c r="I2661" s="360">
        <f t="shared" si="535"/>
        <v>0</v>
      </c>
      <c r="J2661" s="89">
        <v>0</v>
      </c>
      <c r="K2661" s="244">
        <f t="shared" si="533"/>
        <v>0</v>
      </c>
      <c r="L2661" s="93">
        <f t="shared" si="536"/>
        <v>0</v>
      </c>
      <c r="M2661" s="375">
        <f t="shared" si="537"/>
        <v>0</v>
      </c>
      <c r="N2661" s="225" t="b">
        <f t="shared" si="532"/>
        <v>0</v>
      </c>
      <c r="O2661" s="36"/>
      <c r="P2661" s="36"/>
      <c r="Q2661" s="36"/>
      <c r="R2661" s="36"/>
    </row>
    <row r="2662" spans="1:18" s="9" customFormat="1" ht="32.25" hidden="1" customHeight="1" x14ac:dyDescent="0.35">
      <c r="A2662" s="122" t="str">
        <f>'SOW Units'!B186</f>
        <v>9-60.</v>
      </c>
      <c r="B2662" s="542" t="str">
        <f>IF('SOW Units'!C186="","",'SOW Units'!C186)</f>
        <v>Water, Sulfate (ASTM D516-02, ASTM D516-90, EPA 300.0, EPA 300.1, EPA 375.2, EPA 9038, EPA 9056 or SM 4500-SO4 C)</v>
      </c>
      <c r="C2662" s="543"/>
      <c r="D2662" s="57" t="str">
        <f>IF('SOW Units'!E186="","",'SOW Units'!E186)</f>
        <v>Per Sample</v>
      </c>
      <c r="E2662" s="82">
        <f>'SOW Units'!N186</f>
        <v>0</v>
      </c>
      <c r="F2662" s="34">
        <f>'SOW Units'!G186</f>
        <v>14.7</v>
      </c>
      <c r="G2662" s="244">
        <f t="shared" si="534"/>
        <v>0</v>
      </c>
      <c r="H2662" s="85">
        <v>0</v>
      </c>
      <c r="I2662" s="360">
        <f t="shared" si="535"/>
        <v>0</v>
      </c>
      <c r="J2662" s="89">
        <v>0</v>
      </c>
      <c r="K2662" s="244">
        <f t="shared" si="533"/>
        <v>0</v>
      </c>
      <c r="L2662" s="93">
        <f t="shared" si="536"/>
        <v>0</v>
      </c>
      <c r="M2662" s="375">
        <f t="shared" si="537"/>
        <v>0</v>
      </c>
      <c r="N2662" s="225" t="b">
        <f t="shared" si="532"/>
        <v>0</v>
      </c>
      <c r="O2662" s="45"/>
      <c r="P2662" s="45"/>
      <c r="Q2662" s="45"/>
      <c r="R2662" s="45"/>
    </row>
    <row r="2663" spans="1:18" s="8" customFormat="1" ht="16.5" hidden="1" customHeight="1" x14ac:dyDescent="0.35">
      <c r="A2663" s="122" t="str">
        <f>'SOW Units'!B187</f>
        <v>9-61.</v>
      </c>
      <c r="B2663" s="542" t="str">
        <f>IF('SOW Units'!C187="","",'SOW Units'!C187)</f>
        <v>Water, Heterotrophic Plate Count (SM 9215 B)</v>
      </c>
      <c r="C2663" s="543"/>
      <c r="D2663" s="57" t="str">
        <f>IF('SOW Units'!E187="","",'SOW Units'!E187)</f>
        <v>Per Sample</v>
      </c>
      <c r="E2663" s="82">
        <f>'SOW Units'!N187</f>
        <v>0</v>
      </c>
      <c r="F2663" s="34">
        <f>'SOW Units'!G187</f>
        <v>36.380000000000003</v>
      </c>
      <c r="G2663" s="244">
        <f t="shared" si="534"/>
        <v>0</v>
      </c>
      <c r="H2663" s="85">
        <v>0</v>
      </c>
      <c r="I2663" s="360">
        <f t="shared" si="535"/>
        <v>0</v>
      </c>
      <c r="J2663" s="89">
        <v>0</v>
      </c>
      <c r="K2663" s="244">
        <f t="shared" si="533"/>
        <v>0</v>
      </c>
      <c r="L2663" s="93">
        <f t="shared" si="536"/>
        <v>0</v>
      </c>
      <c r="M2663" s="375">
        <f t="shared" si="537"/>
        <v>0</v>
      </c>
      <c r="N2663" s="225" t="b">
        <f t="shared" si="532"/>
        <v>0</v>
      </c>
      <c r="O2663" s="36"/>
      <c r="P2663" s="36"/>
      <c r="Q2663" s="36"/>
      <c r="R2663" s="36"/>
    </row>
    <row r="2664" spans="1:18" s="8" customFormat="1" ht="32.25" hidden="1" customHeight="1" x14ac:dyDescent="0.35">
      <c r="A2664" s="122" t="str">
        <f>'SOW Units'!B188</f>
        <v>9-62.</v>
      </c>
      <c r="B2664" s="542" t="str">
        <f>IF('SOW Units'!C188="","",'SOW Units'!C188)</f>
        <v>Water, Acute Bioassay-96 Hour, Freshwater, Vertebrate/Invertebrate [Vertebrate: Pimephales promelas or Cyprinella leedsi/Invertebrate: Ceriodaphnia dubia] (EPA 2000.0/2002.0)</v>
      </c>
      <c r="C2664" s="543"/>
      <c r="D2664" s="57" t="str">
        <f>IF('SOW Units'!E188="","",'SOW Units'!E188)</f>
        <v>Per Sample</v>
      </c>
      <c r="E2664" s="82">
        <f>'SOW Units'!N188</f>
        <v>0</v>
      </c>
      <c r="F2664" s="34">
        <f>'SOW Units'!G188</f>
        <v>826.87</v>
      </c>
      <c r="G2664" s="244">
        <f t="shared" si="534"/>
        <v>0</v>
      </c>
      <c r="H2664" s="85">
        <v>0</v>
      </c>
      <c r="I2664" s="360">
        <f t="shared" si="535"/>
        <v>0</v>
      </c>
      <c r="J2664" s="89">
        <v>0</v>
      </c>
      <c r="K2664" s="244">
        <f t="shared" si="533"/>
        <v>0</v>
      </c>
      <c r="L2664" s="93">
        <f t="shared" si="536"/>
        <v>0</v>
      </c>
      <c r="M2664" s="375">
        <f t="shared" si="537"/>
        <v>0</v>
      </c>
      <c r="N2664" s="225" t="b">
        <f t="shared" si="532"/>
        <v>0</v>
      </c>
      <c r="O2664" s="36"/>
      <c r="P2664" s="36"/>
      <c r="Q2664" s="36"/>
      <c r="R2664" s="36"/>
    </row>
    <row r="2665" spans="1:18" s="8" customFormat="1" ht="32.25" hidden="1" customHeight="1" x14ac:dyDescent="0.35">
      <c r="A2665" s="122" t="str">
        <f>'SOW Units'!B189</f>
        <v>9-63.</v>
      </c>
      <c r="B2665" s="542" t="str">
        <f>IF('SOW Units'!C189="","",'SOW Units'!C189)</f>
        <v>Water, Acute Bioassay-96 Hour, Estuarine + Marine, Vertebrate/Invertebrate [Vertebrate: Menidia beryllina, Meridia menidia or Menida peninsulae/Invertebrate: Mysidopsis bahia] (EPA 2006.0/2007.0)</v>
      </c>
      <c r="C2665" s="543"/>
      <c r="D2665" s="57" t="str">
        <f>IF('SOW Units'!E189="","",'SOW Units'!E189)</f>
        <v>Per Sample</v>
      </c>
      <c r="E2665" s="82">
        <f>'SOW Units'!N189</f>
        <v>0</v>
      </c>
      <c r="F2665" s="34">
        <f>'SOW Units'!G189</f>
        <v>826.87</v>
      </c>
      <c r="G2665" s="244">
        <f t="shared" si="534"/>
        <v>0</v>
      </c>
      <c r="H2665" s="85">
        <v>0</v>
      </c>
      <c r="I2665" s="360">
        <f t="shared" si="535"/>
        <v>0</v>
      </c>
      <c r="J2665" s="89">
        <v>0</v>
      </c>
      <c r="K2665" s="244">
        <f t="shared" si="533"/>
        <v>0</v>
      </c>
      <c r="L2665" s="93">
        <f t="shared" si="536"/>
        <v>0</v>
      </c>
      <c r="M2665" s="375">
        <f t="shared" si="537"/>
        <v>0</v>
      </c>
      <c r="N2665" s="225" t="b">
        <f t="shared" si="532"/>
        <v>0</v>
      </c>
      <c r="O2665" s="36"/>
      <c r="P2665" s="36"/>
      <c r="Q2665" s="36"/>
      <c r="R2665" s="36"/>
    </row>
    <row r="2666" spans="1:18" s="8" customFormat="1" ht="32.25" hidden="1" customHeight="1" x14ac:dyDescent="0.35">
      <c r="A2666" s="122" t="str">
        <f>'SOW Units'!B190</f>
        <v>9-64.</v>
      </c>
      <c r="B2666" s="542" t="str">
        <f>IF('SOW Units'!C190="","",'SOW Units'!C190)</f>
        <v>Water, GC/MS Full Scan, Alkanes, Isoalkanes, Cycloalkanes, Aromatics, Bicyclane, Sterane, and Terpane Biomarkers (ASTM D5739 High Resolution GC/MS)</v>
      </c>
      <c r="C2666" s="543"/>
      <c r="D2666" s="57" t="str">
        <f>IF('SOW Units'!E190="","",'SOW Units'!E190)</f>
        <v>Per Sample</v>
      </c>
      <c r="E2666" s="82">
        <f>'SOW Units'!N190</f>
        <v>0</v>
      </c>
      <c r="F2666" s="34">
        <f>'SOW Units'!G190</f>
        <v>315</v>
      </c>
      <c r="G2666" s="244">
        <f t="shared" si="534"/>
        <v>0</v>
      </c>
      <c r="H2666" s="85">
        <v>0</v>
      </c>
      <c r="I2666" s="360">
        <f t="shared" si="535"/>
        <v>0</v>
      </c>
      <c r="J2666" s="89">
        <v>0</v>
      </c>
      <c r="K2666" s="244">
        <f t="shared" si="533"/>
        <v>0</v>
      </c>
      <c r="L2666" s="93">
        <f t="shared" si="536"/>
        <v>0</v>
      </c>
      <c r="M2666" s="375">
        <f t="shared" si="537"/>
        <v>0</v>
      </c>
      <c r="N2666" s="225" t="b">
        <f t="shared" si="532"/>
        <v>0</v>
      </c>
      <c r="O2666" s="36"/>
      <c r="P2666" s="36"/>
      <c r="Q2666" s="36"/>
      <c r="R2666" s="36"/>
    </row>
    <row r="2667" spans="1:18" s="8" customFormat="1" ht="32.25" hidden="1" customHeight="1" x14ac:dyDescent="0.35">
      <c r="A2667" s="122" t="str">
        <f>'SOW Units'!B191</f>
        <v>9-65.</v>
      </c>
      <c r="B2667" s="542" t="str">
        <f>IF('SOW Units'!C191="","",'SOW Units'!C191)</f>
        <v>Water, Gasoline Hydrocarbon Composition, Gasoline PIANO [paraffins, isoparaffins, aromatics, naphthenes and olefins] (EPA 8260Mod, High Resolution GC/MS)</v>
      </c>
      <c r="C2667" s="543"/>
      <c r="D2667" s="57" t="str">
        <f>IF('SOW Units'!E191="","",'SOW Units'!E191)</f>
        <v>Per Sample</v>
      </c>
      <c r="E2667" s="82">
        <f>'SOW Units'!N191</f>
        <v>0</v>
      </c>
      <c r="F2667" s="34">
        <f>'SOW Units'!G191</f>
        <v>330.75</v>
      </c>
      <c r="G2667" s="244">
        <f t="shared" si="534"/>
        <v>0</v>
      </c>
      <c r="H2667" s="85">
        <v>0</v>
      </c>
      <c r="I2667" s="360">
        <f t="shared" si="535"/>
        <v>0</v>
      </c>
      <c r="J2667" s="89">
        <v>0</v>
      </c>
      <c r="K2667" s="244">
        <f t="shared" si="533"/>
        <v>0</v>
      </c>
      <c r="L2667" s="93">
        <f t="shared" si="536"/>
        <v>0</v>
      </c>
      <c r="M2667" s="375">
        <f t="shared" si="537"/>
        <v>0</v>
      </c>
      <c r="N2667" s="225" t="b">
        <f t="shared" si="532"/>
        <v>0</v>
      </c>
      <c r="O2667" s="36"/>
      <c r="P2667" s="36"/>
      <c r="Q2667" s="36"/>
      <c r="R2667" s="36"/>
    </row>
    <row r="2668" spans="1:18" s="8" customFormat="1" ht="32.25" hidden="1" customHeight="1" x14ac:dyDescent="0.35">
      <c r="A2668" s="122" t="str">
        <f>'SOW Units'!B192</f>
        <v>9-66.</v>
      </c>
      <c r="B2668" s="542" t="str">
        <f>IF('SOW Units'!C192="","",'SOW Units'!C192)</f>
        <v>Water, 5 Fuel Oxygenates, MTBE, DIPE, TAME, ETBE and TBA (EPA 8260Mod, High Resolution GC/MS)</v>
      </c>
      <c r="C2668" s="543"/>
      <c r="D2668" s="57" t="str">
        <f>IF('SOW Units'!E192="","",'SOW Units'!E192)</f>
        <v>Per Sample</v>
      </c>
      <c r="E2668" s="82">
        <f>'SOW Units'!N192</f>
        <v>0</v>
      </c>
      <c r="F2668" s="34">
        <f>'SOW Units'!G192</f>
        <v>49.61</v>
      </c>
      <c r="G2668" s="244">
        <f t="shared" si="534"/>
        <v>0</v>
      </c>
      <c r="H2668" s="85">
        <v>0</v>
      </c>
      <c r="I2668" s="360">
        <f t="shared" si="535"/>
        <v>0</v>
      </c>
      <c r="J2668" s="89">
        <v>0</v>
      </c>
      <c r="K2668" s="244">
        <f t="shared" si="533"/>
        <v>0</v>
      </c>
      <c r="L2668" s="93">
        <f t="shared" si="536"/>
        <v>0</v>
      </c>
      <c r="M2668" s="375">
        <f t="shared" si="537"/>
        <v>0</v>
      </c>
      <c r="N2668" s="225" t="b">
        <f t="shared" si="532"/>
        <v>0</v>
      </c>
      <c r="O2668" s="36"/>
      <c r="P2668" s="36"/>
      <c r="Q2668" s="36"/>
      <c r="R2668" s="36"/>
    </row>
    <row r="2669" spans="1:18" s="8" customFormat="1" ht="16.5" hidden="1" customHeight="1" x14ac:dyDescent="0.35">
      <c r="A2669" s="122" t="str">
        <f>'SOW Units'!B193</f>
        <v>9-67.</v>
      </c>
      <c r="B2669" s="542" t="str">
        <f>IF('SOW Units'!C193="","",'SOW Units'!C193)</f>
        <v>Water, C10-C40 Alkane Fingerprint, N-Alkanes and Isoalkanes (ASTM D3328 GC/MS)</v>
      </c>
      <c r="C2669" s="543"/>
      <c r="D2669" s="57" t="str">
        <f>IF('SOW Units'!E193="","",'SOW Units'!E193)</f>
        <v>Per Sample</v>
      </c>
      <c r="E2669" s="82">
        <f>'SOW Units'!N193</f>
        <v>0</v>
      </c>
      <c r="F2669" s="34">
        <f>'SOW Units'!G193</f>
        <v>231.52</v>
      </c>
      <c r="G2669" s="244">
        <f t="shared" si="534"/>
        <v>0</v>
      </c>
      <c r="H2669" s="85">
        <v>0</v>
      </c>
      <c r="I2669" s="360">
        <f t="shared" si="535"/>
        <v>0</v>
      </c>
      <c r="J2669" s="89">
        <v>0</v>
      </c>
      <c r="K2669" s="244">
        <f t="shared" si="533"/>
        <v>0</v>
      </c>
      <c r="L2669" s="93">
        <f t="shared" si="536"/>
        <v>0</v>
      </c>
      <c r="M2669" s="375">
        <f t="shared" si="537"/>
        <v>0</v>
      </c>
      <c r="N2669" s="225" t="b">
        <f t="shared" si="532"/>
        <v>0</v>
      </c>
      <c r="O2669" s="36"/>
      <c r="P2669" s="36"/>
      <c r="Q2669" s="36"/>
      <c r="R2669" s="36"/>
    </row>
    <row r="2670" spans="1:18" s="8" customFormat="1" ht="16.5" hidden="1" customHeight="1" x14ac:dyDescent="0.35">
      <c r="A2670" s="122" t="str">
        <f>'SOW Units'!B194</f>
        <v>9-78.</v>
      </c>
      <c r="B2670" s="542" t="str">
        <f>IF('SOW Units'!C194="","",'SOW Units'!C194)</f>
        <v>Water, BTEX/MTBE + Naphthalene (EPA 8260)</v>
      </c>
      <c r="C2670" s="543"/>
      <c r="D2670" s="57" t="str">
        <f>IF('SOW Units'!E194="","",'SOW Units'!E194)</f>
        <v>Per Sample</v>
      </c>
      <c r="E2670" s="82">
        <f>'SOW Units'!N194</f>
        <v>0</v>
      </c>
      <c r="F2670" s="34">
        <f>'SOW Units'!G194</f>
        <v>59.53</v>
      </c>
      <c r="G2670" s="244">
        <f t="shared" si="534"/>
        <v>0</v>
      </c>
      <c r="H2670" s="85">
        <v>0</v>
      </c>
      <c r="I2670" s="360">
        <f t="shared" si="535"/>
        <v>0</v>
      </c>
      <c r="J2670" s="89">
        <v>0</v>
      </c>
      <c r="K2670" s="244">
        <f t="shared" si="533"/>
        <v>0</v>
      </c>
      <c r="L2670" s="93">
        <f t="shared" si="536"/>
        <v>0</v>
      </c>
      <c r="M2670" s="375">
        <f t="shared" si="537"/>
        <v>0</v>
      </c>
      <c r="N2670" s="225" t="b">
        <f t="shared" si="532"/>
        <v>0</v>
      </c>
      <c r="O2670" s="36"/>
      <c r="P2670" s="36"/>
      <c r="Q2670" s="36"/>
      <c r="R2670" s="36"/>
    </row>
    <row r="2671" spans="1:18" s="8" customFormat="1" ht="16.5" hidden="1" customHeight="1" x14ac:dyDescent="0.35">
      <c r="A2671" s="122" t="str">
        <f>'SOW Units'!B195</f>
        <v>9-79.</v>
      </c>
      <c r="B2671" s="542" t="str">
        <f>IF('SOW Units'!C195="","",'SOW Units'!C195)</f>
        <v>Water, EDC [1,2-dichloroethane] (EPA Method 8021 or 8260)</v>
      </c>
      <c r="C2671" s="543"/>
      <c r="D2671" s="57" t="str">
        <f>IF('SOW Units'!E195="","",'SOW Units'!E195)</f>
        <v>Per Sample</v>
      </c>
      <c r="E2671" s="82">
        <f>'SOW Units'!N195</f>
        <v>0</v>
      </c>
      <c r="F2671" s="34">
        <f>'SOW Units'!G195</f>
        <v>54</v>
      </c>
      <c r="G2671" s="244">
        <f t="shared" si="534"/>
        <v>0</v>
      </c>
      <c r="H2671" s="85">
        <v>0</v>
      </c>
      <c r="I2671" s="360">
        <f t="shared" si="535"/>
        <v>0</v>
      </c>
      <c r="J2671" s="89">
        <v>0</v>
      </c>
      <c r="K2671" s="244">
        <f t="shared" si="533"/>
        <v>0</v>
      </c>
      <c r="L2671" s="93">
        <f t="shared" si="536"/>
        <v>0</v>
      </c>
      <c r="M2671" s="375">
        <f t="shared" si="537"/>
        <v>0</v>
      </c>
      <c r="N2671" s="225" t="b">
        <f t="shared" si="532"/>
        <v>0</v>
      </c>
      <c r="O2671" s="36"/>
      <c r="P2671" s="36"/>
      <c r="Q2671" s="36"/>
      <c r="R2671" s="36"/>
    </row>
    <row r="2672" spans="1:18" s="8" customFormat="1" ht="16.5" hidden="1" customHeight="1" x14ac:dyDescent="0.35">
      <c r="A2672" s="122" t="str">
        <f>'SOW Units'!B196</f>
        <v>9-80.</v>
      </c>
      <c r="B2672" s="542" t="str">
        <f>IF('SOW Units'!C196="","",'SOW Units'!C196)</f>
        <v>Water, Methane (EPA SOP RSK-175)</v>
      </c>
      <c r="C2672" s="543"/>
      <c r="D2672" s="57" t="str">
        <f>IF('SOW Units'!E196="","",'SOW Units'!E196)</f>
        <v>Per Sample</v>
      </c>
      <c r="E2672" s="82">
        <f>'SOW Units'!N196</f>
        <v>0</v>
      </c>
      <c r="F2672" s="34">
        <f>'SOW Units'!G196</f>
        <v>59.53</v>
      </c>
      <c r="G2672" s="244">
        <f t="shared" si="534"/>
        <v>0</v>
      </c>
      <c r="H2672" s="85">
        <v>0</v>
      </c>
      <c r="I2672" s="360">
        <f t="shared" si="535"/>
        <v>0</v>
      </c>
      <c r="J2672" s="89">
        <v>0</v>
      </c>
      <c r="K2672" s="244">
        <f t="shared" si="533"/>
        <v>0</v>
      </c>
      <c r="L2672" s="93">
        <f t="shared" si="536"/>
        <v>0</v>
      </c>
      <c r="M2672" s="375">
        <f t="shared" si="537"/>
        <v>0</v>
      </c>
      <c r="N2672" s="225" t="b">
        <f t="shared" si="532"/>
        <v>0</v>
      </c>
      <c r="O2672" s="36"/>
      <c r="P2672" s="36"/>
      <c r="Q2672" s="36"/>
      <c r="R2672" s="36"/>
    </row>
    <row r="2673" spans="1:18" s="8" customFormat="1" ht="17.25" hidden="1" customHeight="1" x14ac:dyDescent="0.35">
      <c r="A2673" s="253" t="str">
        <f>'SOW Units'!B197</f>
        <v>9.C.</v>
      </c>
      <c r="B2673" s="560" t="str">
        <f>IF('SOW Units'!C197="","",'SOW Units'!C197)</f>
        <v>AIR ANALYSIS</v>
      </c>
      <c r="C2673" s="561"/>
      <c r="D2673" s="206" t="str">
        <f>IF('SOW Units'!E197="","",'SOW Units'!E197)</f>
        <v/>
      </c>
      <c r="E2673" s="207"/>
      <c r="F2673" s="194"/>
      <c r="G2673" s="243"/>
      <c r="H2673" s="208"/>
      <c r="I2673" s="359"/>
      <c r="J2673" s="196"/>
      <c r="K2673" s="243"/>
      <c r="L2673" s="209"/>
      <c r="M2673" s="374"/>
      <c r="N2673" s="225" t="b">
        <f t="shared" si="532"/>
        <v>0</v>
      </c>
      <c r="O2673" s="36"/>
      <c r="P2673" s="36"/>
      <c r="Q2673" s="36"/>
      <c r="R2673" s="36"/>
    </row>
    <row r="2674" spans="1:18" s="8" customFormat="1" ht="16.5" hidden="1" customHeight="1" x14ac:dyDescent="0.35">
      <c r="A2674" s="122" t="str">
        <f>'SOW Units'!B198</f>
        <v>9-68.</v>
      </c>
      <c r="B2674" s="542" t="str">
        <f>IF('SOW Units'!C198="","",'SOW Units'!C198)</f>
        <v>Air, Total Petroleum Hydrocarbons (EPA Method 18 or TO-3)</v>
      </c>
      <c r="C2674" s="543"/>
      <c r="D2674" s="57" t="str">
        <f>IF('SOW Units'!E198="","",'SOW Units'!E198)</f>
        <v>Per Sample</v>
      </c>
      <c r="E2674" s="82">
        <f>'SOW Units'!N198</f>
        <v>0</v>
      </c>
      <c r="F2674" s="34">
        <f>'SOW Units'!G198</f>
        <v>84.89</v>
      </c>
      <c r="G2674" s="244">
        <f t="shared" ref="G2674:G2677" si="538">$F2674*E2674</f>
        <v>0</v>
      </c>
      <c r="H2674" s="85">
        <v>0</v>
      </c>
      <c r="I2674" s="360">
        <f t="shared" ref="I2674:I2677" si="539">H2674*F2674</f>
        <v>0</v>
      </c>
      <c r="J2674" s="89">
        <v>0</v>
      </c>
      <c r="K2674" s="244">
        <f t="shared" si="533"/>
        <v>0</v>
      </c>
      <c r="L2674" s="93">
        <f t="shared" ref="L2674:L2677" si="540">E2674-H2674-J2674</f>
        <v>0</v>
      </c>
      <c r="M2674" s="375">
        <f t="shared" ref="M2674:M2677" si="541">G2674-I2674-K2674</f>
        <v>0</v>
      </c>
      <c r="N2674" s="225" t="b">
        <f t="shared" si="532"/>
        <v>0</v>
      </c>
      <c r="O2674" s="36"/>
      <c r="P2674" s="36"/>
      <c r="Q2674" s="36"/>
      <c r="R2674" s="36"/>
    </row>
    <row r="2675" spans="1:18" s="8" customFormat="1" ht="16.5" hidden="1" customHeight="1" x14ac:dyDescent="0.35">
      <c r="A2675" s="122" t="str">
        <f>'SOW Units'!B199</f>
        <v>9-69.</v>
      </c>
      <c r="B2675" s="542" t="str">
        <f>IF('SOW Units'!C199="","",'SOW Units'!C199)</f>
        <v>Air, Volatile Organic Aromatics (EPA Method TO-15)</v>
      </c>
      <c r="C2675" s="543"/>
      <c r="D2675" s="57" t="str">
        <f>IF('SOW Units'!E199="","",'SOW Units'!E199)</f>
        <v>Per Sample</v>
      </c>
      <c r="E2675" s="82">
        <f>'SOW Units'!N199</f>
        <v>0</v>
      </c>
      <c r="F2675" s="34">
        <f>'SOW Units'!G199</f>
        <v>176.4</v>
      </c>
      <c r="G2675" s="244">
        <f t="shared" si="538"/>
        <v>0</v>
      </c>
      <c r="H2675" s="85">
        <v>0</v>
      </c>
      <c r="I2675" s="360">
        <f t="shared" si="539"/>
        <v>0</v>
      </c>
      <c r="J2675" s="89">
        <v>0</v>
      </c>
      <c r="K2675" s="244">
        <f t="shared" si="533"/>
        <v>0</v>
      </c>
      <c r="L2675" s="93">
        <f t="shared" si="540"/>
        <v>0</v>
      </c>
      <c r="M2675" s="375">
        <f t="shared" si="541"/>
        <v>0</v>
      </c>
      <c r="N2675" s="225" t="b">
        <f t="shared" si="532"/>
        <v>0</v>
      </c>
      <c r="O2675" s="36"/>
      <c r="P2675" s="36"/>
      <c r="Q2675" s="36"/>
      <c r="R2675" s="36"/>
    </row>
    <row r="2676" spans="1:18" s="8" customFormat="1" ht="16.5" hidden="1" customHeight="1" x14ac:dyDescent="0.35">
      <c r="A2676" s="122" t="str">
        <f>'SOW Units'!B200</f>
        <v>9-70.</v>
      </c>
      <c r="B2676" s="542" t="str">
        <f>IF('SOW Units'!C200="","",'SOW Units'!C200)</f>
        <v>Air, Polycyclic Aromatic Hydrocarbons (EPA Method TO-13)</v>
      </c>
      <c r="C2676" s="543"/>
      <c r="D2676" s="57" t="str">
        <f>IF('SOW Units'!E200="","",'SOW Units'!E200)</f>
        <v>Per Sample</v>
      </c>
      <c r="E2676" s="82">
        <f>'SOW Units'!N200</f>
        <v>0</v>
      </c>
      <c r="F2676" s="34">
        <f>'SOW Units'!G200</f>
        <v>170.88</v>
      </c>
      <c r="G2676" s="244">
        <f t="shared" si="538"/>
        <v>0</v>
      </c>
      <c r="H2676" s="85">
        <v>0</v>
      </c>
      <c r="I2676" s="360">
        <f t="shared" si="539"/>
        <v>0</v>
      </c>
      <c r="J2676" s="89">
        <v>0</v>
      </c>
      <c r="K2676" s="244">
        <f t="shared" si="533"/>
        <v>0</v>
      </c>
      <c r="L2676" s="93">
        <f t="shared" si="540"/>
        <v>0</v>
      </c>
      <c r="M2676" s="375">
        <f t="shared" si="541"/>
        <v>0</v>
      </c>
      <c r="N2676" s="225" t="b">
        <f t="shared" si="532"/>
        <v>0</v>
      </c>
      <c r="O2676" s="36"/>
      <c r="P2676" s="36"/>
      <c r="Q2676" s="36"/>
      <c r="R2676" s="36"/>
    </row>
    <row r="2677" spans="1:18" s="8" customFormat="1" ht="16.5" hidden="1" customHeight="1" x14ac:dyDescent="0.35">
      <c r="A2677" s="122" t="str">
        <f>'SOW Units'!B201</f>
        <v>9-71.</v>
      </c>
      <c r="B2677" s="542" t="str">
        <f>IF('SOW Units'!C201="","",'SOW Units'!C201)</f>
        <v>Air, Volatile Organic Compounds (EPA Method TO-17)</v>
      </c>
      <c r="C2677" s="543"/>
      <c r="D2677" s="57" t="str">
        <f>IF('SOW Units'!E201="","",'SOW Units'!E201)</f>
        <v>Per Sample</v>
      </c>
      <c r="E2677" s="82">
        <f>'SOW Units'!N201</f>
        <v>0</v>
      </c>
      <c r="F2677" s="34">
        <f>'SOW Units'!G201</f>
        <v>286.64999999999998</v>
      </c>
      <c r="G2677" s="244">
        <f t="shared" si="538"/>
        <v>0</v>
      </c>
      <c r="H2677" s="85">
        <v>0</v>
      </c>
      <c r="I2677" s="360">
        <f t="shared" si="539"/>
        <v>0</v>
      </c>
      <c r="J2677" s="89">
        <v>0</v>
      </c>
      <c r="K2677" s="244">
        <f t="shared" si="533"/>
        <v>0</v>
      </c>
      <c r="L2677" s="93">
        <f t="shared" si="540"/>
        <v>0</v>
      </c>
      <c r="M2677" s="375">
        <f t="shared" si="541"/>
        <v>0</v>
      </c>
      <c r="N2677" s="225" t="b">
        <f t="shared" ref="N2677:N2739" si="542">IF(E2677&gt;0,TRUE,FALSE)</f>
        <v>0</v>
      </c>
      <c r="O2677" s="36"/>
      <c r="P2677" s="36"/>
      <c r="Q2677" s="36"/>
      <c r="R2677" s="36"/>
    </row>
    <row r="2678" spans="1:18" s="8" customFormat="1" ht="17.25" hidden="1" customHeight="1" x14ac:dyDescent="0.35">
      <c r="A2678" s="253" t="str">
        <f>'SOW Units'!B202</f>
        <v>9.D.</v>
      </c>
      <c r="B2678" s="560" t="str">
        <f>IF('SOW Units'!C202="","",'SOW Units'!C202)</f>
        <v>PRODUCT ANALYSIS</v>
      </c>
      <c r="C2678" s="561"/>
      <c r="D2678" s="206" t="str">
        <f>IF('SOW Units'!E202="","",'SOW Units'!E202)</f>
        <v/>
      </c>
      <c r="E2678" s="207"/>
      <c r="F2678" s="194"/>
      <c r="G2678" s="243"/>
      <c r="H2678" s="208"/>
      <c r="I2678" s="359"/>
      <c r="J2678" s="196"/>
      <c r="K2678" s="243"/>
      <c r="L2678" s="209"/>
      <c r="M2678" s="374"/>
      <c r="N2678" s="225" t="b">
        <f t="shared" si="542"/>
        <v>0</v>
      </c>
      <c r="O2678" s="36"/>
      <c r="P2678" s="36"/>
      <c r="Q2678" s="36"/>
      <c r="R2678" s="36"/>
    </row>
    <row r="2679" spans="1:18" s="8" customFormat="1" ht="32.25" hidden="1" customHeight="1" x14ac:dyDescent="0.35">
      <c r="A2679" s="122" t="str">
        <f>'SOW Units'!B203</f>
        <v>9-72.</v>
      </c>
      <c r="B2679" s="542" t="str">
        <f>IF('SOW Units'!C203="","",'SOW Units'!C203)</f>
        <v>Product, C3-C44 Hydrocarbon Fingerprint, Gasoline PIANO [paraffins, isoparaffins, aromatics, naphthenes and olefins], alkanes and isoalkanes (ASTM D3328 High Resolution GC/FID)</v>
      </c>
      <c r="C2679" s="543"/>
      <c r="D2679" s="57" t="str">
        <f>IF('SOW Units'!E203="","",'SOW Units'!E203)</f>
        <v>Per Sample</v>
      </c>
      <c r="E2679" s="82">
        <f>'SOW Units'!N203</f>
        <v>0</v>
      </c>
      <c r="F2679" s="34">
        <f>'SOW Units'!G203</f>
        <v>266.24</v>
      </c>
      <c r="G2679" s="244">
        <f t="shared" ref="G2679:G2680" si="543">$F2679*E2679</f>
        <v>0</v>
      </c>
      <c r="H2679" s="85">
        <v>0</v>
      </c>
      <c r="I2679" s="360">
        <f t="shared" ref="I2679:I2680" si="544">H2679*F2679</f>
        <v>0</v>
      </c>
      <c r="J2679" s="89">
        <v>0</v>
      </c>
      <c r="K2679" s="244">
        <f t="shared" si="533"/>
        <v>0</v>
      </c>
      <c r="L2679" s="93">
        <f t="shared" ref="L2679:L2680" si="545">E2679-H2679-J2679</f>
        <v>0</v>
      </c>
      <c r="M2679" s="375">
        <f t="shared" ref="M2679:M2680" si="546">G2679-I2679-K2679</f>
        <v>0</v>
      </c>
      <c r="N2679" s="225" t="b">
        <f t="shared" si="542"/>
        <v>0</v>
      </c>
      <c r="O2679" s="36"/>
      <c r="P2679" s="36"/>
      <c r="Q2679" s="36"/>
      <c r="R2679" s="36"/>
    </row>
    <row r="2680" spans="1:18" s="8" customFormat="1" ht="32.25" hidden="1" customHeight="1" x14ac:dyDescent="0.35">
      <c r="A2680" s="122" t="str">
        <f>'SOW Units'!B204</f>
        <v>9-73.</v>
      </c>
      <c r="B2680" s="542" t="str">
        <f>IF('SOW Units'!C204="","",'SOW Units'!C204)</f>
        <v>Product, GC/MS Full Scan, alkanes, isoalkanes, cycloalkanes, aromatics, bicyclane, sterane, and terpane biomarkers (ASTM D5739 High Resolution GC/MS)</v>
      </c>
      <c r="C2680" s="543"/>
      <c r="D2680" s="57" t="str">
        <f>IF('SOW Units'!E204="","",'SOW Units'!E204)</f>
        <v>Per Sample</v>
      </c>
      <c r="E2680" s="82">
        <f>'SOW Units'!N204</f>
        <v>0</v>
      </c>
      <c r="F2680" s="34">
        <f>'SOW Units'!G204</f>
        <v>363.82</v>
      </c>
      <c r="G2680" s="244">
        <f t="shared" si="543"/>
        <v>0</v>
      </c>
      <c r="H2680" s="85">
        <v>0</v>
      </c>
      <c r="I2680" s="360">
        <f t="shared" si="544"/>
        <v>0</v>
      </c>
      <c r="J2680" s="89">
        <v>0</v>
      </c>
      <c r="K2680" s="244">
        <f t="shared" si="533"/>
        <v>0</v>
      </c>
      <c r="L2680" s="93">
        <f t="shared" si="545"/>
        <v>0</v>
      </c>
      <c r="M2680" s="375">
        <f t="shared" si="546"/>
        <v>0</v>
      </c>
      <c r="N2680" s="225" t="b">
        <f t="shared" si="542"/>
        <v>0</v>
      </c>
      <c r="O2680" s="36"/>
      <c r="P2680" s="36"/>
      <c r="Q2680" s="36"/>
      <c r="R2680" s="36"/>
    </row>
    <row r="2681" spans="1:18" s="8" customFormat="1" ht="17.25" hidden="1" customHeight="1" x14ac:dyDescent="0.35">
      <c r="A2681" s="253" t="str">
        <f>'SOW Units'!B205</f>
        <v>9.E.</v>
      </c>
      <c r="B2681" s="560" t="str">
        <f>IF('SOW Units'!C205="","",'SOW Units'!C205)</f>
        <v>OTHER ANALYSIS</v>
      </c>
      <c r="C2681" s="561"/>
      <c r="D2681" s="206" t="str">
        <f>IF('SOW Units'!E205="","",'SOW Units'!E205)</f>
        <v/>
      </c>
      <c r="E2681" s="207"/>
      <c r="F2681" s="194"/>
      <c r="G2681" s="243"/>
      <c r="H2681" s="208"/>
      <c r="I2681" s="359"/>
      <c r="J2681" s="196"/>
      <c r="K2681" s="243"/>
      <c r="L2681" s="209"/>
      <c r="M2681" s="374"/>
      <c r="N2681" s="225" t="b">
        <f t="shared" si="542"/>
        <v>0</v>
      </c>
      <c r="O2681" s="36"/>
      <c r="P2681" s="36"/>
      <c r="Q2681" s="36"/>
      <c r="R2681" s="36"/>
    </row>
    <row r="2682" spans="1:18" s="8" customFormat="1" ht="84" hidden="1" customHeight="1" x14ac:dyDescent="0.35">
      <c r="A2682" s="122" t="str">
        <f>'SOW Units'!B206</f>
        <v>9-75.</v>
      </c>
      <c r="B2682" s="542" t="str">
        <f>IF('SOW Units'!C206="","",'SOW Units'!C206)</f>
        <v>Additional Laboratory % Surcharge authorized in the ATC contract for 7 Day Turnaround. The price should be a total of all standard costs for analysis receiving 7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2682" s="543"/>
      <c r="D2682" s="57" t="str">
        <f>IF('SOW Units'!E206="","",'SOW Units'!E206)</f>
        <v>Percent
Surcharge</v>
      </c>
      <c r="E2682" s="82">
        <f>'SOW Units'!N206</f>
        <v>0</v>
      </c>
      <c r="F2682" s="34">
        <f>'SOW Units'!G206</f>
        <v>0</v>
      </c>
      <c r="G2682" s="244">
        <f t="shared" ref="G2682:G2684" si="547">$F2682*E2682</f>
        <v>0</v>
      </c>
      <c r="H2682" s="85">
        <v>0</v>
      </c>
      <c r="I2682" s="360">
        <f t="shared" ref="I2682:I2684" si="548">H2682*F2682</f>
        <v>0</v>
      </c>
      <c r="J2682" s="89">
        <v>0</v>
      </c>
      <c r="K2682" s="244">
        <f t="shared" ref="K2682:K2744" si="549">$F2682*J2682</f>
        <v>0</v>
      </c>
      <c r="L2682" s="93">
        <f t="shared" ref="L2682:L2684" si="550">E2682-H2682-J2682</f>
        <v>0</v>
      </c>
      <c r="M2682" s="375">
        <f t="shared" ref="M2682:M2684" si="551">G2682-I2682-K2682</f>
        <v>0</v>
      </c>
      <c r="N2682" s="225" t="b">
        <f t="shared" si="542"/>
        <v>0</v>
      </c>
      <c r="O2682" s="36"/>
      <c r="P2682" s="36"/>
      <c r="Q2682" s="36"/>
      <c r="R2682" s="36"/>
    </row>
    <row r="2683" spans="1:18" s="8" customFormat="1" ht="84" hidden="1" customHeight="1" x14ac:dyDescent="0.35">
      <c r="A2683" s="122" t="str">
        <f>'SOW Units'!B207</f>
        <v>9-76.</v>
      </c>
      <c r="B2683" s="542" t="str">
        <f>IF('SOW Units'!C207="","",'SOW Units'!C207)</f>
        <v>Additional Laboratory % Surcharge authorized in the ATC contract for 3 Day Turnaround. The price should be a total of all standard costs for analysis receiving 3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2683" s="543"/>
      <c r="D2683" s="57" t="str">
        <f>IF('SOW Units'!E207="","",'SOW Units'!E207)</f>
        <v>Percent
Surcharge</v>
      </c>
      <c r="E2683" s="82">
        <f>'SOW Units'!N207</f>
        <v>0</v>
      </c>
      <c r="F2683" s="34">
        <f>'SOW Units'!G207</f>
        <v>0.5</v>
      </c>
      <c r="G2683" s="244">
        <f t="shared" si="547"/>
        <v>0</v>
      </c>
      <c r="H2683" s="85">
        <v>0</v>
      </c>
      <c r="I2683" s="360">
        <f t="shared" si="548"/>
        <v>0</v>
      </c>
      <c r="J2683" s="89">
        <v>0</v>
      </c>
      <c r="K2683" s="244">
        <f t="shared" si="549"/>
        <v>0</v>
      </c>
      <c r="L2683" s="93">
        <f t="shared" si="550"/>
        <v>0</v>
      </c>
      <c r="M2683" s="375">
        <f t="shared" si="551"/>
        <v>0</v>
      </c>
      <c r="N2683" s="225" t="b">
        <f t="shared" si="542"/>
        <v>0</v>
      </c>
      <c r="O2683" s="36"/>
      <c r="P2683" s="36"/>
      <c r="Q2683" s="36"/>
      <c r="R2683" s="36"/>
    </row>
    <row r="2684" spans="1:18" s="8" customFormat="1" ht="84" hidden="1" customHeight="1" x14ac:dyDescent="0.35">
      <c r="A2684" s="122" t="str">
        <f>'SOW Units'!B208</f>
        <v>9-77.</v>
      </c>
      <c r="B2684" s="542" t="str">
        <f>IF('SOW Units'!C208="","",'SOW Units'!C208)</f>
        <v>Additional Laboratory % Surcharge authorized in the ATC contract for 1 Day Turnaround. The price should be a total of all standard costs for analysis receiving 1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2684" s="543"/>
      <c r="D2684" s="57" t="str">
        <f>IF('SOW Units'!E208="","",'SOW Units'!E208)</f>
        <v>Percent
Surcharge</v>
      </c>
      <c r="E2684" s="82">
        <f>'SOW Units'!N208</f>
        <v>0</v>
      </c>
      <c r="F2684" s="34">
        <f>'SOW Units'!G208</f>
        <v>1</v>
      </c>
      <c r="G2684" s="244">
        <f t="shared" si="547"/>
        <v>0</v>
      </c>
      <c r="H2684" s="85">
        <v>0</v>
      </c>
      <c r="I2684" s="360">
        <f t="shared" si="548"/>
        <v>0</v>
      </c>
      <c r="J2684" s="89">
        <v>0</v>
      </c>
      <c r="K2684" s="244">
        <f t="shared" si="549"/>
        <v>0</v>
      </c>
      <c r="L2684" s="93">
        <f t="shared" si="550"/>
        <v>0</v>
      </c>
      <c r="M2684" s="375">
        <f t="shared" si="551"/>
        <v>0</v>
      </c>
      <c r="N2684" s="225" t="b">
        <f t="shared" si="542"/>
        <v>0</v>
      </c>
      <c r="O2684" s="36"/>
      <c r="P2684" s="36"/>
      <c r="Q2684" s="36"/>
      <c r="R2684" s="36"/>
    </row>
    <row r="2685" spans="1:18" s="8" customFormat="1" ht="17.25" hidden="1" customHeight="1" x14ac:dyDescent="0.35">
      <c r="A2685" s="253" t="str">
        <f>'SOW Units'!B209</f>
        <v>10.</v>
      </c>
      <c r="B2685" s="560" t="str">
        <f>IF('SOW Units'!C209="","",'SOW Units'!C209)</f>
        <v>SOIL SOURCE REMOVAL RELATED</v>
      </c>
      <c r="C2685" s="561"/>
      <c r="D2685" s="206" t="str">
        <f>IF('SOW Units'!E209="","",'SOW Units'!E209)</f>
        <v/>
      </c>
      <c r="E2685" s="207"/>
      <c r="F2685" s="194"/>
      <c r="G2685" s="243"/>
      <c r="H2685" s="208"/>
      <c r="I2685" s="359"/>
      <c r="J2685" s="196"/>
      <c r="K2685" s="243"/>
      <c r="L2685" s="209"/>
      <c r="M2685" s="374"/>
      <c r="N2685" s="225" t="b">
        <f t="shared" si="542"/>
        <v>0</v>
      </c>
      <c r="O2685" s="36"/>
      <c r="P2685" s="36"/>
      <c r="Q2685" s="36"/>
      <c r="R2685" s="36"/>
    </row>
    <row r="2686" spans="1:18" s="8" customFormat="1" ht="16.5" hidden="1" customHeight="1" x14ac:dyDescent="0.35">
      <c r="A2686" s="122" t="str">
        <f>'SOW Units'!B210</f>
        <v>10-1.a.</v>
      </c>
      <c r="B2686" s="542" t="str">
        <f>IF('SOW Units'!C210="","",'SOW Units'!C210)</f>
        <v>Sheet Piling Installation for ≤  20 feet deep Excavation</v>
      </c>
      <c r="C2686" s="543"/>
      <c r="D2686" s="57" t="str">
        <f>IF('SOW Units'!E210="","",'SOW Units'!E210)</f>
        <v>Per Sq. Foot</v>
      </c>
      <c r="E2686" s="82">
        <f>'SOW Units'!N210</f>
        <v>0</v>
      </c>
      <c r="F2686" s="34">
        <f>'SOW Units'!G210</f>
        <v>35</v>
      </c>
      <c r="G2686" s="244">
        <f t="shared" ref="G2686:G2714" si="552">$F2686*E2686</f>
        <v>0</v>
      </c>
      <c r="H2686" s="85">
        <v>0</v>
      </c>
      <c r="I2686" s="360">
        <f t="shared" ref="I2686:I2714" si="553">H2686*F2686</f>
        <v>0</v>
      </c>
      <c r="J2686" s="89">
        <v>0</v>
      </c>
      <c r="K2686" s="244">
        <f t="shared" si="549"/>
        <v>0</v>
      </c>
      <c r="L2686" s="93">
        <f t="shared" ref="L2686:L2714" si="554">E2686-H2686-J2686</f>
        <v>0</v>
      </c>
      <c r="M2686" s="375">
        <f t="shared" ref="M2686:M2714" si="555">G2686-I2686-K2686</f>
        <v>0</v>
      </c>
      <c r="N2686" s="225" t="b">
        <f t="shared" si="542"/>
        <v>0</v>
      </c>
      <c r="O2686" s="36"/>
      <c r="P2686" s="36"/>
      <c r="Q2686" s="36"/>
      <c r="R2686" s="36"/>
    </row>
    <row r="2687" spans="1:18" s="9" customFormat="1" ht="16.5" hidden="1" customHeight="1" x14ac:dyDescent="0.35">
      <c r="A2687" s="122" t="str">
        <f>'SOW Units'!B211</f>
        <v>10-1.b.</v>
      </c>
      <c r="B2687" s="542" t="str">
        <f>IF('SOW Units'!C211="","",'SOW Units'!C211)</f>
        <v>Sheet Piling Rental for ≤  20 feet deep Excavation</v>
      </c>
      <c r="C2687" s="543"/>
      <c r="D2687" s="57" t="str">
        <f>IF('SOW Units'!E211="","",'SOW Units'!E211)</f>
        <v>Per Sq. Foot/Day</v>
      </c>
      <c r="E2687" s="82">
        <f>'SOW Units'!N211</f>
        <v>0</v>
      </c>
      <c r="F2687" s="34">
        <f>'SOW Units'!G211</f>
        <v>6</v>
      </c>
      <c r="G2687" s="244">
        <f t="shared" si="552"/>
        <v>0</v>
      </c>
      <c r="H2687" s="85">
        <v>0</v>
      </c>
      <c r="I2687" s="360">
        <f t="shared" si="553"/>
        <v>0</v>
      </c>
      <c r="J2687" s="89">
        <v>0</v>
      </c>
      <c r="K2687" s="244">
        <f t="shared" si="549"/>
        <v>0</v>
      </c>
      <c r="L2687" s="93">
        <f t="shared" si="554"/>
        <v>0</v>
      </c>
      <c r="M2687" s="375">
        <f t="shared" si="555"/>
        <v>0</v>
      </c>
      <c r="N2687" s="225" t="b">
        <f t="shared" si="542"/>
        <v>0</v>
      </c>
      <c r="O2687" s="45"/>
      <c r="P2687" s="45"/>
      <c r="Q2687" s="45"/>
      <c r="R2687" s="45"/>
    </row>
    <row r="2688" spans="1:18" s="8" customFormat="1" ht="16.5" hidden="1" customHeight="1" x14ac:dyDescent="0.35">
      <c r="A2688" s="122" t="str">
        <f>'SOW Units'!B212</f>
        <v>10-1.c.</v>
      </c>
      <c r="B2688" s="542" t="str">
        <f>IF('SOW Units'!C212="","",'SOW Units'!C212)</f>
        <v>Sheet Piling Rental for ≤  20 feet deep Excavation</v>
      </c>
      <c r="C2688" s="543"/>
      <c r="D2688" s="252" t="str">
        <f>IF('SOW Units'!E212="","",'SOW Units'!E212)</f>
        <v>Per Sq. Foot/Week</v>
      </c>
      <c r="E2688" s="82">
        <f>'SOW Units'!N212</f>
        <v>0</v>
      </c>
      <c r="F2688" s="34">
        <f>'SOW Units'!G212</f>
        <v>10.5</v>
      </c>
      <c r="G2688" s="244">
        <f t="shared" si="552"/>
        <v>0</v>
      </c>
      <c r="H2688" s="85">
        <v>0</v>
      </c>
      <c r="I2688" s="360">
        <f t="shared" si="553"/>
        <v>0</v>
      </c>
      <c r="J2688" s="89">
        <v>0</v>
      </c>
      <c r="K2688" s="244">
        <f t="shared" si="549"/>
        <v>0</v>
      </c>
      <c r="L2688" s="93">
        <f t="shared" si="554"/>
        <v>0</v>
      </c>
      <c r="M2688" s="375">
        <f t="shared" si="555"/>
        <v>0</v>
      </c>
      <c r="N2688" s="225" t="b">
        <f t="shared" si="542"/>
        <v>0</v>
      </c>
      <c r="O2688" s="36"/>
      <c r="P2688" s="36"/>
      <c r="Q2688" s="36"/>
      <c r="R2688" s="36"/>
    </row>
    <row r="2689" spans="1:18" s="8" customFormat="1" ht="16.5" hidden="1" customHeight="1" x14ac:dyDescent="0.35">
      <c r="A2689" s="122" t="str">
        <f>'SOW Units'!B213</f>
        <v>10-1.d.</v>
      </c>
      <c r="B2689" s="542" t="str">
        <f>IF('SOW Units'!C213="","",'SOW Units'!C213)</f>
        <v>Sheet Piling Rental for ≤  20 feet deep Excavation</v>
      </c>
      <c r="C2689" s="543"/>
      <c r="D2689" s="252" t="str">
        <f>IF('SOW Units'!E213="","",'SOW Units'!E213)</f>
        <v>Per Sq. Foot/Month</v>
      </c>
      <c r="E2689" s="82">
        <f>'SOW Units'!N213</f>
        <v>0</v>
      </c>
      <c r="F2689" s="34">
        <f>'SOW Units'!G213</f>
        <v>15.43</v>
      </c>
      <c r="G2689" s="244">
        <f t="shared" si="552"/>
        <v>0</v>
      </c>
      <c r="H2689" s="85">
        <v>0</v>
      </c>
      <c r="I2689" s="360">
        <f t="shared" si="553"/>
        <v>0</v>
      </c>
      <c r="J2689" s="89">
        <v>0</v>
      </c>
      <c r="K2689" s="244">
        <f t="shared" si="549"/>
        <v>0</v>
      </c>
      <c r="L2689" s="93">
        <f t="shared" si="554"/>
        <v>0</v>
      </c>
      <c r="M2689" s="375">
        <f t="shared" si="555"/>
        <v>0</v>
      </c>
      <c r="N2689" s="225" t="b">
        <f t="shared" si="542"/>
        <v>0</v>
      </c>
      <c r="O2689" s="36"/>
      <c r="P2689" s="36"/>
      <c r="Q2689" s="36"/>
      <c r="R2689" s="36"/>
    </row>
    <row r="2690" spans="1:18" s="8" customFormat="1" ht="16.5" hidden="1" customHeight="1" x14ac:dyDescent="0.35">
      <c r="A2690" s="122" t="str">
        <f>'SOW Units'!B214</f>
        <v>10-2.a.</v>
      </c>
      <c r="B2690" s="542" t="str">
        <f>IF('SOW Units'!C214="","",'SOW Units'!C214)</f>
        <v>Sheet Piling Installation for &gt; 20 feet deep Excavation</v>
      </c>
      <c r="C2690" s="543"/>
      <c r="D2690" s="57" t="str">
        <f>IF('SOW Units'!E214="","",'SOW Units'!E214)</f>
        <v>Per Sq. Foot</v>
      </c>
      <c r="E2690" s="82">
        <f>'SOW Units'!N214</f>
        <v>0</v>
      </c>
      <c r="F2690" s="34">
        <f>'SOW Units'!G214</f>
        <v>40.79</v>
      </c>
      <c r="G2690" s="244">
        <f t="shared" si="552"/>
        <v>0</v>
      </c>
      <c r="H2690" s="85">
        <v>0</v>
      </c>
      <c r="I2690" s="360">
        <f t="shared" si="553"/>
        <v>0</v>
      </c>
      <c r="J2690" s="89">
        <v>0</v>
      </c>
      <c r="K2690" s="244">
        <f t="shared" si="549"/>
        <v>0</v>
      </c>
      <c r="L2690" s="93">
        <f t="shared" si="554"/>
        <v>0</v>
      </c>
      <c r="M2690" s="375">
        <f t="shared" si="555"/>
        <v>0</v>
      </c>
      <c r="N2690" s="225" t="b">
        <f t="shared" si="542"/>
        <v>0</v>
      </c>
      <c r="O2690" s="36"/>
      <c r="P2690" s="36"/>
      <c r="Q2690" s="36"/>
      <c r="R2690" s="36"/>
    </row>
    <row r="2691" spans="1:18" s="8" customFormat="1" ht="16.5" hidden="1" customHeight="1" x14ac:dyDescent="0.35">
      <c r="A2691" s="122" t="str">
        <f>'SOW Units'!B215</f>
        <v>10-2.b.</v>
      </c>
      <c r="B2691" s="542" t="str">
        <f>IF('SOW Units'!C215="","",'SOW Units'!C215)</f>
        <v>Sheet Piling Rental for &gt;  20 feet deep Excavation</v>
      </c>
      <c r="C2691" s="543"/>
      <c r="D2691" s="252" t="str">
        <f>IF('SOW Units'!E215="","",'SOW Units'!E215)</f>
        <v>Per Sq. Foot/Day</v>
      </c>
      <c r="E2691" s="82">
        <f>'SOW Units'!N215</f>
        <v>0</v>
      </c>
      <c r="F2691" s="34">
        <f>'SOW Units'!G215</f>
        <v>7</v>
      </c>
      <c r="G2691" s="244">
        <f t="shared" si="552"/>
        <v>0</v>
      </c>
      <c r="H2691" s="85">
        <v>0</v>
      </c>
      <c r="I2691" s="360">
        <f t="shared" si="553"/>
        <v>0</v>
      </c>
      <c r="J2691" s="89">
        <v>0</v>
      </c>
      <c r="K2691" s="244">
        <f t="shared" si="549"/>
        <v>0</v>
      </c>
      <c r="L2691" s="93">
        <f t="shared" si="554"/>
        <v>0</v>
      </c>
      <c r="M2691" s="375">
        <f t="shared" si="555"/>
        <v>0</v>
      </c>
      <c r="N2691" s="225" t="b">
        <f t="shared" si="542"/>
        <v>0</v>
      </c>
      <c r="O2691" s="36"/>
      <c r="P2691" s="36"/>
      <c r="Q2691" s="36"/>
      <c r="R2691" s="36"/>
    </row>
    <row r="2692" spans="1:18" s="9" customFormat="1" ht="16.5" hidden="1" customHeight="1" x14ac:dyDescent="0.35">
      <c r="A2692" s="122" t="str">
        <f>'SOW Units'!B216</f>
        <v>10-2.c.</v>
      </c>
      <c r="B2692" s="542" t="str">
        <f>IF('SOW Units'!C216="","",'SOW Units'!C216)</f>
        <v>Sheet Piling Rental for &gt;  20 feet deep Excavation</v>
      </c>
      <c r="C2692" s="543"/>
      <c r="D2692" s="252" t="str">
        <f>IF('SOW Units'!E216="","",'SOW Units'!E216)</f>
        <v>Per Sq. Foot/Week</v>
      </c>
      <c r="E2692" s="82">
        <f>'SOW Units'!N216</f>
        <v>0</v>
      </c>
      <c r="F2692" s="34">
        <f>'SOW Units'!G216</f>
        <v>11.02</v>
      </c>
      <c r="G2692" s="244">
        <f t="shared" si="552"/>
        <v>0</v>
      </c>
      <c r="H2692" s="85">
        <v>0</v>
      </c>
      <c r="I2692" s="360">
        <f t="shared" si="553"/>
        <v>0</v>
      </c>
      <c r="J2692" s="89">
        <v>0</v>
      </c>
      <c r="K2692" s="244">
        <f t="shared" si="549"/>
        <v>0</v>
      </c>
      <c r="L2692" s="93">
        <f t="shared" si="554"/>
        <v>0</v>
      </c>
      <c r="M2692" s="375">
        <f t="shared" si="555"/>
        <v>0</v>
      </c>
      <c r="N2692" s="225" t="b">
        <f t="shared" si="542"/>
        <v>0</v>
      </c>
      <c r="O2692" s="45"/>
      <c r="P2692" s="45"/>
      <c r="Q2692" s="45"/>
      <c r="R2692" s="45"/>
    </row>
    <row r="2693" spans="1:18" s="8" customFormat="1" ht="16.5" hidden="1" customHeight="1" x14ac:dyDescent="0.35">
      <c r="A2693" s="122" t="str">
        <f>'SOW Units'!B217</f>
        <v>10-2.d.</v>
      </c>
      <c r="B2693" s="542" t="str">
        <f>IF('SOW Units'!C217="","",'SOW Units'!C217)</f>
        <v>Sheet Piling Rental for &gt;  20 feet deep Excavation</v>
      </c>
      <c r="C2693" s="543"/>
      <c r="D2693" s="252" t="str">
        <f>IF('SOW Units'!E217="","",'SOW Units'!E217)</f>
        <v>Per Sq. Foot/Month</v>
      </c>
      <c r="E2693" s="82">
        <f>'SOW Units'!N217</f>
        <v>0</v>
      </c>
      <c r="F2693" s="34">
        <f>'SOW Units'!G217</f>
        <v>11.57</v>
      </c>
      <c r="G2693" s="244">
        <f t="shared" si="552"/>
        <v>0</v>
      </c>
      <c r="H2693" s="85">
        <v>0</v>
      </c>
      <c r="I2693" s="360">
        <f t="shared" si="553"/>
        <v>0</v>
      </c>
      <c r="J2693" s="89">
        <v>0</v>
      </c>
      <c r="K2693" s="244">
        <f t="shared" si="549"/>
        <v>0</v>
      </c>
      <c r="L2693" s="93">
        <f t="shared" si="554"/>
        <v>0</v>
      </c>
      <c r="M2693" s="375">
        <f t="shared" si="555"/>
        <v>0</v>
      </c>
      <c r="N2693" s="225" t="b">
        <f t="shared" si="542"/>
        <v>0</v>
      </c>
      <c r="O2693" s="36"/>
      <c r="P2693" s="36"/>
      <c r="Q2693" s="36"/>
      <c r="R2693" s="36"/>
    </row>
    <row r="2694" spans="1:18" s="8" customFormat="1" ht="16.5" hidden="1" customHeight="1" x14ac:dyDescent="0.35">
      <c r="A2694" s="122" t="str">
        <f>'SOW Units'!B218</f>
        <v>10-7.</v>
      </c>
      <c r="B2694" s="542" t="str">
        <f>IF('SOW Units'!C218="","",'SOW Units'!C218)</f>
        <v xml:space="preserve">Conventional Soil Excavation and Loading ≤ 300 cubic yards </v>
      </c>
      <c r="C2694" s="543"/>
      <c r="D2694" s="57" t="str">
        <f>IF('SOW Units'!E218="","",'SOW Units'!E218)</f>
        <v>Per Cubic Yard</v>
      </c>
      <c r="E2694" s="82">
        <f>'SOW Units'!N218</f>
        <v>0</v>
      </c>
      <c r="F2694" s="34">
        <f>'SOW Units'!G218</f>
        <v>45</v>
      </c>
      <c r="G2694" s="244">
        <f t="shared" si="552"/>
        <v>0</v>
      </c>
      <c r="H2694" s="85">
        <v>0</v>
      </c>
      <c r="I2694" s="360">
        <f t="shared" si="553"/>
        <v>0</v>
      </c>
      <c r="J2694" s="89">
        <v>0</v>
      </c>
      <c r="K2694" s="244">
        <f t="shared" si="549"/>
        <v>0</v>
      </c>
      <c r="L2694" s="93">
        <f t="shared" si="554"/>
        <v>0</v>
      </c>
      <c r="M2694" s="375">
        <f t="shared" si="555"/>
        <v>0</v>
      </c>
      <c r="N2694" s="225" t="b">
        <f t="shared" si="542"/>
        <v>0</v>
      </c>
      <c r="O2694" s="36"/>
      <c r="P2694" s="36"/>
      <c r="Q2694" s="36"/>
      <c r="R2694" s="36"/>
    </row>
    <row r="2695" spans="1:18" s="8" customFormat="1" ht="16.5" hidden="1" customHeight="1" x14ac:dyDescent="0.35">
      <c r="A2695" s="122" t="str">
        <f>'SOW Units'!B219</f>
        <v>10-8.</v>
      </c>
      <c r="B2695" s="542" t="str">
        <f>IF('SOW Units'!C219="","",'SOW Units'!C219)</f>
        <v>Conventional Soil Excavation and Loading &gt; 300 cubic yards</v>
      </c>
      <c r="C2695" s="543"/>
      <c r="D2695" s="57" t="str">
        <f>IF('SOW Units'!E219="","",'SOW Units'!E219)</f>
        <v>Per Cubic Yard</v>
      </c>
      <c r="E2695" s="82">
        <f>'SOW Units'!N219</f>
        <v>0</v>
      </c>
      <c r="F2695" s="34">
        <f>'SOW Units'!G219</f>
        <v>40</v>
      </c>
      <c r="G2695" s="244">
        <f t="shared" si="552"/>
        <v>0</v>
      </c>
      <c r="H2695" s="85">
        <v>0</v>
      </c>
      <c r="I2695" s="360">
        <f t="shared" si="553"/>
        <v>0</v>
      </c>
      <c r="J2695" s="89">
        <v>0</v>
      </c>
      <c r="K2695" s="244">
        <f t="shared" si="549"/>
        <v>0</v>
      </c>
      <c r="L2695" s="93">
        <f t="shared" si="554"/>
        <v>0</v>
      </c>
      <c r="M2695" s="375">
        <f t="shared" si="555"/>
        <v>0</v>
      </c>
      <c r="N2695" s="225" t="b">
        <f t="shared" si="542"/>
        <v>0</v>
      </c>
      <c r="O2695" s="36"/>
      <c r="P2695" s="36"/>
      <c r="Q2695" s="36"/>
      <c r="R2695" s="36"/>
    </row>
    <row r="2696" spans="1:18" s="8" customFormat="1" ht="16.5" hidden="1" customHeight="1" x14ac:dyDescent="0.35">
      <c r="A2696" s="122" t="str">
        <f>'SOW Units'!B220</f>
        <v>10-9.</v>
      </c>
      <c r="B2696" s="542" t="str">
        <f>IF('SOW Units'!C220="","",'SOW Units'!C220)</f>
        <v>LDA Excavation and Loading Without Casing ≤ 300 cubic yards</v>
      </c>
      <c r="C2696" s="543"/>
      <c r="D2696" s="57" t="str">
        <f>IF('SOW Units'!E220="","",'SOW Units'!E220)</f>
        <v>Per Cubic Yard</v>
      </c>
      <c r="E2696" s="82">
        <f>'SOW Units'!N220</f>
        <v>0</v>
      </c>
      <c r="F2696" s="34">
        <f>'SOW Units'!G220</f>
        <v>106.96</v>
      </c>
      <c r="G2696" s="244">
        <f t="shared" si="552"/>
        <v>0</v>
      </c>
      <c r="H2696" s="85">
        <v>0</v>
      </c>
      <c r="I2696" s="360">
        <f t="shared" si="553"/>
        <v>0</v>
      </c>
      <c r="J2696" s="89">
        <v>0</v>
      </c>
      <c r="K2696" s="244">
        <f t="shared" si="549"/>
        <v>0</v>
      </c>
      <c r="L2696" s="93">
        <f t="shared" si="554"/>
        <v>0</v>
      </c>
      <c r="M2696" s="375">
        <f t="shared" si="555"/>
        <v>0</v>
      </c>
      <c r="N2696" s="225" t="b">
        <f t="shared" si="542"/>
        <v>0</v>
      </c>
      <c r="O2696" s="36"/>
      <c r="P2696" s="36"/>
      <c r="Q2696" s="36"/>
      <c r="R2696" s="36"/>
    </row>
    <row r="2697" spans="1:18" s="8" customFormat="1" ht="16.5" hidden="1" customHeight="1" x14ac:dyDescent="0.35">
      <c r="A2697" s="122" t="str">
        <f>'SOW Units'!B221</f>
        <v>10-10.</v>
      </c>
      <c r="B2697" s="542" t="str">
        <f>IF('SOW Units'!C221="","",'SOW Units'!C221)</f>
        <v>LDA Excavation and Loading Without Casing &gt; 300 cubic yards</v>
      </c>
      <c r="C2697" s="543"/>
      <c r="D2697" s="57" t="str">
        <f>IF('SOW Units'!E221="","",'SOW Units'!E221)</f>
        <v>Per Cubic Yard</v>
      </c>
      <c r="E2697" s="82">
        <f>'SOW Units'!N221</f>
        <v>0</v>
      </c>
      <c r="F2697" s="34">
        <f>'SOW Units'!G221</f>
        <v>100.87</v>
      </c>
      <c r="G2697" s="244">
        <f t="shared" si="552"/>
        <v>0</v>
      </c>
      <c r="H2697" s="85">
        <v>0</v>
      </c>
      <c r="I2697" s="360">
        <f t="shared" si="553"/>
        <v>0</v>
      </c>
      <c r="J2697" s="89">
        <v>0</v>
      </c>
      <c r="K2697" s="244">
        <f t="shared" si="549"/>
        <v>0</v>
      </c>
      <c r="L2697" s="93">
        <f t="shared" si="554"/>
        <v>0</v>
      </c>
      <c r="M2697" s="375">
        <f t="shared" si="555"/>
        <v>0</v>
      </c>
      <c r="N2697" s="225" t="b">
        <f t="shared" si="542"/>
        <v>0</v>
      </c>
      <c r="O2697" s="36"/>
      <c r="P2697" s="36"/>
      <c r="Q2697" s="36"/>
      <c r="R2697" s="36"/>
    </row>
    <row r="2698" spans="1:18" s="8" customFormat="1" ht="16.5" hidden="1" customHeight="1" x14ac:dyDescent="0.35">
      <c r="A2698" s="122" t="str">
        <f>'SOW Units'!B222</f>
        <v>10-11.a.</v>
      </c>
      <c r="B2698" s="542" t="str">
        <f>IF('SOW Units'!C222="","",'SOW Units'!C222)</f>
        <v>LDA Excavation and Loading With Surface Casing ≤ 300 cubic yards</v>
      </c>
      <c r="C2698" s="543"/>
      <c r="D2698" s="57" t="str">
        <f>IF('SOW Units'!E222="","",'SOW Units'!E222)</f>
        <v>Per Cubic Yard</v>
      </c>
      <c r="E2698" s="82">
        <f>'SOW Units'!N222</f>
        <v>0</v>
      </c>
      <c r="F2698" s="34">
        <f>'SOW Units'!G222</f>
        <v>145.85</v>
      </c>
      <c r="G2698" s="244">
        <f t="shared" si="552"/>
        <v>0</v>
      </c>
      <c r="H2698" s="85">
        <v>0</v>
      </c>
      <c r="I2698" s="360">
        <f t="shared" si="553"/>
        <v>0</v>
      </c>
      <c r="J2698" s="89">
        <v>0</v>
      </c>
      <c r="K2698" s="244">
        <f t="shared" si="549"/>
        <v>0</v>
      </c>
      <c r="L2698" s="93">
        <f t="shared" si="554"/>
        <v>0</v>
      </c>
      <c r="M2698" s="375">
        <f t="shared" si="555"/>
        <v>0</v>
      </c>
      <c r="N2698" s="225" t="b">
        <f t="shared" si="542"/>
        <v>0</v>
      </c>
      <c r="O2698" s="36"/>
      <c r="P2698" s="36"/>
      <c r="Q2698" s="36"/>
      <c r="R2698" s="36"/>
    </row>
    <row r="2699" spans="1:18" s="8" customFormat="1" ht="16.5" hidden="1" customHeight="1" x14ac:dyDescent="0.35">
      <c r="A2699" s="122" t="str">
        <f>'SOW Units'!B223</f>
        <v>10-11.b.</v>
      </c>
      <c r="B2699" s="542" t="str">
        <f>IF('SOW Units'!C223="","",'SOW Units'!C223)</f>
        <v>LDA Excavation and Loading With Driven Casing &lt; 300 cubic yards</v>
      </c>
      <c r="C2699" s="543"/>
      <c r="D2699" s="57" t="str">
        <f>IF('SOW Units'!E223="","",'SOW Units'!E223)</f>
        <v>Per Cubic Yard</v>
      </c>
      <c r="E2699" s="82">
        <f>'SOW Units'!N223</f>
        <v>0</v>
      </c>
      <c r="F2699" s="34">
        <f>'SOW Units'!G223</f>
        <v>224.85</v>
      </c>
      <c r="G2699" s="244">
        <f t="shared" si="552"/>
        <v>0</v>
      </c>
      <c r="H2699" s="85">
        <v>0</v>
      </c>
      <c r="I2699" s="360">
        <f t="shared" si="553"/>
        <v>0</v>
      </c>
      <c r="J2699" s="89">
        <v>0</v>
      </c>
      <c r="K2699" s="244">
        <f t="shared" si="549"/>
        <v>0</v>
      </c>
      <c r="L2699" s="93">
        <f t="shared" si="554"/>
        <v>0</v>
      </c>
      <c r="M2699" s="375">
        <f t="shared" si="555"/>
        <v>0</v>
      </c>
      <c r="N2699" s="225" t="b">
        <f t="shared" si="542"/>
        <v>0</v>
      </c>
      <c r="O2699" s="36"/>
      <c r="P2699" s="36"/>
      <c r="Q2699" s="36"/>
      <c r="R2699" s="36"/>
    </row>
    <row r="2700" spans="1:18" s="8" customFormat="1" ht="16.5" hidden="1" customHeight="1" x14ac:dyDescent="0.35">
      <c r="A2700" s="122" t="str">
        <f>'SOW Units'!B224</f>
        <v>10-12.a.</v>
      </c>
      <c r="B2700" s="542" t="str">
        <f>IF('SOW Units'!C224="","",'SOW Units'!C224)</f>
        <v>LDA Excavation and Loading With Surface Casing &gt; 300 cubic yards</v>
      </c>
      <c r="C2700" s="543"/>
      <c r="D2700" s="57" t="str">
        <f>IF('SOW Units'!E224="","",'SOW Units'!E224)</f>
        <v>Per Cubic Yard</v>
      </c>
      <c r="E2700" s="82">
        <f>'SOW Units'!N224</f>
        <v>0</v>
      </c>
      <c r="F2700" s="34">
        <f>'SOW Units'!G224</f>
        <v>145.85</v>
      </c>
      <c r="G2700" s="244">
        <f t="shared" si="552"/>
        <v>0</v>
      </c>
      <c r="H2700" s="85">
        <v>0</v>
      </c>
      <c r="I2700" s="360">
        <f t="shared" si="553"/>
        <v>0</v>
      </c>
      <c r="J2700" s="89">
        <v>0</v>
      </c>
      <c r="K2700" s="244">
        <f t="shared" si="549"/>
        <v>0</v>
      </c>
      <c r="L2700" s="93">
        <f t="shared" si="554"/>
        <v>0</v>
      </c>
      <c r="M2700" s="375">
        <f t="shared" si="555"/>
        <v>0</v>
      </c>
      <c r="N2700" s="225" t="b">
        <f t="shared" si="542"/>
        <v>0</v>
      </c>
      <c r="O2700" s="36"/>
      <c r="P2700" s="36"/>
      <c r="Q2700" s="36"/>
      <c r="R2700" s="36"/>
    </row>
    <row r="2701" spans="1:18" s="8" customFormat="1" ht="16.5" hidden="1" customHeight="1" x14ac:dyDescent="0.35">
      <c r="A2701" s="122" t="str">
        <f>'SOW Units'!B225</f>
        <v>10-12.b.</v>
      </c>
      <c r="B2701" s="542" t="str">
        <f>IF('SOW Units'!C225="","",'SOW Units'!C225)</f>
        <v>LDA Excavation and Loading With Driven Casing &gt; 300 cubic yards</v>
      </c>
      <c r="C2701" s="543"/>
      <c r="D2701" s="57" t="str">
        <f>IF('SOW Units'!E225="","",'SOW Units'!E225)</f>
        <v>Per Cubic Yard</v>
      </c>
      <c r="E2701" s="82">
        <f>'SOW Units'!N225</f>
        <v>0</v>
      </c>
      <c r="F2701" s="34">
        <f>'SOW Units'!G225</f>
        <v>200.55</v>
      </c>
      <c r="G2701" s="244">
        <f t="shared" si="552"/>
        <v>0</v>
      </c>
      <c r="H2701" s="85">
        <v>0</v>
      </c>
      <c r="I2701" s="360">
        <f t="shared" si="553"/>
        <v>0</v>
      </c>
      <c r="J2701" s="89">
        <v>0</v>
      </c>
      <c r="K2701" s="244">
        <f t="shared" si="549"/>
        <v>0</v>
      </c>
      <c r="L2701" s="93">
        <f t="shared" si="554"/>
        <v>0</v>
      </c>
      <c r="M2701" s="375">
        <f t="shared" si="555"/>
        <v>0</v>
      </c>
      <c r="N2701" s="225" t="b">
        <f t="shared" si="542"/>
        <v>0</v>
      </c>
      <c r="O2701" s="36"/>
      <c r="P2701" s="36"/>
      <c r="Q2701" s="36"/>
      <c r="R2701" s="36"/>
    </row>
    <row r="2702" spans="1:18" s="8" customFormat="1" ht="16.5" hidden="1" customHeight="1" x14ac:dyDescent="0.35">
      <c r="A2702" s="122" t="str">
        <f>'SOW Units'!B226</f>
        <v>10-13.</v>
      </c>
      <c r="B2702" s="542" t="str">
        <f>IF('SOW Units'!C226="","",'SOW Units'!C226)</f>
        <v>Flowable Fill Concrete and Installation</v>
      </c>
      <c r="C2702" s="543"/>
      <c r="D2702" s="57" t="str">
        <f>IF('SOW Units'!E226="","",'SOW Units'!E226)</f>
        <v>Per Cubic Yard</v>
      </c>
      <c r="E2702" s="82">
        <f>'SOW Units'!N226</f>
        <v>0</v>
      </c>
      <c r="F2702" s="34">
        <f>'SOW Units'!G226</f>
        <v>115.45</v>
      </c>
      <c r="G2702" s="244">
        <f t="shared" si="552"/>
        <v>0</v>
      </c>
      <c r="H2702" s="85">
        <v>0</v>
      </c>
      <c r="I2702" s="360">
        <f t="shared" si="553"/>
        <v>0</v>
      </c>
      <c r="J2702" s="89">
        <v>0</v>
      </c>
      <c r="K2702" s="244">
        <f t="shared" si="549"/>
        <v>0</v>
      </c>
      <c r="L2702" s="93">
        <f t="shared" si="554"/>
        <v>0</v>
      </c>
      <c r="M2702" s="375">
        <f t="shared" si="555"/>
        <v>0</v>
      </c>
      <c r="N2702" s="225" t="b">
        <f t="shared" si="542"/>
        <v>0</v>
      </c>
      <c r="O2702" s="36"/>
      <c r="P2702" s="36"/>
      <c r="Q2702" s="36"/>
      <c r="R2702" s="36"/>
    </row>
    <row r="2703" spans="1:18" s="8" customFormat="1" ht="16.5" hidden="1" customHeight="1" x14ac:dyDescent="0.35">
      <c r="A2703" s="122" t="str">
        <f>'SOW Units'!B227</f>
        <v>10-14.</v>
      </c>
      <c r="B2703" s="542" t="str">
        <f>IF('SOW Units'!C227="","",'SOW Units'!C227)</f>
        <v>Clean Backfill Material, Compaction and Testing (includes transport) ≤ 300 cubic yards</v>
      </c>
      <c r="C2703" s="543"/>
      <c r="D2703" s="57" t="str">
        <f>IF('SOW Units'!E227="","",'SOW Units'!E227)</f>
        <v>Per Cubic Yard</v>
      </c>
      <c r="E2703" s="82">
        <f>'SOW Units'!N227</f>
        <v>0</v>
      </c>
      <c r="F2703" s="34">
        <f>'SOW Units'!G227</f>
        <v>30.37</v>
      </c>
      <c r="G2703" s="244">
        <f t="shared" si="552"/>
        <v>0</v>
      </c>
      <c r="H2703" s="85">
        <v>0</v>
      </c>
      <c r="I2703" s="360">
        <f t="shared" si="553"/>
        <v>0</v>
      </c>
      <c r="J2703" s="89">
        <v>0</v>
      </c>
      <c r="K2703" s="244">
        <f t="shared" si="549"/>
        <v>0</v>
      </c>
      <c r="L2703" s="93">
        <f t="shared" si="554"/>
        <v>0</v>
      </c>
      <c r="M2703" s="375">
        <f t="shared" si="555"/>
        <v>0</v>
      </c>
      <c r="N2703" s="225" t="b">
        <f t="shared" si="542"/>
        <v>0</v>
      </c>
      <c r="O2703" s="36"/>
      <c r="P2703" s="36"/>
      <c r="Q2703" s="36"/>
      <c r="R2703" s="36"/>
    </row>
    <row r="2704" spans="1:18" s="8" customFormat="1" ht="16.5" hidden="1" customHeight="1" x14ac:dyDescent="0.35">
      <c r="A2704" s="122" t="str">
        <f>'SOW Units'!B228</f>
        <v>10-15.</v>
      </c>
      <c r="B2704" s="542" t="str">
        <f>IF('SOW Units'!C228="","",'SOW Units'!C228)</f>
        <v>Clean Backfill Material, Compaction and Testing (includes transport) &gt; 300 cubic yards</v>
      </c>
      <c r="C2704" s="543"/>
      <c r="D2704" s="57" t="str">
        <f>IF('SOW Units'!E228="","",'SOW Units'!E228)</f>
        <v>Per Cubic Yard</v>
      </c>
      <c r="E2704" s="82">
        <f>'SOW Units'!N228</f>
        <v>0</v>
      </c>
      <c r="F2704" s="34">
        <f>'SOW Units'!G228</f>
        <v>32.799999999999997</v>
      </c>
      <c r="G2704" s="244">
        <f t="shared" si="552"/>
        <v>0</v>
      </c>
      <c r="H2704" s="85">
        <v>0</v>
      </c>
      <c r="I2704" s="360">
        <f t="shared" si="553"/>
        <v>0</v>
      </c>
      <c r="J2704" s="89">
        <v>0</v>
      </c>
      <c r="K2704" s="244">
        <f t="shared" si="549"/>
        <v>0</v>
      </c>
      <c r="L2704" s="93">
        <f t="shared" si="554"/>
        <v>0</v>
      </c>
      <c r="M2704" s="375">
        <f t="shared" si="555"/>
        <v>0</v>
      </c>
      <c r="N2704" s="225" t="b">
        <f t="shared" si="542"/>
        <v>0</v>
      </c>
      <c r="O2704" s="36"/>
      <c r="P2704" s="36"/>
      <c r="Q2704" s="36"/>
      <c r="R2704" s="36"/>
    </row>
    <row r="2705" spans="1:18" s="8" customFormat="1" ht="16.5" hidden="1" customHeight="1" x14ac:dyDescent="0.35">
      <c r="A2705" s="122" t="str">
        <f>'SOW Units'!B229</f>
        <v>10-15.a.</v>
      </c>
      <c r="B2705" s="542" t="str">
        <f>IF('SOW Units'!C229="","",'SOW Units'!C229)</f>
        <v>Clean Overburden Used As Backfill, Compaction and Testing ≤ 300 cubic yards</v>
      </c>
      <c r="C2705" s="543"/>
      <c r="D2705" s="57" t="str">
        <f>IF('SOW Units'!E229="","",'SOW Units'!E229)</f>
        <v>Per Cubic Yard</v>
      </c>
      <c r="E2705" s="82">
        <f>'SOW Units'!N229</f>
        <v>0</v>
      </c>
      <c r="F2705" s="34">
        <f>'SOW Units'!G229</f>
        <v>14.58</v>
      </c>
      <c r="G2705" s="244">
        <f t="shared" si="552"/>
        <v>0</v>
      </c>
      <c r="H2705" s="85">
        <v>0</v>
      </c>
      <c r="I2705" s="360">
        <f t="shared" si="553"/>
        <v>0</v>
      </c>
      <c r="J2705" s="89">
        <v>0</v>
      </c>
      <c r="K2705" s="244">
        <f t="shared" si="549"/>
        <v>0</v>
      </c>
      <c r="L2705" s="93">
        <f t="shared" si="554"/>
        <v>0</v>
      </c>
      <c r="M2705" s="375">
        <f t="shared" si="555"/>
        <v>0</v>
      </c>
      <c r="N2705" s="225" t="b">
        <f t="shared" si="542"/>
        <v>0</v>
      </c>
      <c r="O2705" s="36"/>
      <c r="P2705" s="36"/>
      <c r="Q2705" s="36"/>
      <c r="R2705" s="36"/>
    </row>
    <row r="2706" spans="1:18" s="8" customFormat="1" ht="16.5" hidden="1" customHeight="1" x14ac:dyDescent="0.35">
      <c r="A2706" s="122" t="str">
        <f>'SOW Units'!B230</f>
        <v>10-15.b.</v>
      </c>
      <c r="B2706" s="542" t="str">
        <f>IF('SOW Units'!C230="","",'SOW Units'!C230)</f>
        <v>Clean Overburden Used As Backfill, Compaction and Testing &gt; 300 cubic yards</v>
      </c>
      <c r="C2706" s="543"/>
      <c r="D2706" s="57" t="str">
        <f>IF('SOW Units'!E230="","",'SOW Units'!E230)</f>
        <v>Per Cubic Yard</v>
      </c>
      <c r="E2706" s="82">
        <f>'SOW Units'!N230</f>
        <v>0</v>
      </c>
      <c r="F2706" s="34">
        <f>'SOW Units'!G230</f>
        <v>14.58</v>
      </c>
      <c r="G2706" s="244">
        <f t="shared" si="552"/>
        <v>0</v>
      </c>
      <c r="H2706" s="85">
        <v>0</v>
      </c>
      <c r="I2706" s="360">
        <f t="shared" si="553"/>
        <v>0</v>
      </c>
      <c r="J2706" s="89">
        <v>0</v>
      </c>
      <c r="K2706" s="244">
        <f t="shared" si="549"/>
        <v>0</v>
      </c>
      <c r="L2706" s="93">
        <f t="shared" si="554"/>
        <v>0</v>
      </c>
      <c r="M2706" s="375">
        <f t="shared" si="555"/>
        <v>0</v>
      </c>
      <c r="N2706" s="225" t="b">
        <f t="shared" si="542"/>
        <v>0</v>
      </c>
      <c r="O2706" s="36"/>
      <c r="P2706" s="36"/>
      <c r="Q2706" s="36"/>
      <c r="R2706" s="36"/>
    </row>
    <row r="2707" spans="1:18" s="8" customFormat="1" ht="16.5" hidden="1" customHeight="1" x14ac:dyDescent="0.35">
      <c r="A2707" s="122" t="str">
        <f>'SOW Units'!B231</f>
        <v>10-16.</v>
      </c>
      <c r="B2707" s="542" t="str">
        <f>IF('SOW Units'!C231="","",'SOW Units'!C231)</f>
        <v>Pea Gravel</v>
      </c>
      <c r="C2707" s="543"/>
      <c r="D2707" s="57" t="str">
        <f>IF('SOW Units'!E231="","",'SOW Units'!E231)</f>
        <v>Per Ton</v>
      </c>
      <c r="E2707" s="82">
        <f>'SOW Units'!N231</f>
        <v>0</v>
      </c>
      <c r="F2707" s="34">
        <f>'SOW Units'!G231</f>
        <v>69.3</v>
      </c>
      <c r="G2707" s="244">
        <f t="shared" si="552"/>
        <v>0</v>
      </c>
      <c r="H2707" s="85">
        <v>0</v>
      </c>
      <c r="I2707" s="360">
        <f t="shared" si="553"/>
        <v>0</v>
      </c>
      <c r="J2707" s="89">
        <v>0</v>
      </c>
      <c r="K2707" s="244">
        <f t="shared" si="549"/>
        <v>0</v>
      </c>
      <c r="L2707" s="93">
        <f t="shared" si="554"/>
        <v>0</v>
      </c>
      <c r="M2707" s="375">
        <f t="shared" si="555"/>
        <v>0</v>
      </c>
      <c r="N2707" s="225" t="b">
        <f t="shared" si="542"/>
        <v>0</v>
      </c>
      <c r="O2707" s="36"/>
      <c r="P2707" s="36"/>
      <c r="Q2707" s="36"/>
      <c r="R2707" s="36"/>
    </row>
    <row r="2708" spans="1:18" s="8" customFormat="1" ht="16.5" hidden="1" customHeight="1" x14ac:dyDescent="0.35">
      <c r="A2708" s="122" t="str">
        <f>'SOW Units'!B232</f>
        <v>10-17.</v>
      </c>
      <c r="B2708" s="542" t="str">
        <f>IF('SOW Units'!C232="","",'SOW Units'!C232)</f>
        <v>#57 Stone</v>
      </c>
      <c r="C2708" s="543"/>
      <c r="D2708" s="57" t="str">
        <f>IF('SOW Units'!E232="","",'SOW Units'!E232)</f>
        <v>Per Ton</v>
      </c>
      <c r="E2708" s="82">
        <f>'SOW Units'!N232</f>
        <v>0</v>
      </c>
      <c r="F2708" s="34">
        <f>'SOW Units'!G232</f>
        <v>57.75</v>
      </c>
      <c r="G2708" s="244">
        <f t="shared" si="552"/>
        <v>0</v>
      </c>
      <c r="H2708" s="85">
        <v>0</v>
      </c>
      <c r="I2708" s="360">
        <f t="shared" si="553"/>
        <v>0</v>
      </c>
      <c r="J2708" s="89">
        <v>0</v>
      </c>
      <c r="K2708" s="244">
        <f t="shared" si="549"/>
        <v>0</v>
      </c>
      <c r="L2708" s="93">
        <f t="shared" si="554"/>
        <v>0</v>
      </c>
      <c r="M2708" s="375">
        <f t="shared" si="555"/>
        <v>0</v>
      </c>
      <c r="N2708" s="225" t="b">
        <f t="shared" si="542"/>
        <v>0</v>
      </c>
      <c r="O2708" s="36"/>
      <c r="P2708" s="36"/>
      <c r="Q2708" s="36"/>
      <c r="R2708" s="36"/>
    </row>
    <row r="2709" spans="1:18" s="9" customFormat="1" ht="16.5" hidden="1" customHeight="1" x14ac:dyDescent="0.35">
      <c r="A2709" s="122" t="str">
        <f>'SOW Units'!B233</f>
        <v>10-18.</v>
      </c>
      <c r="B2709" s="542" t="str">
        <f>IF('SOW Units'!C233="","",'SOW Units'!C233)</f>
        <v>Dewatering System, up to 12 well points (includes installation)</v>
      </c>
      <c r="C2709" s="543"/>
      <c r="D2709" s="57" t="str">
        <f>IF('SOW Units'!E233="","",'SOW Units'!E233)</f>
        <v>Per Day</v>
      </c>
      <c r="E2709" s="82">
        <f>'SOW Units'!N233</f>
        <v>0</v>
      </c>
      <c r="F2709" s="34">
        <f>'SOW Units'!G233</f>
        <v>4630.5</v>
      </c>
      <c r="G2709" s="244">
        <f t="shared" si="552"/>
        <v>0</v>
      </c>
      <c r="H2709" s="85">
        <v>0</v>
      </c>
      <c r="I2709" s="360">
        <f t="shared" si="553"/>
        <v>0</v>
      </c>
      <c r="J2709" s="89">
        <v>0</v>
      </c>
      <c r="K2709" s="244">
        <f t="shared" si="549"/>
        <v>0</v>
      </c>
      <c r="L2709" s="93">
        <f t="shared" si="554"/>
        <v>0</v>
      </c>
      <c r="M2709" s="375">
        <f t="shared" si="555"/>
        <v>0</v>
      </c>
      <c r="N2709" s="225" t="b">
        <f t="shared" si="542"/>
        <v>0</v>
      </c>
      <c r="O2709" s="45"/>
      <c r="P2709" s="45"/>
      <c r="Q2709" s="45"/>
      <c r="R2709" s="45"/>
    </row>
    <row r="2710" spans="1:18" s="8" customFormat="1" ht="16.5" hidden="1" customHeight="1" x14ac:dyDescent="0.35">
      <c r="A2710" s="122" t="str">
        <f>'SOW Units'!B234</f>
        <v>10-19.</v>
      </c>
      <c r="B2710" s="542" t="str">
        <f>IF('SOW Units'!C234="","",'SOW Units'!C234)</f>
        <v>Additional Dewatering System Well Points (2) (includes installation)</v>
      </c>
      <c r="C2710" s="543"/>
      <c r="D2710" s="57" t="str">
        <f>IF('SOW Units'!E234="","",'SOW Units'!E234)</f>
        <v>Per Day</v>
      </c>
      <c r="E2710" s="82">
        <f>'SOW Units'!N234</f>
        <v>0</v>
      </c>
      <c r="F2710" s="34">
        <f>'SOW Units'!G234</f>
        <v>346.5</v>
      </c>
      <c r="G2710" s="244">
        <f t="shared" si="552"/>
        <v>0</v>
      </c>
      <c r="H2710" s="85">
        <v>0</v>
      </c>
      <c r="I2710" s="360">
        <f t="shared" si="553"/>
        <v>0</v>
      </c>
      <c r="J2710" s="89">
        <v>0</v>
      </c>
      <c r="K2710" s="244">
        <f t="shared" si="549"/>
        <v>0</v>
      </c>
      <c r="L2710" s="93">
        <f t="shared" si="554"/>
        <v>0</v>
      </c>
      <c r="M2710" s="375">
        <f t="shared" si="555"/>
        <v>0</v>
      </c>
      <c r="N2710" s="225" t="b">
        <f t="shared" si="542"/>
        <v>0</v>
      </c>
      <c r="O2710" s="36"/>
      <c r="P2710" s="36"/>
      <c r="Q2710" s="36"/>
      <c r="R2710" s="36"/>
    </row>
    <row r="2711" spans="1:18" s="8" customFormat="1" ht="16.5" hidden="1" customHeight="1" x14ac:dyDescent="0.35">
      <c r="A2711" s="122" t="str">
        <f>'SOW Units'!B235</f>
        <v>10-20.</v>
      </c>
      <c r="B2711" s="542" t="str">
        <f>IF('SOW Units'!C235="","",'SOW Units'!C235)</f>
        <v>Dewatering System, up to 12 well points (includes installation)</v>
      </c>
      <c r="C2711" s="543"/>
      <c r="D2711" s="57" t="str">
        <f>IF('SOW Units'!E235="","",'SOW Units'!E235)</f>
        <v>Per Week</v>
      </c>
      <c r="E2711" s="82">
        <f>'SOW Units'!N235</f>
        <v>0</v>
      </c>
      <c r="F2711" s="34">
        <f>'SOW Units'!G235</f>
        <v>7640.32</v>
      </c>
      <c r="G2711" s="244">
        <f t="shared" si="552"/>
        <v>0</v>
      </c>
      <c r="H2711" s="85">
        <v>0</v>
      </c>
      <c r="I2711" s="360">
        <f t="shared" si="553"/>
        <v>0</v>
      </c>
      <c r="J2711" s="89">
        <v>0</v>
      </c>
      <c r="K2711" s="244">
        <f t="shared" si="549"/>
        <v>0</v>
      </c>
      <c r="L2711" s="93">
        <f t="shared" si="554"/>
        <v>0</v>
      </c>
      <c r="M2711" s="375">
        <f t="shared" si="555"/>
        <v>0</v>
      </c>
      <c r="N2711" s="225" t="b">
        <f t="shared" si="542"/>
        <v>0</v>
      </c>
      <c r="O2711" s="36"/>
      <c r="P2711" s="36"/>
      <c r="Q2711" s="36"/>
      <c r="R2711" s="36"/>
    </row>
    <row r="2712" spans="1:18" s="9" customFormat="1" ht="16.5" hidden="1" customHeight="1" x14ac:dyDescent="0.35">
      <c r="A2712" s="122" t="str">
        <f>'SOW Units'!B236</f>
        <v>10-21.</v>
      </c>
      <c r="B2712" s="542" t="str">
        <f>IF('SOW Units'!C236="","",'SOW Units'!C236)</f>
        <v>Additional Dewatering System Well Points (2) (includes installation)</v>
      </c>
      <c r="C2712" s="543"/>
      <c r="D2712" s="57" t="str">
        <f>IF('SOW Units'!E236="","",'SOW Units'!E236)</f>
        <v>Per Week</v>
      </c>
      <c r="E2712" s="82">
        <f>'SOW Units'!N236</f>
        <v>0</v>
      </c>
      <c r="F2712" s="34">
        <f>'SOW Units'!G236</f>
        <v>382.01</v>
      </c>
      <c r="G2712" s="244">
        <f t="shared" si="552"/>
        <v>0</v>
      </c>
      <c r="H2712" s="85">
        <v>0</v>
      </c>
      <c r="I2712" s="360">
        <f t="shared" si="553"/>
        <v>0</v>
      </c>
      <c r="J2712" s="89">
        <v>0</v>
      </c>
      <c r="K2712" s="244">
        <f t="shared" si="549"/>
        <v>0</v>
      </c>
      <c r="L2712" s="93">
        <f t="shared" si="554"/>
        <v>0</v>
      </c>
      <c r="M2712" s="375">
        <f t="shared" si="555"/>
        <v>0</v>
      </c>
      <c r="N2712" s="225" t="b">
        <f t="shared" si="542"/>
        <v>0</v>
      </c>
      <c r="O2712" s="45"/>
      <c r="P2712" s="45"/>
      <c r="Q2712" s="45"/>
      <c r="R2712" s="45"/>
    </row>
    <row r="2713" spans="1:18" s="9" customFormat="1" ht="16.5" hidden="1" customHeight="1" x14ac:dyDescent="0.35">
      <c r="A2713" s="122" t="str">
        <f>'SOW Units'!B237</f>
        <v>10-22.</v>
      </c>
      <c r="B2713" s="542" t="str">
        <f>IF('SOW Units'!C237="","",'SOW Units'!C237)</f>
        <v>Dewatering System, up to 12 well points (includes installation)</v>
      </c>
      <c r="C2713" s="543"/>
      <c r="D2713" s="57" t="str">
        <f>IF('SOW Units'!E237="","",'SOW Units'!E237)</f>
        <v>Per Month</v>
      </c>
      <c r="E2713" s="82">
        <f>'SOW Units'!N237</f>
        <v>0</v>
      </c>
      <c r="F2713" s="34">
        <f>'SOW Units'!G237</f>
        <v>9029.4699999999993</v>
      </c>
      <c r="G2713" s="244">
        <f t="shared" si="552"/>
        <v>0</v>
      </c>
      <c r="H2713" s="85">
        <v>0</v>
      </c>
      <c r="I2713" s="360">
        <f t="shared" si="553"/>
        <v>0</v>
      </c>
      <c r="J2713" s="89">
        <v>0</v>
      </c>
      <c r="K2713" s="244">
        <f t="shared" si="549"/>
        <v>0</v>
      </c>
      <c r="L2713" s="93">
        <f t="shared" si="554"/>
        <v>0</v>
      </c>
      <c r="M2713" s="375">
        <f t="shared" si="555"/>
        <v>0</v>
      </c>
      <c r="N2713" s="225" t="b">
        <f t="shared" si="542"/>
        <v>0</v>
      </c>
      <c r="O2713" s="45"/>
      <c r="P2713" s="45"/>
      <c r="Q2713" s="45"/>
      <c r="R2713" s="45"/>
    </row>
    <row r="2714" spans="1:18" s="8" customFormat="1" ht="16.5" hidden="1" customHeight="1" x14ac:dyDescent="0.35">
      <c r="A2714" s="122" t="str">
        <f>'SOW Units'!B238</f>
        <v>10-23.</v>
      </c>
      <c r="B2714" s="542" t="str">
        <f>IF('SOW Units'!C238="","",'SOW Units'!C238)</f>
        <v>Additional Dewatering System Well Points (2) (includes installation)</v>
      </c>
      <c r="C2714" s="543"/>
      <c r="D2714" s="57" t="str">
        <f>IF('SOW Units'!E238="","",'SOW Units'!E238)</f>
        <v>Per Month</v>
      </c>
      <c r="E2714" s="82">
        <f>'SOW Units'!N238</f>
        <v>0</v>
      </c>
      <c r="F2714" s="34">
        <f>'SOW Units'!G238</f>
        <v>382.01</v>
      </c>
      <c r="G2714" s="244">
        <f t="shared" si="552"/>
        <v>0</v>
      </c>
      <c r="H2714" s="85">
        <v>0</v>
      </c>
      <c r="I2714" s="360">
        <f t="shared" si="553"/>
        <v>0</v>
      </c>
      <c r="J2714" s="89">
        <v>0</v>
      </c>
      <c r="K2714" s="244">
        <f t="shared" si="549"/>
        <v>0</v>
      </c>
      <c r="L2714" s="93">
        <f t="shared" si="554"/>
        <v>0</v>
      </c>
      <c r="M2714" s="375">
        <f t="shared" si="555"/>
        <v>0</v>
      </c>
      <c r="N2714" s="225" t="b">
        <f t="shared" si="542"/>
        <v>0</v>
      </c>
      <c r="O2714" s="36"/>
      <c r="P2714" s="36"/>
      <c r="Q2714" s="36"/>
      <c r="R2714" s="36"/>
    </row>
    <row r="2715" spans="1:18" s="9" customFormat="1" ht="17.25" hidden="1" customHeight="1" x14ac:dyDescent="0.35">
      <c r="A2715" s="253" t="str">
        <f>'SOW Units'!B239</f>
        <v>11.</v>
      </c>
      <c r="B2715" s="560" t="str">
        <f>IF('SOW Units'!C239="","",'SOW Units'!C239)</f>
        <v>PETROLEUM STORAGE TANK REMOVAL AND DISPOSAL</v>
      </c>
      <c r="C2715" s="561"/>
      <c r="D2715" s="206" t="str">
        <f>IF('SOW Units'!E239="","",'SOW Units'!E239)</f>
        <v/>
      </c>
      <c r="E2715" s="207"/>
      <c r="F2715" s="194"/>
      <c r="G2715" s="243"/>
      <c r="H2715" s="208"/>
      <c r="I2715" s="359"/>
      <c r="J2715" s="196"/>
      <c r="K2715" s="243"/>
      <c r="L2715" s="209"/>
      <c r="M2715" s="374"/>
      <c r="N2715" s="225" t="b">
        <f t="shared" si="542"/>
        <v>0</v>
      </c>
      <c r="O2715" s="45"/>
      <c r="P2715" s="45"/>
      <c r="Q2715" s="45"/>
      <c r="R2715" s="45"/>
    </row>
    <row r="2716" spans="1:18" s="9" customFormat="1" ht="16.5" hidden="1" customHeight="1" x14ac:dyDescent="0.35">
      <c r="A2716" s="122" t="str">
        <f>'SOW Units'!B240</f>
        <v>11-1.</v>
      </c>
      <c r="B2716" s="542" t="str">
        <f>IF('SOW Units'!C240="","",'SOW Units'!C240)</f>
        <v>Remove and Dispose Petroleum Storage Tank - ≤ 1,000 gal. capacity</v>
      </c>
      <c r="C2716" s="543"/>
      <c r="D2716" s="57" t="str">
        <f>IF('SOW Units'!E240="","",'SOW Units'!E240)</f>
        <v>Per Tank</v>
      </c>
      <c r="E2716" s="82">
        <f>'SOW Units'!N240</f>
        <v>0</v>
      </c>
      <c r="F2716" s="34">
        <f>'SOW Units'!G240</f>
        <v>1157.6199999999999</v>
      </c>
      <c r="G2716" s="244">
        <f t="shared" ref="G2716:G2719" si="556">$F2716*E2716</f>
        <v>0</v>
      </c>
      <c r="H2716" s="85">
        <v>0</v>
      </c>
      <c r="I2716" s="360">
        <f t="shared" ref="I2716:I2719" si="557">H2716*F2716</f>
        <v>0</v>
      </c>
      <c r="J2716" s="89">
        <v>0</v>
      </c>
      <c r="K2716" s="244">
        <f t="shared" si="549"/>
        <v>0</v>
      </c>
      <c r="L2716" s="93">
        <f t="shared" ref="L2716:L2719" si="558">E2716-H2716-J2716</f>
        <v>0</v>
      </c>
      <c r="M2716" s="375">
        <f t="shared" ref="M2716:M2719" si="559">G2716-I2716-K2716</f>
        <v>0</v>
      </c>
      <c r="N2716" s="225" t="b">
        <f t="shared" si="542"/>
        <v>0</v>
      </c>
      <c r="O2716" s="45"/>
      <c r="P2716" s="45"/>
      <c r="Q2716" s="45"/>
      <c r="R2716" s="45"/>
    </row>
    <row r="2717" spans="1:18" s="9" customFormat="1" ht="16.5" hidden="1" customHeight="1" x14ac:dyDescent="0.35">
      <c r="A2717" s="122" t="str">
        <f>'SOW Units'!B241</f>
        <v>11-2.</v>
      </c>
      <c r="B2717" s="542" t="str">
        <f>IF('SOW Units'!C241="","",'SOW Units'!C241)</f>
        <v>Remove and Dispose Petroleum Storage Tank - &gt; 1,000 to 5,000 gal. capacity</v>
      </c>
      <c r="C2717" s="543"/>
      <c r="D2717" s="57" t="str">
        <f>IF('SOW Units'!E241="","",'SOW Units'!E241)</f>
        <v>Per Tank</v>
      </c>
      <c r="E2717" s="82">
        <f>'SOW Units'!N241</f>
        <v>0</v>
      </c>
      <c r="F2717" s="34">
        <f>'SOW Units'!G241</f>
        <v>1852.2</v>
      </c>
      <c r="G2717" s="244">
        <f t="shared" si="556"/>
        <v>0</v>
      </c>
      <c r="H2717" s="85">
        <v>0</v>
      </c>
      <c r="I2717" s="360">
        <f t="shared" si="557"/>
        <v>0</v>
      </c>
      <c r="J2717" s="89">
        <v>0</v>
      </c>
      <c r="K2717" s="244">
        <f t="shared" si="549"/>
        <v>0</v>
      </c>
      <c r="L2717" s="93">
        <f t="shared" si="558"/>
        <v>0</v>
      </c>
      <c r="M2717" s="375">
        <f t="shared" si="559"/>
        <v>0</v>
      </c>
      <c r="N2717" s="225" t="b">
        <f t="shared" si="542"/>
        <v>0</v>
      </c>
      <c r="O2717" s="45"/>
      <c r="P2717" s="45"/>
      <c r="Q2717" s="45"/>
      <c r="R2717" s="45"/>
    </row>
    <row r="2718" spans="1:18" s="8" customFormat="1" ht="16.5" hidden="1" customHeight="1" x14ac:dyDescent="0.35">
      <c r="A2718" s="122" t="str">
        <f>'SOW Units'!B242</f>
        <v>11-3.</v>
      </c>
      <c r="B2718" s="542" t="str">
        <f>IF('SOW Units'!C242="","",'SOW Units'!C242)</f>
        <v>Remove and Dispose Petroleum Storage Tank - &gt; 5,000 to 10,000 gal. capacity</v>
      </c>
      <c r="C2718" s="543"/>
      <c r="D2718" s="57" t="str">
        <f>IF('SOW Units'!E242="","",'SOW Units'!E242)</f>
        <v>Per Tank</v>
      </c>
      <c r="E2718" s="82">
        <f>'SOW Units'!N242</f>
        <v>0</v>
      </c>
      <c r="F2718" s="34">
        <f>'SOW Units'!G242</f>
        <v>2431.0100000000002</v>
      </c>
      <c r="G2718" s="244">
        <f t="shared" si="556"/>
        <v>0</v>
      </c>
      <c r="H2718" s="85">
        <v>0</v>
      </c>
      <c r="I2718" s="360">
        <f t="shared" si="557"/>
        <v>0</v>
      </c>
      <c r="J2718" s="89">
        <v>0</v>
      </c>
      <c r="K2718" s="244">
        <f t="shared" si="549"/>
        <v>0</v>
      </c>
      <c r="L2718" s="93">
        <f t="shared" si="558"/>
        <v>0</v>
      </c>
      <c r="M2718" s="375">
        <f t="shared" si="559"/>
        <v>0</v>
      </c>
      <c r="N2718" s="225" t="b">
        <f t="shared" si="542"/>
        <v>0</v>
      </c>
      <c r="O2718" s="36"/>
      <c r="P2718" s="36"/>
      <c r="Q2718" s="36"/>
      <c r="R2718" s="36"/>
    </row>
    <row r="2719" spans="1:18" s="8" customFormat="1" ht="16.5" hidden="1" customHeight="1" x14ac:dyDescent="0.35">
      <c r="A2719" s="122" t="str">
        <f>'SOW Units'!B243</f>
        <v>11-4.</v>
      </c>
      <c r="B2719" s="542" t="str">
        <f>IF('SOW Units'!C243="","",'SOW Units'!C243)</f>
        <v>Remove and Dispose Petroleum Storage Tank - &gt; 10,000 gal. capacity</v>
      </c>
      <c r="C2719" s="543"/>
      <c r="D2719" s="57" t="str">
        <f>IF('SOW Units'!E243="","",'SOW Units'!E243)</f>
        <v>Per Tank</v>
      </c>
      <c r="E2719" s="82">
        <f>'SOW Units'!N243</f>
        <v>0</v>
      </c>
      <c r="F2719" s="34">
        <f>'SOW Units'!G243</f>
        <v>4283.21</v>
      </c>
      <c r="G2719" s="244">
        <f t="shared" si="556"/>
        <v>0</v>
      </c>
      <c r="H2719" s="85">
        <v>0</v>
      </c>
      <c r="I2719" s="360">
        <f t="shared" si="557"/>
        <v>0</v>
      </c>
      <c r="J2719" s="89">
        <v>0</v>
      </c>
      <c r="K2719" s="244">
        <f t="shared" si="549"/>
        <v>0</v>
      </c>
      <c r="L2719" s="93">
        <f t="shared" si="558"/>
        <v>0</v>
      </c>
      <c r="M2719" s="375">
        <f t="shared" si="559"/>
        <v>0</v>
      </c>
      <c r="N2719" s="225" t="b">
        <f t="shared" si="542"/>
        <v>0</v>
      </c>
      <c r="O2719" s="36"/>
      <c r="P2719" s="36"/>
      <c r="Q2719" s="36"/>
      <c r="R2719" s="36"/>
    </row>
    <row r="2720" spans="1:18" s="8" customFormat="1" ht="17.25" hidden="1" customHeight="1" x14ac:dyDescent="0.35">
      <c r="A2720" s="253" t="str">
        <f>'SOW Units'!B244</f>
        <v>12.</v>
      </c>
      <c r="B2720" s="560" t="str">
        <f>IF('SOW Units'!C244="","",'SOW Units'!C244)</f>
        <v xml:space="preserve">DEBRIS, WASTE AND PRODUCT REMOVAL AND DISPOSAL </v>
      </c>
      <c r="C2720" s="561"/>
      <c r="D2720" s="206" t="str">
        <f>IF('SOW Units'!E244="","",'SOW Units'!E244)</f>
        <v/>
      </c>
      <c r="E2720" s="207"/>
      <c r="F2720" s="194"/>
      <c r="G2720" s="243"/>
      <c r="H2720" s="208"/>
      <c r="I2720" s="359"/>
      <c r="J2720" s="196"/>
      <c r="K2720" s="243"/>
      <c r="L2720" s="209"/>
      <c r="M2720" s="374"/>
      <c r="N2720" s="225" t="b">
        <f t="shared" si="542"/>
        <v>0</v>
      </c>
      <c r="O2720" s="36"/>
      <c r="P2720" s="36"/>
      <c r="Q2720" s="36"/>
      <c r="R2720" s="36"/>
    </row>
    <row r="2721" spans="1:18" s="9" customFormat="1" ht="16.5" hidden="1" customHeight="1" x14ac:dyDescent="0.35">
      <c r="A2721" s="122" t="str">
        <f>'SOW Units'!B245</f>
        <v>12-1.</v>
      </c>
      <c r="B2721" s="542" t="str">
        <f>IF('SOW Units'!C245="","",'SOW Units'!C245)</f>
        <v>Removal and Loading of Asphalt and/or Concrete - up to 4 inch thickness</v>
      </c>
      <c r="C2721" s="543"/>
      <c r="D2721" s="57" t="str">
        <f>IF('SOW Units'!E245="","",'SOW Units'!E245)</f>
        <v>Per Square Foot</v>
      </c>
      <c r="E2721" s="82">
        <f>'SOW Units'!N245</f>
        <v>0</v>
      </c>
      <c r="F2721" s="34">
        <f>'SOW Units'!G245</f>
        <v>3.32</v>
      </c>
      <c r="G2721" s="244">
        <f t="shared" ref="G2721:G2738" si="560">$F2721*E2721</f>
        <v>0</v>
      </c>
      <c r="H2721" s="85">
        <v>0</v>
      </c>
      <c r="I2721" s="360">
        <f t="shared" ref="I2721:I2738" si="561">H2721*F2721</f>
        <v>0</v>
      </c>
      <c r="J2721" s="89">
        <v>0</v>
      </c>
      <c r="K2721" s="244">
        <f t="shared" si="549"/>
        <v>0</v>
      </c>
      <c r="L2721" s="93">
        <f t="shared" ref="L2721:L2738" si="562">E2721-H2721-J2721</f>
        <v>0</v>
      </c>
      <c r="M2721" s="375">
        <f t="shared" ref="M2721:M2738" si="563">G2721-I2721-K2721</f>
        <v>0</v>
      </c>
      <c r="N2721" s="225" t="b">
        <f t="shared" si="542"/>
        <v>0</v>
      </c>
      <c r="O2721" s="45"/>
      <c r="P2721" s="45"/>
      <c r="Q2721" s="45"/>
      <c r="R2721" s="45"/>
    </row>
    <row r="2722" spans="1:18" s="9" customFormat="1" ht="16.5" hidden="1" customHeight="1" x14ac:dyDescent="0.35">
      <c r="A2722" s="122" t="str">
        <f>'SOW Units'!B246</f>
        <v>12-2.</v>
      </c>
      <c r="B2722" s="542" t="str">
        <f>IF('SOW Units'!C246="","",'SOW Units'!C246)</f>
        <v xml:space="preserve">Additional Removal/Loading Cost for Concrete - &gt; 4 inch thickness </v>
      </c>
      <c r="C2722" s="543"/>
      <c r="D2722" s="57" t="str">
        <f>IF('SOW Units'!E246="","",'SOW Units'!E246)</f>
        <v>Per Square Foot</v>
      </c>
      <c r="E2722" s="82">
        <f>'SOW Units'!N246</f>
        <v>0</v>
      </c>
      <c r="F2722" s="34">
        <f>'SOW Units'!G246</f>
        <v>4</v>
      </c>
      <c r="G2722" s="244">
        <f t="shared" si="560"/>
        <v>0</v>
      </c>
      <c r="H2722" s="85">
        <v>0</v>
      </c>
      <c r="I2722" s="360">
        <f t="shared" si="561"/>
        <v>0</v>
      </c>
      <c r="J2722" s="89">
        <v>0</v>
      </c>
      <c r="K2722" s="244">
        <f t="shared" si="549"/>
        <v>0</v>
      </c>
      <c r="L2722" s="93">
        <f t="shared" si="562"/>
        <v>0</v>
      </c>
      <c r="M2722" s="375">
        <f t="shared" si="563"/>
        <v>0</v>
      </c>
      <c r="N2722" s="225" t="b">
        <f t="shared" si="542"/>
        <v>0</v>
      </c>
      <c r="O2722" s="45"/>
      <c r="P2722" s="45"/>
      <c r="Q2722" s="45"/>
      <c r="R2722" s="45"/>
    </row>
    <row r="2723" spans="1:18" s="9" customFormat="1" ht="16.5" hidden="1" customHeight="1" x14ac:dyDescent="0.35">
      <c r="A2723" s="122" t="str">
        <f>'SOW Units'!B247</f>
        <v>12-3.</v>
      </c>
      <c r="B2723" s="542" t="str">
        <f>IF('SOW Units'!C247="","",'SOW Units'!C247)</f>
        <v xml:space="preserve">Loading, Transport and Disposal/Recycle Clean Overburden </v>
      </c>
      <c r="C2723" s="543"/>
      <c r="D2723" s="57" t="str">
        <f>IF('SOW Units'!E247="","",'SOW Units'!E247)</f>
        <v>Per Ton</v>
      </c>
      <c r="E2723" s="82">
        <f>'SOW Units'!N247</f>
        <v>0</v>
      </c>
      <c r="F2723" s="34">
        <f>'SOW Units'!G247</f>
        <v>55</v>
      </c>
      <c r="G2723" s="244">
        <f t="shared" si="560"/>
        <v>0</v>
      </c>
      <c r="H2723" s="85">
        <v>0</v>
      </c>
      <c r="I2723" s="360">
        <f t="shared" si="561"/>
        <v>0</v>
      </c>
      <c r="J2723" s="89">
        <v>0</v>
      </c>
      <c r="K2723" s="244">
        <f t="shared" si="549"/>
        <v>0</v>
      </c>
      <c r="L2723" s="93">
        <f t="shared" si="562"/>
        <v>0</v>
      </c>
      <c r="M2723" s="375">
        <f t="shared" si="563"/>
        <v>0</v>
      </c>
      <c r="N2723" s="225" t="b">
        <f t="shared" si="542"/>
        <v>0</v>
      </c>
      <c r="O2723" s="45"/>
      <c r="P2723" s="45"/>
      <c r="Q2723" s="45"/>
      <c r="R2723" s="45"/>
    </row>
    <row r="2724" spans="1:18" s="8" customFormat="1" ht="16.5" hidden="1" customHeight="1" x14ac:dyDescent="0.35">
      <c r="A2724" s="122" t="str">
        <f>'SOW Units'!B248</f>
        <v>12-4.</v>
      </c>
      <c r="B2724" s="542" t="str">
        <f>IF('SOW Units'!C248="","",'SOW Units'!C248)</f>
        <v xml:space="preserve">Transport and Disposal of Clean Concrete </v>
      </c>
      <c r="C2724" s="543"/>
      <c r="D2724" s="57" t="str">
        <f>IF('SOW Units'!E248="","",'SOW Units'!E248)</f>
        <v>Per Ton</v>
      </c>
      <c r="E2724" s="82">
        <f>'SOW Units'!N248</f>
        <v>0</v>
      </c>
      <c r="F2724" s="34">
        <f>'SOW Units'!G248</f>
        <v>44</v>
      </c>
      <c r="G2724" s="244">
        <f t="shared" si="560"/>
        <v>0</v>
      </c>
      <c r="H2724" s="85">
        <v>0</v>
      </c>
      <c r="I2724" s="360">
        <f t="shared" si="561"/>
        <v>0</v>
      </c>
      <c r="J2724" s="89">
        <v>0</v>
      </c>
      <c r="K2724" s="244">
        <f t="shared" si="549"/>
        <v>0</v>
      </c>
      <c r="L2724" s="93">
        <f t="shared" si="562"/>
        <v>0</v>
      </c>
      <c r="M2724" s="375">
        <f t="shared" si="563"/>
        <v>0</v>
      </c>
      <c r="N2724" s="225" t="b">
        <f t="shared" si="542"/>
        <v>0</v>
      </c>
      <c r="O2724" s="36"/>
      <c r="P2724" s="36"/>
      <c r="Q2724" s="36"/>
      <c r="R2724" s="36"/>
    </row>
    <row r="2725" spans="1:18" s="9" customFormat="1" ht="16.5" hidden="1" customHeight="1" x14ac:dyDescent="0.35">
      <c r="A2725" s="122" t="str">
        <f>'SOW Units'!B249</f>
        <v>12-5.</v>
      </c>
      <c r="B2725" s="542" t="str">
        <f>IF('SOW Units'!C249="","",'SOW Units'!C249)</f>
        <v xml:space="preserve">Transport and Disposal of Mixed Debris  </v>
      </c>
      <c r="C2725" s="543"/>
      <c r="D2725" s="57" t="str">
        <f>IF('SOW Units'!E249="","",'SOW Units'!E249)</f>
        <v>Per Ton</v>
      </c>
      <c r="E2725" s="82">
        <f>'SOW Units'!N249</f>
        <v>0</v>
      </c>
      <c r="F2725" s="34">
        <f>'SOW Units'!G249</f>
        <v>55.12</v>
      </c>
      <c r="G2725" s="244">
        <f t="shared" si="560"/>
        <v>0</v>
      </c>
      <c r="H2725" s="85">
        <v>0</v>
      </c>
      <c r="I2725" s="360">
        <f t="shared" si="561"/>
        <v>0</v>
      </c>
      <c r="J2725" s="89">
        <v>0</v>
      </c>
      <c r="K2725" s="244">
        <f t="shared" si="549"/>
        <v>0</v>
      </c>
      <c r="L2725" s="93">
        <f t="shared" si="562"/>
        <v>0</v>
      </c>
      <c r="M2725" s="375">
        <f t="shared" si="563"/>
        <v>0</v>
      </c>
      <c r="N2725" s="225" t="b">
        <f t="shared" si="542"/>
        <v>0</v>
      </c>
      <c r="O2725" s="45"/>
      <c r="P2725" s="45"/>
      <c r="Q2725" s="45"/>
      <c r="R2725" s="45"/>
    </row>
    <row r="2726" spans="1:18" s="9" customFormat="1" ht="16.5" hidden="1" customHeight="1" x14ac:dyDescent="0.35">
      <c r="A2726" s="122" t="str">
        <f>'SOW Units'!B250</f>
        <v>12-6.</v>
      </c>
      <c r="B2726" s="542" t="str">
        <f>IF('SOW Units'!C250="","",'SOW Units'!C250)</f>
        <v>Transport and Disposal of Petroleum Impacted Soil (includes drum)</v>
      </c>
      <c r="C2726" s="543"/>
      <c r="D2726" s="57" t="str">
        <f>IF('SOW Units'!E250="","",'SOW Units'!E250)</f>
        <v>Per Drum</v>
      </c>
      <c r="E2726" s="82">
        <f>'SOW Units'!N250</f>
        <v>0</v>
      </c>
      <c r="F2726" s="34">
        <f>'SOW Units'!G250</f>
        <v>191</v>
      </c>
      <c r="G2726" s="244">
        <f t="shared" si="560"/>
        <v>0</v>
      </c>
      <c r="H2726" s="85">
        <v>0</v>
      </c>
      <c r="I2726" s="360">
        <f t="shared" si="561"/>
        <v>0</v>
      </c>
      <c r="J2726" s="89">
        <v>0</v>
      </c>
      <c r="K2726" s="244">
        <f t="shared" si="549"/>
        <v>0</v>
      </c>
      <c r="L2726" s="93">
        <f t="shared" si="562"/>
        <v>0</v>
      </c>
      <c r="M2726" s="375">
        <f t="shared" si="563"/>
        <v>0</v>
      </c>
      <c r="N2726" s="225" t="b">
        <f t="shared" si="542"/>
        <v>0</v>
      </c>
      <c r="O2726" s="45"/>
      <c r="P2726" s="45"/>
      <c r="Q2726" s="45"/>
      <c r="R2726" s="45"/>
    </row>
    <row r="2727" spans="1:18" s="9" customFormat="1" ht="16.5" hidden="1" customHeight="1" x14ac:dyDescent="0.35">
      <c r="A2727" s="122" t="str">
        <f>'SOW Units'!B251</f>
        <v>12-7.</v>
      </c>
      <c r="B2727" s="542" t="str">
        <f>IF('SOW Units'!C251="","",'SOW Units'!C251)</f>
        <v>Transport Petroleum Impacted Soil (bulk) ≤ 100 miles</v>
      </c>
      <c r="C2727" s="543"/>
      <c r="D2727" s="57" t="str">
        <f>IF('SOW Units'!E251="","",'SOW Units'!E251)</f>
        <v>Per Ton</v>
      </c>
      <c r="E2727" s="82">
        <f>'SOW Units'!N251</f>
        <v>0</v>
      </c>
      <c r="F2727" s="34">
        <f>'SOW Units'!G251</f>
        <v>28</v>
      </c>
      <c r="G2727" s="244">
        <f t="shared" si="560"/>
        <v>0</v>
      </c>
      <c r="H2727" s="85">
        <v>0</v>
      </c>
      <c r="I2727" s="360">
        <f t="shared" si="561"/>
        <v>0</v>
      </c>
      <c r="J2727" s="89">
        <v>0</v>
      </c>
      <c r="K2727" s="244">
        <f t="shared" si="549"/>
        <v>0</v>
      </c>
      <c r="L2727" s="93">
        <f t="shared" si="562"/>
        <v>0</v>
      </c>
      <c r="M2727" s="375">
        <f t="shared" si="563"/>
        <v>0</v>
      </c>
      <c r="N2727" s="225" t="b">
        <f t="shared" si="542"/>
        <v>0</v>
      </c>
      <c r="O2727" s="45"/>
      <c r="P2727" s="45"/>
      <c r="Q2727" s="45"/>
      <c r="R2727" s="45"/>
    </row>
    <row r="2728" spans="1:18" s="9" customFormat="1" ht="16.5" hidden="1" customHeight="1" x14ac:dyDescent="0.35">
      <c r="A2728" s="122" t="str">
        <f>'SOW Units'!B252</f>
        <v>12-8.</v>
      </c>
      <c r="B2728" s="542" t="str">
        <f>IF('SOW Units'!C252="","",'SOW Units'!C252)</f>
        <v>Transport Petroleum Impacted Soil (bulk) &gt; 100 miles</v>
      </c>
      <c r="C2728" s="543"/>
      <c r="D2728" s="57" t="str">
        <f>IF('SOW Units'!E252="","",'SOW Units'!E252)</f>
        <v>Per Ton</v>
      </c>
      <c r="E2728" s="82">
        <f>'SOW Units'!N252</f>
        <v>0</v>
      </c>
      <c r="F2728" s="34">
        <f>'SOW Units'!G252</f>
        <v>40.950000000000003</v>
      </c>
      <c r="G2728" s="244">
        <f t="shared" si="560"/>
        <v>0</v>
      </c>
      <c r="H2728" s="85">
        <v>0</v>
      </c>
      <c r="I2728" s="360">
        <f t="shared" si="561"/>
        <v>0</v>
      </c>
      <c r="J2728" s="89">
        <v>0</v>
      </c>
      <c r="K2728" s="244">
        <f t="shared" si="549"/>
        <v>0</v>
      </c>
      <c r="L2728" s="93">
        <f t="shared" si="562"/>
        <v>0</v>
      </c>
      <c r="M2728" s="375">
        <f t="shared" si="563"/>
        <v>0</v>
      </c>
      <c r="N2728" s="225" t="b">
        <f t="shared" si="542"/>
        <v>0</v>
      </c>
      <c r="O2728" s="45"/>
      <c r="P2728" s="45"/>
      <c r="Q2728" s="45"/>
      <c r="R2728" s="45"/>
    </row>
    <row r="2729" spans="1:18" s="9" customFormat="1" ht="16.5" hidden="1" customHeight="1" x14ac:dyDescent="0.35">
      <c r="A2729" s="122" t="str">
        <f>'SOW Units'!B253</f>
        <v>12-9.</v>
      </c>
      <c r="B2729" s="542" t="str">
        <f>IF('SOW Units'!C253="","",'SOW Units'!C253)</f>
        <v>Disposal of Petroleum Impacted Soil at a Landfill (bulk) ≤ 450 tons</v>
      </c>
      <c r="C2729" s="543"/>
      <c r="D2729" s="57" t="str">
        <f>IF('SOW Units'!E253="","",'SOW Units'!E253)</f>
        <v>Per Ton</v>
      </c>
      <c r="E2729" s="82">
        <f>'SOW Units'!N253</f>
        <v>0</v>
      </c>
      <c r="F2729" s="34">
        <f>'SOW Units'!G253</f>
        <v>32.409999999999997</v>
      </c>
      <c r="G2729" s="244">
        <f t="shared" si="560"/>
        <v>0</v>
      </c>
      <c r="H2729" s="85">
        <v>0</v>
      </c>
      <c r="I2729" s="360">
        <f t="shared" si="561"/>
        <v>0</v>
      </c>
      <c r="J2729" s="89">
        <v>0</v>
      </c>
      <c r="K2729" s="244">
        <f t="shared" si="549"/>
        <v>0</v>
      </c>
      <c r="L2729" s="93">
        <f t="shared" si="562"/>
        <v>0</v>
      </c>
      <c r="M2729" s="375">
        <f t="shared" si="563"/>
        <v>0</v>
      </c>
      <c r="N2729" s="225" t="b">
        <f t="shared" si="542"/>
        <v>0</v>
      </c>
      <c r="O2729" s="45"/>
      <c r="P2729" s="45"/>
      <c r="Q2729" s="45"/>
      <c r="R2729" s="45"/>
    </row>
    <row r="2730" spans="1:18" s="9" customFormat="1" ht="16.5" hidden="1" customHeight="1" x14ac:dyDescent="0.35">
      <c r="A2730" s="122" t="str">
        <f>'SOW Units'!B254</f>
        <v>12-10.</v>
      </c>
      <c r="B2730" s="542" t="str">
        <f>IF('SOW Units'!C254="","",'SOW Units'!C254)</f>
        <v>Disposal of Petroleum Impacted Soil at a Landfill (bulk) &gt; 450 tons</v>
      </c>
      <c r="C2730" s="543"/>
      <c r="D2730" s="57" t="str">
        <f>IF('SOW Units'!E254="","",'SOW Units'!E254)</f>
        <v>Per Ton</v>
      </c>
      <c r="E2730" s="82">
        <f>'SOW Units'!N254</f>
        <v>0</v>
      </c>
      <c r="F2730" s="34">
        <f>'SOW Units'!G254</f>
        <v>32.409999999999997</v>
      </c>
      <c r="G2730" s="244">
        <f t="shared" si="560"/>
        <v>0</v>
      </c>
      <c r="H2730" s="85">
        <v>0</v>
      </c>
      <c r="I2730" s="360">
        <f t="shared" si="561"/>
        <v>0</v>
      </c>
      <c r="J2730" s="89">
        <v>0</v>
      </c>
      <c r="K2730" s="244">
        <f t="shared" si="549"/>
        <v>0</v>
      </c>
      <c r="L2730" s="93">
        <f t="shared" si="562"/>
        <v>0</v>
      </c>
      <c r="M2730" s="375">
        <f t="shared" si="563"/>
        <v>0</v>
      </c>
      <c r="N2730" s="225" t="b">
        <f t="shared" si="542"/>
        <v>0</v>
      </c>
      <c r="O2730" s="45"/>
      <c r="P2730" s="45"/>
      <c r="Q2730" s="45"/>
      <c r="R2730" s="45"/>
    </row>
    <row r="2731" spans="1:18" s="9" customFormat="1" ht="16.5" hidden="1" customHeight="1" x14ac:dyDescent="0.35">
      <c r="A2731" s="122" t="str">
        <f>'SOW Units'!B255</f>
        <v>12-11.</v>
      </c>
      <c r="B2731" s="542" t="str">
        <f>IF('SOW Units'!C255="","",'SOW Units'!C255)</f>
        <v>Disposal of Petroleum Impacted Soil at a Thermal Treatment Facility (bulk) ≤ 450 tons</v>
      </c>
      <c r="C2731" s="543"/>
      <c r="D2731" s="57" t="str">
        <f>IF('SOW Units'!E255="","",'SOW Units'!E255)</f>
        <v>Per Ton</v>
      </c>
      <c r="E2731" s="82">
        <f>'SOW Units'!N255</f>
        <v>0</v>
      </c>
      <c r="F2731" s="34">
        <f>'SOW Units'!G255</f>
        <v>35</v>
      </c>
      <c r="G2731" s="244">
        <f t="shared" si="560"/>
        <v>0</v>
      </c>
      <c r="H2731" s="85">
        <v>0</v>
      </c>
      <c r="I2731" s="360">
        <f t="shared" si="561"/>
        <v>0</v>
      </c>
      <c r="J2731" s="89">
        <v>0</v>
      </c>
      <c r="K2731" s="244">
        <f t="shared" si="549"/>
        <v>0</v>
      </c>
      <c r="L2731" s="93">
        <f t="shared" si="562"/>
        <v>0</v>
      </c>
      <c r="M2731" s="375">
        <f t="shared" si="563"/>
        <v>0</v>
      </c>
      <c r="N2731" s="225" t="b">
        <f t="shared" si="542"/>
        <v>0</v>
      </c>
      <c r="O2731" s="45"/>
      <c r="P2731" s="45"/>
      <c r="Q2731" s="45"/>
      <c r="R2731" s="45"/>
    </row>
    <row r="2732" spans="1:18" s="8" customFormat="1" ht="16.5" hidden="1" customHeight="1" x14ac:dyDescent="0.35">
      <c r="A2732" s="122" t="str">
        <f>'SOW Units'!B256</f>
        <v>12-12.</v>
      </c>
      <c r="B2732" s="542" t="str">
        <f>IF('SOW Units'!C256="","",'SOW Units'!C256)</f>
        <v>Disposal of Petroleum Impacted Soil at a Thermal Treatment Facility (bulk) &gt; 450 tons</v>
      </c>
      <c r="C2732" s="543"/>
      <c r="D2732" s="57" t="str">
        <f>IF('SOW Units'!E256="","",'SOW Units'!E256)</f>
        <v>Per Ton</v>
      </c>
      <c r="E2732" s="82">
        <f>'SOW Units'!N256</f>
        <v>0</v>
      </c>
      <c r="F2732" s="34">
        <f>'SOW Units'!G256</f>
        <v>35</v>
      </c>
      <c r="G2732" s="244">
        <f t="shared" si="560"/>
        <v>0</v>
      </c>
      <c r="H2732" s="85">
        <v>0</v>
      </c>
      <c r="I2732" s="360">
        <f t="shared" si="561"/>
        <v>0</v>
      </c>
      <c r="J2732" s="89">
        <v>0</v>
      </c>
      <c r="K2732" s="244">
        <f t="shared" si="549"/>
        <v>0</v>
      </c>
      <c r="L2732" s="93">
        <f t="shared" si="562"/>
        <v>0</v>
      </c>
      <c r="M2732" s="375">
        <f t="shared" si="563"/>
        <v>0</v>
      </c>
      <c r="N2732" s="225" t="b">
        <f t="shared" si="542"/>
        <v>0</v>
      </c>
      <c r="O2732" s="36"/>
      <c r="P2732" s="36"/>
      <c r="Q2732" s="36"/>
      <c r="R2732" s="36"/>
    </row>
    <row r="2733" spans="1:18" s="8" customFormat="1" ht="16.5" hidden="1" customHeight="1" x14ac:dyDescent="0.35">
      <c r="A2733" s="122" t="str">
        <f>'SOW Units'!B257</f>
        <v>12-13.</v>
      </c>
      <c r="B2733" s="542" t="str">
        <f>IF('SOW Units'!C257="","",'SOW Units'!C257)</f>
        <v>Transport and Disposal of Petroleum Contact Water (includes drum)</v>
      </c>
      <c r="C2733" s="543"/>
      <c r="D2733" s="57" t="str">
        <f>IF('SOW Units'!E257="","",'SOW Units'!E257)</f>
        <v>Per Drum</v>
      </c>
      <c r="E2733" s="82">
        <f>'SOW Units'!N257</f>
        <v>0</v>
      </c>
      <c r="F2733" s="34">
        <f>'SOW Units'!G257</f>
        <v>210</v>
      </c>
      <c r="G2733" s="244">
        <f t="shared" si="560"/>
        <v>0</v>
      </c>
      <c r="H2733" s="85">
        <v>0</v>
      </c>
      <c r="I2733" s="360">
        <f t="shared" si="561"/>
        <v>0</v>
      </c>
      <c r="J2733" s="89">
        <v>0</v>
      </c>
      <c r="K2733" s="244">
        <f t="shared" si="549"/>
        <v>0</v>
      </c>
      <c r="L2733" s="93">
        <f t="shared" si="562"/>
        <v>0</v>
      </c>
      <c r="M2733" s="375">
        <f t="shared" si="563"/>
        <v>0</v>
      </c>
      <c r="N2733" s="225" t="b">
        <f t="shared" si="542"/>
        <v>0</v>
      </c>
      <c r="O2733" s="36"/>
      <c r="P2733" s="36"/>
      <c r="Q2733" s="36"/>
      <c r="R2733" s="36"/>
    </row>
    <row r="2734" spans="1:18" s="8" customFormat="1" ht="16.5" hidden="1" customHeight="1" x14ac:dyDescent="0.35">
      <c r="A2734" s="122" t="str">
        <f>'SOW Units'!B258</f>
        <v>12-14.</v>
      </c>
      <c r="B2734" s="542" t="str">
        <f>IF('SOW Units'!C258="","",'SOW Units'!C258)</f>
        <v>Transport and Disposal of Petroleum Contact Water (bulk)</v>
      </c>
      <c r="C2734" s="543"/>
      <c r="D2734" s="57" t="str">
        <f>IF('SOW Units'!E258="","",'SOW Units'!E258)</f>
        <v>Per Gallon</v>
      </c>
      <c r="E2734" s="82">
        <f>'SOW Units'!N258</f>
        <v>0</v>
      </c>
      <c r="F2734" s="34">
        <f>'SOW Units'!G258</f>
        <v>1.4</v>
      </c>
      <c r="G2734" s="244">
        <f t="shared" si="560"/>
        <v>0</v>
      </c>
      <c r="H2734" s="85">
        <v>0</v>
      </c>
      <c r="I2734" s="360">
        <f t="shared" si="561"/>
        <v>0</v>
      </c>
      <c r="J2734" s="89">
        <v>0</v>
      </c>
      <c r="K2734" s="244">
        <f t="shared" si="549"/>
        <v>0</v>
      </c>
      <c r="L2734" s="93">
        <f t="shared" si="562"/>
        <v>0</v>
      </c>
      <c r="M2734" s="375">
        <f t="shared" si="563"/>
        <v>0</v>
      </c>
      <c r="N2734" s="225" t="b">
        <f t="shared" si="542"/>
        <v>0</v>
      </c>
      <c r="O2734" s="36"/>
      <c r="P2734" s="36"/>
      <c r="Q2734" s="36"/>
      <c r="R2734" s="36"/>
    </row>
    <row r="2735" spans="1:18" s="8" customFormat="1" ht="16.5" hidden="1" customHeight="1" x14ac:dyDescent="0.35">
      <c r="A2735" s="122" t="str">
        <f>'SOW Units'!B259</f>
        <v>12-15.</v>
      </c>
      <c r="B2735" s="542" t="str">
        <f>IF('SOW Units'!C259="","",'SOW Units'!C259)</f>
        <v>Transport and Disposal of Petroleum Product (includes drum)</v>
      </c>
      <c r="C2735" s="543"/>
      <c r="D2735" s="57" t="str">
        <f>IF('SOW Units'!E259="","",'SOW Units'!E259)</f>
        <v>Per Drum</v>
      </c>
      <c r="E2735" s="82">
        <f>'SOW Units'!N259</f>
        <v>0</v>
      </c>
      <c r="F2735" s="34">
        <f>'SOW Units'!G259</f>
        <v>231</v>
      </c>
      <c r="G2735" s="244">
        <f t="shared" si="560"/>
        <v>0</v>
      </c>
      <c r="H2735" s="85">
        <v>0</v>
      </c>
      <c r="I2735" s="360">
        <f t="shared" si="561"/>
        <v>0</v>
      </c>
      <c r="J2735" s="89">
        <v>0</v>
      </c>
      <c r="K2735" s="244">
        <f t="shared" si="549"/>
        <v>0</v>
      </c>
      <c r="L2735" s="93">
        <f t="shared" si="562"/>
        <v>0</v>
      </c>
      <c r="M2735" s="375">
        <f t="shared" si="563"/>
        <v>0</v>
      </c>
      <c r="N2735" s="225" t="b">
        <f t="shared" si="542"/>
        <v>0</v>
      </c>
      <c r="O2735" s="36"/>
      <c r="P2735" s="36"/>
      <c r="Q2735" s="36"/>
      <c r="R2735" s="36"/>
    </row>
    <row r="2736" spans="1:18" s="8" customFormat="1" ht="16.5" hidden="1" customHeight="1" x14ac:dyDescent="0.35">
      <c r="A2736" s="122" t="str">
        <f>'SOW Units'!B260</f>
        <v>12-16.</v>
      </c>
      <c r="B2736" s="542" t="str">
        <f>IF('SOW Units'!C260="","",'SOW Units'!C260)</f>
        <v>Transport and Disposal of Petroleum Product (bulk)</v>
      </c>
      <c r="C2736" s="543"/>
      <c r="D2736" s="57" t="str">
        <f>IF('SOW Units'!E260="","",'SOW Units'!E260)</f>
        <v>Per Gallon</v>
      </c>
      <c r="E2736" s="82">
        <f>'SOW Units'!N260</f>
        <v>0</v>
      </c>
      <c r="F2736" s="34">
        <f>'SOW Units'!G260</f>
        <v>1.55</v>
      </c>
      <c r="G2736" s="244">
        <f t="shared" si="560"/>
        <v>0</v>
      </c>
      <c r="H2736" s="85">
        <v>0</v>
      </c>
      <c r="I2736" s="360">
        <f t="shared" si="561"/>
        <v>0</v>
      </c>
      <c r="J2736" s="89">
        <v>0</v>
      </c>
      <c r="K2736" s="244">
        <f t="shared" si="549"/>
        <v>0</v>
      </c>
      <c r="L2736" s="93">
        <f t="shared" si="562"/>
        <v>0</v>
      </c>
      <c r="M2736" s="375">
        <f t="shared" si="563"/>
        <v>0</v>
      </c>
      <c r="N2736" s="225" t="b">
        <f t="shared" si="542"/>
        <v>0</v>
      </c>
      <c r="O2736" s="36"/>
      <c r="P2736" s="36"/>
      <c r="Q2736" s="36"/>
      <c r="R2736" s="36"/>
    </row>
    <row r="2737" spans="1:18" s="8" customFormat="1" ht="16.5" hidden="1" customHeight="1" x14ac:dyDescent="0.35">
      <c r="A2737" s="122" t="str">
        <f>'SOW Units'!B261</f>
        <v>12-17.</v>
      </c>
      <c r="B2737" s="542" t="str">
        <f>IF('SOW Units'!C261="","",'SOW Units'!C261)</f>
        <v>Delivery, Pick Up and Rental of 20 Cubic Yard Roll-Off Container</v>
      </c>
      <c r="C2737" s="543"/>
      <c r="D2737" s="57" t="str">
        <f>IF('SOW Units'!E261="","",'SOW Units'!E261)</f>
        <v>Per Week</v>
      </c>
      <c r="E2737" s="82">
        <f>'SOW Units'!N261</f>
        <v>0</v>
      </c>
      <c r="F2737" s="34">
        <f>'SOW Units'!G261</f>
        <v>937.65</v>
      </c>
      <c r="G2737" s="244">
        <f t="shared" si="560"/>
        <v>0</v>
      </c>
      <c r="H2737" s="85">
        <v>0</v>
      </c>
      <c r="I2737" s="360">
        <f t="shared" si="561"/>
        <v>0</v>
      </c>
      <c r="J2737" s="89">
        <v>0</v>
      </c>
      <c r="K2737" s="244">
        <f t="shared" si="549"/>
        <v>0</v>
      </c>
      <c r="L2737" s="93">
        <f t="shared" si="562"/>
        <v>0</v>
      </c>
      <c r="M2737" s="375">
        <f t="shared" si="563"/>
        <v>0</v>
      </c>
      <c r="N2737" s="225" t="b">
        <f t="shared" si="542"/>
        <v>0</v>
      </c>
      <c r="O2737" s="36"/>
      <c r="P2737" s="36"/>
      <c r="Q2737" s="36"/>
      <c r="R2737" s="36"/>
    </row>
    <row r="2738" spans="1:18" s="8" customFormat="1" ht="16.5" hidden="1" customHeight="1" x14ac:dyDescent="0.35">
      <c r="A2738" s="122" t="str">
        <f>'SOW Units'!B262</f>
        <v>12-18.</v>
      </c>
      <c r="B2738" s="542" t="str">
        <f>IF('SOW Units'!C262="","",'SOW Units'!C262)</f>
        <v>Additional Rental of 20 Cubic Yard Roll-Off Container</v>
      </c>
      <c r="C2738" s="543"/>
      <c r="D2738" s="57" t="str">
        <f>IF('SOW Units'!E262="","",'SOW Units'!E262)</f>
        <v>Per Week</v>
      </c>
      <c r="E2738" s="82">
        <f>'SOW Units'!N262</f>
        <v>0</v>
      </c>
      <c r="F2738" s="34">
        <f>'SOW Units'!G262</f>
        <v>393.75</v>
      </c>
      <c r="G2738" s="244">
        <f t="shared" si="560"/>
        <v>0</v>
      </c>
      <c r="H2738" s="85">
        <v>0</v>
      </c>
      <c r="I2738" s="360">
        <f t="shared" si="561"/>
        <v>0</v>
      </c>
      <c r="J2738" s="89">
        <v>0</v>
      </c>
      <c r="K2738" s="244">
        <f t="shared" si="549"/>
        <v>0</v>
      </c>
      <c r="L2738" s="93">
        <f t="shared" si="562"/>
        <v>0</v>
      </c>
      <c r="M2738" s="375">
        <f t="shared" si="563"/>
        <v>0</v>
      </c>
      <c r="N2738" s="225" t="b">
        <f t="shared" si="542"/>
        <v>0</v>
      </c>
      <c r="O2738" s="36"/>
      <c r="P2738" s="36"/>
      <c r="Q2738" s="36"/>
      <c r="R2738" s="36"/>
    </row>
    <row r="2739" spans="1:18" s="8" customFormat="1" ht="17.25" hidden="1" customHeight="1" x14ac:dyDescent="0.35">
      <c r="A2739" s="253" t="str">
        <f>'SOW Units'!B263</f>
        <v>13.</v>
      </c>
      <c r="B2739" s="560" t="str">
        <f>IF('SOW Units'!C263="","",'SOW Units'!C263)</f>
        <v>RESURFACING</v>
      </c>
      <c r="C2739" s="561"/>
      <c r="D2739" s="206" t="str">
        <f>IF('SOW Units'!E263="","",'SOW Units'!E263)</f>
        <v/>
      </c>
      <c r="E2739" s="207"/>
      <c r="F2739" s="194"/>
      <c r="G2739" s="243"/>
      <c r="H2739" s="208"/>
      <c r="I2739" s="359"/>
      <c r="J2739" s="196"/>
      <c r="K2739" s="243"/>
      <c r="L2739" s="209"/>
      <c r="M2739" s="374"/>
      <c r="N2739" s="225" t="b">
        <f t="shared" si="542"/>
        <v>0</v>
      </c>
      <c r="O2739" s="36"/>
      <c r="P2739" s="36"/>
      <c r="Q2739" s="36"/>
      <c r="R2739" s="36"/>
    </row>
    <row r="2740" spans="1:18" s="8" customFormat="1" ht="16.5" hidden="1" customHeight="1" x14ac:dyDescent="0.35">
      <c r="A2740" s="122" t="str">
        <f>'SOW Units'!B264</f>
        <v>13-1.</v>
      </c>
      <c r="B2740" s="542" t="str">
        <f>IF('SOW Units'!C264="","",'SOW Units'!C264)</f>
        <v>Asphalt Paving - 2 inch thickness (includes sub-base)</v>
      </c>
      <c r="C2740" s="543"/>
      <c r="D2740" s="57" t="str">
        <f>IF('SOW Units'!E264="","",'SOW Units'!E264)</f>
        <v>Per Square Foot</v>
      </c>
      <c r="E2740" s="82">
        <f>'SOW Units'!N264</f>
        <v>0</v>
      </c>
      <c r="F2740" s="34">
        <f>'SOW Units'!G264</f>
        <v>7.88</v>
      </c>
      <c r="G2740" s="244">
        <f t="shared" ref="G2740:G2746" si="564">$F2740*E2740</f>
        <v>0</v>
      </c>
      <c r="H2740" s="85">
        <v>0</v>
      </c>
      <c r="I2740" s="360">
        <f t="shared" ref="I2740:I2746" si="565">H2740*F2740</f>
        <v>0</v>
      </c>
      <c r="J2740" s="89">
        <v>0</v>
      </c>
      <c r="K2740" s="244">
        <f t="shared" si="549"/>
        <v>0</v>
      </c>
      <c r="L2740" s="93">
        <f t="shared" ref="L2740:L2746" si="566">E2740-H2740-J2740</f>
        <v>0</v>
      </c>
      <c r="M2740" s="375">
        <f t="shared" ref="M2740:M2746" si="567">G2740-I2740-K2740</f>
        <v>0</v>
      </c>
      <c r="N2740" s="225" t="b">
        <f t="shared" ref="N2740:N2803" si="568">IF(E2740&gt;0,TRUE,FALSE)</f>
        <v>0</v>
      </c>
      <c r="O2740" s="36"/>
      <c r="P2740" s="36"/>
      <c r="Q2740" s="36"/>
      <c r="R2740" s="36"/>
    </row>
    <row r="2741" spans="1:18" s="8" customFormat="1" ht="16.5" hidden="1" customHeight="1" x14ac:dyDescent="0.35">
      <c r="A2741" s="122" t="str">
        <f>'SOW Units'!B265</f>
        <v>13-2.</v>
      </c>
      <c r="B2741" s="542" t="str">
        <f>IF('SOW Units'!C265="","",'SOW Units'!C265)</f>
        <v xml:space="preserve">Asphalt Paving - additional 1 inch thickness </v>
      </c>
      <c r="C2741" s="543"/>
      <c r="D2741" s="57" t="str">
        <f>IF('SOW Units'!E265="","",'SOW Units'!E265)</f>
        <v>Per Square Foot</v>
      </c>
      <c r="E2741" s="82">
        <f>'SOW Units'!N265</f>
        <v>0</v>
      </c>
      <c r="F2741" s="34">
        <f>'SOW Units'!G265</f>
        <v>3.1</v>
      </c>
      <c r="G2741" s="244">
        <f t="shared" si="564"/>
        <v>0</v>
      </c>
      <c r="H2741" s="85">
        <v>0</v>
      </c>
      <c r="I2741" s="360">
        <f t="shared" si="565"/>
        <v>0</v>
      </c>
      <c r="J2741" s="89">
        <v>0</v>
      </c>
      <c r="K2741" s="244">
        <f t="shared" si="549"/>
        <v>0</v>
      </c>
      <c r="L2741" s="93">
        <f t="shared" si="566"/>
        <v>0</v>
      </c>
      <c r="M2741" s="375">
        <f t="shared" si="567"/>
        <v>0</v>
      </c>
      <c r="N2741" s="225" t="b">
        <f t="shared" si="568"/>
        <v>0</v>
      </c>
      <c r="O2741" s="36"/>
      <c r="P2741" s="36"/>
      <c r="Q2741" s="36"/>
      <c r="R2741" s="36"/>
    </row>
    <row r="2742" spans="1:18" s="8" customFormat="1" ht="16.5" hidden="1" customHeight="1" x14ac:dyDescent="0.35">
      <c r="A2742" s="122" t="str">
        <f>'SOW Units'!B266</f>
        <v>13-3.</v>
      </c>
      <c r="B2742" s="542" t="str">
        <f>IF('SOW Units'!C266="","",'SOW Units'!C266)</f>
        <v>Concrete Paving - 4 inch thickness (includes sub-base)</v>
      </c>
      <c r="C2742" s="543"/>
      <c r="D2742" s="57" t="str">
        <f>IF('SOW Units'!E266="","",'SOW Units'!E266)</f>
        <v>Per Square Foot</v>
      </c>
      <c r="E2742" s="82">
        <f>'SOW Units'!N266</f>
        <v>0</v>
      </c>
      <c r="F2742" s="34">
        <f>'SOW Units'!G266</f>
        <v>9.9</v>
      </c>
      <c r="G2742" s="244">
        <f t="shared" si="564"/>
        <v>0</v>
      </c>
      <c r="H2742" s="85">
        <v>0</v>
      </c>
      <c r="I2742" s="360">
        <f t="shared" si="565"/>
        <v>0</v>
      </c>
      <c r="J2742" s="89">
        <v>0</v>
      </c>
      <c r="K2742" s="244">
        <f t="shared" si="549"/>
        <v>0</v>
      </c>
      <c r="L2742" s="93">
        <f t="shared" si="566"/>
        <v>0</v>
      </c>
      <c r="M2742" s="375">
        <f t="shared" si="567"/>
        <v>0</v>
      </c>
      <c r="N2742" s="225" t="b">
        <f t="shared" si="568"/>
        <v>0</v>
      </c>
      <c r="O2742" s="36"/>
      <c r="P2742" s="36"/>
      <c r="Q2742" s="36"/>
      <c r="R2742" s="36"/>
    </row>
    <row r="2743" spans="1:18" s="8" customFormat="1" ht="16.5" hidden="1" customHeight="1" x14ac:dyDescent="0.35">
      <c r="A2743" s="122" t="str">
        <f>'SOW Units'!B267</f>
        <v>13-4.</v>
      </c>
      <c r="B2743" s="542" t="str">
        <f>IF('SOW Units'!C267="","",'SOW Units'!C267)</f>
        <v xml:space="preserve">Concrete Paving - additional 1 inch thickness </v>
      </c>
      <c r="C2743" s="543"/>
      <c r="D2743" s="57" t="str">
        <f>IF('SOW Units'!E267="","",'SOW Units'!E267)</f>
        <v>Per Square Foot</v>
      </c>
      <c r="E2743" s="82">
        <f>'SOW Units'!N267</f>
        <v>0</v>
      </c>
      <c r="F2743" s="34">
        <f>'SOW Units'!G267</f>
        <v>2.52</v>
      </c>
      <c r="G2743" s="244">
        <f t="shared" si="564"/>
        <v>0</v>
      </c>
      <c r="H2743" s="85">
        <v>0</v>
      </c>
      <c r="I2743" s="360">
        <f t="shared" si="565"/>
        <v>0</v>
      </c>
      <c r="J2743" s="89">
        <v>0</v>
      </c>
      <c r="K2743" s="244">
        <f t="shared" si="549"/>
        <v>0</v>
      </c>
      <c r="L2743" s="93">
        <f t="shared" si="566"/>
        <v>0</v>
      </c>
      <c r="M2743" s="375">
        <f t="shared" si="567"/>
        <v>0</v>
      </c>
      <c r="N2743" s="225" t="b">
        <f t="shared" si="568"/>
        <v>0</v>
      </c>
      <c r="O2743" s="36"/>
      <c r="P2743" s="36"/>
      <c r="Q2743" s="36"/>
      <c r="R2743" s="36"/>
    </row>
    <row r="2744" spans="1:18" s="8" customFormat="1" ht="16.5" hidden="1" customHeight="1" x14ac:dyDescent="0.35">
      <c r="A2744" s="122" t="str">
        <f>'SOW Units'!B268</f>
        <v>13-5.</v>
      </c>
      <c r="B2744" s="542" t="str">
        <f>IF('SOW Units'!C268="","",'SOW Units'!C268)</f>
        <v>Crushed Lime Rock Cover - 2 inch thickness</v>
      </c>
      <c r="C2744" s="543"/>
      <c r="D2744" s="57" t="str">
        <f>IF('SOW Units'!E268="","",'SOW Units'!E268)</f>
        <v>Per Square Foot</v>
      </c>
      <c r="E2744" s="82">
        <f>'SOW Units'!N268</f>
        <v>0</v>
      </c>
      <c r="F2744" s="34">
        <f>'SOW Units'!G268</f>
        <v>3.3</v>
      </c>
      <c r="G2744" s="244">
        <f t="shared" si="564"/>
        <v>0</v>
      </c>
      <c r="H2744" s="85">
        <v>0</v>
      </c>
      <c r="I2744" s="360">
        <f t="shared" si="565"/>
        <v>0</v>
      </c>
      <c r="J2744" s="89">
        <v>0</v>
      </c>
      <c r="K2744" s="244">
        <f t="shared" si="549"/>
        <v>0</v>
      </c>
      <c r="L2744" s="93">
        <f t="shared" si="566"/>
        <v>0</v>
      </c>
      <c r="M2744" s="375">
        <f t="shared" si="567"/>
        <v>0</v>
      </c>
      <c r="N2744" s="225" t="b">
        <f t="shared" si="568"/>
        <v>0</v>
      </c>
      <c r="O2744" s="36"/>
      <c r="P2744" s="36"/>
      <c r="Q2744" s="36"/>
      <c r="R2744" s="36"/>
    </row>
    <row r="2745" spans="1:18" s="8" customFormat="1" ht="16.5" hidden="1" customHeight="1" x14ac:dyDescent="0.35">
      <c r="A2745" s="122" t="str">
        <f>'SOW Units'!B269</f>
        <v>13-6.</v>
      </c>
      <c r="B2745" s="542" t="str">
        <f>IF('SOW Units'!C269="","",'SOW Units'!C269)</f>
        <v>Grass - Sod</v>
      </c>
      <c r="C2745" s="543"/>
      <c r="D2745" s="57" t="str">
        <f>IF('SOW Units'!E269="","",'SOW Units'!E269)</f>
        <v>Per Square Foot</v>
      </c>
      <c r="E2745" s="82">
        <f>'SOW Units'!N269</f>
        <v>0</v>
      </c>
      <c r="F2745" s="34">
        <f>'SOW Units'!G269</f>
        <v>1.72</v>
      </c>
      <c r="G2745" s="244">
        <f t="shared" si="564"/>
        <v>0</v>
      </c>
      <c r="H2745" s="85">
        <v>0</v>
      </c>
      <c r="I2745" s="360">
        <f t="shared" si="565"/>
        <v>0</v>
      </c>
      <c r="J2745" s="89">
        <v>0</v>
      </c>
      <c r="K2745" s="244">
        <f t="shared" ref="K2745:K2807" si="569">$F2745*J2745</f>
        <v>0</v>
      </c>
      <c r="L2745" s="93">
        <f t="shared" si="566"/>
        <v>0</v>
      </c>
      <c r="M2745" s="375">
        <f t="shared" si="567"/>
        <v>0</v>
      </c>
      <c r="N2745" s="225" t="b">
        <f t="shared" si="568"/>
        <v>0</v>
      </c>
      <c r="O2745" s="36"/>
      <c r="P2745" s="36"/>
      <c r="Q2745" s="36"/>
      <c r="R2745" s="36"/>
    </row>
    <row r="2746" spans="1:18" s="8" customFormat="1" ht="16.5" hidden="1" customHeight="1" x14ac:dyDescent="0.35">
      <c r="A2746" s="122" t="str">
        <f>'SOW Units'!B270</f>
        <v>13-7.</v>
      </c>
      <c r="B2746" s="542" t="str">
        <f>IF('SOW Units'!C270="","",'SOW Units'!C270)</f>
        <v xml:space="preserve">Grass - Seed and Mulch </v>
      </c>
      <c r="C2746" s="543"/>
      <c r="D2746" s="57" t="str">
        <f>IF('SOW Units'!E270="","",'SOW Units'!E270)</f>
        <v>Per Square Foot</v>
      </c>
      <c r="E2746" s="82">
        <f>'SOW Units'!N270</f>
        <v>0</v>
      </c>
      <c r="F2746" s="34">
        <f>'SOW Units'!G270</f>
        <v>0.8</v>
      </c>
      <c r="G2746" s="244">
        <f t="shared" si="564"/>
        <v>0</v>
      </c>
      <c r="H2746" s="85">
        <v>0</v>
      </c>
      <c r="I2746" s="360">
        <f t="shared" si="565"/>
        <v>0</v>
      </c>
      <c r="J2746" s="89">
        <v>0</v>
      </c>
      <c r="K2746" s="244">
        <f t="shared" si="569"/>
        <v>0</v>
      </c>
      <c r="L2746" s="93">
        <f t="shared" si="566"/>
        <v>0</v>
      </c>
      <c r="M2746" s="375">
        <f t="shared" si="567"/>
        <v>0</v>
      </c>
      <c r="N2746" s="225" t="b">
        <f t="shared" si="568"/>
        <v>0</v>
      </c>
      <c r="O2746" s="36"/>
      <c r="P2746" s="36"/>
      <c r="Q2746" s="36"/>
      <c r="R2746" s="36"/>
    </row>
    <row r="2747" spans="1:18" s="8" customFormat="1" ht="17.25" hidden="1" customHeight="1" x14ac:dyDescent="0.35">
      <c r="A2747" s="253" t="str">
        <f>'SOW Units'!B271</f>
        <v>14.</v>
      </c>
      <c r="B2747" s="560" t="str">
        <f>IF('SOW Units'!C271="","",'SOW Units'!C271)</f>
        <v>IN-SITU INJECTION</v>
      </c>
      <c r="C2747" s="561"/>
      <c r="D2747" s="206" t="str">
        <f>IF('SOW Units'!E271="","",'SOW Units'!E271)</f>
        <v/>
      </c>
      <c r="E2747" s="207"/>
      <c r="F2747" s="194"/>
      <c r="G2747" s="243"/>
      <c r="H2747" s="208"/>
      <c r="I2747" s="359"/>
      <c r="J2747" s="196"/>
      <c r="K2747" s="243"/>
      <c r="L2747" s="209"/>
      <c r="M2747" s="374"/>
      <c r="N2747" s="225" t="b">
        <f t="shared" si="568"/>
        <v>0</v>
      </c>
      <c r="O2747" s="36"/>
      <c r="P2747" s="36"/>
      <c r="Q2747" s="36"/>
      <c r="R2747" s="36"/>
    </row>
    <row r="2748" spans="1:18" s="8" customFormat="1" ht="16.5" hidden="1" customHeight="1" x14ac:dyDescent="0.35">
      <c r="A2748" s="122" t="str">
        <f>'SOW Units'!B272</f>
        <v>14-1.a.</v>
      </c>
      <c r="B2748" s="542" t="str">
        <f>IF('SOW Units'!C272="","",'SOW Units'!C272)</f>
        <v>Direct Push Boring with In-Situ Injection</v>
      </c>
      <c r="C2748" s="543"/>
      <c r="D2748" s="57" t="str">
        <f>IF('SOW Units'!E272="","",'SOW Units'!E272)</f>
        <v>Per Day</v>
      </c>
      <c r="E2748" s="82">
        <f>'SOW Units'!N272</f>
        <v>0</v>
      </c>
      <c r="F2748" s="34">
        <f>'SOW Units'!G272</f>
        <v>5145</v>
      </c>
      <c r="G2748" s="244">
        <f t="shared" ref="G2748:G2752" si="570">$F2748*E2748</f>
        <v>0</v>
      </c>
      <c r="H2748" s="85">
        <v>0</v>
      </c>
      <c r="I2748" s="360">
        <f t="shared" ref="I2748:I2752" si="571">H2748*F2748</f>
        <v>0</v>
      </c>
      <c r="J2748" s="89">
        <v>0</v>
      </c>
      <c r="K2748" s="244">
        <f t="shared" si="569"/>
        <v>0</v>
      </c>
      <c r="L2748" s="93">
        <f t="shared" ref="L2748:L2752" si="572">E2748-H2748-J2748</f>
        <v>0</v>
      </c>
      <c r="M2748" s="375">
        <f t="shared" ref="M2748:M2752" si="573">G2748-I2748-K2748</f>
        <v>0</v>
      </c>
      <c r="N2748" s="225" t="b">
        <f t="shared" si="568"/>
        <v>0</v>
      </c>
      <c r="O2748" s="36"/>
      <c r="P2748" s="36"/>
      <c r="Q2748" s="36"/>
      <c r="R2748" s="36"/>
    </row>
    <row r="2749" spans="1:18" s="8" customFormat="1" ht="16.5" hidden="1" customHeight="1" x14ac:dyDescent="0.35">
      <c r="A2749" s="122" t="str">
        <f>'SOW Units'!B273</f>
        <v>14-2.a.</v>
      </c>
      <c r="B2749" s="542" t="str">
        <f>IF('SOW Units'!C273="","",'SOW Units'!C273)</f>
        <v>In-Situ Injection Into Existing Well/Treatment Point</v>
      </c>
      <c r="C2749" s="543"/>
      <c r="D2749" s="57" t="str">
        <f>IF('SOW Units'!E273="","",'SOW Units'!E273)</f>
        <v>Per Day</v>
      </c>
      <c r="E2749" s="82">
        <f>'SOW Units'!N273</f>
        <v>0</v>
      </c>
      <c r="F2749" s="34">
        <f>'SOW Units'!G273</f>
        <v>4079.25</v>
      </c>
      <c r="G2749" s="244">
        <f t="shared" si="570"/>
        <v>0</v>
      </c>
      <c r="H2749" s="85">
        <v>0</v>
      </c>
      <c r="I2749" s="360">
        <f t="shared" si="571"/>
        <v>0</v>
      </c>
      <c r="J2749" s="89">
        <v>0</v>
      </c>
      <c r="K2749" s="244">
        <f t="shared" si="569"/>
        <v>0</v>
      </c>
      <c r="L2749" s="93">
        <f t="shared" si="572"/>
        <v>0</v>
      </c>
      <c r="M2749" s="375">
        <f t="shared" si="573"/>
        <v>0</v>
      </c>
      <c r="N2749" s="225" t="b">
        <f t="shared" si="568"/>
        <v>0</v>
      </c>
      <c r="O2749" s="36"/>
      <c r="P2749" s="36"/>
      <c r="Q2749" s="36"/>
      <c r="R2749" s="36"/>
    </row>
    <row r="2750" spans="1:18" s="8" customFormat="1" ht="16.5" hidden="1" customHeight="1" x14ac:dyDescent="0.35">
      <c r="A2750" s="122" t="str">
        <f>'SOW Units'!B274</f>
        <v>14-3.</v>
      </c>
      <c r="B2750" s="542" t="str">
        <f>IF('SOW Units'!C274="","",'SOW Units'!C274)</f>
        <v>Materials to be Injected</v>
      </c>
      <c r="C2750" s="543"/>
      <c r="D2750" s="57" t="str">
        <f>IF('SOW Units'!E274="","",'SOW Units'!E274)</f>
        <v>Reimbursable*</v>
      </c>
      <c r="E2750" s="82">
        <f>'SOW Units'!N274</f>
        <v>0</v>
      </c>
      <c r="F2750" s="34">
        <f>'SOW Units'!G274</f>
        <v>1</v>
      </c>
      <c r="G2750" s="244">
        <f t="shared" si="570"/>
        <v>0</v>
      </c>
      <c r="H2750" s="85">
        <v>0</v>
      </c>
      <c r="I2750" s="360">
        <f t="shared" si="571"/>
        <v>0</v>
      </c>
      <c r="J2750" s="89">
        <v>0</v>
      </c>
      <c r="K2750" s="244">
        <f t="shared" si="569"/>
        <v>0</v>
      </c>
      <c r="L2750" s="93">
        <f t="shared" si="572"/>
        <v>0</v>
      </c>
      <c r="M2750" s="375">
        <f t="shared" si="573"/>
        <v>0</v>
      </c>
      <c r="N2750" s="225" t="b">
        <f t="shared" si="568"/>
        <v>0</v>
      </c>
      <c r="O2750" s="36"/>
      <c r="P2750" s="36"/>
      <c r="Q2750" s="36"/>
      <c r="R2750" s="36"/>
    </row>
    <row r="2751" spans="1:18" s="8" customFormat="1" ht="16.5" hidden="1" customHeight="1" x14ac:dyDescent="0.35">
      <c r="A2751" s="122" t="str">
        <f>'SOW Units'!B275</f>
        <v>14-4.</v>
      </c>
      <c r="B2751" s="542" t="str">
        <f>IF('SOW Units'!C275="","",'SOW Units'!C275)</f>
        <v>Groundwater Injection System (not by direct push)</v>
      </c>
      <c r="C2751" s="543"/>
      <c r="D2751" s="57" t="str">
        <f>IF('SOW Units'!E275="","",'SOW Units'!E275)</f>
        <v>Per Week</v>
      </c>
      <c r="E2751" s="82">
        <f>'SOW Units'!N275</f>
        <v>0</v>
      </c>
      <c r="F2751" s="34">
        <f>'SOW Units'!G275</f>
        <v>5565</v>
      </c>
      <c r="G2751" s="244">
        <f t="shared" si="570"/>
        <v>0</v>
      </c>
      <c r="H2751" s="85">
        <v>0</v>
      </c>
      <c r="I2751" s="360">
        <f t="shared" si="571"/>
        <v>0</v>
      </c>
      <c r="J2751" s="89">
        <v>0</v>
      </c>
      <c r="K2751" s="244">
        <f t="shared" si="569"/>
        <v>0</v>
      </c>
      <c r="L2751" s="93">
        <f t="shared" si="572"/>
        <v>0</v>
      </c>
      <c r="M2751" s="375">
        <f t="shared" si="573"/>
        <v>0</v>
      </c>
      <c r="N2751" s="225" t="b">
        <f t="shared" si="568"/>
        <v>0</v>
      </c>
      <c r="O2751" s="36"/>
      <c r="P2751" s="36"/>
      <c r="Q2751" s="36"/>
      <c r="R2751" s="36"/>
    </row>
    <row r="2752" spans="1:18" s="8" customFormat="1" ht="16.5" hidden="1" customHeight="1" x14ac:dyDescent="0.35">
      <c r="A2752" s="122" t="str">
        <f>'SOW Units'!B276</f>
        <v>14-5.</v>
      </c>
      <c r="B2752" s="542" t="str">
        <f>IF('SOW Units'!C276="","",'SOW Units'!C276)</f>
        <v>Groundwater Injection System (not by direct push)</v>
      </c>
      <c r="C2752" s="543"/>
      <c r="D2752" s="57" t="str">
        <f>IF('SOW Units'!E276="","",'SOW Units'!E276)</f>
        <v>Per Month</v>
      </c>
      <c r="E2752" s="82">
        <f>'SOW Units'!N276</f>
        <v>0</v>
      </c>
      <c r="F2752" s="34">
        <f>'SOW Units'!G276</f>
        <v>9030</v>
      </c>
      <c r="G2752" s="244">
        <f t="shared" si="570"/>
        <v>0</v>
      </c>
      <c r="H2752" s="85">
        <v>0</v>
      </c>
      <c r="I2752" s="360">
        <f t="shared" si="571"/>
        <v>0</v>
      </c>
      <c r="J2752" s="89">
        <v>0</v>
      </c>
      <c r="K2752" s="244">
        <f t="shared" si="569"/>
        <v>0</v>
      </c>
      <c r="L2752" s="93">
        <f t="shared" si="572"/>
        <v>0</v>
      </c>
      <c r="M2752" s="375">
        <f t="shared" si="573"/>
        <v>0</v>
      </c>
      <c r="N2752" s="225" t="b">
        <f t="shared" si="568"/>
        <v>0</v>
      </c>
      <c r="O2752" s="36"/>
      <c r="P2752" s="36"/>
      <c r="Q2752" s="36"/>
      <c r="R2752" s="36"/>
    </row>
    <row r="2753" spans="1:18" s="8" customFormat="1" ht="17.25" hidden="1" customHeight="1" x14ac:dyDescent="0.35">
      <c r="A2753" s="253" t="str">
        <f>'SOW Units'!B277</f>
        <v>15.</v>
      </c>
      <c r="B2753" s="560" t="str">
        <f>IF('SOW Units'!C277="","",'SOW Units'!C277)</f>
        <v>REMEDIAL ACTION CONSTRUCTION</v>
      </c>
      <c r="C2753" s="561"/>
      <c r="D2753" s="206" t="str">
        <f>IF('SOW Units'!E277="","",'SOW Units'!E277)</f>
        <v/>
      </c>
      <c r="E2753" s="207"/>
      <c r="F2753" s="194"/>
      <c r="G2753" s="243"/>
      <c r="H2753" s="208"/>
      <c r="I2753" s="359"/>
      <c r="J2753" s="196"/>
      <c r="K2753" s="243"/>
      <c r="L2753" s="209"/>
      <c r="M2753" s="374"/>
      <c r="N2753" s="225" t="b">
        <f t="shared" si="568"/>
        <v>0</v>
      </c>
      <c r="O2753" s="36"/>
      <c r="P2753" s="36"/>
      <c r="Q2753" s="36"/>
      <c r="R2753" s="36"/>
    </row>
    <row r="2754" spans="1:18" s="8" customFormat="1" ht="17.25" hidden="1" customHeight="1" x14ac:dyDescent="0.35">
      <c r="A2754" s="253" t="str">
        <f>'SOW Units'!B278</f>
        <v>15.A.</v>
      </c>
      <c r="B2754" s="560" t="str">
        <f>IF('SOW Units'!C278="","",'SOW Units'!C278)</f>
        <v>TRENCHING</v>
      </c>
      <c r="C2754" s="561"/>
      <c r="D2754" s="206" t="str">
        <f>IF('SOW Units'!E278="","",'SOW Units'!E278)</f>
        <v/>
      </c>
      <c r="E2754" s="207"/>
      <c r="F2754" s="194"/>
      <c r="G2754" s="243"/>
      <c r="H2754" s="208"/>
      <c r="I2754" s="359"/>
      <c r="J2754" s="196"/>
      <c r="K2754" s="243"/>
      <c r="L2754" s="209"/>
      <c r="M2754" s="374"/>
      <c r="N2754" s="225" t="b">
        <f t="shared" si="568"/>
        <v>0</v>
      </c>
      <c r="O2754" s="36"/>
      <c r="P2754" s="36"/>
      <c r="Q2754" s="36"/>
      <c r="R2754" s="36"/>
    </row>
    <row r="2755" spans="1:18" s="8" customFormat="1" ht="32.25" hidden="1" customHeight="1" x14ac:dyDescent="0.35">
      <c r="A2755" s="122" t="str">
        <f>'SOW Units'!B279</f>
        <v>15-1.a.</v>
      </c>
      <c r="B2755" s="542" t="str">
        <f>IF('SOW Units'!C279="","",'SOW Units'!C279)</f>
        <v>Trenching and Installation of 1-10 Plumbing (and Electrical) Lines in Trench</v>
      </c>
      <c r="C2755" s="543"/>
      <c r="D2755" s="252" t="str">
        <f>IF('SOW Units'!E279="","",'SOW Units'!E279)</f>
        <v>Per Linear Foot of Trench</v>
      </c>
      <c r="E2755" s="82">
        <f>'SOW Units'!N279</f>
        <v>0</v>
      </c>
      <c r="F2755" s="34">
        <f>'SOW Units'!G279</f>
        <v>48.61</v>
      </c>
      <c r="G2755" s="244">
        <f t="shared" ref="G2755:G2762" si="574">$F2755*E2755</f>
        <v>0</v>
      </c>
      <c r="H2755" s="85">
        <v>0</v>
      </c>
      <c r="I2755" s="360">
        <f t="shared" ref="I2755:I2762" si="575">H2755*F2755</f>
        <v>0</v>
      </c>
      <c r="J2755" s="89">
        <v>0</v>
      </c>
      <c r="K2755" s="244">
        <f t="shared" si="569"/>
        <v>0</v>
      </c>
      <c r="L2755" s="93">
        <f t="shared" ref="L2755:L2762" si="576">E2755-H2755-J2755</f>
        <v>0</v>
      </c>
      <c r="M2755" s="375">
        <f t="shared" ref="M2755:M2762" si="577">G2755-I2755-K2755</f>
        <v>0</v>
      </c>
      <c r="N2755" s="225" t="b">
        <f t="shared" si="568"/>
        <v>0</v>
      </c>
      <c r="O2755" s="36"/>
      <c r="P2755" s="36"/>
      <c r="Q2755" s="36"/>
      <c r="R2755" s="36"/>
    </row>
    <row r="2756" spans="1:18" s="8" customFormat="1" ht="32.25" hidden="1" customHeight="1" x14ac:dyDescent="0.35">
      <c r="A2756" s="122" t="str">
        <f>'SOW Units'!B280</f>
        <v>15-1.b.</v>
      </c>
      <c r="B2756" s="542" t="str">
        <f>IF('SOW Units'!C280="","",'SOW Units'!C280)</f>
        <v>Trenching and Installation of 11 - 20  Lines</v>
      </c>
      <c r="C2756" s="543"/>
      <c r="D2756" s="252" t="str">
        <f>IF('SOW Units'!E280="","",'SOW Units'!E280)</f>
        <v>Per Linear Foot of Trench</v>
      </c>
      <c r="E2756" s="82">
        <f>'SOW Units'!N280</f>
        <v>0</v>
      </c>
      <c r="F2756" s="34">
        <f>'SOW Units'!G280</f>
        <v>60.76</v>
      </c>
      <c r="G2756" s="244">
        <f t="shared" si="574"/>
        <v>0</v>
      </c>
      <c r="H2756" s="85">
        <v>0</v>
      </c>
      <c r="I2756" s="360">
        <f t="shared" si="575"/>
        <v>0</v>
      </c>
      <c r="J2756" s="89">
        <v>0</v>
      </c>
      <c r="K2756" s="244">
        <f t="shared" si="569"/>
        <v>0</v>
      </c>
      <c r="L2756" s="93">
        <f t="shared" si="576"/>
        <v>0</v>
      </c>
      <c r="M2756" s="375">
        <f t="shared" si="577"/>
        <v>0</v>
      </c>
      <c r="N2756" s="225" t="b">
        <f t="shared" si="568"/>
        <v>0</v>
      </c>
      <c r="O2756" s="36"/>
      <c r="P2756" s="36"/>
      <c r="Q2756" s="36"/>
      <c r="R2756" s="36"/>
    </row>
    <row r="2757" spans="1:18" s="8" customFormat="1" ht="32.25" hidden="1" customHeight="1" x14ac:dyDescent="0.35">
      <c r="A2757" s="122" t="str">
        <f>'SOW Units'!B281</f>
        <v>15-1.c.</v>
      </c>
      <c r="B2757" s="542" t="str">
        <f>IF('SOW Units'!C281="","",'SOW Units'!C281)</f>
        <v>Trenching and Installation of 21 - 30 Lines</v>
      </c>
      <c r="C2757" s="543"/>
      <c r="D2757" s="252" t="str">
        <f>IF('SOW Units'!E281="","",'SOW Units'!E281)</f>
        <v>Per Linear Foot of Trench</v>
      </c>
      <c r="E2757" s="82">
        <f>'SOW Units'!N281</f>
        <v>0</v>
      </c>
      <c r="F2757" s="34">
        <f>'SOW Units'!G281</f>
        <v>72.92</v>
      </c>
      <c r="G2757" s="244">
        <f t="shared" si="574"/>
        <v>0</v>
      </c>
      <c r="H2757" s="85">
        <v>0</v>
      </c>
      <c r="I2757" s="360">
        <f t="shared" si="575"/>
        <v>0</v>
      </c>
      <c r="J2757" s="89">
        <v>0</v>
      </c>
      <c r="K2757" s="244">
        <f t="shared" si="569"/>
        <v>0</v>
      </c>
      <c r="L2757" s="93">
        <f t="shared" si="576"/>
        <v>0</v>
      </c>
      <c r="M2757" s="375">
        <f t="shared" si="577"/>
        <v>0</v>
      </c>
      <c r="N2757" s="225" t="b">
        <f t="shared" si="568"/>
        <v>0</v>
      </c>
      <c r="O2757" s="36"/>
      <c r="P2757" s="36"/>
      <c r="Q2757" s="36"/>
      <c r="R2757" s="36"/>
    </row>
    <row r="2758" spans="1:18" s="8" customFormat="1" ht="32.25" hidden="1" customHeight="1" x14ac:dyDescent="0.35">
      <c r="A2758" s="122" t="str">
        <f>'SOW Units'!B282</f>
        <v>15-1.d.</v>
      </c>
      <c r="B2758" s="542" t="str">
        <f>IF('SOW Units'!C282="","",'SOW Units'!C282)</f>
        <v>Trenching and Installation of Additional 1-10 Lines Greater Than 30 Lines</v>
      </c>
      <c r="C2758" s="543"/>
      <c r="D2758" s="252" t="str">
        <f>IF('SOW Units'!E282="","",'SOW Units'!E282)</f>
        <v>Per Linear Foot of Trench</v>
      </c>
      <c r="E2758" s="82">
        <f>'SOW Units'!N282</f>
        <v>0</v>
      </c>
      <c r="F2758" s="34">
        <f>'SOW Units'!G282</f>
        <v>30.37</v>
      </c>
      <c r="G2758" s="244">
        <f t="shared" si="574"/>
        <v>0</v>
      </c>
      <c r="H2758" s="85">
        <v>0</v>
      </c>
      <c r="I2758" s="360">
        <f t="shared" si="575"/>
        <v>0</v>
      </c>
      <c r="J2758" s="89">
        <v>0</v>
      </c>
      <c r="K2758" s="244">
        <f t="shared" si="569"/>
        <v>0</v>
      </c>
      <c r="L2758" s="93">
        <f t="shared" si="576"/>
        <v>0</v>
      </c>
      <c r="M2758" s="375">
        <f t="shared" si="577"/>
        <v>0</v>
      </c>
      <c r="N2758" s="225" t="b">
        <f t="shared" si="568"/>
        <v>0</v>
      </c>
      <c r="O2758" s="36"/>
      <c r="P2758" s="36"/>
      <c r="Q2758" s="36"/>
      <c r="R2758" s="36"/>
    </row>
    <row r="2759" spans="1:18" s="8" customFormat="1" ht="32.25" hidden="1" customHeight="1" x14ac:dyDescent="0.35">
      <c r="A2759" s="122" t="str">
        <f>'SOW Units'!B283</f>
        <v>15-2.a.</v>
      </c>
      <c r="B2759" s="542" t="str">
        <f>IF('SOW Units'!C283="","",'SOW Units'!C283)</f>
        <v>Installation of Plumbing (and Electrical) Lines Above Ground:  Per Linear Foot of Piping.  Electrical lines are not counted in determination of costs.</v>
      </c>
      <c r="C2759" s="543"/>
      <c r="D2759" s="57" t="str">
        <f>IF('SOW Units'!E283="","",'SOW Units'!E283)</f>
        <v>Per Foot</v>
      </c>
      <c r="E2759" s="82">
        <f>'SOW Units'!N283</f>
        <v>0</v>
      </c>
      <c r="F2759" s="34">
        <f>'SOW Units'!G283</f>
        <v>17.350000000000001</v>
      </c>
      <c r="G2759" s="244">
        <f t="shared" si="574"/>
        <v>0</v>
      </c>
      <c r="H2759" s="85">
        <v>0</v>
      </c>
      <c r="I2759" s="360">
        <f t="shared" si="575"/>
        <v>0</v>
      </c>
      <c r="J2759" s="89">
        <v>0</v>
      </c>
      <c r="K2759" s="244">
        <f t="shared" si="569"/>
        <v>0</v>
      </c>
      <c r="L2759" s="93">
        <f t="shared" si="576"/>
        <v>0</v>
      </c>
      <c r="M2759" s="375">
        <f t="shared" si="577"/>
        <v>0</v>
      </c>
      <c r="N2759" s="225" t="b">
        <f t="shared" si="568"/>
        <v>0</v>
      </c>
      <c r="O2759" s="36"/>
      <c r="P2759" s="36"/>
      <c r="Q2759" s="36"/>
      <c r="R2759" s="36"/>
    </row>
    <row r="2760" spans="1:18" s="8" customFormat="1" ht="32.25" hidden="1" customHeight="1" x14ac:dyDescent="0.35">
      <c r="A2760" s="122" t="str">
        <f>'SOW Units'!B284</f>
        <v>15-3.</v>
      </c>
      <c r="B2760" s="542" t="str">
        <f>IF('SOW Units'!C284="","",'SOW Units'!C284)</f>
        <v>Plumbing and Electrical Materials/Equipment Installed in Trench (If FDEP authorizes, submit quote(s) with Change Order)</v>
      </c>
      <c r="C2760" s="543"/>
      <c r="D2760" s="57" t="str">
        <f>IF('SOW Units'!E284="","",'SOW Units'!E284)</f>
        <v>Reimbursable*</v>
      </c>
      <c r="E2760" s="82">
        <f>'SOW Units'!N284</f>
        <v>0</v>
      </c>
      <c r="F2760" s="34">
        <f>'SOW Units'!G284</f>
        <v>1</v>
      </c>
      <c r="G2760" s="244">
        <f t="shared" si="574"/>
        <v>0</v>
      </c>
      <c r="H2760" s="85">
        <v>0</v>
      </c>
      <c r="I2760" s="360">
        <f t="shared" si="575"/>
        <v>0</v>
      </c>
      <c r="J2760" s="89">
        <v>0</v>
      </c>
      <c r="K2760" s="244">
        <f t="shared" si="569"/>
        <v>0</v>
      </c>
      <c r="L2760" s="93">
        <f t="shared" si="576"/>
        <v>0</v>
      </c>
      <c r="M2760" s="375">
        <f t="shared" si="577"/>
        <v>0</v>
      </c>
      <c r="N2760" s="225" t="b">
        <f t="shared" si="568"/>
        <v>0</v>
      </c>
      <c r="O2760" s="36"/>
      <c r="P2760" s="36"/>
      <c r="Q2760" s="36"/>
      <c r="R2760" s="36"/>
    </row>
    <row r="2761" spans="1:18" s="8" customFormat="1" ht="16.5" hidden="1" customHeight="1" x14ac:dyDescent="0.35">
      <c r="A2761" s="122" t="str">
        <f>'SOW Units'!B285</f>
        <v>15-3.a.</v>
      </c>
      <c r="B2761" s="542" t="str">
        <f>IF('SOW Units'!C285="","",'SOW Units'!C285)</f>
        <v>Traffic Bearing Trench Plates (materials)</v>
      </c>
      <c r="C2761" s="543"/>
      <c r="D2761" s="57" t="str">
        <f>IF('SOW Units'!E285="","",'SOW Units'!E285)</f>
        <v>Reimbursable*</v>
      </c>
      <c r="E2761" s="82">
        <f>'SOW Units'!N285</f>
        <v>0</v>
      </c>
      <c r="F2761" s="34">
        <f>'SOW Units'!G285</f>
        <v>1</v>
      </c>
      <c r="G2761" s="244">
        <f t="shared" si="574"/>
        <v>0</v>
      </c>
      <c r="H2761" s="85">
        <v>0</v>
      </c>
      <c r="I2761" s="360">
        <f t="shared" si="575"/>
        <v>0</v>
      </c>
      <c r="J2761" s="89">
        <v>0</v>
      </c>
      <c r="K2761" s="244">
        <f t="shared" si="569"/>
        <v>0</v>
      </c>
      <c r="L2761" s="93">
        <f t="shared" si="576"/>
        <v>0</v>
      </c>
      <c r="M2761" s="375">
        <f t="shared" si="577"/>
        <v>0</v>
      </c>
      <c r="N2761" s="225" t="b">
        <f t="shared" si="568"/>
        <v>0</v>
      </c>
      <c r="O2761" s="36"/>
      <c r="P2761" s="36"/>
      <c r="Q2761" s="36"/>
      <c r="R2761" s="36"/>
    </row>
    <row r="2762" spans="1:18" s="8" customFormat="1" ht="16.5" hidden="1" customHeight="1" x14ac:dyDescent="0.35">
      <c r="A2762" s="122" t="str">
        <f>'SOW Units'!B286</f>
        <v>15-3.b.</v>
      </c>
      <c r="B2762" s="542" t="str">
        <f>IF('SOW Units'!C286="","",'SOW Units'!C286)</f>
        <v>Infiltration Gallery Installation</v>
      </c>
      <c r="C2762" s="543"/>
      <c r="D2762" s="57" t="str">
        <f>IF('SOW Units'!E286="","",'SOW Units'!E286)</f>
        <v>Reimbursable*</v>
      </c>
      <c r="E2762" s="82">
        <f>'SOW Units'!N286</f>
        <v>0</v>
      </c>
      <c r="F2762" s="34">
        <f>'SOW Units'!G286</f>
        <v>1</v>
      </c>
      <c r="G2762" s="244">
        <f t="shared" si="574"/>
        <v>0</v>
      </c>
      <c r="H2762" s="85">
        <v>0</v>
      </c>
      <c r="I2762" s="360">
        <f t="shared" si="575"/>
        <v>0</v>
      </c>
      <c r="J2762" s="89">
        <v>0</v>
      </c>
      <c r="K2762" s="244">
        <f t="shared" si="569"/>
        <v>0</v>
      </c>
      <c r="L2762" s="93">
        <f t="shared" si="576"/>
        <v>0</v>
      </c>
      <c r="M2762" s="375">
        <f t="shared" si="577"/>
        <v>0</v>
      </c>
      <c r="N2762" s="225" t="b">
        <f t="shared" si="568"/>
        <v>0</v>
      </c>
      <c r="O2762" s="36"/>
      <c r="P2762" s="36"/>
      <c r="Q2762" s="36"/>
      <c r="R2762" s="36"/>
    </row>
    <row r="2763" spans="1:18" s="8" customFormat="1" ht="17.25" hidden="1" customHeight="1" x14ac:dyDescent="0.35">
      <c r="A2763" s="253" t="str">
        <f>'SOW Units'!B287</f>
        <v>15.B.</v>
      </c>
      <c r="B2763" s="560" t="str">
        <f>IF('SOW Units'!C287="","",'SOW Units'!C287)</f>
        <v>REMEDIATION SYSTEM INTEGRATION AND STARTUP</v>
      </c>
      <c r="C2763" s="561"/>
      <c r="D2763" s="206" t="str">
        <f>IF('SOW Units'!E287="","",'SOW Units'!E287)</f>
        <v/>
      </c>
      <c r="E2763" s="207"/>
      <c r="F2763" s="194"/>
      <c r="G2763" s="243"/>
      <c r="H2763" s="208"/>
      <c r="I2763" s="359"/>
      <c r="J2763" s="196"/>
      <c r="K2763" s="243"/>
      <c r="L2763" s="209"/>
      <c r="M2763" s="374"/>
      <c r="N2763" s="225" t="b">
        <f t="shared" si="568"/>
        <v>0</v>
      </c>
      <c r="O2763" s="36"/>
      <c r="P2763" s="36"/>
      <c r="Q2763" s="36"/>
      <c r="R2763" s="36"/>
    </row>
    <row r="2764" spans="1:18" s="8" customFormat="1" ht="16.5" hidden="1" customHeight="1" x14ac:dyDescent="0.35">
      <c r="A2764" s="122" t="str">
        <f>'SOW Units'!B288</f>
        <v>15-4.a.</v>
      </c>
      <c r="B2764" s="542" t="str">
        <f>IF('SOW Units'!C288="","",'SOW Units'!C288)</f>
        <v>System Installation/Integration/Startup - 1 Technology Component - 1-10 Recovery/Treatment Points</v>
      </c>
      <c r="C2764" s="543"/>
      <c r="D2764" s="57" t="str">
        <f>IF('SOW Units'!E288="","",'SOW Units'!E288)</f>
        <v>Per Startup</v>
      </c>
      <c r="E2764" s="82">
        <f>'SOW Units'!N288</f>
        <v>0</v>
      </c>
      <c r="F2764" s="34">
        <f>'SOW Units'!G288</f>
        <v>19000</v>
      </c>
      <c r="G2764" s="244">
        <f t="shared" ref="G2764:G2772" si="578">$F2764*E2764</f>
        <v>0</v>
      </c>
      <c r="H2764" s="85">
        <v>0</v>
      </c>
      <c r="I2764" s="360">
        <f t="shared" ref="I2764:I2772" si="579">H2764*F2764</f>
        <v>0</v>
      </c>
      <c r="J2764" s="89">
        <v>0</v>
      </c>
      <c r="K2764" s="244">
        <f t="shared" si="569"/>
        <v>0</v>
      </c>
      <c r="L2764" s="93">
        <f t="shared" ref="L2764:L2772" si="580">E2764-H2764-J2764</f>
        <v>0</v>
      </c>
      <c r="M2764" s="375">
        <f t="shared" ref="M2764:M2772" si="581">G2764-I2764-K2764</f>
        <v>0</v>
      </c>
      <c r="N2764" s="225" t="b">
        <f t="shared" si="568"/>
        <v>0</v>
      </c>
      <c r="O2764" s="36"/>
      <c r="P2764" s="36"/>
      <c r="Q2764" s="36"/>
      <c r="R2764" s="36"/>
    </row>
    <row r="2765" spans="1:18" s="8" customFormat="1" ht="16.5" hidden="1" customHeight="1" x14ac:dyDescent="0.35">
      <c r="A2765" s="122" t="str">
        <f>'SOW Units'!B289</f>
        <v>15-4.b.</v>
      </c>
      <c r="B2765" s="542" t="str">
        <f>IF('SOW Units'!C289="","",'SOW Units'!C289)</f>
        <v>System Installation/Integration/Startup - 1 Technology Component - 11-20 Recovery/Treatment Points</v>
      </c>
      <c r="C2765" s="543"/>
      <c r="D2765" s="57" t="str">
        <f>IF('SOW Units'!E289="","",'SOW Units'!E289)</f>
        <v>Per Startup</v>
      </c>
      <c r="E2765" s="82">
        <f>'SOW Units'!N289</f>
        <v>0</v>
      </c>
      <c r="F2765" s="34">
        <f>'SOW Units'!G289</f>
        <v>24700</v>
      </c>
      <c r="G2765" s="244">
        <f t="shared" si="578"/>
        <v>0</v>
      </c>
      <c r="H2765" s="85">
        <v>0</v>
      </c>
      <c r="I2765" s="360">
        <f t="shared" si="579"/>
        <v>0</v>
      </c>
      <c r="J2765" s="89">
        <v>0</v>
      </c>
      <c r="K2765" s="244">
        <f t="shared" si="569"/>
        <v>0</v>
      </c>
      <c r="L2765" s="93">
        <f t="shared" si="580"/>
        <v>0</v>
      </c>
      <c r="M2765" s="375">
        <f t="shared" si="581"/>
        <v>0</v>
      </c>
      <c r="N2765" s="225" t="b">
        <f t="shared" si="568"/>
        <v>0</v>
      </c>
      <c r="O2765" s="36"/>
      <c r="P2765" s="36"/>
      <c r="Q2765" s="36"/>
      <c r="R2765" s="36"/>
    </row>
    <row r="2766" spans="1:18" s="8" customFormat="1" ht="16.5" hidden="1" customHeight="1" x14ac:dyDescent="0.35">
      <c r="A2766" s="122" t="str">
        <f>'SOW Units'!B290</f>
        <v>15-4.c.</v>
      </c>
      <c r="B2766" s="542" t="str">
        <f>IF('SOW Units'!C290="","",'SOW Units'!C290)</f>
        <v>System Installation/Integration/Startup - 1 Technology Component - 21-30 Recovery/Treatment Points</v>
      </c>
      <c r="C2766" s="543"/>
      <c r="D2766" s="57" t="str">
        <f>IF('SOW Units'!E290="","",'SOW Units'!E290)</f>
        <v>Per Startup</v>
      </c>
      <c r="E2766" s="82">
        <f>'SOW Units'!N290</f>
        <v>0</v>
      </c>
      <c r="F2766" s="34">
        <f>'SOW Units'!G290</f>
        <v>29500</v>
      </c>
      <c r="G2766" s="244">
        <f t="shared" si="578"/>
        <v>0</v>
      </c>
      <c r="H2766" s="85">
        <v>0</v>
      </c>
      <c r="I2766" s="360">
        <f t="shared" si="579"/>
        <v>0</v>
      </c>
      <c r="J2766" s="89">
        <v>0</v>
      </c>
      <c r="K2766" s="244">
        <f t="shared" si="569"/>
        <v>0</v>
      </c>
      <c r="L2766" s="93">
        <f t="shared" si="580"/>
        <v>0</v>
      </c>
      <c r="M2766" s="375">
        <f t="shared" si="581"/>
        <v>0</v>
      </c>
      <c r="N2766" s="225" t="b">
        <f t="shared" si="568"/>
        <v>0</v>
      </c>
      <c r="O2766" s="36"/>
      <c r="P2766" s="36"/>
      <c r="Q2766" s="36"/>
      <c r="R2766" s="36"/>
    </row>
    <row r="2767" spans="1:18" s="8" customFormat="1" ht="33" hidden="1" customHeight="1" x14ac:dyDescent="0.35">
      <c r="A2767" s="122" t="str">
        <f>'SOW Units'!B291</f>
        <v>15-4.d.</v>
      </c>
      <c r="B2767" s="542" t="str">
        <f>IF('SOW Units'!C291="","",'SOW Units'!C291)</f>
        <v>System Installation/Integration/Startup - 1 Technology Component - 1-10 Additional Recovery/Treatment Points greater Than 30 (This tem is used in conjunction with 15.4.c when needed)</v>
      </c>
      <c r="C2767" s="543"/>
      <c r="D2767" s="57" t="str">
        <f>IF('SOW Units'!E291="","",'SOW Units'!E291)</f>
        <v>Per Startup</v>
      </c>
      <c r="E2767" s="82">
        <f>'SOW Units'!N291</f>
        <v>0</v>
      </c>
      <c r="F2767" s="34">
        <f>'SOW Units'!G291</f>
        <v>3638.25</v>
      </c>
      <c r="G2767" s="244">
        <f t="shared" si="578"/>
        <v>0</v>
      </c>
      <c r="H2767" s="85">
        <v>0</v>
      </c>
      <c r="I2767" s="360">
        <f t="shared" si="579"/>
        <v>0</v>
      </c>
      <c r="J2767" s="89">
        <v>0</v>
      </c>
      <c r="K2767" s="244">
        <f t="shared" si="569"/>
        <v>0</v>
      </c>
      <c r="L2767" s="93">
        <f t="shared" si="580"/>
        <v>0</v>
      </c>
      <c r="M2767" s="375">
        <f t="shared" si="581"/>
        <v>0</v>
      </c>
      <c r="N2767" s="225" t="b">
        <f t="shared" si="568"/>
        <v>0</v>
      </c>
      <c r="O2767" s="36"/>
      <c r="P2767" s="36"/>
      <c r="Q2767" s="36"/>
      <c r="R2767" s="36"/>
    </row>
    <row r="2768" spans="1:18" s="8" customFormat="1" ht="32.25" hidden="1" customHeight="1" x14ac:dyDescent="0.35">
      <c r="A2768" s="122" t="str">
        <f>'SOW Units'!B292</f>
        <v>15-5.</v>
      </c>
      <c r="B2768" s="542" t="str">
        <f>IF('SOW Units'!C292="","",'SOW Units'!C292)</f>
        <v>System Installation/Integration/Startup – Addition of 1 Technology Component</v>
      </c>
      <c r="C2768" s="543"/>
      <c r="D2768" s="252" t="str">
        <f>IF('SOW Units'!E292="","",'SOW Units'!E292)</f>
        <v>Per Additional Tech Component</v>
      </c>
      <c r="E2768" s="82">
        <f>'SOW Units'!N292</f>
        <v>0</v>
      </c>
      <c r="F2768" s="34">
        <f>'SOW Units'!G292</f>
        <v>2866.5</v>
      </c>
      <c r="G2768" s="244">
        <f t="shared" si="578"/>
        <v>0</v>
      </c>
      <c r="H2768" s="85">
        <v>0</v>
      </c>
      <c r="I2768" s="360">
        <f t="shared" si="579"/>
        <v>0</v>
      </c>
      <c r="J2768" s="89">
        <v>0</v>
      </c>
      <c r="K2768" s="244">
        <f t="shared" si="569"/>
        <v>0</v>
      </c>
      <c r="L2768" s="93">
        <f t="shared" si="580"/>
        <v>0</v>
      </c>
      <c r="M2768" s="375">
        <f t="shared" si="581"/>
        <v>0</v>
      </c>
      <c r="N2768" s="225" t="b">
        <f t="shared" si="568"/>
        <v>0</v>
      </c>
      <c r="O2768" s="36"/>
      <c r="P2768" s="36"/>
      <c r="Q2768" s="36"/>
      <c r="R2768" s="36"/>
    </row>
    <row r="2769" spans="1:18" s="8" customFormat="1" ht="16.5" hidden="1" customHeight="1" x14ac:dyDescent="0.35">
      <c r="A2769" s="122" t="str">
        <f>'SOW Units'!B293</f>
        <v>15-7.</v>
      </c>
      <c r="B2769" s="542" t="str">
        <f>IF('SOW Units'!C293="","",'SOW Units'!C293)</f>
        <v>Compound Construction/Fencing (materials)</v>
      </c>
      <c r="C2769" s="543"/>
      <c r="D2769" s="57" t="str">
        <f>IF('SOW Units'!E293="","",'SOW Units'!E293)</f>
        <v>Reimbursable*</v>
      </c>
      <c r="E2769" s="82">
        <f>'SOW Units'!N293</f>
        <v>0</v>
      </c>
      <c r="F2769" s="34">
        <f>'SOW Units'!G293</f>
        <v>1</v>
      </c>
      <c r="G2769" s="244">
        <f t="shared" si="578"/>
        <v>0</v>
      </c>
      <c r="H2769" s="85">
        <v>0</v>
      </c>
      <c r="I2769" s="360">
        <f t="shared" si="579"/>
        <v>0</v>
      </c>
      <c r="J2769" s="89">
        <v>0</v>
      </c>
      <c r="K2769" s="244">
        <f t="shared" si="569"/>
        <v>0</v>
      </c>
      <c r="L2769" s="93">
        <f t="shared" si="580"/>
        <v>0</v>
      </c>
      <c r="M2769" s="375">
        <f t="shared" si="581"/>
        <v>0</v>
      </c>
      <c r="N2769" s="225" t="b">
        <f t="shared" si="568"/>
        <v>0</v>
      </c>
      <c r="O2769" s="36"/>
      <c r="P2769" s="36"/>
      <c r="Q2769" s="36"/>
      <c r="R2769" s="36"/>
    </row>
    <row r="2770" spans="1:18" s="8" customFormat="1" ht="16.5" hidden="1" customHeight="1" x14ac:dyDescent="0.35">
      <c r="A2770" s="122" t="str">
        <f>'SOW Units'!B294</f>
        <v>15-8.</v>
      </c>
      <c r="B2770" s="542" t="str">
        <f>IF('SOW Units'!C294="","",'SOW Units'!C294)</f>
        <v>Utility Drop</v>
      </c>
      <c r="C2770" s="543"/>
      <c r="D2770" s="57" t="str">
        <f>IF('SOW Units'!E294="","",'SOW Units'!E294)</f>
        <v>Reimbursable*</v>
      </c>
      <c r="E2770" s="82">
        <f>'SOW Units'!N294</f>
        <v>0</v>
      </c>
      <c r="F2770" s="34">
        <f>'SOW Units'!G294</f>
        <v>1</v>
      </c>
      <c r="G2770" s="244">
        <f t="shared" si="578"/>
        <v>0</v>
      </c>
      <c r="H2770" s="85">
        <v>0</v>
      </c>
      <c r="I2770" s="360">
        <f t="shared" si="579"/>
        <v>0</v>
      </c>
      <c r="J2770" s="89">
        <v>0</v>
      </c>
      <c r="K2770" s="244">
        <f t="shared" si="569"/>
        <v>0</v>
      </c>
      <c r="L2770" s="93">
        <f t="shared" si="580"/>
        <v>0</v>
      </c>
      <c r="M2770" s="375">
        <f t="shared" si="581"/>
        <v>0</v>
      </c>
      <c r="N2770" s="225" t="b">
        <f t="shared" si="568"/>
        <v>0</v>
      </c>
      <c r="O2770" s="36"/>
      <c r="P2770" s="36"/>
      <c r="Q2770" s="36"/>
      <c r="R2770" s="36"/>
    </row>
    <row r="2771" spans="1:18" s="8" customFormat="1" ht="16.5" hidden="1" customHeight="1" x14ac:dyDescent="0.35">
      <c r="A2771" s="122" t="str">
        <f>'SOW Units'!B295</f>
        <v>15-9.</v>
      </c>
      <c r="B2771" s="542" t="str">
        <f>IF('SOW Units'!C295="","",'SOW Units'!C295)</f>
        <v>Utility Connection</v>
      </c>
      <c r="C2771" s="543"/>
      <c r="D2771" s="57" t="str">
        <f>IF('SOW Units'!E295="","",'SOW Units'!E295)</f>
        <v>Reimbursable*</v>
      </c>
      <c r="E2771" s="82">
        <f>'SOW Units'!N295</f>
        <v>0</v>
      </c>
      <c r="F2771" s="34">
        <f>'SOW Units'!G295</f>
        <v>1</v>
      </c>
      <c r="G2771" s="244">
        <f t="shared" si="578"/>
        <v>0</v>
      </c>
      <c r="H2771" s="85">
        <v>0</v>
      </c>
      <c r="I2771" s="360">
        <f t="shared" si="579"/>
        <v>0</v>
      </c>
      <c r="J2771" s="89">
        <v>0</v>
      </c>
      <c r="K2771" s="244">
        <f t="shared" si="569"/>
        <v>0</v>
      </c>
      <c r="L2771" s="93">
        <f t="shared" si="580"/>
        <v>0</v>
      </c>
      <c r="M2771" s="375">
        <f t="shared" si="581"/>
        <v>0</v>
      </c>
      <c r="N2771" s="225" t="b">
        <f t="shared" si="568"/>
        <v>0</v>
      </c>
      <c r="O2771" s="36"/>
      <c r="P2771" s="36"/>
      <c r="Q2771" s="36"/>
      <c r="R2771" s="36"/>
    </row>
    <row r="2772" spans="1:18" s="8" customFormat="1" ht="16.5" hidden="1" customHeight="1" x14ac:dyDescent="0.35">
      <c r="A2772" s="122" t="str">
        <f>'SOW Units'!B296</f>
        <v>15-10.</v>
      </c>
      <c r="B2772" s="542" t="str">
        <f>IF('SOW Units'!C296="","",'SOW Units'!C296)</f>
        <v>Utility Disconnect</v>
      </c>
      <c r="C2772" s="543"/>
      <c r="D2772" s="57" t="str">
        <f>IF('SOW Units'!E296="","",'SOW Units'!E296)</f>
        <v>Reimbursable*</v>
      </c>
      <c r="E2772" s="82">
        <f>'SOW Units'!N296</f>
        <v>0</v>
      </c>
      <c r="F2772" s="34">
        <f>'SOW Units'!G296</f>
        <v>1</v>
      </c>
      <c r="G2772" s="244">
        <f t="shared" si="578"/>
        <v>0</v>
      </c>
      <c r="H2772" s="85">
        <v>0</v>
      </c>
      <c r="I2772" s="360">
        <f t="shared" si="579"/>
        <v>0</v>
      </c>
      <c r="J2772" s="89">
        <v>0</v>
      </c>
      <c r="K2772" s="244">
        <f t="shared" si="569"/>
        <v>0</v>
      </c>
      <c r="L2772" s="93">
        <f t="shared" si="580"/>
        <v>0</v>
      </c>
      <c r="M2772" s="375">
        <f t="shared" si="581"/>
        <v>0</v>
      </c>
      <c r="N2772" s="225" t="b">
        <f t="shared" si="568"/>
        <v>0</v>
      </c>
      <c r="O2772" s="36"/>
      <c r="P2772" s="36"/>
      <c r="Q2772" s="36"/>
      <c r="R2772" s="36"/>
    </row>
    <row r="2773" spans="1:18" s="8" customFormat="1" ht="32.25" hidden="1" customHeight="1" x14ac:dyDescent="0.35">
      <c r="A2773" s="253" t="str">
        <f>'SOW Units'!B297</f>
        <v>16.</v>
      </c>
      <c r="B2773" s="562" t="str">
        <f>IF('SOW Units'!C297="","",'SOW Units'!C297)</f>
        <v>REMEDIAL ACTION - PACKAGED WORK SCOPES (Including Remediation System Equipment)</v>
      </c>
      <c r="C2773" s="563"/>
      <c r="D2773" s="206" t="str">
        <f>IF('SOW Units'!E297="","",'SOW Units'!E297)</f>
        <v/>
      </c>
      <c r="E2773" s="207"/>
      <c r="F2773" s="194"/>
      <c r="G2773" s="243"/>
      <c r="H2773" s="208"/>
      <c r="I2773" s="359"/>
      <c r="J2773" s="196"/>
      <c r="K2773" s="243"/>
      <c r="L2773" s="209"/>
      <c r="M2773" s="374"/>
      <c r="N2773" s="225" t="b">
        <f t="shared" si="568"/>
        <v>0</v>
      </c>
      <c r="O2773" s="36"/>
      <c r="P2773" s="36"/>
      <c r="Q2773" s="36"/>
      <c r="R2773" s="36"/>
    </row>
    <row r="2774" spans="1:18" s="8" customFormat="1" ht="17.25" hidden="1" customHeight="1" x14ac:dyDescent="0.35">
      <c r="A2774" s="253" t="str">
        <f>'SOW Units'!B298</f>
        <v>16.A.</v>
      </c>
      <c r="B2774" s="560" t="str">
        <f>IF('SOW Units'!C298="","",'SOW Units'!C298)</f>
        <v>PILOT TEST PACKAGES (Including Remediation System Equipment)</v>
      </c>
      <c r="C2774" s="561"/>
      <c r="D2774" s="206" t="str">
        <f>IF('SOW Units'!E298="","",'SOW Units'!E298)</f>
        <v/>
      </c>
      <c r="E2774" s="207"/>
      <c r="F2774" s="194"/>
      <c r="G2774" s="243"/>
      <c r="H2774" s="208"/>
      <c r="I2774" s="359"/>
      <c r="J2774" s="196"/>
      <c r="K2774" s="243"/>
      <c r="L2774" s="209"/>
      <c r="M2774" s="374"/>
      <c r="N2774" s="225" t="b">
        <f t="shared" si="568"/>
        <v>0</v>
      </c>
      <c r="O2774" s="36"/>
      <c r="P2774" s="36"/>
      <c r="Q2774" s="36"/>
      <c r="R2774" s="36"/>
    </row>
    <row r="2775" spans="1:18" s="8" customFormat="1" ht="16.5" hidden="1" customHeight="1" x14ac:dyDescent="0.35">
      <c r="A2775" s="122" t="str">
        <f>'SOW Units'!B299</f>
        <v>16-1.</v>
      </c>
      <c r="B2775" s="542" t="str">
        <f>IF('SOW Units'!C299="","",'SOW Units'!C299)</f>
        <v xml:space="preserve">Groundwater Recovery System Pilot Test - 8 hours </v>
      </c>
      <c r="C2775" s="543"/>
      <c r="D2775" s="57" t="str">
        <f>IF('SOW Units'!E299="","",'SOW Units'!E299)</f>
        <v>Per Test</v>
      </c>
      <c r="E2775" s="82">
        <f>'SOW Units'!N299</f>
        <v>0</v>
      </c>
      <c r="F2775" s="34">
        <f>'SOW Units'!G299</f>
        <v>1984.5</v>
      </c>
      <c r="G2775" s="244">
        <f t="shared" ref="G2775:G2788" si="582">$F2775*E2775</f>
        <v>0</v>
      </c>
      <c r="H2775" s="85">
        <v>0</v>
      </c>
      <c r="I2775" s="360">
        <f t="shared" ref="I2775:I2788" si="583">H2775*F2775</f>
        <v>0</v>
      </c>
      <c r="J2775" s="89">
        <v>0</v>
      </c>
      <c r="K2775" s="244">
        <f t="shared" si="569"/>
        <v>0</v>
      </c>
      <c r="L2775" s="93">
        <f t="shared" ref="L2775:L2788" si="584">E2775-H2775-J2775</f>
        <v>0</v>
      </c>
      <c r="M2775" s="375">
        <f t="shared" ref="M2775:M2788" si="585">G2775-I2775-K2775</f>
        <v>0</v>
      </c>
      <c r="N2775" s="225" t="b">
        <f t="shared" si="568"/>
        <v>0</v>
      </c>
      <c r="O2775" s="36"/>
      <c r="P2775" s="36"/>
      <c r="Q2775" s="36"/>
      <c r="R2775" s="36"/>
    </row>
    <row r="2776" spans="1:18" s="8" customFormat="1" ht="16.5" hidden="1" customHeight="1" x14ac:dyDescent="0.35">
      <c r="A2776" s="122" t="str">
        <f>'SOW Units'!B300</f>
        <v>16-2.</v>
      </c>
      <c r="B2776" s="542" t="str">
        <f>IF('SOW Units'!C300="","",'SOW Units'!C300)</f>
        <v xml:space="preserve">Groundwater Recovery System Pilot Test - Additional Time  </v>
      </c>
      <c r="C2776" s="543"/>
      <c r="D2776" s="57" t="str">
        <f>IF('SOW Units'!E300="","",'SOW Units'!E300)</f>
        <v xml:space="preserve">Per 2 Hrs </v>
      </c>
      <c r="E2776" s="82">
        <f>'SOW Units'!N300</f>
        <v>0</v>
      </c>
      <c r="F2776" s="34">
        <f>'SOW Units'!G300</f>
        <v>330.75</v>
      </c>
      <c r="G2776" s="244">
        <f t="shared" si="582"/>
        <v>0</v>
      </c>
      <c r="H2776" s="85">
        <v>0</v>
      </c>
      <c r="I2776" s="360">
        <f t="shared" si="583"/>
        <v>0</v>
      </c>
      <c r="J2776" s="89">
        <v>0</v>
      </c>
      <c r="K2776" s="244">
        <f t="shared" si="569"/>
        <v>0</v>
      </c>
      <c r="L2776" s="93">
        <f t="shared" si="584"/>
        <v>0</v>
      </c>
      <c r="M2776" s="375">
        <f t="shared" si="585"/>
        <v>0</v>
      </c>
      <c r="N2776" s="225" t="b">
        <f t="shared" si="568"/>
        <v>0</v>
      </c>
      <c r="O2776" s="36"/>
      <c r="P2776" s="36"/>
      <c r="Q2776" s="36"/>
      <c r="R2776" s="36"/>
    </row>
    <row r="2777" spans="1:18" s="8" customFormat="1" ht="16.5" hidden="1" customHeight="1" x14ac:dyDescent="0.35">
      <c r="A2777" s="122" t="str">
        <f>'SOW Units'!B301</f>
        <v>16-3.</v>
      </c>
      <c r="B2777" s="542" t="str">
        <f>IF('SOW Units'!C301="","",'SOW Units'!C301)</f>
        <v>Air Sparging or Biosparging Pilot Test - 8 hours</v>
      </c>
      <c r="C2777" s="543"/>
      <c r="D2777" s="57" t="str">
        <f>IF('SOW Units'!E301="","",'SOW Units'!E301)</f>
        <v>Per Test</v>
      </c>
      <c r="E2777" s="82">
        <f>'SOW Units'!N301</f>
        <v>0</v>
      </c>
      <c r="F2777" s="34">
        <f>'SOW Units'!G301</f>
        <v>2431.0100000000002</v>
      </c>
      <c r="G2777" s="244">
        <f t="shared" si="582"/>
        <v>0</v>
      </c>
      <c r="H2777" s="85">
        <v>0</v>
      </c>
      <c r="I2777" s="360">
        <f t="shared" si="583"/>
        <v>0</v>
      </c>
      <c r="J2777" s="89">
        <v>0</v>
      </c>
      <c r="K2777" s="244">
        <f t="shared" si="569"/>
        <v>0</v>
      </c>
      <c r="L2777" s="93">
        <f t="shared" si="584"/>
        <v>0</v>
      </c>
      <c r="M2777" s="375">
        <f t="shared" si="585"/>
        <v>0</v>
      </c>
      <c r="N2777" s="225" t="b">
        <f t="shared" si="568"/>
        <v>0</v>
      </c>
      <c r="O2777" s="36"/>
      <c r="P2777" s="36"/>
      <c r="Q2777" s="36"/>
      <c r="R2777" s="36"/>
    </row>
    <row r="2778" spans="1:18" s="8" customFormat="1" ht="16.5" hidden="1" customHeight="1" x14ac:dyDescent="0.35">
      <c r="A2778" s="122" t="str">
        <f>'SOW Units'!B302</f>
        <v>16-4.</v>
      </c>
      <c r="B2778" s="542" t="str">
        <f>IF('SOW Units'!C302="","",'SOW Units'!C302)</f>
        <v>Air Sparging or Biosparging Pilot Test - Additional Time</v>
      </c>
      <c r="C2778" s="543"/>
      <c r="D2778" s="57" t="str">
        <f>IF('SOW Units'!E302="","",'SOW Units'!E302)</f>
        <v xml:space="preserve">Per 2 Hrs </v>
      </c>
      <c r="E2778" s="82">
        <f>'SOW Units'!N302</f>
        <v>0</v>
      </c>
      <c r="F2778" s="34">
        <f>'SOW Units'!G302</f>
        <v>243.09</v>
      </c>
      <c r="G2778" s="244">
        <f t="shared" si="582"/>
        <v>0</v>
      </c>
      <c r="H2778" s="85">
        <v>0</v>
      </c>
      <c r="I2778" s="360">
        <f t="shared" si="583"/>
        <v>0</v>
      </c>
      <c r="J2778" s="89">
        <v>0</v>
      </c>
      <c r="K2778" s="244">
        <f t="shared" si="569"/>
        <v>0</v>
      </c>
      <c r="L2778" s="93">
        <f t="shared" si="584"/>
        <v>0</v>
      </c>
      <c r="M2778" s="375">
        <f t="shared" si="585"/>
        <v>0</v>
      </c>
      <c r="N2778" s="225" t="b">
        <f t="shared" si="568"/>
        <v>0</v>
      </c>
      <c r="O2778" s="36"/>
      <c r="P2778" s="36"/>
      <c r="Q2778" s="36"/>
      <c r="R2778" s="36"/>
    </row>
    <row r="2779" spans="1:18" s="8" customFormat="1" ht="16.5" hidden="1" customHeight="1" x14ac:dyDescent="0.35">
      <c r="A2779" s="122" t="str">
        <f>'SOW Units'!B303</f>
        <v>16-5.</v>
      </c>
      <c r="B2779" s="542" t="str">
        <f>IF('SOW Units'!C303="","",'SOW Units'!C303)</f>
        <v>Vapor Extraction Pilot Test - 8 hours</v>
      </c>
      <c r="C2779" s="543"/>
      <c r="D2779" s="57" t="str">
        <f>IF('SOW Units'!E303="","",'SOW Units'!E303)</f>
        <v>Per Test</v>
      </c>
      <c r="E2779" s="82">
        <f>'SOW Units'!N303</f>
        <v>0</v>
      </c>
      <c r="F2779" s="34">
        <f>'SOW Units'!G303</f>
        <v>2187.9</v>
      </c>
      <c r="G2779" s="244">
        <f t="shared" si="582"/>
        <v>0</v>
      </c>
      <c r="H2779" s="85">
        <v>0</v>
      </c>
      <c r="I2779" s="360">
        <f t="shared" si="583"/>
        <v>0</v>
      </c>
      <c r="J2779" s="89">
        <v>0</v>
      </c>
      <c r="K2779" s="244">
        <f t="shared" si="569"/>
        <v>0</v>
      </c>
      <c r="L2779" s="93">
        <f t="shared" si="584"/>
        <v>0</v>
      </c>
      <c r="M2779" s="375">
        <f t="shared" si="585"/>
        <v>0</v>
      </c>
      <c r="N2779" s="225" t="b">
        <f t="shared" si="568"/>
        <v>0</v>
      </c>
      <c r="O2779" s="36"/>
      <c r="P2779" s="36"/>
      <c r="Q2779" s="36"/>
      <c r="R2779" s="36"/>
    </row>
    <row r="2780" spans="1:18" s="8" customFormat="1" ht="16.5" hidden="1" customHeight="1" x14ac:dyDescent="0.35">
      <c r="A2780" s="122" t="str">
        <f>'SOW Units'!B304</f>
        <v>16-6.</v>
      </c>
      <c r="B2780" s="542" t="str">
        <f>IF('SOW Units'!C304="","",'SOW Units'!C304)</f>
        <v>Vapor Extraction Pilot Test - Additional Time</v>
      </c>
      <c r="C2780" s="543"/>
      <c r="D2780" s="57" t="str">
        <f>IF('SOW Units'!E304="","",'SOW Units'!E304)</f>
        <v xml:space="preserve">Per 2 Hrs </v>
      </c>
      <c r="E2780" s="82">
        <f>'SOW Units'!N304</f>
        <v>0</v>
      </c>
      <c r="F2780" s="34">
        <f>'SOW Units'!G304</f>
        <v>243.09</v>
      </c>
      <c r="G2780" s="244">
        <f t="shared" si="582"/>
        <v>0</v>
      </c>
      <c r="H2780" s="85">
        <v>0</v>
      </c>
      <c r="I2780" s="360">
        <f t="shared" si="583"/>
        <v>0</v>
      </c>
      <c r="J2780" s="89">
        <v>0</v>
      </c>
      <c r="K2780" s="244">
        <f t="shared" si="569"/>
        <v>0</v>
      </c>
      <c r="L2780" s="93">
        <f t="shared" si="584"/>
        <v>0</v>
      </c>
      <c r="M2780" s="375">
        <f t="shared" si="585"/>
        <v>0</v>
      </c>
      <c r="N2780" s="225" t="b">
        <f t="shared" si="568"/>
        <v>0</v>
      </c>
      <c r="O2780" s="36"/>
      <c r="P2780" s="36"/>
      <c r="Q2780" s="36"/>
      <c r="R2780" s="36"/>
    </row>
    <row r="2781" spans="1:18" s="8" customFormat="1" ht="16.5" hidden="1" customHeight="1" x14ac:dyDescent="0.35">
      <c r="A2781" s="122" t="str">
        <f>'SOW Units'!B305</f>
        <v>16-7.</v>
      </c>
      <c r="B2781" s="542" t="str">
        <f>IF('SOW Units'!C305="","",'SOW Units'!C305)</f>
        <v xml:space="preserve">Vapor Extraction/Aquifer Pumping Test - 8 hours  </v>
      </c>
      <c r="C2781" s="543"/>
      <c r="D2781" s="57" t="str">
        <f>IF('SOW Units'!E305="","",'SOW Units'!E305)</f>
        <v>Per Test</v>
      </c>
      <c r="E2781" s="82">
        <f>'SOW Units'!N305</f>
        <v>0</v>
      </c>
      <c r="F2781" s="34">
        <f>'SOW Units'!G305</f>
        <v>2187.9</v>
      </c>
      <c r="G2781" s="244">
        <f t="shared" si="582"/>
        <v>0</v>
      </c>
      <c r="H2781" s="85">
        <v>0</v>
      </c>
      <c r="I2781" s="360">
        <f t="shared" si="583"/>
        <v>0</v>
      </c>
      <c r="J2781" s="89">
        <v>0</v>
      </c>
      <c r="K2781" s="244">
        <f t="shared" si="569"/>
        <v>0</v>
      </c>
      <c r="L2781" s="93">
        <f t="shared" si="584"/>
        <v>0</v>
      </c>
      <c r="M2781" s="375">
        <f t="shared" si="585"/>
        <v>0</v>
      </c>
      <c r="N2781" s="225" t="b">
        <f t="shared" si="568"/>
        <v>0</v>
      </c>
      <c r="O2781" s="36"/>
      <c r="P2781" s="36"/>
      <c r="Q2781" s="36"/>
      <c r="R2781" s="36"/>
    </row>
    <row r="2782" spans="1:18" s="8" customFormat="1" ht="16.5" hidden="1" customHeight="1" x14ac:dyDescent="0.35">
      <c r="A2782" s="122" t="str">
        <f>'SOW Units'!B306</f>
        <v>16-8.</v>
      </c>
      <c r="B2782" s="542" t="str">
        <f>IF('SOW Units'!C306="","",'SOW Units'!C306)</f>
        <v xml:space="preserve">Vapor Extraction/Aquifer Pumping Test - Additional Time  </v>
      </c>
      <c r="C2782" s="543"/>
      <c r="D2782" s="57" t="str">
        <f>IF('SOW Units'!E306="","",'SOW Units'!E306)</f>
        <v xml:space="preserve">Per 2 Hrs </v>
      </c>
      <c r="E2782" s="82">
        <f>'SOW Units'!N306</f>
        <v>0</v>
      </c>
      <c r="F2782" s="34">
        <f>'SOW Units'!G306</f>
        <v>151.93</v>
      </c>
      <c r="G2782" s="244">
        <f t="shared" si="582"/>
        <v>0</v>
      </c>
      <c r="H2782" s="85">
        <v>0</v>
      </c>
      <c r="I2782" s="360">
        <f t="shared" si="583"/>
        <v>0</v>
      </c>
      <c r="J2782" s="89">
        <v>0</v>
      </c>
      <c r="K2782" s="244">
        <f t="shared" si="569"/>
        <v>0</v>
      </c>
      <c r="L2782" s="93">
        <f t="shared" si="584"/>
        <v>0</v>
      </c>
      <c r="M2782" s="375">
        <f t="shared" si="585"/>
        <v>0</v>
      </c>
      <c r="N2782" s="225" t="b">
        <f t="shared" si="568"/>
        <v>0</v>
      </c>
      <c r="O2782" s="36"/>
      <c r="P2782" s="36"/>
      <c r="Q2782" s="36"/>
      <c r="R2782" s="36"/>
    </row>
    <row r="2783" spans="1:18" s="8" customFormat="1" ht="16.5" hidden="1" customHeight="1" x14ac:dyDescent="0.35">
      <c r="A2783" s="122" t="str">
        <f>'SOW Units'!B307</f>
        <v>16-9.</v>
      </c>
      <c r="B2783" s="542" t="str">
        <f>IF('SOW Units'!C307="","",'SOW Units'!C307)</f>
        <v>Air Sparging/Vapor Extraction Pilot Test - 8 hours</v>
      </c>
      <c r="C2783" s="543"/>
      <c r="D2783" s="57" t="str">
        <f>IF('SOW Units'!E307="","",'SOW Units'!E307)</f>
        <v>Per Test</v>
      </c>
      <c r="E2783" s="82">
        <f>'SOW Units'!N307</f>
        <v>0</v>
      </c>
      <c r="F2783" s="34">
        <f>'SOW Units'!G307</f>
        <v>3889.62</v>
      </c>
      <c r="G2783" s="244">
        <f t="shared" si="582"/>
        <v>0</v>
      </c>
      <c r="H2783" s="85">
        <v>0</v>
      </c>
      <c r="I2783" s="360">
        <f t="shared" si="583"/>
        <v>0</v>
      </c>
      <c r="J2783" s="89">
        <v>0</v>
      </c>
      <c r="K2783" s="244">
        <f t="shared" si="569"/>
        <v>0</v>
      </c>
      <c r="L2783" s="93">
        <f t="shared" si="584"/>
        <v>0</v>
      </c>
      <c r="M2783" s="375">
        <f t="shared" si="585"/>
        <v>0</v>
      </c>
      <c r="N2783" s="225" t="b">
        <f t="shared" si="568"/>
        <v>0</v>
      </c>
      <c r="O2783" s="36"/>
      <c r="P2783" s="36"/>
      <c r="Q2783" s="36"/>
      <c r="R2783" s="36"/>
    </row>
    <row r="2784" spans="1:18" s="8" customFormat="1" ht="16.5" hidden="1" customHeight="1" x14ac:dyDescent="0.35">
      <c r="A2784" s="122" t="str">
        <f>'SOW Units'!B308</f>
        <v>16-10.</v>
      </c>
      <c r="B2784" s="542" t="str">
        <f>IF('SOW Units'!C308="","",'SOW Units'!C308)</f>
        <v>Air Sparging/Vapor Extraction Pilot Test - Additional Time</v>
      </c>
      <c r="C2784" s="543"/>
      <c r="D2784" s="57" t="str">
        <f>IF('SOW Units'!E308="","",'SOW Units'!E308)</f>
        <v xml:space="preserve">Per 2 Hrs </v>
      </c>
      <c r="E2784" s="82">
        <f>'SOW Units'!N308</f>
        <v>0</v>
      </c>
      <c r="F2784" s="34">
        <f>'SOW Units'!G308</f>
        <v>486.2</v>
      </c>
      <c r="G2784" s="244">
        <f t="shared" si="582"/>
        <v>0</v>
      </c>
      <c r="H2784" s="85">
        <v>0</v>
      </c>
      <c r="I2784" s="360">
        <f t="shared" si="583"/>
        <v>0</v>
      </c>
      <c r="J2784" s="89">
        <v>0</v>
      </c>
      <c r="K2784" s="244">
        <f t="shared" si="569"/>
        <v>0</v>
      </c>
      <c r="L2784" s="93">
        <f t="shared" si="584"/>
        <v>0</v>
      </c>
      <c r="M2784" s="375">
        <f t="shared" si="585"/>
        <v>0</v>
      </c>
      <c r="N2784" s="225" t="b">
        <f t="shared" si="568"/>
        <v>0</v>
      </c>
      <c r="O2784" s="36"/>
      <c r="P2784" s="36"/>
      <c r="Q2784" s="36"/>
      <c r="R2784" s="36"/>
    </row>
    <row r="2785" spans="1:18" s="8" customFormat="1" ht="16.5" hidden="1" customHeight="1" x14ac:dyDescent="0.35">
      <c r="A2785" s="122" t="str">
        <f>'SOW Units'!B309</f>
        <v>16-11.</v>
      </c>
      <c r="B2785" s="542" t="str">
        <f>IF('SOW Units'!C309="","",'SOW Units'!C309)</f>
        <v>Multi-Phase Pilot Test - 8 hours</v>
      </c>
      <c r="C2785" s="543"/>
      <c r="D2785" s="57" t="str">
        <f>IF('SOW Units'!E309="","",'SOW Units'!E309)</f>
        <v>Per Test</v>
      </c>
      <c r="E2785" s="82">
        <f>'SOW Units'!N309</f>
        <v>0</v>
      </c>
      <c r="F2785" s="34">
        <f>'SOW Units'!G309</f>
        <v>3160.31</v>
      </c>
      <c r="G2785" s="244">
        <f t="shared" si="582"/>
        <v>0</v>
      </c>
      <c r="H2785" s="85">
        <v>0</v>
      </c>
      <c r="I2785" s="360">
        <f t="shared" si="583"/>
        <v>0</v>
      </c>
      <c r="J2785" s="89">
        <v>0</v>
      </c>
      <c r="K2785" s="244">
        <f t="shared" si="569"/>
        <v>0</v>
      </c>
      <c r="L2785" s="93">
        <f t="shared" si="584"/>
        <v>0</v>
      </c>
      <c r="M2785" s="375">
        <f t="shared" si="585"/>
        <v>0</v>
      </c>
      <c r="N2785" s="225" t="b">
        <f t="shared" si="568"/>
        <v>0</v>
      </c>
      <c r="O2785" s="36"/>
      <c r="P2785" s="36"/>
      <c r="Q2785" s="36"/>
      <c r="R2785" s="36"/>
    </row>
    <row r="2786" spans="1:18" s="8" customFormat="1" ht="16.5" hidden="1" customHeight="1" x14ac:dyDescent="0.35">
      <c r="A2786" s="122" t="str">
        <f>'SOW Units'!B310</f>
        <v>16-12.</v>
      </c>
      <c r="B2786" s="542" t="str">
        <f>IF('SOW Units'!C310="","",'SOW Units'!C310)</f>
        <v>Multi-Phase Pilot Test - Additional Time</v>
      </c>
      <c r="C2786" s="543"/>
      <c r="D2786" s="57" t="str">
        <f>IF('SOW Units'!E310="","",'SOW Units'!E310)</f>
        <v xml:space="preserve">Per 2 Hrs </v>
      </c>
      <c r="E2786" s="82">
        <f>'SOW Units'!N310</f>
        <v>0</v>
      </c>
      <c r="F2786" s="34">
        <f>'SOW Units'!G310</f>
        <v>364.64</v>
      </c>
      <c r="G2786" s="244">
        <f t="shared" si="582"/>
        <v>0</v>
      </c>
      <c r="H2786" s="85">
        <v>0</v>
      </c>
      <c r="I2786" s="360">
        <f t="shared" si="583"/>
        <v>0</v>
      </c>
      <c r="J2786" s="89">
        <v>0</v>
      </c>
      <c r="K2786" s="244">
        <f t="shared" si="569"/>
        <v>0</v>
      </c>
      <c r="L2786" s="93">
        <f t="shared" si="584"/>
        <v>0</v>
      </c>
      <c r="M2786" s="375">
        <f t="shared" si="585"/>
        <v>0</v>
      </c>
      <c r="N2786" s="225" t="b">
        <f t="shared" si="568"/>
        <v>0</v>
      </c>
      <c r="O2786" s="36"/>
      <c r="P2786" s="36"/>
      <c r="Q2786" s="36"/>
      <c r="R2786" s="36"/>
    </row>
    <row r="2787" spans="1:18" s="8" customFormat="1" ht="16.5" hidden="1" customHeight="1" x14ac:dyDescent="0.35">
      <c r="A2787" s="122" t="str">
        <f>'SOW Units'!B311</f>
        <v>16-13.</v>
      </c>
      <c r="B2787" s="542" t="str">
        <f>IF('SOW Units'!C311="","",'SOW Units'!C311)</f>
        <v>Air Sparging/Multiphase Extraction Pilot Test - 8 hours</v>
      </c>
      <c r="C2787" s="543"/>
      <c r="D2787" s="57" t="str">
        <f>IF('SOW Units'!E311="","",'SOW Units'!E311)</f>
        <v>Per Test</v>
      </c>
      <c r="E2787" s="82">
        <f>'SOW Units'!N311</f>
        <v>0</v>
      </c>
      <c r="F2787" s="34">
        <f>'SOW Units'!G311</f>
        <v>4945.5</v>
      </c>
      <c r="G2787" s="244">
        <f t="shared" si="582"/>
        <v>0</v>
      </c>
      <c r="H2787" s="85">
        <v>0</v>
      </c>
      <c r="I2787" s="360">
        <f t="shared" si="583"/>
        <v>0</v>
      </c>
      <c r="J2787" s="89">
        <v>0</v>
      </c>
      <c r="K2787" s="244">
        <f t="shared" si="569"/>
        <v>0</v>
      </c>
      <c r="L2787" s="93">
        <f t="shared" si="584"/>
        <v>0</v>
      </c>
      <c r="M2787" s="375">
        <f t="shared" si="585"/>
        <v>0</v>
      </c>
      <c r="N2787" s="225" t="b">
        <f t="shared" si="568"/>
        <v>0</v>
      </c>
      <c r="O2787" s="36"/>
      <c r="P2787" s="36"/>
      <c r="Q2787" s="36"/>
      <c r="R2787" s="36"/>
    </row>
    <row r="2788" spans="1:18" s="8" customFormat="1" ht="16.5" hidden="1" customHeight="1" x14ac:dyDescent="0.35">
      <c r="A2788" s="122" t="str">
        <f>'SOW Units'!B312</f>
        <v>16-14.</v>
      </c>
      <c r="B2788" s="542" t="str">
        <f>IF('SOW Units'!C312="","",'SOW Units'!C312)</f>
        <v>Air Sparging/Multiphase Extraction Pilot Test - Additional Time</v>
      </c>
      <c r="C2788" s="543"/>
      <c r="D2788" s="57" t="str">
        <f>IF('SOW Units'!E312="","",'SOW Units'!E312)</f>
        <v>Per 2 Hours</v>
      </c>
      <c r="E2788" s="82">
        <f>'SOW Units'!N312</f>
        <v>0</v>
      </c>
      <c r="F2788" s="34">
        <f>'SOW Units'!G312</f>
        <v>975</v>
      </c>
      <c r="G2788" s="244">
        <f t="shared" si="582"/>
        <v>0</v>
      </c>
      <c r="H2788" s="85">
        <v>0</v>
      </c>
      <c r="I2788" s="360">
        <f t="shared" si="583"/>
        <v>0</v>
      </c>
      <c r="J2788" s="89">
        <v>0</v>
      </c>
      <c r="K2788" s="244">
        <f t="shared" si="569"/>
        <v>0</v>
      </c>
      <c r="L2788" s="93">
        <f t="shared" si="584"/>
        <v>0</v>
      </c>
      <c r="M2788" s="375">
        <f t="shared" si="585"/>
        <v>0</v>
      </c>
      <c r="N2788" s="225" t="b">
        <f t="shared" si="568"/>
        <v>0</v>
      </c>
      <c r="O2788" s="36"/>
      <c r="P2788" s="36"/>
      <c r="Q2788" s="36"/>
      <c r="R2788" s="36"/>
    </row>
    <row r="2789" spans="1:18" s="8" customFormat="1" ht="32.25" hidden="1" customHeight="1" x14ac:dyDescent="0.35">
      <c r="A2789" s="253" t="str">
        <f>'SOW Units'!B313</f>
        <v>16.B.</v>
      </c>
      <c r="B2789" s="562" t="str">
        <f>IF('SOW Units'!C313="","",'SOW Units'!C313)</f>
        <v>SHORT TERM/EPISODIC SYSTEM OPERATION PACKAGES (Including Remediation System Equipment)</v>
      </c>
      <c r="C2789" s="563"/>
      <c r="D2789" s="206" t="str">
        <f>IF('SOW Units'!E313="","",'SOW Units'!E313)</f>
        <v/>
      </c>
      <c r="E2789" s="207"/>
      <c r="F2789" s="194"/>
      <c r="G2789" s="243"/>
      <c r="H2789" s="208"/>
      <c r="I2789" s="359"/>
      <c r="J2789" s="196"/>
      <c r="K2789" s="243"/>
      <c r="L2789" s="209"/>
      <c r="M2789" s="374"/>
      <c r="N2789" s="225" t="b">
        <f t="shared" si="568"/>
        <v>0</v>
      </c>
      <c r="O2789" s="36"/>
      <c r="P2789" s="36"/>
      <c r="Q2789" s="36"/>
      <c r="R2789" s="36"/>
    </row>
    <row r="2790" spans="1:18" s="8" customFormat="1" ht="16.5" hidden="1" customHeight="1" x14ac:dyDescent="0.35">
      <c r="A2790" s="122" t="str">
        <f>'SOW Units'!B314</f>
        <v>16-17.</v>
      </c>
      <c r="B2790" s="542" t="str">
        <f>IF('SOW Units'!C314="","",'SOW Units'!C314)</f>
        <v>Groundwater Treatment System Package - Medium</v>
      </c>
      <c r="C2790" s="543"/>
      <c r="D2790" s="57" t="str">
        <f>IF('SOW Units'!E314="","",'SOW Units'!E314)</f>
        <v>Per Day</v>
      </c>
      <c r="E2790" s="82">
        <f>'SOW Units'!N314</f>
        <v>0</v>
      </c>
      <c r="F2790" s="34">
        <f>'SOW Units'!G314</f>
        <v>1701.7</v>
      </c>
      <c r="G2790" s="244">
        <f t="shared" ref="G2790:G2801" si="586">$F2790*E2790</f>
        <v>0</v>
      </c>
      <c r="H2790" s="85">
        <v>0</v>
      </c>
      <c r="I2790" s="360">
        <f t="shared" ref="I2790:I2801" si="587">H2790*F2790</f>
        <v>0</v>
      </c>
      <c r="J2790" s="89">
        <v>0</v>
      </c>
      <c r="K2790" s="244">
        <f t="shared" si="569"/>
        <v>0</v>
      </c>
      <c r="L2790" s="93">
        <f t="shared" ref="L2790:L2801" si="588">E2790-H2790-J2790</f>
        <v>0</v>
      </c>
      <c r="M2790" s="375">
        <f t="shared" ref="M2790:M2801" si="589">G2790-I2790-K2790</f>
        <v>0</v>
      </c>
      <c r="N2790" s="225" t="b">
        <f t="shared" si="568"/>
        <v>0</v>
      </c>
      <c r="O2790" s="36"/>
      <c r="P2790" s="36"/>
      <c r="Q2790" s="36"/>
      <c r="R2790" s="36"/>
    </row>
    <row r="2791" spans="1:18" s="8" customFormat="1" ht="16.5" hidden="1" customHeight="1" x14ac:dyDescent="0.35">
      <c r="A2791" s="122" t="str">
        <f>'SOW Units'!B315</f>
        <v>16-18.</v>
      </c>
      <c r="B2791" s="542" t="str">
        <f>IF('SOW Units'!C315="","",'SOW Units'!C315)</f>
        <v>Groundwater Treatment System Package - Medium</v>
      </c>
      <c r="C2791" s="543"/>
      <c r="D2791" s="57" t="str">
        <f>IF('SOW Units'!E315="","",'SOW Units'!E315)</f>
        <v>Per Week</v>
      </c>
      <c r="E2791" s="82">
        <f>'SOW Units'!N315</f>
        <v>0</v>
      </c>
      <c r="F2791" s="34">
        <f>'SOW Units'!G315</f>
        <v>3646.51</v>
      </c>
      <c r="G2791" s="244">
        <f t="shared" si="586"/>
        <v>0</v>
      </c>
      <c r="H2791" s="85">
        <v>0</v>
      </c>
      <c r="I2791" s="360">
        <f t="shared" si="587"/>
        <v>0</v>
      </c>
      <c r="J2791" s="89">
        <v>0</v>
      </c>
      <c r="K2791" s="244">
        <f t="shared" si="569"/>
        <v>0</v>
      </c>
      <c r="L2791" s="93">
        <f t="shared" si="588"/>
        <v>0</v>
      </c>
      <c r="M2791" s="375">
        <f t="shared" si="589"/>
        <v>0</v>
      </c>
      <c r="N2791" s="225" t="b">
        <f t="shared" si="568"/>
        <v>0</v>
      </c>
      <c r="O2791" s="36"/>
      <c r="P2791" s="36"/>
      <c r="Q2791" s="36"/>
      <c r="R2791" s="36"/>
    </row>
    <row r="2792" spans="1:18" s="8" customFormat="1" ht="16.5" hidden="1" customHeight="1" x14ac:dyDescent="0.35">
      <c r="A2792" s="122" t="str">
        <f>'SOW Units'!B316</f>
        <v>16-19.</v>
      </c>
      <c r="B2792" s="542" t="str">
        <f>IF('SOW Units'!C316="","",'SOW Units'!C316)</f>
        <v>Air Sparge System Package - Medium</v>
      </c>
      <c r="C2792" s="543"/>
      <c r="D2792" s="57" t="str">
        <f>IF('SOW Units'!E316="","",'SOW Units'!E316)</f>
        <v>Per Day</v>
      </c>
      <c r="E2792" s="82">
        <f>'SOW Units'!N316</f>
        <v>0</v>
      </c>
      <c r="F2792" s="34">
        <f>'SOW Units'!G316</f>
        <v>1021.02</v>
      </c>
      <c r="G2792" s="244">
        <f t="shared" si="586"/>
        <v>0</v>
      </c>
      <c r="H2792" s="85">
        <v>0</v>
      </c>
      <c r="I2792" s="360">
        <f t="shared" si="587"/>
        <v>0</v>
      </c>
      <c r="J2792" s="89">
        <v>0</v>
      </c>
      <c r="K2792" s="244">
        <f t="shared" si="569"/>
        <v>0</v>
      </c>
      <c r="L2792" s="93">
        <f t="shared" si="588"/>
        <v>0</v>
      </c>
      <c r="M2792" s="375">
        <f t="shared" si="589"/>
        <v>0</v>
      </c>
      <c r="N2792" s="225" t="b">
        <f t="shared" si="568"/>
        <v>0</v>
      </c>
      <c r="O2792" s="36"/>
      <c r="P2792" s="36"/>
      <c r="Q2792" s="36"/>
      <c r="R2792" s="36"/>
    </row>
    <row r="2793" spans="1:18" s="8" customFormat="1" ht="16.5" hidden="1" customHeight="1" x14ac:dyDescent="0.35">
      <c r="A2793" s="122" t="str">
        <f>'SOW Units'!B317</f>
        <v>16-20.</v>
      </c>
      <c r="B2793" s="542" t="str">
        <f>IF('SOW Units'!C317="","",'SOW Units'!C317)</f>
        <v>Air Sparge System Package - Medium</v>
      </c>
      <c r="C2793" s="543"/>
      <c r="D2793" s="57" t="str">
        <f>IF('SOW Units'!E317="","",'SOW Units'!E317)</f>
        <v>Per Week</v>
      </c>
      <c r="E2793" s="82">
        <f>'SOW Units'!N317</f>
        <v>0</v>
      </c>
      <c r="F2793" s="34">
        <f>'SOW Units'!G317</f>
        <v>2066.35</v>
      </c>
      <c r="G2793" s="244">
        <f t="shared" si="586"/>
        <v>0</v>
      </c>
      <c r="H2793" s="85">
        <v>0</v>
      </c>
      <c r="I2793" s="360">
        <f t="shared" si="587"/>
        <v>0</v>
      </c>
      <c r="J2793" s="89">
        <v>0</v>
      </c>
      <c r="K2793" s="244">
        <f t="shared" si="569"/>
        <v>0</v>
      </c>
      <c r="L2793" s="93">
        <f t="shared" si="588"/>
        <v>0</v>
      </c>
      <c r="M2793" s="375">
        <f t="shared" si="589"/>
        <v>0</v>
      </c>
      <c r="N2793" s="225" t="b">
        <f t="shared" si="568"/>
        <v>0</v>
      </c>
      <c r="O2793" s="36"/>
      <c r="P2793" s="36"/>
      <c r="Q2793" s="36"/>
      <c r="R2793" s="36"/>
    </row>
    <row r="2794" spans="1:18" s="8" customFormat="1" ht="16.5" hidden="1" customHeight="1" x14ac:dyDescent="0.35">
      <c r="A2794" s="122" t="str">
        <f>'SOW Units'!B318</f>
        <v>16-21.</v>
      </c>
      <c r="B2794" s="542" t="str">
        <f>IF('SOW Units'!C318="","",'SOW Units'!C318)</f>
        <v xml:space="preserve">AS/SVE System Package - Medium </v>
      </c>
      <c r="C2794" s="543"/>
      <c r="D2794" s="57" t="str">
        <f>IF('SOW Units'!E318="","",'SOW Units'!E318)</f>
        <v>Per Day</v>
      </c>
      <c r="E2794" s="82">
        <f>'SOW Units'!N318</f>
        <v>0</v>
      </c>
      <c r="F2794" s="34">
        <f>'SOW Units'!G318</f>
        <v>2370.2199999999998</v>
      </c>
      <c r="G2794" s="244">
        <f t="shared" si="586"/>
        <v>0</v>
      </c>
      <c r="H2794" s="85">
        <v>0</v>
      </c>
      <c r="I2794" s="360">
        <f t="shared" si="587"/>
        <v>0</v>
      </c>
      <c r="J2794" s="89">
        <v>0</v>
      </c>
      <c r="K2794" s="244">
        <f t="shared" si="569"/>
        <v>0</v>
      </c>
      <c r="L2794" s="93">
        <f t="shared" si="588"/>
        <v>0</v>
      </c>
      <c r="M2794" s="375">
        <f t="shared" si="589"/>
        <v>0</v>
      </c>
      <c r="N2794" s="225" t="b">
        <f t="shared" si="568"/>
        <v>0</v>
      </c>
      <c r="O2794" s="36"/>
      <c r="P2794" s="36"/>
      <c r="Q2794" s="36"/>
      <c r="R2794" s="36"/>
    </row>
    <row r="2795" spans="1:18" s="8" customFormat="1" ht="16.5" hidden="1" customHeight="1" x14ac:dyDescent="0.35">
      <c r="A2795" s="122" t="str">
        <f>'SOW Units'!B319</f>
        <v>16-22.</v>
      </c>
      <c r="B2795" s="542" t="str">
        <f>IF('SOW Units'!C319="","",'SOW Units'!C319)</f>
        <v xml:space="preserve">AS/SVE System Package - Medium </v>
      </c>
      <c r="C2795" s="543"/>
      <c r="D2795" s="57" t="str">
        <f>IF('SOW Units'!E319="","",'SOW Units'!E319)</f>
        <v>Per Week</v>
      </c>
      <c r="E2795" s="82">
        <f>'SOW Units'!N319</f>
        <v>0</v>
      </c>
      <c r="F2795" s="34">
        <f>'SOW Units'!G319</f>
        <v>4132.71</v>
      </c>
      <c r="G2795" s="244">
        <f t="shared" si="586"/>
        <v>0</v>
      </c>
      <c r="H2795" s="85">
        <v>0</v>
      </c>
      <c r="I2795" s="360">
        <f t="shared" si="587"/>
        <v>0</v>
      </c>
      <c r="J2795" s="89">
        <v>0</v>
      </c>
      <c r="K2795" s="244">
        <f t="shared" si="569"/>
        <v>0</v>
      </c>
      <c r="L2795" s="93">
        <f t="shared" si="588"/>
        <v>0</v>
      </c>
      <c r="M2795" s="375">
        <f t="shared" si="589"/>
        <v>0</v>
      </c>
      <c r="N2795" s="225" t="b">
        <f t="shared" si="568"/>
        <v>0</v>
      </c>
      <c r="O2795" s="36"/>
      <c r="P2795" s="36"/>
      <c r="Q2795" s="36"/>
      <c r="R2795" s="36"/>
    </row>
    <row r="2796" spans="1:18" s="8" customFormat="1" ht="16.5" hidden="1" customHeight="1" x14ac:dyDescent="0.35">
      <c r="A2796" s="122" t="str">
        <f>'SOW Units'!B320</f>
        <v>16-23.</v>
      </c>
      <c r="B2796" s="542" t="str">
        <f>IF('SOW Units'!C320="","",'SOW Units'!C320)</f>
        <v xml:space="preserve">MPE System Package - Medium </v>
      </c>
      <c r="C2796" s="543"/>
      <c r="D2796" s="57" t="str">
        <f>IF('SOW Units'!E320="","",'SOW Units'!E320)</f>
        <v>Per Day</v>
      </c>
      <c r="E2796" s="82">
        <f>'SOW Units'!N320</f>
        <v>0</v>
      </c>
      <c r="F2796" s="34">
        <f>'SOW Units'!G320</f>
        <v>1944.81</v>
      </c>
      <c r="G2796" s="244">
        <f t="shared" si="586"/>
        <v>0</v>
      </c>
      <c r="H2796" s="85">
        <v>0</v>
      </c>
      <c r="I2796" s="360">
        <f t="shared" si="587"/>
        <v>0</v>
      </c>
      <c r="J2796" s="89">
        <v>0</v>
      </c>
      <c r="K2796" s="244">
        <f t="shared" si="569"/>
        <v>0</v>
      </c>
      <c r="L2796" s="93">
        <f t="shared" si="588"/>
        <v>0</v>
      </c>
      <c r="M2796" s="375">
        <f t="shared" si="589"/>
        <v>0</v>
      </c>
      <c r="N2796" s="225" t="b">
        <f t="shared" si="568"/>
        <v>0</v>
      </c>
      <c r="O2796" s="36"/>
      <c r="P2796" s="36"/>
      <c r="Q2796" s="36"/>
      <c r="R2796" s="36"/>
    </row>
    <row r="2797" spans="1:18" s="8" customFormat="1" ht="16.5" hidden="1" customHeight="1" x14ac:dyDescent="0.35">
      <c r="A2797" s="122" t="str">
        <f>'SOW Units'!B321</f>
        <v>16-24.</v>
      </c>
      <c r="B2797" s="542" t="str">
        <f>IF('SOW Units'!C321="","",'SOW Units'!C321)</f>
        <v>MPE System Package - Medium</v>
      </c>
      <c r="C2797" s="543"/>
      <c r="D2797" s="57" t="str">
        <f>IF('SOW Units'!E321="","",'SOW Units'!E321)</f>
        <v>Per Week</v>
      </c>
      <c r="E2797" s="82">
        <f>'SOW Units'!N321</f>
        <v>0</v>
      </c>
      <c r="F2797" s="34">
        <f>'SOW Units'!G321</f>
        <v>4254.26</v>
      </c>
      <c r="G2797" s="244">
        <f t="shared" si="586"/>
        <v>0</v>
      </c>
      <c r="H2797" s="85">
        <v>0</v>
      </c>
      <c r="I2797" s="360">
        <f t="shared" si="587"/>
        <v>0</v>
      </c>
      <c r="J2797" s="89">
        <v>0</v>
      </c>
      <c r="K2797" s="244">
        <f t="shared" si="569"/>
        <v>0</v>
      </c>
      <c r="L2797" s="93">
        <f t="shared" si="588"/>
        <v>0</v>
      </c>
      <c r="M2797" s="375">
        <f t="shared" si="589"/>
        <v>0</v>
      </c>
      <c r="N2797" s="225" t="b">
        <f t="shared" si="568"/>
        <v>0</v>
      </c>
      <c r="O2797" s="36"/>
      <c r="P2797" s="36"/>
      <c r="Q2797" s="36"/>
      <c r="R2797" s="36"/>
    </row>
    <row r="2798" spans="1:18" s="8" customFormat="1" ht="16.5" hidden="1" customHeight="1" x14ac:dyDescent="0.35">
      <c r="A2798" s="122" t="str">
        <f>'SOW Units'!B322</f>
        <v>16-25.</v>
      </c>
      <c r="B2798" s="542" t="str">
        <f>IF('SOW Units'!C322="","",'SOW Units'!C322)</f>
        <v>AS/MPE System Package - Medium</v>
      </c>
      <c r="C2798" s="543"/>
      <c r="D2798" s="57" t="str">
        <f>IF('SOW Units'!E322="","",'SOW Units'!E322)</f>
        <v>Per Day</v>
      </c>
      <c r="E2798" s="82">
        <f>'SOW Units'!N322</f>
        <v>0</v>
      </c>
      <c r="F2798" s="34">
        <f>'SOW Units'!G322</f>
        <v>6730</v>
      </c>
      <c r="G2798" s="244">
        <f t="shared" si="586"/>
        <v>0</v>
      </c>
      <c r="H2798" s="85">
        <v>0</v>
      </c>
      <c r="I2798" s="360">
        <f t="shared" si="587"/>
        <v>0</v>
      </c>
      <c r="J2798" s="89">
        <v>0</v>
      </c>
      <c r="K2798" s="244">
        <f t="shared" si="569"/>
        <v>0</v>
      </c>
      <c r="L2798" s="93">
        <f t="shared" si="588"/>
        <v>0</v>
      </c>
      <c r="M2798" s="375">
        <f t="shared" si="589"/>
        <v>0</v>
      </c>
      <c r="N2798" s="225" t="b">
        <f t="shared" si="568"/>
        <v>0</v>
      </c>
      <c r="O2798" s="36"/>
      <c r="P2798" s="36"/>
      <c r="Q2798" s="36"/>
      <c r="R2798" s="36"/>
    </row>
    <row r="2799" spans="1:18" s="8" customFormat="1" ht="16.5" hidden="1" customHeight="1" x14ac:dyDescent="0.35">
      <c r="A2799" s="122" t="str">
        <f>'SOW Units'!B323</f>
        <v>16-26.</v>
      </c>
      <c r="B2799" s="542" t="str">
        <f>IF('SOW Units'!C323="","",'SOW Units'!C323)</f>
        <v>AS/MPE System Package - Medium</v>
      </c>
      <c r="C2799" s="543"/>
      <c r="D2799" s="57" t="str">
        <f>IF('SOW Units'!E323="","",'SOW Units'!E323)</f>
        <v>Per Week</v>
      </c>
      <c r="E2799" s="82">
        <f>'SOW Units'!N323</f>
        <v>0</v>
      </c>
      <c r="F2799" s="34">
        <f>'SOW Units'!G323</f>
        <v>13200</v>
      </c>
      <c r="G2799" s="244">
        <f t="shared" si="586"/>
        <v>0</v>
      </c>
      <c r="H2799" s="85">
        <v>0</v>
      </c>
      <c r="I2799" s="360">
        <f t="shared" si="587"/>
        <v>0</v>
      </c>
      <c r="J2799" s="89">
        <v>0</v>
      </c>
      <c r="K2799" s="244">
        <f t="shared" si="569"/>
        <v>0</v>
      </c>
      <c r="L2799" s="93">
        <f t="shared" si="588"/>
        <v>0</v>
      </c>
      <c r="M2799" s="375">
        <f t="shared" si="589"/>
        <v>0</v>
      </c>
      <c r="N2799" s="225" t="b">
        <f t="shared" si="568"/>
        <v>0</v>
      </c>
      <c r="O2799" s="36"/>
      <c r="P2799" s="36"/>
      <c r="Q2799" s="36"/>
      <c r="R2799" s="36"/>
    </row>
    <row r="2800" spans="1:18" s="8" customFormat="1" ht="16.5" hidden="1" customHeight="1" x14ac:dyDescent="0.35">
      <c r="A2800" s="122" t="str">
        <f>'SOW Units'!B324</f>
        <v>16-27.</v>
      </c>
      <c r="B2800" s="542" t="str">
        <f>IF('SOW Units'!C324="","",'SOW Units'!C324)</f>
        <v>SVE System Package - Medium</v>
      </c>
      <c r="C2800" s="543"/>
      <c r="D2800" s="57" t="str">
        <f>IF('SOW Units'!E324="","",'SOW Units'!E324)</f>
        <v>Per Day</v>
      </c>
      <c r="E2800" s="82">
        <f>'SOW Units'!N324</f>
        <v>0</v>
      </c>
      <c r="F2800" s="34">
        <f>'SOW Units'!G324</f>
        <v>4011</v>
      </c>
      <c r="G2800" s="244">
        <f t="shared" si="586"/>
        <v>0</v>
      </c>
      <c r="H2800" s="85">
        <v>0</v>
      </c>
      <c r="I2800" s="360">
        <f t="shared" si="587"/>
        <v>0</v>
      </c>
      <c r="J2800" s="89">
        <v>0</v>
      </c>
      <c r="K2800" s="244">
        <f t="shared" si="569"/>
        <v>0</v>
      </c>
      <c r="L2800" s="93">
        <f t="shared" si="588"/>
        <v>0</v>
      </c>
      <c r="M2800" s="375">
        <f t="shared" si="589"/>
        <v>0</v>
      </c>
      <c r="N2800" s="225" t="b">
        <f t="shared" si="568"/>
        <v>0</v>
      </c>
      <c r="O2800" s="36"/>
      <c r="P2800" s="36"/>
      <c r="Q2800" s="36"/>
      <c r="R2800" s="36"/>
    </row>
    <row r="2801" spans="1:18" s="8" customFormat="1" ht="16.5" hidden="1" customHeight="1" x14ac:dyDescent="0.35">
      <c r="A2801" s="122" t="str">
        <f>'SOW Units'!B325</f>
        <v>16-28.</v>
      </c>
      <c r="B2801" s="542" t="str">
        <f>IF('SOW Units'!C325="","",'SOW Units'!C325)</f>
        <v>SVE System Package - Medium</v>
      </c>
      <c r="C2801" s="543"/>
      <c r="D2801" s="57" t="str">
        <f>IF('SOW Units'!E325="","",'SOW Units'!E325)</f>
        <v>Per Week</v>
      </c>
      <c r="E2801" s="82">
        <f>'SOW Units'!N325</f>
        <v>0</v>
      </c>
      <c r="F2801" s="34">
        <f>'SOW Units'!G325</f>
        <v>8977.5</v>
      </c>
      <c r="G2801" s="244">
        <f t="shared" si="586"/>
        <v>0</v>
      </c>
      <c r="H2801" s="85">
        <v>0</v>
      </c>
      <c r="I2801" s="360">
        <f t="shared" si="587"/>
        <v>0</v>
      </c>
      <c r="J2801" s="89">
        <v>0</v>
      </c>
      <c r="K2801" s="244">
        <f t="shared" si="569"/>
        <v>0</v>
      </c>
      <c r="L2801" s="93">
        <f t="shared" si="588"/>
        <v>0</v>
      </c>
      <c r="M2801" s="375">
        <f t="shared" si="589"/>
        <v>0</v>
      </c>
      <c r="N2801" s="225" t="b">
        <f t="shared" si="568"/>
        <v>0</v>
      </c>
      <c r="O2801" s="36"/>
      <c r="P2801" s="36"/>
      <c r="Q2801" s="36"/>
      <c r="R2801" s="36"/>
    </row>
    <row r="2802" spans="1:18" s="8" customFormat="1" ht="32.25" hidden="1" customHeight="1" x14ac:dyDescent="0.35">
      <c r="A2802" s="253" t="str">
        <f>'SOW Units'!B326</f>
        <v>17.</v>
      </c>
      <c r="B2802" s="562" t="str">
        <f>IF('SOW Units'!C326="","",'SOW Units'!C326)</f>
        <v>MONTHLY REMEDIATION SYSTEM O&amp;M PACKAGED WORK SCOPES (Excluding Remediation System Equipment)</v>
      </c>
      <c r="C2802" s="563"/>
      <c r="D2802" s="206" t="str">
        <f>IF('SOW Units'!E326="","",'SOW Units'!E326)</f>
        <v/>
      </c>
      <c r="E2802" s="207"/>
      <c r="F2802" s="194"/>
      <c r="G2802" s="243"/>
      <c r="H2802" s="208"/>
      <c r="I2802" s="359"/>
      <c r="J2802" s="196"/>
      <c r="K2802" s="243"/>
      <c r="L2802" s="209"/>
      <c r="M2802" s="374"/>
      <c r="N2802" s="225" t="b">
        <f t="shared" si="568"/>
        <v>0</v>
      </c>
      <c r="O2802" s="36"/>
      <c r="P2802" s="36"/>
      <c r="Q2802" s="36"/>
      <c r="R2802" s="36"/>
    </row>
    <row r="2803" spans="1:18" s="8" customFormat="1" ht="16.5" hidden="1" customHeight="1" x14ac:dyDescent="0.35">
      <c r="A2803" s="122" t="str">
        <f>'SOW Units'!B327</f>
        <v>17-1.</v>
      </c>
      <c r="B2803" s="542" t="str">
        <f>IF('SOW Units'!C327="","",'SOW Units'!C327)</f>
        <v xml:space="preserve">System O&amp;M Package - Small </v>
      </c>
      <c r="C2803" s="543"/>
      <c r="D2803" s="57" t="str">
        <f>IF('SOW Units'!E327="","",'SOW Units'!E327)</f>
        <v>Per Month</v>
      </c>
      <c r="E2803" s="82">
        <f>'SOW Units'!N327</f>
        <v>0</v>
      </c>
      <c r="F2803" s="34">
        <f>'SOW Units'!G327</f>
        <v>2976.75</v>
      </c>
      <c r="G2803" s="244">
        <f t="shared" ref="G2803:G2807" si="590">$F2803*E2803</f>
        <v>0</v>
      </c>
      <c r="H2803" s="85">
        <v>0</v>
      </c>
      <c r="I2803" s="360">
        <f t="shared" ref="I2803:I2807" si="591">H2803*F2803</f>
        <v>0</v>
      </c>
      <c r="J2803" s="89">
        <v>0</v>
      </c>
      <c r="K2803" s="244">
        <f t="shared" si="569"/>
        <v>0</v>
      </c>
      <c r="L2803" s="93">
        <f t="shared" ref="L2803:L2807" si="592">E2803-H2803-J2803</f>
        <v>0</v>
      </c>
      <c r="M2803" s="375">
        <f t="shared" ref="M2803:M2807" si="593">G2803-I2803-K2803</f>
        <v>0</v>
      </c>
      <c r="N2803" s="225" t="b">
        <f t="shared" si="568"/>
        <v>0</v>
      </c>
      <c r="O2803" s="36"/>
      <c r="P2803" s="36"/>
      <c r="Q2803" s="36"/>
      <c r="R2803" s="36"/>
    </row>
    <row r="2804" spans="1:18" s="8" customFormat="1" ht="16.5" hidden="1" customHeight="1" x14ac:dyDescent="0.35">
      <c r="A2804" s="122" t="str">
        <f>'SOW Units'!B328</f>
        <v>17-2.</v>
      </c>
      <c r="B2804" s="542" t="str">
        <f>IF('SOW Units'!C328="","",'SOW Units'!C328)</f>
        <v>System O&amp;M Package - Medium</v>
      </c>
      <c r="C2804" s="543"/>
      <c r="D2804" s="57" t="str">
        <f>IF('SOW Units'!E328="","",'SOW Units'!E328)</f>
        <v>Per Month</v>
      </c>
      <c r="E2804" s="82">
        <f>'SOW Units'!N328</f>
        <v>0</v>
      </c>
      <c r="F2804" s="34">
        <f>'SOW Units'!G328</f>
        <v>3417.75</v>
      </c>
      <c r="G2804" s="244">
        <f t="shared" si="590"/>
        <v>0</v>
      </c>
      <c r="H2804" s="85">
        <v>0</v>
      </c>
      <c r="I2804" s="360">
        <f t="shared" si="591"/>
        <v>0</v>
      </c>
      <c r="J2804" s="89">
        <v>0</v>
      </c>
      <c r="K2804" s="244">
        <f t="shared" si="569"/>
        <v>0</v>
      </c>
      <c r="L2804" s="93">
        <f t="shared" si="592"/>
        <v>0</v>
      </c>
      <c r="M2804" s="375">
        <f t="shared" si="593"/>
        <v>0</v>
      </c>
      <c r="N2804" s="225" t="b">
        <f t="shared" ref="N2804:N2865" si="594">IF(E2804&gt;0,TRUE,FALSE)</f>
        <v>0</v>
      </c>
      <c r="O2804" s="36"/>
      <c r="P2804" s="36"/>
      <c r="Q2804" s="36"/>
      <c r="R2804" s="36"/>
    </row>
    <row r="2805" spans="1:18" s="8" customFormat="1" ht="16.5" hidden="1" customHeight="1" x14ac:dyDescent="0.35">
      <c r="A2805" s="122" t="str">
        <f>'SOW Units'!B329</f>
        <v>17-3.</v>
      </c>
      <c r="B2805" s="542" t="str">
        <f>IF('SOW Units'!C329="","",'SOW Units'!C329)</f>
        <v xml:space="preserve">System O&amp;M Package - Large </v>
      </c>
      <c r="C2805" s="543"/>
      <c r="D2805" s="57" t="str">
        <f>IF('SOW Units'!E329="","",'SOW Units'!E329)</f>
        <v>Per Month</v>
      </c>
      <c r="E2805" s="82">
        <f>'SOW Units'!N329</f>
        <v>0</v>
      </c>
      <c r="F2805" s="34">
        <f>'SOW Units'!G329</f>
        <v>3858.75</v>
      </c>
      <c r="G2805" s="244">
        <f t="shared" si="590"/>
        <v>0</v>
      </c>
      <c r="H2805" s="85">
        <v>0</v>
      </c>
      <c r="I2805" s="360">
        <f t="shared" si="591"/>
        <v>0</v>
      </c>
      <c r="J2805" s="89">
        <v>0</v>
      </c>
      <c r="K2805" s="244">
        <f t="shared" si="569"/>
        <v>0</v>
      </c>
      <c r="L2805" s="93">
        <f t="shared" si="592"/>
        <v>0</v>
      </c>
      <c r="M2805" s="375">
        <f t="shared" si="593"/>
        <v>0</v>
      </c>
      <c r="N2805" s="225" t="b">
        <f t="shared" si="594"/>
        <v>0</v>
      </c>
      <c r="O2805" s="36"/>
      <c r="P2805" s="36"/>
      <c r="Q2805" s="36"/>
      <c r="R2805" s="36"/>
    </row>
    <row r="2806" spans="1:18" s="9" customFormat="1" ht="16.5" hidden="1" customHeight="1" x14ac:dyDescent="0.35">
      <c r="A2806" s="122" t="str">
        <f>'SOW Units'!B330</f>
        <v>17-4.</v>
      </c>
      <c r="B2806" s="542" t="str">
        <f>IF('SOW Units'!C330="","",'SOW Units'!C330)</f>
        <v xml:space="preserve">System O&amp;M Package - Extra Large </v>
      </c>
      <c r="C2806" s="543"/>
      <c r="D2806" s="57" t="str">
        <f>IF('SOW Units'!E330="","",'SOW Units'!E330)</f>
        <v>Per Month</v>
      </c>
      <c r="E2806" s="82">
        <f>'SOW Units'!N330</f>
        <v>0</v>
      </c>
      <c r="F2806" s="34">
        <f>'SOW Units'!G330</f>
        <v>4375.82</v>
      </c>
      <c r="G2806" s="244">
        <f t="shared" si="590"/>
        <v>0</v>
      </c>
      <c r="H2806" s="85">
        <v>0</v>
      </c>
      <c r="I2806" s="360">
        <f t="shared" si="591"/>
        <v>0</v>
      </c>
      <c r="J2806" s="89">
        <v>0</v>
      </c>
      <c r="K2806" s="244">
        <f t="shared" si="569"/>
        <v>0</v>
      </c>
      <c r="L2806" s="93">
        <f t="shared" si="592"/>
        <v>0</v>
      </c>
      <c r="M2806" s="375">
        <f t="shared" si="593"/>
        <v>0</v>
      </c>
      <c r="N2806" s="225" t="b">
        <f t="shared" si="594"/>
        <v>0</v>
      </c>
      <c r="O2806" s="45"/>
      <c r="P2806" s="45"/>
      <c r="Q2806" s="45"/>
      <c r="R2806" s="45"/>
    </row>
    <row r="2807" spans="1:18" s="8" customFormat="1" ht="16.5" hidden="1" customHeight="1" x14ac:dyDescent="0.35">
      <c r="A2807" s="122" t="str">
        <f>'SOW Units'!B331</f>
        <v>17-5.</v>
      </c>
      <c r="B2807" s="542" t="str">
        <f>IF('SOW Units'!C331="","",'SOW Units'!C331)</f>
        <v>Supplemental System O&amp;M Package - Add Thermox or Catox Treatment</v>
      </c>
      <c r="C2807" s="543"/>
      <c r="D2807" s="57" t="str">
        <f>IF('SOW Units'!E331="","",'SOW Units'!E331)</f>
        <v>Per Month</v>
      </c>
      <c r="E2807" s="82">
        <f>'SOW Units'!N331</f>
        <v>0</v>
      </c>
      <c r="F2807" s="34">
        <f>'SOW Units'!G331</f>
        <v>520.91999999999996</v>
      </c>
      <c r="G2807" s="244">
        <f t="shared" si="590"/>
        <v>0</v>
      </c>
      <c r="H2807" s="85">
        <v>0</v>
      </c>
      <c r="I2807" s="360">
        <f t="shared" si="591"/>
        <v>0</v>
      </c>
      <c r="J2807" s="89">
        <v>0</v>
      </c>
      <c r="K2807" s="244">
        <f t="shared" si="569"/>
        <v>0</v>
      </c>
      <c r="L2807" s="93">
        <f t="shared" si="592"/>
        <v>0</v>
      </c>
      <c r="M2807" s="375">
        <f t="shared" si="593"/>
        <v>0</v>
      </c>
      <c r="N2807" s="225" t="b">
        <f t="shared" si="594"/>
        <v>0</v>
      </c>
      <c r="O2807" s="36"/>
      <c r="P2807" s="36"/>
      <c r="Q2807" s="36"/>
      <c r="R2807" s="36"/>
    </row>
    <row r="2808" spans="1:18" s="8" customFormat="1" ht="17.25" hidden="1" customHeight="1" x14ac:dyDescent="0.35">
      <c r="A2808" s="253" t="str">
        <f>'SOW Units'!B332</f>
        <v>18.</v>
      </c>
      <c r="B2808" s="560" t="str">
        <f>IF('SOW Units'!C332="","",'SOW Units'!C332)</f>
        <v>REMEDIAL ACTION SYSTEM/EQUIPMENT USE (Equipment Only, Excluding O&amp;M)</v>
      </c>
      <c r="C2808" s="561"/>
      <c r="D2808" s="206" t="str">
        <f>IF('SOW Units'!E332="","",'SOW Units'!E332)</f>
        <v/>
      </c>
      <c r="E2808" s="207"/>
      <c r="F2808" s="194"/>
      <c r="G2808" s="243"/>
      <c r="H2808" s="208"/>
      <c r="I2808" s="359"/>
      <c r="J2808" s="196"/>
      <c r="K2808" s="243"/>
      <c r="L2808" s="209"/>
      <c r="M2808" s="374"/>
      <c r="N2808" s="225" t="b">
        <f t="shared" si="594"/>
        <v>0</v>
      </c>
      <c r="O2808" s="36"/>
      <c r="P2808" s="36"/>
      <c r="Q2808" s="36"/>
      <c r="R2808" s="36"/>
    </row>
    <row r="2809" spans="1:18" s="8" customFormat="1" ht="16.5" hidden="1" customHeight="1" x14ac:dyDescent="0.35">
      <c r="A2809" s="122" t="str">
        <f>'SOW Units'!B333</f>
        <v>18-1.</v>
      </c>
      <c r="B2809" s="542" t="str">
        <f>IF('SOW Units'!C333="","",'SOW Units'!C333)</f>
        <v>Medium Holding Tank - 2,000 to 6,000 gal. capacity - Short Term ≤ 6 mos.</v>
      </c>
      <c r="C2809" s="543"/>
      <c r="D2809" s="57" t="str">
        <f>IF('SOW Units'!E333="","",'SOW Units'!E333)</f>
        <v>Per Month</v>
      </c>
      <c r="E2809" s="82">
        <f>'SOW Units'!N333</f>
        <v>0</v>
      </c>
      <c r="F2809" s="34">
        <f>'SOW Units'!G333</f>
        <v>334.24</v>
      </c>
      <c r="G2809" s="244">
        <f t="shared" ref="G2809:G2866" si="595">$F2809*E2809</f>
        <v>0</v>
      </c>
      <c r="H2809" s="85">
        <v>0</v>
      </c>
      <c r="I2809" s="360">
        <f t="shared" ref="I2809:I2866" si="596">H2809*F2809</f>
        <v>0</v>
      </c>
      <c r="J2809" s="89">
        <v>0</v>
      </c>
      <c r="K2809" s="244">
        <f t="shared" ref="K2809:K2872" si="597">$F2809*J2809</f>
        <v>0</v>
      </c>
      <c r="L2809" s="93">
        <f t="shared" ref="L2809:L2866" si="598">E2809-H2809-J2809</f>
        <v>0</v>
      </c>
      <c r="M2809" s="375">
        <f t="shared" ref="M2809:M2866" si="599">G2809-I2809-K2809</f>
        <v>0</v>
      </c>
      <c r="N2809" s="225" t="b">
        <f t="shared" si="594"/>
        <v>0</v>
      </c>
      <c r="O2809" s="36"/>
      <c r="P2809" s="36"/>
      <c r="Q2809" s="36"/>
      <c r="R2809" s="36"/>
    </row>
    <row r="2810" spans="1:18" s="8" customFormat="1" ht="16.5" hidden="1" customHeight="1" x14ac:dyDescent="0.35">
      <c r="A2810" s="122" t="str">
        <f>'SOW Units'!B334</f>
        <v>18-2.</v>
      </c>
      <c r="B2810" s="542" t="str">
        <f>IF('SOW Units'!C334="","",'SOW Units'!C334)</f>
        <v>Medium Holding Tank - 2,000 to 6,000 gal. capacity - Long Term &gt; 6 mos.</v>
      </c>
      <c r="C2810" s="543"/>
      <c r="D2810" s="57" t="str">
        <f>IF('SOW Units'!E334="","",'SOW Units'!E334)</f>
        <v>Per Month</v>
      </c>
      <c r="E2810" s="82">
        <f>'SOW Units'!N334</f>
        <v>0</v>
      </c>
      <c r="F2810" s="34">
        <f>'SOW Units'!G334</f>
        <v>200.55</v>
      </c>
      <c r="G2810" s="244">
        <f t="shared" si="595"/>
        <v>0</v>
      </c>
      <c r="H2810" s="85">
        <v>0</v>
      </c>
      <c r="I2810" s="360">
        <f t="shared" si="596"/>
        <v>0</v>
      </c>
      <c r="J2810" s="89">
        <v>0</v>
      </c>
      <c r="K2810" s="244">
        <f t="shared" si="597"/>
        <v>0</v>
      </c>
      <c r="L2810" s="93">
        <f t="shared" si="598"/>
        <v>0</v>
      </c>
      <c r="M2810" s="375">
        <f t="shared" si="599"/>
        <v>0</v>
      </c>
      <c r="N2810" s="225" t="b">
        <f t="shared" si="594"/>
        <v>0</v>
      </c>
      <c r="O2810" s="36"/>
      <c r="P2810" s="36"/>
      <c r="Q2810" s="36"/>
      <c r="R2810" s="36"/>
    </row>
    <row r="2811" spans="1:18" s="8" customFormat="1" ht="16.5" hidden="1" customHeight="1" x14ac:dyDescent="0.35">
      <c r="A2811" s="122" t="str">
        <f>'SOW Units'!B335</f>
        <v>18-3.</v>
      </c>
      <c r="B2811" s="542" t="str">
        <f>IF('SOW Units'!C335="","",'SOW Units'!C335)</f>
        <v>Large Holding Tank &gt; 6,000 to 10,000 gal. capacity - Short Term ≤ 6 mos.</v>
      </c>
      <c r="C2811" s="543"/>
      <c r="D2811" s="57" t="str">
        <f>IF('SOW Units'!E335="","",'SOW Units'!E335)</f>
        <v>Per Month</v>
      </c>
      <c r="E2811" s="82">
        <f>'SOW Units'!N335</f>
        <v>0</v>
      </c>
      <c r="F2811" s="34">
        <f>'SOW Units'!G335</f>
        <v>1002.78</v>
      </c>
      <c r="G2811" s="244">
        <f t="shared" si="595"/>
        <v>0</v>
      </c>
      <c r="H2811" s="85">
        <v>0</v>
      </c>
      <c r="I2811" s="360">
        <f t="shared" si="596"/>
        <v>0</v>
      </c>
      <c r="J2811" s="89">
        <v>0</v>
      </c>
      <c r="K2811" s="244">
        <f t="shared" si="597"/>
        <v>0</v>
      </c>
      <c r="L2811" s="93">
        <f t="shared" si="598"/>
        <v>0</v>
      </c>
      <c r="M2811" s="375">
        <f t="shared" si="599"/>
        <v>0</v>
      </c>
      <c r="N2811" s="225" t="b">
        <f t="shared" si="594"/>
        <v>0</v>
      </c>
      <c r="O2811" s="36"/>
      <c r="P2811" s="36"/>
      <c r="Q2811" s="36"/>
      <c r="R2811" s="36"/>
    </row>
    <row r="2812" spans="1:18" s="8" customFormat="1" ht="16.5" hidden="1" customHeight="1" x14ac:dyDescent="0.35">
      <c r="A2812" s="122" t="str">
        <f>'SOW Units'!B336</f>
        <v>18-4.</v>
      </c>
      <c r="B2812" s="542" t="str">
        <f>IF('SOW Units'!C336="","",'SOW Units'!C336)</f>
        <v>Large Holding Tank &gt; 6,000 to 10,000 gal. capacity - Long Term &gt; 6 mos.</v>
      </c>
      <c r="C2812" s="543"/>
      <c r="D2812" s="57" t="str">
        <f>IF('SOW Units'!E336="","",'SOW Units'!E336)</f>
        <v>Per Month</v>
      </c>
      <c r="E2812" s="82">
        <f>'SOW Units'!N336</f>
        <v>0</v>
      </c>
      <c r="F2812" s="34">
        <f>'SOW Units'!G336</f>
        <v>510.51</v>
      </c>
      <c r="G2812" s="244">
        <f t="shared" si="595"/>
        <v>0</v>
      </c>
      <c r="H2812" s="85">
        <v>0</v>
      </c>
      <c r="I2812" s="360">
        <f t="shared" si="596"/>
        <v>0</v>
      </c>
      <c r="J2812" s="89">
        <v>0</v>
      </c>
      <c r="K2812" s="244">
        <f t="shared" si="597"/>
        <v>0</v>
      </c>
      <c r="L2812" s="93">
        <f t="shared" si="598"/>
        <v>0</v>
      </c>
      <c r="M2812" s="375">
        <f t="shared" si="599"/>
        <v>0</v>
      </c>
      <c r="N2812" s="225" t="b">
        <f t="shared" si="594"/>
        <v>0</v>
      </c>
      <c r="O2812" s="36"/>
      <c r="P2812" s="36"/>
      <c r="Q2812" s="36"/>
      <c r="R2812" s="36"/>
    </row>
    <row r="2813" spans="1:18" s="8" customFormat="1" ht="16.5" hidden="1" customHeight="1" x14ac:dyDescent="0.35">
      <c r="A2813" s="122" t="str">
        <f>'SOW Units'!B337</f>
        <v>18-5.</v>
      </c>
      <c r="B2813" s="542" t="str">
        <f>IF('SOW Units'!C337="","",'SOW Units'!C337)</f>
        <v>Groundwater Treatment System - Stand Alone Small - Short Term ≤ 6 mos.</v>
      </c>
      <c r="C2813" s="543"/>
      <c r="D2813" s="57" t="str">
        <f>IF('SOW Units'!E337="","",'SOW Units'!E337)</f>
        <v>Per Month</v>
      </c>
      <c r="E2813" s="82">
        <f>'SOW Units'!N337</f>
        <v>0</v>
      </c>
      <c r="F2813" s="34">
        <f>'SOW Units'!G337</f>
        <v>2242.5</v>
      </c>
      <c r="G2813" s="244">
        <f t="shared" si="595"/>
        <v>0</v>
      </c>
      <c r="H2813" s="85">
        <v>0</v>
      </c>
      <c r="I2813" s="360">
        <f t="shared" si="596"/>
        <v>0</v>
      </c>
      <c r="J2813" s="89">
        <v>0</v>
      </c>
      <c r="K2813" s="244">
        <f t="shared" si="597"/>
        <v>0</v>
      </c>
      <c r="L2813" s="93">
        <f t="shared" si="598"/>
        <v>0</v>
      </c>
      <c r="M2813" s="375">
        <f t="shared" si="599"/>
        <v>0</v>
      </c>
      <c r="N2813" s="225" t="b">
        <f t="shared" si="594"/>
        <v>0</v>
      </c>
      <c r="O2813" s="36"/>
      <c r="P2813" s="36"/>
      <c r="Q2813" s="36"/>
      <c r="R2813" s="36"/>
    </row>
    <row r="2814" spans="1:18" s="8" customFormat="1" ht="16.5" hidden="1" customHeight="1" x14ac:dyDescent="0.35">
      <c r="A2814" s="122" t="str">
        <f>'SOW Units'!B338</f>
        <v>18-6.</v>
      </c>
      <c r="B2814" s="542" t="str">
        <f>IF('SOW Units'!C338="","",'SOW Units'!C338)</f>
        <v>Groundwater Treatment System - Stand Alone Small - Long Term &gt; 6 mos.</v>
      </c>
      <c r="C2814" s="543"/>
      <c r="D2814" s="57" t="str">
        <f>IF('SOW Units'!E338="","",'SOW Units'!E338)</f>
        <v>Per Month</v>
      </c>
      <c r="E2814" s="82">
        <f>'SOW Units'!N338</f>
        <v>0</v>
      </c>
      <c r="F2814" s="34">
        <f>'SOW Units'!G338</f>
        <v>1361.36</v>
      </c>
      <c r="G2814" s="244">
        <f t="shared" si="595"/>
        <v>0</v>
      </c>
      <c r="H2814" s="85">
        <v>0</v>
      </c>
      <c r="I2814" s="360">
        <f t="shared" si="596"/>
        <v>0</v>
      </c>
      <c r="J2814" s="89">
        <v>0</v>
      </c>
      <c r="K2814" s="244">
        <f t="shared" si="597"/>
        <v>0</v>
      </c>
      <c r="L2814" s="93">
        <f t="shared" si="598"/>
        <v>0</v>
      </c>
      <c r="M2814" s="375">
        <f t="shared" si="599"/>
        <v>0</v>
      </c>
      <c r="N2814" s="225" t="b">
        <f t="shared" si="594"/>
        <v>0</v>
      </c>
      <c r="O2814" s="36"/>
      <c r="P2814" s="36"/>
      <c r="Q2814" s="36"/>
      <c r="R2814" s="36"/>
    </row>
    <row r="2815" spans="1:18" s="8" customFormat="1" ht="16.5" hidden="1" customHeight="1" x14ac:dyDescent="0.35">
      <c r="A2815" s="122" t="str">
        <f>'SOW Units'!B339</f>
        <v>18-7.</v>
      </c>
      <c r="B2815" s="542" t="str">
        <f>IF('SOW Units'!C339="","",'SOW Units'!C339)</f>
        <v>Groundwater Treatment System - Stand Alone Medium - Short Term ≤ 6 mos.</v>
      </c>
      <c r="C2815" s="543"/>
      <c r="D2815" s="57" t="str">
        <f>IF('SOW Units'!E339="","",'SOW Units'!E339)</f>
        <v>Per Month</v>
      </c>
      <c r="E2815" s="82">
        <f>'SOW Units'!N339</f>
        <v>0</v>
      </c>
      <c r="F2815" s="34">
        <f>'SOW Units'!G339</f>
        <v>2316.7399999999998</v>
      </c>
      <c r="G2815" s="244">
        <f t="shared" si="595"/>
        <v>0</v>
      </c>
      <c r="H2815" s="85">
        <v>0</v>
      </c>
      <c r="I2815" s="360">
        <f t="shared" si="596"/>
        <v>0</v>
      </c>
      <c r="J2815" s="89">
        <v>0</v>
      </c>
      <c r="K2815" s="244">
        <f t="shared" si="597"/>
        <v>0</v>
      </c>
      <c r="L2815" s="93">
        <f t="shared" si="598"/>
        <v>0</v>
      </c>
      <c r="M2815" s="375">
        <f t="shared" si="599"/>
        <v>0</v>
      </c>
      <c r="N2815" s="225" t="b">
        <f t="shared" si="594"/>
        <v>0</v>
      </c>
      <c r="O2815" s="36"/>
      <c r="P2815" s="36"/>
      <c r="Q2815" s="36"/>
      <c r="R2815" s="36"/>
    </row>
    <row r="2816" spans="1:18" s="8" customFormat="1" ht="16.5" hidden="1" customHeight="1" x14ac:dyDescent="0.35">
      <c r="A2816" s="122" t="str">
        <f>'SOW Units'!B340</f>
        <v>18-8.</v>
      </c>
      <c r="B2816" s="542" t="str">
        <f>IF('SOW Units'!C340="","",'SOW Units'!C340)</f>
        <v>Groundwater Treatment System - Stand Alone Medium - Long Term &gt; 6 mos.</v>
      </c>
      <c r="C2816" s="543"/>
      <c r="D2816" s="57" t="str">
        <f>IF('SOW Units'!E340="","",'SOW Units'!E340)</f>
        <v>Per Month</v>
      </c>
      <c r="E2816" s="82">
        <f>'SOW Units'!N340</f>
        <v>0</v>
      </c>
      <c r="F2816" s="34">
        <f>'SOW Units'!G340</f>
        <v>1540.03</v>
      </c>
      <c r="G2816" s="244">
        <f t="shared" si="595"/>
        <v>0</v>
      </c>
      <c r="H2816" s="85">
        <v>0</v>
      </c>
      <c r="I2816" s="360">
        <f t="shared" si="596"/>
        <v>0</v>
      </c>
      <c r="J2816" s="89">
        <v>0</v>
      </c>
      <c r="K2816" s="244">
        <f t="shared" si="597"/>
        <v>0</v>
      </c>
      <c r="L2816" s="93">
        <f t="shared" si="598"/>
        <v>0</v>
      </c>
      <c r="M2816" s="375">
        <f t="shared" si="599"/>
        <v>0</v>
      </c>
      <c r="N2816" s="225" t="b">
        <f t="shared" si="594"/>
        <v>0</v>
      </c>
      <c r="O2816" s="36"/>
      <c r="P2816" s="36"/>
      <c r="Q2816" s="36"/>
      <c r="R2816" s="36"/>
    </row>
    <row r="2817" spans="1:18" s="8" customFormat="1" ht="16.5" hidden="1" customHeight="1" x14ac:dyDescent="0.35">
      <c r="A2817" s="122" t="str">
        <f>'SOW Units'!B341</f>
        <v>18-9.</v>
      </c>
      <c r="B2817" s="542" t="str">
        <f>IF('SOW Units'!C341="","",'SOW Units'!C341)</f>
        <v>Groundwater Treatment System - Stand Alone Large - Short Term ≤ 6 mos.</v>
      </c>
      <c r="C2817" s="543"/>
      <c r="D2817" s="57" t="str">
        <f>IF('SOW Units'!E341="","",'SOW Units'!E341)</f>
        <v>Per Month</v>
      </c>
      <c r="E2817" s="82">
        <f>'SOW Units'!N341</f>
        <v>0</v>
      </c>
      <c r="F2817" s="34">
        <f>'SOW Units'!G341</f>
        <v>2297.29</v>
      </c>
      <c r="G2817" s="244">
        <f t="shared" si="595"/>
        <v>0</v>
      </c>
      <c r="H2817" s="85">
        <v>0</v>
      </c>
      <c r="I2817" s="360">
        <f t="shared" si="596"/>
        <v>0</v>
      </c>
      <c r="J2817" s="89">
        <v>0</v>
      </c>
      <c r="K2817" s="244">
        <f t="shared" si="597"/>
        <v>0</v>
      </c>
      <c r="L2817" s="93">
        <f t="shared" si="598"/>
        <v>0</v>
      </c>
      <c r="M2817" s="375">
        <f t="shared" si="599"/>
        <v>0</v>
      </c>
      <c r="N2817" s="225" t="b">
        <f t="shared" si="594"/>
        <v>0</v>
      </c>
      <c r="O2817" s="36"/>
      <c r="P2817" s="36"/>
      <c r="Q2817" s="36"/>
      <c r="R2817" s="36"/>
    </row>
    <row r="2818" spans="1:18" s="8" customFormat="1" ht="16.5" hidden="1" customHeight="1" x14ac:dyDescent="0.35">
      <c r="A2818" s="122" t="str">
        <f>'SOW Units'!B342</f>
        <v>18-10.</v>
      </c>
      <c r="B2818" s="542" t="str">
        <f>IF('SOW Units'!C342="","",'SOW Units'!C342)</f>
        <v>Groundwater Treatment System - Stand Alone Large - Long Term &gt; 6 mos.</v>
      </c>
      <c r="C2818" s="543"/>
      <c r="D2818" s="57" t="str">
        <f>IF('SOW Units'!E342="","",'SOW Units'!E342)</f>
        <v>Per Month</v>
      </c>
      <c r="E2818" s="82">
        <f>'SOW Units'!N342</f>
        <v>0</v>
      </c>
      <c r="F2818" s="34">
        <f>'SOW Units'!G342</f>
        <v>1306.6500000000001</v>
      </c>
      <c r="G2818" s="244">
        <f t="shared" si="595"/>
        <v>0</v>
      </c>
      <c r="H2818" s="85">
        <v>0</v>
      </c>
      <c r="I2818" s="360">
        <f t="shared" si="596"/>
        <v>0</v>
      </c>
      <c r="J2818" s="89">
        <v>0</v>
      </c>
      <c r="K2818" s="244">
        <f t="shared" si="597"/>
        <v>0</v>
      </c>
      <c r="L2818" s="93">
        <f t="shared" si="598"/>
        <v>0</v>
      </c>
      <c r="M2818" s="375">
        <f t="shared" si="599"/>
        <v>0</v>
      </c>
      <c r="N2818" s="225" t="b">
        <f t="shared" si="594"/>
        <v>0</v>
      </c>
      <c r="O2818" s="36"/>
      <c r="P2818" s="36"/>
      <c r="Q2818" s="36"/>
      <c r="R2818" s="36"/>
    </row>
    <row r="2819" spans="1:18" s="8" customFormat="1" ht="16.5" hidden="1" customHeight="1" x14ac:dyDescent="0.35">
      <c r="A2819" s="122" t="str">
        <f>'SOW Units'!B343</f>
        <v>18-11.</v>
      </c>
      <c r="B2819" s="542" t="str">
        <f>IF('SOW Units'!C343="","",'SOW Units'!C343)</f>
        <v>Air Sparge System - Small - Short Term ≤ 6 mos.</v>
      </c>
      <c r="C2819" s="543"/>
      <c r="D2819" s="57" t="str">
        <f>IF('SOW Units'!E343="","",'SOW Units'!E343)</f>
        <v>Per Month</v>
      </c>
      <c r="E2819" s="82">
        <f>'SOW Units'!N343</f>
        <v>0</v>
      </c>
      <c r="F2819" s="34">
        <f>'SOW Units'!G343</f>
        <v>2892.75</v>
      </c>
      <c r="G2819" s="244">
        <f t="shared" si="595"/>
        <v>0</v>
      </c>
      <c r="H2819" s="85">
        <v>0</v>
      </c>
      <c r="I2819" s="360">
        <f t="shared" si="596"/>
        <v>0</v>
      </c>
      <c r="J2819" s="89">
        <v>0</v>
      </c>
      <c r="K2819" s="244">
        <f t="shared" si="597"/>
        <v>0</v>
      </c>
      <c r="L2819" s="93">
        <f t="shared" si="598"/>
        <v>0</v>
      </c>
      <c r="M2819" s="375">
        <f t="shared" si="599"/>
        <v>0</v>
      </c>
      <c r="N2819" s="225" t="b">
        <f t="shared" si="594"/>
        <v>0</v>
      </c>
      <c r="O2819" s="36"/>
      <c r="P2819" s="36"/>
      <c r="Q2819" s="36"/>
      <c r="R2819" s="36"/>
    </row>
    <row r="2820" spans="1:18" s="8" customFormat="1" ht="16.5" hidden="1" customHeight="1" x14ac:dyDescent="0.35">
      <c r="A2820" s="122" t="str">
        <f>'SOW Units'!B344</f>
        <v>18-12.</v>
      </c>
      <c r="B2820" s="542" t="str">
        <f>IF('SOW Units'!C344="","",'SOW Units'!C344)</f>
        <v>Air Sparge System - Small - Long Term &gt; 6 mos.</v>
      </c>
      <c r="C2820" s="543"/>
      <c r="D2820" s="57" t="str">
        <f>IF('SOW Units'!E344="","",'SOW Units'!E344)</f>
        <v>Per Month</v>
      </c>
      <c r="E2820" s="82">
        <f>'SOW Units'!N344</f>
        <v>0</v>
      </c>
      <c r="F2820" s="34">
        <f>'SOW Units'!G344</f>
        <v>1932.68</v>
      </c>
      <c r="G2820" s="244">
        <f t="shared" si="595"/>
        <v>0</v>
      </c>
      <c r="H2820" s="85">
        <v>0</v>
      </c>
      <c r="I2820" s="360">
        <f t="shared" si="596"/>
        <v>0</v>
      </c>
      <c r="J2820" s="89">
        <v>0</v>
      </c>
      <c r="K2820" s="244">
        <f t="shared" si="597"/>
        <v>0</v>
      </c>
      <c r="L2820" s="93">
        <f t="shared" si="598"/>
        <v>0</v>
      </c>
      <c r="M2820" s="375">
        <f t="shared" si="599"/>
        <v>0</v>
      </c>
      <c r="N2820" s="225" t="b">
        <f t="shared" si="594"/>
        <v>0</v>
      </c>
      <c r="O2820" s="36"/>
      <c r="P2820" s="36"/>
      <c r="Q2820" s="36"/>
      <c r="R2820" s="36"/>
    </row>
    <row r="2821" spans="1:18" s="8" customFormat="1" ht="16.5" hidden="1" customHeight="1" x14ac:dyDescent="0.35">
      <c r="A2821" s="122" t="str">
        <f>'SOW Units'!B345</f>
        <v>18-13.</v>
      </c>
      <c r="B2821" s="542" t="str">
        <f>IF('SOW Units'!C345="","",'SOW Units'!C345)</f>
        <v>Air Sparge System - Medium - Short Term ≤ 6 mos.</v>
      </c>
      <c r="C2821" s="543"/>
      <c r="D2821" s="57" t="str">
        <f>IF('SOW Units'!E345="","",'SOW Units'!E345)</f>
        <v>Per Month</v>
      </c>
      <c r="E2821" s="82">
        <f>'SOW Units'!N345</f>
        <v>0</v>
      </c>
      <c r="F2821" s="34">
        <f>'SOW Units'!G345</f>
        <v>3222.45</v>
      </c>
      <c r="G2821" s="244">
        <f t="shared" si="595"/>
        <v>0</v>
      </c>
      <c r="H2821" s="85">
        <v>0</v>
      </c>
      <c r="I2821" s="360">
        <f t="shared" si="596"/>
        <v>0</v>
      </c>
      <c r="J2821" s="89">
        <v>0</v>
      </c>
      <c r="K2821" s="244">
        <f t="shared" si="597"/>
        <v>0</v>
      </c>
      <c r="L2821" s="93">
        <f t="shared" si="598"/>
        <v>0</v>
      </c>
      <c r="M2821" s="375">
        <f t="shared" si="599"/>
        <v>0</v>
      </c>
      <c r="N2821" s="225" t="b">
        <f t="shared" si="594"/>
        <v>0</v>
      </c>
      <c r="O2821" s="36"/>
      <c r="P2821" s="36"/>
      <c r="Q2821" s="36"/>
      <c r="R2821" s="36"/>
    </row>
    <row r="2822" spans="1:18" s="8" customFormat="1" ht="16.5" hidden="1" customHeight="1" x14ac:dyDescent="0.35">
      <c r="A2822" s="122" t="str">
        <f>'SOW Units'!B346</f>
        <v>18-14.</v>
      </c>
      <c r="B2822" s="542" t="str">
        <f>IF('SOW Units'!C346="","",'SOW Units'!C346)</f>
        <v>Air Sparge System - Medium - Long Term &gt; 6 mos.</v>
      </c>
      <c r="C2822" s="543"/>
      <c r="D2822" s="57" t="str">
        <f>IF('SOW Units'!E346="","",'SOW Units'!E346)</f>
        <v>Per Month</v>
      </c>
      <c r="E2822" s="82">
        <f>'SOW Units'!N346</f>
        <v>0</v>
      </c>
      <c r="F2822" s="34">
        <f>'SOW Units'!G346</f>
        <v>2153.1799999999998</v>
      </c>
      <c r="G2822" s="244">
        <f t="shared" si="595"/>
        <v>0</v>
      </c>
      <c r="H2822" s="85">
        <v>0</v>
      </c>
      <c r="I2822" s="360">
        <f t="shared" si="596"/>
        <v>0</v>
      </c>
      <c r="J2822" s="89">
        <v>0</v>
      </c>
      <c r="K2822" s="244">
        <f t="shared" si="597"/>
        <v>0</v>
      </c>
      <c r="L2822" s="93">
        <f t="shared" si="598"/>
        <v>0</v>
      </c>
      <c r="M2822" s="375">
        <f t="shared" si="599"/>
        <v>0</v>
      </c>
      <c r="N2822" s="225" t="b">
        <f t="shared" si="594"/>
        <v>0</v>
      </c>
      <c r="O2822" s="36"/>
      <c r="P2822" s="36"/>
      <c r="Q2822" s="36"/>
      <c r="R2822" s="36"/>
    </row>
    <row r="2823" spans="1:18" s="8" customFormat="1" ht="16.5" hidden="1" customHeight="1" x14ac:dyDescent="0.35">
      <c r="A2823" s="122" t="str">
        <f>'SOW Units'!B347</f>
        <v>18-15.</v>
      </c>
      <c r="B2823" s="542" t="str">
        <f>IF('SOW Units'!C347="","",'SOW Units'!C347)</f>
        <v>Air Sparge System - Large - Short Term ≤ 6 mos.</v>
      </c>
      <c r="C2823" s="543"/>
      <c r="D2823" s="57" t="str">
        <f>IF('SOW Units'!E347="","",'SOW Units'!E347)</f>
        <v>Per Month</v>
      </c>
      <c r="E2823" s="82">
        <f>'SOW Units'!N347</f>
        <v>0</v>
      </c>
      <c r="F2823" s="34">
        <f>'SOW Units'!G347</f>
        <v>4674.6000000000004</v>
      </c>
      <c r="G2823" s="244">
        <f t="shared" si="595"/>
        <v>0</v>
      </c>
      <c r="H2823" s="85">
        <v>0</v>
      </c>
      <c r="I2823" s="360">
        <f t="shared" si="596"/>
        <v>0</v>
      </c>
      <c r="J2823" s="89">
        <v>0</v>
      </c>
      <c r="K2823" s="244">
        <f t="shared" si="597"/>
        <v>0</v>
      </c>
      <c r="L2823" s="93">
        <f t="shared" si="598"/>
        <v>0</v>
      </c>
      <c r="M2823" s="375">
        <f t="shared" si="599"/>
        <v>0</v>
      </c>
      <c r="N2823" s="225" t="b">
        <f t="shared" si="594"/>
        <v>0</v>
      </c>
      <c r="O2823" s="36"/>
      <c r="P2823" s="36"/>
      <c r="Q2823" s="36"/>
      <c r="R2823" s="36"/>
    </row>
    <row r="2824" spans="1:18" s="8" customFormat="1" ht="16.5" hidden="1" customHeight="1" x14ac:dyDescent="0.35">
      <c r="A2824" s="122" t="str">
        <f>'SOW Units'!B348</f>
        <v>18-16.</v>
      </c>
      <c r="B2824" s="542" t="str">
        <f>IF('SOW Units'!C348="","",'SOW Units'!C348)</f>
        <v>Air Sparge System - Large - Long Term &gt; 6 mos.</v>
      </c>
      <c r="C2824" s="543"/>
      <c r="D2824" s="57" t="str">
        <f>IF('SOW Units'!E348="","",'SOW Units'!E348)</f>
        <v>Per Month</v>
      </c>
      <c r="E2824" s="82">
        <f>'SOW Units'!N348</f>
        <v>0</v>
      </c>
      <c r="F2824" s="34">
        <f>'SOW Units'!G348</f>
        <v>3123.38</v>
      </c>
      <c r="G2824" s="244">
        <f t="shared" si="595"/>
        <v>0</v>
      </c>
      <c r="H2824" s="85">
        <v>0</v>
      </c>
      <c r="I2824" s="360">
        <f t="shared" si="596"/>
        <v>0</v>
      </c>
      <c r="J2824" s="89">
        <v>0</v>
      </c>
      <c r="K2824" s="244">
        <f t="shared" si="597"/>
        <v>0</v>
      </c>
      <c r="L2824" s="93">
        <f t="shared" si="598"/>
        <v>0</v>
      </c>
      <c r="M2824" s="375">
        <f t="shared" si="599"/>
        <v>0</v>
      </c>
      <c r="N2824" s="225" t="b">
        <f t="shared" si="594"/>
        <v>0</v>
      </c>
      <c r="O2824" s="36"/>
      <c r="P2824" s="36"/>
      <c r="Q2824" s="36"/>
      <c r="R2824" s="36"/>
    </row>
    <row r="2825" spans="1:18" s="8" customFormat="1" ht="16.5" hidden="1" customHeight="1" x14ac:dyDescent="0.35">
      <c r="A2825" s="122" t="str">
        <f>'SOW Units'!B349</f>
        <v>18-17.</v>
      </c>
      <c r="B2825" s="542" t="str">
        <f>IF('SOW Units'!C349="","",'SOW Units'!C349)</f>
        <v>AS/SVE System - Small - Short Term ≤ 6 mos.</v>
      </c>
      <c r="C2825" s="543"/>
      <c r="D2825" s="57" t="str">
        <f>IF('SOW Units'!E349="","",'SOW Units'!E349)</f>
        <v>Per Month</v>
      </c>
      <c r="E2825" s="82">
        <f>'SOW Units'!N349</f>
        <v>0</v>
      </c>
      <c r="F2825" s="34">
        <f>'SOW Units'!G349</f>
        <v>6184</v>
      </c>
      <c r="G2825" s="244">
        <f t="shared" si="595"/>
        <v>0</v>
      </c>
      <c r="H2825" s="85">
        <v>0</v>
      </c>
      <c r="I2825" s="360">
        <f t="shared" si="596"/>
        <v>0</v>
      </c>
      <c r="J2825" s="89">
        <v>0</v>
      </c>
      <c r="K2825" s="244">
        <f t="shared" si="597"/>
        <v>0</v>
      </c>
      <c r="L2825" s="93">
        <f t="shared" si="598"/>
        <v>0</v>
      </c>
      <c r="M2825" s="375">
        <f t="shared" si="599"/>
        <v>0</v>
      </c>
      <c r="N2825" s="225" t="b">
        <f t="shared" si="594"/>
        <v>0</v>
      </c>
      <c r="O2825" s="36"/>
      <c r="P2825" s="36"/>
      <c r="Q2825" s="36"/>
      <c r="R2825" s="36"/>
    </row>
    <row r="2826" spans="1:18" s="8" customFormat="1" ht="16.5" hidden="1" customHeight="1" x14ac:dyDescent="0.35">
      <c r="A2826" s="122" t="str">
        <f>'SOW Units'!B350</f>
        <v>18-18.</v>
      </c>
      <c r="B2826" s="542" t="str">
        <f>IF('SOW Units'!C350="","",'SOW Units'!C350)</f>
        <v>AS/SVE System - Small - Long Term &gt; 6 mos.</v>
      </c>
      <c r="C2826" s="543"/>
      <c r="D2826" s="57" t="str">
        <f>IF('SOW Units'!E350="","",'SOW Units'!E350)</f>
        <v>Per Month</v>
      </c>
      <c r="E2826" s="82">
        <f>'SOW Units'!N350</f>
        <v>0</v>
      </c>
      <c r="F2826" s="34">
        <f>'SOW Units'!G350</f>
        <v>4131.75</v>
      </c>
      <c r="G2826" s="244">
        <f t="shared" si="595"/>
        <v>0</v>
      </c>
      <c r="H2826" s="85">
        <v>0</v>
      </c>
      <c r="I2826" s="360">
        <f t="shared" si="596"/>
        <v>0</v>
      </c>
      <c r="J2826" s="89">
        <v>0</v>
      </c>
      <c r="K2826" s="244">
        <f t="shared" si="597"/>
        <v>0</v>
      </c>
      <c r="L2826" s="93">
        <f t="shared" si="598"/>
        <v>0</v>
      </c>
      <c r="M2826" s="375">
        <f t="shared" si="599"/>
        <v>0</v>
      </c>
      <c r="N2826" s="225" t="b">
        <f t="shared" si="594"/>
        <v>0</v>
      </c>
      <c r="O2826" s="36"/>
      <c r="P2826" s="36"/>
      <c r="Q2826" s="36"/>
      <c r="R2826" s="36"/>
    </row>
    <row r="2827" spans="1:18" s="8" customFormat="1" ht="16.5" hidden="1" customHeight="1" x14ac:dyDescent="0.35">
      <c r="A2827" s="122" t="str">
        <f>'SOW Units'!B351</f>
        <v>18-19.</v>
      </c>
      <c r="B2827" s="542" t="str">
        <f>IF('SOW Units'!C351="","",'SOW Units'!C351)</f>
        <v>AS/SVE System - Medium - Short Term ≤ 6 mos.</v>
      </c>
      <c r="C2827" s="543"/>
      <c r="D2827" s="57" t="str">
        <f>IF('SOW Units'!E351="","",'SOW Units'!E351)</f>
        <v>Per Month</v>
      </c>
      <c r="E2827" s="82">
        <f>'SOW Units'!N351</f>
        <v>0</v>
      </c>
      <c r="F2827" s="34">
        <f>'SOW Units'!G351</f>
        <v>7218</v>
      </c>
      <c r="G2827" s="244">
        <f t="shared" si="595"/>
        <v>0</v>
      </c>
      <c r="H2827" s="85">
        <v>0</v>
      </c>
      <c r="I2827" s="360">
        <f t="shared" si="596"/>
        <v>0</v>
      </c>
      <c r="J2827" s="89">
        <v>0</v>
      </c>
      <c r="K2827" s="244">
        <f t="shared" si="597"/>
        <v>0</v>
      </c>
      <c r="L2827" s="93">
        <f t="shared" si="598"/>
        <v>0</v>
      </c>
      <c r="M2827" s="375">
        <f t="shared" si="599"/>
        <v>0</v>
      </c>
      <c r="N2827" s="225" t="b">
        <f t="shared" si="594"/>
        <v>0</v>
      </c>
      <c r="O2827" s="36"/>
      <c r="P2827" s="36"/>
      <c r="Q2827" s="36"/>
      <c r="R2827" s="36"/>
    </row>
    <row r="2828" spans="1:18" s="8" customFormat="1" ht="16.5" hidden="1" customHeight="1" x14ac:dyDescent="0.35">
      <c r="A2828" s="122" t="str">
        <f>'SOW Units'!B352</f>
        <v>18-20.</v>
      </c>
      <c r="B2828" s="542" t="str">
        <f>IF('SOW Units'!C352="","",'SOW Units'!C352)</f>
        <v>AS/SVE System - Medium - Long Term &gt; 6 mos.</v>
      </c>
      <c r="C2828" s="543"/>
      <c r="D2828" s="57" t="str">
        <f>IF('SOW Units'!E352="","",'SOW Units'!E352)</f>
        <v>Per Month</v>
      </c>
      <c r="E2828" s="82">
        <f>'SOW Units'!N352</f>
        <v>0</v>
      </c>
      <c r="F2828" s="34">
        <f>'SOW Units'!G352</f>
        <v>4822.6499999999996</v>
      </c>
      <c r="G2828" s="244">
        <f t="shared" si="595"/>
        <v>0</v>
      </c>
      <c r="H2828" s="85">
        <v>0</v>
      </c>
      <c r="I2828" s="360">
        <f t="shared" si="596"/>
        <v>0</v>
      </c>
      <c r="J2828" s="89">
        <v>0</v>
      </c>
      <c r="K2828" s="244">
        <f t="shared" si="597"/>
        <v>0</v>
      </c>
      <c r="L2828" s="93">
        <f t="shared" si="598"/>
        <v>0</v>
      </c>
      <c r="M2828" s="375">
        <f t="shared" si="599"/>
        <v>0</v>
      </c>
      <c r="N2828" s="225" t="b">
        <f t="shared" si="594"/>
        <v>0</v>
      </c>
      <c r="O2828" s="36"/>
      <c r="P2828" s="36"/>
      <c r="Q2828" s="36"/>
      <c r="R2828" s="36"/>
    </row>
    <row r="2829" spans="1:18" s="8" customFormat="1" ht="16.5" hidden="1" customHeight="1" x14ac:dyDescent="0.35">
      <c r="A2829" s="122" t="str">
        <f>'SOW Units'!B353</f>
        <v>18-21.</v>
      </c>
      <c r="B2829" s="542" t="str">
        <f>IF('SOW Units'!C353="","",'SOW Units'!C353)</f>
        <v>AS/SVE System - Large - Short Term ≤ 6 mos.</v>
      </c>
      <c r="C2829" s="543"/>
      <c r="D2829" s="57" t="str">
        <f>IF('SOW Units'!E353="","",'SOW Units'!E353)</f>
        <v>Per Month</v>
      </c>
      <c r="E2829" s="82">
        <f>'SOW Units'!N353</f>
        <v>0</v>
      </c>
      <c r="F2829" s="34">
        <f>'SOW Units'!G353</f>
        <v>9000</v>
      </c>
      <c r="G2829" s="244">
        <f t="shared" si="595"/>
        <v>0</v>
      </c>
      <c r="H2829" s="85">
        <v>0</v>
      </c>
      <c r="I2829" s="360">
        <f t="shared" si="596"/>
        <v>0</v>
      </c>
      <c r="J2829" s="89">
        <v>0</v>
      </c>
      <c r="K2829" s="244">
        <f t="shared" si="597"/>
        <v>0</v>
      </c>
      <c r="L2829" s="93">
        <f t="shared" si="598"/>
        <v>0</v>
      </c>
      <c r="M2829" s="375">
        <f t="shared" si="599"/>
        <v>0</v>
      </c>
      <c r="N2829" s="225" t="b">
        <f t="shared" si="594"/>
        <v>0</v>
      </c>
      <c r="O2829" s="36"/>
      <c r="P2829" s="36"/>
      <c r="Q2829" s="36"/>
      <c r="R2829" s="36"/>
    </row>
    <row r="2830" spans="1:18" s="8" customFormat="1" ht="16.5" hidden="1" customHeight="1" x14ac:dyDescent="0.35">
      <c r="A2830" s="122" t="str">
        <f>'SOW Units'!B354</f>
        <v>18-22.</v>
      </c>
      <c r="B2830" s="542" t="str">
        <f>IF('SOW Units'!C354="","",'SOW Units'!C354)</f>
        <v>AS/SVE System - Large - Long Term &gt; 6 mos.</v>
      </c>
      <c r="C2830" s="543"/>
      <c r="D2830" s="57" t="str">
        <f>IF('SOW Units'!E354="","",'SOW Units'!E354)</f>
        <v>Per Month</v>
      </c>
      <c r="E2830" s="82">
        <f>'SOW Units'!N354</f>
        <v>0</v>
      </c>
      <c r="F2830" s="34">
        <f>'SOW Units'!G354</f>
        <v>5775</v>
      </c>
      <c r="G2830" s="244">
        <f t="shared" si="595"/>
        <v>0</v>
      </c>
      <c r="H2830" s="85">
        <v>0</v>
      </c>
      <c r="I2830" s="360">
        <f t="shared" si="596"/>
        <v>0</v>
      </c>
      <c r="J2830" s="89">
        <v>0</v>
      </c>
      <c r="K2830" s="244">
        <f t="shared" si="597"/>
        <v>0</v>
      </c>
      <c r="L2830" s="93">
        <f t="shared" si="598"/>
        <v>0</v>
      </c>
      <c r="M2830" s="375">
        <f t="shared" si="599"/>
        <v>0</v>
      </c>
      <c r="N2830" s="225" t="b">
        <f t="shared" si="594"/>
        <v>0</v>
      </c>
      <c r="O2830" s="36"/>
      <c r="P2830" s="36"/>
      <c r="Q2830" s="36"/>
      <c r="R2830" s="36"/>
    </row>
    <row r="2831" spans="1:18" s="8" customFormat="1" ht="16.5" hidden="1" customHeight="1" x14ac:dyDescent="0.35">
      <c r="A2831" s="122" t="str">
        <f>'SOW Units'!B355</f>
        <v>18-23.</v>
      </c>
      <c r="B2831" s="542" t="str">
        <f>IF('SOW Units'!C355="","",'SOW Units'!C355)</f>
        <v>MPE System - Small - Short Term ≤ 6 mos.</v>
      </c>
      <c r="C2831" s="543"/>
      <c r="D2831" s="57" t="str">
        <f>IF('SOW Units'!E355="","",'SOW Units'!E355)</f>
        <v>Per Month</v>
      </c>
      <c r="E2831" s="82">
        <f>'SOW Units'!N355</f>
        <v>0</v>
      </c>
      <c r="F2831" s="34">
        <f>'SOW Units'!G355</f>
        <v>4130.7</v>
      </c>
      <c r="G2831" s="244">
        <f t="shared" si="595"/>
        <v>0</v>
      </c>
      <c r="H2831" s="85">
        <v>0</v>
      </c>
      <c r="I2831" s="360">
        <f t="shared" si="596"/>
        <v>0</v>
      </c>
      <c r="J2831" s="89">
        <v>0</v>
      </c>
      <c r="K2831" s="244">
        <f t="shared" si="597"/>
        <v>0</v>
      </c>
      <c r="L2831" s="93">
        <f t="shared" si="598"/>
        <v>0</v>
      </c>
      <c r="M2831" s="375">
        <f t="shared" si="599"/>
        <v>0</v>
      </c>
      <c r="N2831" s="225" t="b">
        <f t="shared" si="594"/>
        <v>0</v>
      </c>
      <c r="O2831" s="36"/>
      <c r="P2831" s="36"/>
      <c r="Q2831" s="36"/>
      <c r="R2831" s="36"/>
    </row>
    <row r="2832" spans="1:18" s="8" customFormat="1" ht="16.5" hidden="1" customHeight="1" x14ac:dyDescent="0.35">
      <c r="A2832" s="122" t="str">
        <f>'SOW Units'!B356</f>
        <v>18-24.</v>
      </c>
      <c r="B2832" s="542" t="str">
        <f>IF('SOW Units'!C356="","",'SOW Units'!C356)</f>
        <v>MPE System - Small - Long Term &gt; 6 mos.</v>
      </c>
      <c r="C2832" s="543"/>
      <c r="D2832" s="57" t="str">
        <f>IF('SOW Units'!E356="","",'SOW Units'!E356)</f>
        <v>Per Month</v>
      </c>
      <c r="E2832" s="82">
        <f>'SOW Units'!N356</f>
        <v>0</v>
      </c>
      <c r="F2832" s="34">
        <f>'SOW Units'!G356</f>
        <v>2759.55</v>
      </c>
      <c r="G2832" s="244">
        <f t="shared" si="595"/>
        <v>0</v>
      </c>
      <c r="H2832" s="85">
        <v>0</v>
      </c>
      <c r="I2832" s="360">
        <f t="shared" si="596"/>
        <v>0</v>
      </c>
      <c r="J2832" s="89">
        <v>0</v>
      </c>
      <c r="K2832" s="244">
        <f t="shared" si="597"/>
        <v>0</v>
      </c>
      <c r="L2832" s="93">
        <f t="shared" si="598"/>
        <v>0</v>
      </c>
      <c r="M2832" s="375">
        <f t="shared" si="599"/>
        <v>0</v>
      </c>
      <c r="N2832" s="225" t="b">
        <f t="shared" si="594"/>
        <v>0</v>
      </c>
      <c r="O2832" s="36"/>
      <c r="P2832" s="36"/>
      <c r="Q2832" s="36"/>
      <c r="R2832" s="36"/>
    </row>
    <row r="2833" spans="1:18" s="9" customFormat="1" ht="16.5" hidden="1" customHeight="1" x14ac:dyDescent="0.35">
      <c r="A2833" s="122" t="str">
        <f>'SOW Units'!B357</f>
        <v>18-25.</v>
      </c>
      <c r="B2833" s="542" t="str">
        <f>IF('SOW Units'!C357="","",'SOW Units'!C357)</f>
        <v>MPE System - Medium - Short Term ≤ 6 mos.</v>
      </c>
      <c r="C2833" s="543"/>
      <c r="D2833" s="57" t="str">
        <f>IF('SOW Units'!E357="","",'SOW Units'!E357)</f>
        <v>Per Month</v>
      </c>
      <c r="E2833" s="82">
        <f>'SOW Units'!N357</f>
        <v>0</v>
      </c>
      <c r="F2833" s="34">
        <f>'SOW Units'!G357</f>
        <v>6039.6</v>
      </c>
      <c r="G2833" s="244">
        <f t="shared" si="595"/>
        <v>0</v>
      </c>
      <c r="H2833" s="85">
        <v>0</v>
      </c>
      <c r="I2833" s="360">
        <f t="shared" si="596"/>
        <v>0</v>
      </c>
      <c r="J2833" s="89">
        <v>0</v>
      </c>
      <c r="K2833" s="244">
        <f t="shared" si="597"/>
        <v>0</v>
      </c>
      <c r="L2833" s="93">
        <f t="shared" si="598"/>
        <v>0</v>
      </c>
      <c r="M2833" s="375">
        <f t="shared" si="599"/>
        <v>0</v>
      </c>
      <c r="N2833" s="225" t="b">
        <f t="shared" si="594"/>
        <v>0</v>
      </c>
      <c r="O2833" s="45"/>
      <c r="P2833" s="45"/>
      <c r="Q2833" s="45"/>
      <c r="R2833" s="45"/>
    </row>
    <row r="2834" spans="1:18" s="8" customFormat="1" ht="16.5" hidden="1" customHeight="1" x14ac:dyDescent="0.35">
      <c r="A2834" s="122" t="str">
        <f>'SOW Units'!B358</f>
        <v>18-26.</v>
      </c>
      <c r="B2834" s="542" t="str">
        <f>IF('SOW Units'!C358="","",'SOW Units'!C358)</f>
        <v>MPE System - Medium - Long Term &gt; 6 mos.</v>
      </c>
      <c r="C2834" s="543"/>
      <c r="D2834" s="57" t="str">
        <f>IF('SOW Units'!E358="","",'SOW Units'!E358)</f>
        <v>Per Month</v>
      </c>
      <c r="E2834" s="82">
        <f>'SOW Units'!N358</f>
        <v>0</v>
      </c>
      <c r="F2834" s="34">
        <f>'SOW Units'!G358</f>
        <v>4035.15</v>
      </c>
      <c r="G2834" s="244">
        <f t="shared" si="595"/>
        <v>0</v>
      </c>
      <c r="H2834" s="85">
        <v>0</v>
      </c>
      <c r="I2834" s="360">
        <f t="shared" si="596"/>
        <v>0</v>
      </c>
      <c r="J2834" s="89">
        <v>0</v>
      </c>
      <c r="K2834" s="244">
        <f t="shared" si="597"/>
        <v>0</v>
      </c>
      <c r="L2834" s="93">
        <f t="shared" si="598"/>
        <v>0</v>
      </c>
      <c r="M2834" s="375">
        <f t="shared" si="599"/>
        <v>0</v>
      </c>
      <c r="N2834" s="225" t="b">
        <f t="shared" si="594"/>
        <v>0</v>
      </c>
      <c r="O2834" s="36"/>
      <c r="P2834" s="36"/>
      <c r="Q2834" s="36"/>
      <c r="R2834" s="36"/>
    </row>
    <row r="2835" spans="1:18" s="8" customFormat="1" ht="16.5" hidden="1" customHeight="1" x14ac:dyDescent="0.35">
      <c r="A2835" s="122" t="str">
        <f>'SOW Units'!B359</f>
        <v>18-27.</v>
      </c>
      <c r="B2835" s="542" t="str">
        <f>IF('SOW Units'!C359="","",'SOW Units'!C359)</f>
        <v>MPE System - Large - Short Term ≤ 6 mos.</v>
      </c>
      <c r="C2835" s="543"/>
      <c r="D2835" s="57" t="str">
        <f>IF('SOW Units'!E359="","",'SOW Units'!E359)</f>
        <v>Per Month</v>
      </c>
      <c r="E2835" s="82">
        <f>'SOW Units'!N359</f>
        <v>0</v>
      </c>
      <c r="F2835" s="34">
        <f>'SOW Units'!G359</f>
        <v>6830.25</v>
      </c>
      <c r="G2835" s="244">
        <f t="shared" si="595"/>
        <v>0</v>
      </c>
      <c r="H2835" s="85">
        <v>0</v>
      </c>
      <c r="I2835" s="360">
        <f t="shared" si="596"/>
        <v>0</v>
      </c>
      <c r="J2835" s="89">
        <v>0</v>
      </c>
      <c r="K2835" s="244">
        <f t="shared" si="597"/>
        <v>0</v>
      </c>
      <c r="L2835" s="93">
        <f t="shared" si="598"/>
        <v>0</v>
      </c>
      <c r="M2835" s="375">
        <f t="shared" si="599"/>
        <v>0</v>
      </c>
      <c r="N2835" s="225" t="b">
        <f t="shared" si="594"/>
        <v>0</v>
      </c>
      <c r="O2835" s="36"/>
      <c r="P2835" s="36"/>
      <c r="Q2835" s="36"/>
      <c r="R2835" s="36"/>
    </row>
    <row r="2836" spans="1:18" s="8" customFormat="1" ht="16.5" hidden="1" customHeight="1" x14ac:dyDescent="0.35">
      <c r="A2836" s="122" t="str">
        <f>'SOW Units'!B360</f>
        <v>18-28.</v>
      </c>
      <c r="B2836" s="542" t="str">
        <f>IF('SOW Units'!C360="","",'SOW Units'!C360)</f>
        <v>MPE System - Large - Long Term &gt; 6 mos.</v>
      </c>
      <c r="C2836" s="543"/>
      <c r="D2836" s="57" t="str">
        <f>IF('SOW Units'!E360="","",'SOW Units'!E360)</f>
        <v>Per Month</v>
      </c>
      <c r="E2836" s="82">
        <f>'SOW Units'!N360</f>
        <v>0</v>
      </c>
      <c r="F2836" s="34">
        <f>'SOW Units'!G360</f>
        <v>5181.75</v>
      </c>
      <c r="G2836" s="244">
        <f t="shared" si="595"/>
        <v>0</v>
      </c>
      <c r="H2836" s="85">
        <v>0</v>
      </c>
      <c r="I2836" s="360">
        <f t="shared" si="596"/>
        <v>0</v>
      </c>
      <c r="J2836" s="89">
        <v>0</v>
      </c>
      <c r="K2836" s="244">
        <f t="shared" si="597"/>
        <v>0</v>
      </c>
      <c r="L2836" s="93">
        <f t="shared" si="598"/>
        <v>0</v>
      </c>
      <c r="M2836" s="375">
        <f t="shared" si="599"/>
        <v>0</v>
      </c>
      <c r="N2836" s="225" t="b">
        <f t="shared" si="594"/>
        <v>0</v>
      </c>
      <c r="O2836" s="36"/>
      <c r="P2836" s="36"/>
      <c r="Q2836" s="36"/>
      <c r="R2836" s="36"/>
    </row>
    <row r="2837" spans="1:18" s="8" customFormat="1" ht="16.5" hidden="1" customHeight="1" x14ac:dyDescent="0.35">
      <c r="A2837" s="122" t="str">
        <f>'SOW Units'!B361</f>
        <v>18-29.</v>
      </c>
      <c r="B2837" s="542" t="str">
        <f>IF('SOW Units'!C361="","",'SOW Units'!C361)</f>
        <v>Groundwater Treatment - Add On - Small - Short Term ≤ 6 mos.</v>
      </c>
      <c r="C2837" s="543"/>
      <c r="D2837" s="57" t="str">
        <f>IF('SOW Units'!E361="","",'SOW Units'!E361)</f>
        <v>Per Month</v>
      </c>
      <c r="E2837" s="82">
        <f>'SOW Units'!N361</f>
        <v>0</v>
      </c>
      <c r="F2837" s="34">
        <f>'SOW Units'!G361</f>
        <v>619.32000000000005</v>
      </c>
      <c r="G2837" s="244">
        <f t="shared" si="595"/>
        <v>0</v>
      </c>
      <c r="H2837" s="85">
        <v>0</v>
      </c>
      <c r="I2837" s="360">
        <f t="shared" si="596"/>
        <v>0</v>
      </c>
      <c r="J2837" s="89">
        <v>0</v>
      </c>
      <c r="K2837" s="244">
        <f t="shared" si="597"/>
        <v>0</v>
      </c>
      <c r="L2837" s="93">
        <f t="shared" si="598"/>
        <v>0</v>
      </c>
      <c r="M2837" s="375">
        <f t="shared" si="599"/>
        <v>0</v>
      </c>
      <c r="N2837" s="225" t="b">
        <f t="shared" si="594"/>
        <v>0</v>
      </c>
      <c r="O2837" s="36"/>
      <c r="P2837" s="36"/>
      <c r="Q2837" s="36"/>
      <c r="R2837" s="36"/>
    </row>
    <row r="2838" spans="1:18" s="8" customFormat="1" ht="16.5" hidden="1" customHeight="1" x14ac:dyDescent="0.35">
      <c r="A2838" s="122" t="str">
        <f>'SOW Units'!B362</f>
        <v>18-30.</v>
      </c>
      <c r="B2838" s="542" t="str">
        <f>IF('SOW Units'!C362="","",'SOW Units'!C362)</f>
        <v>Groundwater Treatment - Add On - Medium - Short Term ≤ 6 mos.</v>
      </c>
      <c r="C2838" s="543"/>
      <c r="D2838" s="57" t="str">
        <f>IF('SOW Units'!E362="","",'SOW Units'!E362)</f>
        <v>Per Month</v>
      </c>
      <c r="E2838" s="82">
        <f>'SOW Units'!N362</f>
        <v>0</v>
      </c>
      <c r="F2838" s="34">
        <f>'SOW Units'!G362</f>
        <v>1007.12</v>
      </c>
      <c r="G2838" s="244">
        <f t="shared" si="595"/>
        <v>0</v>
      </c>
      <c r="H2838" s="85">
        <v>0</v>
      </c>
      <c r="I2838" s="360">
        <f t="shared" si="596"/>
        <v>0</v>
      </c>
      <c r="J2838" s="89">
        <v>0</v>
      </c>
      <c r="K2838" s="244">
        <f t="shared" si="597"/>
        <v>0</v>
      </c>
      <c r="L2838" s="93">
        <f t="shared" si="598"/>
        <v>0</v>
      </c>
      <c r="M2838" s="375">
        <f t="shared" si="599"/>
        <v>0</v>
      </c>
      <c r="N2838" s="225" t="b">
        <f t="shared" si="594"/>
        <v>0</v>
      </c>
      <c r="O2838" s="36"/>
      <c r="P2838" s="36"/>
      <c r="Q2838" s="36"/>
      <c r="R2838" s="36"/>
    </row>
    <row r="2839" spans="1:18" s="8" customFormat="1" ht="16.5" hidden="1" customHeight="1" x14ac:dyDescent="0.35">
      <c r="A2839" s="122" t="str">
        <f>'SOW Units'!B363</f>
        <v>18-31.</v>
      </c>
      <c r="B2839" s="542" t="str">
        <f>IF('SOW Units'!C363="","",'SOW Units'!C363)</f>
        <v>Groundwater Treatment - Add On - Large - Short Term ≤ 6 mos.</v>
      </c>
      <c r="C2839" s="543"/>
      <c r="D2839" s="57" t="str">
        <f>IF('SOW Units'!E363="","",'SOW Units'!E363)</f>
        <v>Per Month</v>
      </c>
      <c r="E2839" s="82">
        <f>'SOW Units'!N363</f>
        <v>0</v>
      </c>
      <c r="F2839" s="34">
        <f>'SOW Units'!G363</f>
        <v>2025.83</v>
      </c>
      <c r="G2839" s="244">
        <f t="shared" si="595"/>
        <v>0</v>
      </c>
      <c r="H2839" s="85">
        <v>0</v>
      </c>
      <c r="I2839" s="360">
        <f t="shared" si="596"/>
        <v>0</v>
      </c>
      <c r="J2839" s="89">
        <v>0</v>
      </c>
      <c r="K2839" s="244">
        <f t="shared" si="597"/>
        <v>0</v>
      </c>
      <c r="L2839" s="93">
        <f t="shared" si="598"/>
        <v>0</v>
      </c>
      <c r="M2839" s="375">
        <f t="shared" si="599"/>
        <v>0</v>
      </c>
      <c r="N2839" s="225" t="b">
        <f t="shared" si="594"/>
        <v>0</v>
      </c>
      <c r="O2839" s="36"/>
      <c r="P2839" s="36"/>
      <c r="Q2839" s="36"/>
      <c r="R2839" s="36"/>
    </row>
    <row r="2840" spans="1:18" s="8" customFormat="1" ht="16.5" hidden="1" customHeight="1" x14ac:dyDescent="0.35">
      <c r="A2840" s="122" t="str">
        <f>'SOW Units'!B364</f>
        <v>18-32.</v>
      </c>
      <c r="B2840" s="542" t="str">
        <f>IF('SOW Units'!C364="","",'SOW Units'!C364)</f>
        <v>Groundwater Treatment - Add On - Small - Long Term &gt; 6 mos.</v>
      </c>
      <c r="C2840" s="543"/>
      <c r="D2840" s="57" t="str">
        <f>IF('SOW Units'!E364="","",'SOW Units'!E364)</f>
        <v>Per Month</v>
      </c>
      <c r="E2840" s="82">
        <f>'SOW Units'!N364</f>
        <v>0</v>
      </c>
      <c r="F2840" s="34">
        <f>'SOW Units'!G364</f>
        <v>324.13</v>
      </c>
      <c r="G2840" s="244">
        <f t="shared" si="595"/>
        <v>0</v>
      </c>
      <c r="H2840" s="85">
        <v>0</v>
      </c>
      <c r="I2840" s="360">
        <f t="shared" si="596"/>
        <v>0</v>
      </c>
      <c r="J2840" s="89">
        <v>0</v>
      </c>
      <c r="K2840" s="244">
        <f t="shared" si="597"/>
        <v>0</v>
      </c>
      <c r="L2840" s="93">
        <f t="shared" si="598"/>
        <v>0</v>
      </c>
      <c r="M2840" s="375">
        <f t="shared" si="599"/>
        <v>0</v>
      </c>
      <c r="N2840" s="225" t="b">
        <f t="shared" si="594"/>
        <v>0</v>
      </c>
      <c r="O2840" s="36"/>
      <c r="P2840" s="36"/>
      <c r="Q2840" s="36"/>
      <c r="R2840" s="36"/>
    </row>
    <row r="2841" spans="1:18" s="8" customFormat="1" ht="16.5" hidden="1" customHeight="1" x14ac:dyDescent="0.35">
      <c r="A2841" s="122" t="str">
        <f>'SOW Units'!B365</f>
        <v>18-33.</v>
      </c>
      <c r="B2841" s="542" t="str">
        <f>IF('SOW Units'!C365="","",'SOW Units'!C365)</f>
        <v>Groundwater Treatment - Add On - Medium - Long Term &gt; 6 mos.</v>
      </c>
      <c r="C2841" s="543"/>
      <c r="D2841" s="57" t="str">
        <f>IF('SOW Units'!E365="","",'SOW Units'!E365)</f>
        <v>Per Month</v>
      </c>
      <c r="E2841" s="82">
        <f>'SOW Units'!N365</f>
        <v>0</v>
      </c>
      <c r="F2841" s="34">
        <f>'SOW Units'!G365</f>
        <v>619.32000000000005</v>
      </c>
      <c r="G2841" s="244">
        <f t="shared" si="595"/>
        <v>0</v>
      </c>
      <c r="H2841" s="85">
        <v>0</v>
      </c>
      <c r="I2841" s="360">
        <f t="shared" si="596"/>
        <v>0</v>
      </c>
      <c r="J2841" s="89">
        <v>0</v>
      </c>
      <c r="K2841" s="244">
        <f t="shared" si="597"/>
        <v>0</v>
      </c>
      <c r="L2841" s="93">
        <f t="shared" si="598"/>
        <v>0</v>
      </c>
      <c r="M2841" s="375">
        <f t="shared" si="599"/>
        <v>0</v>
      </c>
      <c r="N2841" s="225" t="b">
        <f t="shared" si="594"/>
        <v>0</v>
      </c>
      <c r="O2841" s="36"/>
      <c r="P2841" s="36"/>
      <c r="Q2841" s="36"/>
      <c r="R2841" s="36"/>
    </row>
    <row r="2842" spans="1:18" s="8" customFormat="1" ht="16.5" hidden="1" customHeight="1" x14ac:dyDescent="0.35">
      <c r="A2842" s="122" t="str">
        <f>'SOW Units'!B366</f>
        <v>18-34.</v>
      </c>
      <c r="B2842" s="542" t="str">
        <f>IF('SOW Units'!C366="","",'SOW Units'!C366)</f>
        <v>Groundwater Treatment - Add On - Large - Long Term &gt; 6 mos.</v>
      </c>
      <c r="C2842" s="543"/>
      <c r="D2842" s="57" t="str">
        <f>IF('SOW Units'!E366="","",'SOW Units'!E366)</f>
        <v>Per Month</v>
      </c>
      <c r="E2842" s="82">
        <f>'SOW Units'!N366</f>
        <v>0</v>
      </c>
      <c r="F2842" s="34">
        <f>'SOW Units'!G366</f>
        <v>1238.6500000000001</v>
      </c>
      <c r="G2842" s="244">
        <f t="shared" si="595"/>
        <v>0</v>
      </c>
      <c r="H2842" s="85">
        <v>0</v>
      </c>
      <c r="I2842" s="360">
        <f t="shared" si="596"/>
        <v>0</v>
      </c>
      <c r="J2842" s="89">
        <v>0</v>
      </c>
      <c r="K2842" s="244">
        <f t="shared" si="597"/>
        <v>0</v>
      </c>
      <c r="L2842" s="93">
        <f t="shared" si="598"/>
        <v>0</v>
      </c>
      <c r="M2842" s="375">
        <f t="shared" si="599"/>
        <v>0</v>
      </c>
      <c r="N2842" s="225" t="b">
        <f t="shared" si="594"/>
        <v>0</v>
      </c>
      <c r="O2842" s="36"/>
      <c r="P2842" s="36"/>
      <c r="Q2842" s="36"/>
      <c r="R2842" s="36"/>
    </row>
    <row r="2843" spans="1:18" s="8" customFormat="1" ht="16.5" hidden="1" customHeight="1" x14ac:dyDescent="0.35">
      <c r="A2843" s="122" t="str">
        <f>'SOW Units'!B367</f>
        <v>18-35.</v>
      </c>
      <c r="B2843" s="542" t="str">
        <f>IF('SOW Units'!C367="","",'SOW Units'!C367)</f>
        <v>Carbon Off Gas Treatment - Add On - Small - Short Term ≤ 6 mos.</v>
      </c>
      <c r="C2843" s="543"/>
      <c r="D2843" s="57" t="str">
        <f>IF('SOW Units'!E367="","",'SOW Units'!E367)</f>
        <v>Per Month</v>
      </c>
      <c r="E2843" s="82">
        <f>'SOW Units'!N367</f>
        <v>0</v>
      </c>
      <c r="F2843" s="34">
        <f>'SOW Units'!G367</f>
        <v>648.27</v>
      </c>
      <c r="G2843" s="244">
        <f t="shared" si="595"/>
        <v>0</v>
      </c>
      <c r="H2843" s="85">
        <v>0</v>
      </c>
      <c r="I2843" s="360">
        <f t="shared" si="596"/>
        <v>0</v>
      </c>
      <c r="J2843" s="89">
        <v>0</v>
      </c>
      <c r="K2843" s="244">
        <f t="shared" si="597"/>
        <v>0</v>
      </c>
      <c r="L2843" s="93">
        <f t="shared" si="598"/>
        <v>0</v>
      </c>
      <c r="M2843" s="375">
        <f t="shared" si="599"/>
        <v>0</v>
      </c>
      <c r="N2843" s="225" t="b">
        <f t="shared" si="594"/>
        <v>0</v>
      </c>
      <c r="O2843" s="36"/>
      <c r="P2843" s="36"/>
      <c r="Q2843" s="36"/>
      <c r="R2843" s="36"/>
    </row>
    <row r="2844" spans="1:18" s="8" customFormat="1" ht="16.5" hidden="1" customHeight="1" x14ac:dyDescent="0.35">
      <c r="A2844" s="122" t="str">
        <f>'SOW Units'!B368</f>
        <v>18-36.</v>
      </c>
      <c r="B2844" s="542" t="str">
        <f>IF('SOW Units'!C368="","",'SOW Units'!C368)</f>
        <v>Carbon Off Gas Treatment - Add On - Medium - Short Term ≤ 6 mos.</v>
      </c>
      <c r="C2844" s="543"/>
      <c r="D2844" s="57" t="str">
        <f>IF('SOW Units'!E368="","",'SOW Units'!E368)</f>
        <v>Per Month</v>
      </c>
      <c r="E2844" s="82">
        <f>'SOW Units'!N368</f>
        <v>0</v>
      </c>
      <c r="F2844" s="34">
        <f>'SOW Units'!G368</f>
        <v>648.27</v>
      </c>
      <c r="G2844" s="244">
        <f t="shared" si="595"/>
        <v>0</v>
      </c>
      <c r="H2844" s="85">
        <v>0</v>
      </c>
      <c r="I2844" s="360">
        <f t="shared" si="596"/>
        <v>0</v>
      </c>
      <c r="J2844" s="89">
        <v>0</v>
      </c>
      <c r="K2844" s="244">
        <f t="shared" si="597"/>
        <v>0</v>
      </c>
      <c r="L2844" s="93">
        <f t="shared" si="598"/>
        <v>0</v>
      </c>
      <c r="M2844" s="375">
        <f t="shared" si="599"/>
        <v>0</v>
      </c>
      <c r="N2844" s="225" t="b">
        <f t="shared" si="594"/>
        <v>0</v>
      </c>
      <c r="O2844" s="36"/>
      <c r="P2844" s="36"/>
      <c r="Q2844" s="36"/>
      <c r="R2844" s="36"/>
    </row>
    <row r="2845" spans="1:18" s="9" customFormat="1" ht="16.5" hidden="1" customHeight="1" x14ac:dyDescent="0.35">
      <c r="A2845" s="122" t="str">
        <f>'SOW Units'!B369</f>
        <v>18-37.</v>
      </c>
      <c r="B2845" s="542" t="str">
        <f>IF('SOW Units'!C369="","",'SOW Units'!C369)</f>
        <v>Carbon Off Gas Treatment - Add On - Large - Short Term ≤ 6 mos.</v>
      </c>
      <c r="C2845" s="543"/>
      <c r="D2845" s="57" t="str">
        <f>IF('SOW Units'!E369="","",'SOW Units'!E369)</f>
        <v>Per Month</v>
      </c>
      <c r="E2845" s="82">
        <f>'SOW Units'!N369</f>
        <v>0</v>
      </c>
      <c r="F2845" s="34">
        <f>'SOW Units'!G369</f>
        <v>1670</v>
      </c>
      <c r="G2845" s="244">
        <f t="shared" si="595"/>
        <v>0</v>
      </c>
      <c r="H2845" s="85">
        <v>0</v>
      </c>
      <c r="I2845" s="360">
        <f t="shared" si="596"/>
        <v>0</v>
      </c>
      <c r="J2845" s="89">
        <v>0</v>
      </c>
      <c r="K2845" s="244">
        <f t="shared" si="597"/>
        <v>0</v>
      </c>
      <c r="L2845" s="93">
        <f t="shared" si="598"/>
        <v>0</v>
      </c>
      <c r="M2845" s="375">
        <f t="shared" si="599"/>
        <v>0</v>
      </c>
      <c r="N2845" s="225" t="b">
        <f t="shared" si="594"/>
        <v>0</v>
      </c>
      <c r="O2845" s="45"/>
      <c r="P2845" s="45"/>
      <c r="Q2845" s="45"/>
      <c r="R2845" s="45"/>
    </row>
    <row r="2846" spans="1:18" s="8" customFormat="1" ht="16.5" hidden="1" customHeight="1" x14ac:dyDescent="0.35">
      <c r="A2846" s="122" t="str">
        <f>'SOW Units'!B370</f>
        <v>18-38.</v>
      </c>
      <c r="B2846" s="542" t="str">
        <f>IF('SOW Units'!C370="","",'SOW Units'!C370)</f>
        <v>Carbon Off Gas Treatment - Add On - Small- Long Term &gt; 6 mos.</v>
      </c>
      <c r="C2846" s="543"/>
      <c r="D2846" s="57" t="str">
        <f>IF('SOW Units'!E370="","",'SOW Units'!E370)</f>
        <v>Per Month</v>
      </c>
      <c r="E2846" s="82">
        <f>'SOW Units'!N370</f>
        <v>0</v>
      </c>
      <c r="F2846" s="34">
        <f>'SOW Units'!G370</f>
        <v>315</v>
      </c>
      <c r="G2846" s="244">
        <f t="shared" si="595"/>
        <v>0</v>
      </c>
      <c r="H2846" s="85">
        <v>0</v>
      </c>
      <c r="I2846" s="360">
        <f t="shared" si="596"/>
        <v>0</v>
      </c>
      <c r="J2846" s="89">
        <v>0</v>
      </c>
      <c r="K2846" s="244">
        <f t="shared" si="597"/>
        <v>0</v>
      </c>
      <c r="L2846" s="93">
        <f t="shared" si="598"/>
        <v>0</v>
      </c>
      <c r="M2846" s="375">
        <f t="shared" si="599"/>
        <v>0</v>
      </c>
      <c r="N2846" s="225" t="b">
        <f t="shared" si="594"/>
        <v>0</v>
      </c>
      <c r="O2846" s="36"/>
      <c r="P2846" s="36"/>
      <c r="Q2846" s="36"/>
      <c r="R2846" s="36"/>
    </row>
    <row r="2847" spans="1:18" s="8" customFormat="1" ht="16.5" hidden="1" customHeight="1" x14ac:dyDescent="0.35">
      <c r="A2847" s="122" t="str">
        <f>'SOW Units'!B371</f>
        <v>18-39.</v>
      </c>
      <c r="B2847" s="542" t="str">
        <f>IF('SOW Units'!C371="","",'SOW Units'!C371)</f>
        <v>Carbon Off Gas Treatment - Add On - Medium - Long Term &gt; 6 mos.</v>
      </c>
      <c r="C2847" s="543"/>
      <c r="D2847" s="57" t="str">
        <f>IF('SOW Units'!E371="","",'SOW Units'!E371)</f>
        <v>Per Month</v>
      </c>
      <c r="E2847" s="82">
        <f>'SOW Units'!N371</f>
        <v>0</v>
      </c>
      <c r="F2847" s="34">
        <f>'SOW Units'!G371</f>
        <v>315</v>
      </c>
      <c r="G2847" s="244">
        <f t="shared" si="595"/>
        <v>0</v>
      </c>
      <c r="H2847" s="85">
        <v>0</v>
      </c>
      <c r="I2847" s="360">
        <f t="shared" si="596"/>
        <v>0</v>
      </c>
      <c r="J2847" s="89">
        <v>0</v>
      </c>
      <c r="K2847" s="244">
        <f t="shared" si="597"/>
        <v>0</v>
      </c>
      <c r="L2847" s="93">
        <f t="shared" si="598"/>
        <v>0</v>
      </c>
      <c r="M2847" s="375">
        <f t="shared" si="599"/>
        <v>0</v>
      </c>
      <c r="N2847" s="225" t="b">
        <f t="shared" si="594"/>
        <v>0</v>
      </c>
      <c r="O2847" s="36"/>
      <c r="P2847" s="36"/>
      <c r="Q2847" s="36"/>
      <c r="R2847" s="36"/>
    </row>
    <row r="2848" spans="1:18" s="8" customFormat="1" ht="16.5" hidden="1" customHeight="1" x14ac:dyDescent="0.35">
      <c r="A2848" s="122" t="str">
        <f>'SOW Units'!B372</f>
        <v>18-40.</v>
      </c>
      <c r="B2848" s="542" t="str">
        <f>IF('SOW Units'!C372="","",'SOW Units'!C372)</f>
        <v xml:space="preserve">Carbon Off Gas Treatment - Add On - Large - Long Term &gt; 6 mos. </v>
      </c>
      <c r="C2848" s="543"/>
      <c r="D2848" s="57" t="str">
        <f>IF('SOW Units'!E372="","",'SOW Units'!E372)</f>
        <v>Per Month</v>
      </c>
      <c r="E2848" s="82">
        <f>'SOW Units'!N372</f>
        <v>0</v>
      </c>
      <c r="F2848" s="34">
        <f>'SOW Units'!G372</f>
        <v>420</v>
      </c>
      <c r="G2848" s="244">
        <f t="shared" si="595"/>
        <v>0</v>
      </c>
      <c r="H2848" s="85">
        <v>0</v>
      </c>
      <c r="I2848" s="360">
        <f t="shared" si="596"/>
        <v>0</v>
      </c>
      <c r="J2848" s="89">
        <v>0</v>
      </c>
      <c r="K2848" s="244">
        <f t="shared" si="597"/>
        <v>0</v>
      </c>
      <c r="L2848" s="93">
        <f t="shared" si="598"/>
        <v>0</v>
      </c>
      <c r="M2848" s="375">
        <f t="shared" si="599"/>
        <v>0</v>
      </c>
      <c r="N2848" s="225" t="b">
        <f t="shared" si="594"/>
        <v>0</v>
      </c>
      <c r="O2848" s="36"/>
      <c r="P2848" s="36"/>
      <c r="Q2848" s="36"/>
      <c r="R2848" s="36"/>
    </row>
    <row r="2849" spans="1:18" s="8" customFormat="1" ht="16.5" hidden="1" customHeight="1" x14ac:dyDescent="0.35">
      <c r="A2849" s="122" t="str">
        <f>'SOW Units'!B373</f>
        <v>18-41.</v>
      </c>
      <c r="B2849" s="542" t="str">
        <f>IF('SOW Units'!C373="","",'SOW Units'!C373)</f>
        <v>Thermox/Catox Off Gas Treatment - Add On - Small - Short Term ≤ 6 mos.</v>
      </c>
      <c r="C2849" s="543"/>
      <c r="D2849" s="57" t="str">
        <f>IF('SOW Units'!E373="","",'SOW Units'!E373)</f>
        <v>Per Month</v>
      </c>
      <c r="E2849" s="82">
        <f>'SOW Units'!N373</f>
        <v>0</v>
      </c>
      <c r="F2849" s="34">
        <f>'SOW Units'!G373</f>
        <v>2730</v>
      </c>
      <c r="G2849" s="244">
        <f t="shared" si="595"/>
        <v>0</v>
      </c>
      <c r="H2849" s="85">
        <v>0</v>
      </c>
      <c r="I2849" s="360">
        <f t="shared" si="596"/>
        <v>0</v>
      </c>
      <c r="J2849" s="89">
        <v>0</v>
      </c>
      <c r="K2849" s="244">
        <f t="shared" si="597"/>
        <v>0</v>
      </c>
      <c r="L2849" s="93">
        <f t="shared" si="598"/>
        <v>0</v>
      </c>
      <c r="M2849" s="375">
        <f t="shared" si="599"/>
        <v>0</v>
      </c>
      <c r="N2849" s="225" t="b">
        <f t="shared" si="594"/>
        <v>0</v>
      </c>
      <c r="O2849" s="36"/>
      <c r="P2849" s="36"/>
      <c r="Q2849" s="36"/>
      <c r="R2849" s="36"/>
    </row>
    <row r="2850" spans="1:18" s="8" customFormat="1" ht="16.5" hidden="1" customHeight="1" x14ac:dyDescent="0.35">
      <c r="A2850" s="122" t="str">
        <f>'SOW Units'!B374</f>
        <v>18-42.</v>
      </c>
      <c r="B2850" s="542" t="str">
        <f>IF('SOW Units'!C374="","",'SOW Units'!C374)</f>
        <v>Thermox/Catox Off Gas Treatment - Add On - Medium - Short Term ≤ 6 mos.</v>
      </c>
      <c r="C2850" s="543"/>
      <c r="D2850" s="57" t="str">
        <f>IF('SOW Units'!E374="","",'SOW Units'!E374)</f>
        <v>Per Month</v>
      </c>
      <c r="E2850" s="82">
        <f>'SOW Units'!N374</f>
        <v>0</v>
      </c>
      <c r="F2850" s="34">
        <f>'SOW Units'!G374</f>
        <v>2940</v>
      </c>
      <c r="G2850" s="244">
        <f t="shared" si="595"/>
        <v>0</v>
      </c>
      <c r="H2850" s="85">
        <v>0</v>
      </c>
      <c r="I2850" s="360">
        <f t="shared" si="596"/>
        <v>0</v>
      </c>
      <c r="J2850" s="89">
        <v>0</v>
      </c>
      <c r="K2850" s="244">
        <f t="shared" si="597"/>
        <v>0</v>
      </c>
      <c r="L2850" s="93">
        <f t="shared" si="598"/>
        <v>0</v>
      </c>
      <c r="M2850" s="375">
        <f t="shared" si="599"/>
        <v>0</v>
      </c>
      <c r="N2850" s="225" t="b">
        <f t="shared" si="594"/>
        <v>0</v>
      </c>
      <c r="O2850" s="36"/>
      <c r="P2850" s="36"/>
      <c r="Q2850" s="36"/>
      <c r="R2850" s="36"/>
    </row>
    <row r="2851" spans="1:18" s="8" customFormat="1" ht="16.5" hidden="1" customHeight="1" x14ac:dyDescent="0.35">
      <c r="A2851" s="122" t="str">
        <f>'SOW Units'!B375</f>
        <v>18-43.</v>
      </c>
      <c r="B2851" s="542" t="str">
        <f>IF('SOW Units'!C375="","",'SOW Units'!C375)</f>
        <v>Thermox/Catox Off Gas Treatment - Add On - Large - Short Term ≤ 6 mos.</v>
      </c>
      <c r="C2851" s="543"/>
      <c r="D2851" s="57" t="str">
        <f>IF('SOW Units'!E375="","",'SOW Units'!E375)</f>
        <v>Per Month</v>
      </c>
      <c r="E2851" s="82">
        <f>'SOW Units'!N375</f>
        <v>0</v>
      </c>
      <c r="F2851" s="34">
        <f>'SOW Units'!G375</f>
        <v>4200</v>
      </c>
      <c r="G2851" s="244">
        <f t="shared" si="595"/>
        <v>0</v>
      </c>
      <c r="H2851" s="85">
        <v>0</v>
      </c>
      <c r="I2851" s="360">
        <f t="shared" si="596"/>
        <v>0</v>
      </c>
      <c r="J2851" s="89">
        <v>0</v>
      </c>
      <c r="K2851" s="244">
        <f t="shared" si="597"/>
        <v>0</v>
      </c>
      <c r="L2851" s="93">
        <f t="shared" si="598"/>
        <v>0</v>
      </c>
      <c r="M2851" s="375">
        <f t="shared" si="599"/>
        <v>0</v>
      </c>
      <c r="N2851" s="225" t="b">
        <f t="shared" si="594"/>
        <v>0</v>
      </c>
      <c r="O2851" s="36"/>
      <c r="P2851" s="36"/>
      <c r="Q2851" s="36"/>
      <c r="R2851" s="36"/>
    </row>
    <row r="2852" spans="1:18" s="8" customFormat="1" ht="16.5" hidden="1" customHeight="1" x14ac:dyDescent="0.35">
      <c r="A2852" s="122" t="str">
        <f>'SOW Units'!B376</f>
        <v>18-44.</v>
      </c>
      <c r="B2852" s="542" t="str">
        <f>IF('SOW Units'!C376="","",'SOW Units'!C376)</f>
        <v xml:space="preserve">Thermox/Catox Off Gas Treatment - Add On - Small - Long Term &gt; 6 mos. </v>
      </c>
      <c r="C2852" s="543"/>
      <c r="D2852" s="57" t="str">
        <f>IF('SOW Units'!E376="","",'SOW Units'!E376)</f>
        <v>Per Month</v>
      </c>
      <c r="E2852" s="82">
        <f>'SOW Units'!N376</f>
        <v>0</v>
      </c>
      <c r="F2852" s="34">
        <f>'SOW Units'!G376</f>
        <v>3150</v>
      </c>
      <c r="G2852" s="244">
        <f t="shared" si="595"/>
        <v>0</v>
      </c>
      <c r="H2852" s="85">
        <v>0</v>
      </c>
      <c r="I2852" s="360">
        <f t="shared" si="596"/>
        <v>0</v>
      </c>
      <c r="J2852" s="89">
        <v>0</v>
      </c>
      <c r="K2852" s="244">
        <f t="shared" si="597"/>
        <v>0</v>
      </c>
      <c r="L2852" s="93">
        <f t="shared" si="598"/>
        <v>0</v>
      </c>
      <c r="M2852" s="375">
        <f t="shared" si="599"/>
        <v>0</v>
      </c>
      <c r="N2852" s="225" t="b">
        <f t="shared" si="594"/>
        <v>0</v>
      </c>
      <c r="O2852" s="36"/>
      <c r="P2852" s="36"/>
      <c r="Q2852" s="36"/>
      <c r="R2852" s="36"/>
    </row>
    <row r="2853" spans="1:18" s="8" customFormat="1" ht="16.5" hidden="1" customHeight="1" x14ac:dyDescent="0.35">
      <c r="A2853" s="122" t="str">
        <f>'SOW Units'!B377</f>
        <v>18-45.</v>
      </c>
      <c r="B2853" s="542" t="str">
        <f>IF('SOW Units'!C377="","",'SOW Units'!C377)</f>
        <v xml:space="preserve">Thermox/Catox Off Gas Treatment - Add On - Medium - Long Term &gt; 6 mos. </v>
      </c>
      <c r="C2853" s="543"/>
      <c r="D2853" s="57" t="str">
        <f>IF('SOW Units'!E377="","",'SOW Units'!E377)</f>
        <v>Per Month</v>
      </c>
      <c r="E2853" s="82">
        <f>'SOW Units'!N377</f>
        <v>0</v>
      </c>
      <c r="F2853" s="34">
        <f>'SOW Units'!G377</f>
        <v>4200</v>
      </c>
      <c r="G2853" s="244">
        <f t="shared" si="595"/>
        <v>0</v>
      </c>
      <c r="H2853" s="85">
        <v>0</v>
      </c>
      <c r="I2853" s="360">
        <f t="shared" si="596"/>
        <v>0</v>
      </c>
      <c r="J2853" s="89">
        <v>0</v>
      </c>
      <c r="K2853" s="244">
        <f t="shared" si="597"/>
        <v>0</v>
      </c>
      <c r="L2853" s="93">
        <f t="shared" si="598"/>
        <v>0</v>
      </c>
      <c r="M2853" s="375">
        <f t="shared" si="599"/>
        <v>0</v>
      </c>
      <c r="N2853" s="225" t="b">
        <f t="shared" si="594"/>
        <v>0</v>
      </c>
      <c r="O2853" s="36"/>
      <c r="P2853" s="36"/>
      <c r="Q2853" s="36"/>
      <c r="R2853" s="36"/>
    </row>
    <row r="2854" spans="1:18" s="8" customFormat="1" ht="16.5" hidden="1" customHeight="1" x14ac:dyDescent="0.35">
      <c r="A2854" s="122" t="str">
        <f>'SOW Units'!B378</f>
        <v>18-46.</v>
      </c>
      <c r="B2854" s="542" t="str">
        <f>IF('SOW Units'!C378="","",'SOW Units'!C378)</f>
        <v xml:space="preserve">Thermox/Catox Off Gas Treatment - Add On - Large - Long Term &gt; 6 mos. </v>
      </c>
      <c r="C2854" s="543"/>
      <c r="D2854" s="57" t="str">
        <f>IF('SOW Units'!E378="","",'SOW Units'!E378)</f>
        <v>Per Month</v>
      </c>
      <c r="E2854" s="82">
        <f>'SOW Units'!N378</f>
        <v>0</v>
      </c>
      <c r="F2854" s="34">
        <f>'SOW Units'!G378</f>
        <v>4830</v>
      </c>
      <c r="G2854" s="244">
        <f t="shared" si="595"/>
        <v>0</v>
      </c>
      <c r="H2854" s="85">
        <v>0</v>
      </c>
      <c r="I2854" s="360">
        <f t="shared" si="596"/>
        <v>0</v>
      </c>
      <c r="J2854" s="89">
        <v>0</v>
      </c>
      <c r="K2854" s="244">
        <f t="shared" si="597"/>
        <v>0</v>
      </c>
      <c r="L2854" s="93">
        <f t="shared" si="598"/>
        <v>0</v>
      </c>
      <c r="M2854" s="375">
        <f t="shared" si="599"/>
        <v>0</v>
      </c>
      <c r="N2854" s="225" t="b">
        <f t="shared" si="594"/>
        <v>0</v>
      </c>
      <c r="O2854" s="36"/>
      <c r="P2854" s="36"/>
      <c r="Q2854" s="36"/>
      <c r="R2854" s="36"/>
    </row>
    <row r="2855" spans="1:18" s="8" customFormat="1" ht="16.5" hidden="1" customHeight="1" x14ac:dyDescent="0.35">
      <c r="A2855" s="122" t="str">
        <f>'SOW Units'!B379</f>
        <v>18-47.</v>
      </c>
      <c r="B2855" s="542" t="str">
        <f>IF('SOW Units'!C379="","",'SOW Units'!C379)</f>
        <v>Soil Vapor Extraction (SVE) System - Small - Short Term ≤ 6 Months</v>
      </c>
      <c r="C2855" s="543"/>
      <c r="D2855" s="57" t="str">
        <f>IF('SOW Units'!E379="","",'SOW Units'!E379)</f>
        <v>Per Month</v>
      </c>
      <c r="E2855" s="82">
        <f>'SOW Units'!N379</f>
        <v>0</v>
      </c>
      <c r="F2855" s="34">
        <f>'SOW Units'!G379</f>
        <v>3056.13</v>
      </c>
      <c r="G2855" s="244">
        <f t="shared" si="595"/>
        <v>0</v>
      </c>
      <c r="H2855" s="85">
        <v>0</v>
      </c>
      <c r="I2855" s="360">
        <f t="shared" si="596"/>
        <v>0</v>
      </c>
      <c r="J2855" s="89">
        <v>0</v>
      </c>
      <c r="K2855" s="244">
        <f t="shared" si="597"/>
        <v>0</v>
      </c>
      <c r="L2855" s="93">
        <f t="shared" si="598"/>
        <v>0</v>
      </c>
      <c r="M2855" s="375">
        <f t="shared" si="599"/>
        <v>0</v>
      </c>
      <c r="N2855" s="225" t="b">
        <f t="shared" si="594"/>
        <v>0</v>
      </c>
      <c r="O2855" s="36"/>
      <c r="P2855" s="36"/>
      <c r="Q2855" s="36"/>
      <c r="R2855" s="36"/>
    </row>
    <row r="2856" spans="1:18" s="8" customFormat="1" ht="16.5" hidden="1" customHeight="1" x14ac:dyDescent="0.35">
      <c r="A2856" s="122" t="str">
        <f>'SOW Units'!B380</f>
        <v>18.48.</v>
      </c>
      <c r="B2856" s="542" t="str">
        <f>IF('SOW Units'!C380="","",'SOW Units'!C380)</f>
        <v>Soil Vapor Extraction (SVE) System - Small - Long Term &gt; 6 Months</v>
      </c>
      <c r="C2856" s="543"/>
      <c r="D2856" s="57" t="str">
        <f>IF('SOW Units'!E380="","",'SOW Units'!E380)</f>
        <v>Per Month</v>
      </c>
      <c r="E2856" s="82">
        <f>'SOW Units'!N380</f>
        <v>0</v>
      </c>
      <c r="F2856" s="34">
        <f>'SOW Units'!G380</f>
        <v>2928.78</v>
      </c>
      <c r="G2856" s="244">
        <f t="shared" si="595"/>
        <v>0</v>
      </c>
      <c r="H2856" s="85">
        <v>0</v>
      </c>
      <c r="I2856" s="360">
        <f t="shared" si="596"/>
        <v>0</v>
      </c>
      <c r="J2856" s="89">
        <v>0</v>
      </c>
      <c r="K2856" s="244">
        <f t="shared" si="597"/>
        <v>0</v>
      </c>
      <c r="L2856" s="93">
        <f t="shared" si="598"/>
        <v>0</v>
      </c>
      <c r="M2856" s="375">
        <f t="shared" si="599"/>
        <v>0</v>
      </c>
      <c r="N2856" s="225" t="b">
        <f t="shared" si="594"/>
        <v>0</v>
      </c>
      <c r="O2856" s="36"/>
      <c r="P2856" s="36"/>
      <c r="Q2856" s="36"/>
      <c r="R2856" s="36"/>
    </row>
    <row r="2857" spans="1:18" s="8" customFormat="1" ht="16.5" hidden="1" customHeight="1" x14ac:dyDescent="0.35">
      <c r="A2857" s="122" t="str">
        <f>'SOW Units'!B381</f>
        <v>18-49.</v>
      </c>
      <c r="B2857" s="542" t="str">
        <f>IF('SOW Units'!C381="","",'SOW Units'!C381)</f>
        <v>Soil Vapor Extraction (SVE) System - Medium - Short Term ≤ 6 Months</v>
      </c>
      <c r="C2857" s="543"/>
      <c r="D2857" s="57" t="str">
        <f>IF('SOW Units'!E381="","",'SOW Units'!E381)</f>
        <v>Per Month</v>
      </c>
      <c r="E2857" s="82">
        <f>'SOW Units'!N381</f>
        <v>0</v>
      </c>
      <c r="F2857" s="34">
        <f>'SOW Units'!G381</f>
        <v>3565.48</v>
      </c>
      <c r="G2857" s="244">
        <f t="shared" si="595"/>
        <v>0</v>
      </c>
      <c r="H2857" s="85">
        <v>0</v>
      </c>
      <c r="I2857" s="360">
        <f t="shared" si="596"/>
        <v>0</v>
      </c>
      <c r="J2857" s="89">
        <v>0</v>
      </c>
      <c r="K2857" s="244">
        <f t="shared" si="597"/>
        <v>0</v>
      </c>
      <c r="L2857" s="93">
        <f t="shared" si="598"/>
        <v>0</v>
      </c>
      <c r="M2857" s="375">
        <f t="shared" si="599"/>
        <v>0</v>
      </c>
      <c r="N2857" s="225" t="b">
        <f t="shared" si="594"/>
        <v>0</v>
      </c>
      <c r="O2857" s="36"/>
      <c r="P2857" s="36"/>
      <c r="Q2857" s="36"/>
      <c r="R2857" s="36"/>
    </row>
    <row r="2858" spans="1:18" s="8" customFormat="1" ht="16.5" hidden="1" customHeight="1" x14ac:dyDescent="0.35">
      <c r="A2858" s="122" t="str">
        <f>'SOW Units'!B382</f>
        <v>18-50.</v>
      </c>
      <c r="B2858" s="542" t="str">
        <f>IF('SOW Units'!C382="","",'SOW Units'!C382)</f>
        <v>Soil Vapor Extraction (SVE) System - Medium - Long Term &gt; 6 Months</v>
      </c>
      <c r="C2858" s="543"/>
      <c r="D2858" s="57" t="str">
        <f>IF('SOW Units'!E382="","",'SOW Units'!E382)</f>
        <v>Per Month</v>
      </c>
      <c r="E2858" s="82">
        <f>'SOW Units'!N382</f>
        <v>0</v>
      </c>
      <c r="F2858" s="34">
        <f>'SOW Units'!G382</f>
        <v>3438.14</v>
      </c>
      <c r="G2858" s="244">
        <f t="shared" si="595"/>
        <v>0</v>
      </c>
      <c r="H2858" s="85">
        <v>0</v>
      </c>
      <c r="I2858" s="360">
        <f t="shared" si="596"/>
        <v>0</v>
      </c>
      <c r="J2858" s="89">
        <v>0</v>
      </c>
      <c r="K2858" s="244">
        <f t="shared" si="597"/>
        <v>0</v>
      </c>
      <c r="L2858" s="93">
        <f t="shared" si="598"/>
        <v>0</v>
      </c>
      <c r="M2858" s="375">
        <f t="shared" si="599"/>
        <v>0</v>
      </c>
      <c r="N2858" s="225" t="b">
        <f t="shared" si="594"/>
        <v>0</v>
      </c>
      <c r="O2858" s="36"/>
      <c r="P2858" s="36"/>
      <c r="Q2858" s="36"/>
      <c r="R2858" s="36"/>
    </row>
    <row r="2859" spans="1:18" s="8" customFormat="1" ht="16.5" hidden="1" customHeight="1" x14ac:dyDescent="0.35">
      <c r="A2859" s="122" t="str">
        <f>'SOW Units'!B383</f>
        <v>18-51.</v>
      </c>
      <c r="B2859" s="542" t="str">
        <f>IF('SOW Units'!C383="","",'SOW Units'!C383)</f>
        <v>Soil Vapor Extraction (SVE) System - Large - Short Term ≤ 6 Months</v>
      </c>
      <c r="C2859" s="543"/>
      <c r="D2859" s="57" t="str">
        <f>IF('SOW Units'!E383="","",'SOW Units'!E383)</f>
        <v>Per Month</v>
      </c>
      <c r="E2859" s="82">
        <f>'SOW Units'!N383</f>
        <v>0</v>
      </c>
      <c r="F2859" s="34">
        <f>'SOW Units'!G383</f>
        <v>7137.9</v>
      </c>
      <c r="G2859" s="244">
        <f t="shared" si="595"/>
        <v>0</v>
      </c>
      <c r="H2859" s="85">
        <v>0</v>
      </c>
      <c r="I2859" s="360">
        <f t="shared" si="596"/>
        <v>0</v>
      </c>
      <c r="J2859" s="89">
        <v>0</v>
      </c>
      <c r="K2859" s="244">
        <f t="shared" si="597"/>
        <v>0</v>
      </c>
      <c r="L2859" s="93">
        <f t="shared" si="598"/>
        <v>0</v>
      </c>
      <c r="M2859" s="375">
        <f t="shared" si="599"/>
        <v>0</v>
      </c>
      <c r="N2859" s="225" t="b">
        <f t="shared" si="594"/>
        <v>0</v>
      </c>
      <c r="O2859" s="36"/>
      <c r="P2859" s="36"/>
      <c r="Q2859" s="36"/>
      <c r="R2859" s="36"/>
    </row>
    <row r="2860" spans="1:18" s="8" customFormat="1" ht="16.5" hidden="1" customHeight="1" x14ac:dyDescent="0.35">
      <c r="A2860" s="122" t="str">
        <f>'SOW Units'!B384</f>
        <v>18-52.</v>
      </c>
      <c r="B2860" s="542" t="str">
        <f>IF('SOW Units'!C384="","",'SOW Units'!C384)</f>
        <v>Soil Vapor Extraction (SVE) System - Large - Long Term &gt; 6 Months</v>
      </c>
      <c r="C2860" s="543"/>
      <c r="D2860" s="57" t="str">
        <f>IF('SOW Units'!E384="","",'SOW Units'!E384)</f>
        <v>Per Month</v>
      </c>
      <c r="E2860" s="82">
        <f>'SOW Units'!N384</f>
        <v>0</v>
      </c>
      <c r="F2860" s="34">
        <f>'SOW Units'!G384</f>
        <v>6600</v>
      </c>
      <c r="G2860" s="244">
        <f t="shared" si="595"/>
        <v>0</v>
      </c>
      <c r="H2860" s="85">
        <v>0</v>
      </c>
      <c r="I2860" s="360">
        <f t="shared" si="596"/>
        <v>0</v>
      </c>
      <c r="J2860" s="89">
        <v>0</v>
      </c>
      <c r="K2860" s="244">
        <f t="shared" si="597"/>
        <v>0</v>
      </c>
      <c r="L2860" s="93">
        <f t="shared" si="598"/>
        <v>0</v>
      </c>
      <c r="M2860" s="375">
        <f t="shared" si="599"/>
        <v>0</v>
      </c>
      <c r="N2860" s="225" t="b">
        <f t="shared" si="594"/>
        <v>0</v>
      </c>
      <c r="O2860" s="36"/>
      <c r="P2860" s="36"/>
      <c r="Q2860" s="36"/>
      <c r="R2860" s="36"/>
    </row>
    <row r="2861" spans="1:18" s="8" customFormat="1" ht="16.5" hidden="1" customHeight="1" x14ac:dyDescent="0.35">
      <c r="A2861" s="122" t="str">
        <f>'SOW Units'!B385</f>
        <v>18-53.</v>
      </c>
      <c r="B2861" s="542" t="str">
        <f>IF('SOW Units'!C385="","",'SOW Units'!C385)</f>
        <v>Air Sparge/Multphase Extraction (AS/MPE) System - Small - Short Term ≤ 6 Months</v>
      </c>
      <c r="C2861" s="543"/>
      <c r="D2861" s="57" t="str">
        <f>IF('SOW Units'!E385="","",'SOW Units'!E385)</f>
        <v>Per Month</v>
      </c>
      <c r="E2861" s="82">
        <f>'SOW Units'!N385</f>
        <v>0</v>
      </c>
      <c r="F2861" s="34">
        <f>'SOW Units'!G385</f>
        <v>6006</v>
      </c>
      <c r="G2861" s="244">
        <f t="shared" si="595"/>
        <v>0</v>
      </c>
      <c r="H2861" s="85">
        <v>0</v>
      </c>
      <c r="I2861" s="360">
        <f t="shared" si="596"/>
        <v>0</v>
      </c>
      <c r="J2861" s="89">
        <v>0</v>
      </c>
      <c r="K2861" s="244">
        <f t="shared" si="597"/>
        <v>0</v>
      </c>
      <c r="L2861" s="93">
        <f t="shared" si="598"/>
        <v>0</v>
      </c>
      <c r="M2861" s="375">
        <f t="shared" si="599"/>
        <v>0</v>
      </c>
      <c r="N2861" s="225" t="b">
        <f t="shared" si="594"/>
        <v>0</v>
      </c>
      <c r="O2861" s="36"/>
      <c r="P2861" s="36"/>
      <c r="Q2861" s="36"/>
      <c r="R2861" s="36"/>
    </row>
    <row r="2862" spans="1:18" s="8" customFormat="1" ht="16.5" hidden="1" customHeight="1" x14ac:dyDescent="0.35">
      <c r="A2862" s="122" t="str">
        <f>'SOW Units'!B386</f>
        <v>18-54.</v>
      </c>
      <c r="B2862" s="542" t="str">
        <f>IF('SOW Units'!C386="","",'SOW Units'!C386)</f>
        <v>Air Sparge/Multphase Extraction (AS/MPE) System - Small - Long Term &gt; 6 Months</v>
      </c>
      <c r="C2862" s="543"/>
      <c r="D2862" s="57" t="str">
        <f>IF('SOW Units'!E386="","",'SOW Units'!E386)</f>
        <v>Per Month</v>
      </c>
      <c r="E2862" s="82">
        <f>'SOW Units'!N386</f>
        <v>0</v>
      </c>
      <c r="F2862" s="34">
        <f>'SOW Units'!G386</f>
        <v>5544</v>
      </c>
      <c r="G2862" s="244">
        <f t="shared" si="595"/>
        <v>0</v>
      </c>
      <c r="H2862" s="85">
        <v>0</v>
      </c>
      <c r="I2862" s="360">
        <f t="shared" si="596"/>
        <v>0</v>
      </c>
      <c r="J2862" s="89">
        <v>0</v>
      </c>
      <c r="K2862" s="244">
        <f t="shared" si="597"/>
        <v>0</v>
      </c>
      <c r="L2862" s="93">
        <f t="shared" si="598"/>
        <v>0</v>
      </c>
      <c r="M2862" s="375">
        <f t="shared" si="599"/>
        <v>0</v>
      </c>
      <c r="N2862" s="225" t="b">
        <f t="shared" si="594"/>
        <v>0</v>
      </c>
      <c r="O2862" s="36"/>
      <c r="P2862" s="36"/>
      <c r="Q2862" s="36"/>
      <c r="R2862" s="36"/>
    </row>
    <row r="2863" spans="1:18" s="8" customFormat="1" ht="16.5" hidden="1" customHeight="1" x14ac:dyDescent="0.35">
      <c r="A2863" s="122" t="str">
        <f>'SOW Units'!B387</f>
        <v>18-55.</v>
      </c>
      <c r="B2863" s="542" t="str">
        <f>IF('SOW Units'!C387="","",'SOW Units'!C387)</f>
        <v>Air Sparge/Multphase Extraction (AS/MPE) System - Medium - Short Term ≤ 6 Months</v>
      </c>
      <c r="C2863" s="543"/>
      <c r="D2863" s="57" t="str">
        <f>IF('SOW Units'!E387="","",'SOW Units'!E387)</f>
        <v>Per Month</v>
      </c>
      <c r="E2863" s="82">
        <f>'SOW Units'!N387</f>
        <v>0</v>
      </c>
      <c r="F2863" s="34">
        <f>'SOW Units'!G387</f>
        <v>7161</v>
      </c>
      <c r="G2863" s="244">
        <f t="shared" si="595"/>
        <v>0</v>
      </c>
      <c r="H2863" s="85">
        <v>0</v>
      </c>
      <c r="I2863" s="360">
        <f t="shared" si="596"/>
        <v>0</v>
      </c>
      <c r="J2863" s="89">
        <v>0</v>
      </c>
      <c r="K2863" s="244">
        <f t="shared" si="597"/>
        <v>0</v>
      </c>
      <c r="L2863" s="93">
        <f t="shared" si="598"/>
        <v>0</v>
      </c>
      <c r="M2863" s="375">
        <f t="shared" si="599"/>
        <v>0</v>
      </c>
      <c r="N2863" s="225" t="b">
        <f t="shared" si="594"/>
        <v>0</v>
      </c>
      <c r="O2863" s="36"/>
      <c r="P2863" s="36"/>
      <c r="Q2863" s="36"/>
      <c r="R2863" s="36"/>
    </row>
    <row r="2864" spans="1:18" s="8" customFormat="1" ht="16.5" hidden="1" customHeight="1" x14ac:dyDescent="0.35">
      <c r="A2864" s="122" t="str">
        <f>'SOW Units'!B388</f>
        <v>18-56.</v>
      </c>
      <c r="B2864" s="542" t="str">
        <f>IF('SOW Units'!C388="","",'SOW Units'!C388)</f>
        <v>Air Sparge/Multphase Extraction (AS/MPE) System - Medium - Long Term &gt; 6 Months</v>
      </c>
      <c r="C2864" s="543"/>
      <c r="D2864" s="57" t="str">
        <f>IF('SOW Units'!E388="","",'SOW Units'!E388)</f>
        <v>Per Month</v>
      </c>
      <c r="E2864" s="82">
        <f>'SOW Units'!N388</f>
        <v>0</v>
      </c>
      <c r="F2864" s="34">
        <f>'SOW Units'!G388</f>
        <v>6814.5</v>
      </c>
      <c r="G2864" s="244">
        <f t="shared" si="595"/>
        <v>0</v>
      </c>
      <c r="H2864" s="85">
        <v>0</v>
      </c>
      <c r="I2864" s="360">
        <f t="shared" si="596"/>
        <v>0</v>
      </c>
      <c r="J2864" s="89">
        <v>0</v>
      </c>
      <c r="K2864" s="244">
        <f t="shared" si="597"/>
        <v>0</v>
      </c>
      <c r="L2864" s="93">
        <f t="shared" si="598"/>
        <v>0</v>
      </c>
      <c r="M2864" s="375">
        <f t="shared" si="599"/>
        <v>0</v>
      </c>
      <c r="N2864" s="225" t="b">
        <f t="shared" si="594"/>
        <v>0</v>
      </c>
      <c r="O2864" s="36"/>
      <c r="P2864" s="36"/>
      <c r="Q2864" s="36"/>
      <c r="R2864" s="36"/>
    </row>
    <row r="2865" spans="1:18" s="8" customFormat="1" ht="16.5" hidden="1" customHeight="1" x14ac:dyDescent="0.35">
      <c r="A2865" s="122" t="str">
        <f>'SOW Units'!B389</f>
        <v>18-57.</v>
      </c>
      <c r="B2865" s="542" t="str">
        <f>IF('SOW Units'!C389="","",'SOW Units'!C389)</f>
        <v>Air Sparge/Multphase Extraction (AS/MPE) System - Large - Short Term ≤ 6 Months</v>
      </c>
      <c r="C2865" s="543"/>
      <c r="D2865" s="57" t="str">
        <f>IF('SOW Units'!E389="","",'SOW Units'!E389)</f>
        <v>Per Month</v>
      </c>
      <c r="E2865" s="82">
        <f>'SOW Units'!N389</f>
        <v>0</v>
      </c>
      <c r="F2865" s="34">
        <f>'SOW Units'!G389</f>
        <v>9586.5</v>
      </c>
      <c r="G2865" s="244">
        <f t="shared" si="595"/>
        <v>0</v>
      </c>
      <c r="H2865" s="85">
        <v>0</v>
      </c>
      <c r="I2865" s="360">
        <f t="shared" si="596"/>
        <v>0</v>
      </c>
      <c r="J2865" s="89">
        <v>0</v>
      </c>
      <c r="K2865" s="244">
        <f t="shared" si="597"/>
        <v>0</v>
      </c>
      <c r="L2865" s="93">
        <f t="shared" si="598"/>
        <v>0</v>
      </c>
      <c r="M2865" s="375">
        <f t="shared" si="599"/>
        <v>0</v>
      </c>
      <c r="N2865" s="225" t="b">
        <f t="shared" si="594"/>
        <v>0</v>
      </c>
      <c r="O2865" s="36"/>
      <c r="P2865" s="36"/>
      <c r="Q2865" s="36"/>
      <c r="R2865" s="36"/>
    </row>
    <row r="2866" spans="1:18" s="8" customFormat="1" ht="16.5" hidden="1" customHeight="1" x14ac:dyDescent="0.35">
      <c r="A2866" s="122" t="str">
        <f>'SOW Units'!B390</f>
        <v>18-58.</v>
      </c>
      <c r="B2866" s="542" t="str">
        <f>IF('SOW Units'!C390="","",'SOW Units'!C390)</f>
        <v>Air Sparge/Multphase Extraction (AS/MPE) System - Large - Long Term &gt; 6 Months</v>
      </c>
      <c r="C2866" s="543"/>
      <c r="D2866" s="57" t="str">
        <f>IF('SOW Units'!E390="","",'SOW Units'!E390)</f>
        <v>Per Month</v>
      </c>
      <c r="E2866" s="82">
        <f>'SOW Units'!N390</f>
        <v>0</v>
      </c>
      <c r="F2866" s="34">
        <f>'SOW Units'!G390</f>
        <v>9009</v>
      </c>
      <c r="G2866" s="244">
        <f t="shared" si="595"/>
        <v>0</v>
      </c>
      <c r="H2866" s="85">
        <v>0</v>
      </c>
      <c r="I2866" s="360">
        <f t="shared" si="596"/>
        <v>0</v>
      </c>
      <c r="J2866" s="89">
        <v>0</v>
      </c>
      <c r="K2866" s="244">
        <f t="shared" si="597"/>
        <v>0</v>
      </c>
      <c r="L2866" s="93">
        <f t="shared" si="598"/>
        <v>0</v>
      </c>
      <c r="M2866" s="375">
        <f t="shared" si="599"/>
        <v>0</v>
      </c>
      <c r="N2866" s="225" t="b">
        <f t="shared" ref="N2866:N3004" si="600">IF(E2866&gt;0,TRUE,FALSE)</f>
        <v>0</v>
      </c>
      <c r="O2866" s="36"/>
      <c r="P2866" s="36"/>
      <c r="Q2866" s="36"/>
      <c r="R2866" s="36"/>
    </row>
    <row r="2867" spans="1:18" s="8" customFormat="1" ht="17.25" hidden="1" customHeight="1" x14ac:dyDescent="0.35">
      <c r="A2867" s="253" t="str">
        <f>'SOW Units'!B391</f>
        <v>19.</v>
      </c>
      <c r="B2867" s="560" t="str">
        <f>IF('SOW Units'!C391="","",'SOW Units'!C391)</f>
        <v>REPORTS (Excluding Professional Engineering and Professional Geology Services)</v>
      </c>
      <c r="C2867" s="561"/>
      <c r="D2867" s="206" t="str">
        <f>IF('SOW Units'!E391="","",'SOW Units'!E391)</f>
        <v/>
      </c>
      <c r="E2867" s="207"/>
      <c r="F2867" s="194"/>
      <c r="G2867" s="243"/>
      <c r="H2867" s="208"/>
      <c r="I2867" s="359"/>
      <c r="J2867" s="196"/>
      <c r="K2867" s="243"/>
      <c r="L2867" s="209"/>
      <c r="M2867" s="374"/>
      <c r="N2867" s="225" t="b">
        <f t="shared" si="600"/>
        <v>0</v>
      </c>
      <c r="O2867" s="36"/>
      <c r="P2867" s="36"/>
      <c r="Q2867" s="36"/>
      <c r="R2867" s="36"/>
    </row>
    <row r="2868" spans="1:18" s="8" customFormat="1" ht="16.5" hidden="1" customHeight="1" x14ac:dyDescent="0.35">
      <c r="A2868" s="122" t="str">
        <f>'SOW Units'!B392</f>
        <v>19-1.</v>
      </c>
      <c r="B2868" s="542" t="str">
        <f>IF('SOW Units'!C392="","",'SOW Units'!C392)</f>
        <v>Soil Source Removal Report</v>
      </c>
      <c r="C2868" s="543"/>
      <c r="D2868" s="57" t="str">
        <f>IF('SOW Units'!E392="","",'SOW Units'!E392)</f>
        <v>Per Report</v>
      </c>
      <c r="E2868" s="82">
        <f>'SOW Units'!N392</f>
        <v>0</v>
      </c>
      <c r="F2868" s="34">
        <f>'SOW Units'!G392</f>
        <v>1874.25</v>
      </c>
      <c r="G2868" s="244">
        <f t="shared" ref="G2868:G2893" si="601">$F2868*E2868</f>
        <v>0</v>
      </c>
      <c r="H2868" s="85">
        <v>0</v>
      </c>
      <c r="I2868" s="360">
        <f t="shared" ref="I2868:I2893" si="602">H2868*F2868</f>
        <v>0</v>
      </c>
      <c r="J2868" s="89">
        <v>0</v>
      </c>
      <c r="K2868" s="244">
        <f t="shared" si="597"/>
        <v>0</v>
      </c>
      <c r="L2868" s="93">
        <f t="shared" ref="L2868:L2893" si="603">E2868-H2868-J2868</f>
        <v>0</v>
      </c>
      <c r="M2868" s="375">
        <f t="shared" ref="M2868:M2893" si="604">G2868-I2868-K2868</f>
        <v>0</v>
      </c>
      <c r="N2868" s="225" t="b">
        <f t="shared" si="600"/>
        <v>0</v>
      </c>
      <c r="O2868" s="36"/>
      <c r="P2868" s="36"/>
      <c r="Q2868" s="36"/>
      <c r="R2868" s="36"/>
    </row>
    <row r="2869" spans="1:18" s="8" customFormat="1" ht="16.5" hidden="1" customHeight="1" x14ac:dyDescent="0.35">
      <c r="A2869" s="122" t="str">
        <f>'SOW Units'!B393</f>
        <v>19-3.</v>
      </c>
      <c r="B2869" s="542" t="str">
        <f>IF('SOW Units'!C393="","",'SOW Units'!C393)</f>
        <v>General Site Assessment Report</v>
      </c>
      <c r="C2869" s="543"/>
      <c r="D2869" s="57" t="str">
        <f>IF('SOW Units'!E393="","",'SOW Units'!E393)</f>
        <v>Per Report</v>
      </c>
      <c r="E2869" s="82">
        <f>'SOW Units'!N393</f>
        <v>0</v>
      </c>
      <c r="F2869" s="34">
        <f>'SOW Units'!G393</f>
        <v>3528</v>
      </c>
      <c r="G2869" s="244">
        <f t="shared" si="601"/>
        <v>0</v>
      </c>
      <c r="H2869" s="85">
        <v>0</v>
      </c>
      <c r="I2869" s="360">
        <f t="shared" si="602"/>
        <v>0</v>
      </c>
      <c r="J2869" s="89">
        <v>0</v>
      </c>
      <c r="K2869" s="244">
        <f t="shared" si="597"/>
        <v>0</v>
      </c>
      <c r="L2869" s="93">
        <f t="shared" si="603"/>
        <v>0</v>
      </c>
      <c r="M2869" s="375">
        <f t="shared" si="604"/>
        <v>0</v>
      </c>
      <c r="N2869" s="225" t="b">
        <f t="shared" si="600"/>
        <v>0</v>
      </c>
      <c r="O2869" s="36"/>
      <c r="P2869" s="36"/>
      <c r="Q2869" s="36"/>
      <c r="R2869" s="36"/>
    </row>
    <row r="2870" spans="1:18" s="8" customFormat="1" ht="16.5" hidden="1" customHeight="1" x14ac:dyDescent="0.35">
      <c r="A2870" s="122" t="str">
        <f>'SOW Units'!B394</f>
        <v>19-4.</v>
      </c>
      <c r="B2870" s="542" t="str">
        <f>IF('SOW Units'!C394="","",'SOW Units'!C394)</f>
        <v>Supplemental Site Assessment Report</v>
      </c>
      <c r="C2870" s="543"/>
      <c r="D2870" s="57" t="str">
        <f>IF('SOW Units'!E394="","",'SOW Units'!E394)</f>
        <v>Per Report</v>
      </c>
      <c r="E2870" s="82">
        <f>'SOW Units'!N394</f>
        <v>0</v>
      </c>
      <c r="F2870" s="34">
        <f>'SOW Units'!G394</f>
        <v>1458.6</v>
      </c>
      <c r="G2870" s="244">
        <f t="shared" si="601"/>
        <v>0</v>
      </c>
      <c r="H2870" s="85">
        <v>0</v>
      </c>
      <c r="I2870" s="360">
        <f t="shared" si="602"/>
        <v>0</v>
      </c>
      <c r="J2870" s="89">
        <v>0</v>
      </c>
      <c r="K2870" s="244">
        <f t="shared" si="597"/>
        <v>0</v>
      </c>
      <c r="L2870" s="93">
        <f t="shared" si="603"/>
        <v>0</v>
      </c>
      <c r="M2870" s="375">
        <f t="shared" si="604"/>
        <v>0</v>
      </c>
      <c r="N2870" s="225" t="b">
        <f t="shared" si="600"/>
        <v>0</v>
      </c>
      <c r="O2870" s="36"/>
      <c r="P2870" s="36"/>
      <c r="Q2870" s="36"/>
      <c r="R2870" s="36"/>
    </row>
    <row r="2871" spans="1:18" s="8" customFormat="1" ht="16.5" hidden="1" customHeight="1" x14ac:dyDescent="0.35">
      <c r="A2871" s="122" t="str">
        <f>'SOW Units'!B395</f>
        <v>19-5.</v>
      </c>
      <c r="B2871" s="542" t="str">
        <f>IF('SOW Units'!C395="","",'SOW Units'!C395)</f>
        <v>Receptor and Exposure Pathway Report</v>
      </c>
      <c r="C2871" s="543"/>
      <c r="D2871" s="57" t="str">
        <f>IF('SOW Units'!E395="","",'SOW Units'!E395)</f>
        <v>Per Report</v>
      </c>
      <c r="E2871" s="82">
        <f>'SOW Units'!N395</f>
        <v>0</v>
      </c>
      <c r="F2871" s="34">
        <f>'SOW Units'!G395</f>
        <v>972.4</v>
      </c>
      <c r="G2871" s="244">
        <f t="shared" si="601"/>
        <v>0</v>
      </c>
      <c r="H2871" s="85">
        <v>0</v>
      </c>
      <c r="I2871" s="360">
        <f t="shared" si="602"/>
        <v>0</v>
      </c>
      <c r="J2871" s="89">
        <v>0</v>
      </c>
      <c r="K2871" s="244">
        <f t="shared" si="597"/>
        <v>0</v>
      </c>
      <c r="L2871" s="93">
        <f t="shared" si="603"/>
        <v>0</v>
      </c>
      <c r="M2871" s="375">
        <f t="shared" si="604"/>
        <v>0</v>
      </c>
      <c r="N2871" s="225" t="b">
        <f t="shared" si="600"/>
        <v>0</v>
      </c>
      <c r="O2871" s="36"/>
      <c r="P2871" s="36"/>
      <c r="Q2871" s="36"/>
      <c r="R2871" s="36"/>
    </row>
    <row r="2872" spans="1:18" s="8" customFormat="1" ht="16.5" hidden="1" customHeight="1" x14ac:dyDescent="0.35">
      <c r="A2872" s="122" t="str">
        <f>'SOW Units'!B396</f>
        <v>19-6.</v>
      </c>
      <c r="B2872" s="542" t="str">
        <f>IF('SOW Units'!C396="","",'SOW Units'!C396)</f>
        <v>Level 2 Natural Attenuation Monitoring Plan</v>
      </c>
      <c r="C2872" s="543"/>
      <c r="D2872" s="57" t="str">
        <f>IF('SOW Units'!E396="","",'SOW Units'!E396)</f>
        <v>Per Plan</v>
      </c>
      <c r="E2872" s="82">
        <f>'SOW Units'!N396</f>
        <v>0</v>
      </c>
      <c r="F2872" s="34">
        <f>'SOW Units'!G396</f>
        <v>972.4</v>
      </c>
      <c r="G2872" s="244">
        <f t="shared" si="601"/>
        <v>0</v>
      </c>
      <c r="H2872" s="85">
        <v>0</v>
      </c>
      <c r="I2872" s="360">
        <f t="shared" si="602"/>
        <v>0</v>
      </c>
      <c r="J2872" s="89">
        <v>0</v>
      </c>
      <c r="K2872" s="244">
        <f t="shared" si="597"/>
        <v>0</v>
      </c>
      <c r="L2872" s="93">
        <f t="shared" si="603"/>
        <v>0</v>
      </c>
      <c r="M2872" s="375">
        <f t="shared" si="604"/>
        <v>0</v>
      </c>
      <c r="N2872" s="225" t="b">
        <f t="shared" si="600"/>
        <v>0</v>
      </c>
      <c r="O2872" s="36"/>
      <c r="P2872" s="36"/>
      <c r="Q2872" s="36"/>
      <c r="R2872" s="36"/>
    </row>
    <row r="2873" spans="1:18" s="8" customFormat="1" ht="16.5" hidden="1" customHeight="1" x14ac:dyDescent="0.35">
      <c r="A2873" s="122" t="str">
        <f>'SOW Units'!B397</f>
        <v>19-7.</v>
      </c>
      <c r="B2873" s="542" t="str">
        <f>IF('SOW Units'!C397="","",'SOW Units'!C397)</f>
        <v xml:space="preserve">Natural Attenuation or Post RA Monitoring Report, Quarterly or Non-Annual </v>
      </c>
      <c r="C2873" s="543"/>
      <c r="D2873" s="57" t="str">
        <f>IF('SOW Units'!E397="","",'SOW Units'!E397)</f>
        <v>Per Report</v>
      </c>
      <c r="E2873" s="82">
        <f>'SOW Units'!N397</f>
        <v>0</v>
      </c>
      <c r="F2873" s="34">
        <f>'SOW Units'!G397</f>
        <v>632.04999999999995</v>
      </c>
      <c r="G2873" s="244">
        <f t="shared" si="601"/>
        <v>0</v>
      </c>
      <c r="H2873" s="85">
        <v>0</v>
      </c>
      <c r="I2873" s="360">
        <f t="shared" si="602"/>
        <v>0</v>
      </c>
      <c r="J2873" s="89">
        <v>0</v>
      </c>
      <c r="K2873" s="244">
        <f t="shared" ref="K2873:K2936" si="605">$F2873*J2873</f>
        <v>0</v>
      </c>
      <c r="L2873" s="93">
        <f t="shared" si="603"/>
        <v>0</v>
      </c>
      <c r="M2873" s="375">
        <f t="shared" si="604"/>
        <v>0</v>
      </c>
      <c r="N2873" s="225" t="b">
        <f t="shared" si="600"/>
        <v>0</v>
      </c>
      <c r="O2873" s="36"/>
      <c r="P2873" s="36"/>
      <c r="Q2873" s="36"/>
      <c r="R2873" s="36"/>
    </row>
    <row r="2874" spans="1:18" s="8" customFormat="1" ht="16.5" hidden="1" customHeight="1" x14ac:dyDescent="0.35">
      <c r="A2874" s="122" t="str">
        <f>'SOW Units'!B398</f>
        <v>19-8.</v>
      </c>
      <c r="B2874" s="542" t="str">
        <f>IF('SOW Units'!C398="","",'SOW Units'!C398)</f>
        <v xml:space="preserve">Natural Attenuation or Post RA Monitoring Report, Annual </v>
      </c>
      <c r="C2874" s="543"/>
      <c r="D2874" s="57" t="str">
        <f>IF('SOW Units'!E398="","",'SOW Units'!E398)</f>
        <v>Per Report</v>
      </c>
      <c r="E2874" s="82">
        <f>'SOW Units'!N398</f>
        <v>0</v>
      </c>
      <c r="F2874" s="34">
        <f>'SOW Units'!G398</f>
        <v>1458.6</v>
      </c>
      <c r="G2874" s="244">
        <f t="shared" si="601"/>
        <v>0</v>
      </c>
      <c r="H2874" s="85">
        <v>0</v>
      </c>
      <c r="I2874" s="360">
        <f t="shared" si="602"/>
        <v>0</v>
      </c>
      <c r="J2874" s="89">
        <v>0</v>
      </c>
      <c r="K2874" s="244">
        <f t="shared" si="605"/>
        <v>0</v>
      </c>
      <c r="L2874" s="93">
        <f t="shared" si="603"/>
        <v>0</v>
      </c>
      <c r="M2874" s="375">
        <f t="shared" si="604"/>
        <v>0</v>
      </c>
      <c r="N2874" s="225" t="b">
        <f t="shared" si="600"/>
        <v>0</v>
      </c>
      <c r="O2874" s="36"/>
      <c r="P2874" s="36"/>
      <c r="Q2874" s="36"/>
      <c r="R2874" s="36"/>
    </row>
    <row r="2875" spans="1:18" s="8" customFormat="1" ht="16.5" hidden="1" customHeight="1" x14ac:dyDescent="0.35">
      <c r="A2875" s="122" t="str">
        <f>'SOW Units'!B399</f>
        <v>19-9.</v>
      </c>
      <c r="B2875" s="542" t="str">
        <f>IF('SOW Units'!C399="","",'SOW Units'!C399)</f>
        <v>Pilot Test Plan</v>
      </c>
      <c r="C2875" s="543"/>
      <c r="D2875" s="57" t="str">
        <f>IF('SOW Units'!E399="","",'SOW Units'!E399)</f>
        <v>Per Plan</v>
      </c>
      <c r="E2875" s="82">
        <f>'SOW Units'!N399</f>
        <v>0</v>
      </c>
      <c r="F2875" s="34">
        <f>'SOW Units'!G399</f>
        <v>862.99</v>
      </c>
      <c r="G2875" s="244">
        <f t="shared" si="601"/>
        <v>0</v>
      </c>
      <c r="H2875" s="85">
        <v>0</v>
      </c>
      <c r="I2875" s="360">
        <f t="shared" si="602"/>
        <v>0</v>
      </c>
      <c r="J2875" s="89">
        <v>0</v>
      </c>
      <c r="K2875" s="244">
        <f t="shared" si="605"/>
        <v>0</v>
      </c>
      <c r="L2875" s="93">
        <f t="shared" si="603"/>
        <v>0</v>
      </c>
      <c r="M2875" s="375">
        <f t="shared" si="604"/>
        <v>0</v>
      </c>
      <c r="N2875" s="225" t="b">
        <f t="shared" si="600"/>
        <v>0</v>
      </c>
      <c r="O2875" s="36"/>
      <c r="P2875" s="36"/>
      <c r="Q2875" s="36"/>
      <c r="R2875" s="36"/>
    </row>
    <row r="2876" spans="1:18" s="8" customFormat="1" ht="16.5" hidden="1" customHeight="1" x14ac:dyDescent="0.35">
      <c r="A2876" s="122" t="str">
        <f>'SOW Units'!B400</f>
        <v>19-10.</v>
      </c>
      <c r="B2876" s="542" t="str">
        <f>IF('SOW Units'!C400="","",'SOW Units'!C400)</f>
        <v>Pilot Test Report</v>
      </c>
      <c r="C2876" s="543"/>
      <c r="D2876" s="57" t="str">
        <f>IF('SOW Units'!E400="","",'SOW Units'!E400)</f>
        <v>Per Report</v>
      </c>
      <c r="E2876" s="82">
        <f>'SOW Units'!N400</f>
        <v>0</v>
      </c>
      <c r="F2876" s="34">
        <f>'SOW Units'!G400</f>
        <v>1519.37</v>
      </c>
      <c r="G2876" s="244">
        <f t="shared" si="601"/>
        <v>0</v>
      </c>
      <c r="H2876" s="85">
        <v>0</v>
      </c>
      <c r="I2876" s="360">
        <f t="shared" si="602"/>
        <v>0</v>
      </c>
      <c r="J2876" s="89">
        <v>0</v>
      </c>
      <c r="K2876" s="244">
        <f t="shared" si="605"/>
        <v>0</v>
      </c>
      <c r="L2876" s="93">
        <f t="shared" si="603"/>
        <v>0</v>
      </c>
      <c r="M2876" s="375">
        <f t="shared" si="604"/>
        <v>0</v>
      </c>
      <c r="N2876" s="225" t="b">
        <f t="shared" si="600"/>
        <v>0</v>
      </c>
      <c r="O2876" s="36"/>
      <c r="P2876" s="36"/>
      <c r="Q2876" s="36"/>
      <c r="R2876" s="36"/>
    </row>
    <row r="2877" spans="1:18" s="8" customFormat="1" ht="16.5" hidden="1" customHeight="1" x14ac:dyDescent="0.35">
      <c r="A2877" s="122" t="str">
        <f>'SOW Units'!B401</f>
        <v>19-11.</v>
      </c>
      <c r="B2877" s="542" t="str">
        <f>IF('SOW Units'!C401="","",'SOW Units'!C401)</f>
        <v>Level 1 Remedial Action Plan</v>
      </c>
      <c r="C2877" s="543"/>
      <c r="D2877" s="57" t="str">
        <f>IF('SOW Units'!E401="","",'SOW Units'!E401)</f>
        <v>Per Plan</v>
      </c>
      <c r="E2877" s="82">
        <f>'SOW Units'!N401</f>
        <v>0</v>
      </c>
      <c r="F2877" s="34">
        <f>'SOW Units'!G401</f>
        <v>12276.61</v>
      </c>
      <c r="G2877" s="244">
        <f t="shared" si="601"/>
        <v>0</v>
      </c>
      <c r="H2877" s="85">
        <v>0</v>
      </c>
      <c r="I2877" s="360">
        <f t="shared" si="602"/>
        <v>0</v>
      </c>
      <c r="J2877" s="89">
        <v>0</v>
      </c>
      <c r="K2877" s="244">
        <f t="shared" si="605"/>
        <v>0</v>
      </c>
      <c r="L2877" s="93">
        <f t="shared" si="603"/>
        <v>0</v>
      </c>
      <c r="M2877" s="375">
        <f t="shared" si="604"/>
        <v>0</v>
      </c>
      <c r="N2877" s="225" t="b">
        <f t="shared" si="600"/>
        <v>0</v>
      </c>
      <c r="O2877" s="36"/>
      <c r="P2877" s="36"/>
      <c r="Q2877" s="36"/>
      <c r="R2877" s="36"/>
    </row>
    <row r="2878" spans="1:18" s="8" customFormat="1" ht="16.5" hidden="1" customHeight="1" x14ac:dyDescent="0.35">
      <c r="A2878" s="122" t="str">
        <f>'SOW Units'!B402</f>
        <v>19-12.</v>
      </c>
      <c r="B2878" s="542" t="str">
        <f>IF('SOW Units'!C402="","",'SOW Units'!C402)</f>
        <v>Level 2 Remedial Action Plan</v>
      </c>
      <c r="C2878" s="543"/>
      <c r="D2878" s="57" t="str">
        <f>IF('SOW Units'!E402="","",'SOW Units'!E402)</f>
        <v>Per Plan</v>
      </c>
      <c r="E2878" s="82">
        <f>'SOW Units'!N402</f>
        <v>0</v>
      </c>
      <c r="F2878" s="34">
        <f>'SOW Units'!G402</f>
        <v>16652.43</v>
      </c>
      <c r="G2878" s="244">
        <f t="shared" si="601"/>
        <v>0</v>
      </c>
      <c r="H2878" s="85">
        <v>0</v>
      </c>
      <c r="I2878" s="360">
        <f t="shared" si="602"/>
        <v>0</v>
      </c>
      <c r="J2878" s="89">
        <v>0</v>
      </c>
      <c r="K2878" s="244">
        <f t="shared" si="605"/>
        <v>0</v>
      </c>
      <c r="L2878" s="93">
        <f t="shared" si="603"/>
        <v>0</v>
      </c>
      <c r="M2878" s="375">
        <f t="shared" si="604"/>
        <v>0</v>
      </c>
      <c r="N2878" s="225" t="b">
        <f t="shared" si="600"/>
        <v>0</v>
      </c>
      <c r="O2878" s="36"/>
      <c r="P2878" s="36"/>
      <c r="Q2878" s="36"/>
      <c r="R2878" s="36"/>
    </row>
    <row r="2879" spans="1:18" s="8" customFormat="1" ht="16.5" hidden="1" customHeight="1" x14ac:dyDescent="0.35">
      <c r="A2879" s="122" t="str">
        <f>'SOW Units'!B403</f>
        <v>19-13.</v>
      </c>
      <c r="B2879" s="542" t="str">
        <f>IF('SOW Units'!C403="","",'SOW Units'!C403)</f>
        <v>Level 1 Limited Scope Remedial Action Plan or RAP Modification Plan</v>
      </c>
      <c r="C2879" s="543"/>
      <c r="D2879" s="57" t="str">
        <f>IF('SOW Units'!E403="","",'SOW Units'!E403)</f>
        <v>Per Plan</v>
      </c>
      <c r="E2879" s="82">
        <f>'SOW Units'!N403</f>
        <v>0</v>
      </c>
      <c r="F2879" s="34">
        <f>'SOW Units'!G403</f>
        <v>1701.7</v>
      </c>
      <c r="G2879" s="244">
        <f t="shared" si="601"/>
        <v>0</v>
      </c>
      <c r="H2879" s="85">
        <v>0</v>
      </c>
      <c r="I2879" s="360">
        <f t="shared" si="602"/>
        <v>0</v>
      </c>
      <c r="J2879" s="89">
        <v>0</v>
      </c>
      <c r="K2879" s="244">
        <f t="shared" si="605"/>
        <v>0</v>
      </c>
      <c r="L2879" s="93">
        <f t="shared" si="603"/>
        <v>0</v>
      </c>
      <c r="M2879" s="375">
        <f t="shared" si="604"/>
        <v>0</v>
      </c>
      <c r="N2879" s="225" t="b">
        <f t="shared" si="600"/>
        <v>0</v>
      </c>
      <c r="O2879" s="36"/>
      <c r="P2879" s="36"/>
      <c r="Q2879" s="36"/>
      <c r="R2879" s="36"/>
    </row>
    <row r="2880" spans="1:18" s="8" customFormat="1" ht="16.5" hidden="1" customHeight="1" x14ac:dyDescent="0.35">
      <c r="A2880" s="122" t="str">
        <f>'SOW Units'!B404</f>
        <v>19-14.</v>
      </c>
      <c r="B2880" s="542" t="str">
        <f>IF('SOW Units'!C404="","",'SOW Units'!C404)</f>
        <v>Level 2 Limited Scope Remedial Action Plan or RAP Modification Plan</v>
      </c>
      <c r="C2880" s="543"/>
      <c r="D2880" s="57" t="str">
        <f>IF('SOW Units'!E404="","",'SOW Units'!E404)</f>
        <v>Per Plan</v>
      </c>
      <c r="E2880" s="82">
        <f>'SOW Units'!N404</f>
        <v>0</v>
      </c>
      <c r="F2880" s="34">
        <f>'SOW Units'!G404</f>
        <v>3038.76</v>
      </c>
      <c r="G2880" s="244">
        <f t="shared" si="601"/>
        <v>0</v>
      </c>
      <c r="H2880" s="85">
        <v>0</v>
      </c>
      <c r="I2880" s="360">
        <f t="shared" si="602"/>
        <v>0</v>
      </c>
      <c r="J2880" s="89">
        <v>0</v>
      </c>
      <c r="K2880" s="244">
        <f t="shared" si="605"/>
        <v>0</v>
      </c>
      <c r="L2880" s="93">
        <f t="shared" si="603"/>
        <v>0</v>
      </c>
      <c r="M2880" s="375">
        <f t="shared" si="604"/>
        <v>0</v>
      </c>
      <c r="N2880" s="225" t="b">
        <f t="shared" si="600"/>
        <v>0</v>
      </c>
      <c r="O2880" s="36"/>
      <c r="P2880" s="36"/>
      <c r="Q2880" s="36"/>
      <c r="R2880" s="36"/>
    </row>
    <row r="2881" spans="1:18" s="8" customFormat="1" ht="16.5" hidden="1" customHeight="1" x14ac:dyDescent="0.35">
      <c r="A2881" s="122" t="str">
        <f>'SOW Units'!B405</f>
        <v>19-15.</v>
      </c>
      <c r="B2881" s="542" t="str">
        <f>IF('SOW Units'!C405="","",'SOW Units'!C405)</f>
        <v>Level 3 Limited Scope Remedial Action Plan or RAP Modification Plan</v>
      </c>
      <c r="C2881" s="543"/>
      <c r="D2881" s="57" t="str">
        <f>IF('SOW Units'!E405="","",'SOW Units'!E405)</f>
        <v>Per Plan</v>
      </c>
      <c r="E2881" s="82">
        <f>'SOW Units'!N405</f>
        <v>0</v>
      </c>
      <c r="F2881" s="34">
        <f>'SOW Units'!G405</f>
        <v>5440.83</v>
      </c>
      <c r="G2881" s="244">
        <f t="shared" si="601"/>
        <v>0</v>
      </c>
      <c r="H2881" s="85">
        <v>0</v>
      </c>
      <c r="I2881" s="360">
        <f t="shared" si="602"/>
        <v>0</v>
      </c>
      <c r="J2881" s="89">
        <v>0</v>
      </c>
      <c r="K2881" s="244">
        <f t="shared" si="605"/>
        <v>0</v>
      </c>
      <c r="L2881" s="93">
        <f t="shared" si="603"/>
        <v>0</v>
      </c>
      <c r="M2881" s="375">
        <f t="shared" si="604"/>
        <v>0</v>
      </c>
      <c r="N2881" s="225" t="b">
        <f t="shared" si="600"/>
        <v>0</v>
      </c>
      <c r="O2881" s="36"/>
      <c r="P2881" s="36"/>
      <c r="Q2881" s="36"/>
      <c r="R2881" s="36"/>
    </row>
    <row r="2882" spans="1:18" s="8" customFormat="1" ht="16.5" hidden="1" customHeight="1" x14ac:dyDescent="0.35">
      <c r="A2882" s="122" t="str">
        <f>'SOW Units'!B406</f>
        <v>19-16.</v>
      </c>
      <c r="B2882" s="542" t="str">
        <f>IF('SOW Units'!C406="","",'SOW Units'!C406)</f>
        <v>Level 4 Limited Scope Remedial Action Plan or RAP Modification Plan</v>
      </c>
      <c r="C2882" s="543"/>
      <c r="D2882" s="57" t="str">
        <f>IF('SOW Units'!E406="","",'SOW Units'!E406)</f>
        <v>Per Plan</v>
      </c>
      <c r="E2882" s="82">
        <f>'SOW Units'!N406</f>
        <v>0</v>
      </c>
      <c r="F2882" s="34">
        <f>'SOW Units'!G406</f>
        <v>8682.18</v>
      </c>
      <c r="G2882" s="244">
        <f t="shared" si="601"/>
        <v>0</v>
      </c>
      <c r="H2882" s="85">
        <v>0</v>
      </c>
      <c r="I2882" s="360">
        <f t="shared" si="602"/>
        <v>0</v>
      </c>
      <c r="J2882" s="89">
        <v>0</v>
      </c>
      <c r="K2882" s="244">
        <f t="shared" si="605"/>
        <v>0</v>
      </c>
      <c r="L2882" s="93">
        <f t="shared" si="603"/>
        <v>0</v>
      </c>
      <c r="M2882" s="375">
        <f t="shared" si="604"/>
        <v>0</v>
      </c>
      <c r="N2882" s="225" t="b">
        <f t="shared" si="600"/>
        <v>0</v>
      </c>
      <c r="O2882" s="36"/>
      <c r="P2882" s="36"/>
      <c r="Q2882" s="36"/>
      <c r="R2882" s="36"/>
    </row>
    <row r="2883" spans="1:18" s="8" customFormat="1" ht="16.5" hidden="1" customHeight="1" x14ac:dyDescent="0.35">
      <c r="A2883" s="122" t="str">
        <f>'SOW Units'!B407</f>
        <v>19-17.</v>
      </c>
      <c r="B2883" s="542" t="str">
        <f>IF('SOW Units'!C407="","",'SOW Units'!C407)</f>
        <v>Construction Drawings and Specs Report</v>
      </c>
      <c r="C2883" s="543"/>
      <c r="D2883" s="57" t="str">
        <f>IF('SOW Units'!E407="","",'SOW Units'!E407)</f>
        <v>Per Report</v>
      </c>
      <c r="E2883" s="82">
        <f>'SOW Units'!N407</f>
        <v>0</v>
      </c>
      <c r="F2883" s="34">
        <f>'SOW Units'!G407</f>
        <v>3889.62</v>
      </c>
      <c r="G2883" s="244">
        <f t="shared" si="601"/>
        <v>0</v>
      </c>
      <c r="H2883" s="85">
        <v>0</v>
      </c>
      <c r="I2883" s="360">
        <f t="shared" si="602"/>
        <v>0</v>
      </c>
      <c r="J2883" s="89">
        <v>0</v>
      </c>
      <c r="K2883" s="244">
        <f t="shared" si="605"/>
        <v>0</v>
      </c>
      <c r="L2883" s="93">
        <f t="shared" si="603"/>
        <v>0</v>
      </c>
      <c r="M2883" s="375">
        <f t="shared" si="604"/>
        <v>0</v>
      </c>
      <c r="N2883" s="225" t="b">
        <f t="shared" si="600"/>
        <v>0</v>
      </c>
      <c r="O2883" s="36"/>
      <c r="P2883" s="36"/>
      <c r="Q2883" s="36"/>
      <c r="R2883" s="36"/>
    </row>
    <row r="2884" spans="1:18" s="8" customFormat="1" ht="16.5" hidden="1" customHeight="1" x14ac:dyDescent="0.35">
      <c r="A2884" s="122" t="str">
        <f>'SOW Units'!B408</f>
        <v>19-18.</v>
      </c>
      <c r="B2884" s="542" t="str">
        <f>IF('SOW Units'!C408="","",'SOW Units'!C408)</f>
        <v>As-Built Drawings (P.E. Sealed red lined modifications)</v>
      </c>
      <c r="C2884" s="543"/>
      <c r="D2884" s="57" t="str">
        <f>IF('SOW Units'!E408="","",'SOW Units'!E408)</f>
        <v>Per Drawings</v>
      </c>
      <c r="E2884" s="82">
        <f>'SOW Units'!N408</f>
        <v>0</v>
      </c>
      <c r="F2884" s="34">
        <f>'SOW Units'!G408</f>
        <v>900</v>
      </c>
      <c r="G2884" s="244">
        <f t="shared" si="601"/>
        <v>0</v>
      </c>
      <c r="H2884" s="85">
        <v>0</v>
      </c>
      <c r="I2884" s="360">
        <f t="shared" si="602"/>
        <v>0</v>
      </c>
      <c r="J2884" s="89">
        <v>0</v>
      </c>
      <c r="K2884" s="244">
        <f t="shared" si="605"/>
        <v>0</v>
      </c>
      <c r="L2884" s="93">
        <f t="shared" si="603"/>
        <v>0</v>
      </c>
      <c r="M2884" s="375">
        <f t="shared" si="604"/>
        <v>0</v>
      </c>
      <c r="N2884" s="225" t="b">
        <f t="shared" si="600"/>
        <v>0</v>
      </c>
      <c r="O2884" s="36"/>
      <c r="P2884" s="36"/>
      <c r="Q2884" s="36"/>
      <c r="R2884" s="36"/>
    </row>
    <row r="2885" spans="1:18" s="8" customFormat="1" ht="16.5" hidden="1" customHeight="1" x14ac:dyDescent="0.35">
      <c r="A2885" s="122" t="str">
        <f>'SOW Units'!B409</f>
        <v>19-19.</v>
      </c>
      <c r="B2885" s="542" t="str">
        <f>IF('SOW Units'!C409="","",'SOW Units'!C409)</f>
        <v xml:space="preserve">Remedial Action Startup Report </v>
      </c>
      <c r="C2885" s="543"/>
      <c r="D2885" s="57" t="str">
        <f>IF('SOW Units'!E409="","",'SOW Units'!E409)</f>
        <v>Per Report</v>
      </c>
      <c r="E2885" s="82">
        <f>'SOW Units'!N409</f>
        <v>0</v>
      </c>
      <c r="F2885" s="34">
        <f>'SOW Units'!G409</f>
        <v>2535.75</v>
      </c>
      <c r="G2885" s="244">
        <f t="shared" si="601"/>
        <v>0</v>
      </c>
      <c r="H2885" s="85">
        <v>0</v>
      </c>
      <c r="I2885" s="360">
        <f t="shared" si="602"/>
        <v>0</v>
      </c>
      <c r="J2885" s="89">
        <v>0</v>
      </c>
      <c r="K2885" s="244">
        <f t="shared" si="605"/>
        <v>0</v>
      </c>
      <c r="L2885" s="93">
        <f t="shared" si="603"/>
        <v>0</v>
      </c>
      <c r="M2885" s="375">
        <f t="shared" si="604"/>
        <v>0</v>
      </c>
      <c r="N2885" s="225" t="b">
        <f t="shared" si="600"/>
        <v>0</v>
      </c>
      <c r="O2885" s="36"/>
      <c r="P2885" s="36"/>
      <c r="Q2885" s="36"/>
      <c r="R2885" s="36"/>
    </row>
    <row r="2886" spans="1:18" s="8" customFormat="1" ht="16.5" hidden="1" customHeight="1" x14ac:dyDescent="0.35">
      <c r="A2886" s="122" t="str">
        <f>'SOW Units'!B410</f>
        <v>19-20.</v>
      </c>
      <c r="B2886" s="542" t="str">
        <f>IF('SOW Units'!C410="","",'SOW Units'!C410)</f>
        <v>Letter/NPDES Report</v>
      </c>
      <c r="C2886" s="543"/>
      <c r="D2886" s="57" t="str">
        <f>IF('SOW Units'!E410="","",'SOW Units'!E410)</f>
        <v>Per Report</v>
      </c>
      <c r="E2886" s="82">
        <f>'SOW Units'!N410</f>
        <v>0</v>
      </c>
      <c r="F2886" s="34">
        <f>'SOW Units'!G410</f>
        <v>316.02</v>
      </c>
      <c r="G2886" s="244">
        <f t="shared" si="601"/>
        <v>0</v>
      </c>
      <c r="H2886" s="85">
        <v>0</v>
      </c>
      <c r="I2886" s="360">
        <f t="shared" si="602"/>
        <v>0</v>
      </c>
      <c r="J2886" s="89">
        <v>0</v>
      </c>
      <c r="K2886" s="244">
        <f t="shared" si="605"/>
        <v>0</v>
      </c>
      <c r="L2886" s="93">
        <f t="shared" si="603"/>
        <v>0</v>
      </c>
      <c r="M2886" s="375">
        <f t="shared" si="604"/>
        <v>0</v>
      </c>
      <c r="N2886" s="225" t="b">
        <f t="shared" si="600"/>
        <v>0</v>
      </c>
      <c r="O2886" s="36"/>
      <c r="P2886" s="36"/>
      <c r="Q2886" s="36"/>
      <c r="R2886" s="36"/>
    </row>
    <row r="2887" spans="1:18" s="8" customFormat="1" ht="16.5" hidden="1" customHeight="1" x14ac:dyDescent="0.35">
      <c r="A2887" s="122" t="str">
        <f>'SOW Units'!B411</f>
        <v>19-21.</v>
      </c>
      <c r="B2887" s="542" t="str">
        <f>IF('SOW Units'!C411="","",'SOW Units'!C411)</f>
        <v xml:space="preserve">Operation &amp; Maintenance Report, Quarterly or Non-Annual </v>
      </c>
      <c r="C2887" s="543"/>
      <c r="D2887" s="57" t="str">
        <f>IF('SOW Units'!E411="","",'SOW Units'!E411)</f>
        <v>Per Report</v>
      </c>
      <c r="E2887" s="82">
        <f>'SOW Units'!N411</f>
        <v>0</v>
      </c>
      <c r="F2887" s="34">
        <f>'SOW Units'!G411</f>
        <v>1764</v>
      </c>
      <c r="G2887" s="244">
        <f t="shared" si="601"/>
        <v>0</v>
      </c>
      <c r="H2887" s="85">
        <v>0</v>
      </c>
      <c r="I2887" s="360">
        <f t="shared" si="602"/>
        <v>0</v>
      </c>
      <c r="J2887" s="89">
        <v>0</v>
      </c>
      <c r="K2887" s="244">
        <f t="shared" si="605"/>
        <v>0</v>
      </c>
      <c r="L2887" s="93">
        <f t="shared" si="603"/>
        <v>0</v>
      </c>
      <c r="M2887" s="375">
        <f t="shared" si="604"/>
        <v>0</v>
      </c>
      <c r="N2887" s="225" t="b">
        <f t="shared" si="600"/>
        <v>0</v>
      </c>
      <c r="O2887" s="36"/>
      <c r="P2887" s="36"/>
      <c r="Q2887" s="36"/>
      <c r="R2887" s="36"/>
    </row>
    <row r="2888" spans="1:18" s="8" customFormat="1" ht="16.5" hidden="1" customHeight="1" x14ac:dyDescent="0.35">
      <c r="A2888" s="122" t="str">
        <f>'SOW Units'!B412</f>
        <v>19-22.</v>
      </c>
      <c r="B2888" s="542" t="str">
        <f>IF('SOW Units'!C412="","",'SOW Units'!C412)</f>
        <v xml:space="preserve">Operation &amp; Maintenance Annual Report </v>
      </c>
      <c r="C2888" s="543"/>
      <c r="D2888" s="57" t="str">
        <f>IF('SOW Units'!E412="","",'SOW Units'!E412)</f>
        <v>Per Report</v>
      </c>
      <c r="E2888" s="82">
        <f>'SOW Units'!N412</f>
        <v>0</v>
      </c>
      <c r="F2888" s="34">
        <f>'SOW Units'!G412</f>
        <v>3307.5</v>
      </c>
      <c r="G2888" s="244">
        <f t="shared" si="601"/>
        <v>0</v>
      </c>
      <c r="H2888" s="85">
        <v>0</v>
      </c>
      <c r="I2888" s="360">
        <f t="shared" si="602"/>
        <v>0</v>
      </c>
      <c r="J2888" s="89">
        <v>0</v>
      </c>
      <c r="K2888" s="244">
        <f t="shared" si="605"/>
        <v>0</v>
      </c>
      <c r="L2888" s="93">
        <f t="shared" si="603"/>
        <v>0</v>
      </c>
      <c r="M2888" s="375">
        <f t="shared" si="604"/>
        <v>0</v>
      </c>
      <c r="N2888" s="225" t="b">
        <f t="shared" si="600"/>
        <v>0</v>
      </c>
      <c r="O2888" s="36"/>
      <c r="P2888" s="36"/>
      <c r="Q2888" s="36"/>
      <c r="R2888" s="36"/>
    </row>
    <row r="2889" spans="1:18" s="8" customFormat="1" ht="16.5" hidden="1" customHeight="1" x14ac:dyDescent="0.35">
      <c r="A2889" s="122" t="str">
        <f>'SOW Units'!B413</f>
        <v>19-23.</v>
      </c>
      <c r="B2889" s="542" t="str">
        <f>IF('SOW Units'!C413="","",'SOW Units'!C413)</f>
        <v>Remedial Action General Report</v>
      </c>
      <c r="C2889" s="543"/>
      <c r="D2889" s="57" t="str">
        <f>IF('SOW Units'!E413="","",'SOW Units'!E413)</f>
        <v>Per Report</v>
      </c>
      <c r="E2889" s="82">
        <f>'SOW Units'!N413</f>
        <v>0</v>
      </c>
      <c r="F2889" s="34">
        <f>'SOW Units'!G413</f>
        <v>1215.5</v>
      </c>
      <c r="G2889" s="244">
        <f t="shared" si="601"/>
        <v>0</v>
      </c>
      <c r="H2889" s="85">
        <v>0</v>
      </c>
      <c r="I2889" s="360">
        <f t="shared" si="602"/>
        <v>0</v>
      </c>
      <c r="J2889" s="89">
        <v>0</v>
      </c>
      <c r="K2889" s="244">
        <f t="shared" si="605"/>
        <v>0</v>
      </c>
      <c r="L2889" s="93">
        <f t="shared" si="603"/>
        <v>0</v>
      </c>
      <c r="M2889" s="375">
        <f t="shared" si="604"/>
        <v>0</v>
      </c>
      <c r="N2889" s="225" t="b">
        <f t="shared" si="600"/>
        <v>0</v>
      </c>
      <c r="O2889" s="36"/>
      <c r="P2889" s="36"/>
      <c r="Q2889" s="36"/>
      <c r="R2889" s="36"/>
    </row>
    <row r="2890" spans="1:18" s="8" customFormat="1" ht="16.5" hidden="1" customHeight="1" x14ac:dyDescent="0.35">
      <c r="A2890" s="122" t="str">
        <f>'SOW Units'!B414</f>
        <v>19-24.</v>
      </c>
      <c r="B2890" s="542" t="str">
        <f>IF('SOW Units'!C414="","",'SOW Units'!C414)</f>
        <v>Remedial Action Interim Report</v>
      </c>
      <c r="C2890" s="543"/>
      <c r="D2890" s="57" t="str">
        <f>IF('SOW Units'!E414="","",'SOW Units'!E414)</f>
        <v>Per Report</v>
      </c>
      <c r="E2890" s="82">
        <f>'SOW Units'!N414</f>
        <v>0</v>
      </c>
      <c r="F2890" s="34">
        <f>'SOW Units'!G414</f>
        <v>632.04999999999995</v>
      </c>
      <c r="G2890" s="244">
        <f t="shared" si="601"/>
        <v>0</v>
      </c>
      <c r="H2890" s="85">
        <v>0</v>
      </c>
      <c r="I2890" s="360">
        <f t="shared" si="602"/>
        <v>0</v>
      </c>
      <c r="J2890" s="89">
        <v>0</v>
      </c>
      <c r="K2890" s="244">
        <f t="shared" si="605"/>
        <v>0</v>
      </c>
      <c r="L2890" s="93">
        <f t="shared" si="603"/>
        <v>0</v>
      </c>
      <c r="M2890" s="375">
        <f t="shared" si="604"/>
        <v>0</v>
      </c>
      <c r="N2890" s="225" t="b">
        <f t="shared" si="600"/>
        <v>0</v>
      </c>
      <c r="O2890" s="36"/>
      <c r="P2890" s="36"/>
      <c r="Q2890" s="36"/>
      <c r="R2890" s="36"/>
    </row>
    <row r="2891" spans="1:18" s="8" customFormat="1" ht="16.5" hidden="1" customHeight="1" x14ac:dyDescent="0.35">
      <c r="A2891" s="122" t="str">
        <f>'SOW Units'!B415</f>
        <v>19-25.</v>
      </c>
      <c r="B2891" s="542" t="str">
        <f>IF('SOW Units'!C415="","",'SOW Units'!C415)</f>
        <v xml:space="preserve">Free Product Recovery Report </v>
      </c>
      <c r="C2891" s="543"/>
      <c r="D2891" s="57" t="str">
        <f>IF('SOW Units'!E415="","",'SOW Units'!E415)</f>
        <v>Per Report</v>
      </c>
      <c r="E2891" s="82">
        <f>'SOW Units'!N415</f>
        <v>0</v>
      </c>
      <c r="F2891" s="34">
        <f>'SOW Units'!G415</f>
        <v>468.56</v>
      </c>
      <c r="G2891" s="244">
        <f t="shared" si="601"/>
        <v>0</v>
      </c>
      <c r="H2891" s="85">
        <v>0</v>
      </c>
      <c r="I2891" s="360">
        <f t="shared" si="602"/>
        <v>0</v>
      </c>
      <c r="J2891" s="89">
        <v>0</v>
      </c>
      <c r="K2891" s="244">
        <f t="shared" si="605"/>
        <v>0</v>
      </c>
      <c r="L2891" s="93">
        <f t="shared" si="603"/>
        <v>0</v>
      </c>
      <c r="M2891" s="375">
        <f t="shared" si="604"/>
        <v>0</v>
      </c>
      <c r="N2891" s="225" t="b">
        <f t="shared" si="600"/>
        <v>0</v>
      </c>
      <c r="O2891" s="36"/>
      <c r="P2891" s="36"/>
      <c r="Q2891" s="36"/>
      <c r="R2891" s="36"/>
    </row>
    <row r="2892" spans="1:18" s="8" customFormat="1" ht="16.5" hidden="1" customHeight="1" x14ac:dyDescent="0.35">
      <c r="A2892" s="122" t="str">
        <f>'SOW Units'!B416</f>
        <v>19-26.</v>
      </c>
      <c r="B2892" s="542" t="str">
        <f>IF('SOW Units'!C416="","",'SOW Units'!C416)</f>
        <v xml:space="preserve">Well Abandonment/Site Restoration Report </v>
      </c>
      <c r="C2892" s="543"/>
      <c r="D2892" s="57" t="str">
        <f>IF('SOW Units'!E416="","",'SOW Units'!E416)</f>
        <v>Per Report</v>
      </c>
      <c r="E2892" s="82">
        <f>'SOW Units'!N416</f>
        <v>0</v>
      </c>
      <c r="F2892" s="34">
        <f>'SOW Units'!G416</f>
        <v>273.48</v>
      </c>
      <c r="G2892" s="244">
        <f t="shared" si="601"/>
        <v>0</v>
      </c>
      <c r="H2892" s="85">
        <v>0</v>
      </c>
      <c r="I2892" s="360">
        <f t="shared" si="602"/>
        <v>0</v>
      </c>
      <c r="J2892" s="89">
        <v>0</v>
      </c>
      <c r="K2892" s="244">
        <f t="shared" si="605"/>
        <v>0</v>
      </c>
      <c r="L2892" s="93">
        <f t="shared" si="603"/>
        <v>0</v>
      </c>
      <c r="M2892" s="375">
        <f t="shared" si="604"/>
        <v>0</v>
      </c>
      <c r="N2892" s="225" t="b">
        <f t="shared" si="600"/>
        <v>0</v>
      </c>
      <c r="O2892" s="36"/>
      <c r="P2892" s="36"/>
      <c r="Q2892" s="36"/>
      <c r="R2892" s="36"/>
    </row>
    <row r="2893" spans="1:18" s="8" customFormat="1" ht="16.5" hidden="1" customHeight="1" x14ac:dyDescent="0.35">
      <c r="A2893" s="122" t="str">
        <f>'SOW Units'!B417</f>
        <v>19-27.</v>
      </c>
      <c r="B2893" s="542" t="str">
        <f>IF('SOW Units'!C417="","",'SOW Units'!C417)</f>
        <v>Interim Assessment Report</v>
      </c>
      <c r="C2893" s="543"/>
      <c r="D2893" s="57" t="str">
        <f>IF('SOW Units'!E417="","",'SOW Units'!E417)</f>
        <v>Per Report</v>
      </c>
      <c r="E2893" s="82">
        <f>'SOW Units'!N417</f>
        <v>0</v>
      </c>
      <c r="F2893" s="34">
        <f>'SOW Units'!G417</f>
        <v>632.04999999999995</v>
      </c>
      <c r="G2893" s="244">
        <f t="shared" si="601"/>
        <v>0</v>
      </c>
      <c r="H2893" s="85">
        <v>0</v>
      </c>
      <c r="I2893" s="360">
        <f t="shared" si="602"/>
        <v>0</v>
      </c>
      <c r="J2893" s="89">
        <v>0</v>
      </c>
      <c r="K2893" s="244">
        <f t="shared" si="605"/>
        <v>0</v>
      </c>
      <c r="L2893" s="93">
        <f t="shared" si="603"/>
        <v>0</v>
      </c>
      <c r="M2893" s="375">
        <f t="shared" si="604"/>
        <v>0</v>
      </c>
      <c r="N2893" s="225" t="b">
        <f t="shared" si="600"/>
        <v>0</v>
      </c>
      <c r="O2893" s="36"/>
      <c r="P2893" s="36"/>
      <c r="Q2893" s="36"/>
      <c r="R2893" s="36"/>
    </row>
    <row r="2894" spans="1:18" s="8" customFormat="1" ht="17.25" hidden="1" customHeight="1" x14ac:dyDescent="0.35">
      <c r="A2894" s="253" t="str">
        <f>'SOW Units'!B418</f>
        <v>20.</v>
      </c>
      <c r="B2894" s="560" t="str">
        <f>IF('SOW Units'!C418="","",'SOW Units'!C418)</f>
        <v>PERSONNEL (Excluding Professional Engineer and Professional Geologist)</v>
      </c>
      <c r="C2894" s="561"/>
      <c r="D2894" s="206" t="str">
        <f>IF('SOW Units'!E418="","",'SOW Units'!E418)</f>
        <v/>
      </c>
      <c r="E2894" s="207"/>
      <c r="F2894" s="194"/>
      <c r="G2894" s="243"/>
      <c r="H2894" s="208"/>
      <c r="I2894" s="359"/>
      <c r="J2894" s="196"/>
      <c r="K2894" s="243"/>
      <c r="L2894" s="209"/>
      <c r="M2894" s="374"/>
      <c r="N2894" s="225" t="b">
        <f t="shared" si="600"/>
        <v>0</v>
      </c>
      <c r="O2894" s="36"/>
      <c r="P2894" s="36"/>
      <c r="Q2894" s="36"/>
      <c r="R2894" s="36"/>
    </row>
    <row r="2895" spans="1:18" s="8" customFormat="1" ht="16.5" hidden="1" customHeight="1" x14ac:dyDescent="0.35">
      <c r="A2895" s="122" t="str">
        <f>'SOW Units'!B419</f>
        <v>20-1.</v>
      </c>
      <c r="B2895" s="542" t="str">
        <f>IF('SOW Units'!C419="","",'SOW Units'!C419)</f>
        <v>Program Manager (Key)</v>
      </c>
      <c r="C2895" s="543"/>
      <c r="D2895" s="57" t="str">
        <f>IF('SOW Units'!E419="","",'SOW Units'!E419)</f>
        <v>Per Hour</v>
      </c>
      <c r="E2895" s="82">
        <f>'SOW Units'!N419</f>
        <v>0</v>
      </c>
      <c r="F2895" s="34">
        <f>'SOW Units'!G419</f>
        <v>121.27</v>
      </c>
      <c r="G2895" s="244">
        <f t="shared" ref="G2895:G2905" si="606">$F2895*E2895</f>
        <v>0</v>
      </c>
      <c r="H2895" s="85">
        <v>0</v>
      </c>
      <c r="I2895" s="360">
        <f t="shared" ref="I2895:I2905" si="607">H2895*F2895</f>
        <v>0</v>
      </c>
      <c r="J2895" s="89">
        <v>0</v>
      </c>
      <c r="K2895" s="244">
        <f t="shared" si="605"/>
        <v>0</v>
      </c>
      <c r="L2895" s="93">
        <f t="shared" ref="L2895:L2905" si="608">E2895-H2895-J2895</f>
        <v>0</v>
      </c>
      <c r="M2895" s="375">
        <f t="shared" ref="M2895:M2905" si="609">G2895-I2895-K2895</f>
        <v>0</v>
      </c>
      <c r="N2895" s="225" t="b">
        <f t="shared" si="600"/>
        <v>0</v>
      </c>
      <c r="O2895" s="36"/>
      <c r="P2895" s="36"/>
      <c r="Q2895" s="36"/>
      <c r="R2895" s="36"/>
    </row>
    <row r="2896" spans="1:18" s="8" customFormat="1" ht="16.5" hidden="1" customHeight="1" x14ac:dyDescent="0.35">
      <c r="A2896" s="122" t="str">
        <f>'SOW Units'!B420</f>
        <v>20-2.</v>
      </c>
      <c r="B2896" s="542" t="str">
        <f>IF('SOW Units'!C420="","",'SOW Units'!C420)</f>
        <v>Project Manager (Key)</v>
      </c>
      <c r="C2896" s="543"/>
      <c r="D2896" s="57" t="str">
        <f>IF('SOW Units'!E420="","",'SOW Units'!E420)</f>
        <v>Per Hour</v>
      </c>
      <c r="E2896" s="82">
        <f>'SOW Units'!N420</f>
        <v>0</v>
      </c>
      <c r="F2896" s="34">
        <f>'SOW Units'!G420</f>
        <v>110.25</v>
      </c>
      <c r="G2896" s="244">
        <f t="shared" si="606"/>
        <v>0</v>
      </c>
      <c r="H2896" s="85">
        <v>0</v>
      </c>
      <c r="I2896" s="360">
        <f t="shared" si="607"/>
        <v>0</v>
      </c>
      <c r="J2896" s="89">
        <v>0</v>
      </c>
      <c r="K2896" s="244">
        <f t="shared" si="605"/>
        <v>0</v>
      </c>
      <c r="L2896" s="93">
        <f t="shared" si="608"/>
        <v>0</v>
      </c>
      <c r="M2896" s="375">
        <f t="shared" si="609"/>
        <v>0</v>
      </c>
      <c r="N2896" s="225" t="b">
        <f t="shared" si="600"/>
        <v>0</v>
      </c>
      <c r="O2896" s="36"/>
      <c r="P2896" s="36"/>
      <c r="Q2896" s="36"/>
      <c r="R2896" s="36"/>
    </row>
    <row r="2897" spans="1:18" s="8" customFormat="1" ht="16.5" hidden="1" customHeight="1" x14ac:dyDescent="0.35">
      <c r="A2897" s="122" t="str">
        <f>'SOW Units'!B421</f>
        <v>20-3.</v>
      </c>
      <c r="B2897" s="542" t="str">
        <f>IF('SOW Units'!C421="","",'SOW Units'!C421)</f>
        <v>Engineer (Key)</v>
      </c>
      <c r="C2897" s="543"/>
      <c r="D2897" s="57" t="str">
        <f>IF('SOW Units'!E421="","",'SOW Units'!E421)</f>
        <v>Per Hour</v>
      </c>
      <c r="E2897" s="82">
        <f>'SOW Units'!N421</f>
        <v>0</v>
      </c>
      <c r="F2897" s="34">
        <f>'SOW Units'!G421</f>
        <v>115.45</v>
      </c>
      <c r="G2897" s="244">
        <f t="shared" si="606"/>
        <v>0</v>
      </c>
      <c r="H2897" s="85">
        <v>0</v>
      </c>
      <c r="I2897" s="360">
        <f t="shared" si="607"/>
        <v>0</v>
      </c>
      <c r="J2897" s="89">
        <v>0</v>
      </c>
      <c r="K2897" s="244">
        <f t="shared" si="605"/>
        <v>0</v>
      </c>
      <c r="L2897" s="93">
        <f t="shared" si="608"/>
        <v>0</v>
      </c>
      <c r="M2897" s="375">
        <f t="shared" si="609"/>
        <v>0</v>
      </c>
      <c r="N2897" s="225" t="b">
        <f t="shared" si="600"/>
        <v>0</v>
      </c>
      <c r="O2897" s="36"/>
      <c r="P2897" s="36"/>
      <c r="Q2897" s="36"/>
      <c r="R2897" s="36"/>
    </row>
    <row r="2898" spans="1:18" s="8" customFormat="1" ht="16.5" hidden="1" customHeight="1" x14ac:dyDescent="0.35">
      <c r="A2898" s="122" t="str">
        <f>'SOW Units'!B422</f>
        <v>20-4.</v>
      </c>
      <c r="B2898" s="542" t="str">
        <f>IF('SOW Units'!C422="","",'SOW Units'!C422)</f>
        <v>Geologist/Geoscientist (Key)</v>
      </c>
      <c r="C2898" s="543"/>
      <c r="D2898" s="57" t="str">
        <f>IF('SOW Units'!E422="","",'SOW Units'!E422)</f>
        <v>Per Hour</v>
      </c>
      <c r="E2898" s="82">
        <f>'SOW Units'!N422</f>
        <v>0</v>
      </c>
      <c r="F2898" s="34">
        <f>'SOW Units'!G422</f>
        <v>109.96</v>
      </c>
      <c r="G2898" s="244">
        <f t="shared" si="606"/>
        <v>0</v>
      </c>
      <c r="H2898" s="85">
        <v>0</v>
      </c>
      <c r="I2898" s="360">
        <f t="shared" si="607"/>
        <v>0</v>
      </c>
      <c r="J2898" s="89">
        <v>0</v>
      </c>
      <c r="K2898" s="244">
        <f t="shared" si="605"/>
        <v>0</v>
      </c>
      <c r="L2898" s="93">
        <f t="shared" si="608"/>
        <v>0</v>
      </c>
      <c r="M2898" s="375">
        <f t="shared" si="609"/>
        <v>0</v>
      </c>
      <c r="N2898" s="225" t="b">
        <f t="shared" si="600"/>
        <v>0</v>
      </c>
      <c r="O2898" s="36"/>
      <c r="P2898" s="36"/>
      <c r="Q2898" s="36"/>
      <c r="R2898" s="36"/>
    </row>
    <row r="2899" spans="1:18" s="8" customFormat="1" ht="16.5" hidden="1" customHeight="1" x14ac:dyDescent="0.35">
      <c r="A2899" s="122" t="str">
        <f>'SOW Units'!B423</f>
        <v>20-5.</v>
      </c>
      <c r="B2899" s="542" t="str">
        <f>IF('SOW Units'!C423="","",'SOW Units'!C423)</f>
        <v>Hydrogeologist/Modeler (Key)</v>
      </c>
      <c r="C2899" s="543"/>
      <c r="D2899" s="57" t="str">
        <f>IF('SOW Units'!E423="","",'SOW Units'!E423)</f>
        <v>Per Hour</v>
      </c>
      <c r="E2899" s="82">
        <f>'SOW Units'!N423</f>
        <v>0</v>
      </c>
      <c r="F2899" s="34">
        <f>'SOW Units'!G423</f>
        <v>93.71</v>
      </c>
      <c r="G2899" s="244">
        <f t="shared" si="606"/>
        <v>0</v>
      </c>
      <c r="H2899" s="85">
        <v>0</v>
      </c>
      <c r="I2899" s="360">
        <f t="shared" si="607"/>
        <v>0</v>
      </c>
      <c r="J2899" s="89">
        <v>0</v>
      </c>
      <c r="K2899" s="244">
        <f t="shared" si="605"/>
        <v>0</v>
      </c>
      <c r="L2899" s="93">
        <f t="shared" si="608"/>
        <v>0</v>
      </c>
      <c r="M2899" s="375">
        <f t="shared" si="609"/>
        <v>0</v>
      </c>
      <c r="N2899" s="225" t="b">
        <f t="shared" si="600"/>
        <v>0</v>
      </c>
      <c r="O2899" s="36"/>
      <c r="P2899" s="36"/>
      <c r="Q2899" s="36"/>
      <c r="R2899" s="36"/>
    </row>
    <row r="2900" spans="1:18" s="8" customFormat="1" ht="16.5" hidden="1" customHeight="1" x14ac:dyDescent="0.35">
      <c r="A2900" s="122" t="str">
        <f>'SOW Units'!B424</f>
        <v>20-6.</v>
      </c>
      <c r="B2900" s="542" t="str">
        <f>IF('SOW Units'!C424="","",'SOW Units'!C424)</f>
        <v>Scientist/Technical Specialist (Key)</v>
      </c>
      <c r="C2900" s="543"/>
      <c r="D2900" s="57" t="str">
        <f>IF('SOW Units'!E424="","",'SOW Units'!E424)</f>
        <v>Per Hour</v>
      </c>
      <c r="E2900" s="82">
        <f>'SOW Units'!N424</f>
        <v>0</v>
      </c>
      <c r="F2900" s="34">
        <f>'SOW Units'!G424</f>
        <v>92.61</v>
      </c>
      <c r="G2900" s="244">
        <f t="shared" si="606"/>
        <v>0</v>
      </c>
      <c r="H2900" s="85">
        <v>0</v>
      </c>
      <c r="I2900" s="360">
        <f t="shared" si="607"/>
        <v>0</v>
      </c>
      <c r="J2900" s="89">
        <v>0</v>
      </c>
      <c r="K2900" s="244">
        <f t="shared" si="605"/>
        <v>0</v>
      </c>
      <c r="L2900" s="93">
        <f t="shared" si="608"/>
        <v>0</v>
      </c>
      <c r="M2900" s="375">
        <f t="shared" si="609"/>
        <v>0</v>
      </c>
      <c r="N2900" s="225" t="b">
        <f t="shared" si="600"/>
        <v>0</v>
      </c>
      <c r="O2900" s="36"/>
      <c r="P2900" s="36"/>
      <c r="Q2900" s="36"/>
      <c r="R2900" s="36"/>
    </row>
    <row r="2901" spans="1:18" s="8" customFormat="1" ht="16.5" hidden="1" customHeight="1" x14ac:dyDescent="0.35">
      <c r="A2901" s="122" t="str">
        <f>'SOW Units'!B425</f>
        <v>20-7.</v>
      </c>
      <c r="B2901" s="542" t="str">
        <f>IF('SOW Units'!C425="","",'SOW Units'!C425)</f>
        <v>Assistant Scientist/Technical Specialist</v>
      </c>
      <c r="C2901" s="543"/>
      <c r="D2901" s="57" t="str">
        <f>IF('SOW Units'!E425="","",'SOW Units'!E425)</f>
        <v>Per Hour</v>
      </c>
      <c r="E2901" s="82">
        <f>'SOW Units'!N425</f>
        <v>0</v>
      </c>
      <c r="F2901" s="34">
        <f>'SOW Units'!G425</f>
        <v>81.900000000000006</v>
      </c>
      <c r="G2901" s="244">
        <f t="shared" si="606"/>
        <v>0</v>
      </c>
      <c r="H2901" s="85">
        <v>0</v>
      </c>
      <c r="I2901" s="360">
        <f t="shared" si="607"/>
        <v>0</v>
      </c>
      <c r="J2901" s="89">
        <v>0</v>
      </c>
      <c r="K2901" s="244">
        <f t="shared" si="605"/>
        <v>0</v>
      </c>
      <c r="L2901" s="93">
        <f t="shared" si="608"/>
        <v>0</v>
      </c>
      <c r="M2901" s="375">
        <f t="shared" si="609"/>
        <v>0</v>
      </c>
      <c r="N2901" s="225" t="b">
        <f t="shared" si="600"/>
        <v>0</v>
      </c>
      <c r="O2901" s="36"/>
      <c r="P2901" s="36"/>
      <c r="Q2901" s="36"/>
      <c r="R2901" s="36"/>
    </row>
    <row r="2902" spans="1:18" s="8" customFormat="1" ht="16.5" hidden="1" customHeight="1" x14ac:dyDescent="0.35">
      <c r="A2902" s="122" t="str">
        <f>'SOW Units'!B426</f>
        <v>20-8.</v>
      </c>
      <c r="B2902" s="542" t="str">
        <f>IF('SOW Units'!C426="","",'SOW Units'!C426)</f>
        <v>Field Technician (Key)</v>
      </c>
      <c r="C2902" s="543"/>
      <c r="D2902" s="57" t="str">
        <f>IF('SOW Units'!E426="","",'SOW Units'!E426)</f>
        <v>Per Hour</v>
      </c>
      <c r="E2902" s="82">
        <f>'SOW Units'!N426</f>
        <v>0</v>
      </c>
      <c r="F2902" s="34">
        <f>'SOW Units'!G426</f>
        <v>75</v>
      </c>
      <c r="G2902" s="244">
        <f t="shared" si="606"/>
        <v>0</v>
      </c>
      <c r="H2902" s="85">
        <v>0</v>
      </c>
      <c r="I2902" s="360">
        <f t="shared" si="607"/>
        <v>0</v>
      </c>
      <c r="J2902" s="89">
        <v>0</v>
      </c>
      <c r="K2902" s="244">
        <f t="shared" si="605"/>
        <v>0</v>
      </c>
      <c r="L2902" s="93">
        <f t="shared" si="608"/>
        <v>0</v>
      </c>
      <c r="M2902" s="375">
        <f t="shared" si="609"/>
        <v>0</v>
      </c>
      <c r="N2902" s="225" t="b">
        <f t="shared" si="600"/>
        <v>0</v>
      </c>
      <c r="O2902" s="36"/>
      <c r="P2902" s="36"/>
      <c r="Q2902" s="36"/>
      <c r="R2902" s="36"/>
    </row>
    <row r="2903" spans="1:18" s="8" customFormat="1" ht="16.5" hidden="1" customHeight="1" x14ac:dyDescent="0.35">
      <c r="A2903" s="122" t="str">
        <f>'SOW Units'!B427</f>
        <v>20-9.</v>
      </c>
      <c r="B2903" s="542" t="str">
        <f>IF('SOW Units'!C427="","",'SOW Units'!C427)</f>
        <v>Draftsperson</v>
      </c>
      <c r="C2903" s="543"/>
      <c r="D2903" s="57" t="str">
        <f>IF('SOW Units'!E427="","",'SOW Units'!E427)</f>
        <v>Per Hour</v>
      </c>
      <c r="E2903" s="82">
        <f>'SOW Units'!N427</f>
        <v>0</v>
      </c>
      <c r="F2903" s="34">
        <f>'SOW Units'!G427</f>
        <v>66.95</v>
      </c>
      <c r="G2903" s="244">
        <f t="shared" si="606"/>
        <v>0</v>
      </c>
      <c r="H2903" s="85">
        <v>0</v>
      </c>
      <c r="I2903" s="360">
        <f t="shared" si="607"/>
        <v>0</v>
      </c>
      <c r="J2903" s="89">
        <v>0</v>
      </c>
      <c r="K2903" s="244">
        <f t="shared" si="605"/>
        <v>0</v>
      </c>
      <c r="L2903" s="93">
        <f t="shared" si="608"/>
        <v>0</v>
      </c>
      <c r="M2903" s="375">
        <f t="shared" si="609"/>
        <v>0</v>
      </c>
      <c r="N2903" s="225" t="b">
        <f t="shared" si="600"/>
        <v>0</v>
      </c>
      <c r="O2903" s="36"/>
      <c r="P2903" s="36"/>
      <c r="Q2903" s="36"/>
      <c r="R2903" s="36"/>
    </row>
    <row r="2904" spans="1:18" s="8" customFormat="1" ht="16.5" hidden="1" customHeight="1" x14ac:dyDescent="0.35">
      <c r="A2904" s="122" t="str">
        <f>'SOW Units'!B428</f>
        <v>20-10.</v>
      </c>
      <c r="B2904" s="542" t="str">
        <f>IF('SOW Units'!C428="","",'SOW Units'!C428)</f>
        <v xml:space="preserve">Administrative </v>
      </c>
      <c r="C2904" s="543"/>
      <c r="D2904" s="57" t="str">
        <f>IF('SOW Units'!E428="","",'SOW Units'!E428)</f>
        <v>Per Hour</v>
      </c>
      <c r="E2904" s="82">
        <f>'SOW Units'!N428</f>
        <v>0</v>
      </c>
      <c r="F2904" s="34">
        <f>'SOW Units'!G428</f>
        <v>42</v>
      </c>
      <c r="G2904" s="244">
        <f t="shared" si="606"/>
        <v>0</v>
      </c>
      <c r="H2904" s="85">
        <v>0</v>
      </c>
      <c r="I2904" s="360">
        <f t="shared" si="607"/>
        <v>0</v>
      </c>
      <c r="J2904" s="89">
        <v>0</v>
      </c>
      <c r="K2904" s="244">
        <f t="shared" si="605"/>
        <v>0</v>
      </c>
      <c r="L2904" s="93">
        <f t="shared" si="608"/>
        <v>0</v>
      </c>
      <c r="M2904" s="375">
        <f t="shared" si="609"/>
        <v>0</v>
      </c>
      <c r="N2904" s="225" t="b">
        <f t="shared" si="600"/>
        <v>0</v>
      </c>
      <c r="O2904" s="36"/>
      <c r="P2904" s="36"/>
      <c r="Q2904" s="36"/>
      <c r="R2904" s="36"/>
    </row>
    <row r="2905" spans="1:18" s="8" customFormat="1" ht="16.5" hidden="1" customHeight="1" x14ac:dyDescent="0.35">
      <c r="A2905" s="122" t="str">
        <f>'SOW Units'!B429</f>
        <v>20-11.</v>
      </c>
      <c r="B2905" s="542" t="str">
        <f>IF('SOW Units'!C429="","",'SOW Units'!C429)</f>
        <v>Laborers and Security Guards</v>
      </c>
      <c r="C2905" s="543"/>
      <c r="D2905" s="57" t="str">
        <f>IF('SOW Units'!E429="","",'SOW Units'!E429)</f>
        <v>Per Hour</v>
      </c>
      <c r="E2905" s="82">
        <f>'SOW Units'!N429</f>
        <v>0</v>
      </c>
      <c r="F2905" s="34">
        <f>'SOW Units'!G429</f>
        <v>34.72</v>
      </c>
      <c r="G2905" s="244">
        <f t="shared" si="606"/>
        <v>0</v>
      </c>
      <c r="H2905" s="85">
        <v>0</v>
      </c>
      <c r="I2905" s="360">
        <f t="shared" si="607"/>
        <v>0</v>
      </c>
      <c r="J2905" s="89">
        <v>0</v>
      </c>
      <c r="K2905" s="244">
        <f t="shared" si="605"/>
        <v>0</v>
      </c>
      <c r="L2905" s="93">
        <f t="shared" si="608"/>
        <v>0</v>
      </c>
      <c r="M2905" s="375">
        <f t="shared" si="609"/>
        <v>0</v>
      </c>
      <c r="N2905" s="225" t="b">
        <f t="shared" si="600"/>
        <v>0</v>
      </c>
      <c r="O2905" s="36"/>
      <c r="P2905" s="36"/>
      <c r="Q2905" s="36"/>
      <c r="R2905" s="36"/>
    </row>
    <row r="2906" spans="1:18" s="8" customFormat="1" ht="17.25" hidden="1" customHeight="1" x14ac:dyDescent="0.35">
      <c r="A2906" s="253" t="str">
        <f>'SOW Units'!B430</f>
        <v>21.</v>
      </c>
      <c r="B2906" s="560" t="str">
        <f>IF('SOW Units'!C430="","",'SOW Units'!C430)</f>
        <v xml:space="preserve">PROFESSIONAL ENGINEERING AND PROFESSIONAL GEOLOGY SERVICES                                                                   </v>
      </c>
      <c r="C2906" s="561"/>
      <c r="D2906" s="206" t="str">
        <f>IF('SOW Units'!E430="","",'SOW Units'!E430)</f>
        <v/>
      </c>
      <c r="E2906" s="207"/>
      <c r="F2906" s="194"/>
      <c r="G2906" s="243"/>
      <c r="H2906" s="208"/>
      <c r="I2906" s="359"/>
      <c r="J2906" s="196"/>
      <c r="K2906" s="243"/>
      <c r="L2906" s="209"/>
      <c r="M2906" s="374"/>
      <c r="N2906" s="225" t="b">
        <f t="shared" si="600"/>
        <v>0</v>
      </c>
      <c r="O2906" s="36"/>
      <c r="P2906" s="36"/>
      <c r="Q2906" s="36"/>
      <c r="R2906" s="36"/>
    </row>
    <row r="2907" spans="1:18" s="8" customFormat="1" ht="16.5" hidden="1" customHeight="1" x14ac:dyDescent="0.35">
      <c r="A2907" s="122" t="str">
        <f>'SOW Units'!B431</f>
        <v>21-1.</v>
      </c>
      <c r="B2907" s="542" t="str">
        <f>IF('SOW Units'!C431="","",'SOW Units'!C431)</f>
        <v>Professional Engineer (Key)</v>
      </c>
      <c r="C2907" s="543"/>
      <c r="D2907" s="57" t="str">
        <f>IF('SOW Units'!E431="","",'SOW Units'!E431)</f>
        <v>Per Hour</v>
      </c>
      <c r="E2907" s="82">
        <f>'SOW Units'!N431</f>
        <v>0</v>
      </c>
      <c r="F2907" s="34">
        <f>'SOW Units'!G431</f>
        <v>133.69</v>
      </c>
      <c r="G2907" s="244">
        <f t="shared" ref="G2907:G2945" si="610">$F2907*E2907</f>
        <v>0</v>
      </c>
      <c r="H2907" s="85">
        <v>0</v>
      </c>
      <c r="I2907" s="360">
        <f t="shared" ref="I2907:I2945" si="611">H2907*F2907</f>
        <v>0</v>
      </c>
      <c r="J2907" s="89">
        <v>0</v>
      </c>
      <c r="K2907" s="244">
        <f t="shared" si="605"/>
        <v>0</v>
      </c>
      <c r="L2907" s="93">
        <f t="shared" ref="L2907:L2945" si="612">E2907-H2907-J2907</f>
        <v>0</v>
      </c>
      <c r="M2907" s="375">
        <f t="shared" ref="M2907:M2945" si="613">G2907-I2907-K2907</f>
        <v>0</v>
      </c>
      <c r="N2907" s="225" t="b">
        <f t="shared" si="600"/>
        <v>0</v>
      </c>
      <c r="O2907" s="36"/>
      <c r="P2907" s="36"/>
      <c r="Q2907" s="36"/>
      <c r="R2907" s="36"/>
    </row>
    <row r="2908" spans="1:18" s="8" customFormat="1" ht="16.5" hidden="1" customHeight="1" x14ac:dyDescent="0.35">
      <c r="A2908" s="122" t="str">
        <f>'SOW Units'!B432</f>
        <v>21-2.</v>
      </c>
      <c r="B2908" s="542" t="str">
        <f>IF('SOW Units'!C432="","",'SOW Units'!C432)</f>
        <v>Professional Geologist (Key)</v>
      </c>
      <c r="C2908" s="543"/>
      <c r="D2908" s="57" t="str">
        <f>IF('SOW Units'!E432="","",'SOW Units'!E432)</f>
        <v>Per Hour</v>
      </c>
      <c r="E2908" s="82">
        <f>'SOW Units'!N432</f>
        <v>0</v>
      </c>
      <c r="F2908" s="34">
        <f>'SOW Units'!G432</f>
        <v>133.69</v>
      </c>
      <c r="G2908" s="244">
        <f t="shared" si="610"/>
        <v>0</v>
      </c>
      <c r="H2908" s="85">
        <v>0</v>
      </c>
      <c r="I2908" s="360">
        <f t="shared" si="611"/>
        <v>0</v>
      </c>
      <c r="J2908" s="89">
        <v>0</v>
      </c>
      <c r="K2908" s="244">
        <f t="shared" si="605"/>
        <v>0</v>
      </c>
      <c r="L2908" s="93">
        <f t="shared" si="612"/>
        <v>0</v>
      </c>
      <c r="M2908" s="375">
        <f t="shared" si="613"/>
        <v>0</v>
      </c>
      <c r="N2908" s="225" t="b">
        <f t="shared" si="600"/>
        <v>0</v>
      </c>
      <c r="O2908" s="36"/>
      <c r="P2908" s="36"/>
      <c r="Q2908" s="36"/>
      <c r="R2908" s="36"/>
    </row>
    <row r="2909" spans="1:18" s="8" customFormat="1" ht="32.25" hidden="1" customHeight="1" x14ac:dyDescent="0.35">
      <c r="A2909" s="122" t="str">
        <f>'SOW Units'!B433</f>
        <v>21-3.</v>
      </c>
      <c r="B2909" s="542" t="str">
        <f>IF('SOW Units'!C433="","",'SOW Units'!C433)</f>
        <v>P.G. Field Oversight of Drilling and Boring and Soil-Boring Logging (Use hourly rate on site specific basis)</v>
      </c>
      <c r="C2909" s="543"/>
      <c r="D2909" s="57" t="str">
        <f>IF('SOW Units'!E433="","",'SOW Units'!E433)</f>
        <v>Per Hour</v>
      </c>
      <c r="E2909" s="82">
        <f>'SOW Units'!N433</f>
        <v>0</v>
      </c>
      <c r="F2909" s="34">
        <f>'SOW Units'!G433</f>
        <v>133.69</v>
      </c>
      <c r="G2909" s="244">
        <f t="shared" si="610"/>
        <v>0</v>
      </c>
      <c r="H2909" s="85">
        <v>0</v>
      </c>
      <c r="I2909" s="360">
        <f t="shared" si="611"/>
        <v>0</v>
      </c>
      <c r="J2909" s="89">
        <v>0</v>
      </c>
      <c r="K2909" s="244">
        <f t="shared" si="605"/>
        <v>0</v>
      </c>
      <c r="L2909" s="93">
        <f t="shared" si="612"/>
        <v>0</v>
      </c>
      <c r="M2909" s="375">
        <f t="shared" si="613"/>
        <v>0</v>
      </c>
      <c r="N2909" s="225" t="b">
        <f t="shared" si="600"/>
        <v>0</v>
      </c>
      <c r="O2909" s="36"/>
      <c r="P2909" s="36"/>
      <c r="Q2909" s="36"/>
      <c r="R2909" s="36"/>
    </row>
    <row r="2910" spans="1:18" s="8" customFormat="1" ht="16.5" hidden="1" customHeight="1" x14ac:dyDescent="0.35">
      <c r="A2910" s="122" t="str">
        <f>'SOW Units'!B434</f>
        <v>21-4.</v>
      </c>
      <c r="B2910" s="542" t="str">
        <f>IF('SOW Units'!C434="","",'SOW Units'!C434)</f>
        <v>P.G. Field Oversight of Well Installation (Use hourly rate on site specific basis)</v>
      </c>
      <c r="C2910" s="543"/>
      <c r="D2910" s="57" t="str">
        <f>IF('SOW Units'!E434="","",'SOW Units'!E434)</f>
        <v>Per Hour</v>
      </c>
      <c r="E2910" s="82">
        <f>'SOW Units'!N434</f>
        <v>0</v>
      </c>
      <c r="F2910" s="34">
        <f>'SOW Units'!G434</f>
        <v>133.69</v>
      </c>
      <c r="G2910" s="244">
        <f t="shared" si="610"/>
        <v>0</v>
      </c>
      <c r="H2910" s="85">
        <v>0</v>
      </c>
      <c r="I2910" s="360">
        <f t="shared" si="611"/>
        <v>0</v>
      </c>
      <c r="J2910" s="89">
        <v>0</v>
      </c>
      <c r="K2910" s="244">
        <f t="shared" si="605"/>
        <v>0</v>
      </c>
      <c r="L2910" s="93">
        <f t="shared" si="612"/>
        <v>0</v>
      </c>
      <c r="M2910" s="375">
        <f t="shared" si="613"/>
        <v>0</v>
      </c>
      <c r="N2910" s="225" t="b">
        <f t="shared" si="600"/>
        <v>0</v>
      </c>
      <c r="O2910" s="36"/>
      <c r="P2910" s="36"/>
      <c r="Q2910" s="36"/>
      <c r="R2910" s="36"/>
    </row>
    <row r="2911" spans="1:18" s="8" customFormat="1" ht="16.5" hidden="1" customHeight="1" x14ac:dyDescent="0.35">
      <c r="A2911" s="122" t="str">
        <f>'SOW Units'!B435</f>
        <v>21-5.</v>
      </c>
      <c r="B2911" s="542" t="str">
        <f>IF('SOW Units'!C435="","",'SOW Units'!C435)</f>
        <v xml:space="preserve">P.E. Project Oversight for Remediation Technology Pilot Testing </v>
      </c>
      <c r="C2911" s="543"/>
      <c r="D2911" s="57" t="str">
        <f>IF('SOW Units'!E435="","",'SOW Units'!E435)</f>
        <v>Per Test</v>
      </c>
      <c r="E2911" s="82">
        <f>'SOW Units'!N435</f>
        <v>0</v>
      </c>
      <c r="F2911" s="34">
        <f>'SOW Units'!G435</f>
        <v>1018.71</v>
      </c>
      <c r="G2911" s="244">
        <f t="shared" si="610"/>
        <v>0</v>
      </c>
      <c r="H2911" s="85">
        <v>0</v>
      </c>
      <c r="I2911" s="360">
        <f t="shared" si="611"/>
        <v>0</v>
      </c>
      <c r="J2911" s="89">
        <v>0</v>
      </c>
      <c r="K2911" s="244">
        <f t="shared" si="605"/>
        <v>0</v>
      </c>
      <c r="L2911" s="93">
        <f t="shared" si="612"/>
        <v>0</v>
      </c>
      <c r="M2911" s="375">
        <f t="shared" si="613"/>
        <v>0</v>
      </c>
      <c r="N2911" s="225" t="b">
        <f t="shared" si="600"/>
        <v>0</v>
      </c>
      <c r="O2911" s="36"/>
      <c r="P2911" s="36"/>
      <c r="Q2911" s="36"/>
      <c r="R2911" s="36"/>
    </row>
    <row r="2912" spans="1:18" s="8" customFormat="1" ht="16.5" hidden="1" customHeight="1" x14ac:dyDescent="0.35">
      <c r="A2912" s="122" t="str">
        <f>'SOW Units'!B436</f>
        <v>21-6.a.</v>
      </c>
      <c r="B2912" s="542" t="str">
        <f>IF('SOW Units'!C436="","",'SOW Units'!C436)</f>
        <v>P.E. Project Oversight for Remediation System Integration and Startup - Small System</v>
      </c>
      <c r="C2912" s="543"/>
      <c r="D2912" s="57" t="str">
        <f>IF('SOW Units'!E436="","",'SOW Units'!E436)</f>
        <v xml:space="preserve">Per System </v>
      </c>
      <c r="E2912" s="82">
        <f>'SOW Units'!N436</f>
        <v>0</v>
      </c>
      <c r="F2912" s="34">
        <f>'SOW Units'!G436</f>
        <v>3100</v>
      </c>
      <c r="G2912" s="244">
        <f t="shared" si="610"/>
        <v>0</v>
      </c>
      <c r="H2912" s="85">
        <v>0</v>
      </c>
      <c r="I2912" s="360">
        <f t="shared" si="611"/>
        <v>0</v>
      </c>
      <c r="J2912" s="89">
        <v>0</v>
      </c>
      <c r="K2912" s="244">
        <f t="shared" si="605"/>
        <v>0</v>
      </c>
      <c r="L2912" s="93">
        <f t="shared" si="612"/>
        <v>0</v>
      </c>
      <c r="M2912" s="375">
        <f t="shared" si="613"/>
        <v>0</v>
      </c>
      <c r="N2912" s="225" t="b">
        <f t="shared" si="600"/>
        <v>0</v>
      </c>
      <c r="O2912" s="36"/>
      <c r="P2912" s="36"/>
      <c r="Q2912" s="36"/>
      <c r="R2912" s="36"/>
    </row>
    <row r="2913" spans="1:18" s="8" customFormat="1" ht="16.5" hidden="1" customHeight="1" x14ac:dyDescent="0.35">
      <c r="A2913" s="122" t="str">
        <f>'SOW Units'!B437</f>
        <v>21-6.b.</v>
      </c>
      <c r="B2913" s="542" t="str">
        <f>IF('SOW Units'!C437="","",'SOW Units'!C437)</f>
        <v>P.E. Project Oversight for Remediation System Integration and Startup - Medium System</v>
      </c>
      <c r="C2913" s="543"/>
      <c r="D2913" s="57" t="str">
        <f>IF('SOW Units'!E437="","",'SOW Units'!E437)</f>
        <v xml:space="preserve">Per System </v>
      </c>
      <c r="E2913" s="82">
        <f>'SOW Units'!N437</f>
        <v>0</v>
      </c>
      <c r="F2913" s="34">
        <f>'SOW Units'!G437</f>
        <v>3100</v>
      </c>
      <c r="G2913" s="244">
        <f t="shared" si="610"/>
        <v>0</v>
      </c>
      <c r="H2913" s="85">
        <v>0</v>
      </c>
      <c r="I2913" s="360">
        <f t="shared" si="611"/>
        <v>0</v>
      </c>
      <c r="J2913" s="89">
        <v>0</v>
      </c>
      <c r="K2913" s="244">
        <f t="shared" si="605"/>
        <v>0</v>
      </c>
      <c r="L2913" s="93">
        <f t="shared" si="612"/>
        <v>0</v>
      </c>
      <c r="M2913" s="375">
        <f t="shared" si="613"/>
        <v>0</v>
      </c>
      <c r="N2913" s="225" t="b">
        <f t="shared" si="600"/>
        <v>0</v>
      </c>
      <c r="O2913" s="36"/>
      <c r="P2913" s="36"/>
      <c r="Q2913" s="36"/>
      <c r="R2913" s="36"/>
    </row>
    <row r="2914" spans="1:18" s="8" customFormat="1" ht="16.5" hidden="1" customHeight="1" x14ac:dyDescent="0.35">
      <c r="A2914" s="122" t="str">
        <f>'SOW Units'!B438</f>
        <v>21-6.c.</v>
      </c>
      <c r="B2914" s="542" t="str">
        <f>IF('SOW Units'!C438="","",'SOW Units'!C438)</f>
        <v>P.E. Project Oversight for Remediation System Integration and Startup - Large System</v>
      </c>
      <c r="C2914" s="543"/>
      <c r="D2914" s="57" t="str">
        <f>IF('SOW Units'!E438="","",'SOW Units'!E438)</f>
        <v xml:space="preserve">Per System </v>
      </c>
      <c r="E2914" s="82">
        <f>'SOW Units'!N438</f>
        <v>0</v>
      </c>
      <c r="F2914" s="34">
        <f>'SOW Units'!G438</f>
        <v>3600</v>
      </c>
      <c r="G2914" s="244">
        <f t="shared" si="610"/>
        <v>0</v>
      </c>
      <c r="H2914" s="85">
        <v>0</v>
      </c>
      <c r="I2914" s="360">
        <f t="shared" si="611"/>
        <v>0</v>
      </c>
      <c r="J2914" s="89">
        <v>0</v>
      </c>
      <c r="K2914" s="244">
        <f t="shared" si="605"/>
        <v>0</v>
      </c>
      <c r="L2914" s="93">
        <f t="shared" si="612"/>
        <v>0</v>
      </c>
      <c r="M2914" s="375">
        <f t="shared" si="613"/>
        <v>0</v>
      </c>
      <c r="N2914" s="225" t="b">
        <f t="shared" si="600"/>
        <v>0</v>
      </c>
      <c r="O2914" s="36"/>
      <c r="P2914" s="36"/>
      <c r="Q2914" s="36"/>
      <c r="R2914" s="36"/>
    </row>
    <row r="2915" spans="1:18" s="8" customFormat="1" ht="16.5" hidden="1" customHeight="1" x14ac:dyDescent="0.35">
      <c r="A2915" s="122" t="str">
        <f>'SOW Units'!B439</f>
        <v>21-6.d.</v>
      </c>
      <c r="B2915" s="542" t="str">
        <f>IF('SOW Units'!C439="","",'SOW Units'!C439)</f>
        <v>P.E. Project Oversight for Remediation System Integration and Startup - Extra Large System</v>
      </c>
      <c r="C2915" s="543"/>
      <c r="D2915" s="57" t="str">
        <f>IF('SOW Units'!E439="","",'SOW Units'!E439)</f>
        <v xml:space="preserve">Per System </v>
      </c>
      <c r="E2915" s="82">
        <f>'SOW Units'!N439</f>
        <v>0</v>
      </c>
      <c r="F2915" s="34">
        <f>'SOW Units'!G439</f>
        <v>3800</v>
      </c>
      <c r="G2915" s="244">
        <f t="shared" si="610"/>
        <v>0</v>
      </c>
      <c r="H2915" s="85">
        <v>0</v>
      </c>
      <c r="I2915" s="360">
        <f t="shared" si="611"/>
        <v>0</v>
      </c>
      <c r="J2915" s="89">
        <v>0</v>
      </c>
      <c r="K2915" s="244">
        <f t="shared" si="605"/>
        <v>0</v>
      </c>
      <c r="L2915" s="93">
        <f t="shared" si="612"/>
        <v>0</v>
      </c>
      <c r="M2915" s="375">
        <f t="shared" si="613"/>
        <v>0</v>
      </c>
      <c r="N2915" s="225" t="b">
        <f t="shared" si="600"/>
        <v>0</v>
      </c>
      <c r="O2915" s="36"/>
      <c r="P2915" s="36"/>
      <c r="Q2915" s="36"/>
      <c r="R2915" s="36"/>
    </row>
    <row r="2916" spans="1:18" s="8" customFormat="1" ht="16.5" hidden="1" customHeight="1" x14ac:dyDescent="0.35">
      <c r="A2916" s="122" t="str">
        <f>'SOW Units'!B440</f>
        <v>21-7.a.</v>
      </c>
      <c r="B2916" s="542" t="str">
        <f>IF('SOW Units'!C440="","",'SOW Units'!C440)</f>
        <v>P.E. Project Oversight for Short Term or Episodic Remediation System Operation - Daily Basis</v>
      </c>
      <c r="C2916" s="543"/>
      <c r="D2916" s="57" t="str">
        <f>IF('SOW Units'!E440="","",'SOW Units'!E440)</f>
        <v>Per Day</v>
      </c>
      <c r="E2916" s="82">
        <f>'SOW Units'!N440</f>
        <v>0</v>
      </c>
      <c r="F2916" s="34">
        <f>'SOW Units'!G440</f>
        <v>1100</v>
      </c>
      <c r="G2916" s="244">
        <f t="shared" si="610"/>
        <v>0</v>
      </c>
      <c r="H2916" s="85">
        <v>0</v>
      </c>
      <c r="I2916" s="360">
        <f t="shared" si="611"/>
        <v>0</v>
      </c>
      <c r="J2916" s="89">
        <v>0</v>
      </c>
      <c r="K2916" s="244">
        <f t="shared" si="605"/>
        <v>0</v>
      </c>
      <c r="L2916" s="93">
        <f t="shared" si="612"/>
        <v>0</v>
      </c>
      <c r="M2916" s="375">
        <f t="shared" si="613"/>
        <v>0</v>
      </c>
      <c r="N2916" s="225" t="b">
        <f t="shared" si="600"/>
        <v>0</v>
      </c>
      <c r="O2916" s="36"/>
      <c r="P2916" s="36"/>
      <c r="Q2916" s="36"/>
      <c r="R2916" s="36"/>
    </row>
    <row r="2917" spans="1:18" s="8" customFormat="1" ht="16.5" hidden="1" customHeight="1" x14ac:dyDescent="0.35">
      <c r="A2917" s="122" t="str">
        <f>'SOW Units'!B441</f>
        <v>21-7.b.</v>
      </c>
      <c r="B2917" s="542" t="str">
        <f>IF('SOW Units'!C441="","",'SOW Units'!C441)</f>
        <v>P.E. Project Oversight for Short Term or Episodic Remediation System Operation - Weekly Basis</v>
      </c>
      <c r="C2917" s="543"/>
      <c r="D2917" s="57" t="str">
        <f>IF('SOW Units'!E441="","",'SOW Units'!E441)</f>
        <v>Per Week</v>
      </c>
      <c r="E2917" s="82">
        <f>'SOW Units'!N441</f>
        <v>0</v>
      </c>
      <c r="F2917" s="34">
        <f>'SOW Units'!G441</f>
        <v>3600</v>
      </c>
      <c r="G2917" s="244">
        <f t="shared" si="610"/>
        <v>0</v>
      </c>
      <c r="H2917" s="85">
        <v>0</v>
      </c>
      <c r="I2917" s="360">
        <f t="shared" si="611"/>
        <v>0</v>
      </c>
      <c r="J2917" s="89">
        <v>0</v>
      </c>
      <c r="K2917" s="244">
        <f t="shared" si="605"/>
        <v>0</v>
      </c>
      <c r="L2917" s="93">
        <f t="shared" si="612"/>
        <v>0</v>
      </c>
      <c r="M2917" s="375">
        <f t="shared" si="613"/>
        <v>0</v>
      </c>
      <c r="N2917" s="225" t="b">
        <f t="shared" si="600"/>
        <v>0</v>
      </c>
      <c r="O2917" s="36"/>
      <c r="P2917" s="36"/>
      <c r="Q2917" s="36"/>
      <c r="R2917" s="36"/>
    </row>
    <row r="2918" spans="1:18" s="8" customFormat="1" ht="16.5" hidden="1" customHeight="1" x14ac:dyDescent="0.35">
      <c r="A2918" s="122" t="str">
        <f>'SOW Units'!B442</f>
        <v>21-8.</v>
      </c>
      <c r="B2918" s="542" t="str">
        <f>IF('SOW Units'!C442="","",'SOW Units'!C442)</f>
        <v>P.E. Project Oversight for Remediation System Operation and Maintenance</v>
      </c>
      <c r="C2918" s="543"/>
      <c r="D2918" s="57" t="str">
        <f>IF('SOW Units'!E442="","",'SOW Units'!E442)</f>
        <v>Per Month</v>
      </c>
      <c r="E2918" s="82">
        <f>'SOW Units'!N442</f>
        <v>0</v>
      </c>
      <c r="F2918" s="34">
        <f>'SOW Units'!G442</f>
        <v>802.23</v>
      </c>
      <c r="G2918" s="244">
        <f t="shared" si="610"/>
        <v>0</v>
      </c>
      <c r="H2918" s="85">
        <v>0</v>
      </c>
      <c r="I2918" s="360">
        <f t="shared" si="611"/>
        <v>0</v>
      </c>
      <c r="J2918" s="89">
        <v>0</v>
      </c>
      <c r="K2918" s="244">
        <f t="shared" si="605"/>
        <v>0</v>
      </c>
      <c r="L2918" s="93">
        <f t="shared" si="612"/>
        <v>0</v>
      </c>
      <c r="M2918" s="375">
        <f t="shared" si="613"/>
        <v>0</v>
      </c>
      <c r="N2918" s="225" t="b">
        <f t="shared" si="600"/>
        <v>0</v>
      </c>
      <c r="O2918" s="36"/>
      <c r="P2918" s="36"/>
      <c r="Q2918" s="36"/>
      <c r="R2918" s="36"/>
    </row>
    <row r="2919" spans="1:18" s="8" customFormat="1" ht="46.5" hidden="1" customHeight="1" x14ac:dyDescent="0.35">
      <c r="A2919" s="122" t="str">
        <f>'SOW Units'!B443</f>
        <v>21-9.</v>
      </c>
      <c r="B2919" s="542" t="str">
        <f>IF('SOW Units'!C443="","",'SOW Units'!C443)</f>
        <v>P.E. Review and Certification of Sufficiency of Engineering Controls (other than permanent, impermeable surface or top two feet of clean fill), with Monitoring and Maintenance Recommendations Required for a Conditional NFA</v>
      </c>
      <c r="C2919" s="543"/>
      <c r="D2919" s="252" t="str">
        <f>IF('SOW Units'!E443="","",'SOW Units'!E443)</f>
        <v>Per Review and Certification</v>
      </c>
      <c r="E2919" s="82">
        <f>'SOW Units'!N443</f>
        <v>0</v>
      </c>
      <c r="F2919" s="34">
        <f>'SOW Units'!G443</f>
        <v>242.55</v>
      </c>
      <c r="G2919" s="244">
        <f t="shared" si="610"/>
        <v>0</v>
      </c>
      <c r="H2919" s="85">
        <v>0</v>
      </c>
      <c r="I2919" s="360">
        <f t="shared" si="611"/>
        <v>0</v>
      </c>
      <c r="J2919" s="89">
        <v>0</v>
      </c>
      <c r="K2919" s="244">
        <f t="shared" si="605"/>
        <v>0</v>
      </c>
      <c r="L2919" s="93">
        <f t="shared" si="612"/>
        <v>0</v>
      </c>
      <c r="M2919" s="375">
        <f t="shared" si="613"/>
        <v>0</v>
      </c>
      <c r="N2919" s="225" t="b">
        <f t="shared" si="600"/>
        <v>0</v>
      </c>
      <c r="O2919" s="36"/>
      <c r="P2919" s="36"/>
      <c r="Q2919" s="36"/>
      <c r="R2919" s="36"/>
    </row>
    <row r="2920" spans="1:18" s="8" customFormat="1" ht="46.5" hidden="1" customHeight="1" x14ac:dyDescent="0.35">
      <c r="A2920" s="122" t="str">
        <f>'SOW Units'!B444</f>
        <v>21-10.</v>
      </c>
      <c r="B2920" s="542" t="str">
        <f>IF('SOW Units'!C444="","",'SOW Units'!C444)</f>
        <v>P.G. Review and Certification of Sufficiency of Engineering Controls Limited to Permanent, Impermeable Surface or Top Two Feet of Clean Fill with Monitoring and Maintenance Recommendations Required for a Conditional NFA</v>
      </c>
      <c r="C2920" s="543"/>
      <c r="D2920" s="252" t="str">
        <f>IF('SOW Units'!E444="","",'SOW Units'!E444)</f>
        <v>Per Review and Certification</v>
      </c>
      <c r="E2920" s="82">
        <f>'SOW Units'!N444</f>
        <v>0</v>
      </c>
      <c r="F2920" s="34">
        <f>'SOW Units'!G444</f>
        <v>242.55</v>
      </c>
      <c r="G2920" s="244">
        <f t="shared" si="610"/>
        <v>0</v>
      </c>
      <c r="H2920" s="85">
        <v>0</v>
      </c>
      <c r="I2920" s="360">
        <f t="shared" si="611"/>
        <v>0</v>
      </c>
      <c r="J2920" s="89">
        <v>0</v>
      </c>
      <c r="K2920" s="244">
        <f t="shared" si="605"/>
        <v>0</v>
      </c>
      <c r="L2920" s="93">
        <f t="shared" si="612"/>
        <v>0</v>
      </c>
      <c r="M2920" s="375">
        <f t="shared" si="613"/>
        <v>0</v>
      </c>
      <c r="N2920" s="225" t="b">
        <f t="shared" si="600"/>
        <v>0</v>
      </c>
      <c r="O2920" s="36"/>
      <c r="P2920" s="36"/>
      <c r="Q2920" s="36"/>
      <c r="R2920" s="36"/>
    </row>
    <row r="2921" spans="1:18" s="8" customFormat="1" ht="32.25" hidden="1" customHeight="1" x14ac:dyDescent="0.35">
      <c r="A2921" s="122" t="str">
        <f>'SOW Units'!B445</f>
        <v>21-11.</v>
      </c>
      <c r="B2921" s="542" t="str">
        <f>IF('SOW Units'!C445="","",'SOW Units'!C445)</f>
        <v>P.E. Design and Certification of Plans and Project Oversight of Installation for Engineering Controls (other than permanent, impermeable surface or top two feet of clean fill) required for a conditional NFA</v>
      </c>
      <c r="C2921" s="543"/>
      <c r="D2921" s="252" t="str">
        <f>IF('SOW Units'!E445="","",'SOW Units'!E445)</f>
        <v>Per Engineering Controls Installation</v>
      </c>
      <c r="E2921" s="82">
        <f>'SOW Units'!N445</f>
        <v>0</v>
      </c>
      <c r="F2921" s="34">
        <f>'SOW Units'!G445</f>
        <v>242.55</v>
      </c>
      <c r="G2921" s="244">
        <f t="shared" si="610"/>
        <v>0</v>
      </c>
      <c r="H2921" s="85">
        <v>0</v>
      </c>
      <c r="I2921" s="360">
        <f t="shared" si="611"/>
        <v>0</v>
      </c>
      <c r="J2921" s="89">
        <v>0</v>
      </c>
      <c r="K2921" s="244">
        <f t="shared" si="605"/>
        <v>0</v>
      </c>
      <c r="L2921" s="93">
        <f t="shared" si="612"/>
        <v>0</v>
      </c>
      <c r="M2921" s="375">
        <f t="shared" si="613"/>
        <v>0</v>
      </c>
      <c r="N2921" s="225" t="b">
        <f t="shared" si="600"/>
        <v>0</v>
      </c>
      <c r="O2921" s="36"/>
      <c r="P2921" s="36"/>
      <c r="Q2921" s="36"/>
      <c r="R2921" s="36"/>
    </row>
    <row r="2922" spans="1:18" s="8" customFormat="1" ht="46.5" hidden="1" customHeight="1" x14ac:dyDescent="0.35">
      <c r="A2922" s="122" t="str">
        <f>'SOW Units'!B446</f>
        <v>21-12.</v>
      </c>
      <c r="B2922" s="542" t="str">
        <f>IF('SOW Units'!C446="","",'SOW Units'!C446)</f>
        <v>P.G. Review, Evaluation and Certification of Plans and Project Oversight for Installation of Engineering Controls Limited to Permanent, Impermeable Surface or Top Two Feet of Clean Fill Required for a Conditional NFA</v>
      </c>
      <c r="C2922" s="543"/>
      <c r="D2922" s="252" t="str">
        <f>IF('SOW Units'!E446="","",'SOW Units'!E446)</f>
        <v>Per Engineering Controls Installation</v>
      </c>
      <c r="E2922" s="82">
        <f>'SOW Units'!N446</f>
        <v>0</v>
      </c>
      <c r="F2922" s="34">
        <f>'SOW Units'!G446</f>
        <v>363.82</v>
      </c>
      <c r="G2922" s="244">
        <f t="shared" si="610"/>
        <v>0</v>
      </c>
      <c r="H2922" s="85">
        <v>0</v>
      </c>
      <c r="I2922" s="360">
        <f t="shared" si="611"/>
        <v>0</v>
      </c>
      <c r="J2922" s="89">
        <v>0</v>
      </c>
      <c r="K2922" s="244">
        <f t="shared" si="605"/>
        <v>0</v>
      </c>
      <c r="L2922" s="93">
        <f t="shared" si="612"/>
        <v>0</v>
      </c>
      <c r="M2922" s="375">
        <f t="shared" si="613"/>
        <v>0</v>
      </c>
      <c r="N2922" s="225" t="b">
        <f t="shared" si="600"/>
        <v>0</v>
      </c>
      <c r="O2922" s="36"/>
      <c r="P2922" s="36"/>
      <c r="Q2922" s="36"/>
      <c r="R2922" s="36"/>
    </row>
    <row r="2923" spans="1:18" s="8" customFormat="1" ht="32.25" hidden="1" customHeight="1" x14ac:dyDescent="0.35">
      <c r="A2923" s="122" t="str">
        <f>'SOW Units'!B447</f>
        <v>21-13.</v>
      </c>
      <c r="B2923" s="542" t="str">
        <f>IF('SOW Units'!C447="","",'SOW Units'!C447)</f>
        <v>P.G. or P.E. Review, Evaluation and Certification of a Soil Source Removal Report That Includes a Recommendation for NFA</v>
      </c>
      <c r="C2923" s="543"/>
      <c r="D2923" s="57" t="str">
        <f>IF('SOW Units'!E447="","",'SOW Units'!E447)</f>
        <v>Per Report</v>
      </c>
      <c r="E2923" s="82">
        <f>'SOW Units'!N447</f>
        <v>0</v>
      </c>
      <c r="F2923" s="34">
        <f>'SOW Units'!G447</f>
        <v>267.39999999999998</v>
      </c>
      <c r="G2923" s="244">
        <f t="shared" si="610"/>
        <v>0</v>
      </c>
      <c r="H2923" s="85">
        <v>0</v>
      </c>
      <c r="I2923" s="360">
        <f t="shared" si="611"/>
        <v>0</v>
      </c>
      <c r="J2923" s="89">
        <v>0</v>
      </c>
      <c r="K2923" s="244">
        <f t="shared" si="605"/>
        <v>0</v>
      </c>
      <c r="L2923" s="93">
        <f t="shared" si="612"/>
        <v>0</v>
      </c>
      <c r="M2923" s="375">
        <f t="shared" si="613"/>
        <v>0</v>
      </c>
      <c r="N2923" s="225" t="b">
        <f t="shared" si="600"/>
        <v>0</v>
      </c>
      <c r="O2923" s="36"/>
      <c r="P2923" s="36"/>
      <c r="Q2923" s="36"/>
      <c r="R2923" s="36"/>
    </row>
    <row r="2924" spans="1:18" s="8" customFormat="1" ht="16.5" hidden="1" customHeight="1" x14ac:dyDescent="0.35">
      <c r="A2924" s="122" t="str">
        <f>'SOW Units'!B448</f>
        <v>21-15.</v>
      </c>
      <c r="B2924" s="542" t="str">
        <f>IF('SOW Units'!C448="","",'SOW Units'!C448)</f>
        <v>P.G. or Qualified P.E. Review, Evaluation and Certification of a General Site Assessment Report</v>
      </c>
      <c r="C2924" s="543"/>
      <c r="D2924" s="57" t="str">
        <f>IF('SOW Units'!E448="","",'SOW Units'!E448)</f>
        <v>Per Report</v>
      </c>
      <c r="E2924" s="82">
        <f>'SOW Units'!N448</f>
        <v>0</v>
      </c>
      <c r="F2924" s="34">
        <f>'SOW Units'!G448</f>
        <v>606.37</v>
      </c>
      <c r="G2924" s="244">
        <f t="shared" si="610"/>
        <v>0</v>
      </c>
      <c r="H2924" s="85">
        <v>0</v>
      </c>
      <c r="I2924" s="360">
        <f t="shared" si="611"/>
        <v>0</v>
      </c>
      <c r="J2924" s="89">
        <v>0</v>
      </c>
      <c r="K2924" s="244">
        <f t="shared" si="605"/>
        <v>0</v>
      </c>
      <c r="L2924" s="93">
        <f t="shared" si="612"/>
        <v>0</v>
      </c>
      <c r="M2924" s="375">
        <f t="shared" si="613"/>
        <v>0</v>
      </c>
      <c r="N2924" s="225" t="b">
        <f t="shared" si="600"/>
        <v>0</v>
      </c>
      <c r="O2924" s="36"/>
      <c r="P2924" s="36"/>
      <c r="Q2924" s="36"/>
      <c r="R2924" s="36"/>
    </row>
    <row r="2925" spans="1:18" s="8" customFormat="1" ht="16.5" hidden="1" customHeight="1" x14ac:dyDescent="0.35">
      <c r="A2925" s="122" t="str">
        <f>'SOW Units'!B449</f>
        <v>21-16.</v>
      </c>
      <c r="B2925" s="542" t="str">
        <f>IF('SOW Units'!C449="","",'SOW Units'!C449)</f>
        <v>P.G. or Qualified P.E. Review, Evaluation and Certification of a Supplemental Site Assessment Report</v>
      </c>
      <c r="C2925" s="543"/>
      <c r="D2925" s="57" t="str">
        <f>IF('SOW Units'!E449="","",'SOW Units'!E449)</f>
        <v>Per Report</v>
      </c>
      <c r="E2925" s="82">
        <f>'SOW Units'!N449</f>
        <v>0</v>
      </c>
      <c r="F2925" s="34">
        <f>'SOW Units'!G449</f>
        <v>267.39999999999998</v>
      </c>
      <c r="G2925" s="244">
        <f t="shared" si="610"/>
        <v>0</v>
      </c>
      <c r="H2925" s="85">
        <v>0</v>
      </c>
      <c r="I2925" s="360">
        <f t="shared" si="611"/>
        <v>0</v>
      </c>
      <c r="J2925" s="89">
        <v>0</v>
      </c>
      <c r="K2925" s="244">
        <f t="shared" si="605"/>
        <v>0</v>
      </c>
      <c r="L2925" s="93">
        <f t="shared" si="612"/>
        <v>0</v>
      </c>
      <c r="M2925" s="375">
        <f t="shared" si="613"/>
        <v>0</v>
      </c>
      <c r="N2925" s="225" t="b">
        <f t="shared" si="600"/>
        <v>0</v>
      </c>
      <c r="O2925" s="36"/>
      <c r="P2925" s="36"/>
      <c r="Q2925" s="36"/>
      <c r="R2925" s="36"/>
    </row>
    <row r="2926" spans="1:18" s="8" customFormat="1" ht="16.5" hidden="1" customHeight="1" x14ac:dyDescent="0.35">
      <c r="A2926" s="122" t="str">
        <f>'SOW Units'!B450</f>
        <v>21-17.</v>
      </c>
      <c r="B2926" s="542" t="str">
        <f>IF('SOW Units'!C450="","",'SOW Units'!C450)</f>
        <v>P.G. or P.E. Review, Evaluation and Certification of a Receptor and Exposure Pathway Report</v>
      </c>
      <c r="C2926" s="543"/>
      <c r="D2926" s="57" t="str">
        <f>IF('SOW Units'!E450="","",'SOW Units'!E450)</f>
        <v>Per Report</v>
      </c>
      <c r="E2926" s="82">
        <f>'SOW Units'!N450</f>
        <v>0</v>
      </c>
      <c r="F2926" s="34">
        <f>'SOW Units'!G450</f>
        <v>401.11</v>
      </c>
      <c r="G2926" s="244">
        <f t="shared" si="610"/>
        <v>0</v>
      </c>
      <c r="H2926" s="85">
        <v>0</v>
      </c>
      <c r="I2926" s="360">
        <f t="shared" si="611"/>
        <v>0</v>
      </c>
      <c r="J2926" s="89">
        <v>0</v>
      </c>
      <c r="K2926" s="244">
        <f t="shared" si="605"/>
        <v>0</v>
      </c>
      <c r="L2926" s="93">
        <f t="shared" si="612"/>
        <v>0</v>
      </c>
      <c r="M2926" s="375">
        <f t="shared" si="613"/>
        <v>0</v>
      </c>
      <c r="N2926" s="225" t="b">
        <f t="shared" si="600"/>
        <v>0</v>
      </c>
      <c r="O2926" s="36"/>
      <c r="P2926" s="36"/>
      <c r="Q2926" s="36"/>
      <c r="R2926" s="36"/>
    </row>
    <row r="2927" spans="1:18" s="8" customFormat="1" ht="16.5" hidden="1" customHeight="1" x14ac:dyDescent="0.35">
      <c r="A2927" s="122" t="str">
        <f>'SOW Units'!B451</f>
        <v>21-18.</v>
      </c>
      <c r="B2927" s="542" t="str">
        <f>IF('SOW Units'!C451="","",'SOW Units'!C451)</f>
        <v>P.E. Review, Evaluation and Certification of a Level 2 Natural Attenuation Monitoring Plan</v>
      </c>
      <c r="C2927" s="543"/>
      <c r="D2927" s="57" t="str">
        <f>IF('SOW Units'!E451="","",'SOW Units'!E451)</f>
        <v>Per Plan</v>
      </c>
      <c r="E2927" s="82">
        <f>'SOW Units'!N451</f>
        <v>0</v>
      </c>
      <c r="F2927" s="34">
        <f>'SOW Units'!G451</f>
        <v>133.69</v>
      </c>
      <c r="G2927" s="244">
        <f t="shared" si="610"/>
        <v>0</v>
      </c>
      <c r="H2927" s="85">
        <v>0</v>
      </c>
      <c r="I2927" s="360">
        <f t="shared" si="611"/>
        <v>0</v>
      </c>
      <c r="J2927" s="89">
        <v>0</v>
      </c>
      <c r="K2927" s="244">
        <f t="shared" si="605"/>
        <v>0</v>
      </c>
      <c r="L2927" s="93">
        <f t="shared" si="612"/>
        <v>0</v>
      </c>
      <c r="M2927" s="375">
        <f t="shared" si="613"/>
        <v>0</v>
      </c>
      <c r="N2927" s="225" t="b">
        <f t="shared" si="600"/>
        <v>0</v>
      </c>
      <c r="O2927" s="36"/>
      <c r="P2927" s="36"/>
      <c r="Q2927" s="36"/>
      <c r="R2927" s="36"/>
    </row>
    <row r="2928" spans="1:18" s="8" customFormat="1" ht="46.5" hidden="1" customHeight="1" x14ac:dyDescent="0.35">
      <c r="A2928" s="122" t="str">
        <f>'SOW Units'!B452</f>
        <v>21-19.</v>
      </c>
      <c r="B2928" s="542" t="str">
        <f>IF('SOW Units'!C452="","",'SOW Units'!C452)</f>
        <v>P.E. Review, Evaluation and Certification of a Non-Annual Natural Attenuation or Post RA Monitoring Report That Includes a Recommendation for NFA or a Recommendation to Modify the Approved Monitoring Plan</v>
      </c>
      <c r="C2928" s="543"/>
      <c r="D2928" s="57" t="str">
        <f>IF('SOW Units'!E452="","",'SOW Units'!E452)</f>
        <v>Per Report</v>
      </c>
      <c r="E2928" s="82">
        <f>'SOW Units'!N452</f>
        <v>0</v>
      </c>
      <c r="F2928" s="34">
        <f>'SOW Units'!G452</f>
        <v>133.69</v>
      </c>
      <c r="G2928" s="244">
        <f t="shared" si="610"/>
        <v>0</v>
      </c>
      <c r="H2928" s="85">
        <v>0</v>
      </c>
      <c r="I2928" s="360">
        <f t="shared" si="611"/>
        <v>0</v>
      </c>
      <c r="J2928" s="89">
        <v>0</v>
      </c>
      <c r="K2928" s="244">
        <f t="shared" si="605"/>
        <v>0</v>
      </c>
      <c r="L2928" s="93">
        <f t="shared" si="612"/>
        <v>0</v>
      </c>
      <c r="M2928" s="375">
        <f t="shared" si="613"/>
        <v>0</v>
      </c>
      <c r="N2928" s="225" t="b">
        <f t="shared" si="600"/>
        <v>0</v>
      </c>
      <c r="O2928" s="36"/>
      <c r="P2928" s="36"/>
      <c r="Q2928" s="36"/>
      <c r="R2928" s="36"/>
    </row>
    <row r="2929" spans="1:18" s="8" customFormat="1" ht="16.5" hidden="1" customHeight="1" x14ac:dyDescent="0.35">
      <c r="A2929" s="122" t="str">
        <f>'SOW Units'!B453</f>
        <v>21-20.</v>
      </c>
      <c r="B2929" s="542" t="str">
        <f>IF('SOW Units'!C453="","",'SOW Units'!C453)</f>
        <v>P.G or P.E. Review, Evaluation and Certification of an Annual Natural Attenuation Monitoring Report</v>
      </c>
      <c r="C2929" s="543"/>
      <c r="D2929" s="57" t="str">
        <f>IF('SOW Units'!E453="","",'SOW Units'!E453)</f>
        <v>Per Report</v>
      </c>
      <c r="E2929" s="82">
        <f>'SOW Units'!N453</f>
        <v>0</v>
      </c>
      <c r="F2929" s="34">
        <f>'SOW Units'!G453</f>
        <v>133.69</v>
      </c>
      <c r="G2929" s="244">
        <f t="shared" si="610"/>
        <v>0</v>
      </c>
      <c r="H2929" s="85">
        <v>0</v>
      </c>
      <c r="I2929" s="360">
        <f t="shared" si="611"/>
        <v>0</v>
      </c>
      <c r="J2929" s="89">
        <v>0</v>
      </c>
      <c r="K2929" s="244">
        <f t="shared" si="605"/>
        <v>0</v>
      </c>
      <c r="L2929" s="93">
        <f t="shared" si="612"/>
        <v>0</v>
      </c>
      <c r="M2929" s="375">
        <f t="shared" si="613"/>
        <v>0</v>
      </c>
      <c r="N2929" s="225" t="b">
        <f t="shared" si="600"/>
        <v>0</v>
      </c>
      <c r="O2929" s="36"/>
      <c r="P2929" s="36"/>
      <c r="Q2929" s="36"/>
      <c r="R2929" s="36"/>
    </row>
    <row r="2930" spans="1:18" s="8" customFormat="1" ht="16.5" hidden="1" customHeight="1" x14ac:dyDescent="0.35">
      <c r="A2930" s="122" t="str">
        <f>'SOW Units'!B454</f>
        <v>21-21.</v>
      </c>
      <c r="B2930" s="542" t="str">
        <f>IF('SOW Units'!C454="","",'SOW Units'!C454)</f>
        <v>P.E. Review, Evaluation and Certification of a Pilot Test Plan</v>
      </c>
      <c r="C2930" s="543"/>
      <c r="D2930" s="57" t="str">
        <f>IF('SOW Units'!E454="","",'SOW Units'!E454)</f>
        <v>Per Plan</v>
      </c>
      <c r="E2930" s="82">
        <f>'SOW Units'!N454</f>
        <v>0</v>
      </c>
      <c r="F2930" s="34">
        <f>'SOW Units'!G454</f>
        <v>267.39999999999998</v>
      </c>
      <c r="G2930" s="244">
        <f t="shared" si="610"/>
        <v>0</v>
      </c>
      <c r="H2930" s="85">
        <v>0</v>
      </c>
      <c r="I2930" s="360">
        <f t="shared" si="611"/>
        <v>0</v>
      </c>
      <c r="J2930" s="89">
        <v>0</v>
      </c>
      <c r="K2930" s="244">
        <f t="shared" si="605"/>
        <v>0</v>
      </c>
      <c r="L2930" s="93">
        <f t="shared" si="612"/>
        <v>0</v>
      </c>
      <c r="M2930" s="375">
        <f t="shared" si="613"/>
        <v>0</v>
      </c>
      <c r="N2930" s="225" t="b">
        <f t="shared" si="600"/>
        <v>0</v>
      </c>
      <c r="O2930" s="36"/>
      <c r="P2930" s="36"/>
      <c r="Q2930" s="36"/>
      <c r="R2930" s="36"/>
    </row>
    <row r="2931" spans="1:18" s="8" customFormat="1" ht="16.5" hidden="1" customHeight="1" x14ac:dyDescent="0.35">
      <c r="A2931" s="122" t="str">
        <f>'SOW Units'!B455</f>
        <v>21-22.</v>
      </c>
      <c r="B2931" s="542" t="str">
        <f>IF('SOW Units'!C455="","",'SOW Units'!C455)</f>
        <v>P.E. Review, Evaluation and Certification of a Pilot Test Report</v>
      </c>
      <c r="C2931" s="543"/>
      <c r="D2931" s="57" t="str">
        <f>IF('SOW Units'!E455="","",'SOW Units'!E455)</f>
        <v>Per Report</v>
      </c>
      <c r="E2931" s="82">
        <f>'SOW Units'!N455</f>
        <v>0</v>
      </c>
      <c r="F2931" s="34">
        <f>'SOW Units'!G455</f>
        <v>534.80999999999995</v>
      </c>
      <c r="G2931" s="244">
        <f t="shared" si="610"/>
        <v>0</v>
      </c>
      <c r="H2931" s="85">
        <v>0</v>
      </c>
      <c r="I2931" s="360">
        <f t="shared" si="611"/>
        <v>0</v>
      </c>
      <c r="J2931" s="89">
        <v>0</v>
      </c>
      <c r="K2931" s="244">
        <f t="shared" si="605"/>
        <v>0</v>
      </c>
      <c r="L2931" s="93">
        <f t="shared" si="612"/>
        <v>0</v>
      </c>
      <c r="M2931" s="375">
        <f t="shared" si="613"/>
        <v>0</v>
      </c>
      <c r="N2931" s="225" t="b">
        <f t="shared" si="600"/>
        <v>0</v>
      </c>
      <c r="O2931" s="36"/>
      <c r="P2931" s="36"/>
      <c r="Q2931" s="36"/>
      <c r="R2931" s="36"/>
    </row>
    <row r="2932" spans="1:18" s="8" customFormat="1" ht="16.5" hidden="1" customHeight="1" x14ac:dyDescent="0.35">
      <c r="A2932" s="122" t="str">
        <f>'SOW Units'!B456</f>
        <v>21-23.</v>
      </c>
      <c r="B2932" s="542" t="str">
        <f>IF('SOW Units'!C456="","",'SOW Units'!C456)</f>
        <v>P.E. Review, Evaluation and Certification of a Level 1 Remedial Action Plan</v>
      </c>
      <c r="C2932" s="543"/>
      <c r="D2932" s="57" t="str">
        <f>IF('SOW Units'!E456="","",'SOW Units'!E456)</f>
        <v>Per Plan</v>
      </c>
      <c r="E2932" s="82">
        <f>'SOW Units'!N456</f>
        <v>0</v>
      </c>
      <c r="F2932" s="34">
        <f>'SOW Units'!G456</f>
        <v>802.23</v>
      </c>
      <c r="G2932" s="244">
        <f t="shared" si="610"/>
        <v>0</v>
      </c>
      <c r="H2932" s="85">
        <v>0</v>
      </c>
      <c r="I2932" s="360">
        <f t="shared" si="611"/>
        <v>0</v>
      </c>
      <c r="J2932" s="89">
        <v>0</v>
      </c>
      <c r="K2932" s="244">
        <f t="shared" si="605"/>
        <v>0</v>
      </c>
      <c r="L2932" s="93">
        <f t="shared" si="612"/>
        <v>0</v>
      </c>
      <c r="M2932" s="375">
        <f t="shared" si="613"/>
        <v>0</v>
      </c>
      <c r="N2932" s="225" t="b">
        <f t="shared" si="600"/>
        <v>0</v>
      </c>
      <c r="O2932" s="36"/>
      <c r="P2932" s="36"/>
      <c r="Q2932" s="36"/>
      <c r="R2932" s="36"/>
    </row>
    <row r="2933" spans="1:18" s="8" customFormat="1" ht="16.5" hidden="1" customHeight="1" x14ac:dyDescent="0.35">
      <c r="A2933" s="122" t="str">
        <f>'SOW Units'!B457</f>
        <v>21-24.</v>
      </c>
      <c r="B2933" s="542" t="str">
        <f>IF('SOW Units'!C457="","",'SOW Units'!C457)</f>
        <v>P.E. Review, Evaluation and Certification of a Level 2 Remedial Action Plan</v>
      </c>
      <c r="C2933" s="543"/>
      <c r="D2933" s="57" t="str">
        <f>IF('SOW Units'!E457="","",'SOW Units'!E457)</f>
        <v>Per Plan</v>
      </c>
      <c r="E2933" s="82">
        <f>'SOW Units'!N457</f>
        <v>0</v>
      </c>
      <c r="F2933" s="34">
        <f>'SOW Units'!G457</f>
        <v>1337.04</v>
      </c>
      <c r="G2933" s="244">
        <f t="shared" si="610"/>
        <v>0</v>
      </c>
      <c r="H2933" s="85">
        <v>0</v>
      </c>
      <c r="I2933" s="360">
        <f t="shared" si="611"/>
        <v>0</v>
      </c>
      <c r="J2933" s="89">
        <v>0</v>
      </c>
      <c r="K2933" s="244">
        <f t="shared" si="605"/>
        <v>0</v>
      </c>
      <c r="L2933" s="93">
        <f t="shared" si="612"/>
        <v>0</v>
      </c>
      <c r="M2933" s="375">
        <f t="shared" si="613"/>
        <v>0</v>
      </c>
      <c r="N2933" s="225" t="b">
        <f t="shared" si="600"/>
        <v>0</v>
      </c>
      <c r="O2933" s="36"/>
      <c r="P2933" s="36"/>
      <c r="Q2933" s="36"/>
      <c r="R2933" s="36"/>
    </row>
    <row r="2934" spans="1:18" s="8" customFormat="1" ht="32.25" hidden="1" customHeight="1" x14ac:dyDescent="0.35">
      <c r="A2934" s="122" t="str">
        <f>'SOW Units'!B458</f>
        <v>21-25.</v>
      </c>
      <c r="B2934" s="542" t="str">
        <f>IF('SOW Units'!C458="","",'SOW Units'!C458)</f>
        <v>P.E. Review, Evaluation and Certification of a Level 1 Limited Scope Remedial Action Plan or RAP Modification Plan</v>
      </c>
      <c r="C2934" s="543"/>
      <c r="D2934" s="57" t="str">
        <f>IF('SOW Units'!E458="","",'SOW Units'!E458)</f>
        <v>Per Plan</v>
      </c>
      <c r="E2934" s="82">
        <f>'SOW Units'!N458</f>
        <v>0</v>
      </c>
      <c r="F2934" s="34">
        <f>'SOW Units'!G458</f>
        <v>267.39999999999998</v>
      </c>
      <c r="G2934" s="244">
        <f t="shared" si="610"/>
        <v>0</v>
      </c>
      <c r="H2934" s="85">
        <v>0</v>
      </c>
      <c r="I2934" s="360">
        <f t="shared" si="611"/>
        <v>0</v>
      </c>
      <c r="J2934" s="89">
        <v>0</v>
      </c>
      <c r="K2934" s="244">
        <f t="shared" si="605"/>
        <v>0</v>
      </c>
      <c r="L2934" s="93">
        <f t="shared" si="612"/>
        <v>0</v>
      </c>
      <c r="M2934" s="375">
        <f t="shared" si="613"/>
        <v>0</v>
      </c>
      <c r="N2934" s="225" t="b">
        <f t="shared" si="600"/>
        <v>0</v>
      </c>
      <c r="O2934" s="36"/>
      <c r="P2934" s="36"/>
      <c r="Q2934" s="36"/>
      <c r="R2934" s="36"/>
    </row>
    <row r="2935" spans="1:18" s="8" customFormat="1" ht="32.25" hidden="1" customHeight="1" x14ac:dyDescent="0.35">
      <c r="A2935" s="122" t="str">
        <f>'SOW Units'!B459</f>
        <v>21-26.</v>
      </c>
      <c r="B2935" s="542" t="str">
        <f>IF('SOW Units'!C459="","",'SOW Units'!C459)</f>
        <v>P.E. Review, Evaluation and Certification of a Level 2 Limited Scope Remedial Action Plan or RAP Modification Plan</v>
      </c>
      <c r="C2935" s="543"/>
      <c r="D2935" s="57" t="str">
        <f>IF('SOW Units'!E459="","",'SOW Units'!E459)</f>
        <v>Per Plan</v>
      </c>
      <c r="E2935" s="82">
        <f>'SOW Units'!N459</f>
        <v>0</v>
      </c>
      <c r="F2935" s="34">
        <f>'SOW Units'!G459</f>
        <v>267.39999999999998</v>
      </c>
      <c r="G2935" s="244">
        <f t="shared" si="610"/>
        <v>0</v>
      </c>
      <c r="H2935" s="85">
        <v>0</v>
      </c>
      <c r="I2935" s="360">
        <f t="shared" si="611"/>
        <v>0</v>
      </c>
      <c r="J2935" s="89">
        <v>0</v>
      </c>
      <c r="K2935" s="244">
        <f t="shared" si="605"/>
        <v>0</v>
      </c>
      <c r="L2935" s="93">
        <f t="shared" si="612"/>
        <v>0</v>
      </c>
      <c r="M2935" s="375">
        <f t="shared" si="613"/>
        <v>0</v>
      </c>
      <c r="N2935" s="225" t="b">
        <f t="shared" si="600"/>
        <v>0</v>
      </c>
      <c r="O2935" s="36"/>
      <c r="P2935" s="36"/>
      <c r="Q2935" s="36"/>
      <c r="R2935" s="36"/>
    </row>
    <row r="2936" spans="1:18" s="8" customFormat="1" ht="32.25" hidden="1" customHeight="1" x14ac:dyDescent="0.35">
      <c r="A2936" s="122" t="str">
        <f>'SOW Units'!B460</f>
        <v>21-27.</v>
      </c>
      <c r="B2936" s="542" t="str">
        <f>IF('SOW Units'!C460="","",'SOW Units'!C460)</f>
        <v>P.E. Review, Evaluation and Certification of a Level 3 Limited Scope Remedial Action Plan or RAP Modification Plan</v>
      </c>
      <c r="C2936" s="543"/>
      <c r="D2936" s="57" t="str">
        <f>IF('SOW Units'!E460="","",'SOW Units'!E460)</f>
        <v>Per Plan</v>
      </c>
      <c r="E2936" s="82">
        <f>'SOW Units'!N460</f>
        <v>0</v>
      </c>
      <c r="F2936" s="34">
        <f>'SOW Units'!G460</f>
        <v>1069.6400000000001</v>
      </c>
      <c r="G2936" s="244">
        <f t="shared" si="610"/>
        <v>0</v>
      </c>
      <c r="H2936" s="85">
        <v>0</v>
      </c>
      <c r="I2936" s="360">
        <f t="shared" si="611"/>
        <v>0</v>
      </c>
      <c r="J2936" s="89">
        <v>0</v>
      </c>
      <c r="K2936" s="244">
        <f t="shared" si="605"/>
        <v>0</v>
      </c>
      <c r="L2936" s="93">
        <f t="shared" si="612"/>
        <v>0</v>
      </c>
      <c r="M2936" s="375">
        <f t="shared" si="613"/>
        <v>0</v>
      </c>
      <c r="N2936" s="225" t="b">
        <f t="shared" si="600"/>
        <v>0</v>
      </c>
      <c r="O2936" s="36"/>
      <c r="P2936" s="36"/>
      <c r="Q2936" s="36"/>
      <c r="R2936" s="36"/>
    </row>
    <row r="2937" spans="1:18" s="8" customFormat="1" ht="32.25" hidden="1" customHeight="1" x14ac:dyDescent="0.35">
      <c r="A2937" s="122" t="str">
        <f>'SOW Units'!B461</f>
        <v>21-28.</v>
      </c>
      <c r="B2937" s="542" t="str">
        <f>IF('SOW Units'!C461="","",'SOW Units'!C461)</f>
        <v>P.E. Review, Evaluation and Certification of a Level 4 Limited Scope Remedial Action Plan or RAP Modification Plan</v>
      </c>
      <c r="C2937" s="543"/>
      <c r="D2937" s="57" t="str">
        <f>IF('SOW Units'!E461="","",'SOW Units'!E461)</f>
        <v>Per Plan</v>
      </c>
      <c r="E2937" s="82">
        <f>'SOW Units'!N461</f>
        <v>0</v>
      </c>
      <c r="F2937" s="34">
        <f>'SOW Units'!G461</f>
        <v>802.23</v>
      </c>
      <c r="G2937" s="244">
        <f t="shared" si="610"/>
        <v>0</v>
      </c>
      <c r="H2937" s="85">
        <v>0</v>
      </c>
      <c r="I2937" s="360">
        <f t="shared" si="611"/>
        <v>0</v>
      </c>
      <c r="J2937" s="89">
        <v>0</v>
      </c>
      <c r="K2937" s="244">
        <f t="shared" ref="K2937:K2976" si="614">$F2937*J2937</f>
        <v>0</v>
      </c>
      <c r="L2937" s="93">
        <f t="shared" si="612"/>
        <v>0</v>
      </c>
      <c r="M2937" s="375">
        <f t="shared" si="613"/>
        <v>0</v>
      </c>
      <c r="N2937" s="225" t="b">
        <f t="shared" si="600"/>
        <v>0</v>
      </c>
      <c r="O2937" s="36"/>
      <c r="P2937" s="36"/>
      <c r="Q2937" s="36"/>
      <c r="R2937" s="36"/>
    </row>
    <row r="2938" spans="1:18" s="8" customFormat="1" ht="16.5" hidden="1" customHeight="1" x14ac:dyDescent="0.35">
      <c r="A2938" s="122" t="str">
        <f>'SOW Units'!B462</f>
        <v>21-29.</v>
      </c>
      <c r="B2938" s="542" t="str">
        <f>IF('SOW Units'!C462="","",'SOW Units'!C462)</f>
        <v>P.E. Review, Evaluation and Certification of As-Built Drawings (P.E. sealed red lined modifications)</v>
      </c>
      <c r="C2938" s="543"/>
      <c r="D2938" s="57" t="str">
        <f>IF('SOW Units'!E462="","",'SOW Units'!E462)</f>
        <v>Per Set of Drawings</v>
      </c>
      <c r="E2938" s="82">
        <f>'SOW Units'!N462</f>
        <v>0</v>
      </c>
      <c r="F2938" s="34">
        <f>'SOW Units'!G462</f>
        <v>133.69</v>
      </c>
      <c r="G2938" s="244">
        <f t="shared" si="610"/>
        <v>0</v>
      </c>
      <c r="H2938" s="85">
        <v>0</v>
      </c>
      <c r="I2938" s="360">
        <f t="shared" si="611"/>
        <v>0</v>
      </c>
      <c r="J2938" s="89">
        <v>0</v>
      </c>
      <c r="K2938" s="244">
        <f t="shared" si="614"/>
        <v>0</v>
      </c>
      <c r="L2938" s="93">
        <f t="shared" si="612"/>
        <v>0</v>
      </c>
      <c r="M2938" s="375">
        <f t="shared" si="613"/>
        <v>0</v>
      </c>
      <c r="N2938" s="225" t="b">
        <f t="shared" si="600"/>
        <v>0</v>
      </c>
      <c r="O2938" s="36"/>
      <c r="P2938" s="36"/>
      <c r="Q2938" s="36"/>
      <c r="R2938" s="36"/>
    </row>
    <row r="2939" spans="1:18" s="8" customFormat="1" ht="32.25" hidden="1" customHeight="1" x14ac:dyDescent="0.35">
      <c r="A2939" s="122" t="str">
        <f>'SOW Units'!B463</f>
        <v>21-30.</v>
      </c>
      <c r="B2939" s="542" t="str">
        <f>IF('SOW Units'!C463="","",'SOW Units'!C463)</f>
        <v>P.E. Review, Evaluation and Certification of a Remedial Action Startup Report That Includes a Recommendation for System Modification or Significant Change in the Course of Action</v>
      </c>
      <c r="C2939" s="543"/>
      <c r="D2939" s="57" t="str">
        <f>IF('SOW Units'!E463="","",'SOW Units'!E463)</f>
        <v>Per Report</v>
      </c>
      <c r="E2939" s="82">
        <f>'SOW Units'!N463</f>
        <v>0</v>
      </c>
      <c r="F2939" s="34">
        <f>'SOW Units'!G463</f>
        <v>401.11</v>
      </c>
      <c r="G2939" s="244">
        <f t="shared" si="610"/>
        <v>0</v>
      </c>
      <c r="H2939" s="85">
        <v>0</v>
      </c>
      <c r="I2939" s="360">
        <f t="shared" si="611"/>
        <v>0</v>
      </c>
      <c r="J2939" s="89">
        <v>0</v>
      </c>
      <c r="K2939" s="244">
        <f t="shared" si="614"/>
        <v>0</v>
      </c>
      <c r="L2939" s="93">
        <f t="shared" si="612"/>
        <v>0</v>
      </c>
      <c r="M2939" s="375">
        <f t="shared" si="613"/>
        <v>0</v>
      </c>
      <c r="N2939" s="225" t="b">
        <f t="shared" si="600"/>
        <v>0</v>
      </c>
      <c r="O2939" s="36"/>
      <c r="P2939" s="36"/>
      <c r="Q2939" s="36"/>
      <c r="R2939" s="36"/>
    </row>
    <row r="2940" spans="1:18" s="8" customFormat="1" ht="32.25" hidden="1" customHeight="1" x14ac:dyDescent="0.35">
      <c r="A2940" s="122" t="str">
        <f>'SOW Units'!B464</f>
        <v>21-31.</v>
      </c>
      <c r="B2940" s="542" t="str">
        <f>IF('SOW Units'!C464="","",'SOW Units'!C464)</f>
        <v>P.E. Review, Evaluation and Certification of a Non-Annual Operation and Maintenance Report That Includes Significant Proposed Changes to the Approved RAP</v>
      </c>
      <c r="C2940" s="543"/>
      <c r="D2940" s="57" t="str">
        <f>IF('SOW Units'!E464="","",'SOW Units'!E464)</f>
        <v>Per Report</v>
      </c>
      <c r="E2940" s="82">
        <f>'SOW Units'!N464</f>
        <v>0</v>
      </c>
      <c r="F2940" s="34">
        <f>'SOW Units'!G464</f>
        <v>267.39999999999998</v>
      </c>
      <c r="G2940" s="244">
        <f t="shared" si="610"/>
        <v>0</v>
      </c>
      <c r="H2940" s="85">
        <v>0</v>
      </c>
      <c r="I2940" s="360">
        <f t="shared" si="611"/>
        <v>0</v>
      </c>
      <c r="J2940" s="89">
        <v>0</v>
      </c>
      <c r="K2940" s="244">
        <f t="shared" si="614"/>
        <v>0</v>
      </c>
      <c r="L2940" s="93">
        <f t="shared" si="612"/>
        <v>0</v>
      </c>
      <c r="M2940" s="375">
        <f t="shared" si="613"/>
        <v>0</v>
      </c>
      <c r="N2940" s="225" t="b">
        <f t="shared" si="600"/>
        <v>0</v>
      </c>
      <c r="O2940" s="36"/>
      <c r="P2940" s="36"/>
      <c r="Q2940" s="36"/>
      <c r="R2940" s="36"/>
    </row>
    <row r="2941" spans="1:18" s="8" customFormat="1" ht="16.5" hidden="1" customHeight="1" x14ac:dyDescent="0.35">
      <c r="A2941" s="122" t="str">
        <f>'SOW Units'!B465</f>
        <v>21-32.</v>
      </c>
      <c r="B2941" s="542" t="str">
        <f>IF('SOW Units'!C465="","",'SOW Units'!C465)</f>
        <v>P.E. Review, Evaluation and Certification of an Annual Operation and Maintenance Report</v>
      </c>
      <c r="C2941" s="543"/>
      <c r="D2941" s="57" t="str">
        <f>IF('SOW Units'!E465="","",'SOW Units'!E465)</f>
        <v>Per Report</v>
      </c>
      <c r="E2941" s="82">
        <f>'SOW Units'!N465</f>
        <v>0</v>
      </c>
      <c r="F2941" s="34">
        <f>'SOW Units'!G465</f>
        <v>534.80999999999995</v>
      </c>
      <c r="G2941" s="244">
        <f t="shared" si="610"/>
        <v>0</v>
      </c>
      <c r="H2941" s="85">
        <v>0</v>
      </c>
      <c r="I2941" s="360">
        <f t="shared" si="611"/>
        <v>0</v>
      </c>
      <c r="J2941" s="89">
        <v>0</v>
      </c>
      <c r="K2941" s="244">
        <f t="shared" si="614"/>
        <v>0</v>
      </c>
      <c r="L2941" s="93">
        <f t="shared" si="612"/>
        <v>0</v>
      </c>
      <c r="M2941" s="375">
        <f t="shared" si="613"/>
        <v>0</v>
      </c>
      <c r="N2941" s="225" t="b">
        <f t="shared" si="600"/>
        <v>0</v>
      </c>
      <c r="O2941" s="36"/>
      <c r="P2941" s="36"/>
      <c r="Q2941" s="36"/>
      <c r="R2941" s="36"/>
    </row>
    <row r="2942" spans="1:18" s="8" customFormat="1" ht="16.5" hidden="1" customHeight="1" x14ac:dyDescent="0.35">
      <c r="A2942" s="122" t="str">
        <f>'SOW Units'!B466</f>
        <v>21-33.</v>
      </c>
      <c r="B2942" s="542" t="str">
        <f>IF('SOW Units'!C466="","",'SOW Units'!C466)</f>
        <v>P.G or P.E. Review, Evaluation and Certification of a Remedial Action General Report</v>
      </c>
      <c r="C2942" s="543"/>
      <c r="D2942" s="57" t="str">
        <f>IF('SOW Units'!E466="","",'SOW Units'!E466)</f>
        <v>Per Report</v>
      </c>
      <c r="E2942" s="82">
        <f>'SOW Units'!N466</f>
        <v>0</v>
      </c>
      <c r="F2942" s="34">
        <f>'SOW Units'!G466</f>
        <v>133.69</v>
      </c>
      <c r="G2942" s="244">
        <f t="shared" si="610"/>
        <v>0</v>
      </c>
      <c r="H2942" s="85">
        <v>0</v>
      </c>
      <c r="I2942" s="360">
        <f t="shared" si="611"/>
        <v>0</v>
      </c>
      <c r="J2942" s="89">
        <v>0</v>
      </c>
      <c r="K2942" s="244">
        <f t="shared" si="614"/>
        <v>0</v>
      </c>
      <c r="L2942" s="93">
        <f t="shared" si="612"/>
        <v>0</v>
      </c>
      <c r="M2942" s="375">
        <f t="shared" si="613"/>
        <v>0</v>
      </c>
      <c r="N2942" s="225" t="b">
        <f t="shared" si="600"/>
        <v>0</v>
      </c>
      <c r="O2942" s="36"/>
      <c r="P2942" s="36"/>
      <c r="Q2942" s="36"/>
      <c r="R2942" s="36"/>
    </row>
    <row r="2943" spans="1:18" s="8" customFormat="1" ht="32.25" hidden="1" customHeight="1" x14ac:dyDescent="0.35">
      <c r="A2943" s="122" t="str">
        <f>'SOW Units'!B467</f>
        <v>21-34.</v>
      </c>
      <c r="B2943" s="542" t="str">
        <f>IF('SOW Units'!C467="","",'SOW Units'!C467)</f>
        <v>P.G or P.E. Review, Evaluation and Certification of an Interim Remedial Action Report That Includes a Recommendation for System Modification or Significant Change in the Course of Action</v>
      </c>
      <c r="C2943" s="543"/>
      <c r="D2943" s="57" t="str">
        <f>IF('SOW Units'!E467="","",'SOW Units'!E467)</f>
        <v>Per Report</v>
      </c>
      <c r="E2943" s="82">
        <f>'SOW Units'!N467</f>
        <v>0</v>
      </c>
      <c r="F2943" s="34">
        <f>'SOW Units'!G467</f>
        <v>133.69</v>
      </c>
      <c r="G2943" s="244">
        <f t="shared" si="610"/>
        <v>0</v>
      </c>
      <c r="H2943" s="85">
        <v>0</v>
      </c>
      <c r="I2943" s="360">
        <f t="shared" si="611"/>
        <v>0</v>
      </c>
      <c r="J2943" s="89">
        <v>0</v>
      </c>
      <c r="K2943" s="244">
        <f t="shared" si="614"/>
        <v>0</v>
      </c>
      <c r="L2943" s="93">
        <f t="shared" si="612"/>
        <v>0</v>
      </c>
      <c r="M2943" s="375">
        <f t="shared" si="613"/>
        <v>0</v>
      </c>
      <c r="N2943" s="225" t="b">
        <f t="shared" si="600"/>
        <v>0</v>
      </c>
      <c r="O2943" s="36"/>
      <c r="P2943" s="36"/>
      <c r="Q2943" s="36"/>
      <c r="R2943" s="36"/>
    </row>
    <row r="2944" spans="1:18" s="8" customFormat="1" ht="16.5" hidden="1" customHeight="1" x14ac:dyDescent="0.35">
      <c r="A2944" s="122" t="str">
        <f>'SOW Units'!B468</f>
        <v>21-35.</v>
      </c>
      <c r="B2944" s="542" t="str">
        <f>IF('SOW Units'!C468="","",'SOW Units'!C468)</f>
        <v>P.E. Review, Evaluation, and Certification of Construction Drawings</v>
      </c>
      <c r="C2944" s="543"/>
      <c r="D2944" s="57" t="str">
        <f>IF('SOW Units'!E468="","",'SOW Units'!E468)</f>
        <v>Per Set of Drawings</v>
      </c>
      <c r="E2944" s="82">
        <f>'SOW Units'!N468</f>
        <v>0</v>
      </c>
      <c r="F2944" s="34">
        <f>'SOW Units'!G468</f>
        <v>267.39999999999998</v>
      </c>
      <c r="G2944" s="244">
        <f t="shared" si="610"/>
        <v>0</v>
      </c>
      <c r="H2944" s="85">
        <v>0</v>
      </c>
      <c r="I2944" s="360">
        <f t="shared" si="611"/>
        <v>0</v>
      </c>
      <c r="J2944" s="89">
        <v>0</v>
      </c>
      <c r="K2944" s="244">
        <f t="shared" si="614"/>
        <v>0</v>
      </c>
      <c r="L2944" s="93">
        <f t="shared" si="612"/>
        <v>0</v>
      </c>
      <c r="M2944" s="375">
        <f t="shared" si="613"/>
        <v>0</v>
      </c>
      <c r="N2944" s="225" t="b">
        <f t="shared" si="600"/>
        <v>0</v>
      </c>
      <c r="O2944" s="36"/>
      <c r="P2944" s="36"/>
      <c r="Q2944" s="36"/>
      <c r="R2944" s="36"/>
    </row>
    <row r="2945" spans="1:18" s="9" customFormat="1" ht="16.5" hidden="1" customHeight="1" x14ac:dyDescent="0.35">
      <c r="A2945" s="122" t="str">
        <f>'SOW Units'!B469</f>
        <v>21-36.</v>
      </c>
      <c r="B2945" s="542" t="str">
        <f>IF('SOW Units'!C469="","",'SOW Units'!C469)</f>
        <v>P.E. Review, Evaluation, and Certification of Annual PARM Report</v>
      </c>
      <c r="C2945" s="543"/>
      <c r="D2945" s="57" t="str">
        <f>IF('SOW Units'!E469="","",'SOW Units'!E469)</f>
        <v>Per Report</v>
      </c>
      <c r="E2945" s="82">
        <f>'SOW Units'!N469</f>
        <v>0</v>
      </c>
      <c r="F2945" s="34">
        <f>'SOW Units'!G469</f>
        <v>267.39999999999998</v>
      </c>
      <c r="G2945" s="244">
        <f t="shared" si="610"/>
        <v>0</v>
      </c>
      <c r="H2945" s="85">
        <v>0</v>
      </c>
      <c r="I2945" s="360">
        <f t="shared" si="611"/>
        <v>0</v>
      </c>
      <c r="J2945" s="89">
        <v>0</v>
      </c>
      <c r="K2945" s="244">
        <f t="shared" si="614"/>
        <v>0</v>
      </c>
      <c r="L2945" s="93">
        <f t="shared" si="612"/>
        <v>0</v>
      </c>
      <c r="M2945" s="375">
        <f t="shared" si="613"/>
        <v>0</v>
      </c>
      <c r="N2945" s="225" t="b">
        <f t="shared" si="600"/>
        <v>0</v>
      </c>
      <c r="O2945" s="45"/>
      <c r="P2945" s="45"/>
      <c r="Q2945" s="45"/>
      <c r="R2945" s="45"/>
    </row>
    <row r="2946" spans="1:18" s="8" customFormat="1" ht="16.5" hidden="1" customHeight="1" x14ac:dyDescent="0.35">
      <c r="A2946" s="210" t="str">
        <f>'SOW Units'!B470</f>
        <v>22.</v>
      </c>
      <c r="B2946" s="544" t="str">
        <f>IF('SOW Units'!C470="","",'SOW Units'!C470)</f>
        <v>MISCELLANEOUS ITEMS</v>
      </c>
      <c r="C2946" s="545"/>
      <c r="D2946" s="354" t="str">
        <f>IF('SOW Units'!E470="","",'SOW Units'!E470)</f>
        <v>'</v>
      </c>
      <c r="E2946" s="212"/>
      <c r="F2946" s="199"/>
      <c r="G2946" s="213"/>
      <c r="H2946" s="214"/>
      <c r="I2946" s="362"/>
      <c r="J2946" s="215"/>
      <c r="K2946" s="213"/>
      <c r="L2946" s="216"/>
      <c r="M2946" s="376"/>
      <c r="N2946" s="225" t="b">
        <f t="shared" si="600"/>
        <v>0</v>
      </c>
      <c r="O2946" s="36"/>
      <c r="P2946" s="36"/>
      <c r="Q2946" s="36"/>
      <c r="R2946" s="36"/>
    </row>
    <row r="2947" spans="1:18" s="8" customFormat="1" ht="33" hidden="1" customHeight="1" x14ac:dyDescent="0.35">
      <c r="A2947" s="122" t="str">
        <f>'SOW Units'!B471</f>
        <v>22-1.</v>
      </c>
      <c r="B2947" s="542" t="str">
        <f>IF('SOW Units'!C471="","",'SOW Units'!C471)</f>
        <v/>
      </c>
      <c r="C2947" s="543"/>
      <c r="D2947" s="57" t="str">
        <f>IF('SOW Units'!E471="","",'SOW Units'!E471)</f>
        <v>Reimbursable*</v>
      </c>
      <c r="E2947" s="82">
        <f>'SOW Units'!N471</f>
        <v>0</v>
      </c>
      <c r="F2947" s="34">
        <f>'SOW Units'!G471</f>
        <v>1</v>
      </c>
      <c r="G2947" s="244">
        <f t="shared" ref="G2947:G2976" si="615">$F2947*E2947</f>
        <v>0</v>
      </c>
      <c r="H2947" s="85">
        <v>0</v>
      </c>
      <c r="I2947" s="360">
        <f t="shared" ref="I2947:I2976" si="616">H2947*F2947</f>
        <v>0</v>
      </c>
      <c r="J2947" s="89">
        <v>0</v>
      </c>
      <c r="K2947" s="244">
        <f t="shared" si="614"/>
        <v>0</v>
      </c>
      <c r="L2947" s="93">
        <f t="shared" ref="L2947:L2976" si="617">E2947-H2947-J2947</f>
        <v>0</v>
      </c>
      <c r="M2947" s="375">
        <f t="shared" ref="M2947:M2976" si="618">G2947-I2947-K2947</f>
        <v>0</v>
      </c>
      <c r="N2947" s="225" t="b">
        <f t="shared" si="600"/>
        <v>0</v>
      </c>
      <c r="O2947" s="36"/>
      <c r="P2947" s="36"/>
      <c r="Q2947" s="36"/>
      <c r="R2947" s="36"/>
    </row>
    <row r="2948" spans="1:18" s="8" customFormat="1" ht="33" hidden="1" customHeight="1" x14ac:dyDescent="0.35">
      <c r="A2948" s="122" t="str">
        <f>'SOW Units'!B472</f>
        <v>22-2.</v>
      </c>
      <c r="B2948" s="542" t="str">
        <f>IF('SOW Units'!C472="","",'SOW Units'!C472)</f>
        <v/>
      </c>
      <c r="C2948" s="543"/>
      <c r="D2948" s="57" t="str">
        <f>IF('SOW Units'!E472="","",'SOW Units'!E472)</f>
        <v>Reimbursable*</v>
      </c>
      <c r="E2948" s="82">
        <f>'SOW Units'!N472</f>
        <v>0</v>
      </c>
      <c r="F2948" s="34">
        <f>'SOW Units'!G472</f>
        <v>1</v>
      </c>
      <c r="G2948" s="244">
        <f t="shared" si="615"/>
        <v>0</v>
      </c>
      <c r="H2948" s="85">
        <v>0</v>
      </c>
      <c r="I2948" s="360">
        <f t="shared" si="616"/>
        <v>0</v>
      </c>
      <c r="J2948" s="89">
        <v>0</v>
      </c>
      <c r="K2948" s="244">
        <f t="shared" si="614"/>
        <v>0</v>
      </c>
      <c r="L2948" s="93">
        <f t="shared" si="617"/>
        <v>0</v>
      </c>
      <c r="M2948" s="375">
        <f t="shared" si="618"/>
        <v>0</v>
      </c>
      <c r="N2948" s="225" t="b">
        <f t="shared" si="600"/>
        <v>0</v>
      </c>
      <c r="O2948" s="36"/>
      <c r="P2948" s="36"/>
      <c r="Q2948" s="36"/>
      <c r="R2948" s="36"/>
    </row>
    <row r="2949" spans="1:18" s="8" customFormat="1" ht="33" hidden="1" customHeight="1" x14ac:dyDescent="0.35">
      <c r="A2949" s="122" t="str">
        <f>'SOW Units'!B473</f>
        <v>22-3.</v>
      </c>
      <c r="B2949" s="542" t="str">
        <f>IF('SOW Units'!C473="","",'SOW Units'!C473)</f>
        <v/>
      </c>
      <c r="C2949" s="543"/>
      <c r="D2949" s="57" t="str">
        <f>IF('SOW Units'!E473="","",'SOW Units'!E473)</f>
        <v>Reimbursable*</v>
      </c>
      <c r="E2949" s="82">
        <f>'SOW Units'!N473</f>
        <v>0</v>
      </c>
      <c r="F2949" s="34">
        <f>'SOW Units'!G473</f>
        <v>1</v>
      </c>
      <c r="G2949" s="244">
        <f t="shared" si="615"/>
        <v>0</v>
      </c>
      <c r="H2949" s="85">
        <v>0</v>
      </c>
      <c r="I2949" s="360">
        <f t="shared" si="616"/>
        <v>0</v>
      </c>
      <c r="J2949" s="89">
        <v>0</v>
      </c>
      <c r="K2949" s="244">
        <f t="shared" si="614"/>
        <v>0</v>
      </c>
      <c r="L2949" s="93">
        <f t="shared" si="617"/>
        <v>0</v>
      </c>
      <c r="M2949" s="375">
        <f t="shared" si="618"/>
        <v>0</v>
      </c>
      <c r="N2949" s="225" t="b">
        <f t="shared" si="600"/>
        <v>0</v>
      </c>
      <c r="O2949" s="36"/>
      <c r="P2949" s="36"/>
      <c r="Q2949" s="36"/>
      <c r="R2949" s="36"/>
    </row>
    <row r="2950" spans="1:18" s="8" customFormat="1" ht="33" hidden="1" customHeight="1" x14ac:dyDescent="0.35">
      <c r="A2950" s="122" t="str">
        <f>'SOW Units'!B474</f>
        <v>22-4.</v>
      </c>
      <c r="B2950" s="542" t="str">
        <f>IF('SOW Units'!C474="","",'SOW Units'!C474)</f>
        <v/>
      </c>
      <c r="C2950" s="543"/>
      <c r="D2950" s="57" t="str">
        <f>IF('SOW Units'!E474="","",'SOW Units'!E474)</f>
        <v>Reimbursable*</v>
      </c>
      <c r="E2950" s="82">
        <f>'SOW Units'!N474</f>
        <v>0</v>
      </c>
      <c r="F2950" s="34">
        <f>'SOW Units'!G474</f>
        <v>1</v>
      </c>
      <c r="G2950" s="244">
        <f t="shared" si="615"/>
        <v>0</v>
      </c>
      <c r="H2950" s="85">
        <v>0</v>
      </c>
      <c r="I2950" s="360">
        <f t="shared" si="616"/>
        <v>0</v>
      </c>
      <c r="J2950" s="89">
        <v>0</v>
      </c>
      <c r="K2950" s="244">
        <f t="shared" si="614"/>
        <v>0</v>
      </c>
      <c r="L2950" s="93">
        <f t="shared" si="617"/>
        <v>0</v>
      </c>
      <c r="M2950" s="375">
        <f t="shared" si="618"/>
        <v>0</v>
      </c>
      <c r="N2950" s="225" t="b">
        <f t="shared" si="600"/>
        <v>0</v>
      </c>
      <c r="O2950" s="36"/>
      <c r="P2950" s="36"/>
      <c r="Q2950" s="36"/>
      <c r="R2950" s="36"/>
    </row>
    <row r="2951" spans="1:18" s="8" customFormat="1" ht="33" hidden="1" customHeight="1" x14ac:dyDescent="0.35">
      <c r="A2951" s="122" t="str">
        <f>'SOW Units'!B475</f>
        <v>22-5.</v>
      </c>
      <c r="B2951" s="542" t="str">
        <f>IF('SOW Units'!C475="","",'SOW Units'!C475)</f>
        <v/>
      </c>
      <c r="C2951" s="543"/>
      <c r="D2951" s="57" t="str">
        <f>IF('SOW Units'!E475="","",'SOW Units'!E475)</f>
        <v>Reimbursable*</v>
      </c>
      <c r="E2951" s="82">
        <f>'SOW Units'!N475</f>
        <v>0</v>
      </c>
      <c r="F2951" s="34">
        <f>'SOW Units'!G475</f>
        <v>1</v>
      </c>
      <c r="G2951" s="244">
        <f t="shared" si="615"/>
        <v>0</v>
      </c>
      <c r="H2951" s="85">
        <v>0</v>
      </c>
      <c r="I2951" s="360">
        <f t="shared" si="616"/>
        <v>0</v>
      </c>
      <c r="J2951" s="89">
        <v>0</v>
      </c>
      <c r="K2951" s="244">
        <f t="shared" si="614"/>
        <v>0</v>
      </c>
      <c r="L2951" s="93">
        <f t="shared" si="617"/>
        <v>0</v>
      </c>
      <c r="M2951" s="375">
        <f t="shared" si="618"/>
        <v>0</v>
      </c>
      <c r="N2951" s="225" t="b">
        <f t="shared" si="600"/>
        <v>0</v>
      </c>
      <c r="O2951" s="36"/>
      <c r="P2951" s="36"/>
      <c r="Q2951" s="36"/>
      <c r="R2951" s="36"/>
    </row>
    <row r="2952" spans="1:18" s="8" customFormat="1" ht="33" hidden="1" customHeight="1" x14ac:dyDescent="0.35">
      <c r="A2952" s="122" t="str">
        <f>'SOW Units'!B476</f>
        <v>22-6.</v>
      </c>
      <c r="B2952" s="542" t="str">
        <f>IF('SOW Units'!C476="","",'SOW Units'!C476)</f>
        <v/>
      </c>
      <c r="C2952" s="543"/>
      <c r="D2952" s="57" t="str">
        <f>IF('SOW Units'!E476="","",'SOW Units'!E476)</f>
        <v>Reimbursable*</v>
      </c>
      <c r="E2952" s="82">
        <f>'SOW Units'!N476</f>
        <v>0</v>
      </c>
      <c r="F2952" s="34">
        <f>'SOW Units'!G476</f>
        <v>1</v>
      </c>
      <c r="G2952" s="244">
        <f t="shared" si="615"/>
        <v>0</v>
      </c>
      <c r="H2952" s="85">
        <v>0</v>
      </c>
      <c r="I2952" s="360">
        <f t="shared" si="616"/>
        <v>0</v>
      </c>
      <c r="J2952" s="89">
        <v>0</v>
      </c>
      <c r="K2952" s="244">
        <f t="shared" si="614"/>
        <v>0</v>
      </c>
      <c r="L2952" s="93">
        <f t="shared" si="617"/>
        <v>0</v>
      </c>
      <c r="M2952" s="375">
        <f t="shared" si="618"/>
        <v>0</v>
      </c>
      <c r="N2952" s="225" t="b">
        <f t="shared" si="600"/>
        <v>0</v>
      </c>
      <c r="O2952" s="36"/>
      <c r="P2952" s="36"/>
      <c r="Q2952" s="36"/>
      <c r="R2952" s="36"/>
    </row>
    <row r="2953" spans="1:18" s="8" customFormat="1" ht="33" hidden="1" customHeight="1" x14ac:dyDescent="0.35">
      <c r="A2953" s="122" t="str">
        <f>'SOW Units'!B477</f>
        <v>22-7.</v>
      </c>
      <c r="B2953" s="542" t="str">
        <f>IF('SOW Units'!C477="","",'SOW Units'!C477)</f>
        <v/>
      </c>
      <c r="C2953" s="543"/>
      <c r="D2953" s="57" t="str">
        <f>IF('SOW Units'!E477="","",'SOW Units'!E477)</f>
        <v>Reimbursable*</v>
      </c>
      <c r="E2953" s="82">
        <f>'SOW Units'!N477</f>
        <v>0</v>
      </c>
      <c r="F2953" s="34">
        <f>'SOW Units'!G477</f>
        <v>1</v>
      </c>
      <c r="G2953" s="244">
        <f t="shared" si="615"/>
        <v>0</v>
      </c>
      <c r="H2953" s="85">
        <v>0</v>
      </c>
      <c r="I2953" s="360">
        <f t="shared" si="616"/>
        <v>0</v>
      </c>
      <c r="J2953" s="89">
        <v>0</v>
      </c>
      <c r="K2953" s="244">
        <f t="shared" si="614"/>
        <v>0</v>
      </c>
      <c r="L2953" s="93">
        <f t="shared" si="617"/>
        <v>0</v>
      </c>
      <c r="M2953" s="375">
        <f t="shared" si="618"/>
        <v>0</v>
      </c>
      <c r="N2953" s="225" t="b">
        <f t="shared" si="600"/>
        <v>0</v>
      </c>
      <c r="O2953" s="36"/>
      <c r="P2953" s="36"/>
      <c r="Q2953" s="36"/>
      <c r="R2953" s="36"/>
    </row>
    <row r="2954" spans="1:18" s="8" customFormat="1" ht="33" hidden="1" customHeight="1" x14ac:dyDescent="0.35">
      <c r="A2954" s="122" t="str">
        <f>'SOW Units'!B478</f>
        <v>22-8.</v>
      </c>
      <c r="B2954" s="542" t="str">
        <f>IF('SOW Units'!C478="","",'SOW Units'!C478)</f>
        <v/>
      </c>
      <c r="C2954" s="543"/>
      <c r="D2954" s="57" t="str">
        <f>IF('SOW Units'!E478="","",'SOW Units'!E478)</f>
        <v>Reimbursable*</v>
      </c>
      <c r="E2954" s="82">
        <f>'SOW Units'!N478</f>
        <v>0</v>
      </c>
      <c r="F2954" s="34">
        <f>'SOW Units'!G478</f>
        <v>1</v>
      </c>
      <c r="G2954" s="244">
        <f t="shared" si="615"/>
        <v>0</v>
      </c>
      <c r="H2954" s="85">
        <v>0</v>
      </c>
      <c r="I2954" s="360">
        <f t="shared" si="616"/>
        <v>0</v>
      </c>
      <c r="J2954" s="89">
        <v>0</v>
      </c>
      <c r="K2954" s="244">
        <f t="shared" si="614"/>
        <v>0</v>
      </c>
      <c r="L2954" s="93">
        <f t="shared" si="617"/>
        <v>0</v>
      </c>
      <c r="M2954" s="375">
        <f t="shared" si="618"/>
        <v>0</v>
      </c>
      <c r="N2954" s="225" t="b">
        <f t="shared" si="600"/>
        <v>0</v>
      </c>
      <c r="O2954" s="36"/>
      <c r="P2954" s="36"/>
      <c r="Q2954" s="36"/>
      <c r="R2954" s="36"/>
    </row>
    <row r="2955" spans="1:18" s="8" customFormat="1" ht="33" hidden="1" customHeight="1" x14ac:dyDescent="0.35">
      <c r="A2955" s="122" t="str">
        <f>'SOW Units'!B479</f>
        <v>22-9.</v>
      </c>
      <c r="B2955" s="542" t="str">
        <f>IF('SOW Units'!C479="","",'SOW Units'!C479)</f>
        <v/>
      </c>
      <c r="C2955" s="543"/>
      <c r="D2955" s="57" t="str">
        <f>IF('SOW Units'!E479="","",'SOW Units'!E479)</f>
        <v>Reimbursable*</v>
      </c>
      <c r="E2955" s="82">
        <f>'SOW Units'!N479</f>
        <v>0</v>
      </c>
      <c r="F2955" s="34">
        <f>'SOW Units'!G479</f>
        <v>1</v>
      </c>
      <c r="G2955" s="244">
        <f t="shared" si="615"/>
        <v>0</v>
      </c>
      <c r="H2955" s="85">
        <v>0</v>
      </c>
      <c r="I2955" s="360">
        <f t="shared" si="616"/>
        <v>0</v>
      </c>
      <c r="J2955" s="89">
        <v>0</v>
      </c>
      <c r="K2955" s="244">
        <f t="shared" si="614"/>
        <v>0</v>
      </c>
      <c r="L2955" s="93">
        <f t="shared" si="617"/>
        <v>0</v>
      </c>
      <c r="M2955" s="375">
        <f t="shared" si="618"/>
        <v>0</v>
      </c>
      <c r="N2955" s="225" t="b">
        <f t="shared" si="600"/>
        <v>0</v>
      </c>
      <c r="O2955" s="36"/>
      <c r="P2955" s="36"/>
      <c r="Q2955" s="36"/>
      <c r="R2955" s="36"/>
    </row>
    <row r="2956" spans="1:18" s="8" customFormat="1" ht="33" hidden="1" customHeight="1" x14ac:dyDescent="0.35">
      <c r="A2956" s="122" t="str">
        <f>'SOW Units'!B480</f>
        <v>22-10.</v>
      </c>
      <c r="B2956" s="542" t="str">
        <f>IF('SOW Units'!C480="","",'SOW Units'!C480)</f>
        <v/>
      </c>
      <c r="C2956" s="543"/>
      <c r="D2956" s="57" t="str">
        <f>IF('SOW Units'!E480="","",'SOW Units'!E480)</f>
        <v>Reimbursable*</v>
      </c>
      <c r="E2956" s="82">
        <f>'SOW Units'!N480</f>
        <v>0</v>
      </c>
      <c r="F2956" s="34">
        <f>'SOW Units'!G480</f>
        <v>1</v>
      </c>
      <c r="G2956" s="244">
        <f t="shared" si="615"/>
        <v>0</v>
      </c>
      <c r="H2956" s="85">
        <v>0</v>
      </c>
      <c r="I2956" s="360">
        <f t="shared" si="616"/>
        <v>0</v>
      </c>
      <c r="J2956" s="89">
        <v>0</v>
      </c>
      <c r="K2956" s="244">
        <f t="shared" si="614"/>
        <v>0</v>
      </c>
      <c r="L2956" s="93">
        <f t="shared" si="617"/>
        <v>0</v>
      </c>
      <c r="M2956" s="375">
        <f t="shared" si="618"/>
        <v>0</v>
      </c>
      <c r="N2956" s="225" t="b">
        <f t="shared" si="600"/>
        <v>0</v>
      </c>
      <c r="O2956" s="36"/>
      <c r="P2956" s="36"/>
      <c r="Q2956" s="36"/>
      <c r="R2956" s="36"/>
    </row>
    <row r="2957" spans="1:18" s="8" customFormat="1" ht="33" hidden="1" customHeight="1" x14ac:dyDescent="0.35">
      <c r="A2957" s="122" t="str">
        <f>'SOW Units'!B481</f>
        <v>22-11.</v>
      </c>
      <c r="B2957" s="542" t="str">
        <f>IF('SOW Units'!C481="","",'SOW Units'!C481)</f>
        <v/>
      </c>
      <c r="C2957" s="543"/>
      <c r="D2957" s="57" t="str">
        <f>IF('SOW Units'!E481="","",'SOW Units'!E481)</f>
        <v>Reimbursable*</v>
      </c>
      <c r="E2957" s="82">
        <f>'SOW Units'!N481</f>
        <v>0</v>
      </c>
      <c r="F2957" s="34">
        <f>'SOW Units'!G481</f>
        <v>1</v>
      </c>
      <c r="G2957" s="244">
        <f t="shared" si="615"/>
        <v>0</v>
      </c>
      <c r="H2957" s="85">
        <v>0</v>
      </c>
      <c r="I2957" s="360">
        <f t="shared" si="616"/>
        <v>0</v>
      </c>
      <c r="J2957" s="89">
        <v>0</v>
      </c>
      <c r="K2957" s="244">
        <f t="shared" si="614"/>
        <v>0</v>
      </c>
      <c r="L2957" s="93">
        <f t="shared" si="617"/>
        <v>0</v>
      </c>
      <c r="M2957" s="375">
        <f t="shared" si="618"/>
        <v>0</v>
      </c>
      <c r="N2957" s="225" t="b">
        <f t="shared" si="600"/>
        <v>0</v>
      </c>
      <c r="O2957" s="36"/>
      <c r="P2957" s="36"/>
      <c r="Q2957" s="36"/>
      <c r="R2957" s="36"/>
    </row>
    <row r="2958" spans="1:18" s="8" customFormat="1" ht="33" hidden="1" customHeight="1" x14ac:dyDescent="0.35">
      <c r="A2958" s="122" t="str">
        <f>'SOW Units'!B482</f>
        <v>22-12.</v>
      </c>
      <c r="B2958" s="542" t="str">
        <f>IF('SOW Units'!C482="","",'SOW Units'!C482)</f>
        <v/>
      </c>
      <c r="C2958" s="543"/>
      <c r="D2958" s="57" t="str">
        <f>IF('SOW Units'!E482="","",'SOW Units'!E482)</f>
        <v>Reimbursable*</v>
      </c>
      <c r="E2958" s="82">
        <f>'SOW Units'!N482</f>
        <v>0</v>
      </c>
      <c r="F2958" s="34">
        <f>'SOW Units'!G482</f>
        <v>1</v>
      </c>
      <c r="G2958" s="244">
        <f t="shared" si="615"/>
        <v>0</v>
      </c>
      <c r="H2958" s="85">
        <v>0</v>
      </c>
      <c r="I2958" s="360">
        <f t="shared" si="616"/>
        <v>0</v>
      </c>
      <c r="J2958" s="89">
        <v>0</v>
      </c>
      <c r="K2958" s="244">
        <f t="shared" si="614"/>
        <v>0</v>
      </c>
      <c r="L2958" s="93">
        <f t="shared" si="617"/>
        <v>0</v>
      </c>
      <c r="M2958" s="375">
        <f t="shared" si="618"/>
        <v>0</v>
      </c>
      <c r="N2958" s="225" t="b">
        <f t="shared" si="600"/>
        <v>0</v>
      </c>
      <c r="O2958" s="36"/>
      <c r="P2958" s="36"/>
      <c r="Q2958" s="36"/>
      <c r="R2958" s="36"/>
    </row>
    <row r="2959" spans="1:18" s="8" customFormat="1" ht="33" hidden="1" customHeight="1" x14ac:dyDescent="0.35">
      <c r="A2959" s="122" t="str">
        <f>'SOW Units'!B483</f>
        <v>22-13.</v>
      </c>
      <c r="B2959" s="542" t="str">
        <f>IF('SOW Units'!C483="","",'SOW Units'!C483)</f>
        <v/>
      </c>
      <c r="C2959" s="543"/>
      <c r="D2959" s="57" t="str">
        <f>IF('SOW Units'!E483="","",'SOW Units'!E483)</f>
        <v>Reimbursable*</v>
      </c>
      <c r="E2959" s="82">
        <f>'SOW Units'!N483</f>
        <v>0</v>
      </c>
      <c r="F2959" s="34">
        <f>'SOW Units'!G483</f>
        <v>1</v>
      </c>
      <c r="G2959" s="244">
        <f t="shared" si="615"/>
        <v>0</v>
      </c>
      <c r="H2959" s="85">
        <v>0</v>
      </c>
      <c r="I2959" s="360">
        <f t="shared" si="616"/>
        <v>0</v>
      </c>
      <c r="J2959" s="89">
        <v>0</v>
      </c>
      <c r="K2959" s="244">
        <f t="shared" si="614"/>
        <v>0</v>
      </c>
      <c r="L2959" s="93">
        <f t="shared" si="617"/>
        <v>0</v>
      </c>
      <c r="M2959" s="375">
        <f t="shared" si="618"/>
        <v>0</v>
      </c>
      <c r="N2959" s="225" t="b">
        <f t="shared" si="600"/>
        <v>0</v>
      </c>
      <c r="O2959" s="36"/>
      <c r="P2959" s="36"/>
      <c r="Q2959" s="36"/>
      <c r="R2959" s="36"/>
    </row>
    <row r="2960" spans="1:18" s="8" customFormat="1" ht="33" hidden="1" customHeight="1" x14ac:dyDescent="0.35">
      <c r="A2960" s="122" t="str">
        <f>'SOW Units'!B484</f>
        <v>22-14.</v>
      </c>
      <c r="B2960" s="542" t="str">
        <f>IF('SOW Units'!C484="","",'SOW Units'!C484)</f>
        <v/>
      </c>
      <c r="C2960" s="543"/>
      <c r="D2960" s="57" t="str">
        <f>IF('SOW Units'!E484="","",'SOW Units'!E484)</f>
        <v>Reimbursable*</v>
      </c>
      <c r="E2960" s="82">
        <f>'SOW Units'!N484</f>
        <v>0</v>
      </c>
      <c r="F2960" s="34">
        <f>'SOW Units'!G484</f>
        <v>1</v>
      </c>
      <c r="G2960" s="244">
        <f t="shared" si="615"/>
        <v>0</v>
      </c>
      <c r="H2960" s="85">
        <v>0</v>
      </c>
      <c r="I2960" s="360">
        <f t="shared" si="616"/>
        <v>0</v>
      </c>
      <c r="J2960" s="89">
        <v>0</v>
      </c>
      <c r="K2960" s="244">
        <f t="shared" si="614"/>
        <v>0</v>
      </c>
      <c r="L2960" s="93">
        <f t="shared" si="617"/>
        <v>0</v>
      </c>
      <c r="M2960" s="375">
        <f t="shared" si="618"/>
        <v>0</v>
      </c>
      <c r="N2960" s="225" t="b">
        <f t="shared" si="600"/>
        <v>0</v>
      </c>
      <c r="O2960" s="36"/>
      <c r="P2960" s="36"/>
      <c r="Q2960" s="36"/>
      <c r="R2960" s="36"/>
    </row>
    <row r="2961" spans="1:18" s="8" customFormat="1" ht="33" hidden="1" customHeight="1" x14ac:dyDescent="0.35">
      <c r="A2961" s="122" t="str">
        <f>'SOW Units'!B485</f>
        <v>22-15.</v>
      </c>
      <c r="B2961" s="542" t="str">
        <f>IF('SOW Units'!C485="","",'SOW Units'!C485)</f>
        <v/>
      </c>
      <c r="C2961" s="543"/>
      <c r="D2961" s="57" t="str">
        <f>IF('SOW Units'!E485="","",'SOW Units'!E485)</f>
        <v>Reimbursable*</v>
      </c>
      <c r="E2961" s="82">
        <f>'SOW Units'!N485</f>
        <v>0</v>
      </c>
      <c r="F2961" s="34">
        <f>'SOW Units'!G485</f>
        <v>1</v>
      </c>
      <c r="G2961" s="244">
        <f t="shared" si="615"/>
        <v>0</v>
      </c>
      <c r="H2961" s="85">
        <v>0</v>
      </c>
      <c r="I2961" s="360">
        <f t="shared" si="616"/>
        <v>0</v>
      </c>
      <c r="J2961" s="89">
        <v>0</v>
      </c>
      <c r="K2961" s="244">
        <f t="shared" si="614"/>
        <v>0</v>
      </c>
      <c r="L2961" s="93">
        <f t="shared" si="617"/>
        <v>0</v>
      </c>
      <c r="M2961" s="375">
        <f t="shared" si="618"/>
        <v>0</v>
      </c>
      <c r="N2961" s="225" t="b">
        <f t="shared" si="600"/>
        <v>0</v>
      </c>
      <c r="O2961" s="36"/>
      <c r="P2961" s="36"/>
      <c r="Q2961" s="36"/>
      <c r="R2961" s="36"/>
    </row>
    <row r="2962" spans="1:18" s="8" customFormat="1" ht="33" hidden="1" customHeight="1" x14ac:dyDescent="0.35">
      <c r="A2962" s="122" t="str">
        <f>'SOW Units'!B486</f>
        <v>22-16.</v>
      </c>
      <c r="B2962" s="542" t="str">
        <f>IF('SOW Units'!C486="","",'SOW Units'!C486)</f>
        <v/>
      </c>
      <c r="C2962" s="543"/>
      <c r="D2962" s="57" t="str">
        <f>IF('SOW Units'!E486="","",'SOW Units'!E486)</f>
        <v>Reimbursable*</v>
      </c>
      <c r="E2962" s="82">
        <f>'SOW Units'!N486</f>
        <v>0</v>
      </c>
      <c r="F2962" s="34">
        <f>'SOW Units'!G486</f>
        <v>1</v>
      </c>
      <c r="G2962" s="244">
        <f t="shared" si="615"/>
        <v>0</v>
      </c>
      <c r="H2962" s="85">
        <v>0</v>
      </c>
      <c r="I2962" s="360">
        <f t="shared" si="616"/>
        <v>0</v>
      </c>
      <c r="J2962" s="89">
        <v>0</v>
      </c>
      <c r="K2962" s="244">
        <f t="shared" si="614"/>
        <v>0</v>
      </c>
      <c r="L2962" s="93">
        <f t="shared" si="617"/>
        <v>0</v>
      </c>
      <c r="M2962" s="375">
        <f t="shared" si="618"/>
        <v>0</v>
      </c>
      <c r="N2962" s="225" t="b">
        <f t="shared" si="600"/>
        <v>0</v>
      </c>
      <c r="O2962" s="36"/>
      <c r="P2962" s="36"/>
      <c r="Q2962" s="36"/>
      <c r="R2962" s="36"/>
    </row>
    <row r="2963" spans="1:18" s="8" customFormat="1" ht="33" hidden="1" customHeight="1" x14ac:dyDescent="0.35">
      <c r="A2963" s="122" t="str">
        <f>'SOW Units'!B487</f>
        <v>22-17.</v>
      </c>
      <c r="B2963" s="542" t="str">
        <f>IF('SOW Units'!C487="","",'SOW Units'!C487)</f>
        <v/>
      </c>
      <c r="C2963" s="543"/>
      <c r="D2963" s="57" t="str">
        <f>IF('SOW Units'!E487="","",'SOW Units'!E487)</f>
        <v>Reimbursable*</v>
      </c>
      <c r="E2963" s="82">
        <f>'SOW Units'!N487</f>
        <v>0</v>
      </c>
      <c r="F2963" s="34">
        <f>'SOW Units'!G487</f>
        <v>1</v>
      </c>
      <c r="G2963" s="244">
        <f t="shared" si="615"/>
        <v>0</v>
      </c>
      <c r="H2963" s="85">
        <v>0</v>
      </c>
      <c r="I2963" s="360">
        <f t="shared" si="616"/>
        <v>0</v>
      </c>
      <c r="J2963" s="89">
        <v>0</v>
      </c>
      <c r="K2963" s="244">
        <f t="shared" si="614"/>
        <v>0</v>
      </c>
      <c r="L2963" s="93">
        <f t="shared" si="617"/>
        <v>0</v>
      </c>
      <c r="M2963" s="375">
        <f t="shared" si="618"/>
        <v>0</v>
      </c>
      <c r="N2963" s="225" t="b">
        <f t="shared" si="600"/>
        <v>0</v>
      </c>
      <c r="O2963" s="36"/>
      <c r="P2963" s="36"/>
      <c r="Q2963" s="36"/>
      <c r="R2963" s="36"/>
    </row>
    <row r="2964" spans="1:18" s="8" customFormat="1" ht="33" hidden="1" customHeight="1" x14ac:dyDescent="0.35">
      <c r="A2964" s="122" t="str">
        <f>'SOW Units'!B488</f>
        <v>22-18.</v>
      </c>
      <c r="B2964" s="542" t="str">
        <f>IF('SOW Units'!C488="","",'SOW Units'!C488)</f>
        <v/>
      </c>
      <c r="C2964" s="543"/>
      <c r="D2964" s="57" t="str">
        <f>IF('SOW Units'!E488="","",'SOW Units'!E488)</f>
        <v>Reimbursable*</v>
      </c>
      <c r="E2964" s="82">
        <f>'SOW Units'!N488</f>
        <v>0</v>
      </c>
      <c r="F2964" s="34">
        <f>'SOW Units'!G488</f>
        <v>1</v>
      </c>
      <c r="G2964" s="244">
        <f t="shared" si="615"/>
        <v>0</v>
      </c>
      <c r="H2964" s="85">
        <v>0</v>
      </c>
      <c r="I2964" s="360">
        <f t="shared" si="616"/>
        <v>0</v>
      </c>
      <c r="J2964" s="89">
        <v>0</v>
      </c>
      <c r="K2964" s="244">
        <f t="shared" si="614"/>
        <v>0</v>
      </c>
      <c r="L2964" s="93">
        <f t="shared" si="617"/>
        <v>0</v>
      </c>
      <c r="M2964" s="375">
        <f t="shared" si="618"/>
        <v>0</v>
      </c>
      <c r="N2964" s="225" t="b">
        <f t="shared" si="600"/>
        <v>0</v>
      </c>
      <c r="O2964" s="36"/>
      <c r="P2964" s="36"/>
      <c r="Q2964" s="36"/>
      <c r="R2964" s="36"/>
    </row>
    <row r="2965" spans="1:18" s="8" customFormat="1" ht="33" hidden="1" customHeight="1" x14ac:dyDescent="0.35">
      <c r="A2965" s="122" t="str">
        <f>'SOW Units'!B489</f>
        <v>22-19.</v>
      </c>
      <c r="B2965" s="542" t="str">
        <f>IF('SOW Units'!C489="","",'SOW Units'!C489)</f>
        <v/>
      </c>
      <c r="C2965" s="543"/>
      <c r="D2965" s="57" t="str">
        <f>IF('SOW Units'!E489="","",'SOW Units'!E489)</f>
        <v>Reimbursable*</v>
      </c>
      <c r="E2965" s="82">
        <f>'SOW Units'!N489</f>
        <v>0</v>
      </c>
      <c r="F2965" s="34">
        <f>'SOW Units'!G489</f>
        <v>1</v>
      </c>
      <c r="G2965" s="244">
        <f t="shared" si="615"/>
        <v>0</v>
      </c>
      <c r="H2965" s="85">
        <v>0</v>
      </c>
      <c r="I2965" s="360">
        <f t="shared" si="616"/>
        <v>0</v>
      </c>
      <c r="J2965" s="89">
        <v>0</v>
      </c>
      <c r="K2965" s="244">
        <f t="shared" si="614"/>
        <v>0</v>
      </c>
      <c r="L2965" s="93">
        <f t="shared" si="617"/>
        <v>0</v>
      </c>
      <c r="M2965" s="375">
        <f t="shared" si="618"/>
        <v>0</v>
      </c>
      <c r="N2965" s="225" t="b">
        <f t="shared" si="600"/>
        <v>0</v>
      </c>
      <c r="O2965" s="36"/>
      <c r="P2965" s="36"/>
      <c r="Q2965" s="36"/>
      <c r="R2965" s="36"/>
    </row>
    <row r="2966" spans="1:18" s="8" customFormat="1" ht="33" hidden="1" customHeight="1" x14ac:dyDescent="0.35">
      <c r="A2966" s="122" t="str">
        <f>'SOW Units'!B490</f>
        <v>22-20.</v>
      </c>
      <c r="B2966" s="542" t="str">
        <f>IF('SOW Units'!C490="","",'SOW Units'!C490)</f>
        <v/>
      </c>
      <c r="C2966" s="543"/>
      <c r="D2966" s="57" t="str">
        <f>IF('SOW Units'!E490="","",'SOW Units'!E490)</f>
        <v>Reimbursable*</v>
      </c>
      <c r="E2966" s="82">
        <f>'SOW Units'!N490</f>
        <v>0</v>
      </c>
      <c r="F2966" s="34">
        <f>'SOW Units'!G490</f>
        <v>1</v>
      </c>
      <c r="G2966" s="244">
        <f t="shared" si="615"/>
        <v>0</v>
      </c>
      <c r="H2966" s="85">
        <v>0</v>
      </c>
      <c r="I2966" s="360">
        <f t="shared" si="616"/>
        <v>0</v>
      </c>
      <c r="J2966" s="89">
        <v>0</v>
      </c>
      <c r="K2966" s="244">
        <f t="shared" si="614"/>
        <v>0</v>
      </c>
      <c r="L2966" s="93">
        <f t="shared" si="617"/>
        <v>0</v>
      </c>
      <c r="M2966" s="375">
        <f t="shared" si="618"/>
        <v>0</v>
      </c>
      <c r="N2966" s="225" t="b">
        <f t="shared" si="600"/>
        <v>0</v>
      </c>
      <c r="O2966" s="36"/>
      <c r="P2966" s="36"/>
      <c r="Q2966" s="36"/>
      <c r="R2966" s="36"/>
    </row>
    <row r="2967" spans="1:18" s="8" customFormat="1" ht="33" hidden="1" customHeight="1" x14ac:dyDescent="0.35">
      <c r="A2967" s="122" t="str">
        <f>'SOW Units'!B491</f>
        <v>22-21.</v>
      </c>
      <c r="B2967" s="542" t="str">
        <f>IF('SOW Units'!C491="","",'SOW Units'!C491)</f>
        <v/>
      </c>
      <c r="C2967" s="543"/>
      <c r="D2967" s="57" t="str">
        <f>IF('SOW Units'!E491="","",'SOW Units'!E491)</f>
        <v>Reimbursable*</v>
      </c>
      <c r="E2967" s="82">
        <f>'SOW Units'!N491</f>
        <v>0</v>
      </c>
      <c r="F2967" s="34">
        <f>'SOW Units'!G491</f>
        <v>1</v>
      </c>
      <c r="G2967" s="244">
        <f t="shared" si="615"/>
        <v>0</v>
      </c>
      <c r="H2967" s="85">
        <v>0</v>
      </c>
      <c r="I2967" s="360">
        <f t="shared" si="616"/>
        <v>0</v>
      </c>
      <c r="J2967" s="89">
        <v>0</v>
      </c>
      <c r="K2967" s="244">
        <f t="shared" si="614"/>
        <v>0</v>
      </c>
      <c r="L2967" s="93">
        <f t="shared" si="617"/>
        <v>0</v>
      </c>
      <c r="M2967" s="375">
        <f t="shared" si="618"/>
        <v>0</v>
      </c>
      <c r="N2967" s="225" t="b">
        <f t="shared" si="600"/>
        <v>0</v>
      </c>
      <c r="O2967" s="36"/>
      <c r="P2967" s="36"/>
      <c r="Q2967" s="36"/>
      <c r="R2967" s="36"/>
    </row>
    <row r="2968" spans="1:18" s="8" customFormat="1" ht="33" hidden="1" customHeight="1" x14ac:dyDescent="0.35">
      <c r="A2968" s="122" t="str">
        <f>'SOW Units'!B492</f>
        <v>22-22.</v>
      </c>
      <c r="B2968" s="542" t="str">
        <f>IF('SOW Units'!C492="","",'SOW Units'!C492)</f>
        <v/>
      </c>
      <c r="C2968" s="543"/>
      <c r="D2968" s="57" t="str">
        <f>IF('SOW Units'!E492="","",'SOW Units'!E492)</f>
        <v>Reimbursable*</v>
      </c>
      <c r="E2968" s="82">
        <f>'SOW Units'!N492</f>
        <v>0</v>
      </c>
      <c r="F2968" s="34">
        <f>'SOW Units'!G492</f>
        <v>1</v>
      </c>
      <c r="G2968" s="244">
        <f t="shared" si="615"/>
        <v>0</v>
      </c>
      <c r="H2968" s="85">
        <v>0</v>
      </c>
      <c r="I2968" s="360">
        <f t="shared" si="616"/>
        <v>0</v>
      </c>
      <c r="J2968" s="89">
        <v>0</v>
      </c>
      <c r="K2968" s="244">
        <f t="shared" si="614"/>
        <v>0</v>
      </c>
      <c r="L2968" s="93">
        <f t="shared" si="617"/>
        <v>0</v>
      </c>
      <c r="M2968" s="375">
        <f t="shared" si="618"/>
        <v>0</v>
      </c>
      <c r="N2968" s="225" t="b">
        <f t="shared" si="600"/>
        <v>0</v>
      </c>
      <c r="O2968" s="36"/>
      <c r="P2968" s="36"/>
      <c r="Q2968" s="36"/>
      <c r="R2968" s="36"/>
    </row>
    <row r="2969" spans="1:18" s="8" customFormat="1" ht="33" hidden="1" customHeight="1" x14ac:dyDescent="0.35">
      <c r="A2969" s="122" t="str">
        <f>'SOW Units'!B493</f>
        <v>22-23.</v>
      </c>
      <c r="B2969" s="542" t="str">
        <f>IF('SOW Units'!C493="","",'SOW Units'!C493)</f>
        <v/>
      </c>
      <c r="C2969" s="543"/>
      <c r="D2969" s="57" t="str">
        <f>IF('SOW Units'!E493="","",'SOW Units'!E493)</f>
        <v>Reimbursable*</v>
      </c>
      <c r="E2969" s="82">
        <f>'SOW Units'!N493</f>
        <v>0</v>
      </c>
      <c r="F2969" s="34">
        <f>'SOW Units'!G493</f>
        <v>1</v>
      </c>
      <c r="G2969" s="244">
        <f t="shared" si="615"/>
        <v>0</v>
      </c>
      <c r="H2969" s="85">
        <v>0</v>
      </c>
      <c r="I2969" s="360">
        <f t="shared" si="616"/>
        <v>0</v>
      </c>
      <c r="J2969" s="89">
        <v>0</v>
      </c>
      <c r="K2969" s="244">
        <f t="shared" si="614"/>
        <v>0</v>
      </c>
      <c r="L2969" s="93">
        <f t="shared" si="617"/>
        <v>0</v>
      </c>
      <c r="M2969" s="375">
        <f t="shared" si="618"/>
        <v>0</v>
      </c>
      <c r="N2969" s="225" t="b">
        <f t="shared" si="600"/>
        <v>0</v>
      </c>
      <c r="O2969" s="36"/>
      <c r="P2969" s="36"/>
      <c r="Q2969" s="36"/>
      <c r="R2969" s="36"/>
    </row>
    <row r="2970" spans="1:18" s="8" customFormat="1" ht="33" hidden="1" customHeight="1" x14ac:dyDescent="0.35">
      <c r="A2970" s="122" t="str">
        <f>'SOW Units'!B494</f>
        <v>22-24.</v>
      </c>
      <c r="B2970" s="542" t="str">
        <f>IF('SOW Units'!C494="","",'SOW Units'!C494)</f>
        <v/>
      </c>
      <c r="C2970" s="543"/>
      <c r="D2970" s="57" t="str">
        <f>IF('SOW Units'!E494="","",'SOW Units'!E494)</f>
        <v>Reimbursable*</v>
      </c>
      <c r="E2970" s="82">
        <f>'SOW Units'!N494</f>
        <v>0</v>
      </c>
      <c r="F2970" s="34">
        <f>'SOW Units'!G494</f>
        <v>1</v>
      </c>
      <c r="G2970" s="244">
        <f t="shared" si="615"/>
        <v>0</v>
      </c>
      <c r="H2970" s="85">
        <v>0</v>
      </c>
      <c r="I2970" s="360">
        <f t="shared" si="616"/>
        <v>0</v>
      </c>
      <c r="J2970" s="89">
        <v>0</v>
      </c>
      <c r="K2970" s="244">
        <f t="shared" si="614"/>
        <v>0</v>
      </c>
      <c r="L2970" s="93">
        <f t="shared" si="617"/>
        <v>0</v>
      </c>
      <c r="M2970" s="375">
        <f t="shared" si="618"/>
        <v>0</v>
      </c>
      <c r="N2970" s="225" t="b">
        <f t="shared" si="600"/>
        <v>0</v>
      </c>
      <c r="O2970" s="36"/>
      <c r="P2970" s="36"/>
      <c r="Q2970" s="36"/>
      <c r="R2970" s="36"/>
    </row>
    <row r="2971" spans="1:18" s="8" customFormat="1" ht="33" hidden="1" customHeight="1" x14ac:dyDescent="0.35">
      <c r="A2971" s="122" t="str">
        <f>'SOW Units'!B495</f>
        <v>22-25.</v>
      </c>
      <c r="B2971" s="542" t="str">
        <f>IF('SOW Units'!C495="","",'SOW Units'!C495)</f>
        <v/>
      </c>
      <c r="C2971" s="543"/>
      <c r="D2971" s="57" t="str">
        <f>IF('SOW Units'!E495="","",'SOW Units'!E495)</f>
        <v>Reimbursable*</v>
      </c>
      <c r="E2971" s="82">
        <f>'SOW Units'!N495</f>
        <v>0</v>
      </c>
      <c r="F2971" s="34">
        <f>'SOW Units'!G495</f>
        <v>1</v>
      </c>
      <c r="G2971" s="244">
        <f t="shared" si="615"/>
        <v>0</v>
      </c>
      <c r="H2971" s="85">
        <v>0</v>
      </c>
      <c r="I2971" s="360">
        <f t="shared" si="616"/>
        <v>0</v>
      </c>
      <c r="J2971" s="89">
        <v>0</v>
      </c>
      <c r="K2971" s="244">
        <f t="shared" si="614"/>
        <v>0</v>
      </c>
      <c r="L2971" s="93">
        <f t="shared" si="617"/>
        <v>0</v>
      </c>
      <c r="M2971" s="375">
        <f t="shared" si="618"/>
        <v>0</v>
      </c>
      <c r="N2971" s="225" t="b">
        <f t="shared" si="600"/>
        <v>0</v>
      </c>
      <c r="O2971" s="36"/>
      <c r="P2971" s="36"/>
      <c r="Q2971" s="36"/>
      <c r="R2971" s="36"/>
    </row>
    <row r="2972" spans="1:18" s="8" customFormat="1" ht="33" hidden="1" customHeight="1" x14ac:dyDescent="0.35">
      <c r="A2972" s="122" t="str">
        <f>'SOW Units'!B496</f>
        <v>22-26.</v>
      </c>
      <c r="B2972" s="542" t="str">
        <f>IF('SOW Units'!C496="","",'SOW Units'!C496)</f>
        <v/>
      </c>
      <c r="C2972" s="543"/>
      <c r="D2972" s="57" t="str">
        <f>IF('SOW Units'!E496="","",'SOW Units'!E496)</f>
        <v>Reimbursable*</v>
      </c>
      <c r="E2972" s="82">
        <f>'SOW Units'!N496</f>
        <v>0</v>
      </c>
      <c r="F2972" s="34">
        <f>'SOW Units'!G496</f>
        <v>1</v>
      </c>
      <c r="G2972" s="244">
        <f t="shared" si="615"/>
        <v>0</v>
      </c>
      <c r="H2972" s="85">
        <v>0</v>
      </c>
      <c r="I2972" s="360">
        <f t="shared" si="616"/>
        <v>0</v>
      </c>
      <c r="J2972" s="89">
        <v>0</v>
      </c>
      <c r="K2972" s="244">
        <f t="shared" si="614"/>
        <v>0</v>
      </c>
      <c r="L2972" s="93">
        <f t="shared" si="617"/>
        <v>0</v>
      </c>
      <c r="M2972" s="375">
        <f t="shared" si="618"/>
        <v>0</v>
      </c>
      <c r="N2972" s="225" t="b">
        <f t="shared" si="600"/>
        <v>0</v>
      </c>
      <c r="O2972" s="36"/>
      <c r="P2972" s="36"/>
      <c r="Q2972" s="36"/>
      <c r="R2972" s="36"/>
    </row>
    <row r="2973" spans="1:18" s="8" customFormat="1" ht="33" hidden="1" customHeight="1" x14ac:dyDescent="0.35">
      <c r="A2973" s="122" t="str">
        <f>'SOW Units'!B497</f>
        <v>22-27.</v>
      </c>
      <c r="B2973" s="542" t="str">
        <f>IF('SOW Units'!C497="","",'SOW Units'!C497)</f>
        <v/>
      </c>
      <c r="C2973" s="543"/>
      <c r="D2973" s="57" t="str">
        <f>IF('SOW Units'!E497="","",'SOW Units'!E497)</f>
        <v>Reimbursable*</v>
      </c>
      <c r="E2973" s="82">
        <f>'SOW Units'!N497</f>
        <v>0</v>
      </c>
      <c r="F2973" s="34">
        <f>'SOW Units'!G497</f>
        <v>1</v>
      </c>
      <c r="G2973" s="244">
        <f t="shared" si="615"/>
        <v>0</v>
      </c>
      <c r="H2973" s="85">
        <v>0</v>
      </c>
      <c r="I2973" s="360">
        <f t="shared" si="616"/>
        <v>0</v>
      </c>
      <c r="J2973" s="89">
        <v>0</v>
      </c>
      <c r="K2973" s="244">
        <f t="shared" si="614"/>
        <v>0</v>
      </c>
      <c r="L2973" s="93">
        <f t="shared" si="617"/>
        <v>0</v>
      </c>
      <c r="M2973" s="375">
        <f t="shared" si="618"/>
        <v>0</v>
      </c>
      <c r="N2973" s="225" t="b">
        <f t="shared" si="600"/>
        <v>0</v>
      </c>
      <c r="O2973" s="36"/>
      <c r="P2973" s="36"/>
      <c r="Q2973" s="36"/>
      <c r="R2973" s="36"/>
    </row>
    <row r="2974" spans="1:18" s="8" customFormat="1" ht="33" hidden="1" customHeight="1" x14ac:dyDescent="0.35">
      <c r="A2974" s="122" t="str">
        <f>'SOW Units'!B498</f>
        <v>22-28.</v>
      </c>
      <c r="B2974" s="542" t="str">
        <f>IF('SOW Units'!C498="","",'SOW Units'!C498)</f>
        <v/>
      </c>
      <c r="C2974" s="543"/>
      <c r="D2974" s="57" t="str">
        <f>IF('SOW Units'!E498="","",'SOW Units'!E498)</f>
        <v>Reimbursable*</v>
      </c>
      <c r="E2974" s="82">
        <f>'SOW Units'!N498</f>
        <v>0</v>
      </c>
      <c r="F2974" s="34">
        <f>'SOW Units'!G498</f>
        <v>1</v>
      </c>
      <c r="G2974" s="244">
        <f t="shared" si="615"/>
        <v>0</v>
      </c>
      <c r="H2974" s="85">
        <v>0</v>
      </c>
      <c r="I2974" s="360">
        <f t="shared" si="616"/>
        <v>0</v>
      </c>
      <c r="J2974" s="89">
        <v>0</v>
      </c>
      <c r="K2974" s="244">
        <f t="shared" si="614"/>
        <v>0</v>
      </c>
      <c r="L2974" s="93">
        <f t="shared" si="617"/>
        <v>0</v>
      </c>
      <c r="M2974" s="375">
        <f t="shared" si="618"/>
        <v>0</v>
      </c>
      <c r="N2974" s="225" t="b">
        <f t="shared" si="600"/>
        <v>0</v>
      </c>
      <c r="O2974" s="36"/>
      <c r="P2974" s="36"/>
      <c r="Q2974" s="36"/>
      <c r="R2974" s="36"/>
    </row>
    <row r="2975" spans="1:18" s="8" customFormat="1" ht="33" hidden="1" customHeight="1" x14ac:dyDescent="0.35">
      <c r="A2975" s="122" t="str">
        <f>'SOW Units'!B499</f>
        <v>22-29.</v>
      </c>
      <c r="B2975" s="542" t="str">
        <f>IF('SOW Units'!C499="","",'SOW Units'!C499)</f>
        <v/>
      </c>
      <c r="C2975" s="543"/>
      <c r="D2975" s="57" t="str">
        <f>IF('SOW Units'!E499="","",'SOW Units'!E499)</f>
        <v>Reimbursable*</v>
      </c>
      <c r="E2975" s="82">
        <f>'SOW Units'!N499</f>
        <v>0</v>
      </c>
      <c r="F2975" s="34">
        <f>'SOW Units'!G499</f>
        <v>1</v>
      </c>
      <c r="G2975" s="244">
        <f t="shared" si="615"/>
        <v>0</v>
      </c>
      <c r="H2975" s="85">
        <v>0</v>
      </c>
      <c r="I2975" s="360">
        <f t="shared" si="616"/>
        <v>0</v>
      </c>
      <c r="J2975" s="89">
        <v>0</v>
      </c>
      <c r="K2975" s="244">
        <f t="shared" si="614"/>
        <v>0</v>
      </c>
      <c r="L2975" s="93">
        <f t="shared" si="617"/>
        <v>0</v>
      </c>
      <c r="M2975" s="375">
        <f t="shared" si="618"/>
        <v>0</v>
      </c>
      <c r="N2975" s="225" t="b">
        <f t="shared" si="600"/>
        <v>0</v>
      </c>
      <c r="O2975" s="36"/>
      <c r="P2975" s="36"/>
      <c r="Q2975" s="36"/>
      <c r="R2975" s="36"/>
    </row>
    <row r="2976" spans="1:18" s="8" customFormat="1" ht="33" hidden="1" customHeight="1" x14ac:dyDescent="0.35">
      <c r="A2976" s="122" t="str">
        <f>'SOW Units'!B500</f>
        <v>22-30.</v>
      </c>
      <c r="B2976" s="542" t="str">
        <f>IF('SOW Units'!C500="","",'SOW Units'!C500)</f>
        <v/>
      </c>
      <c r="C2976" s="543"/>
      <c r="D2976" s="57" t="str">
        <f>IF('SOW Units'!E500="","",'SOW Units'!E500)</f>
        <v>Reimbursable*</v>
      </c>
      <c r="E2976" s="82">
        <f>'SOW Units'!N500</f>
        <v>0</v>
      </c>
      <c r="F2976" s="34">
        <f>'SOW Units'!G500</f>
        <v>1</v>
      </c>
      <c r="G2976" s="244">
        <f t="shared" si="615"/>
        <v>0</v>
      </c>
      <c r="H2976" s="85">
        <v>0</v>
      </c>
      <c r="I2976" s="360">
        <f t="shared" si="616"/>
        <v>0</v>
      </c>
      <c r="J2976" s="89">
        <v>0</v>
      </c>
      <c r="K2976" s="244">
        <f t="shared" si="614"/>
        <v>0</v>
      </c>
      <c r="L2976" s="93">
        <f t="shared" si="617"/>
        <v>0</v>
      </c>
      <c r="M2976" s="375">
        <f t="shared" si="618"/>
        <v>0</v>
      </c>
      <c r="N2976" s="225" t="b">
        <f t="shared" si="600"/>
        <v>0</v>
      </c>
      <c r="O2976" s="36"/>
      <c r="P2976" s="36"/>
      <c r="Q2976" s="36"/>
      <c r="R2976" s="36"/>
    </row>
    <row r="2977" spans="1:18" s="8" customFormat="1" ht="16.5" hidden="1" customHeight="1" x14ac:dyDescent="0.35">
      <c r="A2977" s="210" t="str">
        <f>'SOW Units'!$B$501</f>
        <v>23.</v>
      </c>
      <c r="B2977" s="544" t="str">
        <f>IF('SOW Units'!$C$501="","",'SOW Units'!$C$501)</f>
        <v>Contingent Funding</v>
      </c>
      <c r="C2977" s="545"/>
      <c r="D2977" s="211"/>
      <c r="E2977" s="212"/>
      <c r="F2977" s="199"/>
      <c r="G2977" s="213"/>
      <c r="H2977" s="214"/>
      <c r="I2977" s="362"/>
      <c r="J2977" s="215"/>
      <c r="K2977" s="213"/>
      <c r="L2977" s="216"/>
      <c r="M2977" s="376"/>
      <c r="N2977" s="225" t="b">
        <f t="shared" si="600"/>
        <v>0</v>
      </c>
      <c r="O2977" s="36"/>
      <c r="P2977" s="36"/>
      <c r="Q2977" s="36"/>
      <c r="R2977" s="36"/>
    </row>
    <row r="2978" spans="1:18" s="8" customFormat="1" ht="16.5" hidden="1" customHeight="1" thickBot="1" x14ac:dyDescent="0.35">
      <c r="A2978" s="122" t="str">
        <f>'SOW Units'!$B$502</f>
        <v>23-1.</v>
      </c>
      <c r="B2978" s="558" t="str">
        <f>IF('SOW Units'!$C$502="","",'SOW Units'!$C$502)</f>
        <v>Contingent Funding - Allowance only to be used as offset for field change orders</v>
      </c>
      <c r="C2978" s="559"/>
      <c r="D2978" s="57" t="str">
        <f>IF('SOW Units'!$E$502="","",'SOW Units'!$E$502)</f>
        <v>NOT BILLABLE</v>
      </c>
      <c r="E2978" s="82">
        <f>'SOW Units'!$N$502</f>
        <v>0</v>
      </c>
      <c r="F2978" s="34">
        <f>'SOW Units'!$G$502</f>
        <v>1</v>
      </c>
      <c r="G2978" s="244">
        <f t="shared" ref="G2978" si="619">$F2978*E2978</f>
        <v>0</v>
      </c>
      <c r="H2978" s="350" t="s">
        <v>1503</v>
      </c>
      <c r="I2978" s="363">
        <v>0</v>
      </c>
      <c r="J2978" s="265" t="s">
        <v>1503</v>
      </c>
      <c r="K2978" s="351" t="s">
        <v>1503</v>
      </c>
      <c r="L2978" s="93">
        <f>E2978</f>
        <v>0</v>
      </c>
      <c r="M2978" s="375">
        <f>G2978</f>
        <v>0</v>
      </c>
      <c r="N2978" s="225" t="b">
        <f t="shared" si="600"/>
        <v>0</v>
      </c>
      <c r="O2978" s="36"/>
      <c r="P2978" s="36"/>
      <c r="Q2978" s="36"/>
      <c r="R2978" s="36"/>
    </row>
    <row r="2979" spans="1:18" s="331" customFormat="1" ht="16.5" hidden="1" customHeight="1" thickBot="1" x14ac:dyDescent="0.35">
      <c r="A2979" s="333"/>
      <c r="B2979" s="334"/>
      <c r="C2979" s="334"/>
      <c r="D2979" s="335" t="s">
        <v>1205</v>
      </c>
      <c r="E2979" s="336"/>
      <c r="F2979" s="337"/>
      <c r="G2979" s="338">
        <f>(G2980*$J$3)*$J$2</f>
        <v>0</v>
      </c>
      <c r="H2979" s="338">
        <f>G2979-K2979-L2979</f>
        <v>0</v>
      </c>
      <c r="I2979" s="339"/>
      <c r="J2979" s="340"/>
      <c r="K2979" s="338">
        <f>(K2980*$J$3)*$J$2</f>
        <v>0</v>
      </c>
      <c r="L2979" s="338">
        <f>(L2980*$J$3)*$J$2</f>
        <v>0</v>
      </c>
      <c r="M2979" s="341"/>
      <c r="N2979" s="225" t="b">
        <f>$N$2486</f>
        <v>0</v>
      </c>
      <c r="O2979" s="342"/>
      <c r="P2979" s="342"/>
      <c r="Q2979" s="342"/>
      <c r="R2979" s="342"/>
    </row>
    <row r="2980" spans="1:18" s="348" customFormat="1" ht="17.25" hidden="1" customHeight="1" thickBot="1" x14ac:dyDescent="0.35">
      <c r="A2980" s="333"/>
      <c r="B2980" s="334"/>
      <c r="C2980" s="334"/>
      <c r="D2980" s="335" t="s">
        <v>852</v>
      </c>
      <c r="E2980" s="336"/>
      <c r="F2980" s="337"/>
      <c r="G2980" s="338">
        <f>SUM(G2487:G2978)</f>
        <v>0</v>
      </c>
      <c r="H2980" s="346">
        <f>G2980-K2980-L2980</f>
        <v>0</v>
      </c>
      <c r="I2980" s="339"/>
      <c r="J2980" s="340"/>
      <c r="K2980" s="338">
        <f>SUM(K2487:K2976)</f>
        <v>0</v>
      </c>
      <c r="L2980" s="344">
        <f>SUM(M2488:M2978)</f>
        <v>0</v>
      </c>
      <c r="M2980" s="341"/>
      <c r="N2980" s="225" t="b">
        <f>$N$2486</f>
        <v>0</v>
      </c>
      <c r="O2980" s="347"/>
      <c r="P2980" s="347"/>
      <c r="Q2980" s="347"/>
      <c r="R2980" s="347"/>
    </row>
    <row r="2981" spans="1:18" s="8" customFormat="1" ht="17.25" hidden="1" customHeight="1" thickBot="1" x14ac:dyDescent="0.35">
      <c r="A2981" s="565" t="s">
        <v>848</v>
      </c>
      <c r="B2981" s="566"/>
      <c r="C2981" s="566"/>
      <c r="D2981" s="566"/>
      <c r="E2981" s="566"/>
      <c r="F2981" s="566"/>
      <c r="G2981" s="566"/>
      <c r="H2981" s="566"/>
      <c r="I2981" s="566"/>
      <c r="J2981" s="566"/>
      <c r="K2981" s="566"/>
      <c r="L2981" s="567"/>
      <c r="M2981" s="373"/>
      <c r="N2981" s="225" t="b">
        <f>IF(SUM(E2982:E3473)&gt;0,TRUE,FALSE)</f>
        <v>0</v>
      </c>
      <c r="O2981" s="36"/>
      <c r="P2981" s="36"/>
      <c r="Q2981" s="36"/>
      <c r="R2981" s="36"/>
    </row>
    <row r="2982" spans="1:18" s="8" customFormat="1" ht="17.25" hidden="1" customHeight="1" x14ac:dyDescent="0.35">
      <c r="A2982" s="253" t="str">
        <f>'SOW Units'!B11</f>
        <v>1.</v>
      </c>
      <c r="B2982" s="548" t="str">
        <f>IF('SOW Units'!C11="","",'SOW Units'!C11)</f>
        <v>OFFICE ACTIVITIES</v>
      </c>
      <c r="C2982" s="564"/>
      <c r="D2982" s="206" t="str">
        <f>IF('SOW Units'!E11="","",'SOW Units'!E11)</f>
        <v/>
      </c>
      <c r="E2982" s="207"/>
      <c r="F2982" s="194"/>
      <c r="G2982" s="243"/>
      <c r="H2982" s="208"/>
      <c r="I2982" s="359"/>
      <c r="J2982" s="196"/>
      <c r="K2982" s="243"/>
      <c r="L2982" s="209"/>
      <c r="M2982" s="374"/>
      <c r="N2982" s="225" t="b">
        <f t="shared" si="600"/>
        <v>0</v>
      </c>
      <c r="O2982" s="36"/>
      <c r="P2982" s="36"/>
      <c r="Q2982" s="36"/>
      <c r="R2982" s="36"/>
    </row>
    <row r="2983" spans="1:18" s="8" customFormat="1" ht="16.5" hidden="1" customHeight="1" x14ac:dyDescent="0.35">
      <c r="A2983" s="122" t="str">
        <f>'SOW Units'!B12</f>
        <v>1-1.</v>
      </c>
      <c r="B2983" s="542" t="str">
        <f>IF('SOW Units'!C12="","",'SOW Units'!C12)</f>
        <v>File Review</v>
      </c>
      <c r="C2983" s="543"/>
      <c r="D2983" s="57" t="str">
        <f>IF('SOW Units'!E12="","",'SOW Units'!E12)</f>
        <v>Per Review</v>
      </c>
      <c r="E2983" s="82">
        <f>'SOW Units'!O12</f>
        <v>0</v>
      </c>
      <c r="F2983" s="34">
        <f>'SOW Units'!G12</f>
        <v>633.92999999999995</v>
      </c>
      <c r="G2983" s="244">
        <f>$F2983*E2983</f>
        <v>0</v>
      </c>
      <c r="H2983" s="85">
        <v>0</v>
      </c>
      <c r="I2983" s="360">
        <f>H2983*F2983</f>
        <v>0</v>
      </c>
      <c r="J2983" s="89">
        <v>0</v>
      </c>
      <c r="K2983" s="244">
        <f>$F2983*J2983</f>
        <v>0</v>
      </c>
      <c r="L2983" s="93">
        <f>E2983-H2983-J2983</f>
        <v>0</v>
      </c>
      <c r="M2983" s="375">
        <f>G2983-I2983-K2983</f>
        <v>0</v>
      </c>
      <c r="N2983" s="225" t="b">
        <f t="shared" si="600"/>
        <v>0</v>
      </c>
      <c r="O2983" s="36"/>
      <c r="P2983" s="36"/>
      <c r="Q2983" s="36"/>
      <c r="R2983" s="36"/>
    </row>
    <row r="2984" spans="1:18" s="8" customFormat="1" ht="16.5" hidden="1" customHeight="1" x14ac:dyDescent="0.35">
      <c r="A2984" s="122" t="str">
        <f>'SOW Units'!B13</f>
        <v>1-2.</v>
      </c>
      <c r="B2984" s="542" t="str">
        <f>IF('SOW Units'!C13="","",'SOW Units'!C13)</f>
        <v>Site Health &amp; Safety Plan</v>
      </c>
      <c r="C2984" s="543"/>
      <c r="D2984" s="57" t="str">
        <f>IF('SOW Units'!E13="","",'SOW Units'!E13)</f>
        <v>Per Site</v>
      </c>
      <c r="E2984" s="82">
        <f>'SOW Units'!O13</f>
        <v>0</v>
      </c>
      <c r="F2984" s="34">
        <f>'SOW Units'!G13</f>
        <v>376.21</v>
      </c>
      <c r="G2984" s="244">
        <f t="shared" ref="G2984:G2991" si="620">$F2984*E2984</f>
        <v>0</v>
      </c>
      <c r="H2984" s="85">
        <v>0</v>
      </c>
      <c r="I2984" s="360">
        <f t="shared" ref="I2984:I2991" si="621">H2984*F2984</f>
        <v>0</v>
      </c>
      <c r="J2984" s="89">
        <v>0</v>
      </c>
      <c r="K2984" s="244">
        <f t="shared" ref="K2984:K3046" si="622">$F2984*J2984</f>
        <v>0</v>
      </c>
      <c r="L2984" s="93">
        <f t="shared" ref="L2984:L2991" si="623">E2984-H2984-J2984</f>
        <v>0</v>
      </c>
      <c r="M2984" s="375">
        <f t="shared" ref="M2984:M2991" si="624">G2984-I2984-K2984</f>
        <v>0</v>
      </c>
      <c r="N2984" s="225" t="b">
        <f t="shared" si="600"/>
        <v>0</v>
      </c>
      <c r="O2984" s="36"/>
      <c r="P2984" s="36"/>
      <c r="Q2984" s="36"/>
      <c r="R2984" s="36"/>
    </row>
    <row r="2985" spans="1:18" s="8" customFormat="1" ht="16.5" hidden="1" customHeight="1" x14ac:dyDescent="0.35">
      <c r="A2985" s="122" t="str">
        <f>'SOW Units'!B14</f>
        <v>1-2.a.</v>
      </c>
      <c r="B2985" s="542" t="str">
        <f>IF('SOW Units'!C14="","",'SOW Units'!C14)</f>
        <v>Site Health &amp; Safety Plan for Continued Work (no cost to FDEP)</v>
      </c>
      <c r="C2985" s="543"/>
      <c r="D2985" s="57" t="str">
        <f>IF('SOW Units'!E14="","",'SOW Units'!E14)</f>
        <v>Per Site</v>
      </c>
      <c r="E2985" s="82">
        <f>'SOW Units'!O14</f>
        <v>0</v>
      </c>
      <c r="F2985" s="34">
        <f>'SOW Units'!G14</f>
        <v>0</v>
      </c>
      <c r="G2985" s="244">
        <f t="shared" si="620"/>
        <v>0</v>
      </c>
      <c r="H2985" s="85">
        <v>0</v>
      </c>
      <c r="I2985" s="360">
        <f t="shared" si="621"/>
        <v>0</v>
      </c>
      <c r="J2985" s="89">
        <v>0</v>
      </c>
      <c r="K2985" s="244">
        <f t="shared" si="622"/>
        <v>0</v>
      </c>
      <c r="L2985" s="93">
        <f t="shared" si="623"/>
        <v>0</v>
      </c>
      <c r="M2985" s="375">
        <f t="shared" si="624"/>
        <v>0</v>
      </c>
      <c r="N2985" s="225" t="b">
        <f t="shared" si="600"/>
        <v>0</v>
      </c>
      <c r="O2985" s="36"/>
      <c r="P2985" s="36"/>
      <c r="Q2985" s="36"/>
      <c r="R2985" s="36"/>
    </row>
    <row r="2986" spans="1:18" s="8" customFormat="1" ht="16.5" hidden="1" customHeight="1" x14ac:dyDescent="0.35">
      <c r="A2986" s="122" t="str">
        <f>'SOW Units'!B15</f>
        <v>1-3.</v>
      </c>
      <c r="B2986" s="542" t="str">
        <f>IF('SOW Units'!C15="","",'SOW Units'!C15)</f>
        <v>Notice of Discovery of Contamination Package (Initial or TPOC)</v>
      </c>
      <c r="C2986" s="543"/>
      <c r="D2986" s="57" t="str">
        <f>IF('SOW Units'!E15="","",'SOW Units'!E15)</f>
        <v>Per Package</v>
      </c>
      <c r="E2986" s="82">
        <f>'SOW Units'!O15</f>
        <v>0</v>
      </c>
      <c r="F2986" s="34">
        <f>'SOW Units'!G15</f>
        <v>303.87</v>
      </c>
      <c r="G2986" s="244">
        <f t="shared" si="620"/>
        <v>0</v>
      </c>
      <c r="H2986" s="85">
        <v>0</v>
      </c>
      <c r="I2986" s="360">
        <f t="shared" si="621"/>
        <v>0</v>
      </c>
      <c r="J2986" s="89">
        <v>0</v>
      </c>
      <c r="K2986" s="244">
        <f t="shared" si="622"/>
        <v>0</v>
      </c>
      <c r="L2986" s="93">
        <f t="shared" si="623"/>
        <v>0</v>
      </c>
      <c r="M2986" s="375">
        <f t="shared" si="624"/>
        <v>0</v>
      </c>
      <c r="N2986" s="225" t="b">
        <f t="shared" si="600"/>
        <v>0</v>
      </c>
      <c r="O2986" s="36"/>
      <c r="P2986" s="36"/>
      <c r="Q2986" s="36"/>
      <c r="R2986" s="36"/>
    </row>
    <row r="2987" spans="1:18" s="8" customFormat="1" ht="16.5" hidden="1" customHeight="1" x14ac:dyDescent="0.35">
      <c r="A2987" s="122" t="str">
        <f>'SOW Units'!B16</f>
        <v>1-4.</v>
      </c>
      <c r="B2987" s="542" t="str">
        <f>IF('SOW Units'!C16="","",'SOW Units'!C16)</f>
        <v>Permit Fees (actual fee only, cost to obtain permit is included in applicable pay items)</v>
      </c>
      <c r="C2987" s="543"/>
      <c r="D2987" s="57" t="str">
        <f>IF('SOW Units'!E16="","",'SOW Units'!E16)</f>
        <v>Reimbursable*</v>
      </c>
      <c r="E2987" s="82">
        <f>'SOW Units'!O16</f>
        <v>0</v>
      </c>
      <c r="F2987" s="34">
        <f>'SOW Units'!G16</f>
        <v>1</v>
      </c>
      <c r="G2987" s="244">
        <f t="shared" si="620"/>
        <v>0</v>
      </c>
      <c r="H2987" s="85">
        <v>0</v>
      </c>
      <c r="I2987" s="360">
        <f t="shared" si="621"/>
        <v>0</v>
      </c>
      <c r="J2987" s="89">
        <v>0</v>
      </c>
      <c r="K2987" s="244">
        <f t="shared" si="622"/>
        <v>0</v>
      </c>
      <c r="L2987" s="93">
        <f t="shared" si="623"/>
        <v>0</v>
      </c>
      <c r="M2987" s="375">
        <f t="shared" si="624"/>
        <v>0</v>
      </c>
      <c r="N2987" s="225" t="b">
        <f t="shared" si="600"/>
        <v>0</v>
      </c>
      <c r="O2987" s="36"/>
      <c r="P2987" s="36"/>
      <c r="Q2987" s="36"/>
      <c r="R2987" s="36"/>
    </row>
    <row r="2988" spans="1:18" s="9" customFormat="1" ht="16.5" hidden="1" customHeight="1" x14ac:dyDescent="0.35">
      <c r="A2988" s="122" t="str">
        <f>'SOW Units'!B17</f>
        <v>1-5.</v>
      </c>
      <c r="B2988" s="542" t="str">
        <f>IF('SOW Units'!C17="","",'SOW Units'!C17)</f>
        <v>Off-Site Property Access Agreement</v>
      </c>
      <c r="C2988" s="543"/>
      <c r="D2988" s="57" t="str">
        <f>IF('SOW Units'!E17="","",'SOW Units'!E17)</f>
        <v>Per Agreement</v>
      </c>
      <c r="E2988" s="82">
        <f>'SOW Units'!O17</f>
        <v>0</v>
      </c>
      <c r="F2988" s="34">
        <f>'SOW Units'!G17</f>
        <v>303.87</v>
      </c>
      <c r="G2988" s="244">
        <f t="shared" si="620"/>
        <v>0</v>
      </c>
      <c r="H2988" s="85">
        <v>0</v>
      </c>
      <c r="I2988" s="360">
        <f t="shared" si="621"/>
        <v>0</v>
      </c>
      <c r="J2988" s="89">
        <v>0</v>
      </c>
      <c r="K2988" s="244">
        <f t="shared" si="622"/>
        <v>0</v>
      </c>
      <c r="L2988" s="93">
        <f t="shared" si="623"/>
        <v>0</v>
      </c>
      <c r="M2988" s="375">
        <f t="shared" si="624"/>
        <v>0</v>
      </c>
      <c r="N2988" s="225" t="b">
        <f t="shared" si="600"/>
        <v>0</v>
      </c>
      <c r="O2988" s="45"/>
      <c r="P2988" s="45"/>
      <c r="Q2988" s="45"/>
      <c r="R2988" s="45"/>
    </row>
    <row r="2989" spans="1:18" s="8" customFormat="1" ht="16.5" hidden="1" customHeight="1" x14ac:dyDescent="0.35">
      <c r="A2989" s="122" t="str">
        <f>'SOW Units'!B18</f>
        <v>1-5.a.</v>
      </c>
      <c r="B2989" s="542" t="str">
        <f>IF('SOW Units'!C18="","",'SOW Units'!C18)</f>
        <v>Site Property Access Agreement for Source Property (no cost to FDEP)</v>
      </c>
      <c r="C2989" s="543"/>
      <c r="D2989" s="57" t="str">
        <f>IF('SOW Units'!E18="","",'SOW Units'!E18)</f>
        <v>Per Agreement</v>
      </c>
      <c r="E2989" s="82">
        <f>'SOW Units'!O18</f>
        <v>0</v>
      </c>
      <c r="F2989" s="34">
        <f>'SOW Units'!G18</f>
        <v>0</v>
      </c>
      <c r="G2989" s="244">
        <f t="shared" si="620"/>
        <v>0</v>
      </c>
      <c r="H2989" s="85">
        <v>0</v>
      </c>
      <c r="I2989" s="360">
        <f t="shared" si="621"/>
        <v>0</v>
      </c>
      <c r="J2989" s="89">
        <v>0</v>
      </c>
      <c r="K2989" s="244">
        <f t="shared" si="622"/>
        <v>0</v>
      </c>
      <c r="L2989" s="93">
        <f t="shared" si="623"/>
        <v>0</v>
      </c>
      <c r="M2989" s="375">
        <f t="shared" si="624"/>
        <v>0</v>
      </c>
      <c r="N2989" s="225" t="b">
        <f t="shared" si="600"/>
        <v>0</v>
      </c>
      <c r="O2989" s="36"/>
      <c r="P2989" s="36"/>
      <c r="Q2989" s="36"/>
      <c r="R2989" s="36"/>
    </row>
    <row r="2990" spans="1:18" s="8" customFormat="1" ht="16.5" hidden="1" customHeight="1" x14ac:dyDescent="0.35">
      <c r="A2990" s="122" t="str">
        <f>'SOW Units'!B19</f>
        <v>1-6.</v>
      </c>
      <c r="B2990" s="542" t="str">
        <f>IF('SOW Units'!C19="","",'SOW Units'!C19)</f>
        <v>Project Specific Financial Guarantee Bond (if required by FDEP)</v>
      </c>
      <c r="C2990" s="543"/>
      <c r="D2990" s="57" t="str">
        <f>IF('SOW Units'!E19="","",'SOW Units'!E19)</f>
        <v>Reimbursable*</v>
      </c>
      <c r="E2990" s="82">
        <f>'SOW Units'!O19</f>
        <v>0</v>
      </c>
      <c r="F2990" s="34">
        <f>'SOW Units'!G19</f>
        <v>1</v>
      </c>
      <c r="G2990" s="244">
        <f t="shared" si="620"/>
        <v>0</v>
      </c>
      <c r="H2990" s="85">
        <v>0</v>
      </c>
      <c r="I2990" s="360">
        <f t="shared" si="621"/>
        <v>0</v>
      </c>
      <c r="J2990" s="89">
        <v>0</v>
      </c>
      <c r="K2990" s="244">
        <f t="shared" si="622"/>
        <v>0</v>
      </c>
      <c r="L2990" s="93">
        <f t="shared" si="623"/>
        <v>0</v>
      </c>
      <c r="M2990" s="375">
        <f t="shared" si="624"/>
        <v>0</v>
      </c>
      <c r="N2990" s="225" t="b">
        <f t="shared" si="600"/>
        <v>0</v>
      </c>
      <c r="O2990" s="36"/>
      <c r="P2990" s="36"/>
      <c r="Q2990" s="36"/>
      <c r="R2990" s="36"/>
    </row>
    <row r="2991" spans="1:18" s="8" customFormat="1" ht="16.5" hidden="1" customHeight="1" x14ac:dyDescent="0.35">
      <c r="A2991" s="122" t="str">
        <f>'SOW Units'!B20</f>
        <v>1-7.</v>
      </c>
      <c r="B2991" s="568" t="str">
        <f>IF('SOW Units'!C20="","",'SOW Units'!C20)</f>
        <v>6% Handling Fee for Cost Reimbursable Items</v>
      </c>
      <c r="C2991" s="569"/>
      <c r="D2991" s="57" t="str">
        <f>IF('SOW Units'!E20="","",'SOW Units'!E20)</f>
        <v>% Surcharge</v>
      </c>
      <c r="E2991" s="82">
        <f>'SOW Units'!O20</f>
        <v>0</v>
      </c>
      <c r="F2991" s="34">
        <f>'SOW Units'!G20</f>
        <v>0.06</v>
      </c>
      <c r="G2991" s="244">
        <f t="shared" si="620"/>
        <v>0</v>
      </c>
      <c r="H2991" s="395">
        <f>SUMIF(D2982:D3471,"Reimbursable*",H2982:H3471)</f>
        <v>0</v>
      </c>
      <c r="I2991" s="360">
        <f t="shared" si="621"/>
        <v>0</v>
      </c>
      <c r="J2991" s="396">
        <f>SUMIF(D2982:D3471,"Reimbursable*",J2982:J3471)</f>
        <v>0</v>
      </c>
      <c r="K2991" s="244">
        <f t="shared" si="622"/>
        <v>0</v>
      </c>
      <c r="L2991" s="93">
        <f t="shared" si="623"/>
        <v>0</v>
      </c>
      <c r="M2991" s="375">
        <f t="shared" si="624"/>
        <v>0</v>
      </c>
      <c r="N2991" s="225" t="b">
        <f t="shared" si="600"/>
        <v>0</v>
      </c>
      <c r="O2991" s="36"/>
      <c r="P2991" s="36"/>
      <c r="Q2991" s="36"/>
      <c r="R2991" s="36"/>
    </row>
    <row r="2992" spans="1:18" s="8" customFormat="1" ht="17.25" hidden="1" customHeight="1" x14ac:dyDescent="0.35">
      <c r="A2992" s="253" t="str">
        <f>'SOW Units'!B21</f>
        <v>2.</v>
      </c>
      <c r="B2992" s="560" t="str">
        <f>IF('SOW Units'!C21="","",'SOW Units'!C21)</f>
        <v>FIELD ACTIVITIES - GENERAL</v>
      </c>
      <c r="C2992" s="561"/>
      <c r="D2992" s="206" t="str">
        <f>IF('SOW Units'!E21="","",'SOW Units'!E21)</f>
        <v/>
      </c>
      <c r="E2992" s="207"/>
      <c r="F2992" s="194"/>
      <c r="G2992" s="243"/>
      <c r="H2992" s="208"/>
      <c r="I2992" s="359"/>
      <c r="J2992" s="196"/>
      <c r="K2992" s="243"/>
      <c r="L2992" s="209"/>
      <c r="M2992" s="374"/>
      <c r="N2992" s="225" t="b">
        <f t="shared" si="600"/>
        <v>0</v>
      </c>
      <c r="O2992" s="36"/>
      <c r="P2992" s="36"/>
      <c r="Q2992" s="36"/>
      <c r="R2992" s="36"/>
    </row>
    <row r="2993" spans="1:18" s="9" customFormat="1" ht="16.5" hidden="1" customHeight="1" x14ac:dyDescent="0.35">
      <c r="A2993" s="122" t="str">
        <f>'SOW Units'!B22</f>
        <v>2-1.</v>
      </c>
      <c r="B2993" s="542" t="str">
        <f>IF('SOW Units'!C22="","",'SOW Units'!C22)</f>
        <v>Site Reconnaissance/Field Measurement Visit</v>
      </c>
      <c r="C2993" s="543"/>
      <c r="D2993" s="57" t="str">
        <f>IF('SOW Units'!E22="","",'SOW Units'!E22)</f>
        <v>Per Visit</v>
      </c>
      <c r="E2993" s="82">
        <f>'SOW Units'!O22</f>
        <v>0</v>
      </c>
      <c r="F2993" s="34">
        <f>'SOW Units'!G22</f>
        <v>607.75</v>
      </c>
      <c r="G2993" s="244">
        <f t="shared" ref="G2993:G2996" si="625">$F2993*E2993</f>
        <v>0</v>
      </c>
      <c r="H2993" s="85">
        <v>0</v>
      </c>
      <c r="I2993" s="360">
        <f t="shared" ref="I2993:I2996" si="626">H2993*F2993</f>
        <v>0</v>
      </c>
      <c r="J2993" s="89">
        <v>0</v>
      </c>
      <c r="K2993" s="244">
        <f t="shared" si="622"/>
        <v>0</v>
      </c>
      <c r="L2993" s="93">
        <f t="shared" ref="L2993:L2996" si="627">E2993-H2993-J2993</f>
        <v>0</v>
      </c>
      <c r="M2993" s="375">
        <f t="shared" ref="M2993:M2996" si="628">G2993-I2993-K2993</f>
        <v>0</v>
      </c>
      <c r="N2993" s="225" t="b">
        <f t="shared" si="600"/>
        <v>0</v>
      </c>
      <c r="O2993" s="45"/>
      <c r="P2993" s="45"/>
      <c r="Q2993" s="45"/>
      <c r="R2993" s="45"/>
    </row>
    <row r="2994" spans="1:18" s="8" customFormat="1" ht="16.5" hidden="1" customHeight="1" x14ac:dyDescent="0.35">
      <c r="A2994" s="122" t="str">
        <f>'SOW Units'!B23</f>
        <v>2-2.</v>
      </c>
      <c r="B2994" s="542" t="str">
        <f>IF('SOW Units'!C23="","",'SOW Units'!C23)</f>
        <v>Receptor Survey and Exposure Pathway Identification (excludes report)</v>
      </c>
      <c r="C2994" s="543"/>
      <c r="D2994" s="57" t="str">
        <f>IF('SOW Units'!E23="","",'SOW Units'!E23)</f>
        <v>Per Survey</v>
      </c>
      <c r="E2994" s="82">
        <f>'SOW Units'!O23</f>
        <v>0</v>
      </c>
      <c r="F2994" s="34">
        <f>'SOW Units'!G23</f>
        <v>780</v>
      </c>
      <c r="G2994" s="244">
        <f t="shared" si="625"/>
        <v>0</v>
      </c>
      <c r="H2994" s="85">
        <v>0</v>
      </c>
      <c r="I2994" s="360">
        <f t="shared" si="626"/>
        <v>0</v>
      </c>
      <c r="J2994" s="89">
        <v>0</v>
      </c>
      <c r="K2994" s="244">
        <f t="shared" si="622"/>
        <v>0</v>
      </c>
      <c r="L2994" s="93">
        <f t="shared" si="627"/>
        <v>0</v>
      </c>
      <c r="M2994" s="375">
        <f t="shared" si="628"/>
        <v>0</v>
      </c>
      <c r="N2994" s="225" t="b">
        <f t="shared" si="600"/>
        <v>0</v>
      </c>
      <c r="O2994" s="36"/>
      <c r="P2994" s="36"/>
      <c r="Q2994" s="36"/>
      <c r="R2994" s="36"/>
    </row>
    <row r="2995" spans="1:18" s="8" customFormat="1" ht="33" hidden="1" customHeight="1" x14ac:dyDescent="0.35">
      <c r="A2995" s="122" t="str">
        <f>'SOW Units'!B24</f>
        <v>2-3.</v>
      </c>
      <c r="B2995" s="542" t="str">
        <f>IF('SOW Units'!C24="","",'SOW Units'!C24)</f>
        <v>Professional Land Survey subject to FDEP authorization to perform and the SPI displaying the cost not to exceed as supported by quote(s) prior to performance</v>
      </c>
      <c r="C2995" s="543"/>
      <c r="D2995" s="57" t="str">
        <f>IF('SOW Units'!E24="","",'SOW Units'!E24)</f>
        <v>Reimbursable*</v>
      </c>
      <c r="E2995" s="82">
        <f>'SOW Units'!O24</f>
        <v>0</v>
      </c>
      <c r="F2995" s="34">
        <f>'SOW Units'!G24</f>
        <v>1</v>
      </c>
      <c r="G2995" s="244">
        <f t="shared" si="625"/>
        <v>0</v>
      </c>
      <c r="H2995" s="85">
        <v>0</v>
      </c>
      <c r="I2995" s="360">
        <f t="shared" si="626"/>
        <v>0</v>
      </c>
      <c r="J2995" s="89">
        <v>0</v>
      </c>
      <c r="K2995" s="244">
        <f t="shared" si="622"/>
        <v>0</v>
      </c>
      <c r="L2995" s="93">
        <f t="shared" si="627"/>
        <v>0</v>
      </c>
      <c r="M2995" s="375">
        <f t="shared" si="628"/>
        <v>0</v>
      </c>
      <c r="N2995" s="225" t="b">
        <f t="shared" si="600"/>
        <v>0</v>
      </c>
      <c r="O2995" s="36"/>
      <c r="P2995" s="36"/>
      <c r="Q2995" s="36"/>
      <c r="R2995" s="36"/>
    </row>
    <row r="2996" spans="1:18" s="8" customFormat="1" ht="16.5" hidden="1" customHeight="1" x14ac:dyDescent="0.35">
      <c r="A2996" s="122" t="str">
        <f>'SOW Units'!B25</f>
        <v>2-4.</v>
      </c>
      <c r="B2996" s="542" t="str">
        <f>IF('SOW Units'!C25="","",'SOW Units'!C25)</f>
        <v>Contractor Oversight for Non-Price Schedule Activities</v>
      </c>
      <c r="C2996" s="543"/>
      <c r="D2996" s="57" t="str">
        <f>IF('SOW Units'!E25="","",'SOW Units'!E25)</f>
        <v>Per Day</v>
      </c>
      <c r="E2996" s="82">
        <f>'SOW Units'!O25</f>
        <v>0</v>
      </c>
      <c r="F2996" s="34">
        <f>'SOW Units'!G25</f>
        <v>1050</v>
      </c>
      <c r="G2996" s="244">
        <f t="shared" si="625"/>
        <v>0</v>
      </c>
      <c r="H2996" s="85">
        <v>0</v>
      </c>
      <c r="I2996" s="360">
        <f t="shared" si="626"/>
        <v>0</v>
      </c>
      <c r="J2996" s="89">
        <v>0</v>
      </c>
      <c r="K2996" s="244">
        <f t="shared" si="622"/>
        <v>0</v>
      </c>
      <c r="L2996" s="93">
        <f t="shared" si="627"/>
        <v>0</v>
      </c>
      <c r="M2996" s="375">
        <f t="shared" si="628"/>
        <v>0</v>
      </c>
      <c r="N2996" s="225" t="b">
        <f t="shared" si="600"/>
        <v>0</v>
      </c>
      <c r="O2996" s="36"/>
      <c r="P2996" s="36"/>
      <c r="Q2996" s="36"/>
      <c r="R2996" s="36"/>
    </row>
    <row r="2997" spans="1:18" s="8" customFormat="1" ht="17.25" hidden="1" customHeight="1" x14ac:dyDescent="0.35">
      <c r="A2997" s="253" t="str">
        <f>'SOW Units'!B26</f>
        <v>3.</v>
      </c>
      <c r="B2997" s="560" t="str">
        <f>IF('SOW Units'!C26="","",'SOW Units'!C26)</f>
        <v>MOBILIZATION</v>
      </c>
      <c r="C2997" s="561"/>
      <c r="D2997" s="206" t="str">
        <f>IF('SOW Units'!E26="","",'SOW Units'!E26)</f>
        <v/>
      </c>
      <c r="E2997" s="207"/>
      <c r="F2997" s="194"/>
      <c r="G2997" s="243"/>
      <c r="H2997" s="208"/>
      <c r="I2997" s="359"/>
      <c r="J2997" s="196"/>
      <c r="K2997" s="243"/>
      <c r="L2997" s="209"/>
      <c r="M2997" s="374"/>
      <c r="N2997" s="225" t="b">
        <f t="shared" si="600"/>
        <v>0</v>
      </c>
      <c r="O2997" s="36"/>
      <c r="P2997" s="36"/>
      <c r="Q2997" s="36"/>
      <c r="R2997" s="36"/>
    </row>
    <row r="2998" spans="1:18" s="8" customFormat="1" ht="16.5" hidden="1" customHeight="1" x14ac:dyDescent="0.35">
      <c r="A2998" s="122" t="str">
        <f>'SOW Units'!B27</f>
        <v>3-1.</v>
      </c>
      <c r="B2998" s="542" t="str">
        <f>IF('SOW Units'!C27="","",'SOW Units'!C27)</f>
        <v>Mobilization, Light Duty Vehicle (car or 1/2 ton truck) - ≤ 100 miles each way</v>
      </c>
      <c r="C2998" s="543"/>
      <c r="D2998" s="57" t="str">
        <f>IF('SOW Units'!E27="","",'SOW Units'!E27)</f>
        <v>Per Round Trip</v>
      </c>
      <c r="E2998" s="82">
        <f>'SOW Units'!O27</f>
        <v>0</v>
      </c>
      <c r="F2998" s="34">
        <f>'SOW Units'!G27</f>
        <v>425.41</v>
      </c>
      <c r="G2998" s="244">
        <f t="shared" ref="G2998:G3017" si="629">$F2998*E2998</f>
        <v>0</v>
      </c>
      <c r="H2998" s="85">
        <v>0</v>
      </c>
      <c r="I2998" s="360">
        <f t="shared" ref="I2998:I3017" si="630">H2998*F2998</f>
        <v>0</v>
      </c>
      <c r="J2998" s="89">
        <v>0</v>
      </c>
      <c r="K2998" s="244">
        <f t="shared" si="622"/>
        <v>0</v>
      </c>
      <c r="L2998" s="93">
        <f t="shared" ref="L2998:L3017" si="631">E2998-H2998-J2998</f>
        <v>0</v>
      </c>
      <c r="M2998" s="375">
        <f t="shared" ref="M2998:M3017" si="632">G2998-I2998-K2998</f>
        <v>0</v>
      </c>
      <c r="N2998" s="225" t="b">
        <f t="shared" si="600"/>
        <v>0</v>
      </c>
      <c r="O2998" s="36"/>
      <c r="P2998" s="36"/>
      <c r="Q2998" s="36"/>
      <c r="R2998" s="36"/>
    </row>
    <row r="2999" spans="1:18" s="8" customFormat="1" ht="16.5" hidden="1" customHeight="1" x14ac:dyDescent="0.35">
      <c r="A2999" s="122" t="str">
        <f>'SOW Units'!B28</f>
        <v>3-2.</v>
      </c>
      <c r="B2999" s="542" t="str">
        <f>IF('SOW Units'!C28="","",'SOW Units'!C28)</f>
        <v>Mobilization, Light Duty Vehicle  (car or 1/2 ton truck) - &gt; 100 miles each way</v>
      </c>
      <c r="C2999" s="543"/>
      <c r="D2999" s="57" t="str">
        <f>IF('SOW Units'!E28="","",'SOW Units'!E28)</f>
        <v>Per Round Trip</v>
      </c>
      <c r="E2999" s="82">
        <f>'SOW Units'!O28</f>
        <v>0</v>
      </c>
      <c r="F2999" s="34">
        <f>'SOW Units'!G28</f>
        <v>607.75</v>
      </c>
      <c r="G2999" s="244">
        <f t="shared" si="629"/>
        <v>0</v>
      </c>
      <c r="H2999" s="85">
        <v>0</v>
      </c>
      <c r="I2999" s="360">
        <f t="shared" si="630"/>
        <v>0</v>
      </c>
      <c r="J2999" s="89">
        <v>0</v>
      </c>
      <c r="K2999" s="244">
        <f t="shared" si="622"/>
        <v>0</v>
      </c>
      <c r="L2999" s="93">
        <f t="shared" si="631"/>
        <v>0</v>
      </c>
      <c r="M2999" s="375">
        <f t="shared" si="632"/>
        <v>0</v>
      </c>
      <c r="N2999" s="225" t="b">
        <f t="shared" si="600"/>
        <v>0</v>
      </c>
      <c r="O2999" s="36"/>
      <c r="P2999" s="36"/>
      <c r="Q2999" s="36"/>
      <c r="R2999" s="36"/>
    </row>
    <row r="3000" spans="1:18" s="8" customFormat="1" ht="16.5" hidden="1" customHeight="1" x14ac:dyDescent="0.35">
      <c r="A3000" s="122" t="str">
        <f>'SOW Units'!B29</f>
        <v>3-3.</v>
      </c>
      <c r="B3000" s="542" t="str">
        <f>IF('SOW Units'!C29="","",'SOW Units'!C29)</f>
        <v>Heavy Duty/Stakebed Truck (3/4 ton +) - ≤ 100 miles each way</v>
      </c>
      <c r="C3000" s="543"/>
      <c r="D3000" s="57" t="str">
        <f>IF('SOW Units'!E29="","",'SOW Units'!E29)</f>
        <v>Per Round Trip</v>
      </c>
      <c r="E3000" s="82">
        <f>'SOW Units'!O29</f>
        <v>0</v>
      </c>
      <c r="F3000" s="34">
        <f>'SOW Units'!G29</f>
        <v>486.2</v>
      </c>
      <c r="G3000" s="244">
        <f t="shared" si="629"/>
        <v>0</v>
      </c>
      <c r="H3000" s="85">
        <v>0</v>
      </c>
      <c r="I3000" s="360">
        <f t="shared" si="630"/>
        <v>0</v>
      </c>
      <c r="J3000" s="89">
        <v>0</v>
      </c>
      <c r="K3000" s="244">
        <f t="shared" si="622"/>
        <v>0</v>
      </c>
      <c r="L3000" s="93">
        <f t="shared" si="631"/>
        <v>0</v>
      </c>
      <c r="M3000" s="375">
        <f t="shared" si="632"/>
        <v>0</v>
      </c>
      <c r="N3000" s="225" t="b">
        <f t="shared" si="600"/>
        <v>0</v>
      </c>
      <c r="O3000" s="36"/>
      <c r="P3000" s="36"/>
      <c r="Q3000" s="36"/>
      <c r="R3000" s="36"/>
    </row>
    <row r="3001" spans="1:18" s="8" customFormat="1" ht="16.5" hidden="1" customHeight="1" x14ac:dyDescent="0.35">
      <c r="A3001" s="122" t="str">
        <f>'SOW Units'!B30</f>
        <v>3-4.</v>
      </c>
      <c r="B3001" s="542" t="str">
        <f>IF('SOW Units'!C30="","",'SOW Units'!C30)</f>
        <v>Heavy Duty/Stakebed Truck (3/4 ton +) - &gt; 100 miles each way</v>
      </c>
      <c r="C3001" s="543"/>
      <c r="D3001" s="57" t="str">
        <f>IF('SOW Units'!E30="","",'SOW Units'!E30)</f>
        <v>Per Round Trip</v>
      </c>
      <c r="E3001" s="82">
        <f>'SOW Units'!O30</f>
        <v>0</v>
      </c>
      <c r="F3001" s="34">
        <f>'SOW Units'!G30</f>
        <v>850.84</v>
      </c>
      <c r="G3001" s="244">
        <f t="shared" si="629"/>
        <v>0</v>
      </c>
      <c r="H3001" s="85">
        <v>0</v>
      </c>
      <c r="I3001" s="360">
        <f t="shared" si="630"/>
        <v>0</v>
      </c>
      <c r="J3001" s="89">
        <v>0</v>
      </c>
      <c r="K3001" s="244">
        <f t="shared" si="622"/>
        <v>0</v>
      </c>
      <c r="L3001" s="93">
        <f t="shared" si="631"/>
        <v>0</v>
      </c>
      <c r="M3001" s="375">
        <f t="shared" si="632"/>
        <v>0</v>
      </c>
      <c r="N3001" s="225" t="b">
        <f t="shared" si="600"/>
        <v>0</v>
      </c>
      <c r="O3001" s="36"/>
      <c r="P3001" s="36"/>
      <c r="Q3001" s="36"/>
      <c r="R3001" s="36"/>
    </row>
    <row r="3002" spans="1:18" s="8" customFormat="1" ht="16.5" hidden="1" customHeight="1" x14ac:dyDescent="0.35">
      <c r="A3002" s="122" t="str">
        <f>'SOW Units'!B31</f>
        <v>3-5.</v>
      </c>
      <c r="B3002" s="542" t="str">
        <f>IF('SOW Units'!C31="","",'SOW Units'!C31)</f>
        <v>Work Trailer - ≤ 100 miles each way</v>
      </c>
      <c r="C3002" s="543"/>
      <c r="D3002" s="57" t="str">
        <f>IF('SOW Units'!E31="","",'SOW Units'!E31)</f>
        <v>Per Round Trip</v>
      </c>
      <c r="E3002" s="82">
        <f>'SOW Units'!O31</f>
        <v>0</v>
      </c>
      <c r="F3002" s="34">
        <f>'SOW Units'!G31</f>
        <v>231.52</v>
      </c>
      <c r="G3002" s="244">
        <f t="shared" si="629"/>
        <v>0</v>
      </c>
      <c r="H3002" s="85">
        <v>0</v>
      </c>
      <c r="I3002" s="360">
        <f t="shared" si="630"/>
        <v>0</v>
      </c>
      <c r="J3002" s="89">
        <v>0</v>
      </c>
      <c r="K3002" s="244">
        <f t="shared" si="622"/>
        <v>0</v>
      </c>
      <c r="L3002" s="93">
        <f t="shared" si="631"/>
        <v>0</v>
      </c>
      <c r="M3002" s="375">
        <f t="shared" si="632"/>
        <v>0</v>
      </c>
      <c r="N3002" s="225" t="b">
        <f t="shared" si="600"/>
        <v>0</v>
      </c>
      <c r="O3002" s="36"/>
      <c r="P3002" s="36"/>
      <c r="Q3002" s="36"/>
      <c r="R3002" s="36"/>
    </row>
    <row r="3003" spans="1:18" s="8" customFormat="1" ht="16.5" hidden="1" customHeight="1" x14ac:dyDescent="0.35">
      <c r="A3003" s="122" t="str">
        <f>'SOW Units'!B32</f>
        <v>3-6.</v>
      </c>
      <c r="B3003" s="542" t="str">
        <f>IF('SOW Units'!C32="","",'SOW Units'!C32)</f>
        <v>Work Trailer - &gt; 100 miles each way</v>
      </c>
      <c r="C3003" s="543"/>
      <c r="D3003" s="57" t="str">
        <f>IF('SOW Units'!E32="","",'SOW Units'!E32)</f>
        <v>Per Round Trip</v>
      </c>
      <c r="E3003" s="82">
        <f>'SOW Units'!O32</f>
        <v>0</v>
      </c>
      <c r="F3003" s="34">
        <f>'SOW Units'!G32</f>
        <v>347.28</v>
      </c>
      <c r="G3003" s="244">
        <f t="shared" si="629"/>
        <v>0</v>
      </c>
      <c r="H3003" s="85">
        <v>0</v>
      </c>
      <c r="I3003" s="360">
        <f t="shared" si="630"/>
        <v>0</v>
      </c>
      <c r="J3003" s="89">
        <v>0</v>
      </c>
      <c r="K3003" s="244">
        <f t="shared" si="622"/>
        <v>0</v>
      </c>
      <c r="L3003" s="93">
        <f t="shared" si="631"/>
        <v>0</v>
      </c>
      <c r="M3003" s="375">
        <f t="shared" si="632"/>
        <v>0</v>
      </c>
      <c r="N3003" s="225" t="b">
        <f t="shared" si="600"/>
        <v>0</v>
      </c>
      <c r="O3003" s="36"/>
      <c r="P3003" s="36"/>
      <c r="Q3003" s="36"/>
      <c r="R3003" s="36"/>
    </row>
    <row r="3004" spans="1:18" s="8" customFormat="1" ht="16.5" hidden="1" customHeight="1" x14ac:dyDescent="0.35">
      <c r="A3004" s="122" t="str">
        <f>'SOW Units'!B33</f>
        <v>3-7.a.</v>
      </c>
      <c r="B3004" s="542" t="str">
        <f>IF('SOW Units'!C33="","",'SOW Units'!C33)</f>
        <v>DPT Rig and Support Vehicles Mobilization - ≤ 100 miles each way</v>
      </c>
      <c r="C3004" s="543"/>
      <c r="D3004" s="57" t="str">
        <f>IF('SOW Units'!E33="","",'SOW Units'!E33)</f>
        <v>Per Round Trip</v>
      </c>
      <c r="E3004" s="82">
        <f>'SOW Units'!O33</f>
        <v>0</v>
      </c>
      <c r="F3004" s="34">
        <f>'SOW Units'!G33</f>
        <v>727.65</v>
      </c>
      <c r="G3004" s="244">
        <f t="shared" si="629"/>
        <v>0</v>
      </c>
      <c r="H3004" s="85">
        <v>0</v>
      </c>
      <c r="I3004" s="360">
        <f t="shared" si="630"/>
        <v>0</v>
      </c>
      <c r="J3004" s="89">
        <v>0</v>
      </c>
      <c r="K3004" s="244">
        <f t="shared" si="622"/>
        <v>0</v>
      </c>
      <c r="L3004" s="93">
        <f t="shared" si="631"/>
        <v>0</v>
      </c>
      <c r="M3004" s="375">
        <f t="shared" si="632"/>
        <v>0</v>
      </c>
      <c r="N3004" s="225" t="b">
        <f t="shared" si="600"/>
        <v>0</v>
      </c>
      <c r="O3004" s="36"/>
      <c r="P3004" s="36"/>
      <c r="Q3004" s="36"/>
      <c r="R3004" s="36"/>
    </row>
    <row r="3005" spans="1:18" s="8" customFormat="1" ht="16.5" hidden="1" customHeight="1" x14ac:dyDescent="0.35">
      <c r="A3005" s="122" t="str">
        <f>'SOW Units'!B34</f>
        <v>3-8.a.</v>
      </c>
      <c r="B3005" s="542" t="str">
        <f>IF('SOW Units'!C34="","",'SOW Units'!C34)</f>
        <v>DPT Rig and Support Vehicles Mobilization - &gt; 100 miles each way</v>
      </c>
      <c r="C3005" s="543"/>
      <c r="D3005" s="57" t="str">
        <f>IF('SOW Units'!E34="","",'SOW Units'!E34)</f>
        <v>Per Round Trip</v>
      </c>
      <c r="E3005" s="82">
        <f>'SOW Units'!O34</f>
        <v>0</v>
      </c>
      <c r="F3005" s="34">
        <f>'SOW Units'!G34</f>
        <v>1002.78</v>
      </c>
      <c r="G3005" s="244">
        <f t="shared" si="629"/>
        <v>0</v>
      </c>
      <c r="H3005" s="85">
        <v>0</v>
      </c>
      <c r="I3005" s="360">
        <f t="shared" si="630"/>
        <v>0</v>
      </c>
      <c r="J3005" s="89">
        <v>0</v>
      </c>
      <c r="K3005" s="244">
        <f t="shared" si="622"/>
        <v>0</v>
      </c>
      <c r="L3005" s="93">
        <f t="shared" si="631"/>
        <v>0</v>
      </c>
      <c r="M3005" s="375">
        <f t="shared" si="632"/>
        <v>0</v>
      </c>
      <c r="N3005" s="225" t="b">
        <f t="shared" ref="N3005:N3068" si="633">IF(E3005&gt;0,TRUE,FALSE)</f>
        <v>0</v>
      </c>
      <c r="O3005" s="36"/>
      <c r="P3005" s="36"/>
      <c r="Q3005" s="36"/>
      <c r="R3005" s="36"/>
    </row>
    <row r="3006" spans="1:18" s="8" customFormat="1" ht="33" hidden="1" customHeight="1" x14ac:dyDescent="0.35">
      <c r="A3006" s="122" t="str">
        <f>'SOW Units'!B35</f>
        <v>3-9.a.</v>
      </c>
      <c r="B3006" s="542" t="str">
        <f>IF('SOW Units'!C35="","",'SOW Units'!C35)</f>
        <v>Drill Rig and Support Vehicles Mobilization (hollow stem auger, mud rotary or sonic) - ≤ 100 miles each way</v>
      </c>
      <c r="C3006" s="543"/>
      <c r="D3006" s="57" t="str">
        <f>IF('SOW Units'!E35="","",'SOW Units'!E35)</f>
        <v>Per Round Trip</v>
      </c>
      <c r="E3006" s="82">
        <f>'SOW Units'!O35</f>
        <v>0</v>
      </c>
      <c r="F3006" s="34">
        <f>'SOW Units'!G35</f>
        <v>1018.71</v>
      </c>
      <c r="G3006" s="244">
        <f t="shared" si="629"/>
        <v>0</v>
      </c>
      <c r="H3006" s="85">
        <v>0</v>
      </c>
      <c r="I3006" s="360">
        <f t="shared" si="630"/>
        <v>0</v>
      </c>
      <c r="J3006" s="89">
        <v>0</v>
      </c>
      <c r="K3006" s="244">
        <f t="shared" si="622"/>
        <v>0</v>
      </c>
      <c r="L3006" s="93">
        <f t="shared" si="631"/>
        <v>0</v>
      </c>
      <c r="M3006" s="375">
        <f t="shared" si="632"/>
        <v>0</v>
      </c>
      <c r="N3006" s="225" t="b">
        <f t="shared" si="633"/>
        <v>0</v>
      </c>
      <c r="O3006" s="36"/>
      <c r="P3006" s="36"/>
      <c r="Q3006" s="36"/>
      <c r="R3006" s="36"/>
    </row>
    <row r="3007" spans="1:18" s="8" customFormat="1" ht="33" hidden="1" customHeight="1" x14ac:dyDescent="0.35">
      <c r="A3007" s="122" t="str">
        <f>'SOW Units'!B36</f>
        <v>3-10.a.</v>
      </c>
      <c r="B3007" s="542" t="str">
        <f>IF('SOW Units'!C36="","",'SOW Units'!C36)</f>
        <v>Drill Rig and Support Vehicles Mobilization  (hollow stem auger, mud rotary or sonic) - &gt; 100 miles each way</v>
      </c>
      <c r="C3007" s="543"/>
      <c r="D3007" s="57" t="str">
        <f>IF('SOW Units'!E36="","",'SOW Units'!E36)</f>
        <v>Per Round Trip</v>
      </c>
      <c r="E3007" s="82">
        <f>'SOW Units'!O36</f>
        <v>0</v>
      </c>
      <c r="F3007" s="34">
        <f>'SOW Units'!G36</f>
        <v>1528.06</v>
      </c>
      <c r="G3007" s="244">
        <f t="shared" si="629"/>
        <v>0</v>
      </c>
      <c r="H3007" s="85">
        <v>0</v>
      </c>
      <c r="I3007" s="360">
        <f t="shared" si="630"/>
        <v>0</v>
      </c>
      <c r="J3007" s="89">
        <v>0</v>
      </c>
      <c r="K3007" s="244">
        <f t="shared" si="622"/>
        <v>0</v>
      </c>
      <c r="L3007" s="93">
        <f t="shared" si="631"/>
        <v>0</v>
      </c>
      <c r="M3007" s="375">
        <f t="shared" si="632"/>
        <v>0</v>
      </c>
      <c r="N3007" s="225" t="b">
        <f t="shared" si="633"/>
        <v>0</v>
      </c>
      <c r="O3007" s="36"/>
      <c r="P3007" s="36"/>
      <c r="Q3007" s="36"/>
      <c r="R3007" s="36"/>
    </row>
    <row r="3008" spans="1:18" s="8" customFormat="1" ht="16.5" hidden="1" customHeight="1" x14ac:dyDescent="0.35">
      <c r="A3008" s="122" t="str">
        <f>'SOW Units'!B37</f>
        <v>3-11.</v>
      </c>
      <c r="B3008" s="542" t="str">
        <f>IF('SOW Units'!C37="","",'SOW Units'!C37)</f>
        <v>Excavator Mobilization - ≤ 100 miles each way</v>
      </c>
      <c r="C3008" s="543"/>
      <c r="D3008" s="57" t="str">
        <f>IF('SOW Units'!E37="","",'SOW Units'!E37)</f>
        <v>Per Round Trip</v>
      </c>
      <c r="E3008" s="82">
        <f>'SOW Units'!O37</f>
        <v>0</v>
      </c>
      <c r="F3008" s="34">
        <f>'SOW Units'!G37</f>
        <v>633.92999999999995</v>
      </c>
      <c r="G3008" s="244">
        <f t="shared" si="629"/>
        <v>0</v>
      </c>
      <c r="H3008" s="85">
        <v>0</v>
      </c>
      <c r="I3008" s="360">
        <f t="shared" si="630"/>
        <v>0</v>
      </c>
      <c r="J3008" s="89">
        <v>0</v>
      </c>
      <c r="K3008" s="244">
        <f t="shared" si="622"/>
        <v>0</v>
      </c>
      <c r="L3008" s="93">
        <f t="shared" si="631"/>
        <v>0</v>
      </c>
      <c r="M3008" s="375">
        <f t="shared" si="632"/>
        <v>0</v>
      </c>
      <c r="N3008" s="225" t="b">
        <f t="shared" si="633"/>
        <v>0</v>
      </c>
      <c r="O3008" s="36"/>
      <c r="P3008" s="36"/>
      <c r="Q3008" s="36"/>
      <c r="R3008" s="36"/>
    </row>
    <row r="3009" spans="1:18" s="8" customFormat="1" ht="16.5" hidden="1" customHeight="1" x14ac:dyDescent="0.35">
      <c r="A3009" s="122" t="str">
        <f>'SOW Units'!B38</f>
        <v>3-12.</v>
      </c>
      <c r="B3009" s="542" t="str">
        <f>IF('SOW Units'!C38="","",'SOW Units'!C38)</f>
        <v>Excavator Mobilization - &gt; 100 miles each way</v>
      </c>
      <c r="C3009" s="543"/>
      <c r="D3009" s="57" t="str">
        <f>IF('SOW Units'!E38="","",'SOW Units'!E38)</f>
        <v>Per Round Trip</v>
      </c>
      <c r="E3009" s="82">
        <f>'SOW Units'!O38</f>
        <v>0</v>
      </c>
      <c r="F3009" s="34">
        <f>'SOW Units'!G38</f>
        <v>992.25</v>
      </c>
      <c r="G3009" s="244">
        <f t="shared" si="629"/>
        <v>0</v>
      </c>
      <c r="H3009" s="85">
        <v>0</v>
      </c>
      <c r="I3009" s="360">
        <f t="shared" si="630"/>
        <v>0</v>
      </c>
      <c r="J3009" s="89">
        <v>0</v>
      </c>
      <c r="K3009" s="244">
        <f t="shared" si="622"/>
        <v>0</v>
      </c>
      <c r="L3009" s="93">
        <f t="shared" si="631"/>
        <v>0</v>
      </c>
      <c r="M3009" s="375">
        <f t="shared" si="632"/>
        <v>0</v>
      </c>
      <c r="N3009" s="225" t="b">
        <f t="shared" si="633"/>
        <v>0</v>
      </c>
      <c r="O3009" s="36"/>
      <c r="P3009" s="36"/>
      <c r="Q3009" s="36"/>
      <c r="R3009" s="36"/>
    </row>
    <row r="3010" spans="1:18" s="8" customFormat="1" ht="16.5" hidden="1" customHeight="1" x14ac:dyDescent="0.35">
      <c r="A3010" s="122" t="str">
        <f>'SOW Units'!B39</f>
        <v>3-13.a.</v>
      </c>
      <c r="B3010" s="542" t="str">
        <f>IF('SOW Units'!C39="","",'SOW Units'!C39)</f>
        <v>LDA Rig and Support Vehicles Mobilization - ≤ 100 miles each way</v>
      </c>
      <c r="C3010" s="543"/>
      <c r="D3010" s="57" t="str">
        <f>IF('SOW Units'!E39="","",'SOW Units'!E39)</f>
        <v>Per Round Trip</v>
      </c>
      <c r="E3010" s="82">
        <f>'SOW Units'!O39</f>
        <v>0</v>
      </c>
      <c r="F3010" s="34">
        <f>'SOW Units'!G39</f>
        <v>5448.5</v>
      </c>
      <c r="G3010" s="244">
        <f t="shared" si="629"/>
        <v>0</v>
      </c>
      <c r="H3010" s="85">
        <v>0</v>
      </c>
      <c r="I3010" s="360">
        <f t="shared" si="630"/>
        <v>0</v>
      </c>
      <c r="J3010" s="89">
        <v>0</v>
      </c>
      <c r="K3010" s="244">
        <f t="shared" si="622"/>
        <v>0</v>
      </c>
      <c r="L3010" s="93">
        <f t="shared" si="631"/>
        <v>0</v>
      </c>
      <c r="M3010" s="375">
        <f t="shared" si="632"/>
        <v>0</v>
      </c>
      <c r="N3010" s="225" t="b">
        <f t="shared" si="633"/>
        <v>0</v>
      </c>
      <c r="O3010" s="36"/>
      <c r="P3010" s="36"/>
      <c r="Q3010" s="36"/>
      <c r="R3010" s="36"/>
    </row>
    <row r="3011" spans="1:18" s="9" customFormat="1" ht="16.5" hidden="1" customHeight="1" x14ac:dyDescent="0.35">
      <c r="A3011" s="122" t="str">
        <f>'SOW Units'!B40</f>
        <v>3-14.a.</v>
      </c>
      <c r="B3011" s="542" t="str">
        <f>IF('SOW Units'!C40="","",'SOW Units'!C40)</f>
        <v>LDA Rig and Support Vehicles Mobilization - &gt; 100 miles each way</v>
      </c>
      <c r="C3011" s="543"/>
      <c r="D3011" s="57" t="str">
        <f>IF('SOW Units'!E40="","",'SOW Units'!E40)</f>
        <v>Per Round Trip</v>
      </c>
      <c r="E3011" s="82">
        <f>'SOW Units'!O40</f>
        <v>0</v>
      </c>
      <c r="F3011" s="34">
        <f>'SOW Units'!G40</f>
        <v>8891.41</v>
      </c>
      <c r="G3011" s="244">
        <f t="shared" si="629"/>
        <v>0</v>
      </c>
      <c r="H3011" s="85">
        <v>0</v>
      </c>
      <c r="I3011" s="360">
        <f t="shared" si="630"/>
        <v>0</v>
      </c>
      <c r="J3011" s="89">
        <v>0</v>
      </c>
      <c r="K3011" s="244">
        <f t="shared" si="622"/>
        <v>0</v>
      </c>
      <c r="L3011" s="93">
        <f t="shared" si="631"/>
        <v>0</v>
      </c>
      <c r="M3011" s="375">
        <f t="shared" si="632"/>
        <v>0</v>
      </c>
      <c r="N3011" s="225" t="b">
        <f t="shared" si="633"/>
        <v>0</v>
      </c>
      <c r="O3011" s="45"/>
      <c r="P3011" s="45"/>
      <c r="Q3011" s="45"/>
      <c r="R3011" s="45"/>
    </row>
    <row r="3012" spans="1:18" s="9" customFormat="1" ht="16.5" hidden="1" customHeight="1" x14ac:dyDescent="0.35">
      <c r="A3012" s="122" t="str">
        <f>'SOW Units'!B41</f>
        <v>3-15.</v>
      </c>
      <c r="B3012" s="542" t="str">
        <f>IF('SOW Units'!C41="","",'SOW Units'!C41)</f>
        <v>Loader/Backhoe Mobilization - ≤ 100 miles each way</v>
      </c>
      <c r="C3012" s="543"/>
      <c r="D3012" s="57" t="str">
        <f>IF('SOW Units'!E41="","",'SOW Units'!E41)</f>
        <v>Per Round Trip</v>
      </c>
      <c r="E3012" s="82">
        <f>'SOW Units'!O41</f>
        <v>0</v>
      </c>
      <c r="F3012" s="34">
        <f>'SOW Units'!G41</f>
        <v>425.41</v>
      </c>
      <c r="G3012" s="244">
        <f t="shared" si="629"/>
        <v>0</v>
      </c>
      <c r="H3012" s="85">
        <v>0</v>
      </c>
      <c r="I3012" s="360">
        <f t="shared" si="630"/>
        <v>0</v>
      </c>
      <c r="J3012" s="89">
        <v>0</v>
      </c>
      <c r="K3012" s="244">
        <f t="shared" si="622"/>
        <v>0</v>
      </c>
      <c r="L3012" s="93">
        <f t="shared" si="631"/>
        <v>0</v>
      </c>
      <c r="M3012" s="375">
        <f t="shared" si="632"/>
        <v>0</v>
      </c>
      <c r="N3012" s="225" t="b">
        <f t="shared" si="633"/>
        <v>0</v>
      </c>
      <c r="O3012" s="45"/>
      <c r="P3012" s="45"/>
      <c r="Q3012" s="45"/>
      <c r="R3012" s="45"/>
    </row>
    <row r="3013" spans="1:18" s="9" customFormat="1" ht="16.5" hidden="1" customHeight="1" x14ac:dyDescent="0.35">
      <c r="A3013" s="122" t="str">
        <f>'SOW Units'!B42</f>
        <v>3-16.</v>
      </c>
      <c r="B3013" s="542" t="str">
        <f>IF('SOW Units'!C42="","",'SOW Units'!C42)</f>
        <v>Loader/Backhoe Mobilization - &gt; 100 miles each way</v>
      </c>
      <c r="C3013" s="543"/>
      <c r="D3013" s="57" t="str">
        <f>IF('SOW Units'!E42="","",'SOW Units'!E42)</f>
        <v>Per Round Trip</v>
      </c>
      <c r="E3013" s="82">
        <f>'SOW Units'!O42</f>
        <v>0</v>
      </c>
      <c r="F3013" s="34">
        <f>'SOW Units'!G42</f>
        <v>607.75</v>
      </c>
      <c r="G3013" s="244">
        <f t="shared" si="629"/>
        <v>0</v>
      </c>
      <c r="H3013" s="85">
        <v>0</v>
      </c>
      <c r="I3013" s="360">
        <f t="shared" si="630"/>
        <v>0</v>
      </c>
      <c r="J3013" s="89">
        <v>0</v>
      </c>
      <c r="K3013" s="244">
        <f t="shared" si="622"/>
        <v>0</v>
      </c>
      <c r="L3013" s="93">
        <f t="shared" si="631"/>
        <v>0</v>
      </c>
      <c r="M3013" s="375">
        <f t="shared" si="632"/>
        <v>0</v>
      </c>
      <c r="N3013" s="225" t="b">
        <f t="shared" si="633"/>
        <v>0</v>
      </c>
      <c r="O3013" s="45"/>
      <c r="P3013" s="45"/>
      <c r="Q3013" s="45"/>
      <c r="R3013" s="45"/>
    </row>
    <row r="3014" spans="1:18" s="9" customFormat="1" ht="16.5" hidden="1" customHeight="1" x14ac:dyDescent="0.35">
      <c r="A3014" s="122" t="str">
        <f>'SOW Units'!B43</f>
        <v>3-17.</v>
      </c>
      <c r="B3014" s="542" t="str">
        <f>IF('SOW Units'!C43="","",'SOW Units'!C43)</f>
        <v>Mini Excavator/Loader (BobcatTM) Mobilization - ≤ 100 miles each way</v>
      </c>
      <c r="C3014" s="543"/>
      <c r="D3014" s="57" t="str">
        <f>IF('SOW Units'!E43="","",'SOW Units'!E43)</f>
        <v>Per Round Trip</v>
      </c>
      <c r="E3014" s="82">
        <f>'SOW Units'!O43</f>
        <v>0</v>
      </c>
      <c r="F3014" s="34">
        <f>'SOW Units'!G43</f>
        <v>303.87</v>
      </c>
      <c r="G3014" s="244">
        <f t="shared" si="629"/>
        <v>0</v>
      </c>
      <c r="H3014" s="85">
        <v>0</v>
      </c>
      <c r="I3014" s="360">
        <f t="shared" si="630"/>
        <v>0</v>
      </c>
      <c r="J3014" s="89">
        <v>0</v>
      </c>
      <c r="K3014" s="244">
        <f t="shared" si="622"/>
        <v>0</v>
      </c>
      <c r="L3014" s="93">
        <f t="shared" si="631"/>
        <v>0</v>
      </c>
      <c r="M3014" s="375">
        <f t="shared" si="632"/>
        <v>0</v>
      </c>
      <c r="N3014" s="225" t="b">
        <f t="shared" si="633"/>
        <v>0</v>
      </c>
      <c r="O3014" s="45"/>
      <c r="P3014" s="45"/>
      <c r="Q3014" s="45"/>
      <c r="R3014" s="45"/>
    </row>
    <row r="3015" spans="1:18" s="8" customFormat="1" ht="16.5" hidden="1" customHeight="1" x14ac:dyDescent="0.35">
      <c r="A3015" s="122" t="str">
        <f>'SOW Units'!B44</f>
        <v>3-18.</v>
      </c>
      <c r="B3015" s="542" t="str">
        <f>IF('SOW Units'!C44="","",'SOW Units'!C44)</f>
        <v>Mini Excavator/Loader (BobcatTM) Mobilization - &gt; 100 miles each way</v>
      </c>
      <c r="C3015" s="543"/>
      <c r="D3015" s="57" t="str">
        <f>IF('SOW Units'!E44="","",'SOW Units'!E44)</f>
        <v>Per Round Trip</v>
      </c>
      <c r="E3015" s="82">
        <f>'SOW Units'!O44</f>
        <v>0</v>
      </c>
      <c r="F3015" s="34">
        <f>'SOW Units'!G44</f>
        <v>486.2</v>
      </c>
      <c r="G3015" s="244">
        <f t="shared" si="629"/>
        <v>0</v>
      </c>
      <c r="H3015" s="85">
        <v>0</v>
      </c>
      <c r="I3015" s="360">
        <f t="shared" si="630"/>
        <v>0</v>
      </c>
      <c r="J3015" s="89">
        <v>0</v>
      </c>
      <c r="K3015" s="244">
        <f t="shared" si="622"/>
        <v>0</v>
      </c>
      <c r="L3015" s="93">
        <f t="shared" si="631"/>
        <v>0</v>
      </c>
      <c r="M3015" s="375">
        <f t="shared" si="632"/>
        <v>0</v>
      </c>
      <c r="N3015" s="225" t="b">
        <f t="shared" si="633"/>
        <v>0</v>
      </c>
      <c r="O3015" s="36"/>
      <c r="P3015" s="36"/>
      <c r="Q3015" s="36"/>
      <c r="R3015" s="36"/>
    </row>
    <row r="3016" spans="1:18" s="8" customFormat="1" ht="16.5" hidden="1" customHeight="1" x14ac:dyDescent="0.35">
      <c r="A3016" s="122" t="str">
        <f>'SOW Units'!B45</f>
        <v>3-19.</v>
      </c>
      <c r="B3016" s="542" t="str">
        <f>IF('SOW Units'!C45="","",'SOW Units'!C45)</f>
        <v>Drum Compactor mobilization - ≤ 100 miles each way</v>
      </c>
      <c r="C3016" s="543"/>
      <c r="D3016" s="57" t="str">
        <f>IF('SOW Units'!E45="","",'SOW Units'!E45)</f>
        <v>Per Round Trip</v>
      </c>
      <c r="E3016" s="82">
        <f>'SOW Units'!O45</f>
        <v>0</v>
      </c>
      <c r="F3016" s="34">
        <f>'SOW Units'!G45</f>
        <v>333.51</v>
      </c>
      <c r="G3016" s="244">
        <f t="shared" si="629"/>
        <v>0</v>
      </c>
      <c r="H3016" s="85">
        <v>0</v>
      </c>
      <c r="I3016" s="360">
        <f t="shared" si="630"/>
        <v>0</v>
      </c>
      <c r="J3016" s="89">
        <v>0</v>
      </c>
      <c r="K3016" s="244">
        <f t="shared" si="622"/>
        <v>0</v>
      </c>
      <c r="L3016" s="93">
        <f t="shared" si="631"/>
        <v>0</v>
      </c>
      <c r="M3016" s="375">
        <f t="shared" si="632"/>
        <v>0</v>
      </c>
      <c r="N3016" s="225" t="b">
        <f t="shared" si="633"/>
        <v>0</v>
      </c>
      <c r="O3016" s="36"/>
      <c r="P3016" s="36"/>
      <c r="Q3016" s="36"/>
      <c r="R3016" s="36"/>
    </row>
    <row r="3017" spans="1:18" s="8" customFormat="1" ht="16.5" hidden="1" customHeight="1" x14ac:dyDescent="0.35">
      <c r="A3017" s="122" t="str">
        <f>'SOW Units'!B46</f>
        <v>3-20.</v>
      </c>
      <c r="B3017" s="542" t="str">
        <f>IF('SOW Units'!C46="","",'SOW Units'!C46)</f>
        <v xml:space="preserve"> Drum Compactor mobilization - &gt; 100 miles each way</v>
      </c>
      <c r="C3017" s="543"/>
      <c r="D3017" s="57" t="str">
        <f>IF('SOW Units'!E46="","",'SOW Units'!E46)</f>
        <v>Per Round Trip</v>
      </c>
      <c r="E3017" s="82">
        <f>'SOW Units'!O46</f>
        <v>0</v>
      </c>
      <c r="F3017" s="34">
        <f>'SOW Units'!G46</f>
        <v>545.73</v>
      </c>
      <c r="G3017" s="244">
        <f t="shared" si="629"/>
        <v>0</v>
      </c>
      <c r="H3017" s="85">
        <v>0</v>
      </c>
      <c r="I3017" s="360">
        <f t="shared" si="630"/>
        <v>0</v>
      </c>
      <c r="J3017" s="89">
        <v>0</v>
      </c>
      <c r="K3017" s="244">
        <f t="shared" si="622"/>
        <v>0</v>
      </c>
      <c r="L3017" s="93">
        <f t="shared" si="631"/>
        <v>0</v>
      </c>
      <c r="M3017" s="375">
        <f t="shared" si="632"/>
        <v>0</v>
      </c>
      <c r="N3017" s="225" t="b">
        <f t="shared" si="633"/>
        <v>0</v>
      </c>
      <c r="O3017" s="36"/>
      <c r="P3017" s="36"/>
      <c r="Q3017" s="36"/>
      <c r="R3017" s="36"/>
    </row>
    <row r="3018" spans="1:18" s="8" customFormat="1" ht="17.25" hidden="1" customHeight="1" x14ac:dyDescent="0.35">
      <c r="A3018" s="253" t="str">
        <f>'SOW Units'!B47</f>
        <v>4.</v>
      </c>
      <c r="B3018" s="560" t="str">
        <f>IF('SOW Units'!C47="","",'SOW Units'!C47)</f>
        <v>MEALS AND LODGING</v>
      </c>
      <c r="C3018" s="561"/>
      <c r="D3018" s="206" t="str">
        <f>IF('SOW Units'!E47="","",'SOW Units'!E47)</f>
        <v/>
      </c>
      <c r="E3018" s="207"/>
      <c r="F3018" s="194"/>
      <c r="G3018" s="243"/>
      <c r="H3018" s="208"/>
      <c r="I3018" s="359"/>
      <c r="J3018" s="196"/>
      <c r="K3018" s="243"/>
      <c r="L3018" s="209"/>
      <c r="M3018" s="374"/>
      <c r="N3018" s="225" t="b">
        <f t="shared" si="633"/>
        <v>0</v>
      </c>
      <c r="O3018" s="36"/>
      <c r="P3018" s="36"/>
      <c r="Q3018" s="36"/>
      <c r="R3018" s="36"/>
    </row>
    <row r="3019" spans="1:18" s="8" customFormat="1" ht="33" hidden="1" customHeight="1" x14ac:dyDescent="0.35">
      <c r="A3019" s="122" t="str">
        <f>'SOW Units'!B48</f>
        <v>4-1.a.</v>
      </c>
      <c r="B3019" s="542" t="str">
        <f>IF('SOW Units'!C48="","",'SOW Units'!C48)</f>
        <v>Per Diem - For travel &gt; 1 consecutive day (prorated in quarter day incrementsin accordance with 112.061, F.S.) - Travel Voucher required and quoted rate should be per person per day</v>
      </c>
      <c r="C3019" s="543"/>
      <c r="D3019" s="252" t="str">
        <f>IF('SOW Units'!E48="","",'SOW Units'!E48)</f>
        <v>Per Person,         Per Day</v>
      </c>
      <c r="E3019" s="82">
        <f>'SOW Units'!O48</f>
        <v>0</v>
      </c>
      <c r="F3019" s="34">
        <f>'SOW Units'!G48</f>
        <v>80</v>
      </c>
      <c r="G3019" s="244">
        <f t="shared" ref="G3019:G3020" si="634">$F3019*E3019</f>
        <v>0</v>
      </c>
      <c r="H3019" s="85">
        <v>0</v>
      </c>
      <c r="I3019" s="360">
        <f t="shared" ref="I3019:I3020" si="635">H3019*F3019</f>
        <v>0</v>
      </c>
      <c r="J3019" s="89">
        <v>0</v>
      </c>
      <c r="K3019" s="244">
        <f t="shared" si="622"/>
        <v>0</v>
      </c>
      <c r="L3019" s="93">
        <f t="shared" ref="L3019:L3020" si="636">E3019-H3019-J3019</f>
        <v>0</v>
      </c>
      <c r="M3019" s="375">
        <f t="shared" ref="M3019:M3020" si="637">G3019-I3019-K3019</f>
        <v>0</v>
      </c>
      <c r="N3019" s="225" t="b">
        <f t="shared" si="633"/>
        <v>0</v>
      </c>
      <c r="O3019" s="36"/>
      <c r="P3019" s="36"/>
      <c r="Q3019" s="36"/>
      <c r="R3019" s="36"/>
    </row>
    <row r="3020" spans="1:18" s="8" customFormat="1" ht="33" hidden="1" customHeight="1" x14ac:dyDescent="0.35">
      <c r="A3020" s="122" t="str">
        <f>'SOW Units'!B49</f>
        <v>4-1.b.</v>
      </c>
      <c r="B3020" s="542" t="str">
        <f>IF('SOW Units'!C49="","",'SOW Units'!C49)</f>
        <v>Per Diem - Contractor travel for specific meetings or legal proceedings required by Department (hotel and meals may be paid in accordance with section 112.061, F.S.)</v>
      </c>
      <c r="C3020" s="543"/>
      <c r="D3020" s="57" t="str">
        <f>IF('SOW Units'!E49="","",'SOW Units'!E49)</f>
        <v>Reimbursable*</v>
      </c>
      <c r="E3020" s="82">
        <f>'SOW Units'!O49</f>
        <v>0</v>
      </c>
      <c r="F3020" s="34">
        <f>'SOW Units'!G49</f>
        <v>1</v>
      </c>
      <c r="G3020" s="244">
        <f t="shared" si="634"/>
        <v>0</v>
      </c>
      <c r="H3020" s="85">
        <v>0</v>
      </c>
      <c r="I3020" s="360">
        <f t="shared" si="635"/>
        <v>0</v>
      </c>
      <c r="J3020" s="89">
        <v>0</v>
      </c>
      <c r="K3020" s="244">
        <f t="shared" si="622"/>
        <v>0</v>
      </c>
      <c r="L3020" s="93">
        <f t="shared" si="636"/>
        <v>0</v>
      </c>
      <c r="M3020" s="375">
        <f t="shared" si="637"/>
        <v>0</v>
      </c>
      <c r="N3020" s="225" t="b">
        <f t="shared" si="633"/>
        <v>0</v>
      </c>
      <c r="O3020" s="36"/>
      <c r="P3020" s="36"/>
      <c r="Q3020" s="36"/>
      <c r="R3020" s="36"/>
    </row>
    <row r="3021" spans="1:18" s="8" customFormat="1" ht="17.25" hidden="1" customHeight="1" x14ac:dyDescent="0.35">
      <c r="A3021" s="253" t="str">
        <f>'SOW Units'!B50</f>
        <v>5.</v>
      </c>
      <c r="B3021" s="560" t="str">
        <f>IF('SOW Units'!C50="","",'SOW Units'!C50)</f>
        <v>DRILLING AND BORING</v>
      </c>
      <c r="C3021" s="561"/>
      <c r="D3021" s="206" t="str">
        <f>IF('SOW Units'!E50="","",'SOW Units'!E50)</f>
        <v/>
      </c>
      <c r="E3021" s="207"/>
      <c r="F3021" s="194"/>
      <c r="G3021" s="243"/>
      <c r="H3021" s="208"/>
      <c r="I3021" s="359"/>
      <c r="J3021" s="196"/>
      <c r="K3021" s="243"/>
      <c r="L3021" s="209"/>
      <c r="M3021" s="374"/>
      <c r="N3021" s="225" t="b">
        <f t="shared" si="633"/>
        <v>0</v>
      </c>
      <c r="O3021" s="36"/>
      <c r="P3021" s="36"/>
      <c r="Q3021" s="36"/>
      <c r="R3021" s="36"/>
    </row>
    <row r="3022" spans="1:18" s="8" customFormat="1" ht="16.5" hidden="1" customHeight="1" x14ac:dyDescent="0.35">
      <c r="A3022" s="122" t="str">
        <f>'SOW Units'!B51</f>
        <v>5-1.a.1.</v>
      </c>
      <c r="B3022" s="542" t="str">
        <f>IF('SOW Units'!C51="","",'SOW Units'!C51)</f>
        <v>Split Spoon Sampling – 2 foot (during boring) &lt; 50 feet</v>
      </c>
      <c r="C3022" s="543"/>
      <c r="D3022" s="57" t="str">
        <f>IF('SOW Units'!E51="","",'SOW Units'!E51)</f>
        <v xml:space="preserve">Per Spoon </v>
      </c>
      <c r="E3022" s="82">
        <f>'SOW Units'!O51</f>
        <v>0</v>
      </c>
      <c r="F3022" s="34">
        <f>'SOW Units'!G51</f>
        <v>37.74</v>
      </c>
      <c r="G3022" s="244">
        <f t="shared" ref="G3022:G3046" si="638">$F3022*E3022</f>
        <v>0</v>
      </c>
      <c r="H3022" s="85">
        <v>0</v>
      </c>
      <c r="I3022" s="360">
        <f t="shared" ref="I3022:I3046" si="639">H3022*F3022</f>
        <v>0</v>
      </c>
      <c r="J3022" s="89">
        <v>0</v>
      </c>
      <c r="K3022" s="244">
        <f t="shared" si="622"/>
        <v>0</v>
      </c>
      <c r="L3022" s="93">
        <f t="shared" ref="L3022:L3046" si="640">E3022-H3022-J3022</f>
        <v>0</v>
      </c>
      <c r="M3022" s="375">
        <f t="shared" ref="M3022:M3046" si="641">G3022-I3022-K3022</f>
        <v>0</v>
      </c>
      <c r="N3022" s="225" t="b">
        <f t="shared" si="633"/>
        <v>0</v>
      </c>
      <c r="O3022" s="36"/>
      <c r="P3022" s="36"/>
      <c r="Q3022" s="36"/>
      <c r="R3022" s="36"/>
    </row>
    <row r="3023" spans="1:18" s="8" customFormat="1" ht="16.5" hidden="1" customHeight="1" x14ac:dyDescent="0.35">
      <c r="A3023" s="122" t="str">
        <f>'SOW Units'!B52</f>
        <v>5-1.a.2.</v>
      </c>
      <c r="B3023" s="542" t="str">
        <f>IF('SOW Units'!C52="","",'SOW Units'!C52)</f>
        <v>Split Spoon Sampling – 2 foot (during boring) 50 to 100 feet</v>
      </c>
      <c r="C3023" s="543"/>
      <c r="D3023" s="57" t="str">
        <f>IF('SOW Units'!E52="","",'SOW Units'!E52)</f>
        <v xml:space="preserve">Per Spoon </v>
      </c>
      <c r="E3023" s="82">
        <f>'SOW Units'!O52</f>
        <v>0</v>
      </c>
      <c r="F3023" s="34">
        <f>'SOW Units'!G52</f>
        <v>43.54</v>
      </c>
      <c r="G3023" s="244">
        <f t="shared" si="638"/>
        <v>0</v>
      </c>
      <c r="H3023" s="85">
        <v>0</v>
      </c>
      <c r="I3023" s="360">
        <f t="shared" si="639"/>
        <v>0</v>
      </c>
      <c r="J3023" s="89">
        <v>0</v>
      </c>
      <c r="K3023" s="244">
        <f t="shared" si="622"/>
        <v>0</v>
      </c>
      <c r="L3023" s="93">
        <f t="shared" si="640"/>
        <v>0</v>
      </c>
      <c r="M3023" s="375">
        <f t="shared" si="641"/>
        <v>0</v>
      </c>
      <c r="N3023" s="225" t="b">
        <f t="shared" si="633"/>
        <v>0</v>
      </c>
      <c r="O3023" s="36"/>
      <c r="P3023" s="36"/>
      <c r="Q3023" s="36"/>
      <c r="R3023" s="36"/>
    </row>
    <row r="3024" spans="1:18" s="8" customFormat="1" ht="16.5" hidden="1" customHeight="1" x14ac:dyDescent="0.35">
      <c r="A3024" s="122" t="str">
        <f>'SOW Units'!B53</f>
        <v>5-1.a.3.</v>
      </c>
      <c r="B3024" s="542" t="str">
        <f>IF('SOW Units'!C53="","",'SOW Units'!C53)</f>
        <v>Split Spoon Sampling – 2 foot (during boring) &gt; 100 feet</v>
      </c>
      <c r="C3024" s="543"/>
      <c r="D3024" s="57" t="str">
        <f>IF('SOW Units'!E53="","",'SOW Units'!E53)</f>
        <v xml:space="preserve">Per Spoon </v>
      </c>
      <c r="E3024" s="82">
        <f>'SOW Units'!O53</f>
        <v>0</v>
      </c>
      <c r="F3024" s="34">
        <f>'SOW Units'!G53</f>
        <v>45.15</v>
      </c>
      <c r="G3024" s="244">
        <f t="shared" si="638"/>
        <v>0</v>
      </c>
      <c r="H3024" s="85">
        <v>0</v>
      </c>
      <c r="I3024" s="360">
        <f t="shared" si="639"/>
        <v>0</v>
      </c>
      <c r="J3024" s="89">
        <v>0</v>
      </c>
      <c r="K3024" s="244">
        <f t="shared" si="622"/>
        <v>0</v>
      </c>
      <c r="L3024" s="93">
        <f t="shared" si="640"/>
        <v>0</v>
      </c>
      <c r="M3024" s="375">
        <f t="shared" si="641"/>
        <v>0</v>
      </c>
      <c r="N3024" s="225" t="b">
        <f t="shared" si="633"/>
        <v>0</v>
      </c>
      <c r="O3024" s="36"/>
      <c r="P3024" s="36"/>
      <c r="Q3024" s="36"/>
      <c r="R3024" s="36"/>
    </row>
    <row r="3025" spans="1:18" s="8" customFormat="1" ht="16.5" hidden="1" customHeight="1" x14ac:dyDescent="0.35">
      <c r="A3025" s="122" t="str">
        <f>'SOW Units'!B54</f>
        <v>5-1.b.</v>
      </c>
      <c r="B3025" s="542" t="str">
        <f>IF('SOW Units'!C54="","",'SOW Units'!C54)</f>
        <v>Sonic Core Sampling - 5 or 10 foot (during boring)</v>
      </c>
      <c r="C3025" s="543"/>
      <c r="D3025" s="57" t="str">
        <f>IF('SOW Units'!E54="","",'SOW Units'!E54)</f>
        <v xml:space="preserve">Per Core </v>
      </c>
      <c r="E3025" s="82">
        <f>'SOW Units'!O54</f>
        <v>0</v>
      </c>
      <c r="F3025" s="34">
        <f>'SOW Units'!G54</f>
        <v>109.38</v>
      </c>
      <c r="G3025" s="244">
        <f t="shared" si="638"/>
        <v>0</v>
      </c>
      <c r="H3025" s="85">
        <v>0</v>
      </c>
      <c r="I3025" s="360">
        <f t="shared" si="639"/>
        <v>0</v>
      </c>
      <c r="J3025" s="89">
        <v>0</v>
      </c>
      <c r="K3025" s="244">
        <f t="shared" si="622"/>
        <v>0</v>
      </c>
      <c r="L3025" s="93">
        <f t="shared" si="640"/>
        <v>0</v>
      </c>
      <c r="M3025" s="375">
        <f t="shared" si="641"/>
        <v>0</v>
      </c>
      <c r="N3025" s="225" t="b">
        <f t="shared" si="633"/>
        <v>0</v>
      </c>
      <c r="O3025" s="36"/>
      <c r="P3025" s="36"/>
      <c r="Q3025" s="36"/>
      <c r="R3025" s="36"/>
    </row>
    <row r="3026" spans="1:18" s="8" customFormat="1" ht="16.5" hidden="1" customHeight="1" x14ac:dyDescent="0.35">
      <c r="A3026" s="122" t="str">
        <f>'SOW Units'!B55</f>
        <v>5-2.</v>
      </c>
      <c r="B3026" s="542" t="str">
        <f>IF('SOW Units'!C55="","",'SOW Units'!C55)</f>
        <v xml:space="preserve">Hand Auger Boring ≤ 10 foot total depth </v>
      </c>
      <c r="C3026" s="543"/>
      <c r="D3026" s="57" t="str">
        <f>IF('SOW Units'!E55="","",'SOW Units'!E55)</f>
        <v>Per Boring</v>
      </c>
      <c r="E3026" s="82">
        <f>'SOW Units'!O55</f>
        <v>0</v>
      </c>
      <c r="F3026" s="34">
        <f>'SOW Units'!G55</f>
        <v>230</v>
      </c>
      <c r="G3026" s="244">
        <f t="shared" si="638"/>
        <v>0</v>
      </c>
      <c r="H3026" s="85">
        <v>0</v>
      </c>
      <c r="I3026" s="360">
        <f t="shared" si="639"/>
        <v>0</v>
      </c>
      <c r="J3026" s="89">
        <v>0</v>
      </c>
      <c r="K3026" s="244">
        <f t="shared" si="622"/>
        <v>0</v>
      </c>
      <c r="L3026" s="93">
        <f t="shared" si="640"/>
        <v>0</v>
      </c>
      <c r="M3026" s="375">
        <f t="shared" si="641"/>
        <v>0</v>
      </c>
      <c r="N3026" s="225" t="b">
        <f t="shared" si="633"/>
        <v>0</v>
      </c>
      <c r="O3026" s="36"/>
      <c r="P3026" s="36"/>
      <c r="Q3026" s="36"/>
      <c r="R3026" s="36"/>
    </row>
    <row r="3027" spans="1:18" s="8" customFormat="1" ht="16.5" hidden="1" customHeight="1" x14ac:dyDescent="0.35">
      <c r="A3027" s="122" t="str">
        <f>'SOW Units'!B56</f>
        <v>5-3.a.</v>
      </c>
      <c r="B3027" s="542" t="str">
        <f>IF('SOW Units'!C56="","",'SOW Units'!C56)</f>
        <v>Direct Push Technology (DPT) Rig and Equipment</v>
      </c>
      <c r="C3027" s="543"/>
      <c r="D3027" s="57" t="str">
        <f>IF('SOW Units'!E56="","",'SOW Units'!E56)</f>
        <v>Full Day</v>
      </c>
      <c r="E3027" s="82">
        <f>'SOW Units'!O56</f>
        <v>0</v>
      </c>
      <c r="F3027" s="34">
        <f>'SOW Units'!G56</f>
        <v>3087</v>
      </c>
      <c r="G3027" s="244">
        <f t="shared" si="638"/>
        <v>0</v>
      </c>
      <c r="H3027" s="85">
        <v>0</v>
      </c>
      <c r="I3027" s="360">
        <f t="shared" si="639"/>
        <v>0</v>
      </c>
      <c r="J3027" s="89">
        <v>0</v>
      </c>
      <c r="K3027" s="244">
        <f t="shared" si="622"/>
        <v>0</v>
      </c>
      <c r="L3027" s="93">
        <f t="shared" si="640"/>
        <v>0</v>
      </c>
      <c r="M3027" s="375">
        <f t="shared" si="641"/>
        <v>0</v>
      </c>
      <c r="N3027" s="225" t="b">
        <f t="shared" si="633"/>
        <v>0</v>
      </c>
      <c r="O3027" s="36"/>
      <c r="P3027" s="36"/>
      <c r="Q3027" s="36"/>
      <c r="R3027" s="36"/>
    </row>
    <row r="3028" spans="1:18" s="8" customFormat="1" ht="16.5" hidden="1" customHeight="1" x14ac:dyDescent="0.35">
      <c r="A3028" s="122" t="str">
        <f>'SOW Units'!B57</f>
        <v>5-5.a.</v>
      </c>
      <c r="B3028" s="542" t="str">
        <f>IF('SOW Units'!C57="","",'SOW Units'!C57)</f>
        <v>DPT Membrane Interface Probe (MIP) Equipped with PID and ECD (add-on cost to DPT base rate)</v>
      </c>
      <c r="C3028" s="543"/>
      <c r="D3028" s="57" t="str">
        <f>IF('SOW Units'!E57="","",'SOW Units'!E57)</f>
        <v>Full Day</v>
      </c>
      <c r="E3028" s="82">
        <f>'SOW Units'!O57</f>
        <v>0</v>
      </c>
      <c r="F3028" s="34">
        <f>'SOW Units'!G57</f>
        <v>3780</v>
      </c>
      <c r="G3028" s="244">
        <f t="shared" si="638"/>
        <v>0</v>
      </c>
      <c r="H3028" s="85">
        <v>0</v>
      </c>
      <c r="I3028" s="360">
        <f t="shared" si="639"/>
        <v>0</v>
      </c>
      <c r="J3028" s="89">
        <v>0</v>
      </c>
      <c r="K3028" s="244">
        <f t="shared" si="622"/>
        <v>0</v>
      </c>
      <c r="L3028" s="93">
        <f t="shared" si="640"/>
        <v>0</v>
      </c>
      <c r="M3028" s="375">
        <f t="shared" si="641"/>
        <v>0</v>
      </c>
      <c r="N3028" s="225" t="b">
        <f t="shared" si="633"/>
        <v>0</v>
      </c>
      <c r="O3028" s="36"/>
      <c r="P3028" s="36"/>
      <c r="Q3028" s="36"/>
      <c r="R3028" s="36"/>
    </row>
    <row r="3029" spans="1:18" s="8" customFormat="1" ht="16.5" hidden="1" customHeight="1" x14ac:dyDescent="0.35">
      <c r="A3029" s="122" t="str">
        <f>'SOW Units'!B58</f>
        <v>5-6.</v>
      </c>
      <c r="B3029" s="542" t="str">
        <f>IF('SOW Units'!C58="","",'SOW Units'!C58)</f>
        <v xml:space="preserve">HSA or MR Boring, ≤ 6 inch diameter, &lt; 50 foot total depth </v>
      </c>
      <c r="C3029" s="543"/>
      <c r="D3029" s="57" t="str">
        <f>IF('SOW Units'!E58="","",'SOW Units'!E58)</f>
        <v>Per Foot</v>
      </c>
      <c r="E3029" s="82">
        <f>'SOW Units'!O58</f>
        <v>0</v>
      </c>
      <c r="F3029" s="34">
        <f>'SOW Units'!G58</f>
        <v>22.47</v>
      </c>
      <c r="G3029" s="244">
        <f t="shared" si="638"/>
        <v>0</v>
      </c>
      <c r="H3029" s="85">
        <v>0</v>
      </c>
      <c r="I3029" s="360">
        <f t="shared" si="639"/>
        <v>0</v>
      </c>
      <c r="J3029" s="89">
        <v>0</v>
      </c>
      <c r="K3029" s="244">
        <f t="shared" si="622"/>
        <v>0</v>
      </c>
      <c r="L3029" s="93">
        <f t="shared" si="640"/>
        <v>0</v>
      </c>
      <c r="M3029" s="375">
        <f t="shared" si="641"/>
        <v>0</v>
      </c>
      <c r="N3029" s="225" t="b">
        <f t="shared" si="633"/>
        <v>0</v>
      </c>
      <c r="O3029" s="36"/>
      <c r="P3029" s="36"/>
      <c r="Q3029" s="36"/>
      <c r="R3029" s="36"/>
    </row>
    <row r="3030" spans="1:18" s="8" customFormat="1" ht="16.5" hidden="1" customHeight="1" x14ac:dyDescent="0.35">
      <c r="A3030" s="122" t="str">
        <f>'SOW Units'!B59</f>
        <v>5-7.</v>
      </c>
      <c r="B3030" s="542" t="str">
        <f>IF('SOW Units'!C59="","",'SOW Units'!C59)</f>
        <v xml:space="preserve">HSA or MR Boring, ≤ 6 inch diameter, 50 to 100 foot total depth </v>
      </c>
      <c r="C3030" s="543"/>
      <c r="D3030" s="57" t="str">
        <f>IF('SOW Units'!E59="","",'SOW Units'!E59)</f>
        <v>Per Foot</v>
      </c>
      <c r="E3030" s="82">
        <f>'SOW Units'!O59</f>
        <v>0</v>
      </c>
      <c r="F3030" s="34">
        <f>'SOW Units'!G59</f>
        <v>37.799999999999997</v>
      </c>
      <c r="G3030" s="244">
        <f t="shared" si="638"/>
        <v>0</v>
      </c>
      <c r="H3030" s="85">
        <v>0</v>
      </c>
      <c r="I3030" s="360">
        <f t="shared" si="639"/>
        <v>0</v>
      </c>
      <c r="J3030" s="89">
        <v>0</v>
      </c>
      <c r="K3030" s="244">
        <f t="shared" si="622"/>
        <v>0</v>
      </c>
      <c r="L3030" s="93">
        <f t="shared" si="640"/>
        <v>0</v>
      </c>
      <c r="M3030" s="375">
        <f t="shared" si="641"/>
        <v>0</v>
      </c>
      <c r="N3030" s="225" t="b">
        <f t="shared" si="633"/>
        <v>0</v>
      </c>
      <c r="O3030" s="36"/>
      <c r="P3030" s="36"/>
      <c r="Q3030" s="36"/>
      <c r="R3030" s="36"/>
    </row>
    <row r="3031" spans="1:18" s="8" customFormat="1" ht="16.5" hidden="1" customHeight="1" x14ac:dyDescent="0.35">
      <c r="A3031" s="122" t="str">
        <f>'SOW Units'!B60</f>
        <v>5-8.</v>
      </c>
      <c r="B3031" s="542" t="str">
        <f>IF('SOW Units'!C60="","",'SOW Units'!C60)</f>
        <v xml:space="preserve">HSA or MR Boring, ≤ 6 inch diameter, &gt; 100 foot total depth </v>
      </c>
      <c r="C3031" s="543"/>
      <c r="D3031" s="57" t="str">
        <f>IF('SOW Units'!E60="","",'SOW Units'!E60)</f>
        <v>Per Foot</v>
      </c>
      <c r="E3031" s="82">
        <f>'SOW Units'!O60</f>
        <v>0</v>
      </c>
      <c r="F3031" s="34">
        <f>'SOW Units'!G60</f>
        <v>40</v>
      </c>
      <c r="G3031" s="244">
        <f t="shared" si="638"/>
        <v>0</v>
      </c>
      <c r="H3031" s="85">
        <v>0</v>
      </c>
      <c r="I3031" s="360">
        <f t="shared" si="639"/>
        <v>0</v>
      </c>
      <c r="J3031" s="89">
        <v>0</v>
      </c>
      <c r="K3031" s="244">
        <f t="shared" si="622"/>
        <v>0</v>
      </c>
      <c r="L3031" s="93">
        <f t="shared" si="640"/>
        <v>0</v>
      </c>
      <c r="M3031" s="375">
        <f t="shared" si="641"/>
        <v>0</v>
      </c>
      <c r="N3031" s="225" t="b">
        <f t="shared" si="633"/>
        <v>0</v>
      </c>
      <c r="O3031" s="36"/>
      <c r="P3031" s="36"/>
      <c r="Q3031" s="36"/>
      <c r="R3031" s="36"/>
    </row>
    <row r="3032" spans="1:18" s="8" customFormat="1" ht="16.5" hidden="1" customHeight="1" x14ac:dyDescent="0.35">
      <c r="A3032" s="122" t="str">
        <f>'SOW Units'!B61</f>
        <v>5-9.</v>
      </c>
      <c r="B3032" s="542" t="str">
        <f>IF('SOW Units'!C61="","",'SOW Units'!C61)</f>
        <v xml:space="preserve">HSA or MR Boring, &gt; 6 to 10 inch diameter, &lt; 50 foot total depth </v>
      </c>
      <c r="C3032" s="543"/>
      <c r="D3032" s="57" t="str">
        <f>IF('SOW Units'!E61="","",'SOW Units'!E61)</f>
        <v>Per Foot</v>
      </c>
      <c r="E3032" s="82">
        <f>'SOW Units'!O61</f>
        <v>0</v>
      </c>
      <c r="F3032" s="34">
        <f>'SOW Units'!G61</f>
        <v>26.11</v>
      </c>
      <c r="G3032" s="244">
        <f t="shared" si="638"/>
        <v>0</v>
      </c>
      <c r="H3032" s="85">
        <v>0</v>
      </c>
      <c r="I3032" s="360">
        <f t="shared" si="639"/>
        <v>0</v>
      </c>
      <c r="J3032" s="89">
        <v>0</v>
      </c>
      <c r="K3032" s="244">
        <f t="shared" si="622"/>
        <v>0</v>
      </c>
      <c r="L3032" s="93">
        <f t="shared" si="640"/>
        <v>0</v>
      </c>
      <c r="M3032" s="375">
        <f t="shared" si="641"/>
        <v>0</v>
      </c>
      <c r="N3032" s="225" t="b">
        <f t="shared" si="633"/>
        <v>0</v>
      </c>
      <c r="O3032" s="36"/>
      <c r="P3032" s="36"/>
      <c r="Q3032" s="36"/>
      <c r="R3032" s="36"/>
    </row>
    <row r="3033" spans="1:18" s="8" customFormat="1" ht="16.5" hidden="1" customHeight="1" x14ac:dyDescent="0.35">
      <c r="A3033" s="122" t="str">
        <f>'SOW Units'!B62</f>
        <v>5-10.</v>
      </c>
      <c r="B3033" s="542" t="str">
        <f>IF('SOW Units'!C62="","",'SOW Units'!C62)</f>
        <v xml:space="preserve">HSA or MR Boring, &gt; 6 to 10 inch diameter, 50 to 100 foot total depth </v>
      </c>
      <c r="C3033" s="543"/>
      <c r="D3033" s="57" t="str">
        <f>IF('SOW Units'!E62="","",'SOW Units'!E62)</f>
        <v>Per Foot</v>
      </c>
      <c r="E3033" s="82">
        <f>'SOW Units'!O62</f>
        <v>0</v>
      </c>
      <c r="F3033" s="34">
        <f>'SOW Units'!G62</f>
        <v>28.66</v>
      </c>
      <c r="G3033" s="244">
        <f t="shared" si="638"/>
        <v>0</v>
      </c>
      <c r="H3033" s="85">
        <v>0</v>
      </c>
      <c r="I3033" s="360">
        <f t="shared" si="639"/>
        <v>0</v>
      </c>
      <c r="J3033" s="89">
        <v>0</v>
      </c>
      <c r="K3033" s="244">
        <f t="shared" si="622"/>
        <v>0</v>
      </c>
      <c r="L3033" s="93">
        <f t="shared" si="640"/>
        <v>0</v>
      </c>
      <c r="M3033" s="375">
        <f t="shared" si="641"/>
        <v>0</v>
      </c>
      <c r="N3033" s="225" t="b">
        <f t="shared" si="633"/>
        <v>0</v>
      </c>
      <c r="O3033" s="36"/>
      <c r="P3033" s="36"/>
      <c r="Q3033" s="36"/>
      <c r="R3033" s="36"/>
    </row>
    <row r="3034" spans="1:18" s="8" customFormat="1" ht="16.5" hidden="1" customHeight="1" x14ac:dyDescent="0.35">
      <c r="A3034" s="122" t="str">
        <f>'SOW Units'!B63</f>
        <v>5-11.</v>
      </c>
      <c r="B3034" s="542" t="str">
        <f>IF('SOW Units'!C63="","",'SOW Units'!C63)</f>
        <v xml:space="preserve">HSA or MR Boring, &gt; 6 to 10 inch diameter, &gt; 100 foot total depth </v>
      </c>
      <c r="C3034" s="543"/>
      <c r="D3034" s="57" t="str">
        <f>IF('SOW Units'!E63="","",'SOW Units'!E63)</f>
        <v>Per Foot</v>
      </c>
      <c r="E3034" s="82">
        <f>'SOW Units'!O63</f>
        <v>0</v>
      </c>
      <c r="F3034" s="34">
        <f>'SOW Units'!G63</f>
        <v>28.35</v>
      </c>
      <c r="G3034" s="244">
        <f t="shared" si="638"/>
        <v>0</v>
      </c>
      <c r="H3034" s="85">
        <v>0</v>
      </c>
      <c r="I3034" s="360">
        <f t="shared" si="639"/>
        <v>0</v>
      </c>
      <c r="J3034" s="89">
        <v>0</v>
      </c>
      <c r="K3034" s="244">
        <f t="shared" si="622"/>
        <v>0</v>
      </c>
      <c r="L3034" s="93">
        <f t="shared" si="640"/>
        <v>0</v>
      </c>
      <c r="M3034" s="375">
        <f t="shared" si="641"/>
        <v>0</v>
      </c>
      <c r="N3034" s="225" t="b">
        <f t="shared" si="633"/>
        <v>0</v>
      </c>
      <c r="O3034" s="36"/>
      <c r="P3034" s="36"/>
      <c r="Q3034" s="36"/>
      <c r="R3034" s="36"/>
    </row>
    <row r="3035" spans="1:18" s="8" customFormat="1" ht="16.5" hidden="1" customHeight="1" x14ac:dyDescent="0.35">
      <c r="A3035" s="122" t="str">
        <f>'SOW Units'!B64</f>
        <v>5-12.</v>
      </c>
      <c r="B3035" s="542" t="str">
        <f>IF('SOW Units'!C64="","",'SOW Units'!C64)</f>
        <v xml:space="preserve">HSA or MR Boring, &gt; 10 to 14 inch diameter, &lt; 50 foot total depth </v>
      </c>
      <c r="C3035" s="543"/>
      <c r="D3035" s="57" t="str">
        <f>IF('SOW Units'!E64="","",'SOW Units'!E64)</f>
        <v>Per Foot</v>
      </c>
      <c r="E3035" s="82">
        <f>'SOW Units'!O64</f>
        <v>0</v>
      </c>
      <c r="F3035" s="34">
        <f>'SOW Units'!G64</f>
        <v>36.450000000000003</v>
      </c>
      <c r="G3035" s="244">
        <f t="shared" si="638"/>
        <v>0</v>
      </c>
      <c r="H3035" s="85">
        <v>0</v>
      </c>
      <c r="I3035" s="360">
        <f t="shared" si="639"/>
        <v>0</v>
      </c>
      <c r="J3035" s="89">
        <v>0</v>
      </c>
      <c r="K3035" s="244">
        <f t="shared" si="622"/>
        <v>0</v>
      </c>
      <c r="L3035" s="93">
        <f t="shared" si="640"/>
        <v>0</v>
      </c>
      <c r="M3035" s="375">
        <f t="shared" si="641"/>
        <v>0</v>
      </c>
      <c r="N3035" s="225" t="b">
        <f t="shared" si="633"/>
        <v>0</v>
      </c>
      <c r="O3035" s="36"/>
      <c r="P3035" s="36"/>
      <c r="Q3035" s="36"/>
      <c r="R3035" s="36"/>
    </row>
    <row r="3036" spans="1:18" s="8" customFormat="1" ht="16.5" hidden="1" customHeight="1" x14ac:dyDescent="0.35">
      <c r="A3036" s="122" t="str">
        <f>'SOW Units'!B65</f>
        <v>5-13.</v>
      </c>
      <c r="B3036" s="542" t="str">
        <f>IF('SOW Units'!C65="","",'SOW Units'!C65)</f>
        <v xml:space="preserve">HSA or MR Boring, &gt; 10 to 14 inch diameter, 50 to 100 foot total depth </v>
      </c>
      <c r="C3036" s="543"/>
      <c r="D3036" s="57" t="str">
        <f>IF('SOW Units'!E65="","",'SOW Units'!E65)</f>
        <v>Per Foot</v>
      </c>
      <c r="E3036" s="82">
        <f>'SOW Units'!O65</f>
        <v>0</v>
      </c>
      <c r="F3036" s="34">
        <f>'SOW Units'!G65</f>
        <v>37.61</v>
      </c>
      <c r="G3036" s="244">
        <f t="shared" si="638"/>
        <v>0</v>
      </c>
      <c r="H3036" s="85">
        <v>0</v>
      </c>
      <c r="I3036" s="360">
        <f t="shared" si="639"/>
        <v>0</v>
      </c>
      <c r="J3036" s="89">
        <v>0</v>
      </c>
      <c r="K3036" s="244">
        <f t="shared" si="622"/>
        <v>0</v>
      </c>
      <c r="L3036" s="93">
        <f t="shared" si="640"/>
        <v>0</v>
      </c>
      <c r="M3036" s="375">
        <f t="shared" si="641"/>
        <v>0</v>
      </c>
      <c r="N3036" s="225" t="b">
        <f t="shared" si="633"/>
        <v>0</v>
      </c>
      <c r="O3036" s="36"/>
      <c r="P3036" s="36"/>
      <c r="Q3036" s="36"/>
      <c r="R3036" s="36"/>
    </row>
    <row r="3037" spans="1:18" s="8" customFormat="1" ht="16.5" hidden="1" customHeight="1" x14ac:dyDescent="0.35">
      <c r="A3037" s="122" t="str">
        <f>'SOW Units'!B66</f>
        <v>5-14.</v>
      </c>
      <c r="B3037" s="542" t="str">
        <f>IF('SOW Units'!C66="","",'SOW Units'!C66)</f>
        <v xml:space="preserve">HSA or MR Boring, &gt; 10 to 14 inch diameter, &gt; 100 foot total depth </v>
      </c>
      <c r="C3037" s="543"/>
      <c r="D3037" s="57" t="str">
        <f>IF('SOW Units'!E66="","",'SOW Units'!E66)</f>
        <v>Per Foot</v>
      </c>
      <c r="E3037" s="82">
        <f>'SOW Units'!O66</f>
        <v>0</v>
      </c>
      <c r="F3037" s="34">
        <f>'SOW Units'!G66</f>
        <v>36.75</v>
      </c>
      <c r="G3037" s="244">
        <f t="shared" si="638"/>
        <v>0</v>
      </c>
      <c r="H3037" s="85">
        <v>0</v>
      </c>
      <c r="I3037" s="360">
        <f t="shared" si="639"/>
        <v>0</v>
      </c>
      <c r="J3037" s="89">
        <v>0</v>
      </c>
      <c r="K3037" s="244">
        <f t="shared" si="622"/>
        <v>0</v>
      </c>
      <c r="L3037" s="93">
        <f t="shared" si="640"/>
        <v>0</v>
      </c>
      <c r="M3037" s="375">
        <f t="shared" si="641"/>
        <v>0</v>
      </c>
      <c r="N3037" s="225" t="b">
        <f t="shared" si="633"/>
        <v>0</v>
      </c>
      <c r="O3037" s="36"/>
      <c r="P3037" s="36"/>
      <c r="Q3037" s="36"/>
      <c r="R3037" s="36"/>
    </row>
    <row r="3038" spans="1:18" s="8" customFormat="1" ht="16.5" hidden="1" customHeight="1" x14ac:dyDescent="0.35">
      <c r="A3038" s="122" t="str">
        <f>'SOW Units'!B67</f>
        <v>5-15.</v>
      </c>
      <c r="B3038" s="542" t="str">
        <f>IF('SOW Units'!C67="","",'SOW Units'!C67)</f>
        <v xml:space="preserve">Sonic Boring, ≤ 6 inch diameter, &lt; 50 foot total depth </v>
      </c>
      <c r="C3038" s="543"/>
      <c r="D3038" s="57" t="str">
        <f>IF('SOW Units'!E67="","",'SOW Units'!E67)</f>
        <v>Per Foot</v>
      </c>
      <c r="E3038" s="82">
        <f>'SOW Units'!O67</f>
        <v>0</v>
      </c>
      <c r="F3038" s="34">
        <f>'SOW Units'!G67</f>
        <v>32.799999999999997</v>
      </c>
      <c r="G3038" s="244">
        <f t="shared" si="638"/>
        <v>0</v>
      </c>
      <c r="H3038" s="85">
        <v>0</v>
      </c>
      <c r="I3038" s="360">
        <f t="shared" si="639"/>
        <v>0</v>
      </c>
      <c r="J3038" s="89">
        <v>0</v>
      </c>
      <c r="K3038" s="244">
        <f t="shared" si="622"/>
        <v>0</v>
      </c>
      <c r="L3038" s="93">
        <f t="shared" si="640"/>
        <v>0</v>
      </c>
      <c r="M3038" s="375">
        <f t="shared" si="641"/>
        <v>0</v>
      </c>
      <c r="N3038" s="225" t="b">
        <f t="shared" si="633"/>
        <v>0</v>
      </c>
      <c r="O3038" s="36"/>
      <c r="P3038" s="36"/>
      <c r="Q3038" s="36"/>
      <c r="R3038" s="36"/>
    </row>
    <row r="3039" spans="1:18" s="8" customFormat="1" ht="16.5" hidden="1" customHeight="1" x14ac:dyDescent="0.35">
      <c r="A3039" s="122" t="str">
        <f>'SOW Units'!B68</f>
        <v>5-16.</v>
      </c>
      <c r="B3039" s="542" t="str">
        <f>IF('SOW Units'!C68="","",'SOW Units'!C68)</f>
        <v xml:space="preserve">Sonic Boring, ≤ 6 inch diameter, 50 to 100 foot total depth </v>
      </c>
      <c r="C3039" s="543"/>
      <c r="D3039" s="57" t="str">
        <f>IF('SOW Units'!E68="","",'SOW Units'!E68)</f>
        <v>Per Foot</v>
      </c>
      <c r="E3039" s="82">
        <f>'SOW Units'!O68</f>
        <v>0</v>
      </c>
      <c r="F3039" s="34">
        <f>'SOW Units'!G68</f>
        <v>34.03</v>
      </c>
      <c r="G3039" s="244">
        <f t="shared" si="638"/>
        <v>0</v>
      </c>
      <c r="H3039" s="85">
        <v>0</v>
      </c>
      <c r="I3039" s="360">
        <f t="shared" si="639"/>
        <v>0</v>
      </c>
      <c r="J3039" s="89">
        <v>0</v>
      </c>
      <c r="K3039" s="244">
        <f t="shared" si="622"/>
        <v>0</v>
      </c>
      <c r="L3039" s="93">
        <f t="shared" si="640"/>
        <v>0</v>
      </c>
      <c r="M3039" s="375">
        <f t="shared" si="641"/>
        <v>0</v>
      </c>
      <c r="N3039" s="225" t="b">
        <f t="shared" si="633"/>
        <v>0</v>
      </c>
      <c r="O3039" s="36"/>
      <c r="P3039" s="36"/>
      <c r="Q3039" s="36"/>
      <c r="R3039" s="36"/>
    </row>
    <row r="3040" spans="1:18" s="9" customFormat="1" ht="16.5" hidden="1" customHeight="1" x14ac:dyDescent="0.35">
      <c r="A3040" s="122" t="str">
        <f>'SOW Units'!B69</f>
        <v>5-17.</v>
      </c>
      <c r="B3040" s="542" t="str">
        <f>IF('SOW Units'!C69="","",'SOW Units'!C69)</f>
        <v xml:space="preserve">Sonic Boring, ≤ 6 inch diameter, &gt; 100 foot total depth </v>
      </c>
      <c r="C3040" s="543"/>
      <c r="D3040" s="57" t="str">
        <f>IF('SOW Units'!E69="","",'SOW Units'!E69)</f>
        <v>Per Foot</v>
      </c>
      <c r="E3040" s="82">
        <f>'SOW Units'!O69</f>
        <v>0</v>
      </c>
      <c r="F3040" s="34">
        <f>'SOW Units'!G69</f>
        <v>40.5</v>
      </c>
      <c r="G3040" s="244">
        <f t="shared" si="638"/>
        <v>0</v>
      </c>
      <c r="H3040" s="85">
        <v>0</v>
      </c>
      <c r="I3040" s="360">
        <f t="shared" si="639"/>
        <v>0</v>
      </c>
      <c r="J3040" s="89">
        <v>0</v>
      </c>
      <c r="K3040" s="244">
        <f t="shared" si="622"/>
        <v>0</v>
      </c>
      <c r="L3040" s="93">
        <f t="shared" si="640"/>
        <v>0</v>
      </c>
      <c r="M3040" s="375">
        <f t="shared" si="641"/>
        <v>0</v>
      </c>
      <c r="N3040" s="225" t="b">
        <f t="shared" si="633"/>
        <v>0</v>
      </c>
      <c r="O3040" s="45"/>
      <c r="P3040" s="45"/>
      <c r="Q3040" s="45"/>
      <c r="R3040" s="45"/>
    </row>
    <row r="3041" spans="1:18" s="8" customFormat="1" ht="16.5" hidden="1" customHeight="1" x14ac:dyDescent="0.35">
      <c r="A3041" s="122" t="str">
        <f>'SOW Units'!B70</f>
        <v>5-18.</v>
      </c>
      <c r="B3041" s="542" t="str">
        <f>IF('SOW Units'!C70="","",'SOW Units'!C70)</f>
        <v xml:space="preserve">Sonic Boring, &gt; 6 to 10 inch diameter, &lt; 50 foot total depth </v>
      </c>
      <c r="C3041" s="543"/>
      <c r="D3041" s="57" t="str">
        <f>IF('SOW Units'!E70="","",'SOW Units'!E70)</f>
        <v>Per Foot</v>
      </c>
      <c r="E3041" s="82">
        <f>'SOW Units'!O70</f>
        <v>0</v>
      </c>
      <c r="F3041" s="34">
        <f>'SOW Units'!G70</f>
        <v>42.52</v>
      </c>
      <c r="G3041" s="244">
        <f t="shared" si="638"/>
        <v>0</v>
      </c>
      <c r="H3041" s="85">
        <v>0</v>
      </c>
      <c r="I3041" s="360">
        <f t="shared" si="639"/>
        <v>0</v>
      </c>
      <c r="J3041" s="89">
        <v>0</v>
      </c>
      <c r="K3041" s="244">
        <f t="shared" si="622"/>
        <v>0</v>
      </c>
      <c r="L3041" s="93">
        <f t="shared" si="640"/>
        <v>0</v>
      </c>
      <c r="M3041" s="375">
        <f t="shared" si="641"/>
        <v>0</v>
      </c>
      <c r="N3041" s="225" t="b">
        <f t="shared" si="633"/>
        <v>0</v>
      </c>
      <c r="O3041" s="36"/>
      <c r="P3041" s="36"/>
      <c r="Q3041" s="36"/>
      <c r="R3041" s="36"/>
    </row>
    <row r="3042" spans="1:18" s="8" customFormat="1" ht="16.5" hidden="1" customHeight="1" x14ac:dyDescent="0.35">
      <c r="A3042" s="122" t="str">
        <f>'SOW Units'!B71</f>
        <v>5-19.</v>
      </c>
      <c r="B3042" s="542" t="str">
        <f>IF('SOW Units'!C71="","",'SOW Units'!C71)</f>
        <v xml:space="preserve">Sonic Boring, &gt; 6 to 10 inch diameter, 50 to 100 foot total depth </v>
      </c>
      <c r="C3042" s="543"/>
      <c r="D3042" s="57" t="str">
        <f>IF('SOW Units'!E71="","",'SOW Units'!E71)</f>
        <v>Per Foot</v>
      </c>
      <c r="E3042" s="82">
        <f>'SOW Units'!O71</f>
        <v>0</v>
      </c>
      <c r="F3042" s="34">
        <f>'SOW Units'!G71</f>
        <v>48.61</v>
      </c>
      <c r="G3042" s="244">
        <f t="shared" si="638"/>
        <v>0</v>
      </c>
      <c r="H3042" s="85">
        <v>0</v>
      </c>
      <c r="I3042" s="360">
        <f t="shared" si="639"/>
        <v>0</v>
      </c>
      <c r="J3042" s="89">
        <v>0</v>
      </c>
      <c r="K3042" s="244">
        <f t="shared" si="622"/>
        <v>0</v>
      </c>
      <c r="L3042" s="93">
        <f t="shared" si="640"/>
        <v>0</v>
      </c>
      <c r="M3042" s="375">
        <f t="shared" si="641"/>
        <v>0</v>
      </c>
      <c r="N3042" s="225" t="b">
        <f t="shared" si="633"/>
        <v>0</v>
      </c>
      <c r="O3042" s="36"/>
      <c r="P3042" s="36"/>
      <c r="Q3042" s="36"/>
      <c r="R3042" s="36"/>
    </row>
    <row r="3043" spans="1:18" s="8" customFormat="1" ht="16.5" hidden="1" customHeight="1" x14ac:dyDescent="0.35">
      <c r="A3043" s="122" t="str">
        <f>'SOW Units'!B72</f>
        <v>5-20.</v>
      </c>
      <c r="B3043" s="542" t="str">
        <f>IF('SOW Units'!C72="","",'SOW Units'!C72)</f>
        <v xml:space="preserve">Sonic Boring, &gt; 6 to 10 inch diameter, &gt; 100 foot total depth </v>
      </c>
      <c r="C3043" s="543"/>
      <c r="D3043" s="57" t="str">
        <f>IF('SOW Units'!E72="","",'SOW Units'!E72)</f>
        <v>Per Foot</v>
      </c>
      <c r="E3043" s="82">
        <f>'SOW Units'!O72</f>
        <v>0</v>
      </c>
      <c r="F3043" s="34">
        <f>'SOW Units'!G72</f>
        <v>52.09</v>
      </c>
      <c r="G3043" s="244">
        <f t="shared" si="638"/>
        <v>0</v>
      </c>
      <c r="H3043" s="85">
        <v>0</v>
      </c>
      <c r="I3043" s="360">
        <f t="shared" si="639"/>
        <v>0</v>
      </c>
      <c r="J3043" s="89">
        <v>0</v>
      </c>
      <c r="K3043" s="244">
        <f t="shared" si="622"/>
        <v>0</v>
      </c>
      <c r="L3043" s="93">
        <f t="shared" si="640"/>
        <v>0</v>
      </c>
      <c r="M3043" s="375">
        <f t="shared" si="641"/>
        <v>0</v>
      </c>
      <c r="N3043" s="225" t="b">
        <f t="shared" si="633"/>
        <v>0</v>
      </c>
      <c r="O3043" s="36"/>
      <c r="P3043" s="36"/>
      <c r="Q3043" s="36"/>
      <c r="R3043" s="36"/>
    </row>
    <row r="3044" spans="1:18" s="8" customFormat="1" ht="16.5" hidden="1" customHeight="1" x14ac:dyDescent="0.35">
      <c r="A3044" s="122" t="str">
        <f>'SOW Units'!B73</f>
        <v>5-21.</v>
      </c>
      <c r="B3044" s="542" t="str">
        <f>IF('SOW Units'!C73="","",'SOW Units'!C73)</f>
        <v xml:space="preserve">Sonic Boring, &gt; 10 to 14 inch diameter, &lt; 50 foot total depth </v>
      </c>
      <c r="C3044" s="543"/>
      <c r="D3044" s="57" t="str">
        <f>IF('SOW Units'!E73="","",'SOW Units'!E73)</f>
        <v>Per Foot</v>
      </c>
      <c r="E3044" s="82">
        <f>'SOW Units'!O73</f>
        <v>0</v>
      </c>
      <c r="F3044" s="34">
        <f>'SOW Units'!G73</f>
        <v>66.84</v>
      </c>
      <c r="G3044" s="244">
        <f t="shared" si="638"/>
        <v>0</v>
      </c>
      <c r="H3044" s="85">
        <v>0</v>
      </c>
      <c r="I3044" s="360">
        <f t="shared" si="639"/>
        <v>0</v>
      </c>
      <c r="J3044" s="89">
        <v>0</v>
      </c>
      <c r="K3044" s="244">
        <f t="shared" si="622"/>
        <v>0</v>
      </c>
      <c r="L3044" s="93">
        <f t="shared" si="640"/>
        <v>0</v>
      </c>
      <c r="M3044" s="375">
        <f t="shared" si="641"/>
        <v>0</v>
      </c>
      <c r="N3044" s="225" t="b">
        <f t="shared" si="633"/>
        <v>0</v>
      </c>
      <c r="O3044" s="36"/>
      <c r="P3044" s="36"/>
      <c r="Q3044" s="36"/>
      <c r="R3044" s="36"/>
    </row>
    <row r="3045" spans="1:18" s="8" customFormat="1" ht="16.5" hidden="1" customHeight="1" x14ac:dyDescent="0.35">
      <c r="A3045" s="122" t="str">
        <f>'SOW Units'!B74</f>
        <v>5-22.</v>
      </c>
      <c r="B3045" s="542" t="str">
        <f>IF('SOW Units'!C74="","",'SOW Units'!C74)</f>
        <v xml:space="preserve">Sonic Boring, &gt; 10 to 14 inch diameter, 50 to 100 foot total depth </v>
      </c>
      <c r="C3045" s="543"/>
      <c r="D3045" s="57" t="str">
        <f>IF('SOW Units'!E74="","",'SOW Units'!E74)</f>
        <v>Per Foot</v>
      </c>
      <c r="E3045" s="82">
        <f>'SOW Units'!O74</f>
        <v>0</v>
      </c>
      <c r="F3045" s="34">
        <f>'SOW Units'!G74</f>
        <v>75.239999999999995</v>
      </c>
      <c r="G3045" s="244">
        <f t="shared" si="638"/>
        <v>0</v>
      </c>
      <c r="H3045" s="85">
        <v>0</v>
      </c>
      <c r="I3045" s="360">
        <f t="shared" si="639"/>
        <v>0</v>
      </c>
      <c r="J3045" s="89">
        <v>0</v>
      </c>
      <c r="K3045" s="244">
        <f t="shared" si="622"/>
        <v>0</v>
      </c>
      <c r="L3045" s="93">
        <f t="shared" si="640"/>
        <v>0</v>
      </c>
      <c r="M3045" s="375">
        <f t="shared" si="641"/>
        <v>0</v>
      </c>
      <c r="N3045" s="225" t="b">
        <f t="shared" si="633"/>
        <v>0</v>
      </c>
      <c r="O3045" s="36"/>
      <c r="P3045" s="36"/>
      <c r="Q3045" s="36"/>
      <c r="R3045" s="36"/>
    </row>
    <row r="3046" spans="1:18" s="8" customFormat="1" ht="16.5" hidden="1" customHeight="1" x14ac:dyDescent="0.35">
      <c r="A3046" s="122" t="str">
        <f>'SOW Units'!B75</f>
        <v>5-23.</v>
      </c>
      <c r="B3046" s="542" t="str">
        <f>IF('SOW Units'!C75="","",'SOW Units'!C75)</f>
        <v xml:space="preserve">Sonic Boring, &gt; 10 to 14 inch diameter, &gt; 100 foot total depth </v>
      </c>
      <c r="C3046" s="543"/>
      <c r="D3046" s="57" t="str">
        <f>IF('SOW Units'!E75="","",'SOW Units'!E75)</f>
        <v>Per Foot</v>
      </c>
      <c r="E3046" s="82">
        <f>'SOW Units'!O75</f>
        <v>0</v>
      </c>
      <c r="F3046" s="34">
        <f>'SOW Units'!G75</f>
        <v>98.39</v>
      </c>
      <c r="G3046" s="244">
        <f t="shared" si="638"/>
        <v>0</v>
      </c>
      <c r="H3046" s="85">
        <v>0</v>
      </c>
      <c r="I3046" s="360">
        <f t="shared" si="639"/>
        <v>0</v>
      </c>
      <c r="J3046" s="89">
        <v>0</v>
      </c>
      <c r="K3046" s="244">
        <f t="shared" si="622"/>
        <v>0</v>
      </c>
      <c r="L3046" s="93">
        <f t="shared" si="640"/>
        <v>0</v>
      </c>
      <c r="M3046" s="375">
        <f t="shared" si="641"/>
        <v>0</v>
      </c>
      <c r="N3046" s="225" t="b">
        <f t="shared" si="633"/>
        <v>0</v>
      </c>
      <c r="O3046" s="36"/>
      <c r="P3046" s="36"/>
      <c r="Q3046" s="36"/>
      <c r="R3046" s="36"/>
    </row>
    <row r="3047" spans="1:18" s="8" customFormat="1" ht="17.25" hidden="1" customHeight="1" x14ac:dyDescent="0.35">
      <c r="A3047" s="253" t="str">
        <f>'SOW Units'!B76</f>
        <v>6.</v>
      </c>
      <c r="B3047" s="560" t="str">
        <f>IF('SOW Units'!C76="","",'SOW Units'!C76)</f>
        <v>WELL INSTALLATION</v>
      </c>
      <c r="C3047" s="561"/>
      <c r="D3047" s="206" t="str">
        <f>IF('SOW Units'!E76="","",'SOW Units'!E76)</f>
        <v/>
      </c>
      <c r="E3047" s="207"/>
      <c r="F3047" s="194"/>
      <c r="G3047" s="243"/>
      <c r="H3047" s="208"/>
      <c r="I3047" s="359"/>
      <c r="J3047" s="196"/>
      <c r="K3047" s="243"/>
      <c r="L3047" s="209"/>
      <c r="M3047" s="374"/>
      <c r="N3047" s="225" t="b">
        <f t="shared" si="633"/>
        <v>0</v>
      </c>
      <c r="O3047" s="36"/>
      <c r="P3047" s="36"/>
      <c r="Q3047" s="36"/>
      <c r="R3047" s="36"/>
    </row>
    <row r="3048" spans="1:18" s="8" customFormat="1" ht="16.5" hidden="1" customHeight="1" x14ac:dyDescent="0.35">
      <c r="A3048" s="122" t="str">
        <f>'SOW Units'!B77</f>
        <v>6-1.</v>
      </c>
      <c r="B3048" s="542" t="str">
        <f>IF('SOW Units'!C77="","",'SOW Units'!C77)</f>
        <v>Well Installation - 1 inch diameter</v>
      </c>
      <c r="C3048" s="543"/>
      <c r="D3048" s="57" t="str">
        <f>IF('SOW Units'!E77="","",'SOW Units'!E77)</f>
        <v>Per Foot</v>
      </c>
      <c r="E3048" s="82">
        <f>'SOW Units'!O77</f>
        <v>0</v>
      </c>
      <c r="F3048" s="34">
        <f>'SOW Units'!G77</f>
        <v>25.51</v>
      </c>
      <c r="G3048" s="244">
        <f t="shared" ref="G3048:G3067" si="642">$F3048*E3048</f>
        <v>0</v>
      </c>
      <c r="H3048" s="85">
        <v>0</v>
      </c>
      <c r="I3048" s="360">
        <f t="shared" ref="I3048:I3067" si="643">H3048*F3048</f>
        <v>0</v>
      </c>
      <c r="J3048" s="89">
        <v>0</v>
      </c>
      <c r="K3048" s="244">
        <f t="shared" ref="K3048:K3111" si="644">$F3048*J3048</f>
        <v>0</v>
      </c>
      <c r="L3048" s="93">
        <f t="shared" ref="L3048:L3067" si="645">E3048-H3048-J3048</f>
        <v>0</v>
      </c>
      <c r="M3048" s="375">
        <f t="shared" ref="M3048:M3067" si="646">G3048-I3048-K3048</f>
        <v>0</v>
      </c>
      <c r="N3048" s="225" t="b">
        <f t="shared" si="633"/>
        <v>0</v>
      </c>
      <c r="O3048" s="36"/>
      <c r="P3048" s="36"/>
      <c r="Q3048" s="36"/>
      <c r="R3048" s="36"/>
    </row>
    <row r="3049" spans="1:18" s="8" customFormat="1" ht="16.5" hidden="1" customHeight="1" x14ac:dyDescent="0.35">
      <c r="A3049" s="122" t="str">
        <f>'SOW Units'!B78</f>
        <v>6-2.a.</v>
      </c>
      <c r="B3049" s="542" t="str">
        <f>IF('SOW Units'!C78="","",'SOW Units'!C78)</f>
        <v>Well Installation - 2 inch diameter (vertical)</v>
      </c>
      <c r="C3049" s="543"/>
      <c r="D3049" s="57" t="str">
        <f>IF('SOW Units'!E78="","",'SOW Units'!E78)</f>
        <v>Per Foot</v>
      </c>
      <c r="E3049" s="82">
        <f>'SOW Units'!O78</f>
        <v>0</v>
      </c>
      <c r="F3049" s="34">
        <f>'SOW Units'!G78</f>
        <v>38.380000000000003</v>
      </c>
      <c r="G3049" s="244">
        <f t="shared" si="642"/>
        <v>0</v>
      </c>
      <c r="H3049" s="85">
        <v>0</v>
      </c>
      <c r="I3049" s="360">
        <f t="shared" si="643"/>
        <v>0</v>
      </c>
      <c r="J3049" s="89">
        <v>0</v>
      </c>
      <c r="K3049" s="244">
        <f t="shared" si="644"/>
        <v>0</v>
      </c>
      <c r="L3049" s="93">
        <f t="shared" si="645"/>
        <v>0</v>
      </c>
      <c r="M3049" s="375">
        <f t="shared" si="646"/>
        <v>0</v>
      </c>
      <c r="N3049" s="225" t="b">
        <f t="shared" si="633"/>
        <v>0</v>
      </c>
      <c r="O3049" s="36"/>
      <c r="P3049" s="36"/>
      <c r="Q3049" s="36"/>
      <c r="R3049" s="36"/>
    </row>
    <row r="3050" spans="1:18" s="8" customFormat="1" ht="16.5" hidden="1" customHeight="1" x14ac:dyDescent="0.35">
      <c r="A3050" s="122" t="str">
        <f>'SOW Units'!B79</f>
        <v>6-2.b.</v>
      </c>
      <c r="B3050" s="542" t="str">
        <f>IF('SOW Units'!C79="","",'SOW Units'!C79)</f>
        <v>Well Installation - 2 inch diameter (horizontal, by trenching, not directional drilling)</v>
      </c>
      <c r="C3050" s="543"/>
      <c r="D3050" s="57" t="str">
        <f>IF('SOW Units'!E79="","",'SOW Units'!E79)</f>
        <v>Per Foot</v>
      </c>
      <c r="E3050" s="82">
        <f>'SOW Units'!O79</f>
        <v>0</v>
      </c>
      <c r="F3050" s="34">
        <f>'SOW Units'!G79</f>
        <v>178.5</v>
      </c>
      <c r="G3050" s="244">
        <f t="shared" si="642"/>
        <v>0</v>
      </c>
      <c r="H3050" s="85">
        <v>0</v>
      </c>
      <c r="I3050" s="360">
        <f t="shared" si="643"/>
        <v>0</v>
      </c>
      <c r="J3050" s="89">
        <v>0</v>
      </c>
      <c r="K3050" s="244">
        <f t="shared" si="644"/>
        <v>0</v>
      </c>
      <c r="L3050" s="93">
        <f t="shared" si="645"/>
        <v>0</v>
      </c>
      <c r="M3050" s="375">
        <f t="shared" si="646"/>
        <v>0</v>
      </c>
      <c r="N3050" s="225" t="b">
        <f t="shared" si="633"/>
        <v>0</v>
      </c>
      <c r="O3050" s="36"/>
      <c r="P3050" s="36"/>
      <c r="Q3050" s="36"/>
      <c r="R3050" s="36"/>
    </row>
    <row r="3051" spans="1:18" s="8" customFormat="1" ht="16.5" hidden="1" customHeight="1" x14ac:dyDescent="0.35">
      <c r="A3051" s="122" t="str">
        <f>'SOW Units'!B80</f>
        <v>6-3.a.</v>
      </c>
      <c r="B3051" s="542" t="str">
        <f>IF('SOW Units'!C80="","",'SOW Units'!C80)</f>
        <v>Well Installation - 4 inch diameter (vertical)</v>
      </c>
      <c r="C3051" s="543"/>
      <c r="D3051" s="57" t="str">
        <f>IF('SOW Units'!E80="","",'SOW Units'!E80)</f>
        <v>Per Foot</v>
      </c>
      <c r="E3051" s="82">
        <f>'SOW Units'!O80</f>
        <v>0</v>
      </c>
      <c r="F3051" s="34">
        <f>'SOW Units'!G80</f>
        <v>45.9</v>
      </c>
      <c r="G3051" s="244">
        <f t="shared" si="642"/>
        <v>0</v>
      </c>
      <c r="H3051" s="85">
        <v>0</v>
      </c>
      <c r="I3051" s="360">
        <f t="shared" si="643"/>
        <v>0</v>
      </c>
      <c r="J3051" s="89">
        <v>0</v>
      </c>
      <c r="K3051" s="244">
        <f t="shared" si="644"/>
        <v>0</v>
      </c>
      <c r="L3051" s="93">
        <f t="shared" si="645"/>
        <v>0</v>
      </c>
      <c r="M3051" s="375">
        <f t="shared" si="646"/>
        <v>0</v>
      </c>
      <c r="N3051" s="225" t="b">
        <f t="shared" si="633"/>
        <v>0</v>
      </c>
      <c r="O3051" s="36"/>
      <c r="P3051" s="36"/>
      <c r="Q3051" s="36"/>
      <c r="R3051" s="36"/>
    </row>
    <row r="3052" spans="1:18" s="8" customFormat="1" ht="16.5" hidden="1" customHeight="1" x14ac:dyDescent="0.35">
      <c r="A3052" s="122" t="str">
        <f>'SOW Units'!B81</f>
        <v>6-3.b.</v>
      </c>
      <c r="B3052" s="542" t="str">
        <f>IF('SOW Units'!C81="","",'SOW Units'!C81)</f>
        <v>Well Installation - 4 inch diameter (horizontal, by trenching, not directional drilling)</v>
      </c>
      <c r="C3052" s="543"/>
      <c r="D3052" s="57" t="str">
        <f>IF('SOW Units'!E81="","",'SOW Units'!E81)</f>
        <v>Per Foot</v>
      </c>
      <c r="E3052" s="82">
        <f>'SOW Units'!O81</f>
        <v>0</v>
      </c>
      <c r="F3052" s="34">
        <f>'SOW Units'!G81</f>
        <v>198.9</v>
      </c>
      <c r="G3052" s="244">
        <f t="shared" si="642"/>
        <v>0</v>
      </c>
      <c r="H3052" s="85">
        <v>0</v>
      </c>
      <c r="I3052" s="360">
        <f t="shared" si="643"/>
        <v>0</v>
      </c>
      <c r="J3052" s="89">
        <v>0</v>
      </c>
      <c r="K3052" s="244">
        <f t="shared" si="644"/>
        <v>0</v>
      </c>
      <c r="L3052" s="93">
        <f t="shared" si="645"/>
        <v>0</v>
      </c>
      <c r="M3052" s="375">
        <f t="shared" si="646"/>
        <v>0</v>
      </c>
      <c r="N3052" s="225" t="b">
        <f t="shared" si="633"/>
        <v>0</v>
      </c>
      <c r="O3052" s="36"/>
      <c r="P3052" s="36"/>
      <c r="Q3052" s="36"/>
      <c r="R3052" s="36"/>
    </row>
    <row r="3053" spans="1:18" s="8" customFormat="1" ht="16.5" hidden="1" customHeight="1" x14ac:dyDescent="0.35">
      <c r="A3053" s="122" t="str">
        <f>'SOW Units'!B82</f>
        <v>6-4.</v>
      </c>
      <c r="B3053" s="542" t="str">
        <f>IF('SOW Units'!C82="","",'SOW Units'!C82)</f>
        <v>Well Installation - 6 inch diameter</v>
      </c>
      <c r="C3053" s="543"/>
      <c r="D3053" s="57" t="str">
        <f>IF('SOW Units'!E82="","",'SOW Units'!E82)</f>
        <v>Per Foot</v>
      </c>
      <c r="E3053" s="82">
        <f>'SOW Units'!O82</f>
        <v>0</v>
      </c>
      <c r="F3053" s="34">
        <f>'SOW Units'!G82</f>
        <v>46.3</v>
      </c>
      <c r="G3053" s="244">
        <f t="shared" si="642"/>
        <v>0</v>
      </c>
      <c r="H3053" s="85">
        <v>0</v>
      </c>
      <c r="I3053" s="360">
        <f t="shared" si="643"/>
        <v>0</v>
      </c>
      <c r="J3053" s="89">
        <v>0</v>
      </c>
      <c r="K3053" s="244">
        <f t="shared" si="644"/>
        <v>0</v>
      </c>
      <c r="L3053" s="93">
        <f t="shared" si="645"/>
        <v>0</v>
      </c>
      <c r="M3053" s="375">
        <f t="shared" si="646"/>
        <v>0</v>
      </c>
      <c r="N3053" s="225" t="b">
        <f t="shared" si="633"/>
        <v>0</v>
      </c>
      <c r="O3053" s="36"/>
      <c r="P3053" s="36"/>
      <c r="Q3053" s="36"/>
      <c r="R3053" s="36"/>
    </row>
    <row r="3054" spans="1:18" s="8" customFormat="1" ht="16.5" hidden="1" customHeight="1" x14ac:dyDescent="0.35">
      <c r="A3054" s="122" t="str">
        <f>'SOW Units'!B83</f>
        <v>6-5.</v>
      </c>
      <c r="B3054" s="542" t="str">
        <f>IF('SOW Units'!C83="","",'SOW Units'!C83)</f>
        <v>Surface Casing - 6 inch diameter</v>
      </c>
      <c r="C3054" s="543"/>
      <c r="D3054" s="57" t="str">
        <f>IF('SOW Units'!E83="","",'SOW Units'!E83)</f>
        <v>Per Foot</v>
      </c>
      <c r="E3054" s="82">
        <f>'SOW Units'!O83</f>
        <v>0</v>
      </c>
      <c r="F3054" s="34">
        <f>'SOW Units'!G83</f>
        <v>44.1</v>
      </c>
      <c r="G3054" s="244">
        <f t="shared" si="642"/>
        <v>0</v>
      </c>
      <c r="H3054" s="85">
        <v>0</v>
      </c>
      <c r="I3054" s="360">
        <f t="shared" si="643"/>
        <v>0</v>
      </c>
      <c r="J3054" s="89">
        <v>0</v>
      </c>
      <c r="K3054" s="244">
        <f t="shared" si="644"/>
        <v>0</v>
      </c>
      <c r="L3054" s="93">
        <f t="shared" si="645"/>
        <v>0</v>
      </c>
      <c r="M3054" s="375">
        <f t="shared" si="646"/>
        <v>0</v>
      </c>
      <c r="N3054" s="225" t="b">
        <f t="shared" si="633"/>
        <v>0</v>
      </c>
      <c r="O3054" s="36"/>
      <c r="P3054" s="36"/>
      <c r="Q3054" s="36"/>
      <c r="R3054" s="36"/>
    </row>
    <row r="3055" spans="1:18" s="8" customFormat="1" ht="16.5" hidden="1" customHeight="1" x14ac:dyDescent="0.35">
      <c r="A3055" s="122" t="str">
        <f>'SOW Units'!B84</f>
        <v>6-6.</v>
      </c>
      <c r="B3055" s="542" t="str">
        <f>IF('SOW Units'!C84="","",'SOW Units'!C84)</f>
        <v>Surface Casing - 8 inch diameter</v>
      </c>
      <c r="C3055" s="543"/>
      <c r="D3055" s="57" t="str">
        <f>IF('SOW Units'!E84="","",'SOW Units'!E84)</f>
        <v>Per Foot</v>
      </c>
      <c r="E3055" s="82">
        <f>'SOW Units'!O84</f>
        <v>0</v>
      </c>
      <c r="F3055" s="34">
        <f>'SOW Units'!G84</f>
        <v>44.1</v>
      </c>
      <c r="G3055" s="244">
        <f t="shared" si="642"/>
        <v>0</v>
      </c>
      <c r="H3055" s="85">
        <v>0</v>
      </c>
      <c r="I3055" s="360">
        <f t="shared" si="643"/>
        <v>0</v>
      </c>
      <c r="J3055" s="89">
        <v>0</v>
      </c>
      <c r="K3055" s="244">
        <f t="shared" si="644"/>
        <v>0</v>
      </c>
      <c r="L3055" s="93">
        <f t="shared" si="645"/>
        <v>0</v>
      </c>
      <c r="M3055" s="375">
        <f t="shared" si="646"/>
        <v>0</v>
      </c>
      <c r="N3055" s="225" t="b">
        <f t="shared" si="633"/>
        <v>0</v>
      </c>
      <c r="O3055" s="36"/>
      <c r="P3055" s="36"/>
      <c r="Q3055" s="36"/>
      <c r="R3055" s="36"/>
    </row>
    <row r="3056" spans="1:18" s="9" customFormat="1" ht="16.5" hidden="1" customHeight="1" x14ac:dyDescent="0.35">
      <c r="A3056" s="122" t="str">
        <f>'SOW Units'!B85</f>
        <v>6-7.</v>
      </c>
      <c r="B3056" s="542" t="str">
        <f>IF('SOW Units'!C85="","",'SOW Units'!C85)</f>
        <v>Surface Casing - 10 inch diameter</v>
      </c>
      <c r="C3056" s="543"/>
      <c r="D3056" s="57" t="str">
        <f>IF('SOW Units'!E85="","",'SOW Units'!E85)</f>
        <v>Per Foot</v>
      </c>
      <c r="E3056" s="82">
        <f>'SOW Units'!O85</f>
        <v>0</v>
      </c>
      <c r="F3056" s="34">
        <f>'SOW Units'!G85</f>
        <v>63.94</v>
      </c>
      <c r="G3056" s="244">
        <f t="shared" si="642"/>
        <v>0</v>
      </c>
      <c r="H3056" s="85">
        <v>0</v>
      </c>
      <c r="I3056" s="360">
        <f t="shared" si="643"/>
        <v>0</v>
      </c>
      <c r="J3056" s="89">
        <v>0</v>
      </c>
      <c r="K3056" s="244">
        <f t="shared" si="644"/>
        <v>0</v>
      </c>
      <c r="L3056" s="93">
        <f t="shared" si="645"/>
        <v>0</v>
      </c>
      <c r="M3056" s="375">
        <f t="shared" si="646"/>
        <v>0</v>
      </c>
      <c r="N3056" s="225" t="b">
        <f t="shared" si="633"/>
        <v>0</v>
      </c>
      <c r="O3056" s="45"/>
      <c r="P3056" s="45"/>
      <c r="Q3056" s="45"/>
      <c r="R3056" s="45"/>
    </row>
    <row r="3057" spans="1:18" s="8" customFormat="1" ht="16.5" hidden="1" customHeight="1" x14ac:dyDescent="0.35">
      <c r="A3057" s="122" t="str">
        <f>'SOW Units'!B86</f>
        <v>6-8.</v>
      </c>
      <c r="B3057" s="542" t="str">
        <f>IF('SOW Units'!C86="","",'SOW Units'!C86)</f>
        <v>Surface Casing - 12 inch diameter</v>
      </c>
      <c r="C3057" s="543"/>
      <c r="D3057" s="57" t="str">
        <f>IF('SOW Units'!E86="","",'SOW Units'!E86)</f>
        <v>Per Foot</v>
      </c>
      <c r="E3057" s="82">
        <f>'SOW Units'!O86</f>
        <v>0</v>
      </c>
      <c r="F3057" s="34">
        <f>'SOW Units'!G86</f>
        <v>68.349999999999994</v>
      </c>
      <c r="G3057" s="244">
        <f t="shared" si="642"/>
        <v>0</v>
      </c>
      <c r="H3057" s="85">
        <v>0</v>
      </c>
      <c r="I3057" s="360">
        <f t="shared" si="643"/>
        <v>0</v>
      </c>
      <c r="J3057" s="89">
        <v>0</v>
      </c>
      <c r="K3057" s="244">
        <f t="shared" si="644"/>
        <v>0</v>
      </c>
      <c r="L3057" s="93">
        <f t="shared" si="645"/>
        <v>0</v>
      </c>
      <c r="M3057" s="375">
        <f t="shared" si="646"/>
        <v>0</v>
      </c>
      <c r="N3057" s="225" t="b">
        <f t="shared" si="633"/>
        <v>0</v>
      </c>
      <c r="O3057" s="36"/>
      <c r="P3057" s="36"/>
      <c r="Q3057" s="36"/>
      <c r="R3057" s="36"/>
    </row>
    <row r="3058" spans="1:18" s="8" customFormat="1" ht="16.5" hidden="1" customHeight="1" x14ac:dyDescent="0.35">
      <c r="A3058" s="122" t="str">
        <f>'SOW Units'!B87</f>
        <v>6-9.a.</v>
      </c>
      <c r="B3058" s="542" t="str">
        <f>IF('SOW Units'!C87="","",'SOW Units'!C87)</f>
        <v>Additional Well Screen &gt; 20 feet - 1 inch diameter</v>
      </c>
      <c r="C3058" s="543"/>
      <c r="D3058" s="57" t="str">
        <f>IF('SOW Units'!E87="","",'SOW Units'!E87)</f>
        <v>Per Foot</v>
      </c>
      <c r="E3058" s="82">
        <f>'SOW Units'!O87</f>
        <v>0</v>
      </c>
      <c r="F3058" s="34">
        <f>'SOW Units'!G87</f>
        <v>9.4499999999999993</v>
      </c>
      <c r="G3058" s="244">
        <f t="shared" si="642"/>
        <v>0</v>
      </c>
      <c r="H3058" s="85">
        <v>0</v>
      </c>
      <c r="I3058" s="360">
        <f t="shared" si="643"/>
        <v>0</v>
      </c>
      <c r="J3058" s="89">
        <v>0</v>
      </c>
      <c r="K3058" s="244">
        <f t="shared" si="644"/>
        <v>0</v>
      </c>
      <c r="L3058" s="93">
        <f t="shared" si="645"/>
        <v>0</v>
      </c>
      <c r="M3058" s="375">
        <f t="shared" si="646"/>
        <v>0</v>
      </c>
      <c r="N3058" s="225" t="b">
        <f t="shared" si="633"/>
        <v>0</v>
      </c>
      <c r="O3058" s="36"/>
      <c r="P3058" s="36"/>
      <c r="Q3058" s="36"/>
      <c r="R3058" s="36"/>
    </row>
    <row r="3059" spans="1:18" s="8" customFormat="1" ht="16.5" hidden="1" customHeight="1" x14ac:dyDescent="0.35">
      <c r="A3059" s="122" t="str">
        <f>'SOW Units'!B88</f>
        <v>6-9.b.</v>
      </c>
      <c r="B3059" s="542" t="str">
        <f>IF('SOW Units'!C88="","",'SOW Units'!C88)</f>
        <v>Additional Well Screen &gt; 20 feet - 2 inch diameter</v>
      </c>
      <c r="C3059" s="543"/>
      <c r="D3059" s="57" t="str">
        <f>IF('SOW Units'!E88="","",'SOW Units'!E88)</f>
        <v>Per Foot</v>
      </c>
      <c r="E3059" s="82">
        <f>'SOW Units'!O88</f>
        <v>0</v>
      </c>
      <c r="F3059" s="34">
        <f>'SOW Units'!G88</f>
        <v>11.55</v>
      </c>
      <c r="G3059" s="244">
        <f t="shared" si="642"/>
        <v>0</v>
      </c>
      <c r="H3059" s="85">
        <v>0</v>
      </c>
      <c r="I3059" s="360">
        <f t="shared" si="643"/>
        <v>0</v>
      </c>
      <c r="J3059" s="89">
        <v>0</v>
      </c>
      <c r="K3059" s="244">
        <f t="shared" si="644"/>
        <v>0</v>
      </c>
      <c r="L3059" s="93">
        <f t="shared" si="645"/>
        <v>0</v>
      </c>
      <c r="M3059" s="375">
        <f t="shared" si="646"/>
        <v>0</v>
      </c>
      <c r="N3059" s="225" t="b">
        <f t="shared" si="633"/>
        <v>0</v>
      </c>
      <c r="O3059" s="36"/>
      <c r="P3059" s="36"/>
      <c r="Q3059" s="36"/>
      <c r="R3059" s="36"/>
    </row>
    <row r="3060" spans="1:18" s="8" customFormat="1" ht="16.5" hidden="1" customHeight="1" x14ac:dyDescent="0.35">
      <c r="A3060" s="122" t="str">
        <f>'SOW Units'!B89</f>
        <v>6-9.c.</v>
      </c>
      <c r="B3060" s="542" t="str">
        <f>IF('SOW Units'!C89="","",'SOW Units'!C89)</f>
        <v>Additional Well Screen &gt; 20 feet - 4 inch diameter</v>
      </c>
      <c r="C3060" s="543"/>
      <c r="D3060" s="57" t="str">
        <f>IF('SOW Units'!E89="","",'SOW Units'!E89)</f>
        <v>Per Foot</v>
      </c>
      <c r="E3060" s="82">
        <f>'SOW Units'!O89</f>
        <v>0</v>
      </c>
      <c r="F3060" s="34">
        <f>'SOW Units'!G89</f>
        <v>18.18</v>
      </c>
      <c r="G3060" s="244">
        <f t="shared" si="642"/>
        <v>0</v>
      </c>
      <c r="H3060" s="85">
        <v>0</v>
      </c>
      <c r="I3060" s="360">
        <f t="shared" si="643"/>
        <v>0</v>
      </c>
      <c r="J3060" s="89">
        <v>0</v>
      </c>
      <c r="K3060" s="244">
        <f t="shared" si="644"/>
        <v>0</v>
      </c>
      <c r="L3060" s="93">
        <f t="shared" si="645"/>
        <v>0</v>
      </c>
      <c r="M3060" s="375">
        <f t="shared" si="646"/>
        <v>0</v>
      </c>
      <c r="N3060" s="225" t="b">
        <f t="shared" si="633"/>
        <v>0</v>
      </c>
      <c r="O3060" s="36"/>
      <c r="P3060" s="36"/>
      <c r="Q3060" s="36"/>
      <c r="R3060" s="36"/>
    </row>
    <row r="3061" spans="1:18" s="8" customFormat="1" ht="16.5" hidden="1" customHeight="1" x14ac:dyDescent="0.35">
      <c r="A3061" s="122" t="str">
        <f>'SOW Units'!B90</f>
        <v>6-9.d.</v>
      </c>
      <c r="B3061" s="542" t="str">
        <f>IF('SOW Units'!C90="","",'SOW Units'!C90)</f>
        <v>Additional Well Screen &gt; 20 feet - 6 inch diameter</v>
      </c>
      <c r="C3061" s="543"/>
      <c r="D3061" s="57" t="str">
        <f>IF('SOW Units'!E90="","",'SOW Units'!E90)</f>
        <v>Per Foot</v>
      </c>
      <c r="E3061" s="82">
        <f>'SOW Units'!O90</f>
        <v>0</v>
      </c>
      <c r="F3061" s="34">
        <f>'SOW Units'!G90</f>
        <v>23.1</v>
      </c>
      <c r="G3061" s="244">
        <f t="shared" si="642"/>
        <v>0</v>
      </c>
      <c r="H3061" s="85">
        <v>0</v>
      </c>
      <c r="I3061" s="360">
        <f t="shared" si="643"/>
        <v>0</v>
      </c>
      <c r="J3061" s="89">
        <v>0</v>
      </c>
      <c r="K3061" s="244">
        <f t="shared" si="644"/>
        <v>0</v>
      </c>
      <c r="L3061" s="93">
        <f t="shared" si="645"/>
        <v>0</v>
      </c>
      <c r="M3061" s="375">
        <f t="shared" si="646"/>
        <v>0</v>
      </c>
      <c r="N3061" s="225" t="b">
        <f t="shared" si="633"/>
        <v>0</v>
      </c>
      <c r="O3061" s="36"/>
      <c r="P3061" s="36"/>
      <c r="Q3061" s="36"/>
      <c r="R3061" s="36"/>
    </row>
    <row r="3062" spans="1:18" s="8" customFormat="1" ht="16.5" hidden="1" customHeight="1" x14ac:dyDescent="0.35">
      <c r="A3062" s="122" t="str">
        <f>'SOW Units'!B91</f>
        <v>6-10.</v>
      </c>
      <c r="B3062" s="542" t="str">
        <f>IF('SOW Units'!C91="","",'SOW Units'!C91)</f>
        <v xml:space="preserve">Above Grade Well Completion </v>
      </c>
      <c r="C3062" s="543"/>
      <c r="D3062" s="57" t="str">
        <f>IF('SOW Units'!E91="","",'SOW Units'!E91)</f>
        <v xml:space="preserve">Per Well </v>
      </c>
      <c r="E3062" s="82">
        <f>'SOW Units'!O91</f>
        <v>0</v>
      </c>
      <c r="F3062" s="34">
        <f>'SOW Units'!G91</f>
        <v>151.93</v>
      </c>
      <c r="G3062" s="244">
        <f t="shared" si="642"/>
        <v>0</v>
      </c>
      <c r="H3062" s="85">
        <v>0</v>
      </c>
      <c r="I3062" s="360">
        <f t="shared" si="643"/>
        <v>0</v>
      </c>
      <c r="J3062" s="89">
        <v>0</v>
      </c>
      <c r="K3062" s="244">
        <f t="shared" si="644"/>
        <v>0</v>
      </c>
      <c r="L3062" s="93">
        <f t="shared" si="645"/>
        <v>0</v>
      </c>
      <c r="M3062" s="375">
        <f t="shared" si="646"/>
        <v>0</v>
      </c>
      <c r="N3062" s="225" t="b">
        <f t="shared" si="633"/>
        <v>0</v>
      </c>
      <c r="O3062" s="36"/>
      <c r="P3062" s="36"/>
      <c r="Q3062" s="36"/>
      <c r="R3062" s="36"/>
    </row>
    <row r="3063" spans="1:18" s="9" customFormat="1" ht="16.5" hidden="1" customHeight="1" x14ac:dyDescent="0.35">
      <c r="A3063" s="122" t="str">
        <f>'SOW Units'!B92</f>
        <v>6-11.</v>
      </c>
      <c r="B3063" s="542" t="str">
        <f>IF('SOW Units'!C92="","",'SOW Units'!C92)</f>
        <v>Installation of Well Vault - 2 x 2 x 2 foot</v>
      </c>
      <c r="C3063" s="543"/>
      <c r="D3063" s="57" t="str">
        <f>IF('SOW Units'!E92="","",'SOW Units'!E92)</f>
        <v>Per Vault</v>
      </c>
      <c r="E3063" s="82">
        <f>'SOW Units'!O92</f>
        <v>0</v>
      </c>
      <c r="F3063" s="34">
        <f>'SOW Units'!G92</f>
        <v>668.51</v>
      </c>
      <c r="G3063" s="244">
        <f t="shared" si="642"/>
        <v>0</v>
      </c>
      <c r="H3063" s="85">
        <v>0</v>
      </c>
      <c r="I3063" s="360">
        <f t="shared" si="643"/>
        <v>0</v>
      </c>
      <c r="J3063" s="89">
        <v>0</v>
      </c>
      <c r="K3063" s="244">
        <f t="shared" si="644"/>
        <v>0</v>
      </c>
      <c r="L3063" s="93">
        <f t="shared" si="645"/>
        <v>0</v>
      </c>
      <c r="M3063" s="375">
        <f t="shared" si="646"/>
        <v>0</v>
      </c>
      <c r="N3063" s="225" t="b">
        <f t="shared" si="633"/>
        <v>0</v>
      </c>
      <c r="O3063" s="45"/>
      <c r="P3063" s="45"/>
      <c r="Q3063" s="45"/>
      <c r="R3063" s="45"/>
    </row>
    <row r="3064" spans="1:18" s="8" customFormat="1" ht="16.5" hidden="1" customHeight="1" x14ac:dyDescent="0.35">
      <c r="A3064" s="122" t="str">
        <f>'SOW Units'!B93</f>
        <v>6-12.</v>
      </c>
      <c r="B3064" s="542" t="str">
        <f>IF('SOW Units'!C93="","",'SOW Units'!C93)</f>
        <v>Installation of Well Vault - 4 x 4 x 2 foot</v>
      </c>
      <c r="C3064" s="543"/>
      <c r="D3064" s="57" t="str">
        <f>IF('SOW Units'!E93="","",'SOW Units'!E93)</f>
        <v>Per Vault</v>
      </c>
      <c r="E3064" s="82">
        <f>'SOW Units'!O93</f>
        <v>0</v>
      </c>
      <c r="F3064" s="34">
        <f>'SOW Units'!G93</f>
        <v>1215.5</v>
      </c>
      <c r="G3064" s="244">
        <f t="shared" si="642"/>
        <v>0</v>
      </c>
      <c r="H3064" s="85">
        <v>0</v>
      </c>
      <c r="I3064" s="360">
        <f t="shared" si="643"/>
        <v>0</v>
      </c>
      <c r="J3064" s="89">
        <v>0</v>
      </c>
      <c r="K3064" s="244">
        <f t="shared" si="644"/>
        <v>0</v>
      </c>
      <c r="L3064" s="93">
        <f t="shared" si="645"/>
        <v>0</v>
      </c>
      <c r="M3064" s="375">
        <f t="shared" si="646"/>
        <v>0</v>
      </c>
      <c r="N3064" s="225" t="b">
        <f t="shared" si="633"/>
        <v>0</v>
      </c>
      <c r="O3064" s="36"/>
      <c r="P3064" s="36"/>
      <c r="Q3064" s="36"/>
      <c r="R3064" s="36"/>
    </row>
    <row r="3065" spans="1:18" s="8" customFormat="1" ht="16.5" hidden="1" customHeight="1" x14ac:dyDescent="0.35">
      <c r="A3065" s="122" t="str">
        <f>'SOW Units'!B94</f>
        <v>6-13.</v>
      </c>
      <c r="B3065" s="542" t="str">
        <f>IF('SOW Units'!C94="","",'SOW Units'!C94)</f>
        <v>Well Redevelopment</v>
      </c>
      <c r="C3065" s="543"/>
      <c r="D3065" s="57" t="str">
        <f>IF('SOW Units'!E94="","",'SOW Units'!E94)</f>
        <v xml:space="preserve">Per Well </v>
      </c>
      <c r="E3065" s="82">
        <f>'SOW Units'!O94</f>
        <v>0</v>
      </c>
      <c r="F3065" s="34">
        <f>'SOW Units'!G94</f>
        <v>197.4</v>
      </c>
      <c r="G3065" s="244">
        <f t="shared" si="642"/>
        <v>0</v>
      </c>
      <c r="H3065" s="85">
        <v>0</v>
      </c>
      <c r="I3065" s="360">
        <f t="shared" si="643"/>
        <v>0</v>
      </c>
      <c r="J3065" s="89">
        <v>0</v>
      </c>
      <c r="K3065" s="244">
        <f t="shared" si="644"/>
        <v>0</v>
      </c>
      <c r="L3065" s="93">
        <f t="shared" si="645"/>
        <v>0</v>
      </c>
      <c r="M3065" s="375">
        <f t="shared" si="646"/>
        <v>0</v>
      </c>
      <c r="N3065" s="225" t="b">
        <f t="shared" si="633"/>
        <v>0</v>
      </c>
      <c r="O3065" s="36"/>
      <c r="P3065" s="36"/>
      <c r="Q3065" s="36"/>
      <c r="R3065" s="36"/>
    </row>
    <row r="3066" spans="1:18" s="8" customFormat="1" ht="33" hidden="1" customHeight="1" x14ac:dyDescent="0.35">
      <c r="A3066" s="122" t="str">
        <f>'SOW Units'!B95</f>
        <v>6-14.</v>
      </c>
      <c r="B3066" s="542" t="str">
        <f>IF('SOW Units'!C95="","",'SOW Units'!C95)</f>
        <v>Removal and Reinstallation of 8-inch Manhole and Well Pad (well pad/manhole has been damaged or destroyed)</v>
      </c>
      <c r="C3066" s="543"/>
      <c r="D3066" s="57" t="str">
        <f>IF('SOW Units'!E95="","",'SOW Units'!E95)</f>
        <v xml:space="preserve">Per Well </v>
      </c>
      <c r="E3066" s="82">
        <f>'SOW Units'!O95</f>
        <v>0</v>
      </c>
      <c r="F3066" s="34">
        <f>'SOW Units'!G95</f>
        <v>347.44</v>
      </c>
      <c r="G3066" s="244">
        <f t="shared" si="642"/>
        <v>0</v>
      </c>
      <c r="H3066" s="85">
        <v>0</v>
      </c>
      <c r="I3066" s="360">
        <f t="shared" si="643"/>
        <v>0</v>
      </c>
      <c r="J3066" s="89">
        <v>0</v>
      </c>
      <c r="K3066" s="244">
        <f t="shared" si="644"/>
        <v>0</v>
      </c>
      <c r="L3066" s="93">
        <f t="shared" si="645"/>
        <v>0</v>
      </c>
      <c r="M3066" s="375">
        <f t="shared" si="646"/>
        <v>0</v>
      </c>
      <c r="N3066" s="225" t="b">
        <f t="shared" si="633"/>
        <v>0</v>
      </c>
      <c r="O3066" s="36"/>
      <c r="P3066" s="36"/>
      <c r="Q3066" s="36"/>
      <c r="R3066" s="36"/>
    </row>
    <row r="3067" spans="1:18" s="8" customFormat="1" ht="33" hidden="1" customHeight="1" x14ac:dyDescent="0.35">
      <c r="A3067" s="122" t="str">
        <f>'SOW Units'!B96</f>
        <v>6-15.</v>
      </c>
      <c r="B3067" s="542" t="str">
        <f>IF('SOW Units'!C96="","",'SOW Units'!C96)</f>
        <v>Removal and Reinstallation of 12-inch Manhole and Well Pad (well pad/manhole has been damaged or destroyed)</v>
      </c>
      <c r="C3067" s="543"/>
      <c r="D3067" s="57" t="str">
        <f>IF('SOW Units'!E96="","",'SOW Units'!E96)</f>
        <v xml:space="preserve">Per Well </v>
      </c>
      <c r="E3067" s="82">
        <f>'SOW Units'!O96</f>
        <v>0</v>
      </c>
      <c r="F3067" s="34">
        <f>'SOW Units'!G96</f>
        <v>392.7</v>
      </c>
      <c r="G3067" s="244">
        <f t="shared" si="642"/>
        <v>0</v>
      </c>
      <c r="H3067" s="85">
        <v>0</v>
      </c>
      <c r="I3067" s="360">
        <f t="shared" si="643"/>
        <v>0</v>
      </c>
      <c r="J3067" s="89">
        <v>0</v>
      </c>
      <c r="K3067" s="244">
        <f t="shared" si="644"/>
        <v>0</v>
      </c>
      <c r="L3067" s="93">
        <f t="shared" si="645"/>
        <v>0</v>
      </c>
      <c r="M3067" s="375">
        <f t="shared" si="646"/>
        <v>0</v>
      </c>
      <c r="N3067" s="225" t="b">
        <f t="shared" si="633"/>
        <v>0</v>
      </c>
      <c r="O3067" s="36"/>
      <c r="P3067" s="36"/>
      <c r="Q3067" s="36"/>
      <c r="R3067" s="36"/>
    </row>
    <row r="3068" spans="1:18" s="8" customFormat="1" ht="17.25" hidden="1" customHeight="1" x14ac:dyDescent="0.35">
      <c r="A3068" s="253" t="str">
        <f>'SOW Units'!B97</f>
        <v>7.</v>
      </c>
      <c r="B3068" s="560" t="str">
        <f>IF('SOW Units'!C97="","",'SOW Units'!C97)</f>
        <v>WELL ABANDONMENT</v>
      </c>
      <c r="C3068" s="561"/>
      <c r="D3068" s="206" t="str">
        <f>IF('SOW Units'!E97="","",'SOW Units'!E97)</f>
        <v/>
      </c>
      <c r="E3068" s="207"/>
      <c r="F3068" s="194"/>
      <c r="G3068" s="243"/>
      <c r="H3068" s="208"/>
      <c r="I3068" s="359"/>
      <c r="J3068" s="196"/>
      <c r="K3068" s="243"/>
      <c r="L3068" s="209"/>
      <c r="M3068" s="374"/>
      <c r="N3068" s="225" t="b">
        <f t="shared" si="633"/>
        <v>0</v>
      </c>
      <c r="O3068" s="36"/>
      <c r="P3068" s="36"/>
      <c r="Q3068" s="36"/>
      <c r="R3068" s="36"/>
    </row>
    <row r="3069" spans="1:18" s="8" customFormat="1" ht="16.5" hidden="1" customHeight="1" x14ac:dyDescent="0.35">
      <c r="A3069" s="122" t="str">
        <f>'SOW Units'!B98</f>
        <v>7-1.</v>
      </c>
      <c r="B3069" s="542" t="str">
        <f>IF('SOW Units'!C98="","",'SOW Units'!C98)</f>
        <v>Grout and Abandon Well, 1 to 2 inch diameter</v>
      </c>
      <c r="C3069" s="543"/>
      <c r="D3069" s="57" t="str">
        <f>IF('SOW Units'!E98="","",'SOW Units'!E98)</f>
        <v>Per Foot</v>
      </c>
      <c r="E3069" s="82">
        <f>'SOW Units'!O98</f>
        <v>0</v>
      </c>
      <c r="F3069" s="34">
        <f>'SOW Units'!G98</f>
        <v>20.6</v>
      </c>
      <c r="G3069" s="244">
        <f t="shared" ref="G3069:G3075" si="647">$F3069*E3069</f>
        <v>0</v>
      </c>
      <c r="H3069" s="85">
        <v>0</v>
      </c>
      <c r="I3069" s="360">
        <f t="shared" ref="I3069:I3075" si="648">H3069*F3069</f>
        <v>0</v>
      </c>
      <c r="J3069" s="89">
        <v>0</v>
      </c>
      <c r="K3069" s="244">
        <f t="shared" si="644"/>
        <v>0</v>
      </c>
      <c r="L3069" s="93">
        <f t="shared" ref="L3069:L3075" si="649">E3069-H3069-J3069</f>
        <v>0</v>
      </c>
      <c r="M3069" s="375">
        <f t="shared" ref="M3069:M3075" si="650">G3069-I3069-K3069</f>
        <v>0</v>
      </c>
      <c r="N3069" s="225" t="b">
        <f t="shared" ref="N3069:N3132" si="651">IF(E3069&gt;0,TRUE,FALSE)</f>
        <v>0</v>
      </c>
      <c r="O3069" s="36"/>
      <c r="P3069" s="36"/>
      <c r="Q3069" s="36"/>
      <c r="R3069" s="36"/>
    </row>
    <row r="3070" spans="1:18" s="8" customFormat="1" ht="16.5" hidden="1" customHeight="1" x14ac:dyDescent="0.35">
      <c r="A3070" s="122" t="str">
        <f>'SOW Units'!B99</f>
        <v>7-2.</v>
      </c>
      <c r="B3070" s="542" t="str">
        <f>IF('SOW Units'!C99="","",'SOW Units'!C99)</f>
        <v>Grout and Abandon Well, &gt; 2 to 4 inch diameter</v>
      </c>
      <c r="C3070" s="543"/>
      <c r="D3070" s="57" t="str">
        <f>IF('SOW Units'!E99="","",'SOW Units'!E99)</f>
        <v>Per Foot</v>
      </c>
      <c r="E3070" s="82">
        <f>'SOW Units'!O99</f>
        <v>0</v>
      </c>
      <c r="F3070" s="34">
        <f>'SOW Units'!G99</f>
        <v>24</v>
      </c>
      <c r="G3070" s="244">
        <f t="shared" si="647"/>
        <v>0</v>
      </c>
      <c r="H3070" s="85">
        <v>0</v>
      </c>
      <c r="I3070" s="360">
        <f t="shared" si="648"/>
        <v>0</v>
      </c>
      <c r="J3070" s="89">
        <v>0</v>
      </c>
      <c r="K3070" s="244">
        <f t="shared" si="644"/>
        <v>0</v>
      </c>
      <c r="L3070" s="93">
        <f t="shared" si="649"/>
        <v>0</v>
      </c>
      <c r="M3070" s="375">
        <f t="shared" si="650"/>
        <v>0</v>
      </c>
      <c r="N3070" s="225" t="b">
        <f t="shared" si="651"/>
        <v>0</v>
      </c>
      <c r="O3070" s="36"/>
      <c r="P3070" s="36"/>
      <c r="Q3070" s="36"/>
      <c r="R3070" s="36"/>
    </row>
    <row r="3071" spans="1:18" s="8" customFormat="1" ht="16.5" hidden="1" customHeight="1" x14ac:dyDescent="0.35">
      <c r="A3071" s="122" t="str">
        <f>'SOW Units'!B100</f>
        <v>7-3.</v>
      </c>
      <c r="B3071" s="542" t="str">
        <f>IF('SOW Units'!C100="","",'SOW Units'!C100)</f>
        <v>Grout and Abandon Well, &gt; 4 to 6 inch diameter</v>
      </c>
      <c r="C3071" s="543"/>
      <c r="D3071" s="57" t="str">
        <f>IF('SOW Units'!E100="","",'SOW Units'!E100)</f>
        <v>Per Foot</v>
      </c>
      <c r="E3071" s="82">
        <f>'SOW Units'!O100</f>
        <v>0</v>
      </c>
      <c r="F3071" s="34">
        <f>'SOW Units'!G100</f>
        <v>27.56</v>
      </c>
      <c r="G3071" s="244">
        <f t="shared" si="647"/>
        <v>0</v>
      </c>
      <c r="H3071" s="85">
        <v>0</v>
      </c>
      <c r="I3071" s="360">
        <f t="shared" si="648"/>
        <v>0</v>
      </c>
      <c r="J3071" s="89">
        <v>0</v>
      </c>
      <c r="K3071" s="244">
        <f t="shared" si="644"/>
        <v>0</v>
      </c>
      <c r="L3071" s="93">
        <f t="shared" si="649"/>
        <v>0</v>
      </c>
      <c r="M3071" s="375">
        <f t="shared" si="650"/>
        <v>0</v>
      </c>
      <c r="N3071" s="225" t="b">
        <f t="shared" si="651"/>
        <v>0</v>
      </c>
      <c r="O3071" s="36"/>
      <c r="P3071" s="36"/>
      <c r="Q3071" s="36"/>
      <c r="R3071" s="36"/>
    </row>
    <row r="3072" spans="1:18" s="8" customFormat="1" ht="16.5" hidden="1" customHeight="1" x14ac:dyDescent="0.35">
      <c r="A3072" s="122" t="str">
        <f>'SOW Units'!B101</f>
        <v>7-4.</v>
      </c>
      <c r="B3072" s="542" t="str">
        <f>IF('SOW Units'!C101="","",'SOW Units'!C101)</f>
        <v>Grout and Abandon Well, &gt; 6 inch diameter</v>
      </c>
      <c r="C3072" s="543"/>
      <c r="D3072" s="57" t="str">
        <f>IF('SOW Units'!E101="","",'SOW Units'!E101)</f>
        <v>Per Foot</v>
      </c>
      <c r="E3072" s="82">
        <f>'SOW Units'!O101</f>
        <v>0</v>
      </c>
      <c r="F3072" s="34">
        <f>'SOW Units'!G101</f>
        <v>28.66</v>
      </c>
      <c r="G3072" s="244">
        <f t="shared" si="647"/>
        <v>0</v>
      </c>
      <c r="H3072" s="85">
        <v>0</v>
      </c>
      <c r="I3072" s="360">
        <f t="shared" si="648"/>
        <v>0</v>
      </c>
      <c r="J3072" s="89">
        <v>0</v>
      </c>
      <c r="K3072" s="244">
        <f t="shared" si="644"/>
        <v>0</v>
      </c>
      <c r="L3072" s="93">
        <f t="shared" si="649"/>
        <v>0</v>
      </c>
      <c r="M3072" s="375">
        <f t="shared" si="650"/>
        <v>0</v>
      </c>
      <c r="N3072" s="225" t="b">
        <f t="shared" si="651"/>
        <v>0</v>
      </c>
      <c r="O3072" s="36"/>
      <c r="P3072" s="36"/>
      <c r="Q3072" s="36"/>
      <c r="R3072" s="36"/>
    </row>
    <row r="3073" spans="1:18" s="8" customFormat="1" ht="16.5" hidden="1" customHeight="1" x14ac:dyDescent="0.35">
      <c r="A3073" s="122" t="str">
        <f>'SOW Units'!B102</f>
        <v>7-5.</v>
      </c>
      <c r="B3073" s="542" t="str">
        <f>IF('SOW Units'!C102="","",'SOW Units'!C102)</f>
        <v>Removal of Well Vault - 2 x 2 x 2 foot</v>
      </c>
      <c r="C3073" s="543"/>
      <c r="D3073" s="57" t="str">
        <f>IF('SOW Units'!E102="","",'SOW Units'!E102)</f>
        <v>Per Vault</v>
      </c>
      <c r="E3073" s="82">
        <f>'SOW Units'!O102</f>
        <v>0</v>
      </c>
      <c r="F3073" s="34">
        <f>'SOW Units'!G102</f>
        <v>364.64</v>
      </c>
      <c r="G3073" s="244">
        <f t="shared" si="647"/>
        <v>0</v>
      </c>
      <c r="H3073" s="85">
        <v>0</v>
      </c>
      <c r="I3073" s="360">
        <f t="shared" si="648"/>
        <v>0</v>
      </c>
      <c r="J3073" s="89">
        <v>0</v>
      </c>
      <c r="K3073" s="244">
        <f t="shared" si="644"/>
        <v>0</v>
      </c>
      <c r="L3073" s="93">
        <f t="shared" si="649"/>
        <v>0</v>
      </c>
      <c r="M3073" s="375">
        <f t="shared" si="650"/>
        <v>0</v>
      </c>
      <c r="N3073" s="225" t="b">
        <f t="shared" si="651"/>
        <v>0</v>
      </c>
      <c r="O3073" s="36"/>
      <c r="P3073" s="36"/>
      <c r="Q3073" s="36"/>
      <c r="R3073" s="36"/>
    </row>
    <row r="3074" spans="1:18" s="9" customFormat="1" ht="16.5" hidden="1" customHeight="1" x14ac:dyDescent="0.35">
      <c r="A3074" s="122" t="str">
        <f>'SOW Units'!B103</f>
        <v>7-6.</v>
      </c>
      <c r="B3074" s="542" t="str">
        <f>IF('SOW Units'!C103="","",'SOW Units'!C103)</f>
        <v>Removal of Well Vault - 4 x 4 x 2 foot</v>
      </c>
      <c r="C3074" s="543"/>
      <c r="D3074" s="57" t="str">
        <f>IF('SOW Units'!E103="","",'SOW Units'!E103)</f>
        <v>Per Vault</v>
      </c>
      <c r="E3074" s="82">
        <f>'SOW Units'!O103</f>
        <v>0</v>
      </c>
      <c r="F3074" s="34">
        <f>'SOW Units'!G103</f>
        <v>607.75</v>
      </c>
      <c r="G3074" s="244">
        <f t="shared" si="647"/>
        <v>0</v>
      </c>
      <c r="H3074" s="85">
        <v>0</v>
      </c>
      <c r="I3074" s="360">
        <f t="shared" si="648"/>
        <v>0</v>
      </c>
      <c r="J3074" s="89">
        <v>0</v>
      </c>
      <c r="K3074" s="244">
        <f t="shared" si="644"/>
        <v>0</v>
      </c>
      <c r="L3074" s="93">
        <f t="shared" si="649"/>
        <v>0</v>
      </c>
      <c r="M3074" s="375">
        <f t="shared" si="650"/>
        <v>0</v>
      </c>
      <c r="N3074" s="225" t="b">
        <f t="shared" si="651"/>
        <v>0</v>
      </c>
      <c r="O3074" s="45"/>
      <c r="P3074" s="45"/>
      <c r="Q3074" s="45"/>
      <c r="R3074" s="45"/>
    </row>
    <row r="3075" spans="1:18" s="8" customFormat="1" ht="16.5" hidden="1" customHeight="1" x14ac:dyDescent="0.35">
      <c r="A3075" s="122" t="str">
        <f>'SOW Units'!B104</f>
        <v>7-7.</v>
      </c>
      <c r="B3075" s="542" t="str">
        <f>IF('SOW Units'!C104="","",'SOW Units'!C104)</f>
        <v>Removal of Well Pad and Manhole</v>
      </c>
      <c r="C3075" s="543"/>
      <c r="D3075" s="57" t="str">
        <f>IF('SOW Units'!E104="","",'SOW Units'!E104)</f>
        <v xml:space="preserve">Per Well </v>
      </c>
      <c r="E3075" s="82">
        <f>'SOW Units'!O104</f>
        <v>0</v>
      </c>
      <c r="F3075" s="34">
        <f>'SOW Units'!G104</f>
        <v>171.99</v>
      </c>
      <c r="G3075" s="244">
        <f t="shared" si="647"/>
        <v>0</v>
      </c>
      <c r="H3075" s="85">
        <v>0</v>
      </c>
      <c r="I3075" s="360">
        <f t="shared" si="648"/>
        <v>0</v>
      </c>
      <c r="J3075" s="89">
        <v>0</v>
      </c>
      <c r="K3075" s="244">
        <f t="shared" si="644"/>
        <v>0</v>
      </c>
      <c r="L3075" s="93">
        <f t="shared" si="649"/>
        <v>0</v>
      </c>
      <c r="M3075" s="375">
        <f t="shared" si="650"/>
        <v>0</v>
      </c>
      <c r="N3075" s="225" t="b">
        <f t="shared" si="651"/>
        <v>0</v>
      </c>
      <c r="O3075" s="36"/>
      <c r="P3075" s="36"/>
      <c r="Q3075" s="36"/>
      <c r="R3075" s="36"/>
    </row>
    <row r="3076" spans="1:18" s="8" customFormat="1" ht="17.25" hidden="1" customHeight="1" x14ac:dyDescent="0.35">
      <c r="A3076" s="253" t="str">
        <f>'SOW Units'!B105</f>
        <v>8.</v>
      </c>
      <c r="B3076" s="560" t="str">
        <f>IF('SOW Units'!C105="","",'SOW Units'!C105)</f>
        <v>SAMPLE COLLECTION AND FIELD TESTING</v>
      </c>
      <c r="C3076" s="561"/>
      <c r="D3076" s="206" t="str">
        <f>IF('SOW Units'!E105="","",'SOW Units'!E105)</f>
        <v/>
      </c>
      <c r="E3076" s="207"/>
      <c r="F3076" s="194"/>
      <c r="G3076" s="243"/>
      <c r="H3076" s="208"/>
      <c r="I3076" s="359"/>
      <c r="J3076" s="196"/>
      <c r="K3076" s="243"/>
      <c r="L3076" s="209"/>
      <c r="M3076" s="374"/>
      <c r="N3076" s="225" t="b">
        <f t="shared" si="651"/>
        <v>0</v>
      </c>
      <c r="O3076" s="36"/>
      <c r="P3076" s="36"/>
      <c r="Q3076" s="36"/>
      <c r="R3076" s="36"/>
    </row>
    <row r="3077" spans="1:18" s="8" customFormat="1" ht="16.5" hidden="1" customHeight="1" x14ac:dyDescent="0.35">
      <c r="A3077" s="122" t="str">
        <f>'SOW Units'!B106</f>
        <v>8-1.</v>
      </c>
      <c r="B3077" s="542" t="str">
        <f>IF('SOW Units'!C106="","",'SOW Units'!C106)</f>
        <v>Monitoring Well Sampling with Water Level, ≤ 100 foot depth</v>
      </c>
      <c r="C3077" s="543"/>
      <c r="D3077" s="57" t="str">
        <f>IF('SOW Units'!E106="","",'SOW Units'!E106)</f>
        <v xml:space="preserve">Per Well </v>
      </c>
      <c r="E3077" s="82">
        <f>'SOW Units'!O106</f>
        <v>0</v>
      </c>
      <c r="F3077" s="34">
        <f>'SOW Units'!G106</f>
        <v>255</v>
      </c>
      <c r="G3077" s="244">
        <f t="shared" ref="G3077:G3090" si="652">$F3077*E3077</f>
        <v>0</v>
      </c>
      <c r="H3077" s="85">
        <v>0</v>
      </c>
      <c r="I3077" s="360">
        <f t="shared" ref="I3077:I3090" si="653">H3077*F3077</f>
        <v>0</v>
      </c>
      <c r="J3077" s="89">
        <v>0</v>
      </c>
      <c r="K3077" s="244">
        <f t="shared" si="644"/>
        <v>0</v>
      </c>
      <c r="L3077" s="93">
        <f t="shared" ref="L3077:L3090" si="654">E3077-H3077-J3077</f>
        <v>0</v>
      </c>
      <c r="M3077" s="375">
        <f t="shared" ref="M3077:M3090" si="655">G3077-I3077-K3077</f>
        <v>0</v>
      </c>
      <c r="N3077" s="225" t="b">
        <f t="shared" si="651"/>
        <v>0</v>
      </c>
      <c r="O3077" s="36"/>
      <c r="P3077" s="36"/>
      <c r="Q3077" s="36"/>
      <c r="R3077" s="36"/>
    </row>
    <row r="3078" spans="1:18" s="8" customFormat="1" ht="16.5" hidden="1" customHeight="1" x14ac:dyDescent="0.35">
      <c r="A3078" s="122" t="str">
        <f>'SOW Units'!B107</f>
        <v>8-2.</v>
      </c>
      <c r="B3078" s="542" t="str">
        <f>IF('SOW Units'!C107="","",'SOW Units'!C107)</f>
        <v>Monitoring Well Sampling with Water Level, &gt; 100 foot depth</v>
      </c>
      <c r="C3078" s="543"/>
      <c r="D3078" s="57" t="str">
        <f>IF('SOW Units'!E107="","",'SOW Units'!E107)</f>
        <v xml:space="preserve">Per Well </v>
      </c>
      <c r="E3078" s="82">
        <f>'SOW Units'!O107</f>
        <v>0</v>
      </c>
      <c r="F3078" s="34">
        <f>'SOW Units'!G107</f>
        <v>262.5</v>
      </c>
      <c r="G3078" s="244">
        <f t="shared" si="652"/>
        <v>0</v>
      </c>
      <c r="H3078" s="85">
        <v>0</v>
      </c>
      <c r="I3078" s="360">
        <f t="shared" si="653"/>
        <v>0</v>
      </c>
      <c r="J3078" s="89">
        <v>0</v>
      </c>
      <c r="K3078" s="244">
        <f t="shared" si="644"/>
        <v>0</v>
      </c>
      <c r="L3078" s="93">
        <f t="shared" si="654"/>
        <v>0</v>
      </c>
      <c r="M3078" s="375">
        <f t="shared" si="655"/>
        <v>0</v>
      </c>
      <c r="N3078" s="225" t="b">
        <f t="shared" si="651"/>
        <v>0</v>
      </c>
      <c r="O3078" s="36"/>
      <c r="P3078" s="36"/>
      <c r="Q3078" s="36"/>
      <c r="R3078" s="36"/>
    </row>
    <row r="3079" spans="1:18" s="8" customFormat="1" ht="16.5" hidden="1" customHeight="1" x14ac:dyDescent="0.35">
      <c r="A3079" s="122" t="str">
        <f>'SOW Units'!B108</f>
        <v>8-3.</v>
      </c>
      <c r="B3079" s="542" t="str">
        <f>IF('SOW Units'!C108="","",'SOW Units'!C108)</f>
        <v>Domestic Water Well Sampling</v>
      </c>
      <c r="C3079" s="543"/>
      <c r="D3079" s="57" t="str">
        <f>IF('SOW Units'!E108="","",'SOW Units'!E108)</f>
        <v xml:space="preserve">Per Well </v>
      </c>
      <c r="E3079" s="82">
        <f>'SOW Units'!O108</f>
        <v>0</v>
      </c>
      <c r="F3079" s="34">
        <f>'SOW Units'!G108</f>
        <v>110.25</v>
      </c>
      <c r="G3079" s="244">
        <f t="shared" si="652"/>
        <v>0</v>
      </c>
      <c r="H3079" s="85">
        <v>0</v>
      </c>
      <c r="I3079" s="360">
        <f t="shared" si="653"/>
        <v>0</v>
      </c>
      <c r="J3079" s="89">
        <v>0</v>
      </c>
      <c r="K3079" s="244">
        <f t="shared" si="644"/>
        <v>0</v>
      </c>
      <c r="L3079" s="93">
        <f t="shared" si="654"/>
        <v>0</v>
      </c>
      <c r="M3079" s="375">
        <f t="shared" si="655"/>
        <v>0</v>
      </c>
      <c r="N3079" s="225" t="b">
        <f t="shared" si="651"/>
        <v>0</v>
      </c>
      <c r="O3079" s="36"/>
      <c r="P3079" s="36"/>
      <c r="Q3079" s="36"/>
      <c r="R3079" s="36"/>
    </row>
    <row r="3080" spans="1:18" s="8" customFormat="1" ht="16.5" hidden="1" customHeight="1" x14ac:dyDescent="0.35">
      <c r="A3080" s="122" t="str">
        <f>'SOW Units'!B109</f>
        <v>8-4.</v>
      </c>
      <c r="B3080" s="542" t="str">
        <f>IF('SOW Units'!C109="","",'SOW Units'!C109)</f>
        <v xml:space="preserve">Other Water Sampling </v>
      </c>
      <c r="C3080" s="543"/>
      <c r="D3080" s="57" t="str">
        <f>IF('SOW Units'!E109="","",'SOW Units'!E109)</f>
        <v>Per Sample</v>
      </c>
      <c r="E3080" s="82">
        <f>'SOW Units'!O109</f>
        <v>0</v>
      </c>
      <c r="F3080" s="34">
        <f>'SOW Units'!G109</f>
        <v>125</v>
      </c>
      <c r="G3080" s="244">
        <f t="shared" si="652"/>
        <v>0</v>
      </c>
      <c r="H3080" s="85">
        <v>0</v>
      </c>
      <c r="I3080" s="360">
        <f t="shared" si="653"/>
        <v>0</v>
      </c>
      <c r="J3080" s="89">
        <v>0</v>
      </c>
      <c r="K3080" s="244">
        <f t="shared" si="644"/>
        <v>0</v>
      </c>
      <c r="L3080" s="93">
        <f t="shared" si="654"/>
        <v>0</v>
      </c>
      <c r="M3080" s="375">
        <f t="shared" si="655"/>
        <v>0</v>
      </c>
      <c r="N3080" s="225" t="b">
        <f t="shared" si="651"/>
        <v>0</v>
      </c>
      <c r="O3080" s="36"/>
      <c r="P3080" s="36"/>
      <c r="Q3080" s="36"/>
      <c r="R3080" s="36"/>
    </row>
    <row r="3081" spans="1:18" s="8" customFormat="1" ht="16.5" hidden="1" customHeight="1" x14ac:dyDescent="0.35">
      <c r="A3081" s="122" t="str">
        <f>'SOW Units'!B110</f>
        <v>8-5.</v>
      </c>
      <c r="B3081" s="542" t="str">
        <f>IF('SOW Units'!C110="","",'SOW Units'!C110)</f>
        <v>Free Product Sample Collection</v>
      </c>
      <c r="C3081" s="543"/>
      <c r="D3081" s="57" t="str">
        <f>IF('SOW Units'!E110="","",'SOW Units'!E110)</f>
        <v>Per Sample</v>
      </c>
      <c r="E3081" s="82">
        <f>'SOW Units'!O110</f>
        <v>0</v>
      </c>
      <c r="F3081" s="34">
        <f>'SOW Units'!G110</f>
        <v>84</v>
      </c>
      <c r="G3081" s="244">
        <f t="shared" si="652"/>
        <v>0</v>
      </c>
      <c r="H3081" s="85">
        <v>0</v>
      </c>
      <c r="I3081" s="360">
        <f t="shared" si="653"/>
        <v>0</v>
      </c>
      <c r="J3081" s="89">
        <v>0</v>
      </c>
      <c r="K3081" s="244">
        <f t="shared" si="644"/>
        <v>0</v>
      </c>
      <c r="L3081" s="93">
        <f t="shared" si="654"/>
        <v>0</v>
      </c>
      <c r="M3081" s="375">
        <f t="shared" si="655"/>
        <v>0</v>
      </c>
      <c r="N3081" s="225" t="b">
        <f t="shared" si="651"/>
        <v>0</v>
      </c>
      <c r="O3081" s="36"/>
      <c r="P3081" s="36"/>
      <c r="Q3081" s="36"/>
      <c r="R3081" s="36"/>
    </row>
    <row r="3082" spans="1:18" s="8" customFormat="1" ht="16.5" hidden="1" customHeight="1" x14ac:dyDescent="0.35">
      <c r="A3082" s="122" t="str">
        <f>'SOW Units'!B111</f>
        <v>8-6.</v>
      </c>
      <c r="B3082" s="542" t="str">
        <f>IF('SOW Units'!C111="","",'SOW Units'!C111)</f>
        <v>Soil/Sediment Sample Collection</v>
      </c>
      <c r="C3082" s="543"/>
      <c r="D3082" s="57" t="str">
        <f>IF('SOW Units'!E111="","",'SOW Units'!E111)</f>
        <v>Per Sample</v>
      </c>
      <c r="E3082" s="82">
        <f>'SOW Units'!O111</f>
        <v>0</v>
      </c>
      <c r="F3082" s="34">
        <f>'SOW Units'!G111</f>
        <v>130</v>
      </c>
      <c r="G3082" s="244">
        <f t="shared" si="652"/>
        <v>0</v>
      </c>
      <c r="H3082" s="85">
        <v>0</v>
      </c>
      <c r="I3082" s="360">
        <f t="shared" si="653"/>
        <v>0</v>
      </c>
      <c r="J3082" s="89">
        <v>0</v>
      </c>
      <c r="K3082" s="244">
        <f t="shared" si="644"/>
        <v>0</v>
      </c>
      <c r="L3082" s="93">
        <f t="shared" si="654"/>
        <v>0</v>
      </c>
      <c r="M3082" s="375">
        <f t="shared" si="655"/>
        <v>0</v>
      </c>
      <c r="N3082" s="225" t="b">
        <f t="shared" si="651"/>
        <v>0</v>
      </c>
      <c r="O3082" s="36"/>
      <c r="P3082" s="36"/>
      <c r="Q3082" s="36"/>
      <c r="R3082" s="36"/>
    </row>
    <row r="3083" spans="1:18" s="8" customFormat="1" ht="16.5" hidden="1" customHeight="1" x14ac:dyDescent="0.35">
      <c r="A3083" s="122" t="str">
        <f>'SOW Units'!B112</f>
        <v>8-7.</v>
      </c>
      <c r="B3083" s="542" t="str">
        <f>IF('SOW Units'!C112="","",'SOW Units'!C112)</f>
        <v xml:space="preserve">Water Level or Free Product Gauging </v>
      </c>
      <c r="C3083" s="543"/>
      <c r="D3083" s="57" t="str">
        <f>IF('SOW Units'!E112="","",'SOW Units'!E112)</f>
        <v xml:space="preserve">Per Well </v>
      </c>
      <c r="E3083" s="82">
        <f>'SOW Units'!O112</f>
        <v>0</v>
      </c>
      <c r="F3083" s="34">
        <f>'SOW Units'!G112</f>
        <v>23.15</v>
      </c>
      <c r="G3083" s="244">
        <f t="shared" si="652"/>
        <v>0</v>
      </c>
      <c r="H3083" s="85">
        <v>0</v>
      </c>
      <c r="I3083" s="360">
        <f t="shared" si="653"/>
        <v>0</v>
      </c>
      <c r="J3083" s="89">
        <v>0</v>
      </c>
      <c r="K3083" s="244">
        <f t="shared" si="644"/>
        <v>0</v>
      </c>
      <c r="L3083" s="93">
        <f t="shared" si="654"/>
        <v>0</v>
      </c>
      <c r="M3083" s="375">
        <f t="shared" si="655"/>
        <v>0</v>
      </c>
      <c r="N3083" s="225" t="b">
        <f t="shared" si="651"/>
        <v>0</v>
      </c>
      <c r="O3083" s="36"/>
      <c r="P3083" s="36"/>
      <c r="Q3083" s="36"/>
      <c r="R3083" s="36"/>
    </row>
    <row r="3084" spans="1:18" s="8" customFormat="1" ht="16.5" hidden="1" customHeight="1" x14ac:dyDescent="0.35">
      <c r="A3084" s="122" t="str">
        <f>'SOW Units'!B113</f>
        <v>8-8.</v>
      </c>
      <c r="B3084" s="542" t="str">
        <f>IF('SOW Units'!C113="","",'SOW Units'!C113)</f>
        <v xml:space="preserve">Free Product Gauging &amp; Bailing </v>
      </c>
      <c r="C3084" s="543"/>
      <c r="D3084" s="57" t="str">
        <f>IF('SOW Units'!E113="","",'SOW Units'!E113)</f>
        <v xml:space="preserve">Per Well </v>
      </c>
      <c r="E3084" s="82">
        <f>'SOW Units'!O113</f>
        <v>0</v>
      </c>
      <c r="F3084" s="34">
        <f>'SOW Units'!G113</f>
        <v>57.87</v>
      </c>
      <c r="G3084" s="244">
        <f t="shared" si="652"/>
        <v>0</v>
      </c>
      <c r="H3084" s="85">
        <v>0</v>
      </c>
      <c r="I3084" s="360">
        <f t="shared" si="653"/>
        <v>0</v>
      </c>
      <c r="J3084" s="89">
        <v>0</v>
      </c>
      <c r="K3084" s="244">
        <f t="shared" si="644"/>
        <v>0</v>
      </c>
      <c r="L3084" s="93">
        <f t="shared" si="654"/>
        <v>0</v>
      </c>
      <c r="M3084" s="375">
        <f t="shared" si="655"/>
        <v>0</v>
      </c>
      <c r="N3084" s="225" t="b">
        <f t="shared" si="651"/>
        <v>0</v>
      </c>
      <c r="O3084" s="36"/>
      <c r="P3084" s="36"/>
      <c r="Q3084" s="36"/>
      <c r="R3084" s="36"/>
    </row>
    <row r="3085" spans="1:18" s="8" customFormat="1" ht="32.25" hidden="1" customHeight="1" x14ac:dyDescent="0.35">
      <c r="A3085" s="122" t="str">
        <f>'SOW Units'!B114</f>
        <v>8-9.</v>
      </c>
      <c r="B3085" s="542" t="str">
        <f>IF('SOW Units'!C114="","",'SOW Units'!C114)</f>
        <v>Vapor/Ambient Air Sample Collection - Passive Dosimeter, Sorbent Tube, TedlarTM Bag (or Equivalent)</v>
      </c>
      <c r="C3085" s="543"/>
      <c r="D3085" s="57" t="str">
        <f>IF('SOW Units'!E114="","",'SOW Units'!E114)</f>
        <v>Per Sample</v>
      </c>
      <c r="E3085" s="82">
        <f>'SOW Units'!O114</f>
        <v>0</v>
      </c>
      <c r="F3085" s="34">
        <f>'SOW Units'!G114</f>
        <v>80</v>
      </c>
      <c r="G3085" s="244">
        <f t="shared" si="652"/>
        <v>0</v>
      </c>
      <c r="H3085" s="85">
        <v>0</v>
      </c>
      <c r="I3085" s="360">
        <f t="shared" si="653"/>
        <v>0</v>
      </c>
      <c r="J3085" s="89">
        <v>0</v>
      </c>
      <c r="K3085" s="244">
        <f t="shared" si="644"/>
        <v>0</v>
      </c>
      <c r="L3085" s="93">
        <f t="shared" si="654"/>
        <v>0</v>
      </c>
      <c r="M3085" s="375">
        <f t="shared" si="655"/>
        <v>0</v>
      </c>
      <c r="N3085" s="225" t="b">
        <f t="shared" si="651"/>
        <v>0</v>
      </c>
      <c r="O3085" s="36"/>
      <c r="P3085" s="36"/>
      <c r="Q3085" s="36"/>
      <c r="R3085" s="36"/>
    </row>
    <row r="3086" spans="1:18" s="8" customFormat="1" ht="16.5" hidden="1" customHeight="1" x14ac:dyDescent="0.35">
      <c r="A3086" s="122" t="str">
        <f>'SOW Units'!B115</f>
        <v>8-10.</v>
      </c>
      <c r="B3086" s="542" t="str">
        <f>IF('SOW Units'!C115="","",'SOW Units'!C115)</f>
        <v>Vapor/Ambient Air Sample Collection - SUMMATM Canister (or equivalent)</v>
      </c>
      <c r="C3086" s="543"/>
      <c r="D3086" s="57" t="str">
        <f>IF('SOW Units'!E115="","",'SOW Units'!E115)</f>
        <v>Per Sample</v>
      </c>
      <c r="E3086" s="82">
        <f>'SOW Units'!O115</f>
        <v>0</v>
      </c>
      <c r="F3086" s="34">
        <f>'SOW Units'!G115</f>
        <v>125</v>
      </c>
      <c r="G3086" s="244">
        <f t="shared" si="652"/>
        <v>0</v>
      </c>
      <c r="H3086" s="85">
        <v>0</v>
      </c>
      <c r="I3086" s="360">
        <f t="shared" si="653"/>
        <v>0</v>
      </c>
      <c r="J3086" s="89">
        <v>0</v>
      </c>
      <c r="K3086" s="244">
        <f t="shared" si="644"/>
        <v>0</v>
      </c>
      <c r="L3086" s="93">
        <f t="shared" si="654"/>
        <v>0</v>
      </c>
      <c r="M3086" s="375">
        <f t="shared" si="655"/>
        <v>0</v>
      </c>
      <c r="N3086" s="225" t="b">
        <f t="shared" si="651"/>
        <v>0</v>
      </c>
      <c r="O3086" s="36"/>
      <c r="P3086" s="36"/>
      <c r="Q3086" s="36"/>
      <c r="R3086" s="36"/>
    </row>
    <row r="3087" spans="1:18" s="8" customFormat="1" ht="16.5" hidden="1" customHeight="1" x14ac:dyDescent="0.35">
      <c r="A3087" s="122" t="str">
        <f>'SOW Units'!B116</f>
        <v>8-11.</v>
      </c>
      <c r="B3087" s="542" t="str">
        <f>IF('SOW Units'!C116="","",'SOW Units'!C116)</f>
        <v>Electronic Data Deliverables (EDD)</v>
      </c>
      <c r="C3087" s="543"/>
      <c r="D3087" s="252" t="str">
        <f>IF('SOW Units'!E116="","",'SOW Units'!E116)</f>
        <v>Per Sampling Event</v>
      </c>
      <c r="E3087" s="82">
        <f>'SOW Units'!O116</f>
        <v>0</v>
      </c>
      <c r="F3087" s="34">
        <f>'SOW Units'!G116</f>
        <v>65.62</v>
      </c>
      <c r="G3087" s="244">
        <f t="shared" si="652"/>
        <v>0</v>
      </c>
      <c r="H3087" s="85">
        <v>0</v>
      </c>
      <c r="I3087" s="360">
        <f t="shared" si="653"/>
        <v>0</v>
      </c>
      <c r="J3087" s="89">
        <v>0</v>
      </c>
      <c r="K3087" s="244">
        <f t="shared" si="644"/>
        <v>0</v>
      </c>
      <c r="L3087" s="93">
        <f t="shared" si="654"/>
        <v>0</v>
      </c>
      <c r="M3087" s="375">
        <f t="shared" si="655"/>
        <v>0</v>
      </c>
      <c r="N3087" s="225" t="b">
        <f t="shared" si="651"/>
        <v>0</v>
      </c>
      <c r="O3087" s="36"/>
      <c r="P3087" s="36"/>
      <c r="Q3087" s="36"/>
      <c r="R3087" s="36"/>
    </row>
    <row r="3088" spans="1:18" s="8" customFormat="1" ht="16.5" hidden="1" customHeight="1" x14ac:dyDescent="0.35">
      <c r="A3088" s="122" t="str">
        <f>'SOW Units'!B117</f>
        <v>8-12.</v>
      </c>
      <c r="B3088" s="542" t="str">
        <f>IF('SOW Units'!C117="","",'SOW Units'!C117)</f>
        <v>Survey Latitude/Longitude of Existing Monitor Wells</v>
      </c>
      <c r="C3088" s="543"/>
      <c r="D3088" s="57" t="str">
        <f>IF('SOW Units'!E117="","",'SOW Units'!E117)</f>
        <v xml:space="preserve">Per Well </v>
      </c>
      <c r="E3088" s="82">
        <f>'SOW Units'!O117</f>
        <v>0</v>
      </c>
      <c r="F3088" s="34">
        <f>'SOW Units'!G117</f>
        <v>30.37</v>
      </c>
      <c r="G3088" s="244">
        <f t="shared" si="652"/>
        <v>0</v>
      </c>
      <c r="H3088" s="85">
        <v>0</v>
      </c>
      <c r="I3088" s="360">
        <f t="shared" si="653"/>
        <v>0</v>
      </c>
      <c r="J3088" s="89">
        <v>0</v>
      </c>
      <c r="K3088" s="244">
        <f t="shared" si="644"/>
        <v>0</v>
      </c>
      <c r="L3088" s="93">
        <f t="shared" si="654"/>
        <v>0</v>
      </c>
      <c r="M3088" s="375">
        <f t="shared" si="655"/>
        <v>0</v>
      </c>
      <c r="N3088" s="225" t="b">
        <f t="shared" si="651"/>
        <v>0</v>
      </c>
      <c r="O3088" s="36"/>
      <c r="P3088" s="36"/>
      <c r="Q3088" s="36"/>
      <c r="R3088" s="36"/>
    </row>
    <row r="3089" spans="1:18" s="8" customFormat="1" ht="16.5" hidden="1" customHeight="1" x14ac:dyDescent="0.35">
      <c r="A3089" s="122" t="str">
        <f>'SOW Units'!B118</f>
        <v>8-13.</v>
      </c>
      <c r="B3089" s="542" t="str">
        <f>IF('SOW Units'!C118="","",'SOW Units'!C118)</f>
        <v>Survey Latitude/Longitude of New Monitor Wells</v>
      </c>
      <c r="C3089" s="543"/>
      <c r="D3089" s="57" t="str">
        <f>IF('SOW Units'!E118="","",'SOW Units'!E118)</f>
        <v xml:space="preserve">Per Well </v>
      </c>
      <c r="E3089" s="82">
        <f>'SOW Units'!O118</f>
        <v>0</v>
      </c>
      <c r="F3089" s="34">
        <f>'SOW Units'!G118</f>
        <v>30.37</v>
      </c>
      <c r="G3089" s="244">
        <f t="shared" si="652"/>
        <v>0</v>
      </c>
      <c r="H3089" s="85">
        <v>0</v>
      </c>
      <c r="I3089" s="360">
        <f t="shared" si="653"/>
        <v>0</v>
      </c>
      <c r="J3089" s="89">
        <v>0</v>
      </c>
      <c r="K3089" s="244">
        <f t="shared" si="644"/>
        <v>0</v>
      </c>
      <c r="L3089" s="93">
        <f t="shared" si="654"/>
        <v>0</v>
      </c>
      <c r="M3089" s="375">
        <f t="shared" si="655"/>
        <v>0</v>
      </c>
      <c r="N3089" s="225" t="b">
        <f t="shared" si="651"/>
        <v>0</v>
      </c>
      <c r="O3089" s="36"/>
      <c r="P3089" s="36"/>
      <c r="Q3089" s="36"/>
      <c r="R3089" s="36"/>
    </row>
    <row r="3090" spans="1:18" s="8" customFormat="1" ht="46.5" hidden="1" customHeight="1" x14ac:dyDescent="0.35">
      <c r="A3090" s="122" t="str">
        <f>'SOW Units'!B119</f>
        <v>8-14.</v>
      </c>
      <c r="B3090" s="542" t="str">
        <f>IF('SOW Units'!C119="","",'SOW Units'!C119)</f>
        <v>Encore (25 gram) for SPLP Soil Sample Collection:  [Per Encore].  The cost will include the 25 gram Encore samples submitted to the laboratory for SPLP testing and the 25 gram Encore samples collected in the field but not submitted to the laboratory for testing (discarded).</v>
      </c>
      <c r="C3090" s="550"/>
      <c r="D3090" s="58" t="str">
        <f>IF('SOW Units'!E119="","",'SOW Units'!E119)</f>
        <v>Per Sample</v>
      </c>
      <c r="E3090" s="82">
        <f>'SOW Units'!O119</f>
        <v>0</v>
      </c>
      <c r="F3090" s="34">
        <f>'SOW Units'!G119</f>
        <v>19.68</v>
      </c>
      <c r="G3090" s="35">
        <f t="shared" si="652"/>
        <v>0</v>
      </c>
      <c r="H3090" s="85">
        <v>0</v>
      </c>
      <c r="I3090" s="361">
        <f t="shared" si="653"/>
        <v>0</v>
      </c>
      <c r="J3090" s="89">
        <v>0</v>
      </c>
      <c r="K3090" s="35">
        <f t="shared" si="644"/>
        <v>0</v>
      </c>
      <c r="L3090" s="93">
        <f t="shared" si="654"/>
        <v>0</v>
      </c>
      <c r="M3090" s="375">
        <f t="shared" si="655"/>
        <v>0</v>
      </c>
      <c r="N3090" s="225" t="b">
        <f t="shared" si="651"/>
        <v>0</v>
      </c>
      <c r="O3090" s="36"/>
      <c r="P3090" s="36"/>
      <c r="Q3090" s="36"/>
      <c r="R3090" s="36"/>
    </row>
    <row r="3091" spans="1:18" s="8" customFormat="1" ht="17.25" hidden="1" customHeight="1" x14ac:dyDescent="0.35">
      <c r="A3091" s="253" t="str">
        <f>'SOW Units'!B120</f>
        <v>9.</v>
      </c>
      <c r="B3091" s="560" t="str">
        <f>IF('SOW Units'!C120="","",'SOW Units'!C120)</f>
        <v xml:space="preserve">LABORATORY ANALYSIS  </v>
      </c>
      <c r="C3091" s="561"/>
      <c r="D3091" s="206" t="str">
        <f>IF('SOW Units'!E120="","",'SOW Units'!E120)</f>
        <v/>
      </c>
      <c r="E3091" s="207"/>
      <c r="F3091" s="194"/>
      <c r="G3091" s="243"/>
      <c r="H3091" s="208"/>
      <c r="I3091" s="359"/>
      <c r="J3091" s="196"/>
      <c r="K3091" s="243"/>
      <c r="L3091" s="209"/>
      <c r="M3091" s="374"/>
      <c r="N3091" s="225" t="b">
        <f t="shared" si="651"/>
        <v>0</v>
      </c>
      <c r="O3091" s="36"/>
      <c r="P3091" s="36"/>
      <c r="Q3091" s="36"/>
      <c r="R3091" s="36"/>
    </row>
    <row r="3092" spans="1:18" s="8" customFormat="1" ht="17.25" hidden="1" customHeight="1" x14ac:dyDescent="0.35">
      <c r="A3092" s="253" t="str">
        <f>'SOW Units'!B121</f>
        <v>9.A.</v>
      </c>
      <c r="B3092" s="560" t="str">
        <f>IF('SOW Units'!C121="","",'SOW Units'!C121)</f>
        <v>SOIL/SEDIMENT ANALYSIS</v>
      </c>
      <c r="C3092" s="561"/>
      <c r="D3092" s="206" t="str">
        <f>IF('SOW Units'!E121="","",'SOW Units'!E121)</f>
        <v/>
      </c>
      <c r="E3092" s="207"/>
      <c r="F3092" s="194"/>
      <c r="G3092" s="243"/>
      <c r="H3092" s="208"/>
      <c r="I3092" s="359"/>
      <c r="J3092" s="196"/>
      <c r="K3092" s="243"/>
      <c r="L3092" s="209"/>
      <c r="M3092" s="374"/>
      <c r="N3092" s="225" t="b">
        <f t="shared" si="651"/>
        <v>0</v>
      </c>
      <c r="O3092" s="36"/>
      <c r="P3092" s="36"/>
      <c r="Q3092" s="36"/>
      <c r="R3092" s="36"/>
    </row>
    <row r="3093" spans="1:18" s="8" customFormat="1" ht="32.25" hidden="1" customHeight="1" x14ac:dyDescent="0.35">
      <c r="A3093" s="122" t="str">
        <f>'SOW Units'!B122</f>
        <v>9-1.</v>
      </c>
      <c r="B3093" s="542" t="str">
        <f>IF('SOW Units'!C122="","",'SOW Units'!C122)</f>
        <v>Soil, Used Oil/Unknown Product Group-Table D of Ch. 62-780, F.A.C., except for non-Priority Pollutant Organics (multiple methods)</v>
      </c>
      <c r="C3093" s="543"/>
      <c r="D3093" s="57" t="str">
        <f>IF('SOW Units'!E122="","",'SOW Units'!E122)</f>
        <v>Per Sample</v>
      </c>
      <c r="E3093" s="82">
        <f>'SOW Units'!O122</f>
        <v>0</v>
      </c>
      <c r="F3093" s="34">
        <f>'SOW Units'!G122</f>
        <v>434</v>
      </c>
      <c r="G3093" s="244">
        <f t="shared" ref="G3093:G3117" si="656">$F3093*E3093</f>
        <v>0</v>
      </c>
      <c r="H3093" s="85">
        <v>0</v>
      </c>
      <c r="I3093" s="360">
        <f t="shared" ref="I3093:I3117" si="657">H3093*F3093</f>
        <v>0</v>
      </c>
      <c r="J3093" s="89">
        <v>0</v>
      </c>
      <c r="K3093" s="244">
        <f t="shared" si="644"/>
        <v>0</v>
      </c>
      <c r="L3093" s="93">
        <f t="shared" ref="L3093:L3117" si="658">E3093-H3093-J3093</f>
        <v>0</v>
      </c>
      <c r="M3093" s="375">
        <f t="shared" ref="M3093:M3117" si="659">G3093-I3093-K3093</f>
        <v>0</v>
      </c>
      <c r="N3093" s="225" t="b">
        <f t="shared" si="651"/>
        <v>0</v>
      </c>
      <c r="O3093" s="36"/>
      <c r="P3093" s="36"/>
      <c r="Q3093" s="36"/>
      <c r="R3093" s="36"/>
    </row>
    <row r="3094" spans="1:18" s="8" customFormat="1" ht="16.5" hidden="1" customHeight="1" x14ac:dyDescent="0.35">
      <c r="A3094" s="122" t="str">
        <f>'SOW Units'!B123</f>
        <v>9-2.</v>
      </c>
      <c r="B3094" s="542" t="str">
        <f>IF('SOW Units'!C123="","",'SOW Units'!C123)</f>
        <v>Soil, BTEX + MTBE (EPA 8021 or EPA 8260)</v>
      </c>
      <c r="C3094" s="543"/>
      <c r="D3094" s="57" t="str">
        <f>IF('SOW Units'!E123="","",'SOW Units'!E123)</f>
        <v>Per Sample</v>
      </c>
      <c r="E3094" s="82">
        <f>'SOW Units'!O123</f>
        <v>0</v>
      </c>
      <c r="F3094" s="34">
        <f>'SOW Units'!G123</f>
        <v>46.17</v>
      </c>
      <c r="G3094" s="244">
        <f t="shared" si="656"/>
        <v>0</v>
      </c>
      <c r="H3094" s="85">
        <v>0</v>
      </c>
      <c r="I3094" s="360">
        <f t="shared" si="657"/>
        <v>0</v>
      </c>
      <c r="J3094" s="89">
        <v>0</v>
      </c>
      <c r="K3094" s="244">
        <f t="shared" si="644"/>
        <v>0</v>
      </c>
      <c r="L3094" s="93">
        <f t="shared" si="658"/>
        <v>0</v>
      </c>
      <c r="M3094" s="375">
        <f t="shared" si="659"/>
        <v>0</v>
      </c>
      <c r="N3094" s="225" t="b">
        <f t="shared" si="651"/>
        <v>0</v>
      </c>
      <c r="O3094" s="36"/>
      <c r="P3094" s="36"/>
      <c r="Q3094" s="36"/>
      <c r="R3094" s="36"/>
    </row>
    <row r="3095" spans="1:18" s="8" customFormat="1" ht="16.5" hidden="1" customHeight="1" x14ac:dyDescent="0.35">
      <c r="A3095" s="122" t="str">
        <f>'SOW Units'!B124</f>
        <v>9-3.</v>
      </c>
      <c r="B3095" s="542" t="str">
        <f>IF('SOW Units'!C124="","",'SOW Units'!C124)</f>
        <v>Soil, Volatile Organic Halocarbons (EPA 8021 or EPA 8260)</v>
      </c>
      <c r="C3095" s="543"/>
      <c r="D3095" s="57" t="str">
        <f>IF('SOW Units'!E124="","",'SOW Units'!E124)</f>
        <v>Per Sample</v>
      </c>
      <c r="E3095" s="82">
        <f>'SOW Units'!O124</f>
        <v>0</v>
      </c>
      <c r="F3095" s="34">
        <f>'SOW Units'!G124</f>
        <v>66.150000000000006</v>
      </c>
      <c r="G3095" s="244">
        <f t="shared" si="656"/>
        <v>0</v>
      </c>
      <c r="H3095" s="85">
        <v>0</v>
      </c>
      <c r="I3095" s="360">
        <f t="shared" si="657"/>
        <v>0</v>
      </c>
      <c r="J3095" s="89">
        <v>0</v>
      </c>
      <c r="K3095" s="244">
        <f t="shared" si="644"/>
        <v>0</v>
      </c>
      <c r="L3095" s="93">
        <f t="shared" si="658"/>
        <v>0</v>
      </c>
      <c r="M3095" s="375">
        <f t="shared" si="659"/>
        <v>0</v>
      </c>
      <c r="N3095" s="225" t="b">
        <f t="shared" si="651"/>
        <v>0</v>
      </c>
      <c r="O3095" s="36"/>
      <c r="P3095" s="36"/>
      <c r="Q3095" s="36"/>
      <c r="R3095" s="36"/>
    </row>
    <row r="3096" spans="1:18" s="8" customFormat="1" ht="16.5" hidden="1" customHeight="1" x14ac:dyDescent="0.35">
      <c r="A3096" s="122" t="str">
        <f>'SOW Units'!B125</f>
        <v>9-4.</v>
      </c>
      <c r="B3096" s="542" t="str">
        <f>IF('SOW Units'!C125="","",'SOW Units'!C125)</f>
        <v>Soil, BTEX + MTBE + VOHs (EPA 8021 or EPA 8260)</v>
      </c>
      <c r="C3096" s="543"/>
      <c r="D3096" s="57" t="str">
        <f>IF('SOW Units'!E125="","",'SOW Units'!E125)</f>
        <v>Per Sample</v>
      </c>
      <c r="E3096" s="82">
        <f>'SOW Units'!O125</f>
        <v>0</v>
      </c>
      <c r="F3096" s="34">
        <f>'SOW Units'!G125</f>
        <v>83.86</v>
      </c>
      <c r="G3096" s="244">
        <f t="shared" si="656"/>
        <v>0</v>
      </c>
      <c r="H3096" s="85">
        <v>0</v>
      </c>
      <c r="I3096" s="360">
        <f t="shared" si="657"/>
        <v>0</v>
      </c>
      <c r="J3096" s="89">
        <v>0</v>
      </c>
      <c r="K3096" s="244">
        <f t="shared" si="644"/>
        <v>0</v>
      </c>
      <c r="L3096" s="93">
        <f t="shared" si="658"/>
        <v>0</v>
      </c>
      <c r="M3096" s="375">
        <f t="shared" si="659"/>
        <v>0</v>
      </c>
      <c r="N3096" s="225" t="b">
        <f t="shared" si="651"/>
        <v>0</v>
      </c>
      <c r="O3096" s="36"/>
      <c r="P3096" s="36"/>
      <c r="Q3096" s="36"/>
      <c r="R3096" s="36"/>
    </row>
    <row r="3097" spans="1:18" s="8" customFormat="1" ht="16.5" hidden="1" customHeight="1" x14ac:dyDescent="0.35">
      <c r="A3097" s="122" t="str">
        <f>'SOW Units'!B126</f>
        <v>9-5.</v>
      </c>
      <c r="B3097" s="542" t="str">
        <f>IF('SOW Units'!C126="","",'SOW Units'!C126)</f>
        <v>Soil, Polycyclic Aromatic Hydrocarbons (EPA 8270 or EPA 8310)</v>
      </c>
      <c r="C3097" s="543"/>
      <c r="D3097" s="57" t="str">
        <f>IF('SOW Units'!E126="","",'SOW Units'!E126)</f>
        <v>Per Sample</v>
      </c>
      <c r="E3097" s="82">
        <f>'SOW Units'!O126</f>
        <v>0</v>
      </c>
      <c r="F3097" s="34">
        <f>'SOW Units'!G126</f>
        <v>89.93</v>
      </c>
      <c r="G3097" s="244">
        <f t="shared" si="656"/>
        <v>0</v>
      </c>
      <c r="H3097" s="85">
        <v>0</v>
      </c>
      <c r="I3097" s="360">
        <f t="shared" si="657"/>
        <v>0</v>
      </c>
      <c r="J3097" s="89">
        <v>0</v>
      </c>
      <c r="K3097" s="244">
        <f t="shared" si="644"/>
        <v>0</v>
      </c>
      <c r="L3097" s="93">
        <f t="shared" si="658"/>
        <v>0</v>
      </c>
      <c r="M3097" s="375">
        <f t="shared" si="659"/>
        <v>0</v>
      </c>
      <c r="N3097" s="225" t="b">
        <f t="shared" si="651"/>
        <v>0</v>
      </c>
      <c r="O3097" s="36"/>
      <c r="P3097" s="36"/>
      <c r="Q3097" s="36"/>
      <c r="R3097" s="36"/>
    </row>
    <row r="3098" spans="1:18" s="8" customFormat="1" ht="16.5" hidden="1" customHeight="1" x14ac:dyDescent="0.35">
      <c r="A3098" s="122" t="str">
        <f>'SOW Units'!B127</f>
        <v>9-6.</v>
      </c>
      <c r="B3098" s="542" t="str">
        <f>IF('SOW Units'!C127="","",'SOW Units'!C127)</f>
        <v>Soil, Priority Pollutant Volatile Organics (EPA 8260)</v>
      </c>
      <c r="C3098" s="543"/>
      <c r="D3098" s="57" t="str">
        <f>IF('SOW Units'!E127="","",'SOW Units'!E127)</f>
        <v>Per Sample</v>
      </c>
      <c r="E3098" s="82">
        <f>'SOW Units'!O127</f>
        <v>0</v>
      </c>
      <c r="F3098" s="34">
        <f>'SOW Units'!G127</f>
        <v>85.07</v>
      </c>
      <c r="G3098" s="244">
        <f t="shared" si="656"/>
        <v>0</v>
      </c>
      <c r="H3098" s="85">
        <v>0</v>
      </c>
      <c r="I3098" s="360">
        <f t="shared" si="657"/>
        <v>0</v>
      </c>
      <c r="J3098" s="89">
        <v>0</v>
      </c>
      <c r="K3098" s="244">
        <f t="shared" si="644"/>
        <v>0</v>
      </c>
      <c r="L3098" s="93">
        <f t="shared" si="658"/>
        <v>0</v>
      </c>
      <c r="M3098" s="375">
        <f t="shared" si="659"/>
        <v>0</v>
      </c>
      <c r="N3098" s="225" t="b">
        <f t="shared" si="651"/>
        <v>0</v>
      </c>
      <c r="O3098" s="36"/>
      <c r="P3098" s="36"/>
      <c r="Q3098" s="36"/>
      <c r="R3098" s="36"/>
    </row>
    <row r="3099" spans="1:18" s="8" customFormat="1" ht="32.25" hidden="1" customHeight="1" x14ac:dyDescent="0.35">
      <c r="A3099" s="122" t="str">
        <f>'SOW Units'!B128</f>
        <v>9-7.</v>
      </c>
      <c r="B3099" s="542" t="str">
        <f>IF('SOW Units'!C128="","",'SOW Units'!C128)</f>
        <v>Soil, Priority Pollutant Extractable Organics-Base Neutral and Acid Extractables (EPA 8270 list [e.g., EPA 8081/8082 + EPA 8270])</v>
      </c>
      <c r="C3099" s="543"/>
      <c r="D3099" s="57" t="str">
        <f>IF('SOW Units'!E128="","",'SOW Units'!E128)</f>
        <v>Per Sample</v>
      </c>
      <c r="E3099" s="82">
        <f>'SOW Units'!O128</f>
        <v>0</v>
      </c>
      <c r="F3099" s="34">
        <f>'SOW Units'!G128</f>
        <v>158</v>
      </c>
      <c r="G3099" s="244">
        <f t="shared" si="656"/>
        <v>0</v>
      </c>
      <c r="H3099" s="85">
        <v>0</v>
      </c>
      <c r="I3099" s="360">
        <f t="shared" si="657"/>
        <v>0</v>
      </c>
      <c r="J3099" s="89">
        <v>0</v>
      </c>
      <c r="K3099" s="244">
        <f t="shared" si="644"/>
        <v>0</v>
      </c>
      <c r="L3099" s="93">
        <f t="shared" si="658"/>
        <v>0</v>
      </c>
      <c r="M3099" s="375">
        <f t="shared" si="659"/>
        <v>0</v>
      </c>
      <c r="N3099" s="225" t="b">
        <f t="shared" si="651"/>
        <v>0</v>
      </c>
      <c r="O3099" s="36"/>
      <c r="P3099" s="36"/>
      <c r="Q3099" s="36"/>
      <c r="R3099" s="36"/>
    </row>
    <row r="3100" spans="1:18" s="9" customFormat="1" ht="16.5" hidden="1" customHeight="1" x14ac:dyDescent="0.35">
      <c r="A3100" s="122" t="str">
        <f>'SOW Units'!B129</f>
        <v>9-8.</v>
      </c>
      <c r="B3100" s="542" t="str">
        <f>IF('SOW Units'!C129="","",'SOW Units'!C129)</f>
        <v>Soil, Total Recoverable Petroleum Hydrocarbons (FL-PRO)</v>
      </c>
      <c r="C3100" s="543"/>
      <c r="D3100" s="57" t="str">
        <f>IF('SOW Units'!E129="","",'SOW Units'!E129)</f>
        <v>Per Sample</v>
      </c>
      <c r="E3100" s="82">
        <f>'SOW Units'!O129</f>
        <v>0</v>
      </c>
      <c r="F3100" s="34">
        <f>'SOW Units'!G129</f>
        <v>54.69</v>
      </c>
      <c r="G3100" s="244">
        <f t="shared" si="656"/>
        <v>0</v>
      </c>
      <c r="H3100" s="85">
        <v>0</v>
      </c>
      <c r="I3100" s="360">
        <f t="shared" si="657"/>
        <v>0</v>
      </c>
      <c r="J3100" s="89">
        <v>0</v>
      </c>
      <c r="K3100" s="244">
        <f t="shared" si="644"/>
        <v>0</v>
      </c>
      <c r="L3100" s="93">
        <f t="shared" si="658"/>
        <v>0</v>
      </c>
      <c r="M3100" s="375">
        <f t="shared" si="659"/>
        <v>0</v>
      </c>
      <c r="N3100" s="225" t="b">
        <f t="shared" si="651"/>
        <v>0</v>
      </c>
      <c r="O3100" s="45"/>
      <c r="P3100" s="45"/>
      <c r="Q3100" s="45"/>
      <c r="R3100" s="45"/>
    </row>
    <row r="3101" spans="1:18" s="8" customFormat="1" ht="16.5" hidden="1" customHeight="1" x14ac:dyDescent="0.35">
      <c r="A3101" s="122" t="str">
        <f>'SOW Units'!B130</f>
        <v>9-8.a.</v>
      </c>
      <c r="B3101" s="542" t="str">
        <f>IF('SOW Units'!C130="","",'SOW Units'!C130)</f>
        <v>Soil, TRPH Fractionation (MADEP-EPH/VPH Method or TPHCWG Direct Method)</v>
      </c>
      <c r="C3101" s="543"/>
      <c r="D3101" s="57" t="str">
        <f>IF('SOW Units'!E130="","",'SOW Units'!E130)</f>
        <v>Per Sample</v>
      </c>
      <c r="E3101" s="82">
        <f>'SOW Units'!O130</f>
        <v>0</v>
      </c>
      <c r="F3101" s="34">
        <f>'SOW Units'!G130</f>
        <v>262.54000000000002</v>
      </c>
      <c r="G3101" s="244">
        <f t="shared" si="656"/>
        <v>0</v>
      </c>
      <c r="H3101" s="85">
        <v>0</v>
      </c>
      <c r="I3101" s="360">
        <f t="shared" si="657"/>
        <v>0</v>
      </c>
      <c r="J3101" s="89">
        <v>0</v>
      </c>
      <c r="K3101" s="244">
        <f t="shared" si="644"/>
        <v>0</v>
      </c>
      <c r="L3101" s="93">
        <f t="shared" si="658"/>
        <v>0</v>
      </c>
      <c r="M3101" s="375">
        <f t="shared" si="659"/>
        <v>0</v>
      </c>
      <c r="N3101" s="225" t="b">
        <f t="shared" si="651"/>
        <v>0</v>
      </c>
      <c r="O3101" s="36"/>
      <c r="P3101" s="36"/>
      <c r="Q3101" s="36"/>
      <c r="R3101" s="36"/>
    </row>
    <row r="3102" spans="1:18" s="8" customFormat="1" ht="16.5" hidden="1" customHeight="1" x14ac:dyDescent="0.35">
      <c r="A3102" s="122" t="str">
        <f>'SOW Units'!B131</f>
        <v>9-9.</v>
      </c>
      <c r="B3102" s="542" t="str">
        <f>IF('SOW Units'!C131="","",'SOW Units'!C131)</f>
        <v>Soil, PCBs [or Aroclors] (EPA 8082)</v>
      </c>
      <c r="C3102" s="543"/>
      <c r="D3102" s="57" t="str">
        <f>IF('SOW Units'!E131="","",'SOW Units'!E131)</f>
        <v>Per Sample</v>
      </c>
      <c r="E3102" s="82">
        <f>'SOW Units'!O131</f>
        <v>0</v>
      </c>
      <c r="F3102" s="34">
        <f>'SOW Units'!G131</f>
        <v>49.61</v>
      </c>
      <c r="G3102" s="244">
        <f t="shared" si="656"/>
        <v>0</v>
      </c>
      <c r="H3102" s="85">
        <v>0</v>
      </c>
      <c r="I3102" s="360">
        <f t="shared" si="657"/>
        <v>0</v>
      </c>
      <c r="J3102" s="89">
        <v>0</v>
      </c>
      <c r="K3102" s="244">
        <f t="shared" si="644"/>
        <v>0</v>
      </c>
      <c r="L3102" s="93">
        <f t="shared" si="658"/>
        <v>0</v>
      </c>
      <c r="M3102" s="375">
        <f t="shared" si="659"/>
        <v>0</v>
      </c>
      <c r="N3102" s="225" t="b">
        <f t="shared" si="651"/>
        <v>0</v>
      </c>
      <c r="O3102" s="36"/>
      <c r="P3102" s="36"/>
      <c r="Q3102" s="36"/>
      <c r="R3102" s="36"/>
    </row>
    <row r="3103" spans="1:18" s="8" customFormat="1" ht="32.25" hidden="1" customHeight="1" x14ac:dyDescent="0.35">
      <c r="A3103" s="122" t="str">
        <f>'SOW Units'!B132</f>
        <v>9-10.</v>
      </c>
      <c r="B3103" s="542" t="str">
        <f>IF('SOW Units'!C132="","",'SOW Units'!C132)</f>
        <v>Soil, 8 RCRA Metals (EPA 6010 or EPA 6020 [Arsenic, Barium, Cadmium, Chromium, Lead, Selenium, Silver] and EPA 6020 or EPA 7471 [Mercury])</v>
      </c>
      <c r="C3103" s="543"/>
      <c r="D3103" s="57" t="str">
        <f>IF('SOW Units'!E132="","",'SOW Units'!E132)</f>
        <v>Per Sample</v>
      </c>
      <c r="E3103" s="82">
        <f>'SOW Units'!O132</f>
        <v>0</v>
      </c>
      <c r="F3103" s="34">
        <f>'SOW Units'!G132</f>
        <v>76.56</v>
      </c>
      <c r="G3103" s="244">
        <f t="shared" si="656"/>
        <v>0</v>
      </c>
      <c r="H3103" s="85">
        <v>0</v>
      </c>
      <c r="I3103" s="360">
        <f t="shared" si="657"/>
        <v>0</v>
      </c>
      <c r="J3103" s="89">
        <v>0</v>
      </c>
      <c r="K3103" s="244">
        <f t="shared" si="644"/>
        <v>0</v>
      </c>
      <c r="L3103" s="93">
        <f t="shared" si="658"/>
        <v>0</v>
      </c>
      <c r="M3103" s="375">
        <f t="shared" si="659"/>
        <v>0</v>
      </c>
      <c r="N3103" s="225" t="b">
        <f t="shared" si="651"/>
        <v>0</v>
      </c>
      <c r="O3103" s="36"/>
      <c r="P3103" s="36"/>
      <c r="Q3103" s="36"/>
      <c r="R3103" s="36"/>
    </row>
    <row r="3104" spans="1:18" s="8" customFormat="1" ht="16.5" hidden="1" customHeight="1" x14ac:dyDescent="0.35">
      <c r="A3104" s="122" t="str">
        <f>'SOW Units'!B133</f>
        <v>9-11.</v>
      </c>
      <c r="B3104" s="542" t="str">
        <f>IF('SOW Units'!C133="","",'SOW Units'!C133)</f>
        <v>Soil, Arsenic (EPA 6010 or EPA 6020)</v>
      </c>
      <c r="C3104" s="543"/>
      <c r="D3104" s="57" t="str">
        <f>IF('SOW Units'!E133="","",'SOW Units'!E133)</f>
        <v>Per Sample</v>
      </c>
      <c r="E3104" s="82">
        <f>'SOW Units'!O133</f>
        <v>0</v>
      </c>
      <c r="F3104" s="34">
        <f>'SOW Units'!G133</f>
        <v>12.12</v>
      </c>
      <c r="G3104" s="244">
        <f t="shared" si="656"/>
        <v>0</v>
      </c>
      <c r="H3104" s="85">
        <v>0</v>
      </c>
      <c r="I3104" s="360">
        <f t="shared" si="657"/>
        <v>0</v>
      </c>
      <c r="J3104" s="89">
        <v>0</v>
      </c>
      <c r="K3104" s="244">
        <f t="shared" si="644"/>
        <v>0</v>
      </c>
      <c r="L3104" s="93">
        <f t="shared" si="658"/>
        <v>0</v>
      </c>
      <c r="M3104" s="375">
        <f t="shared" si="659"/>
        <v>0</v>
      </c>
      <c r="N3104" s="225" t="b">
        <f t="shared" si="651"/>
        <v>0</v>
      </c>
      <c r="O3104" s="36"/>
      <c r="P3104" s="36"/>
      <c r="Q3104" s="36"/>
      <c r="R3104" s="36"/>
    </row>
    <row r="3105" spans="1:18" s="8" customFormat="1" ht="16.5" hidden="1" customHeight="1" x14ac:dyDescent="0.35">
      <c r="A3105" s="122" t="str">
        <f>'SOW Units'!B134</f>
        <v>9-12.</v>
      </c>
      <c r="B3105" s="542" t="str">
        <f>IF('SOW Units'!C134="","",'SOW Units'!C134)</f>
        <v>Soil, Cadmium (EPA 6010 or EPA 6020)</v>
      </c>
      <c r="C3105" s="543"/>
      <c r="D3105" s="57" t="str">
        <f>IF('SOW Units'!E134="","",'SOW Units'!E134)</f>
        <v>Per Sample</v>
      </c>
      <c r="E3105" s="82">
        <f>'SOW Units'!O134</f>
        <v>0</v>
      </c>
      <c r="F3105" s="34">
        <f>'SOW Units'!G134</f>
        <v>12.12</v>
      </c>
      <c r="G3105" s="244">
        <f t="shared" si="656"/>
        <v>0</v>
      </c>
      <c r="H3105" s="85">
        <v>0</v>
      </c>
      <c r="I3105" s="360">
        <f t="shared" si="657"/>
        <v>0</v>
      </c>
      <c r="J3105" s="89">
        <v>0</v>
      </c>
      <c r="K3105" s="244">
        <f t="shared" si="644"/>
        <v>0</v>
      </c>
      <c r="L3105" s="93">
        <f t="shared" si="658"/>
        <v>0</v>
      </c>
      <c r="M3105" s="375">
        <f t="shared" si="659"/>
        <v>0</v>
      </c>
      <c r="N3105" s="225" t="b">
        <f t="shared" si="651"/>
        <v>0</v>
      </c>
      <c r="O3105" s="36"/>
      <c r="P3105" s="36"/>
      <c r="Q3105" s="36"/>
      <c r="R3105" s="36"/>
    </row>
    <row r="3106" spans="1:18" s="8" customFormat="1" ht="16.5" hidden="1" customHeight="1" x14ac:dyDescent="0.35">
      <c r="A3106" s="122" t="str">
        <f>'SOW Units'!B135</f>
        <v>9-13.</v>
      </c>
      <c r="B3106" s="542" t="str">
        <f>IF('SOW Units'!C135="","",'SOW Units'!C135)</f>
        <v>Soil, Chromium (EPA 6010 or EPA 6020)</v>
      </c>
      <c r="C3106" s="543"/>
      <c r="D3106" s="57" t="str">
        <f>IF('SOW Units'!E135="","",'SOW Units'!E135)</f>
        <v>Per Sample</v>
      </c>
      <c r="E3106" s="82">
        <f>'SOW Units'!O135</f>
        <v>0</v>
      </c>
      <c r="F3106" s="34">
        <f>'SOW Units'!G135</f>
        <v>12.12</v>
      </c>
      <c r="G3106" s="244">
        <f t="shared" si="656"/>
        <v>0</v>
      </c>
      <c r="H3106" s="85">
        <v>0</v>
      </c>
      <c r="I3106" s="360">
        <f t="shared" si="657"/>
        <v>0</v>
      </c>
      <c r="J3106" s="89">
        <v>0</v>
      </c>
      <c r="K3106" s="244">
        <f t="shared" si="644"/>
        <v>0</v>
      </c>
      <c r="L3106" s="93">
        <f t="shared" si="658"/>
        <v>0</v>
      </c>
      <c r="M3106" s="375">
        <f t="shared" si="659"/>
        <v>0</v>
      </c>
      <c r="N3106" s="225" t="b">
        <f t="shared" si="651"/>
        <v>0</v>
      </c>
      <c r="O3106" s="36"/>
      <c r="P3106" s="36"/>
      <c r="Q3106" s="36"/>
      <c r="R3106" s="36"/>
    </row>
    <row r="3107" spans="1:18" s="8" customFormat="1" ht="16.5" hidden="1" customHeight="1" x14ac:dyDescent="0.35">
      <c r="A3107" s="122" t="str">
        <f>'SOW Units'!B136</f>
        <v>9-14.</v>
      </c>
      <c r="B3107" s="542" t="str">
        <f>IF('SOW Units'!C136="","",'SOW Units'!C136)</f>
        <v>Soil, Lead (EPA 6010 or EPA 6020)</v>
      </c>
      <c r="C3107" s="543"/>
      <c r="D3107" s="57" t="str">
        <f>IF('SOW Units'!E136="","",'SOW Units'!E136)</f>
        <v>Per Sample</v>
      </c>
      <c r="E3107" s="82">
        <f>'SOW Units'!O136</f>
        <v>0</v>
      </c>
      <c r="F3107" s="34">
        <f>'SOW Units'!G136</f>
        <v>12.12</v>
      </c>
      <c r="G3107" s="244">
        <f t="shared" si="656"/>
        <v>0</v>
      </c>
      <c r="H3107" s="85">
        <v>0</v>
      </c>
      <c r="I3107" s="360">
        <f t="shared" si="657"/>
        <v>0</v>
      </c>
      <c r="J3107" s="89">
        <v>0</v>
      </c>
      <c r="K3107" s="244">
        <f t="shared" si="644"/>
        <v>0</v>
      </c>
      <c r="L3107" s="93">
        <f t="shared" si="658"/>
        <v>0</v>
      </c>
      <c r="M3107" s="375">
        <f t="shared" si="659"/>
        <v>0</v>
      </c>
      <c r="N3107" s="225" t="b">
        <f t="shared" si="651"/>
        <v>0</v>
      </c>
      <c r="O3107" s="36"/>
      <c r="P3107" s="36"/>
      <c r="Q3107" s="36"/>
      <c r="R3107" s="36"/>
    </row>
    <row r="3108" spans="1:18" s="8" customFormat="1" ht="16.5" hidden="1" customHeight="1" x14ac:dyDescent="0.35">
      <c r="A3108" s="122" t="str">
        <f>'SOW Units'!B137</f>
        <v>9-15.</v>
      </c>
      <c r="B3108" s="542" t="str">
        <f>IF('SOW Units'!C137="","",'SOW Units'!C137)</f>
        <v>Soil, Toxicity Characteristic Leaching Procedure-Extraction Only (EPA 1311)</v>
      </c>
      <c r="C3108" s="543"/>
      <c r="D3108" s="57" t="str">
        <f>IF('SOW Units'!E137="","",'SOW Units'!E137)</f>
        <v>Per Sample</v>
      </c>
      <c r="E3108" s="82">
        <f>'SOW Units'!O137</f>
        <v>0</v>
      </c>
      <c r="F3108" s="34">
        <f>'SOW Units'!G137</f>
        <v>36.450000000000003</v>
      </c>
      <c r="G3108" s="244">
        <f t="shared" si="656"/>
        <v>0</v>
      </c>
      <c r="H3108" s="85">
        <v>0</v>
      </c>
      <c r="I3108" s="360">
        <f t="shared" si="657"/>
        <v>0</v>
      </c>
      <c r="J3108" s="89">
        <v>0</v>
      </c>
      <c r="K3108" s="244">
        <f t="shared" si="644"/>
        <v>0</v>
      </c>
      <c r="L3108" s="93">
        <f t="shared" si="658"/>
        <v>0</v>
      </c>
      <c r="M3108" s="375">
        <f t="shared" si="659"/>
        <v>0</v>
      </c>
      <c r="N3108" s="225" t="b">
        <f t="shared" si="651"/>
        <v>0</v>
      </c>
      <c r="O3108" s="36"/>
      <c r="P3108" s="36"/>
      <c r="Q3108" s="36"/>
      <c r="R3108" s="36"/>
    </row>
    <row r="3109" spans="1:18" s="8" customFormat="1" ht="16.5" hidden="1" customHeight="1" x14ac:dyDescent="0.35">
      <c r="A3109" s="122" t="str">
        <f>'SOW Units'!B138</f>
        <v>9-16.</v>
      </c>
      <c r="B3109" s="542" t="str">
        <f>IF('SOW Units'!C138="","",'SOW Units'!C138)</f>
        <v>Soil, Synthetic Precipitation Leaching Procedure-Extraction Only (EPA1312)</v>
      </c>
      <c r="C3109" s="543"/>
      <c r="D3109" s="57" t="str">
        <f>IF('SOW Units'!E138="","",'SOW Units'!E138)</f>
        <v>Per Sample</v>
      </c>
      <c r="E3109" s="82">
        <f>'SOW Units'!O138</f>
        <v>0</v>
      </c>
      <c r="F3109" s="34">
        <f>'SOW Units'!G138</f>
        <v>36.450000000000003</v>
      </c>
      <c r="G3109" s="244">
        <f t="shared" si="656"/>
        <v>0</v>
      </c>
      <c r="H3109" s="85">
        <v>0</v>
      </c>
      <c r="I3109" s="360">
        <f t="shared" si="657"/>
        <v>0</v>
      </c>
      <c r="J3109" s="89">
        <v>0</v>
      </c>
      <c r="K3109" s="244">
        <f t="shared" si="644"/>
        <v>0</v>
      </c>
      <c r="L3109" s="93">
        <f t="shared" si="658"/>
        <v>0</v>
      </c>
      <c r="M3109" s="375">
        <f t="shared" si="659"/>
        <v>0</v>
      </c>
      <c r="N3109" s="225" t="b">
        <f t="shared" si="651"/>
        <v>0</v>
      </c>
      <c r="O3109" s="36"/>
      <c r="P3109" s="36"/>
      <c r="Q3109" s="36"/>
      <c r="R3109" s="36"/>
    </row>
    <row r="3110" spans="1:18" s="8" customFormat="1" ht="16.5" hidden="1" customHeight="1" x14ac:dyDescent="0.35">
      <c r="A3110" s="122" t="str">
        <f>'SOW Units'!B139</f>
        <v>9-17.</v>
      </c>
      <c r="B3110" s="542" t="str">
        <f>IF('SOW Units'!C139="","",'SOW Units'!C139)</f>
        <v>Soil, Organic Carbon, Total (EPA 9060 or Walkey-Black)</v>
      </c>
      <c r="C3110" s="543"/>
      <c r="D3110" s="57" t="str">
        <f>IF('SOW Units'!E139="","",'SOW Units'!E139)</f>
        <v>Per Sample</v>
      </c>
      <c r="E3110" s="82">
        <f>'SOW Units'!O139</f>
        <v>0</v>
      </c>
      <c r="F3110" s="34">
        <f>'SOW Units'!G139</f>
        <v>46.2</v>
      </c>
      <c r="G3110" s="244">
        <f t="shared" si="656"/>
        <v>0</v>
      </c>
      <c r="H3110" s="85">
        <v>0</v>
      </c>
      <c r="I3110" s="360">
        <f t="shared" si="657"/>
        <v>0</v>
      </c>
      <c r="J3110" s="89">
        <v>0</v>
      </c>
      <c r="K3110" s="244">
        <f t="shared" si="644"/>
        <v>0</v>
      </c>
      <c r="L3110" s="93">
        <f t="shared" si="658"/>
        <v>0</v>
      </c>
      <c r="M3110" s="375">
        <f t="shared" si="659"/>
        <v>0</v>
      </c>
      <c r="N3110" s="225" t="b">
        <f t="shared" si="651"/>
        <v>0</v>
      </c>
      <c r="O3110" s="36"/>
      <c r="P3110" s="36"/>
      <c r="Q3110" s="36"/>
      <c r="R3110" s="36"/>
    </row>
    <row r="3111" spans="1:18" s="8" customFormat="1" ht="32.25" hidden="1" customHeight="1" x14ac:dyDescent="0.35">
      <c r="A3111" s="122" t="str">
        <f>'SOW Units'!B140</f>
        <v>9-18.</v>
      </c>
      <c r="B3111" s="542" t="str">
        <f>IF('SOW Units'!C140="","",'SOW Units'!C140)</f>
        <v>Soil, Dry Bulk Density (ASTM D1556-07, ASTM D2167-08, ASTM D2922-01, -04, -04e, -96e1 or ASTM D2937-10)</v>
      </c>
      <c r="C3111" s="543"/>
      <c r="D3111" s="57" t="str">
        <f>IF('SOW Units'!E140="","",'SOW Units'!E140)</f>
        <v>Per Sample</v>
      </c>
      <c r="E3111" s="82">
        <f>'SOW Units'!O140</f>
        <v>0</v>
      </c>
      <c r="F3111" s="34">
        <f>'SOW Units'!G140</f>
        <v>73.5</v>
      </c>
      <c r="G3111" s="244">
        <f t="shared" si="656"/>
        <v>0</v>
      </c>
      <c r="H3111" s="85">
        <v>0</v>
      </c>
      <c r="I3111" s="360">
        <f t="shared" si="657"/>
        <v>0</v>
      </c>
      <c r="J3111" s="89">
        <v>0</v>
      </c>
      <c r="K3111" s="244">
        <f t="shared" si="644"/>
        <v>0</v>
      </c>
      <c r="L3111" s="93">
        <f t="shared" si="658"/>
        <v>0</v>
      </c>
      <c r="M3111" s="375">
        <f t="shared" si="659"/>
        <v>0</v>
      </c>
      <c r="N3111" s="225" t="b">
        <f t="shared" si="651"/>
        <v>0</v>
      </c>
      <c r="O3111" s="36"/>
      <c r="P3111" s="36"/>
      <c r="Q3111" s="36"/>
      <c r="R3111" s="36"/>
    </row>
    <row r="3112" spans="1:18" s="8" customFormat="1" ht="16.5" hidden="1" customHeight="1" x14ac:dyDescent="0.35">
      <c r="A3112" s="122" t="str">
        <f>'SOW Units'!B141</f>
        <v>9-19.</v>
      </c>
      <c r="B3112" s="542" t="str">
        <f>IF('SOW Units'!C141="","",'SOW Units'!C141)</f>
        <v>Soil, Moisture Content (ASTM D2216-10)</v>
      </c>
      <c r="C3112" s="543"/>
      <c r="D3112" s="57" t="str">
        <f>IF('SOW Units'!E141="","",'SOW Units'!E141)</f>
        <v>Per Sample</v>
      </c>
      <c r="E3112" s="82">
        <f>'SOW Units'!O141</f>
        <v>0</v>
      </c>
      <c r="F3112" s="34">
        <f>'SOW Units'!G141</f>
        <v>10.5</v>
      </c>
      <c r="G3112" s="244">
        <f t="shared" si="656"/>
        <v>0</v>
      </c>
      <c r="H3112" s="85">
        <v>0</v>
      </c>
      <c r="I3112" s="360">
        <f t="shared" si="657"/>
        <v>0</v>
      </c>
      <c r="J3112" s="89">
        <v>0</v>
      </c>
      <c r="K3112" s="244">
        <f t="shared" ref="K3112:K3175" si="660">$F3112*J3112</f>
        <v>0</v>
      </c>
      <c r="L3112" s="93">
        <f t="shared" si="658"/>
        <v>0</v>
      </c>
      <c r="M3112" s="375">
        <f t="shared" si="659"/>
        <v>0</v>
      </c>
      <c r="N3112" s="225" t="b">
        <f t="shared" si="651"/>
        <v>0</v>
      </c>
      <c r="O3112" s="36"/>
      <c r="P3112" s="36"/>
      <c r="Q3112" s="36"/>
      <c r="R3112" s="36"/>
    </row>
    <row r="3113" spans="1:18" s="8" customFormat="1" ht="16.5" hidden="1" customHeight="1" x14ac:dyDescent="0.35">
      <c r="A3113" s="122" t="str">
        <f>'SOW Units'!B142</f>
        <v>9-20.</v>
      </c>
      <c r="B3113" s="542" t="str">
        <f>IF('SOW Units'!C142="","",'SOW Units'!C142)</f>
        <v>Soil, Texture, (See Gee 7 Bauder [1966])</v>
      </c>
      <c r="C3113" s="543"/>
      <c r="D3113" s="57" t="str">
        <f>IF('SOW Units'!E142="","",'SOW Units'!E142)</f>
        <v>Per Sample</v>
      </c>
      <c r="E3113" s="82">
        <f>'SOW Units'!O142</f>
        <v>0</v>
      </c>
      <c r="F3113" s="34">
        <f>'SOW Units'!G142</f>
        <v>68.25</v>
      </c>
      <c r="G3113" s="244">
        <f t="shared" si="656"/>
        <v>0</v>
      </c>
      <c r="H3113" s="85">
        <v>0</v>
      </c>
      <c r="I3113" s="360">
        <f t="shared" si="657"/>
        <v>0</v>
      </c>
      <c r="J3113" s="89">
        <v>0</v>
      </c>
      <c r="K3113" s="244">
        <f t="shared" si="660"/>
        <v>0</v>
      </c>
      <c r="L3113" s="93">
        <f t="shared" si="658"/>
        <v>0</v>
      </c>
      <c r="M3113" s="375">
        <f t="shared" si="659"/>
        <v>0</v>
      </c>
      <c r="N3113" s="225" t="b">
        <f t="shared" si="651"/>
        <v>0</v>
      </c>
      <c r="O3113" s="36"/>
      <c r="P3113" s="36"/>
      <c r="Q3113" s="36"/>
      <c r="R3113" s="36"/>
    </row>
    <row r="3114" spans="1:18" s="8" customFormat="1" ht="32.25" hidden="1" customHeight="1" x14ac:dyDescent="0.35">
      <c r="A3114" s="122" t="str">
        <f>'SOW Units'!B143</f>
        <v>9-21.</v>
      </c>
      <c r="B3114" s="542" t="str">
        <f>IF('SOW Units'!C143="","",'SOW Units'!C143)</f>
        <v>Soil, GC/MS Full Scan, Alkanes, Isoalkanes, Cycloalkanes, Aromatics, Bicyclane, Sterane, and Terpane Biomarkers (ASTM D5739 High Resolution GC/MS)</v>
      </c>
      <c r="C3114" s="543"/>
      <c r="D3114" s="57" t="str">
        <f>IF('SOW Units'!E143="","",'SOW Units'!E143)</f>
        <v>Per Sample</v>
      </c>
      <c r="E3114" s="82">
        <f>'SOW Units'!O143</f>
        <v>0</v>
      </c>
      <c r="F3114" s="34">
        <f>'SOW Units'!G143</f>
        <v>346.5</v>
      </c>
      <c r="G3114" s="244">
        <f t="shared" si="656"/>
        <v>0</v>
      </c>
      <c r="H3114" s="85">
        <v>0</v>
      </c>
      <c r="I3114" s="360">
        <f t="shared" si="657"/>
        <v>0</v>
      </c>
      <c r="J3114" s="89">
        <v>0</v>
      </c>
      <c r="K3114" s="244">
        <f t="shared" si="660"/>
        <v>0</v>
      </c>
      <c r="L3114" s="93">
        <f t="shared" si="658"/>
        <v>0</v>
      </c>
      <c r="M3114" s="375">
        <f t="shared" si="659"/>
        <v>0</v>
      </c>
      <c r="N3114" s="225" t="b">
        <f t="shared" si="651"/>
        <v>0</v>
      </c>
      <c r="O3114" s="36"/>
      <c r="P3114" s="36"/>
      <c r="Q3114" s="36"/>
      <c r="R3114" s="36"/>
    </row>
    <row r="3115" spans="1:18" s="8" customFormat="1" ht="32.25" hidden="1" customHeight="1" x14ac:dyDescent="0.35">
      <c r="A3115" s="122" t="str">
        <f>'SOW Units'!B144</f>
        <v>9-22.</v>
      </c>
      <c r="B3115" s="542" t="str">
        <f>IF('SOW Units'!C144="","",'SOW Units'!C144)</f>
        <v>Soil, Gasoline Hydrocarbon Composition, Gasoline PIANO (paraffins, isoparaffins, aromatics, naphthenes and olefins) (EPA 8260Mod, High Resolution GC/MS)</v>
      </c>
      <c r="C3115" s="543"/>
      <c r="D3115" s="57" t="str">
        <f>IF('SOW Units'!E144="","",'SOW Units'!E144)</f>
        <v>Per Sample</v>
      </c>
      <c r="E3115" s="82">
        <f>'SOW Units'!O144</f>
        <v>0</v>
      </c>
      <c r="F3115" s="34">
        <f>'SOW Units'!G144</f>
        <v>346.5</v>
      </c>
      <c r="G3115" s="244">
        <f t="shared" si="656"/>
        <v>0</v>
      </c>
      <c r="H3115" s="85">
        <v>0</v>
      </c>
      <c r="I3115" s="360">
        <f t="shared" si="657"/>
        <v>0</v>
      </c>
      <c r="J3115" s="89">
        <v>0</v>
      </c>
      <c r="K3115" s="244">
        <f t="shared" si="660"/>
        <v>0</v>
      </c>
      <c r="L3115" s="93">
        <f t="shared" si="658"/>
        <v>0</v>
      </c>
      <c r="M3115" s="375">
        <f t="shared" si="659"/>
        <v>0</v>
      </c>
      <c r="N3115" s="225" t="b">
        <f t="shared" si="651"/>
        <v>0</v>
      </c>
      <c r="O3115" s="36"/>
      <c r="P3115" s="36"/>
      <c r="Q3115" s="36"/>
      <c r="R3115" s="36"/>
    </row>
    <row r="3116" spans="1:18" s="8" customFormat="1" ht="32.25" hidden="1" customHeight="1" x14ac:dyDescent="0.35">
      <c r="A3116" s="122" t="str">
        <f>'SOW Units'!B145</f>
        <v>9-23.</v>
      </c>
      <c r="B3116" s="542" t="str">
        <f>IF('SOW Units'!C145="","",'SOW Units'!C145)</f>
        <v>Soil, 5 Fuel Oxygenates, MTBE, DIPE, TAME, ETBE and TBA (EPA 8260Mod, High Resolution GC/MS)</v>
      </c>
      <c r="C3116" s="543"/>
      <c r="D3116" s="57" t="str">
        <f>IF('SOW Units'!E145="","",'SOW Units'!E145)</f>
        <v>Per Sample</v>
      </c>
      <c r="E3116" s="82">
        <f>'SOW Units'!O145</f>
        <v>0</v>
      </c>
      <c r="F3116" s="34">
        <f>'SOW Units'!G145</f>
        <v>57.75</v>
      </c>
      <c r="G3116" s="244">
        <f t="shared" si="656"/>
        <v>0</v>
      </c>
      <c r="H3116" s="85">
        <v>0</v>
      </c>
      <c r="I3116" s="360">
        <f t="shared" si="657"/>
        <v>0</v>
      </c>
      <c r="J3116" s="89">
        <v>0</v>
      </c>
      <c r="K3116" s="244">
        <f t="shared" si="660"/>
        <v>0</v>
      </c>
      <c r="L3116" s="93">
        <f t="shared" si="658"/>
        <v>0</v>
      </c>
      <c r="M3116" s="375">
        <f t="shared" si="659"/>
        <v>0</v>
      </c>
      <c r="N3116" s="225" t="b">
        <f t="shared" si="651"/>
        <v>0</v>
      </c>
      <c r="O3116" s="36"/>
      <c r="P3116" s="36"/>
      <c r="Q3116" s="36"/>
      <c r="R3116" s="36"/>
    </row>
    <row r="3117" spans="1:18" s="8" customFormat="1" ht="16.5" hidden="1" customHeight="1" x14ac:dyDescent="0.35">
      <c r="A3117" s="122" t="str">
        <f>'SOW Units'!B146</f>
        <v>9-24.</v>
      </c>
      <c r="B3117" s="542" t="str">
        <f>IF('SOW Units'!C146="","",'SOW Units'!C146)</f>
        <v>Soil, C10-C40 Alkane Fingerprint, N-Alkanes and Isoalkanes (ASTM D3328 GC/MS)</v>
      </c>
      <c r="C3117" s="543"/>
      <c r="D3117" s="57" t="str">
        <f>IF('SOW Units'!E146="","",'SOW Units'!E146)</f>
        <v>Per Sample</v>
      </c>
      <c r="E3117" s="82">
        <f>'SOW Units'!O146</f>
        <v>0</v>
      </c>
      <c r="F3117" s="34">
        <f>'SOW Units'!G146</f>
        <v>236.25</v>
      </c>
      <c r="G3117" s="244">
        <f t="shared" si="656"/>
        <v>0</v>
      </c>
      <c r="H3117" s="85">
        <v>0</v>
      </c>
      <c r="I3117" s="360">
        <f t="shared" si="657"/>
        <v>0</v>
      </c>
      <c r="J3117" s="89">
        <v>0</v>
      </c>
      <c r="K3117" s="244">
        <f t="shared" si="660"/>
        <v>0</v>
      </c>
      <c r="L3117" s="93">
        <f t="shared" si="658"/>
        <v>0</v>
      </c>
      <c r="M3117" s="375">
        <f t="shared" si="659"/>
        <v>0</v>
      </c>
      <c r="N3117" s="225" t="b">
        <f t="shared" si="651"/>
        <v>0</v>
      </c>
      <c r="O3117" s="36"/>
      <c r="P3117" s="36"/>
      <c r="Q3117" s="36"/>
      <c r="R3117" s="36"/>
    </row>
    <row r="3118" spans="1:18" s="8" customFormat="1" ht="17.25" hidden="1" customHeight="1" x14ac:dyDescent="0.35">
      <c r="A3118" s="253" t="str">
        <f>'SOW Units'!B147</f>
        <v>9.B.</v>
      </c>
      <c r="B3118" s="560" t="str">
        <f>IF('SOW Units'!C147="","",'SOW Units'!C147)</f>
        <v>WATER ANALYSIS</v>
      </c>
      <c r="C3118" s="561"/>
      <c r="D3118" s="206" t="str">
        <f>IF('SOW Units'!E147="","",'SOW Units'!E147)</f>
        <v/>
      </c>
      <c r="E3118" s="207"/>
      <c r="F3118" s="194"/>
      <c r="G3118" s="243"/>
      <c r="H3118" s="208"/>
      <c r="I3118" s="359"/>
      <c r="J3118" s="196"/>
      <c r="K3118" s="243"/>
      <c r="L3118" s="209"/>
      <c r="M3118" s="374"/>
      <c r="N3118" s="225" t="b">
        <f t="shared" si="651"/>
        <v>0</v>
      </c>
      <c r="O3118" s="36"/>
      <c r="P3118" s="36"/>
      <c r="Q3118" s="36"/>
      <c r="R3118" s="36"/>
    </row>
    <row r="3119" spans="1:18" s="8" customFormat="1" ht="16.5" hidden="1" customHeight="1" x14ac:dyDescent="0.35">
      <c r="A3119" s="122" t="str">
        <f>'SOW Units'!B148</f>
        <v>9-25.</v>
      </c>
      <c r="B3119" s="542" t="str">
        <f>IF('SOW Units'!C148="","",'SOW Units'!C148)</f>
        <v>Water, Gasoline/Kerosene Analytical Group-Table C of Ch. 62-780, F.A.C. (multiple methods)</v>
      </c>
      <c r="C3119" s="543"/>
      <c r="D3119" s="57" t="str">
        <f>IF('SOW Units'!E148="","",'SOW Units'!E148)</f>
        <v>Per Sample</v>
      </c>
      <c r="E3119" s="82">
        <f>'SOW Units'!O148</f>
        <v>0</v>
      </c>
      <c r="F3119" s="34">
        <f>'SOW Units'!G148</f>
        <v>267.39999999999998</v>
      </c>
      <c r="G3119" s="244">
        <f t="shared" ref="G3119:G3167" si="661">$F3119*E3119</f>
        <v>0</v>
      </c>
      <c r="H3119" s="85">
        <v>0</v>
      </c>
      <c r="I3119" s="360">
        <f t="shared" ref="I3119:I3167" si="662">H3119*F3119</f>
        <v>0</v>
      </c>
      <c r="J3119" s="89">
        <v>0</v>
      </c>
      <c r="K3119" s="244">
        <f t="shared" si="660"/>
        <v>0</v>
      </c>
      <c r="L3119" s="93">
        <f t="shared" ref="L3119:L3167" si="663">E3119-H3119-J3119</f>
        <v>0</v>
      </c>
      <c r="M3119" s="375">
        <f t="shared" ref="M3119:M3167" si="664">G3119-I3119-K3119</f>
        <v>0</v>
      </c>
      <c r="N3119" s="225" t="b">
        <f t="shared" si="651"/>
        <v>0</v>
      </c>
      <c r="O3119" s="36"/>
      <c r="P3119" s="36"/>
      <c r="Q3119" s="36"/>
      <c r="R3119" s="36"/>
    </row>
    <row r="3120" spans="1:18" s="8" customFormat="1" ht="32.25" hidden="1" customHeight="1" x14ac:dyDescent="0.35">
      <c r="A3120" s="122" t="str">
        <f>'SOW Units'!B149</f>
        <v>9-26.</v>
      </c>
      <c r="B3120" s="542" t="str">
        <f>IF('SOW Units'!C149="","",'SOW Units'!C149)</f>
        <v>Water, Used Oil/Unknown Product Group-Table D of Ch. 62-780, F.A.C., except for non-Priority Pollutant Organics (multiple methods)</v>
      </c>
      <c r="C3120" s="543"/>
      <c r="D3120" s="57" t="str">
        <f>IF('SOW Units'!E149="","",'SOW Units'!E149)</f>
        <v>Per Sample</v>
      </c>
      <c r="E3120" s="82">
        <f>'SOW Units'!O149</f>
        <v>0</v>
      </c>
      <c r="F3120" s="34">
        <f>'SOW Units'!G149</f>
        <v>457.25</v>
      </c>
      <c r="G3120" s="244">
        <f t="shared" si="661"/>
        <v>0</v>
      </c>
      <c r="H3120" s="85">
        <v>0</v>
      </c>
      <c r="I3120" s="360">
        <f t="shared" si="662"/>
        <v>0</v>
      </c>
      <c r="J3120" s="89">
        <v>0</v>
      </c>
      <c r="K3120" s="244">
        <f t="shared" si="660"/>
        <v>0</v>
      </c>
      <c r="L3120" s="93">
        <f t="shared" si="663"/>
        <v>0</v>
      </c>
      <c r="M3120" s="375">
        <f t="shared" si="664"/>
        <v>0</v>
      </c>
      <c r="N3120" s="225" t="b">
        <f t="shared" si="651"/>
        <v>0</v>
      </c>
      <c r="O3120" s="36"/>
      <c r="P3120" s="36"/>
      <c r="Q3120" s="36"/>
      <c r="R3120" s="36"/>
    </row>
    <row r="3121" spans="1:18" s="8" customFormat="1" ht="16.5" hidden="1" customHeight="1" x14ac:dyDescent="0.35">
      <c r="A3121" s="122" t="str">
        <f>'SOW Units'!B150</f>
        <v>9-27.</v>
      </c>
      <c r="B3121" s="542" t="str">
        <f>IF('SOW Units'!C150="","",'SOW Units'!C150)</f>
        <v>Water, BTEX + MTBE (EPA 602, EPA 624, EPA 8021 or EPA 8260)</v>
      </c>
      <c r="C3121" s="543"/>
      <c r="D3121" s="57" t="str">
        <f>IF('SOW Units'!E150="","",'SOW Units'!E150)</f>
        <v>Per Sample</v>
      </c>
      <c r="E3121" s="82">
        <f>'SOW Units'!O150</f>
        <v>0</v>
      </c>
      <c r="F3121" s="34">
        <f>'SOW Units'!G150</f>
        <v>46.17</v>
      </c>
      <c r="G3121" s="244">
        <f t="shared" si="661"/>
        <v>0</v>
      </c>
      <c r="H3121" s="85">
        <v>0</v>
      </c>
      <c r="I3121" s="360">
        <f t="shared" si="662"/>
        <v>0</v>
      </c>
      <c r="J3121" s="89">
        <v>0</v>
      </c>
      <c r="K3121" s="244">
        <f t="shared" si="660"/>
        <v>0</v>
      </c>
      <c r="L3121" s="93">
        <f t="shared" si="663"/>
        <v>0</v>
      </c>
      <c r="M3121" s="375">
        <f t="shared" si="664"/>
        <v>0</v>
      </c>
      <c r="N3121" s="225" t="b">
        <f t="shared" si="651"/>
        <v>0</v>
      </c>
      <c r="O3121" s="36"/>
      <c r="P3121" s="36"/>
      <c r="Q3121" s="36"/>
      <c r="R3121" s="36"/>
    </row>
    <row r="3122" spans="1:18" s="8" customFormat="1" ht="16.5" hidden="1" customHeight="1" x14ac:dyDescent="0.35">
      <c r="A3122" s="122" t="str">
        <f>'SOW Units'!B151</f>
        <v>9-28.</v>
      </c>
      <c r="B3122" s="542" t="str">
        <f>IF('SOW Units'!C151="","",'SOW Units'!C151)</f>
        <v>Water, Volatile Organic Halocarbons, except EDB (EPA 8021 or EPA 8260)</v>
      </c>
      <c r="C3122" s="543"/>
      <c r="D3122" s="57" t="str">
        <f>IF('SOW Units'!E151="","",'SOW Units'!E151)</f>
        <v>Per Sample</v>
      </c>
      <c r="E3122" s="82">
        <f>'SOW Units'!O151</f>
        <v>0</v>
      </c>
      <c r="F3122" s="34">
        <f>'SOW Units'!G151</f>
        <v>63</v>
      </c>
      <c r="G3122" s="244">
        <f t="shared" si="661"/>
        <v>0</v>
      </c>
      <c r="H3122" s="85">
        <v>0</v>
      </c>
      <c r="I3122" s="360">
        <f t="shared" si="662"/>
        <v>0</v>
      </c>
      <c r="J3122" s="89">
        <v>0</v>
      </c>
      <c r="K3122" s="244">
        <f t="shared" si="660"/>
        <v>0</v>
      </c>
      <c r="L3122" s="93">
        <f t="shared" si="663"/>
        <v>0</v>
      </c>
      <c r="M3122" s="375">
        <f t="shared" si="664"/>
        <v>0</v>
      </c>
      <c r="N3122" s="225" t="b">
        <f t="shared" si="651"/>
        <v>0</v>
      </c>
      <c r="O3122" s="36"/>
      <c r="P3122" s="36"/>
      <c r="Q3122" s="36"/>
      <c r="R3122" s="36"/>
    </row>
    <row r="3123" spans="1:18" s="8" customFormat="1" ht="16.5" hidden="1" customHeight="1" x14ac:dyDescent="0.35">
      <c r="A3123" s="122" t="str">
        <f>'SOW Units'!B152</f>
        <v>9-29.</v>
      </c>
      <c r="B3123" s="542" t="str">
        <f>IF('SOW Units'!C152="","",'SOW Units'!C152)</f>
        <v>Water, BTEX + MTBE + VOHs (EPA 601/602, EPA 624, EPA 6021 or EPA 8260)</v>
      </c>
      <c r="C3123" s="543"/>
      <c r="D3123" s="57" t="str">
        <f>IF('SOW Units'!E152="","",'SOW Units'!E152)</f>
        <v>Per Sample</v>
      </c>
      <c r="E3123" s="82">
        <f>'SOW Units'!O152</f>
        <v>0</v>
      </c>
      <c r="F3123" s="34">
        <f>'SOW Units'!G152</f>
        <v>66.150000000000006</v>
      </c>
      <c r="G3123" s="244">
        <f t="shared" si="661"/>
        <v>0</v>
      </c>
      <c r="H3123" s="85">
        <v>0</v>
      </c>
      <c r="I3123" s="360">
        <f t="shared" si="662"/>
        <v>0</v>
      </c>
      <c r="J3123" s="89">
        <v>0</v>
      </c>
      <c r="K3123" s="244">
        <f t="shared" si="660"/>
        <v>0</v>
      </c>
      <c r="L3123" s="93">
        <f t="shared" si="663"/>
        <v>0</v>
      </c>
      <c r="M3123" s="375">
        <f t="shared" si="664"/>
        <v>0</v>
      </c>
      <c r="N3123" s="225" t="b">
        <f t="shared" si="651"/>
        <v>0</v>
      </c>
      <c r="O3123" s="36"/>
      <c r="P3123" s="36"/>
      <c r="Q3123" s="36"/>
      <c r="R3123" s="36"/>
    </row>
    <row r="3124" spans="1:18" s="8" customFormat="1" ht="32.25" hidden="1" customHeight="1" x14ac:dyDescent="0.35">
      <c r="A3124" s="122" t="str">
        <f>'SOW Units'!B153</f>
        <v>9-30.</v>
      </c>
      <c r="B3124" s="542" t="str">
        <f>IF('SOW Units'!C153="","",'SOW Units'!C153)</f>
        <v>Water, Polycyclic Aromatic Hydrocarbons, including 1-methylnaphthalene + 2-methylnaphthalene (EPA 610 [HPLC], EPA 625, EPA 8270 or EPA 8310)</v>
      </c>
      <c r="C3124" s="543"/>
      <c r="D3124" s="57" t="str">
        <f>IF('SOW Units'!E153="","",'SOW Units'!E153)</f>
        <v>Per Sample</v>
      </c>
      <c r="E3124" s="82">
        <f>'SOW Units'!O153</f>
        <v>0</v>
      </c>
      <c r="F3124" s="34">
        <f>'SOW Units'!G153</f>
        <v>81.58</v>
      </c>
      <c r="G3124" s="244">
        <f t="shared" si="661"/>
        <v>0</v>
      </c>
      <c r="H3124" s="85">
        <v>0</v>
      </c>
      <c r="I3124" s="360">
        <f t="shared" si="662"/>
        <v>0</v>
      </c>
      <c r="J3124" s="89">
        <v>0</v>
      </c>
      <c r="K3124" s="244">
        <f t="shared" si="660"/>
        <v>0</v>
      </c>
      <c r="L3124" s="93">
        <f t="shared" si="663"/>
        <v>0</v>
      </c>
      <c r="M3124" s="375">
        <f t="shared" si="664"/>
        <v>0</v>
      </c>
      <c r="N3124" s="225" t="b">
        <f t="shared" si="651"/>
        <v>0</v>
      </c>
      <c r="O3124" s="36"/>
      <c r="P3124" s="36"/>
      <c r="Q3124" s="36"/>
      <c r="R3124" s="36"/>
    </row>
    <row r="3125" spans="1:18" s="8" customFormat="1" ht="16.5" hidden="1" customHeight="1" x14ac:dyDescent="0.35">
      <c r="A3125" s="122" t="str">
        <f>'SOW Units'!B154</f>
        <v>9-31.</v>
      </c>
      <c r="B3125" s="542" t="str">
        <f>IF('SOW Units'!C154="","",'SOW Units'!C154)</f>
        <v>Water, EDB [1,2-dibromoethane or ethylene dibromide] (EPA 504.1 or EPA 8011)</v>
      </c>
      <c r="C3125" s="543"/>
      <c r="D3125" s="57" t="str">
        <f>IF('SOW Units'!E154="","",'SOW Units'!E154)</f>
        <v>Per Sample</v>
      </c>
      <c r="E3125" s="82">
        <f>'SOW Units'!O154</f>
        <v>0</v>
      </c>
      <c r="F3125" s="34">
        <f>'SOW Units'!G154</f>
        <v>40.950000000000003</v>
      </c>
      <c r="G3125" s="244">
        <f t="shared" si="661"/>
        <v>0</v>
      </c>
      <c r="H3125" s="85">
        <v>0</v>
      </c>
      <c r="I3125" s="360">
        <f t="shared" si="662"/>
        <v>0</v>
      </c>
      <c r="J3125" s="89">
        <v>0</v>
      </c>
      <c r="K3125" s="244">
        <f t="shared" si="660"/>
        <v>0</v>
      </c>
      <c r="L3125" s="93">
        <f t="shared" si="663"/>
        <v>0</v>
      </c>
      <c r="M3125" s="375">
        <f t="shared" si="664"/>
        <v>0</v>
      </c>
      <c r="N3125" s="225" t="b">
        <f t="shared" si="651"/>
        <v>0</v>
      </c>
      <c r="O3125" s="36"/>
      <c r="P3125" s="36"/>
      <c r="Q3125" s="36"/>
      <c r="R3125" s="36"/>
    </row>
    <row r="3126" spans="1:18" s="8" customFormat="1" ht="16.5" hidden="1" customHeight="1" x14ac:dyDescent="0.35">
      <c r="A3126" s="122" t="str">
        <f>'SOW Units'!B155</f>
        <v>9-31.a.</v>
      </c>
      <c r="B3126" s="542" t="str">
        <f>IF('SOW Units'!C155="","",'SOW Units'!C155)</f>
        <v>Water, EDB [1,2-dibromoethane or ethylene dibromide] (EPA 8260 SIM)</v>
      </c>
      <c r="C3126" s="543"/>
      <c r="D3126" s="57" t="str">
        <f>IF('SOW Units'!E155="","",'SOW Units'!E155)</f>
        <v>Per Sample</v>
      </c>
      <c r="E3126" s="82">
        <f>'SOW Units'!O155</f>
        <v>0</v>
      </c>
      <c r="F3126" s="34">
        <f>'SOW Units'!G155</f>
        <v>45.36</v>
      </c>
      <c r="G3126" s="244">
        <f t="shared" si="661"/>
        <v>0</v>
      </c>
      <c r="H3126" s="85">
        <v>0</v>
      </c>
      <c r="I3126" s="360">
        <f t="shared" si="662"/>
        <v>0</v>
      </c>
      <c r="J3126" s="89">
        <v>0</v>
      </c>
      <c r="K3126" s="244">
        <f t="shared" si="660"/>
        <v>0</v>
      </c>
      <c r="L3126" s="93">
        <f t="shared" si="663"/>
        <v>0</v>
      </c>
      <c r="M3126" s="375">
        <f t="shared" si="664"/>
        <v>0</v>
      </c>
      <c r="N3126" s="225" t="b">
        <f t="shared" si="651"/>
        <v>0</v>
      </c>
      <c r="O3126" s="36"/>
      <c r="P3126" s="36"/>
      <c r="Q3126" s="36"/>
      <c r="R3126" s="36"/>
    </row>
    <row r="3127" spans="1:18" s="8" customFormat="1" ht="16.5" hidden="1" customHeight="1" x14ac:dyDescent="0.35">
      <c r="A3127" s="122" t="str">
        <f>'SOW Units'!B156</f>
        <v>9-32.</v>
      </c>
      <c r="B3127" s="542" t="str">
        <f>IF('SOW Units'!C156="","",'SOW Units'!C156)</f>
        <v>Water, Priority Pollutant Volatile Organics [for NPDES purposes only] (EPA 624)</v>
      </c>
      <c r="C3127" s="543"/>
      <c r="D3127" s="57" t="str">
        <f>IF('SOW Units'!E156="","",'SOW Units'!E156)</f>
        <v>Per Sample</v>
      </c>
      <c r="E3127" s="82">
        <f>'SOW Units'!O156</f>
        <v>0</v>
      </c>
      <c r="F3127" s="34">
        <f>'SOW Units'!G156</f>
        <v>66.150000000000006</v>
      </c>
      <c r="G3127" s="244">
        <f t="shared" si="661"/>
        <v>0</v>
      </c>
      <c r="H3127" s="85">
        <v>0</v>
      </c>
      <c r="I3127" s="360">
        <f t="shared" si="662"/>
        <v>0</v>
      </c>
      <c r="J3127" s="89">
        <v>0</v>
      </c>
      <c r="K3127" s="244">
        <f t="shared" si="660"/>
        <v>0</v>
      </c>
      <c r="L3127" s="93">
        <f t="shared" si="663"/>
        <v>0</v>
      </c>
      <c r="M3127" s="375">
        <f t="shared" si="664"/>
        <v>0</v>
      </c>
      <c r="N3127" s="225" t="b">
        <f t="shared" si="651"/>
        <v>0</v>
      </c>
      <c r="O3127" s="36"/>
      <c r="P3127" s="36"/>
      <c r="Q3127" s="36"/>
      <c r="R3127" s="36"/>
    </row>
    <row r="3128" spans="1:18" s="8" customFormat="1" ht="16.5" hidden="1" customHeight="1" x14ac:dyDescent="0.35">
      <c r="A3128" s="122" t="str">
        <f>'SOW Units'!B157</f>
        <v>9-33.</v>
      </c>
      <c r="B3128" s="542" t="str">
        <f>IF('SOW Units'!C157="","",'SOW Units'!C157)</f>
        <v>Water, Priority Pollutant Volatile Organics (EPA 8260)</v>
      </c>
      <c r="C3128" s="543"/>
      <c r="D3128" s="57" t="str">
        <f>IF('SOW Units'!E157="","",'SOW Units'!E157)</f>
        <v>Per Sample</v>
      </c>
      <c r="E3128" s="82">
        <f>'SOW Units'!O157</f>
        <v>0</v>
      </c>
      <c r="F3128" s="34">
        <f>'SOW Units'!G157</f>
        <v>74.87</v>
      </c>
      <c r="G3128" s="244">
        <f t="shared" si="661"/>
        <v>0</v>
      </c>
      <c r="H3128" s="85">
        <v>0</v>
      </c>
      <c r="I3128" s="360">
        <f t="shared" si="662"/>
        <v>0</v>
      </c>
      <c r="J3128" s="89">
        <v>0</v>
      </c>
      <c r="K3128" s="244">
        <f t="shared" si="660"/>
        <v>0</v>
      </c>
      <c r="L3128" s="93">
        <f t="shared" si="663"/>
        <v>0</v>
      </c>
      <c r="M3128" s="375">
        <f t="shared" si="664"/>
        <v>0</v>
      </c>
      <c r="N3128" s="225" t="b">
        <f t="shared" si="651"/>
        <v>0</v>
      </c>
      <c r="O3128" s="36"/>
      <c r="P3128" s="36"/>
      <c r="Q3128" s="36"/>
      <c r="R3128" s="36"/>
    </row>
    <row r="3129" spans="1:18" s="8" customFormat="1" ht="32.25" hidden="1" customHeight="1" x14ac:dyDescent="0.35">
      <c r="A3129" s="122" t="str">
        <f>'SOW Units'!B158</f>
        <v>9-34.</v>
      </c>
      <c r="B3129" s="542" t="str">
        <f>IF('SOW Units'!C158="","",'SOW Units'!C158)</f>
        <v>Water, Priority Pollutant Extractable Organics-Base Neutral and Acid Extractables [for NPDES purposes only] (EPA 625 list [e.g., EPA 608 + EPA 625])</v>
      </c>
      <c r="C3129" s="543"/>
      <c r="D3129" s="57" t="str">
        <f>IF('SOW Units'!E158="","",'SOW Units'!E158)</f>
        <v>Per Sample</v>
      </c>
      <c r="E3129" s="82">
        <f>'SOW Units'!O158</f>
        <v>0</v>
      </c>
      <c r="F3129" s="34">
        <f>'SOW Units'!G158</f>
        <v>141.75</v>
      </c>
      <c r="G3129" s="244">
        <f t="shared" si="661"/>
        <v>0</v>
      </c>
      <c r="H3129" s="85">
        <v>0</v>
      </c>
      <c r="I3129" s="360">
        <f t="shared" si="662"/>
        <v>0</v>
      </c>
      <c r="J3129" s="89">
        <v>0</v>
      </c>
      <c r="K3129" s="244">
        <f t="shared" si="660"/>
        <v>0</v>
      </c>
      <c r="L3129" s="93">
        <f t="shared" si="663"/>
        <v>0</v>
      </c>
      <c r="M3129" s="375">
        <f t="shared" si="664"/>
        <v>0</v>
      </c>
      <c r="N3129" s="225" t="b">
        <f t="shared" si="651"/>
        <v>0</v>
      </c>
      <c r="O3129" s="36"/>
      <c r="P3129" s="36"/>
      <c r="Q3129" s="36"/>
      <c r="R3129" s="36"/>
    </row>
    <row r="3130" spans="1:18" s="8" customFormat="1" ht="32.25" hidden="1" customHeight="1" x14ac:dyDescent="0.35">
      <c r="A3130" s="122" t="str">
        <f>'SOW Units'!B159</f>
        <v>9-35.</v>
      </c>
      <c r="B3130" s="542" t="str">
        <f>IF('SOW Units'!C159="","",'SOW Units'!C159)</f>
        <v>Water, Priority Pollutant Extractable Organics-Base Neutral and Acid Extractables (EPA 8270 list [e.g., EPA 8081/8082 + EPA 8270 or EPA 608 + EPA 8270)</v>
      </c>
      <c r="C3130" s="543"/>
      <c r="D3130" s="57" t="str">
        <f>IF('SOW Units'!E159="","",'SOW Units'!E159)</f>
        <v>Per Sample</v>
      </c>
      <c r="E3130" s="82">
        <f>'SOW Units'!O159</f>
        <v>0</v>
      </c>
      <c r="F3130" s="34">
        <f>'SOW Units'!G159</f>
        <v>141.75</v>
      </c>
      <c r="G3130" s="244">
        <f t="shared" si="661"/>
        <v>0</v>
      </c>
      <c r="H3130" s="85">
        <v>0</v>
      </c>
      <c r="I3130" s="360">
        <f t="shared" si="662"/>
        <v>0</v>
      </c>
      <c r="J3130" s="89">
        <v>0</v>
      </c>
      <c r="K3130" s="244">
        <f t="shared" si="660"/>
        <v>0</v>
      </c>
      <c r="L3130" s="93">
        <f t="shared" si="663"/>
        <v>0</v>
      </c>
      <c r="M3130" s="375">
        <f t="shared" si="664"/>
        <v>0</v>
      </c>
      <c r="N3130" s="225" t="b">
        <f t="shared" si="651"/>
        <v>0</v>
      </c>
      <c r="O3130" s="36"/>
      <c r="P3130" s="36"/>
      <c r="Q3130" s="36"/>
      <c r="R3130" s="36"/>
    </row>
    <row r="3131" spans="1:18" s="8" customFormat="1" ht="16.5" hidden="1" customHeight="1" x14ac:dyDescent="0.35">
      <c r="A3131" s="122" t="str">
        <f>'SOW Units'!B160</f>
        <v>9-36.</v>
      </c>
      <c r="B3131" s="542" t="str">
        <f>IF('SOW Units'!C160="","",'SOW Units'!C160)</f>
        <v>Water, Total Recoverable Petroleum Hydrocarbons (FL-PRO)</v>
      </c>
      <c r="C3131" s="543"/>
      <c r="D3131" s="57" t="str">
        <f>IF('SOW Units'!E160="","",'SOW Units'!E160)</f>
        <v>Per Sample</v>
      </c>
      <c r="E3131" s="82">
        <f>'SOW Units'!O160</f>
        <v>0</v>
      </c>
      <c r="F3131" s="34">
        <f>'SOW Units'!G160</f>
        <v>54.69</v>
      </c>
      <c r="G3131" s="244">
        <f t="shared" si="661"/>
        <v>0</v>
      </c>
      <c r="H3131" s="85">
        <v>0</v>
      </c>
      <c r="I3131" s="360">
        <f t="shared" si="662"/>
        <v>0</v>
      </c>
      <c r="J3131" s="89">
        <v>0</v>
      </c>
      <c r="K3131" s="244">
        <f t="shared" si="660"/>
        <v>0</v>
      </c>
      <c r="L3131" s="93">
        <f t="shared" si="663"/>
        <v>0</v>
      </c>
      <c r="M3131" s="375">
        <f t="shared" si="664"/>
        <v>0</v>
      </c>
      <c r="N3131" s="225" t="b">
        <f t="shared" si="651"/>
        <v>0</v>
      </c>
      <c r="O3131" s="36"/>
      <c r="P3131" s="36"/>
      <c r="Q3131" s="36"/>
      <c r="R3131" s="36"/>
    </row>
    <row r="3132" spans="1:18" s="8" customFormat="1" ht="16.5" hidden="1" customHeight="1" x14ac:dyDescent="0.35">
      <c r="A3132" s="122" t="str">
        <f>'SOW Units'!B161</f>
        <v>9-37.</v>
      </c>
      <c r="B3132" s="542" t="str">
        <f>IF('SOW Units'!C161="","",'SOW Units'!C161)</f>
        <v>Water, PCBs [or Aroclors] (EPA 608 or EPA 8082)</v>
      </c>
      <c r="C3132" s="543"/>
      <c r="D3132" s="57" t="str">
        <f>IF('SOW Units'!E161="","",'SOW Units'!E161)</f>
        <v>Per Sample</v>
      </c>
      <c r="E3132" s="82">
        <f>'SOW Units'!O161</f>
        <v>0</v>
      </c>
      <c r="F3132" s="34">
        <f>'SOW Units'!G161</f>
        <v>47.25</v>
      </c>
      <c r="G3132" s="244">
        <f t="shared" si="661"/>
        <v>0</v>
      </c>
      <c r="H3132" s="85">
        <v>0</v>
      </c>
      <c r="I3132" s="360">
        <f t="shared" si="662"/>
        <v>0</v>
      </c>
      <c r="J3132" s="89">
        <v>0</v>
      </c>
      <c r="K3132" s="244">
        <f t="shared" si="660"/>
        <v>0</v>
      </c>
      <c r="L3132" s="93">
        <f t="shared" si="663"/>
        <v>0</v>
      </c>
      <c r="M3132" s="375">
        <f t="shared" si="664"/>
        <v>0</v>
      </c>
      <c r="N3132" s="225" t="b">
        <f t="shared" si="651"/>
        <v>0</v>
      </c>
      <c r="O3132" s="36"/>
      <c r="P3132" s="36"/>
      <c r="Q3132" s="36"/>
      <c r="R3132" s="36"/>
    </row>
    <row r="3133" spans="1:18" s="8" customFormat="1" ht="16.5" hidden="1" customHeight="1" x14ac:dyDescent="0.35">
      <c r="A3133" s="122" t="str">
        <f>'SOW Units'!B162</f>
        <v>9-38.</v>
      </c>
      <c r="B3133" s="542" t="str">
        <f>IF('SOW Units'!C162="","",'SOW Units'!C162)</f>
        <v>Water, Arsenic, Total (EPA 200.7, EPA 200.8, EPA 6010 or EPA 6020)</v>
      </c>
      <c r="C3133" s="543"/>
      <c r="D3133" s="57" t="str">
        <f>IF('SOW Units'!E162="","",'SOW Units'!E162)</f>
        <v>Per Sample</v>
      </c>
      <c r="E3133" s="82">
        <f>'SOW Units'!O162</f>
        <v>0</v>
      </c>
      <c r="F3133" s="34">
        <f>'SOW Units'!G162</f>
        <v>11.57</v>
      </c>
      <c r="G3133" s="244">
        <f t="shared" si="661"/>
        <v>0</v>
      </c>
      <c r="H3133" s="85">
        <v>0</v>
      </c>
      <c r="I3133" s="360">
        <f t="shared" si="662"/>
        <v>0</v>
      </c>
      <c r="J3133" s="89">
        <v>0</v>
      </c>
      <c r="K3133" s="244">
        <f t="shared" si="660"/>
        <v>0</v>
      </c>
      <c r="L3133" s="93">
        <f t="shared" si="663"/>
        <v>0</v>
      </c>
      <c r="M3133" s="375">
        <f t="shared" si="664"/>
        <v>0</v>
      </c>
      <c r="N3133" s="225" t="b">
        <f t="shared" ref="N3133:N3195" si="665">IF(E3133&gt;0,TRUE,FALSE)</f>
        <v>0</v>
      </c>
      <c r="O3133" s="36"/>
      <c r="P3133" s="36"/>
      <c r="Q3133" s="36"/>
      <c r="R3133" s="36"/>
    </row>
    <row r="3134" spans="1:18" s="8" customFormat="1" ht="16.5" hidden="1" customHeight="1" x14ac:dyDescent="0.35">
      <c r="A3134" s="122" t="str">
        <f>'SOW Units'!B163</f>
        <v>9-39.</v>
      </c>
      <c r="B3134" s="542" t="str">
        <f>IF('SOW Units'!C163="","",'SOW Units'!C163)</f>
        <v>Water, Cadmium, Total (EPA 200.7, EPA 200.8, EPA 6010 or EPA 6020)</v>
      </c>
      <c r="C3134" s="543"/>
      <c r="D3134" s="57" t="str">
        <f>IF('SOW Units'!E163="","",'SOW Units'!E163)</f>
        <v>Per Sample</v>
      </c>
      <c r="E3134" s="82">
        <f>'SOW Units'!O163</f>
        <v>0</v>
      </c>
      <c r="F3134" s="34">
        <f>'SOW Units'!G163</f>
        <v>10.5</v>
      </c>
      <c r="G3134" s="244">
        <f t="shared" si="661"/>
        <v>0</v>
      </c>
      <c r="H3134" s="85">
        <v>0</v>
      </c>
      <c r="I3134" s="360">
        <f t="shared" si="662"/>
        <v>0</v>
      </c>
      <c r="J3134" s="89">
        <v>0</v>
      </c>
      <c r="K3134" s="244">
        <f t="shared" si="660"/>
        <v>0</v>
      </c>
      <c r="L3134" s="93">
        <f t="shared" si="663"/>
        <v>0</v>
      </c>
      <c r="M3134" s="375">
        <f t="shared" si="664"/>
        <v>0</v>
      </c>
      <c r="N3134" s="225" t="b">
        <f t="shared" si="665"/>
        <v>0</v>
      </c>
      <c r="O3134" s="36"/>
      <c r="P3134" s="36"/>
      <c r="Q3134" s="36"/>
      <c r="R3134" s="36"/>
    </row>
    <row r="3135" spans="1:18" s="8" customFormat="1" ht="16.5" hidden="1" customHeight="1" x14ac:dyDescent="0.35">
      <c r="A3135" s="122" t="str">
        <f>'SOW Units'!B164</f>
        <v>9-40.</v>
      </c>
      <c r="B3135" s="542" t="str">
        <f>IF('SOW Units'!C164="","",'SOW Units'!C164)</f>
        <v>Water, Chromium, Total (EPA 200.7, EPA 200.8, EPA 6010 or EPA 6020)</v>
      </c>
      <c r="C3135" s="543"/>
      <c r="D3135" s="57" t="str">
        <f>IF('SOW Units'!E164="","",'SOW Units'!E164)</f>
        <v>Per Sample</v>
      </c>
      <c r="E3135" s="82">
        <f>'SOW Units'!O164</f>
        <v>0</v>
      </c>
      <c r="F3135" s="34">
        <f>'SOW Units'!G164</f>
        <v>10.5</v>
      </c>
      <c r="G3135" s="244">
        <f t="shared" si="661"/>
        <v>0</v>
      </c>
      <c r="H3135" s="85">
        <v>0</v>
      </c>
      <c r="I3135" s="360">
        <f t="shared" si="662"/>
        <v>0</v>
      </c>
      <c r="J3135" s="89">
        <v>0</v>
      </c>
      <c r="K3135" s="244">
        <f t="shared" si="660"/>
        <v>0</v>
      </c>
      <c r="L3135" s="93">
        <f t="shared" si="663"/>
        <v>0</v>
      </c>
      <c r="M3135" s="375">
        <f t="shared" si="664"/>
        <v>0</v>
      </c>
      <c r="N3135" s="225" t="b">
        <f t="shared" si="665"/>
        <v>0</v>
      </c>
      <c r="O3135" s="36"/>
      <c r="P3135" s="36"/>
      <c r="Q3135" s="36"/>
      <c r="R3135" s="36"/>
    </row>
    <row r="3136" spans="1:18" s="8" customFormat="1" ht="16.5" hidden="1" customHeight="1" x14ac:dyDescent="0.35">
      <c r="A3136" s="122" t="str">
        <f>'SOW Units'!B165</f>
        <v>9-41.</v>
      </c>
      <c r="B3136" s="542" t="str">
        <f>IF('SOW Units'!C165="","",'SOW Units'!C165)</f>
        <v>Water, Lead, Total (EPA 200.7, EPA 200.8, EPA 6010 or EPA 6020)</v>
      </c>
      <c r="C3136" s="543"/>
      <c r="D3136" s="57" t="str">
        <f>IF('SOW Units'!E165="","",'SOW Units'!E165)</f>
        <v>Per Sample</v>
      </c>
      <c r="E3136" s="82">
        <f>'SOW Units'!O165</f>
        <v>0</v>
      </c>
      <c r="F3136" s="34">
        <f>'SOW Units'!G165</f>
        <v>11.57</v>
      </c>
      <c r="G3136" s="244">
        <f t="shared" si="661"/>
        <v>0</v>
      </c>
      <c r="H3136" s="85">
        <v>0</v>
      </c>
      <c r="I3136" s="360">
        <f t="shared" si="662"/>
        <v>0</v>
      </c>
      <c r="J3136" s="89">
        <v>0</v>
      </c>
      <c r="K3136" s="244">
        <f t="shared" si="660"/>
        <v>0</v>
      </c>
      <c r="L3136" s="93">
        <f t="shared" si="663"/>
        <v>0</v>
      </c>
      <c r="M3136" s="375">
        <f t="shared" si="664"/>
        <v>0</v>
      </c>
      <c r="N3136" s="225" t="b">
        <f t="shared" si="665"/>
        <v>0</v>
      </c>
      <c r="O3136" s="36"/>
      <c r="P3136" s="36"/>
      <c r="Q3136" s="36"/>
      <c r="R3136" s="36"/>
    </row>
    <row r="3137" spans="1:18" s="8" customFormat="1" ht="32.25" hidden="1" customHeight="1" x14ac:dyDescent="0.35">
      <c r="A3137" s="122" t="str">
        <f>'SOW Units'!B166</f>
        <v>9-41.a.</v>
      </c>
      <c r="B3137" s="542" t="str">
        <f>IF('SOW Units'!C166="","",'SOW Units'!C166)</f>
        <v>Water, Dissolved Lead (includes filter appropriate to sample method - EPA 200.7, 200.9, 6010B, or 7380)</v>
      </c>
      <c r="C3137" s="543"/>
      <c r="D3137" s="57" t="str">
        <f>IF('SOW Units'!E166="","",'SOW Units'!E166)</f>
        <v>Per Sample</v>
      </c>
      <c r="E3137" s="82">
        <f>'SOW Units'!O166</f>
        <v>0</v>
      </c>
      <c r="F3137" s="34">
        <f>'SOW Units'!G166</f>
        <v>28.93</v>
      </c>
      <c r="G3137" s="244">
        <f t="shared" si="661"/>
        <v>0</v>
      </c>
      <c r="H3137" s="85">
        <v>0</v>
      </c>
      <c r="I3137" s="360">
        <f t="shared" si="662"/>
        <v>0</v>
      </c>
      <c r="J3137" s="89">
        <v>0</v>
      </c>
      <c r="K3137" s="244">
        <f t="shared" si="660"/>
        <v>0</v>
      </c>
      <c r="L3137" s="93">
        <f t="shared" si="663"/>
        <v>0</v>
      </c>
      <c r="M3137" s="375">
        <f t="shared" si="664"/>
        <v>0</v>
      </c>
      <c r="N3137" s="225" t="b">
        <f t="shared" si="665"/>
        <v>0</v>
      </c>
      <c r="O3137" s="36"/>
      <c r="P3137" s="36"/>
      <c r="Q3137" s="36"/>
      <c r="R3137" s="36"/>
    </row>
    <row r="3138" spans="1:18" s="8" customFormat="1" ht="16.5" hidden="1" customHeight="1" x14ac:dyDescent="0.35">
      <c r="A3138" s="122" t="str">
        <f>'SOW Units'!B167</f>
        <v>9-42.</v>
      </c>
      <c r="B3138" s="542" t="str">
        <f>IF('SOW Units'!C167="","",'SOW Units'!C167)</f>
        <v>Water, Mercury, Total (EPA 245.1, EPA 6020 or EPA 7470)</v>
      </c>
      <c r="C3138" s="543"/>
      <c r="D3138" s="57" t="str">
        <f>IF('SOW Units'!E167="","",'SOW Units'!E167)</f>
        <v>Per Sample</v>
      </c>
      <c r="E3138" s="82">
        <f>'SOW Units'!O167</f>
        <v>0</v>
      </c>
      <c r="F3138" s="34">
        <f>'SOW Units'!G167</f>
        <v>17.850000000000001</v>
      </c>
      <c r="G3138" s="244">
        <f t="shared" si="661"/>
        <v>0</v>
      </c>
      <c r="H3138" s="85">
        <v>0</v>
      </c>
      <c r="I3138" s="360">
        <f t="shared" si="662"/>
        <v>0</v>
      </c>
      <c r="J3138" s="89">
        <v>0</v>
      </c>
      <c r="K3138" s="244">
        <f t="shared" si="660"/>
        <v>0</v>
      </c>
      <c r="L3138" s="93">
        <f t="shared" si="663"/>
        <v>0</v>
      </c>
      <c r="M3138" s="375">
        <f t="shared" si="664"/>
        <v>0</v>
      </c>
      <c r="N3138" s="225" t="b">
        <f t="shared" si="665"/>
        <v>0</v>
      </c>
      <c r="O3138" s="36"/>
      <c r="P3138" s="36"/>
      <c r="Q3138" s="36"/>
      <c r="R3138" s="36"/>
    </row>
    <row r="3139" spans="1:18" s="8" customFormat="1" ht="16.5" hidden="1" customHeight="1" x14ac:dyDescent="0.35">
      <c r="A3139" s="122" t="str">
        <f>'SOW Units'!B168</f>
        <v>9-43.</v>
      </c>
      <c r="B3139" s="542" t="str">
        <f>IF('SOW Units'!C168="","",'SOW Units'!C168)</f>
        <v>Water, Calcium, Total (EPA 200.7, EPA 6010 or EPA 6020)</v>
      </c>
      <c r="C3139" s="543"/>
      <c r="D3139" s="57" t="str">
        <f>IF('SOW Units'!E168="","",'SOW Units'!E168)</f>
        <v>Per Sample</v>
      </c>
      <c r="E3139" s="82">
        <f>'SOW Units'!O168</f>
        <v>0</v>
      </c>
      <c r="F3139" s="34">
        <f>'SOW Units'!G168</f>
        <v>10.5</v>
      </c>
      <c r="G3139" s="244">
        <f t="shared" si="661"/>
        <v>0</v>
      </c>
      <c r="H3139" s="85">
        <v>0</v>
      </c>
      <c r="I3139" s="360">
        <f t="shared" si="662"/>
        <v>0</v>
      </c>
      <c r="J3139" s="89">
        <v>0</v>
      </c>
      <c r="K3139" s="244">
        <f t="shared" si="660"/>
        <v>0</v>
      </c>
      <c r="L3139" s="93">
        <f t="shared" si="663"/>
        <v>0</v>
      </c>
      <c r="M3139" s="375">
        <f t="shared" si="664"/>
        <v>0</v>
      </c>
      <c r="N3139" s="225" t="b">
        <f t="shared" si="665"/>
        <v>0</v>
      </c>
      <c r="O3139" s="36"/>
      <c r="P3139" s="36"/>
      <c r="Q3139" s="36"/>
      <c r="R3139" s="36"/>
    </row>
    <row r="3140" spans="1:18" s="8" customFormat="1" ht="16.5" hidden="1" customHeight="1" x14ac:dyDescent="0.35">
      <c r="A3140" s="122" t="str">
        <f>'SOW Units'!B169</f>
        <v>9-44.</v>
      </c>
      <c r="B3140" s="542" t="str">
        <f>IF('SOW Units'!C169="","",'SOW Units'!C169)</f>
        <v>Water, Iron, Total (EPA 200.7, EPA 6010 or EPA 6020)</v>
      </c>
      <c r="C3140" s="543"/>
      <c r="D3140" s="57" t="str">
        <f>IF('SOW Units'!E169="","",'SOW Units'!E169)</f>
        <v>Per Sample</v>
      </c>
      <c r="E3140" s="82">
        <f>'SOW Units'!O169</f>
        <v>0</v>
      </c>
      <c r="F3140" s="34">
        <f>'SOW Units'!G169</f>
        <v>11.57</v>
      </c>
      <c r="G3140" s="244">
        <f t="shared" si="661"/>
        <v>0</v>
      </c>
      <c r="H3140" s="85">
        <v>0</v>
      </c>
      <c r="I3140" s="360">
        <f t="shared" si="662"/>
        <v>0</v>
      </c>
      <c r="J3140" s="89">
        <v>0</v>
      </c>
      <c r="K3140" s="244">
        <f t="shared" si="660"/>
        <v>0</v>
      </c>
      <c r="L3140" s="93">
        <f t="shared" si="663"/>
        <v>0</v>
      </c>
      <c r="M3140" s="375">
        <f t="shared" si="664"/>
        <v>0</v>
      </c>
      <c r="N3140" s="225" t="b">
        <f t="shared" si="665"/>
        <v>0</v>
      </c>
      <c r="O3140" s="36"/>
      <c r="P3140" s="36"/>
      <c r="Q3140" s="36"/>
      <c r="R3140" s="36"/>
    </row>
    <row r="3141" spans="1:18" s="8" customFormat="1" ht="32.25" hidden="1" customHeight="1" x14ac:dyDescent="0.35">
      <c r="A3141" s="122" t="str">
        <f>'SOW Units'!B170</f>
        <v>9-44.a.</v>
      </c>
      <c r="B3141" s="542" t="str">
        <f>IF('SOW Units'!C170="","",'SOW Units'!C170)</f>
        <v>Water, Dissolved Iron (includes filter appropriate to sample method - EPA 200.7, 200.9, 6010B, or 7380)</v>
      </c>
      <c r="C3141" s="543"/>
      <c r="D3141" s="57" t="str">
        <f>IF('SOW Units'!E170="","",'SOW Units'!E170)</f>
        <v>Per Sample</v>
      </c>
      <c r="E3141" s="82">
        <f>'SOW Units'!O170</f>
        <v>0</v>
      </c>
      <c r="F3141" s="34">
        <f>'SOW Units'!G170</f>
        <v>26.25</v>
      </c>
      <c r="G3141" s="244">
        <f t="shared" si="661"/>
        <v>0</v>
      </c>
      <c r="H3141" s="85">
        <v>0</v>
      </c>
      <c r="I3141" s="360">
        <f t="shared" si="662"/>
        <v>0</v>
      </c>
      <c r="J3141" s="89">
        <v>0</v>
      </c>
      <c r="K3141" s="244">
        <f t="shared" si="660"/>
        <v>0</v>
      </c>
      <c r="L3141" s="93">
        <f t="shared" si="663"/>
        <v>0</v>
      </c>
      <c r="M3141" s="375">
        <f t="shared" si="664"/>
        <v>0</v>
      </c>
      <c r="N3141" s="225" t="b">
        <f t="shared" si="665"/>
        <v>0</v>
      </c>
      <c r="O3141" s="36"/>
      <c r="P3141" s="36"/>
      <c r="Q3141" s="36"/>
      <c r="R3141" s="36"/>
    </row>
    <row r="3142" spans="1:18" s="8" customFormat="1" ht="16.5" hidden="1" customHeight="1" x14ac:dyDescent="0.35">
      <c r="A3142" s="122" t="str">
        <f>'SOW Units'!B171</f>
        <v>9-45.</v>
      </c>
      <c r="B3142" s="542" t="str">
        <f>IF('SOW Units'!C171="","",'SOW Units'!C171)</f>
        <v>Water, Magnesium, Total (EPA 200.7, EPA 6010 or EPA 6020)</v>
      </c>
      <c r="C3142" s="543"/>
      <c r="D3142" s="57" t="str">
        <f>IF('SOW Units'!E171="","",'SOW Units'!E171)</f>
        <v>Per Sample</v>
      </c>
      <c r="E3142" s="82">
        <f>'SOW Units'!O171</f>
        <v>0</v>
      </c>
      <c r="F3142" s="34">
        <f>'SOW Units'!G171</f>
        <v>10.5</v>
      </c>
      <c r="G3142" s="244">
        <f t="shared" si="661"/>
        <v>0</v>
      </c>
      <c r="H3142" s="85">
        <v>0</v>
      </c>
      <c r="I3142" s="360">
        <f t="shared" si="662"/>
        <v>0</v>
      </c>
      <c r="J3142" s="89">
        <v>0</v>
      </c>
      <c r="K3142" s="244">
        <f t="shared" si="660"/>
        <v>0</v>
      </c>
      <c r="L3142" s="93">
        <f t="shared" si="663"/>
        <v>0</v>
      </c>
      <c r="M3142" s="375">
        <f t="shared" si="664"/>
        <v>0</v>
      </c>
      <c r="N3142" s="225" t="b">
        <f t="shared" si="665"/>
        <v>0</v>
      </c>
      <c r="O3142" s="36"/>
      <c r="P3142" s="36"/>
      <c r="Q3142" s="36"/>
      <c r="R3142" s="36"/>
    </row>
    <row r="3143" spans="1:18" s="8" customFormat="1" ht="16.5" hidden="1" customHeight="1" x14ac:dyDescent="0.35">
      <c r="A3143" s="122" t="str">
        <f>'SOW Units'!B172</f>
        <v>9-46.</v>
      </c>
      <c r="B3143" s="542" t="str">
        <f>IF('SOW Units'!C172="","",'SOW Units'!C172)</f>
        <v>Water, Manganese, Total (EPA 200.7, EPA 200.8, EPA 6010 or EPA 6020)</v>
      </c>
      <c r="C3143" s="543"/>
      <c r="D3143" s="57" t="str">
        <f>IF('SOW Units'!E172="","",'SOW Units'!E172)</f>
        <v>Per Sample</v>
      </c>
      <c r="E3143" s="82">
        <f>'SOW Units'!O172</f>
        <v>0</v>
      </c>
      <c r="F3143" s="34">
        <f>'SOW Units'!G172</f>
        <v>10.5</v>
      </c>
      <c r="G3143" s="244">
        <f t="shared" si="661"/>
        <v>0</v>
      </c>
      <c r="H3143" s="85">
        <v>0</v>
      </c>
      <c r="I3143" s="360">
        <f t="shared" si="662"/>
        <v>0</v>
      </c>
      <c r="J3143" s="89">
        <v>0</v>
      </c>
      <c r="K3143" s="244">
        <f t="shared" si="660"/>
        <v>0</v>
      </c>
      <c r="L3143" s="93">
        <f t="shared" si="663"/>
        <v>0</v>
      </c>
      <c r="M3143" s="375">
        <f t="shared" si="664"/>
        <v>0</v>
      </c>
      <c r="N3143" s="225" t="b">
        <f t="shared" si="665"/>
        <v>0</v>
      </c>
      <c r="O3143" s="36"/>
      <c r="P3143" s="36"/>
      <c r="Q3143" s="36"/>
      <c r="R3143" s="36"/>
    </row>
    <row r="3144" spans="1:18" s="9" customFormat="1" ht="16.5" hidden="1" customHeight="1" x14ac:dyDescent="0.35">
      <c r="A3144" s="122" t="str">
        <f>'SOW Units'!B173</f>
        <v>9-47.</v>
      </c>
      <c r="B3144" s="542" t="str">
        <f>IF('SOW Units'!C173="","",'SOW Units'!C173)</f>
        <v>Water, Potassium, Total (EPA 200.7, EPA 6010 or EPA 6020)</v>
      </c>
      <c r="C3144" s="543"/>
      <c r="D3144" s="57" t="str">
        <f>IF('SOW Units'!E173="","",'SOW Units'!E173)</f>
        <v>Per Sample</v>
      </c>
      <c r="E3144" s="82">
        <f>'SOW Units'!O173</f>
        <v>0</v>
      </c>
      <c r="F3144" s="34">
        <f>'SOW Units'!G173</f>
        <v>10.5</v>
      </c>
      <c r="G3144" s="244">
        <f t="shared" si="661"/>
        <v>0</v>
      </c>
      <c r="H3144" s="85">
        <v>0</v>
      </c>
      <c r="I3144" s="360">
        <f t="shared" si="662"/>
        <v>0</v>
      </c>
      <c r="J3144" s="89">
        <v>0</v>
      </c>
      <c r="K3144" s="244">
        <f t="shared" si="660"/>
        <v>0</v>
      </c>
      <c r="L3144" s="93">
        <f t="shared" si="663"/>
        <v>0</v>
      </c>
      <c r="M3144" s="375">
        <f t="shared" si="664"/>
        <v>0</v>
      </c>
      <c r="N3144" s="225" t="b">
        <f t="shared" si="665"/>
        <v>0</v>
      </c>
      <c r="O3144" s="45"/>
      <c r="P3144" s="45"/>
      <c r="Q3144" s="45"/>
      <c r="R3144" s="45"/>
    </row>
    <row r="3145" spans="1:18" s="8" customFormat="1" ht="16.5" hidden="1" customHeight="1" x14ac:dyDescent="0.35">
      <c r="A3145" s="122" t="str">
        <f>'SOW Units'!B174</f>
        <v>9-48.</v>
      </c>
      <c r="B3145" s="542" t="str">
        <f>IF('SOW Units'!C174="","",'SOW Units'!C174)</f>
        <v>Water, Sodium, Total (EPA 200.7, EPA 6010 or EPA 6020)</v>
      </c>
      <c r="C3145" s="543"/>
      <c r="D3145" s="57" t="str">
        <f>IF('SOW Units'!E174="","",'SOW Units'!E174)</f>
        <v>Per Sample</v>
      </c>
      <c r="E3145" s="82">
        <f>'SOW Units'!O174</f>
        <v>0</v>
      </c>
      <c r="F3145" s="34">
        <f>'SOW Units'!G174</f>
        <v>10.5</v>
      </c>
      <c r="G3145" s="244">
        <f t="shared" si="661"/>
        <v>0</v>
      </c>
      <c r="H3145" s="85">
        <v>0</v>
      </c>
      <c r="I3145" s="360">
        <f t="shared" si="662"/>
        <v>0</v>
      </c>
      <c r="J3145" s="89">
        <v>0</v>
      </c>
      <c r="K3145" s="244">
        <f t="shared" si="660"/>
        <v>0</v>
      </c>
      <c r="L3145" s="93">
        <f t="shared" si="663"/>
        <v>0</v>
      </c>
      <c r="M3145" s="375">
        <f t="shared" si="664"/>
        <v>0</v>
      </c>
      <c r="N3145" s="225" t="b">
        <f t="shared" si="665"/>
        <v>0</v>
      </c>
      <c r="O3145" s="36"/>
      <c r="P3145" s="36"/>
      <c r="Q3145" s="36"/>
      <c r="R3145" s="36"/>
    </row>
    <row r="3146" spans="1:18" s="8" customFormat="1" ht="16.5" hidden="1" customHeight="1" x14ac:dyDescent="0.35">
      <c r="A3146" s="122" t="str">
        <f>'SOW Units'!B175</f>
        <v>9-49.</v>
      </c>
      <c r="B3146" s="542" t="str">
        <f>IF('SOW Units'!C175="","",'SOW Units'!C175)</f>
        <v>Water, Alkalinity [as CaCO3] (EPA 310.2 or SM 2320 B)</v>
      </c>
      <c r="C3146" s="543"/>
      <c r="D3146" s="57" t="str">
        <f>IF('SOW Units'!E175="","",'SOW Units'!E175)</f>
        <v>Per Sample</v>
      </c>
      <c r="E3146" s="82">
        <f>'SOW Units'!O175</f>
        <v>0</v>
      </c>
      <c r="F3146" s="34">
        <f>'SOW Units'!G175</f>
        <v>13.65</v>
      </c>
      <c r="G3146" s="244">
        <f t="shared" si="661"/>
        <v>0</v>
      </c>
      <c r="H3146" s="85">
        <v>0</v>
      </c>
      <c r="I3146" s="360">
        <f t="shared" si="662"/>
        <v>0</v>
      </c>
      <c r="J3146" s="89">
        <v>0</v>
      </c>
      <c r="K3146" s="244">
        <f t="shared" si="660"/>
        <v>0</v>
      </c>
      <c r="L3146" s="93">
        <f t="shared" si="663"/>
        <v>0</v>
      </c>
      <c r="M3146" s="375">
        <f t="shared" si="664"/>
        <v>0</v>
      </c>
      <c r="N3146" s="225" t="b">
        <f t="shared" si="665"/>
        <v>0</v>
      </c>
      <c r="O3146" s="36"/>
      <c r="P3146" s="36"/>
      <c r="Q3146" s="36"/>
      <c r="R3146" s="36"/>
    </row>
    <row r="3147" spans="1:18" s="8" customFormat="1" ht="32.25" hidden="1" customHeight="1" x14ac:dyDescent="0.35">
      <c r="A3147" s="122" t="str">
        <f>'SOW Units'!B176</f>
        <v>9-50.</v>
      </c>
      <c r="B3147" s="542" t="str">
        <f>IF('SOW Units'!C176="","",'SOW Units'!C176)</f>
        <v>Water, Ammonia [as N] (EPA 350.1, SM 4500-NH3 C, SM 4500-NH3 D, SM 4500-NH3 G or SM 4500-NH3 H)</v>
      </c>
      <c r="C3147" s="543"/>
      <c r="D3147" s="57" t="str">
        <f>IF('SOW Units'!E176="","",'SOW Units'!E176)</f>
        <v>Per Sample</v>
      </c>
      <c r="E3147" s="82">
        <f>'SOW Units'!O176</f>
        <v>0</v>
      </c>
      <c r="F3147" s="34">
        <f>'SOW Units'!G176</f>
        <v>15.43</v>
      </c>
      <c r="G3147" s="244">
        <f t="shared" si="661"/>
        <v>0</v>
      </c>
      <c r="H3147" s="85">
        <v>0</v>
      </c>
      <c r="I3147" s="360">
        <f t="shared" si="662"/>
        <v>0</v>
      </c>
      <c r="J3147" s="89">
        <v>0</v>
      </c>
      <c r="K3147" s="244">
        <f t="shared" si="660"/>
        <v>0</v>
      </c>
      <c r="L3147" s="93">
        <f t="shared" si="663"/>
        <v>0</v>
      </c>
      <c r="M3147" s="375">
        <f t="shared" si="664"/>
        <v>0</v>
      </c>
      <c r="N3147" s="225" t="b">
        <f t="shared" si="665"/>
        <v>0</v>
      </c>
      <c r="O3147" s="36"/>
      <c r="P3147" s="36"/>
      <c r="Q3147" s="36"/>
      <c r="R3147" s="36"/>
    </row>
    <row r="3148" spans="1:18" s="8" customFormat="1" ht="32.25" hidden="1" customHeight="1" x14ac:dyDescent="0.35">
      <c r="A3148" s="122" t="str">
        <f>'SOW Units'!B177</f>
        <v>9-51.</v>
      </c>
      <c r="B3148" s="542" t="str">
        <f>IF('SOW Units'!C177="","",'SOW Units'!C177)</f>
        <v>Water, Chloride (EPA 300.0, EPA 9056, EPA 9251, EPA 9053, SM 4500CI B, SM 4500CI C or SM 4500CI E)</v>
      </c>
      <c r="C3148" s="543"/>
      <c r="D3148" s="57" t="str">
        <f>IF('SOW Units'!E177="","",'SOW Units'!E177)</f>
        <v>Per Sample</v>
      </c>
      <c r="E3148" s="82">
        <f>'SOW Units'!O177</f>
        <v>0</v>
      </c>
      <c r="F3148" s="34">
        <f>'SOW Units'!G177</f>
        <v>14.7</v>
      </c>
      <c r="G3148" s="244">
        <f t="shared" si="661"/>
        <v>0</v>
      </c>
      <c r="H3148" s="85">
        <v>0</v>
      </c>
      <c r="I3148" s="360">
        <f t="shared" si="662"/>
        <v>0</v>
      </c>
      <c r="J3148" s="89">
        <v>0</v>
      </c>
      <c r="K3148" s="244">
        <f t="shared" si="660"/>
        <v>0</v>
      </c>
      <c r="L3148" s="93">
        <f t="shared" si="663"/>
        <v>0</v>
      </c>
      <c r="M3148" s="375">
        <f t="shared" si="664"/>
        <v>0</v>
      </c>
      <c r="N3148" s="225" t="b">
        <f t="shared" si="665"/>
        <v>0</v>
      </c>
      <c r="O3148" s="36"/>
      <c r="P3148" s="36"/>
      <c r="Q3148" s="36"/>
      <c r="R3148" s="36"/>
    </row>
    <row r="3149" spans="1:18" s="9" customFormat="1" ht="16.5" hidden="1" customHeight="1" x14ac:dyDescent="0.35">
      <c r="A3149" s="122" t="str">
        <f>'SOW Units'!B178</f>
        <v>9-52.</v>
      </c>
      <c r="B3149" s="542" t="str">
        <f>IF('SOW Units'!C178="","",'SOW Units'!C178)</f>
        <v>Water, Hardness, Total [as CaCO3] (SM 2340 B or SM 2340 C)</v>
      </c>
      <c r="C3149" s="543"/>
      <c r="D3149" s="57" t="str">
        <f>IF('SOW Units'!E178="","",'SOW Units'!E178)</f>
        <v>Per Sample</v>
      </c>
      <c r="E3149" s="82">
        <f>'SOW Units'!O178</f>
        <v>0</v>
      </c>
      <c r="F3149" s="34">
        <f>'SOW Units'!G178</f>
        <v>14.7</v>
      </c>
      <c r="G3149" s="244">
        <f t="shared" si="661"/>
        <v>0</v>
      </c>
      <c r="H3149" s="85">
        <v>0</v>
      </c>
      <c r="I3149" s="360">
        <f t="shared" si="662"/>
        <v>0</v>
      </c>
      <c r="J3149" s="89">
        <v>0</v>
      </c>
      <c r="K3149" s="244">
        <f t="shared" si="660"/>
        <v>0</v>
      </c>
      <c r="L3149" s="93">
        <f t="shared" si="663"/>
        <v>0</v>
      </c>
      <c r="M3149" s="375">
        <f t="shared" si="664"/>
        <v>0</v>
      </c>
      <c r="N3149" s="225" t="b">
        <f t="shared" si="665"/>
        <v>0</v>
      </c>
      <c r="O3149" s="45"/>
      <c r="P3149" s="45"/>
      <c r="Q3149" s="45"/>
      <c r="R3149" s="45"/>
    </row>
    <row r="3150" spans="1:18" s="9" customFormat="1" ht="16.5" hidden="1" customHeight="1" x14ac:dyDescent="0.35">
      <c r="A3150" s="122" t="str">
        <f>'SOW Units'!B179</f>
        <v>9-53.</v>
      </c>
      <c r="B3150" s="542" t="str">
        <f>IF('SOW Units'!C179="","",'SOW Units'!C179)</f>
        <v>Water, Nitrate [as N] (EPA 300.0 or EPA 353.2)</v>
      </c>
      <c r="C3150" s="543"/>
      <c r="D3150" s="57" t="str">
        <f>IF('SOW Units'!E179="","",'SOW Units'!E179)</f>
        <v>Per Sample</v>
      </c>
      <c r="E3150" s="82">
        <f>'SOW Units'!O179</f>
        <v>0</v>
      </c>
      <c r="F3150" s="34">
        <f>'SOW Units'!G179</f>
        <v>15.43</v>
      </c>
      <c r="G3150" s="244">
        <f t="shared" si="661"/>
        <v>0</v>
      </c>
      <c r="H3150" s="85">
        <v>0</v>
      </c>
      <c r="I3150" s="360">
        <f t="shared" si="662"/>
        <v>0</v>
      </c>
      <c r="J3150" s="89">
        <v>0</v>
      </c>
      <c r="K3150" s="244">
        <f t="shared" si="660"/>
        <v>0</v>
      </c>
      <c r="L3150" s="93">
        <f t="shared" si="663"/>
        <v>0</v>
      </c>
      <c r="M3150" s="375">
        <f t="shared" si="664"/>
        <v>0</v>
      </c>
      <c r="N3150" s="225" t="b">
        <f t="shared" si="665"/>
        <v>0</v>
      </c>
      <c r="O3150" s="45"/>
      <c r="P3150" s="45"/>
      <c r="Q3150" s="45"/>
      <c r="R3150" s="45"/>
    </row>
    <row r="3151" spans="1:18" s="9" customFormat="1" ht="16.5" hidden="1" customHeight="1" x14ac:dyDescent="0.35">
      <c r="A3151" s="122" t="str">
        <f>'SOW Units'!B180</f>
        <v>9-54.</v>
      </c>
      <c r="B3151" s="542" t="str">
        <f>IF('SOW Units'!C180="","",'SOW Units'!C180)</f>
        <v>Water, Nitrate-Nitrite [as N] (EPA 300.0, EPA 353.2, SM 4500-NO3 E or SM 4500-NO3 F)</v>
      </c>
      <c r="C3151" s="543"/>
      <c r="D3151" s="57" t="str">
        <f>IF('SOW Units'!E180="","",'SOW Units'!E180)</f>
        <v>Per Sample</v>
      </c>
      <c r="E3151" s="82">
        <f>'SOW Units'!O180</f>
        <v>0</v>
      </c>
      <c r="F3151" s="34">
        <f>'SOW Units'!G180</f>
        <v>16.2</v>
      </c>
      <c r="G3151" s="244">
        <f t="shared" si="661"/>
        <v>0</v>
      </c>
      <c r="H3151" s="85">
        <v>0</v>
      </c>
      <c r="I3151" s="360">
        <f t="shared" si="662"/>
        <v>0</v>
      </c>
      <c r="J3151" s="89">
        <v>0</v>
      </c>
      <c r="K3151" s="244">
        <f t="shared" si="660"/>
        <v>0</v>
      </c>
      <c r="L3151" s="93">
        <f t="shared" si="663"/>
        <v>0</v>
      </c>
      <c r="M3151" s="375">
        <f t="shared" si="664"/>
        <v>0</v>
      </c>
      <c r="N3151" s="225" t="b">
        <f t="shared" si="665"/>
        <v>0</v>
      </c>
      <c r="O3151" s="45"/>
      <c r="P3151" s="45"/>
      <c r="Q3151" s="45"/>
      <c r="R3151" s="45"/>
    </row>
    <row r="3152" spans="1:18" s="9" customFormat="1" ht="16.5" hidden="1" customHeight="1" x14ac:dyDescent="0.35">
      <c r="A3152" s="122" t="str">
        <f>'SOW Units'!B181</f>
        <v>9-55.</v>
      </c>
      <c r="B3152" s="542" t="str">
        <f>IF('SOW Units'!C181="","",'SOW Units'!C181)</f>
        <v>Water, Nitrite [as N] (EPA 300.0, EPA 300.1, SM 4500-NO2 B or SM 4500-NO3 F)</v>
      </c>
      <c r="C3152" s="543"/>
      <c r="D3152" s="57" t="str">
        <f>IF('SOW Units'!E181="","",'SOW Units'!E181)</f>
        <v>Per Sample</v>
      </c>
      <c r="E3152" s="82">
        <f>'SOW Units'!O181</f>
        <v>0</v>
      </c>
      <c r="F3152" s="34">
        <f>'SOW Units'!G181</f>
        <v>14.7</v>
      </c>
      <c r="G3152" s="244">
        <f t="shared" si="661"/>
        <v>0</v>
      </c>
      <c r="H3152" s="85">
        <v>0</v>
      </c>
      <c r="I3152" s="360">
        <f t="shared" si="662"/>
        <v>0</v>
      </c>
      <c r="J3152" s="89">
        <v>0</v>
      </c>
      <c r="K3152" s="244">
        <f t="shared" si="660"/>
        <v>0</v>
      </c>
      <c r="L3152" s="93">
        <f t="shared" si="663"/>
        <v>0</v>
      </c>
      <c r="M3152" s="375">
        <f t="shared" si="664"/>
        <v>0</v>
      </c>
      <c r="N3152" s="225" t="b">
        <f t="shared" si="665"/>
        <v>0</v>
      </c>
      <c r="O3152" s="45"/>
      <c r="P3152" s="45"/>
      <c r="Q3152" s="45"/>
      <c r="R3152" s="45"/>
    </row>
    <row r="3153" spans="1:18" s="8" customFormat="1" ht="16.5" hidden="1" customHeight="1" x14ac:dyDescent="0.35">
      <c r="A3153" s="122" t="str">
        <f>'SOW Units'!B182</f>
        <v>9-56.</v>
      </c>
      <c r="B3153" s="542" t="str">
        <f>IF('SOW Units'!C182="","",'SOW Units'!C182)</f>
        <v>Water, Organic Carbon, Total (SM 5310 B, SM 5310 C or EPA 9060)</v>
      </c>
      <c r="C3153" s="543"/>
      <c r="D3153" s="57" t="str">
        <f>IF('SOW Units'!E182="","",'SOW Units'!E182)</f>
        <v>Per Sample</v>
      </c>
      <c r="E3153" s="82">
        <f>'SOW Units'!O182</f>
        <v>0</v>
      </c>
      <c r="F3153" s="34">
        <f>'SOW Units'!G182</f>
        <v>22.05</v>
      </c>
      <c r="G3153" s="244">
        <f t="shared" si="661"/>
        <v>0</v>
      </c>
      <c r="H3153" s="85">
        <v>0</v>
      </c>
      <c r="I3153" s="360">
        <f t="shared" si="662"/>
        <v>0</v>
      </c>
      <c r="J3153" s="89">
        <v>0</v>
      </c>
      <c r="K3153" s="244">
        <f t="shared" si="660"/>
        <v>0</v>
      </c>
      <c r="L3153" s="93">
        <f t="shared" si="663"/>
        <v>0</v>
      </c>
      <c r="M3153" s="375">
        <f t="shared" si="664"/>
        <v>0</v>
      </c>
      <c r="N3153" s="225" t="b">
        <f t="shared" si="665"/>
        <v>0</v>
      </c>
      <c r="O3153" s="36"/>
      <c r="P3153" s="36"/>
      <c r="Q3153" s="36"/>
      <c r="R3153" s="36"/>
    </row>
    <row r="3154" spans="1:18" s="9" customFormat="1" ht="32.25" hidden="1" customHeight="1" x14ac:dyDescent="0.35">
      <c r="A3154" s="122" t="str">
        <f>'SOW Units'!B183</f>
        <v>9-57.</v>
      </c>
      <c r="B3154" s="542" t="str">
        <f>IF('SOW Units'!C183="","",'SOW Units'!C183)</f>
        <v>Water, Orthophosphate [as P] (EPA 300.0, EPA 300.1, EPA 365.1, EPA 365.3, EPA 9056, SM 4500-PE or SM 4500-PF)</v>
      </c>
      <c r="C3154" s="543"/>
      <c r="D3154" s="57" t="str">
        <f>IF('SOW Units'!E183="","",'SOW Units'!E183)</f>
        <v>Per Sample</v>
      </c>
      <c r="E3154" s="82">
        <f>'SOW Units'!O183</f>
        <v>0</v>
      </c>
      <c r="F3154" s="34">
        <f>'SOW Units'!G183</f>
        <v>15.43</v>
      </c>
      <c r="G3154" s="244">
        <f t="shared" si="661"/>
        <v>0</v>
      </c>
      <c r="H3154" s="85">
        <v>0</v>
      </c>
      <c r="I3154" s="360">
        <f t="shared" si="662"/>
        <v>0</v>
      </c>
      <c r="J3154" s="89">
        <v>0</v>
      </c>
      <c r="K3154" s="244">
        <f t="shared" si="660"/>
        <v>0</v>
      </c>
      <c r="L3154" s="93">
        <f t="shared" si="663"/>
        <v>0</v>
      </c>
      <c r="M3154" s="375">
        <f t="shared" si="664"/>
        <v>0</v>
      </c>
      <c r="N3154" s="225" t="b">
        <f t="shared" si="665"/>
        <v>0</v>
      </c>
      <c r="O3154" s="45"/>
      <c r="P3154" s="45"/>
      <c r="Q3154" s="45"/>
      <c r="R3154" s="45"/>
    </row>
    <row r="3155" spans="1:18" s="9" customFormat="1" ht="16.5" hidden="1" customHeight="1" x14ac:dyDescent="0.35">
      <c r="A3155" s="122" t="str">
        <f>'SOW Units'!B184</f>
        <v>9-58.</v>
      </c>
      <c r="B3155" s="542" t="str">
        <f>IF('SOW Units'!C184="","",'SOW Units'!C184)</f>
        <v>Water, Residue-filterable [Total Dissolved Solids] (SM 2540 C)</v>
      </c>
      <c r="C3155" s="543"/>
      <c r="D3155" s="57" t="str">
        <f>IF('SOW Units'!E184="","",'SOW Units'!E184)</f>
        <v>Per Sample</v>
      </c>
      <c r="E3155" s="82">
        <f>'SOW Units'!O184</f>
        <v>0</v>
      </c>
      <c r="F3155" s="34">
        <f>'SOW Units'!G184</f>
        <v>12.6</v>
      </c>
      <c r="G3155" s="244">
        <f t="shared" si="661"/>
        <v>0</v>
      </c>
      <c r="H3155" s="85">
        <v>0</v>
      </c>
      <c r="I3155" s="360">
        <f t="shared" si="662"/>
        <v>0</v>
      </c>
      <c r="J3155" s="89">
        <v>0</v>
      </c>
      <c r="K3155" s="244">
        <f t="shared" si="660"/>
        <v>0</v>
      </c>
      <c r="L3155" s="93">
        <f t="shared" si="663"/>
        <v>0</v>
      </c>
      <c r="M3155" s="375">
        <f t="shared" si="664"/>
        <v>0</v>
      </c>
      <c r="N3155" s="225" t="b">
        <f t="shared" si="665"/>
        <v>0</v>
      </c>
      <c r="O3155" s="45"/>
      <c r="P3155" s="45"/>
      <c r="Q3155" s="45"/>
      <c r="R3155" s="45"/>
    </row>
    <row r="3156" spans="1:18" s="8" customFormat="1" ht="16.5" hidden="1" customHeight="1" x14ac:dyDescent="0.35">
      <c r="A3156" s="122" t="str">
        <f>'SOW Units'!B185</f>
        <v>9-59.</v>
      </c>
      <c r="B3156" s="542" t="str">
        <f>IF('SOW Units'!C185="","",'SOW Units'!C185)</f>
        <v>Water, Residue-nonfilterable [Total Suspended Solids] (SM 2540 D)</v>
      </c>
      <c r="C3156" s="543"/>
      <c r="D3156" s="57" t="str">
        <f>IF('SOW Units'!E185="","",'SOW Units'!E185)</f>
        <v>Per Sample</v>
      </c>
      <c r="E3156" s="82">
        <f>'SOW Units'!O185</f>
        <v>0</v>
      </c>
      <c r="F3156" s="34">
        <f>'SOW Units'!G185</f>
        <v>12.6</v>
      </c>
      <c r="G3156" s="244">
        <f t="shared" si="661"/>
        <v>0</v>
      </c>
      <c r="H3156" s="85">
        <v>0</v>
      </c>
      <c r="I3156" s="360">
        <f t="shared" si="662"/>
        <v>0</v>
      </c>
      <c r="J3156" s="89">
        <v>0</v>
      </c>
      <c r="K3156" s="244">
        <f t="shared" si="660"/>
        <v>0</v>
      </c>
      <c r="L3156" s="93">
        <f t="shared" si="663"/>
        <v>0</v>
      </c>
      <c r="M3156" s="375">
        <f t="shared" si="664"/>
        <v>0</v>
      </c>
      <c r="N3156" s="225" t="b">
        <f t="shared" si="665"/>
        <v>0</v>
      </c>
      <c r="O3156" s="36"/>
      <c r="P3156" s="36"/>
      <c r="Q3156" s="36"/>
      <c r="R3156" s="36"/>
    </row>
    <row r="3157" spans="1:18" s="9" customFormat="1" ht="32.25" hidden="1" customHeight="1" x14ac:dyDescent="0.35">
      <c r="A3157" s="122" t="str">
        <f>'SOW Units'!B186</f>
        <v>9-60.</v>
      </c>
      <c r="B3157" s="542" t="str">
        <f>IF('SOW Units'!C186="","",'SOW Units'!C186)</f>
        <v>Water, Sulfate (ASTM D516-02, ASTM D516-90, EPA 300.0, EPA 300.1, EPA 375.2, EPA 9038, EPA 9056 or SM 4500-SO4 C)</v>
      </c>
      <c r="C3157" s="543"/>
      <c r="D3157" s="57" t="str">
        <f>IF('SOW Units'!E186="","",'SOW Units'!E186)</f>
        <v>Per Sample</v>
      </c>
      <c r="E3157" s="82">
        <f>'SOW Units'!O186</f>
        <v>0</v>
      </c>
      <c r="F3157" s="34">
        <f>'SOW Units'!G186</f>
        <v>14.7</v>
      </c>
      <c r="G3157" s="244">
        <f t="shared" si="661"/>
        <v>0</v>
      </c>
      <c r="H3157" s="85">
        <v>0</v>
      </c>
      <c r="I3157" s="360">
        <f t="shared" si="662"/>
        <v>0</v>
      </c>
      <c r="J3157" s="89">
        <v>0</v>
      </c>
      <c r="K3157" s="244">
        <f t="shared" si="660"/>
        <v>0</v>
      </c>
      <c r="L3157" s="93">
        <f t="shared" si="663"/>
        <v>0</v>
      </c>
      <c r="M3157" s="375">
        <f t="shared" si="664"/>
        <v>0</v>
      </c>
      <c r="N3157" s="225" t="b">
        <f t="shared" si="665"/>
        <v>0</v>
      </c>
      <c r="O3157" s="45"/>
      <c r="P3157" s="45"/>
      <c r="Q3157" s="45"/>
      <c r="R3157" s="45"/>
    </row>
    <row r="3158" spans="1:18" s="8" customFormat="1" ht="16.5" hidden="1" customHeight="1" x14ac:dyDescent="0.35">
      <c r="A3158" s="122" t="str">
        <f>'SOW Units'!B187</f>
        <v>9-61.</v>
      </c>
      <c r="B3158" s="542" t="str">
        <f>IF('SOW Units'!C187="","",'SOW Units'!C187)</f>
        <v>Water, Heterotrophic Plate Count (SM 9215 B)</v>
      </c>
      <c r="C3158" s="543"/>
      <c r="D3158" s="57" t="str">
        <f>IF('SOW Units'!E187="","",'SOW Units'!E187)</f>
        <v>Per Sample</v>
      </c>
      <c r="E3158" s="82">
        <f>'SOW Units'!O187</f>
        <v>0</v>
      </c>
      <c r="F3158" s="34">
        <f>'SOW Units'!G187</f>
        <v>36.380000000000003</v>
      </c>
      <c r="G3158" s="244">
        <f t="shared" si="661"/>
        <v>0</v>
      </c>
      <c r="H3158" s="85">
        <v>0</v>
      </c>
      <c r="I3158" s="360">
        <f t="shared" si="662"/>
        <v>0</v>
      </c>
      <c r="J3158" s="89">
        <v>0</v>
      </c>
      <c r="K3158" s="244">
        <f t="shared" si="660"/>
        <v>0</v>
      </c>
      <c r="L3158" s="93">
        <f t="shared" si="663"/>
        <v>0</v>
      </c>
      <c r="M3158" s="375">
        <f t="shared" si="664"/>
        <v>0</v>
      </c>
      <c r="N3158" s="225" t="b">
        <f t="shared" si="665"/>
        <v>0</v>
      </c>
      <c r="O3158" s="36"/>
      <c r="P3158" s="36"/>
      <c r="Q3158" s="36"/>
      <c r="R3158" s="36"/>
    </row>
    <row r="3159" spans="1:18" s="8" customFormat="1" ht="32.25" hidden="1" customHeight="1" x14ac:dyDescent="0.35">
      <c r="A3159" s="122" t="str">
        <f>'SOW Units'!B188</f>
        <v>9-62.</v>
      </c>
      <c r="B3159" s="542" t="str">
        <f>IF('SOW Units'!C188="","",'SOW Units'!C188)</f>
        <v>Water, Acute Bioassay-96 Hour, Freshwater, Vertebrate/Invertebrate [Vertebrate: Pimephales promelas or Cyprinella leedsi/Invertebrate: Ceriodaphnia dubia] (EPA 2000.0/2002.0)</v>
      </c>
      <c r="C3159" s="543"/>
      <c r="D3159" s="57" t="str">
        <f>IF('SOW Units'!E188="","",'SOW Units'!E188)</f>
        <v>Per Sample</v>
      </c>
      <c r="E3159" s="82">
        <f>'SOW Units'!O188</f>
        <v>0</v>
      </c>
      <c r="F3159" s="34">
        <f>'SOW Units'!G188</f>
        <v>826.87</v>
      </c>
      <c r="G3159" s="244">
        <f t="shared" si="661"/>
        <v>0</v>
      </c>
      <c r="H3159" s="85">
        <v>0</v>
      </c>
      <c r="I3159" s="360">
        <f t="shared" si="662"/>
        <v>0</v>
      </c>
      <c r="J3159" s="89">
        <v>0</v>
      </c>
      <c r="K3159" s="244">
        <f t="shared" si="660"/>
        <v>0</v>
      </c>
      <c r="L3159" s="93">
        <f t="shared" si="663"/>
        <v>0</v>
      </c>
      <c r="M3159" s="375">
        <f t="shared" si="664"/>
        <v>0</v>
      </c>
      <c r="N3159" s="225" t="b">
        <f t="shared" si="665"/>
        <v>0</v>
      </c>
      <c r="O3159" s="36"/>
      <c r="P3159" s="36"/>
      <c r="Q3159" s="36"/>
      <c r="R3159" s="36"/>
    </row>
    <row r="3160" spans="1:18" s="8" customFormat="1" ht="32.25" hidden="1" customHeight="1" x14ac:dyDescent="0.35">
      <c r="A3160" s="122" t="str">
        <f>'SOW Units'!B189</f>
        <v>9-63.</v>
      </c>
      <c r="B3160" s="542" t="str">
        <f>IF('SOW Units'!C189="","",'SOW Units'!C189)</f>
        <v>Water, Acute Bioassay-96 Hour, Estuarine + Marine, Vertebrate/Invertebrate [Vertebrate: Menidia beryllina, Meridia menidia or Menida peninsulae/Invertebrate: Mysidopsis bahia] (EPA 2006.0/2007.0)</v>
      </c>
      <c r="C3160" s="543"/>
      <c r="D3160" s="57" t="str">
        <f>IF('SOW Units'!E189="","",'SOW Units'!E189)</f>
        <v>Per Sample</v>
      </c>
      <c r="E3160" s="82">
        <f>'SOW Units'!O189</f>
        <v>0</v>
      </c>
      <c r="F3160" s="34">
        <f>'SOW Units'!G189</f>
        <v>826.87</v>
      </c>
      <c r="G3160" s="244">
        <f t="shared" si="661"/>
        <v>0</v>
      </c>
      <c r="H3160" s="85">
        <v>0</v>
      </c>
      <c r="I3160" s="360">
        <f t="shared" si="662"/>
        <v>0</v>
      </c>
      <c r="J3160" s="89">
        <v>0</v>
      </c>
      <c r="K3160" s="244">
        <f t="shared" si="660"/>
        <v>0</v>
      </c>
      <c r="L3160" s="93">
        <f t="shared" si="663"/>
        <v>0</v>
      </c>
      <c r="M3160" s="375">
        <f t="shared" si="664"/>
        <v>0</v>
      </c>
      <c r="N3160" s="225" t="b">
        <f t="shared" si="665"/>
        <v>0</v>
      </c>
      <c r="O3160" s="36"/>
      <c r="P3160" s="36"/>
      <c r="Q3160" s="36"/>
      <c r="R3160" s="36"/>
    </row>
    <row r="3161" spans="1:18" s="8" customFormat="1" ht="32.25" hidden="1" customHeight="1" x14ac:dyDescent="0.35">
      <c r="A3161" s="122" t="str">
        <f>'SOW Units'!B190</f>
        <v>9-64.</v>
      </c>
      <c r="B3161" s="542" t="str">
        <f>IF('SOW Units'!C190="","",'SOW Units'!C190)</f>
        <v>Water, GC/MS Full Scan, Alkanes, Isoalkanes, Cycloalkanes, Aromatics, Bicyclane, Sterane, and Terpane Biomarkers (ASTM D5739 High Resolution GC/MS)</v>
      </c>
      <c r="C3161" s="543"/>
      <c r="D3161" s="57" t="str">
        <f>IF('SOW Units'!E190="","",'SOW Units'!E190)</f>
        <v>Per Sample</v>
      </c>
      <c r="E3161" s="82">
        <f>'SOW Units'!O190</f>
        <v>0</v>
      </c>
      <c r="F3161" s="34">
        <f>'SOW Units'!G190</f>
        <v>315</v>
      </c>
      <c r="G3161" s="244">
        <f t="shared" si="661"/>
        <v>0</v>
      </c>
      <c r="H3161" s="85">
        <v>0</v>
      </c>
      <c r="I3161" s="360">
        <f t="shared" si="662"/>
        <v>0</v>
      </c>
      <c r="J3161" s="89">
        <v>0</v>
      </c>
      <c r="K3161" s="244">
        <f t="shared" si="660"/>
        <v>0</v>
      </c>
      <c r="L3161" s="93">
        <f t="shared" si="663"/>
        <v>0</v>
      </c>
      <c r="M3161" s="375">
        <f t="shared" si="664"/>
        <v>0</v>
      </c>
      <c r="N3161" s="225" t="b">
        <f t="shared" si="665"/>
        <v>0</v>
      </c>
      <c r="O3161" s="36"/>
      <c r="P3161" s="36"/>
      <c r="Q3161" s="36"/>
      <c r="R3161" s="36"/>
    </row>
    <row r="3162" spans="1:18" s="8" customFormat="1" ht="32.25" hidden="1" customHeight="1" x14ac:dyDescent="0.35">
      <c r="A3162" s="122" t="str">
        <f>'SOW Units'!B191</f>
        <v>9-65.</v>
      </c>
      <c r="B3162" s="542" t="str">
        <f>IF('SOW Units'!C191="","",'SOW Units'!C191)</f>
        <v>Water, Gasoline Hydrocarbon Composition, Gasoline PIANO [paraffins, isoparaffins, aromatics, naphthenes and olefins] (EPA 8260Mod, High Resolution GC/MS)</v>
      </c>
      <c r="C3162" s="543"/>
      <c r="D3162" s="57" t="str">
        <f>IF('SOW Units'!E191="","",'SOW Units'!E191)</f>
        <v>Per Sample</v>
      </c>
      <c r="E3162" s="82">
        <f>'SOW Units'!O191</f>
        <v>0</v>
      </c>
      <c r="F3162" s="34">
        <f>'SOW Units'!G191</f>
        <v>330.75</v>
      </c>
      <c r="G3162" s="244">
        <f t="shared" si="661"/>
        <v>0</v>
      </c>
      <c r="H3162" s="85">
        <v>0</v>
      </c>
      <c r="I3162" s="360">
        <f t="shared" si="662"/>
        <v>0</v>
      </c>
      <c r="J3162" s="89">
        <v>0</v>
      </c>
      <c r="K3162" s="244">
        <f t="shared" si="660"/>
        <v>0</v>
      </c>
      <c r="L3162" s="93">
        <f t="shared" si="663"/>
        <v>0</v>
      </c>
      <c r="M3162" s="375">
        <f t="shared" si="664"/>
        <v>0</v>
      </c>
      <c r="N3162" s="225" t="b">
        <f t="shared" si="665"/>
        <v>0</v>
      </c>
      <c r="O3162" s="36"/>
      <c r="P3162" s="36"/>
      <c r="Q3162" s="36"/>
      <c r="R3162" s="36"/>
    </row>
    <row r="3163" spans="1:18" s="8" customFormat="1" ht="32.25" hidden="1" customHeight="1" x14ac:dyDescent="0.35">
      <c r="A3163" s="122" t="str">
        <f>'SOW Units'!B192</f>
        <v>9-66.</v>
      </c>
      <c r="B3163" s="542" t="str">
        <f>IF('SOW Units'!C192="","",'SOW Units'!C192)</f>
        <v>Water, 5 Fuel Oxygenates, MTBE, DIPE, TAME, ETBE and TBA (EPA 8260Mod, High Resolution GC/MS)</v>
      </c>
      <c r="C3163" s="543"/>
      <c r="D3163" s="57" t="str">
        <f>IF('SOW Units'!E192="","",'SOW Units'!E192)</f>
        <v>Per Sample</v>
      </c>
      <c r="E3163" s="82">
        <f>'SOW Units'!O192</f>
        <v>0</v>
      </c>
      <c r="F3163" s="34">
        <f>'SOW Units'!G192</f>
        <v>49.61</v>
      </c>
      <c r="G3163" s="244">
        <f t="shared" si="661"/>
        <v>0</v>
      </c>
      <c r="H3163" s="85">
        <v>0</v>
      </c>
      <c r="I3163" s="360">
        <f t="shared" si="662"/>
        <v>0</v>
      </c>
      <c r="J3163" s="89">
        <v>0</v>
      </c>
      <c r="K3163" s="244">
        <f t="shared" si="660"/>
        <v>0</v>
      </c>
      <c r="L3163" s="93">
        <f t="shared" si="663"/>
        <v>0</v>
      </c>
      <c r="M3163" s="375">
        <f t="shared" si="664"/>
        <v>0</v>
      </c>
      <c r="N3163" s="225" t="b">
        <f t="shared" si="665"/>
        <v>0</v>
      </c>
      <c r="O3163" s="36"/>
      <c r="P3163" s="36"/>
      <c r="Q3163" s="36"/>
      <c r="R3163" s="36"/>
    </row>
    <row r="3164" spans="1:18" s="8" customFormat="1" ht="16.5" hidden="1" customHeight="1" x14ac:dyDescent="0.35">
      <c r="A3164" s="122" t="str">
        <f>'SOW Units'!B193</f>
        <v>9-67.</v>
      </c>
      <c r="B3164" s="542" t="str">
        <f>IF('SOW Units'!C193="","",'SOW Units'!C193)</f>
        <v>Water, C10-C40 Alkane Fingerprint, N-Alkanes and Isoalkanes (ASTM D3328 GC/MS)</v>
      </c>
      <c r="C3164" s="543"/>
      <c r="D3164" s="57" t="str">
        <f>IF('SOW Units'!E193="","",'SOW Units'!E193)</f>
        <v>Per Sample</v>
      </c>
      <c r="E3164" s="82">
        <f>'SOW Units'!O193</f>
        <v>0</v>
      </c>
      <c r="F3164" s="34">
        <f>'SOW Units'!G193</f>
        <v>231.52</v>
      </c>
      <c r="G3164" s="244">
        <f t="shared" si="661"/>
        <v>0</v>
      </c>
      <c r="H3164" s="85">
        <v>0</v>
      </c>
      <c r="I3164" s="360">
        <f t="shared" si="662"/>
        <v>0</v>
      </c>
      <c r="J3164" s="89">
        <v>0</v>
      </c>
      <c r="K3164" s="244">
        <f t="shared" si="660"/>
        <v>0</v>
      </c>
      <c r="L3164" s="93">
        <f t="shared" si="663"/>
        <v>0</v>
      </c>
      <c r="M3164" s="375">
        <f t="shared" si="664"/>
        <v>0</v>
      </c>
      <c r="N3164" s="225" t="b">
        <f t="shared" si="665"/>
        <v>0</v>
      </c>
      <c r="O3164" s="36"/>
      <c r="P3164" s="36"/>
      <c r="Q3164" s="36"/>
      <c r="R3164" s="36"/>
    </row>
    <row r="3165" spans="1:18" s="8" customFormat="1" ht="16.5" hidden="1" customHeight="1" x14ac:dyDescent="0.35">
      <c r="A3165" s="122" t="str">
        <f>'SOW Units'!B194</f>
        <v>9-78.</v>
      </c>
      <c r="B3165" s="542" t="str">
        <f>IF('SOW Units'!C194="","",'SOW Units'!C194)</f>
        <v>Water, BTEX/MTBE + Naphthalene (EPA 8260)</v>
      </c>
      <c r="C3165" s="543"/>
      <c r="D3165" s="57" t="str">
        <f>IF('SOW Units'!E194="","",'SOW Units'!E194)</f>
        <v>Per Sample</v>
      </c>
      <c r="E3165" s="82">
        <f>'SOW Units'!O194</f>
        <v>0</v>
      </c>
      <c r="F3165" s="34">
        <f>'SOW Units'!G194</f>
        <v>59.53</v>
      </c>
      <c r="G3165" s="244">
        <f t="shared" si="661"/>
        <v>0</v>
      </c>
      <c r="H3165" s="85">
        <v>0</v>
      </c>
      <c r="I3165" s="360">
        <f t="shared" si="662"/>
        <v>0</v>
      </c>
      <c r="J3165" s="89">
        <v>0</v>
      </c>
      <c r="K3165" s="244">
        <f t="shared" si="660"/>
        <v>0</v>
      </c>
      <c r="L3165" s="93">
        <f t="shared" si="663"/>
        <v>0</v>
      </c>
      <c r="M3165" s="375">
        <f t="shared" si="664"/>
        <v>0</v>
      </c>
      <c r="N3165" s="225" t="b">
        <f t="shared" si="665"/>
        <v>0</v>
      </c>
      <c r="O3165" s="36"/>
      <c r="P3165" s="36"/>
      <c r="Q3165" s="36"/>
      <c r="R3165" s="36"/>
    </row>
    <row r="3166" spans="1:18" s="8" customFormat="1" ht="16.5" hidden="1" customHeight="1" x14ac:dyDescent="0.35">
      <c r="A3166" s="122" t="str">
        <f>'SOW Units'!B195</f>
        <v>9-79.</v>
      </c>
      <c r="B3166" s="542" t="str">
        <f>IF('SOW Units'!C195="","",'SOW Units'!C195)</f>
        <v>Water, EDC [1,2-dichloroethane] (EPA Method 8021 or 8260)</v>
      </c>
      <c r="C3166" s="543"/>
      <c r="D3166" s="57" t="str">
        <f>IF('SOW Units'!E195="","",'SOW Units'!E195)</f>
        <v>Per Sample</v>
      </c>
      <c r="E3166" s="82">
        <f>'SOW Units'!O195</f>
        <v>0</v>
      </c>
      <c r="F3166" s="34">
        <f>'SOW Units'!G195</f>
        <v>54</v>
      </c>
      <c r="G3166" s="244">
        <f t="shared" si="661"/>
        <v>0</v>
      </c>
      <c r="H3166" s="85">
        <v>0</v>
      </c>
      <c r="I3166" s="360">
        <f t="shared" si="662"/>
        <v>0</v>
      </c>
      <c r="J3166" s="89">
        <v>0</v>
      </c>
      <c r="K3166" s="244">
        <f t="shared" si="660"/>
        <v>0</v>
      </c>
      <c r="L3166" s="93">
        <f t="shared" si="663"/>
        <v>0</v>
      </c>
      <c r="M3166" s="375">
        <f t="shared" si="664"/>
        <v>0</v>
      </c>
      <c r="N3166" s="225" t="b">
        <f t="shared" si="665"/>
        <v>0</v>
      </c>
      <c r="O3166" s="36"/>
      <c r="P3166" s="36"/>
      <c r="Q3166" s="36"/>
      <c r="R3166" s="36"/>
    </row>
    <row r="3167" spans="1:18" s="8" customFormat="1" ht="16.5" hidden="1" customHeight="1" x14ac:dyDescent="0.35">
      <c r="A3167" s="122" t="str">
        <f>'SOW Units'!B196</f>
        <v>9-80.</v>
      </c>
      <c r="B3167" s="542" t="str">
        <f>IF('SOW Units'!C196="","",'SOW Units'!C196)</f>
        <v>Water, Methane (EPA SOP RSK-175)</v>
      </c>
      <c r="C3167" s="543"/>
      <c r="D3167" s="57" t="str">
        <f>IF('SOW Units'!E196="","",'SOW Units'!E196)</f>
        <v>Per Sample</v>
      </c>
      <c r="E3167" s="82">
        <f>'SOW Units'!O196</f>
        <v>0</v>
      </c>
      <c r="F3167" s="34">
        <f>'SOW Units'!G196</f>
        <v>59.53</v>
      </c>
      <c r="G3167" s="244">
        <f t="shared" si="661"/>
        <v>0</v>
      </c>
      <c r="H3167" s="85">
        <v>0</v>
      </c>
      <c r="I3167" s="360">
        <f t="shared" si="662"/>
        <v>0</v>
      </c>
      <c r="J3167" s="89">
        <v>0</v>
      </c>
      <c r="K3167" s="244">
        <f t="shared" si="660"/>
        <v>0</v>
      </c>
      <c r="L3167" s="93">
        <f t="shared" si="663"/>
        <v>0</v>
      </c>
      <c r="M3167" s="375">
        <f t="shared" si="664"/>
        <v>0</v>
      </c>
      <c r="N3167" s="225" t="b">
        <f t="shared" si="665"/>
        <v>0</v>
      </c>
      <c r="O3167" s="36"/>
      <c r="P3167" s="36"/>
      <c r="Q3167" s="36"/>
      <c r="R3167" s="36"/>
    </row>
    <row r="3168" spans="1:18" s="8" customFormat="1" ht="17.25" hidden="1" customHeight="1" x14ac:dyDescent="0.35">
      <c r="A3168" s="253" t="str">
        <f>'SOW Units'!B197</f>
        <v>9.C.</v>
      </c>
      <c r="B3168" s="560" t="str">
        <f>IF('SOW Units'!C197="","",'SOW Units'!C197)</f>
        <v>AIR ANALYSIS</v>
      </c>
      <c r="C3168" s="561"/>
      <c r="D3168" s="206" t="str">
        <f>IF('SOW Units'!E197="","",'SOW Units'!E197)</f>
        <v/>
      </c>
      <c r="E3168" s="207"/>
      <c r="F3168" s="194"/>
      <c r="G3168" s="243"/>
      <c r="H3168" s="208"/>
      <c r="I3168" s="359"/>
      <c r="J3168" s="196"/>
      <c r="K3168" s="243"/>
      <c r="L3168" s="209"/>
      <c r="M3168" s="374"/>
      <c r="N3168" s="225" t="b">
        <f t="shared" si="665"/>
        <v>0</v>
      </c>
      <c r="O3168" s="36"/>
      <c r="P3168" s="36"/>
      <c r="Q3168" s="36"/>
      <c r="R3168" s="36"/>
    </row>
    <row r="3169" spans="1:18" s="8" customFormat="1" ht="16.5" hidden="1" customHeight="1" x14ac:dyDescent="0.35">
      <c r="A3169" s="122" t="str">
        <f>'SOW Units'!B198</f>
        <v>9-68.</v>
      </c>
      <c r="B3169" s="542" t="str">
        <f>IF('SOW Units'!C198="","",'SOW Units'!C198)</f>
        <v>Air, Total Petroleum Hydrocarbons (EPA Method 18 or TO-3)</v>
      </c>
      <c r="C3169" s="543"/>
      <c r="D3169" s="57" t="str">
        <f>IF('SOW Units'!E198="","",'SOW Units'!E198)</f>
        <v>Per Sample</v>
      </c>
      <c r="E3169" s="82">
        <f>'SOW Units'!O198</f>
        <v>0</v>
      </c>
      <c r="F3169" s="34">
        <f>'SOW Units'!G198</f>
        <v>84.89</v>
      </c>
      <c r="G3169" s="244">
        <f t="shared" ref="G3169:G3172" si="666">$F3169*E3169</f>
        <v>0</v>
      </c>
      <c r="H3169" s="85">
        <v>0</v>
      </c>
      <c r="I3169" s="360">
        <f t="shared" ref="I3169:I3172" si="667">H3169*F3169</f>
        <v>0</v>
      </c>
      <c r="J3169" s="89">
        <v>0</v>
      </c>
      <c r="K3169" s="244">
        <f t="shared" si="660"/>
        <v>0</v>
      </c>
      <c r="L3169" s="93">
        <f t="shared" ref="L3169:L3172" si="668">E3169-H3169-J3169</f>
        <v>0</v>
      </c>
      <c r="M3169" s="375">
        <f t="shared" ref="M3169:M3172" si="669">G3169-I3169-K3169</f>
        <v>0</v>
      </c>
      <c r="N3169" s="225" t="b">
        <f t="shared" si="665"/>
        <v>0</v>
      </c>
      <c r="O3169" s="36"/>
      <c r="P3169" s="36"/>
      <c r="Q3169" s="36"/>
      <c r="R3169" s="36"/>
    </row>
    <row r="3170" spans="1:18" s="8" customFormat="1" ht="16.5" hidden="1" customHeight="1" x14ac:dyDescent="0.35">
      <c r="A3170" s="122" t="str">
        <f>'SOW Units'!B199</f>
        <v>9-69.</v>
      </c>
      <c r="B3170" s="542" t="str">
        <f>IF('SOW Units'!C199="","",'SOW Units'!C199)</f>
        <v>Air, Volatile Organic Aromatics (EPA Method TO-15)</v>
      </c>
      <c r="C3170" s="543"/>
      <c r="D3170" s="57" t="str">
        <f>IF('SOW Units'!E199="","",'SOW Units'!E199)</f>
        <v>Per Sample</v>
      </c>
      <c r="E3170" s="82">
        <f>'SOW Units'!O199</f>
        <v>0</v>
      </c>
      <c r="F3170" s="34">
        <f>'SOW Units'!G199</f>
        <v>176.4</v>
      </c>
      <c r="G3170" s="244">
        <f t="shared" si="666"/>
        <v>0</v>
      </c>
      <c r="H3170" s="85">
        <v>0</v>
      </c>
      <c r="I3170" s="360">
        <f t="shared" si="667"/>
        <v>0</v>
      </c>
      <c r="J3170" s="89">
        <v>0</v>
      </c>
      <c r="K3170" s="244">
        <f t="shared" si="660"/>
        <v>0</v>
      </c>
      <c r="L3170" s="93">
        <f t="shared" si="668"/>
        <v>0</v>
      </c>
      <c r="M3170" s="375">
        <f t="shared" si="669"/>
        <v>0</v>
      </c>
      <c r="N3170" s="225" t="b">
        <f t="shared" si="665"/>
        <v>0</v>
      </c>
      <c r="O3170" s="36"/>
      <c r="P3170" s="36"/>
      <c r="Q3170" s="36"/>
      <c r="R3170" s="36"/>
    </row>
    <row r="3171" spans="1:18" s="8" customFormat="1" ht="16.5" hidden="1" customHeight="1" x14ac:dyDescent="0.35">
      <c r="A3171" s="122" t="str">
        <f>'SOW Units'!B200</f>
        <v>9-70.</v>
      </c>
      <c r="B3171" s="542" t="str">
        <f>IF('SOW Units'!C200="","",'SOW Units'!C200)</f>
        <v>Air, Polycyclic Aromatic Hydrocarbons (EPA Method TO-13)</v>
      </c>
      <c r="C3171" s="543"/>
      <c r="D3171" s="57" t="str">
        <f>IF('SOW Units'!E200="","",'SOW Units'!E200)</f>
        <v>Per Sample</v>
      </c>
      <c r="E3171" s="82">
        <f>'SOW Units'!O200</f>
        <v>0</v>
      </c>
      <c r="F3171" s="34">
        <f>'SOW Units'!G200</f>
        <v>170.88</v>
      </c>
      <c r="G3171" s="244">
        <f t="shared" si="666"/>
        <v>0</v>
      </c>
      <c r="H3171" s="85">
        <v>0</v>
      </c>
      <c r="I3171" s="360">
        <f t="shared" si="667"/>
        <v>0</v>
      </c>
      <c r="J3171" s="89">
        <v>0</v>
      </c>
      <c r="K3171" s="244">
        <f t="shared" si="660"/>
        <v>0</v>
      </c>
      <c r="L3171" s="93">
        <f t="shared" si="668"/>
        <v>0</v>
      </c>
      <c r="M3171" s="375">
        <f t="shared" si="669"/>
        <v>0</v>
      </c>
      <c r="N3171" s="225" t="b">
        <f t="shared" si="665"/>
        <v>0</v>
      </c>
      <c r="O3171" s="36"/>
      <c r="P3171" s="36"/>
      <c r="Q3171" s="36"/>
      <c r="R3171" s="36"/>
    </row>
    <row r="3172" spans="1:18" s="8" customFormat="1" ht="16.5" hidden="1" customHeight="1" x14ac:dyDescent="0.35">
      <c r="A3172" s="122" t="str">
        <f>'SOW Units'!B201</f>
        <v>9-71.</v>
      </c>
      <c r="B3172" s="542" t="str">
        <f>IF('SOW Units'!C201="","",'SOW Units'!C201)</f>
        <v>Air, Volatile Organic Compounds (EPA Method TO-17)</v>
      </c>
      <c r="C3172" s="543"/>
      <c r="D3172" s="57" t="str">
        <f>IF('SOW Units'!E201="","",'SOW Units'!E201)</f>
        <v>Per Sample</v>
      </c>
      <c r="E3172" s="82">
        <f>'SOW Units'!O201</f>
        <v>0</v>
      </c>
      <c r="F3172" s="34">
        <f>'SOW Units'!G201</f>
        <v>286.64999999999998</v>
      </c>
      <c r="G3172" s="244">
        <f t="shared" si="666"/>
        <v>0</v>
      </c>
      <c r="H3172" s="85">
        <v>0</v>
      </c>
      <c r="I3172" s="360">
        <f t="shared" si="667"/>
        <v>0</v>
      </c>
      <c r="J3172" s="89">
        <v>0</v>
      </c>
      <c r="K3172" s="244">
        <f t="shared" si="660"/>
        <v>0</v>
      </c>
      <c r="L3172" s="93">
        <f t="shared" si="668"/>
        <v>0</v>
      </c>
      <c r="M3172" s="375">
        <f t="shared" si="669"/>
        <v>0</v>
      </c>
      <c r="N3172" s="225" t="b">
        <f t="shared" si="665"/>
        <v>0</v>
      </c>
      <c r="O3172" s="36"/>
      <c r="P3172" s="36"/>
      <c r="Q3172" s="36"/>
      <c r="R3172" s="36"/>
    </row>
    <row r="3173" spans="1:18" s="8" customFormat="1" ht="17.25" hidden="1" customHeight="1" x14ac:dyDescent="0.35">
      <c r="A3173" s="253" t="str">
        <f>'SOW Units'!B202</f>
        <v>9.D.</v>
      </c>
      <c r="B3173" s="560" t="str">
        <f>IF('SOW Units'!C202="","",'SOW Units'!C202)</f>
        <v>PRODUCT ANALYSIS</v>
      </c>
      <c r="C3173" s="561"/>
      <c r="D3173" s="206" t="str">
        <f>IF('SOW Units'!E202="","",'SOW Units'!E202)</f>
        <v/>
      </c>
      <c r="E3173" s="207"/>
      <c r="F3173" s="194"/>
      <c r="G3173" s="243"/>
      <c r="H3173" s="208"/>
      <c r="I3173" s="359"/>
      <c r="J3173" s="196"/>
      <c r="K3173" s="243"/>
      <c r="L3173" s="209"/>
      <c r="M3173" s="374"/>
      <c r="N3173" s="225" t="b">
        <f t="shared" si="665"/>
        <v>0</v>
      </c>
      <c r="O3173" s="36"/>
      <c r="P3173" s="36"/>
      <c r="Q3173" s="36"/>
      <c r="R3173" s="36"/>
    </row>
    <row r="3174" spans="1:18" s="8" customFormat="1" ht="32.25" hidden="1" customHeight="1" x14ac:dyDescent="0.35">
      <c r="A3174" s="122" t="str">
        <f>'SOW Units'!B203</f>
        <v>9-72.</v>
      </c>
      <c r="B3174" s="542" t="str">
        <f>IF('SOW Units'!C203="","",'SOW Units'!C203)</f>
        <v>Product, C3-C44 Hydrocarbon Fingerprint, Gasoline PIANO [paraffins, isoparaffins, aromatics, naphthenes and olefins], alkanes and isoalkanes (ASTM D3328 High Resolution GC/FID)</v>
      </c>
      <c r="C3174" s="543"/>
      <c r="D3174" s="57" t="str">
        <f>IF('SOW Units'!E203="","",'SOW Units'!E203)</f>
        <v>Per Sample</v>
      </c>
      <c r="E3174" s="82">
        <f>'SOW Units'!O203</f>
        <v>0</v>
      </c>
      <c r="F3174" s="34">
        <f>'SOW Units'!G203</f>
        <v>266.24</v>
      </c>
      <c r="G3174" s="244">
        <f t="shared" ref="G3174:G3175" si="670">$F3174*E3174</f>
        <v>0</v>
      </c>
      <c r="H3174" s="85">
        <v>0</v>
      </c>
      <c r="I3174" s="360">
        <f t="shared" ref="I3174:I3175" si="671">H3174*F3174</f>
        <v>0</v>
      </c>
      <c r="J3174" s="89">
        <v>0</v>
      </c>
      <c r="K3174" s="244">
        <f t="shared" si="660"/>
        <v>0</v>
      </c>
      <c r="L3174" s="93">
        <f t="shared" ref="L3174:L3175" si="672">E3174-H3174-J3174</f>
        <v>0</v>
      </c>
      <c r="M3174" s="375">
        <f t="shared" ref="M3174:M3175" si="673">G3174-I3174-K3174</f>
        <v>0</v>
      </c>
      <c r="N3174" s="225" t="b">
        <f t="shared" si="665"/>
        <v>0</v>
      </c>
      <c r="O3174" s="36"/>
      <c r="P3174" s="36"/>
      <c r="Q3174" s="36"/>
      <c r="R3174" s="36"/>
    </row>
    <row r="3175" spans="1:18" s="8" customFormat="1" ht="32.25" hidden="1" customHeight="1" x14ac:dyDescent="0.35">
      <c r="A3175" s="122" t="str">
        <f>'SOW Units'!B204</f>
        <v>9-73.</v>
      </c>
      <c r="B3175" s="542" t="str">
        <f>IF('SOW Units'!C204="","",'SOW Units'!C204)</f>
        <v>Product, GC/MS Full Scan, alkanes, isoalkanes, cycloalkanes, aromatics, bicyclane, sterane, and terpane biomarkers (ASTM D5739 High Resolution GC/MS)</v>
      </c>
      <c r="C3175" s="543"/>
      <c r="D3175" s="57" t="str">
        <f>IF('SOW Units'!E204="","",'SOW Units'!E204)</f>
        <v>Per Sample</v>
      </c>
      <c r="E3175" s="82">
        <f>'SOW Units'!O204</f>
        <v>0</v>
      </c>
      <c r="F3175" s="34">
        <f>'SOW Units'!G204</f>
        <v>363.82</v>
      </c>
      <c r="G3175" s="244">
        <f t="shared" si="670"/>
        <v>0</v>
      </c>
      <c r="H3175" s="85">
        <v>0</v>
      </c>
      <c r="I3175" s="360">
        <f t="shared" si="671"/>
        <v>0</v>
      </c>
      <c r="J3175" s="89">
        <v>0</v>
      </c>
      <c r="K3175" s="244">
        <f t="shared" si="660"/>
        <v>0</v>
      </c>
      <c r="L3175" s="93">
        <f t="shared" si="672"/>
        <v>0</v>
      </c>
      <c r="M3175" s="375">
        <f t="shared" si="673"/>
        <v>0</v>
      </c>
      <c r="N3175" s="225" t="b">
        <f t="shared" si="665"/>
        <v>0</v>
      </c>
      <c r="O3175" s="36"/>
      <c r="P3175" s="36"/>
      <c r="Q3175" s="36"/>
      <c r="R3175" s="36"/>
    </row>
    <row r="3176" spans="1:18" s="8" customFormat="1" ht="17.25" hidden="1" customHeight="1" x14ac:dyDescent="0.35">
      <c r="A3176" s="253" t="str">
        <f>'SOW Units'!B205</f>
        <v>9.E.</v>
      </c>
      <c r="B3176" s="560" t="str">
        <f>IF('SOW Units'!C205="","",'SOW Units'!C205)</f>
        <v>OTHER ANALYSIS</v>
      </c>
      <c r="C3176" s="561"/>
      <c r="D3176" s="206" t="str">
        <f>IF('SOW Units'!E205="","",'SOW Units'!E205)</f>
        <v/>
      </c>
      <c r="E3176" s="207"/>
      <c r="F3176" s="194"/>
      <c r="G3176" s="243"/>
      <c r="H3176" s="208"/>
      <c r="I3176" s="359"/>
      <c r="J3176" s="196"/>
      <c r="K3176" s="243"/>
      <c r="L3176" s="209"/>
      <c r="M3176" s="374"/>
      <c r="N3176" s="225" t="b">
        <f t="shared" si="665"/>
        <v>0</v>
      </c>
      <c r="O3176" s="36"/>
      <c r="P3176" s="36"/>
      <c r="Q3176" s="36"/>
      <c r="R3176" s="36"/>
    </row>
    <row r="3177" spans="1:18" s="8" customFormat="1" ht="84" hidden="1" customHeight="1" x14ac:dyDescent="0.35">
      <c r="A3177" s="122" t="str">
        <f>'SOW Units'!B206</f>
        <v>9-75.</v>
      </c>
      <c r="B3177" s="542" t="str">
        <f>IF('SOW Units'!C206="","",'SOW Units'!C206)</f>
        <v>Additional Laboratory % Surcharge authorized in the ATC contract for 7 Day Turnaround. The price should be a total of all standard costs for analysis receiving 7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3177" s="543"/>
      <c r="D3177" s="57" t="str">
        <f>IF('SOW Units'!E206="","",'SOW Units'!E206)</f>
        <v>Percent
Surcharge</v>
      </c>
      <c r="E3177" s="82">
        <f>'SOW Units'!O206</f>
        <v>0</v>
      </c>
      <c r="F3177" s="34">
        <f>'SOW Units'!G206</f>
        <v>0</v>
      </c>
      <c r="G3177" s="244">
        <f t="shared" ref="G3177:G3179" si="674">$F3177*E3177</f>
        <v>0</v>
      </c>
      <c r="H3177" s="85">
        <v>0</v>
      </c>
      <c r="I3177" s="360">
        <f t="shared" ref="I3177:I3179" si="675">H3177*F3177</f>
        <v>0</v>
      </c>
      <c r="J3177" s="89">
        <v>0</v>
      </c>
      <c r="K3177" s="244">
        <f t="shared" ref="K3177:K3239" si="676">$F3177*J3177</f>
        <v>0</v>
      </c>
      <c r="L3177" s="93">
        <f t="shared" ref="L3177:L3179" si="677">E3177-H3177-J3177</f>
        <v>0</v>
      </c>
      <c r="M3177" s="375">
        <f t="shared" ref="M3177:M3179" si="678">G3177-I3177-K3177</f>
        <v>0</v>
      </c>
      <c r="N3177" s="225" t="b">
        <f t="shared" si="665"/>
        <v>0</v>
      </c>
      <c r="O3177" s="36"/>
      <c r="P3177" s="36"/>
      <c r="Q3177" s="36"/>
      <c r="R3177" s="36"/>
    </row>
    <row r="3178" spans="1:18" s="8" customFormat="1" ht="84" hidden="1" customHeight="1" x14ac:dyDescent="0.35">
      <c r="A3178" s="122" t="str">
        <f>'SOW Units'!B207</f>
        <v>9-76.</v>
      </c>
      <c r="B3178" s="542" t="str">
        <f>IF('SOW Units'!C207="","",'SOW Units'!C207)</f>
        <v>Additional Laboratory % Surcharge authorized in the ATC contract for 3 Day Turnaround. The price should be a total of all standard costs for analysis receiving 3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3178" s="543"/>
      <c r="D3178" s="57" t="str">
        <f>IF('SOW Units'!E207="","",'SOW Units'!E207)</f>
        <v>Percent
Surcharge</v>
      </c>
      <c r="E3178" s="82">
        <f>'SOW Units'!O207</f>
        <v>0</v>
      </c>
      <c r="F3178" s="34">
        <f>'SOW Units'!G207</f>
        <v>0.5</v>
      </c>
      <c r="G3178" s="244">
        <f t="shared" si="674"/>
        <v>0</v>
      </c>
      <c r="H3178" s="85">
        <v>0</v>
      </c>
      <c r="I3178" s="360">
        <f t="shared" si="675"/>
        <v>0</v>
      </c>
      <c r="J3178" s="89">
        <v>0</v>
      </c>
      <c r="K3178" s="244">
        <f t="shared" si="676"/>
        <v>0</v>
      </c>
      <c r="L3178" s="93">
        <f t="shared" si="677"/>
        <v>0</v>
      </c>
      <c r="M3178" s="375">
        <f t="shared" si="678"/>
        <v>0</v>
      </c>
      <c r="N3178" s="225" t="b">
        <f t="shared" si="665"/>
        <v>0</v>
      </c>
      <c r="O3178" s="36"/>
      <c r="P3178" s="36"/>
      <c r="Q3178" s="36"/>
      <c r="R3178" s="36"/>
    </row>
    <row r="3179" spans="1:18" s="8" customFormat="1" ht="84" hidden="1" customHeight="1" x14ac:dyDescent="0.35">
      <c r="A3179" s="122" t="str">
        <f>'SOW Units'!B208</f>
        <v>9-77.</v>
      </c>
      <c r="B3179" s="542" t="str">
        <f>IF('SOW Units'!C208="","",'SOW Units'!C208)</f>
        <v>Additional Laboratory % Surcharge authorized in the ATC contract for 1 Day Turnaround. The price should be a total of all standard costs for analysis receiving 1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3179" s="543"/>
      <c r="D3179" s="57" t="str">
        <f>IF('SOW Units'!E208="","",'SOW Units'!E208)</f>
        <v>Percent
Surcharge</v>
      </c>
      <c r="E3179" s="82">
        <f>'SOW Units'!O208</f>
        <v>0</v>
      </c>
      <c r="F3179" s="34">
        <f>'SOW Units'!G208</f>
        <v>1</v>
      </c>
      <c r="G3179" s="244">
        <f t="shared" si="674"/>
        <v>0</v>
      </c>
      <c r="H3179" s="85">
        <v>0</v>
      </c>
      <c r="I3179" s="360">
        <f t="shared" si="675"/>
        <v>0</v>
      </c>
      <c r="J3179" s="89">
        <v>0</v>
      </c>
      <c r="K3179" s="244">
        <f t="shared" si="676"/>
        <v>0</v>
      </c>
      <c r="L3179" s="93">
        <f t="shared" si="677"/>
        <v>0</v>
      </c>
      <c r="M3179" s="375">
        <f t="shared" si="678"/>
        <v>0</v>
      </c>
      <c r="N3179" s="225" t="b">
        <f t="shared" si="665"/>
        <v>0</v>
      </c>
      <c r="O3179" s="36"/>
      <c r="P3179" s="36"/>
      <c r="Q3179" s="36"/>
      <c r="R3179" s="36"/>
    </row>
    <row r="3180" spans="1:18" s="8" customFormat="1" ht="17.25" hidden="1" customHeight="1" x14ac:dyDescent="0.35">
      <c r="A3180" s="253" t="str">
        <f>'SOW Units'!B209</f>
        <v>10.</v>
      </c>
      <c r="B3180" s="560" t="str">
        <f>IF('SOW Units'!C209="","",'SOW Units'!C209)</f>
        <v>SOIL SOURCE REMOVAL RELATED</v>
      </c>
      <c r="C3180" s="561"/>
      <c r="D3180" s="206" t="str">
        <f>IF('SOW Units'!E209="","",'SOW Units'!E209)</f>
        <v/>
      </c>
      <c r="E3180" s="207"/>
      <c r="F3180" s="194"/>
      <c r="G3180" s="243"/>
      <c r="H3180" s="208"/>
      <c r="I3180" s="359"/>
      <c r="J3180" s="196"/>
      <c r="K3180" s="243"/>
      <c r="L3180" s="209"/>
      <c r="M3180" s="374"/>
      <c r="N3180" s="225" t="b">
        <f t="shared" si="665"/>
        <v>0</v>
      </c>
      <c r="O3180" s="36"/>
      <c r="P3180" s="36"/>
      <c r="Q3180" s="36"/>
      <c r="R3180" s="36"/>
    </row>
    <row r="3181" spans="1:18" s="8" customFormat="1" ht="16.5" hidden="1" customHeight="1" x14ac:dyDescent="0.35">
      <c r="A3181" s="122" t="str">
        <f>'SOW Units'!B210</f>
        <v>10-1.a.</v>
      </c>
      <c r="B3181" s="542" t="str">
        <f>IF('SOW Units'!C210="","",'SOW Units'!C210)</f>
        <v>Sheet Piling Installation for ≤  20 feet deep Excavation</v>
      </c>
      <c r="C3181" s="543"/>
      <c r="D3181" s="57" t="str">
        <f>IF('SOW Units'!E210="","",'SOW Units'!E210)</f>
        <v>Per Sq. Foot</v>
      </c>
      <c r="E3181" s="82">
        <f>'SOW Units'!O210</f>
        <v>0</v>
      </c>
      <c r="F3181" s="34">
        <f>'SOW Units'!G210</f>
        <v>35</v>
      </c>
      <c r="G3181" s="244">
        <f t="shared" ref="G3181:G3209" si="679">$F3181*E3181</f>
        <v>0</v>
      </c>
      <c r="H3181" s="85">
        <v>0</v>
      </c>
      <c r="I3181" s="360">
        <f t="shared" ref="I3181:I3209" si="680">H3181*F3181</f>
        <v>0</v>
      </c>
      <c r="J3181" s="89">
        <v>0</v>
      </c>
      <c r="K3181" s="244">
        <f t="shared" si="676"/>
        <v>0</v>
      </c>
      <c r="L3181" s="93">
        <f t="shared" ref="L3181:L3209" si="681">E3181-H3181-J3181</f>
        <v>0</v>
      </c>
      <c r="M3181" s="375">
        <f t="shared" ref="M3181:M3209" si="682">G3181-I3181-K3181</f>
        <v>0</v>
      </c>
      <c r="N3181" s="225" t="b">
        <f t="shared" si="665"/>
        <v>0</v>
      </c>
      <c r="O3181" s="36"/>
      <c r="P3181" s="36"/>
      <c r="Q3181" s="36"/>
      <c r="R3181" s="36"/>
    </row>
    <row r="3182" spans="1:18" s="9" customFormat="1" ht="16.5" hidden="1" customHeight="1" x14ac:dyDescent="0.35">
      <c r="A3182" s="122" t="str">
        <f>'SOW Units'!B211</f>
        <v>10-1.b.</v>
      </c>
      <c r="B3182" s="542" t="str">
        <f>IF('SOW Units'!C211="","",'SOW Units'!C211)</f>
        <v>Sheet Piling Rental for ≤  20 feet deep Excavation</v>
      </c>
      <c r="C3182" s="543"/>
      <c r="D3182" s="57" t="str">
        <f>IF('SOW Units'!E211="","",'SOW Units'!E211)</f>
        <v>Per Sq. Foot/Day</v>
      </c>
      <c r="E3182" s="82">
        <f>'SOW Units'!O211</f>
        <v>0</v>
      </c>
      <c r="F3182" s="34">
        <f>'SOW Units'!G211</f>
        <v>6</v>
      </c>
      <c r="G3182" s="244">
        <f t="shared" si="679"/>
        <v>0</v>
      </c>
      <c r="H3182" s="85">
        <v>0</v>
      </c>
      <c r="I3182" s="360">
        <f t="shared" si="680"/>
        <v>0</v>
      </c>
      <c r="J3182" s="89">
        <v>0</v>
      </c>
      <c r="K3182" s="244">
        <f t="shared" si="676"/>
        <v>0</v>
      </c>
      <c r="L3182" s="93">
        <f t="shared" si="681"/>
        <v>0</v>
      </c>
      <c r="M3182" s="375">
        <f t="shared" si="682"/>
        <v>0</v>
      </c>
      <c r="N3182" s="225" t="b">
        <f t="shared" si="665"/>
        <v>0</v>
      </c>
      <c r="O3182" s="45"/>
      <c r="P3182" s="45"/>
      <c r="Q3182" s="45"/>
      <c r="R3182" s="45"/>
    </row>
    <row r="3183" spans="1:18" s="8" customFormat="1" ht="16.5" hidden="1" customHeight="1" x14ac:dyDescent="0.35">
      <c r="A3183" s="122" t="str">
        <f>'SOW Units'!B212</f>
        <v>10-1.c.</v>
      </c>
      <c r="B3183" s="542" t="str">
        <f>IF('SOW Units'!C212="","",'SOW Units'!C212)</f>
        <v>Sheet Piling Rental for ≤  20 feet deep Excavation</v>
      </c>
      <c r="C3183" s="543"/>
      <c r="D3183" s="252" t="str">
        <f>IF('SOW Units'!E212="","",'SOW Units'!E212)</f>
        <v>Per Sq. Foot/Week</v>
      </c>
      <c r="E3183" s="82">
        <f>'SOW Units'!O212</f>
        <v>0</v>
      </c>
      <c r="F3183" s="34">
        <f>'SOW Units'!G212</f>
        <v>10.5</v>
      </c>
      <c r="G3183" s="244">
        <f t="shared" si="679"/>
        <v>0</v>
      </c>
      <c r="H3183" s="85">
        <v>0</v>
      </c>
      <c r="I3183" s="360">
        <f t="shared" si="680"/>
        <v>0</v>
      </c>
      <c r="J3183" s="89">
        <v>0</v>
      </c>
      <c r="K3183" s="244">
        <f t="shared" si="676"/>
        <v>0</v>
      </c>
      <c r="L3183" s="93">
        <f t="shared" si="681"/>
        <v>0</v>
      </c>
      <c r="M3183" s="375">
        <f t="shared" si="682"/>
        <v>0</v>
      </c>
      <c r="N3183" s="225" t="b">
        <f t="shared" si="665"/>
        <v>0</v>
      </c>
      <c r="O3183" s="36"/>
      <c r="P3183" s="36"/>
      <c r="Q3183" s="36"/>
      <c r="R3183" s="36"/>
    </row>
    <row r="3184" spans="1:18" s="8" customFormat="1" ht="16.5" hidden="1" customHeight="1" x14ac:dyDescent="0.35">
      <c r="A3184" s="122" t="str">
        <f>'SOW Units'!B213</f>
        <v>10-1.d.</v>
      </c>
      <c r="B3184" s="542" t="str">
        <f>IF('SOW Units'!C213="","",'SOW Units'!C213)</f>
        <v>Sheet Piling Rental for ≤  20 feet deep Excavation</v>
      </c>
      <c r="C3184" s="543"/>
      <c r="D3184" s="252" t="str">
        <f>IF('SOW Units'!E213="","",'SOW Units'!E213)</f>
        <v>Per Sq. Foot/Month</v>
      </c>
      <c r="E3184" s="82">
        <f>'SOW Units'!O213</f>
        <v>0</v>
      </c>
      <c r="F3184" s="34">
        <f>'SOW Units'!G213</f>
        <v>15.43</v>
      </c>
      <c r="G3184" s="244">
        <f t="shared" si="679"/>
        <v>0</v>
      </c>
      <c r="H3184" s="85">
        <v>0</v>
      </c>
      <c r="I3184" s="360">
        <f t="shared" si="680"/>
        <v>0</v>
      </c>
      <c r="J3184" s="89">
        <v>0</v>
      </c>
      <c r="K3184" s="244">
        <f t="shared" si="676"/>
        <v>0</v>
      </c>
      <c r="L3184" s="93">
        <f t="shared" si="681"/>
        <v>0</v>
      </c>
      <c r="M3184" s="375">
        <f t="shared" si="682"/>
        <v>0</v>
      </c>
      <c r="N3184" s="225" t="b">
        <f t="shared" si="665"/>
        <v>0</v>
      </c>
      <c r="O3184" s="36"/>
      <c r="P3184" s="36"/>
      <c r="Q3184" s="36"/>
      <c r="R3184" s="36"/>
    </row>
    <row r="3185" spans="1:18" s="8" customFormat="1" ht="16.5" hidden="1" customHeight="1" x14ac:dyDescent="0.35">
      <c r="A3185" s="122" t="str">
        <f>'SOW Units'!B214</f>
        <v>10-2.a.</v>
      </c>
      <c r="B3185" s="542" t="str">
        <f>IF('SOW Units'!C214="","",'SOW Units'!C214)</f>
        <v>Sheet Piling Installation for &gt; 20 feet deep Excavation</v>
      </c>
      <c r="C3185" s="543"/>
      <c r="D3185" s="57" t="str">
        <f>IF('SOW Units'!E214="","",'SOW Units'!E214)</f>
        <v>Per Sq. Foot</v>
      </c>
      <c r="E3185" s="82">
        <f>'SOW Units'!O214</f>
        <v>0</v>
      </c>
      <c r="F3185" s="34">
        <f>'SOW Units'!G214</f>
        <v>40.79</v>
      </c>
      <c r="G3185" s="244">
        <f t="shared" si="679"/>
        <v>0</v>
      </c>
      <c r="H3185" s="85">
        <v>0</v>
      </c>
      <c r="I3185" s="360">
        <f t="shared" si="680"/>
        <v>0</v>
      </c>
      <c r="J3185" s="89">
        <v>0</v>
      </c>
      <c r="K3185" s="244">
        <f t="shared" si="676"/>
        <v>0</v>
      </c>
      <c r="L3185" s="93">
        <f t="shared" si="681"/>
        <v>0</v>
      </c>
      <c r="M3185" s="375">
        <f t="shared" si="682"/>
        <v>0</v>
      </c>
      <c r="N3185" s="225" t="b">
        <f t="shared" si="665"/>
        <v>0</v>
      </c>
      <c r="O3185" s="36"/>
      <c r="P3185" s="36"/>
      <c r="Q3185" s="36"/>
      <c r="R3185" s="36"/>
    </row>
    <row r="3186" spans="1:18" s="8" customFormat="1" ht="16.5" hidden="1" customHeight="1" x14ac:dyDescent="0.35">
      <c r="A3186" s="122" t="str">
        <f>'SOW Units'!B215</f>
        <v>10-2.b.</v>
      </c>
      <c r="B3186" s="542" t="str">
        <f>IF('SOW Units'!C215="","",'SOW Units'!C215)</f>
        <v>Sheet Piling Rental for &gt;  20 feet deep Excavation</v>
      </c>
      <c r="C3186" s="543"/>
      <c r="D3186" s="252" t="str">
        <f>IF('SOW Units'!E215="","",'SOW Units'!E215)</f>
        <v>Per Sq. Foot/Day</v>
      </c>
      <c r="E3186" s="82">
        <f>'SOW Units'!O215</f>
        <v>0</v>
      </c>
      <c r="F3186" s="34">
        <f>'SOW Units'!G215</f>
        <v>7</v>
      </c>
      <c r="G3186" s="244">
        <f t="shared" si="679"/>
        <v>0</v>
      </c>
      <c r="H3186" s="85">
        <v>0</v>
      </c>
      <c r="I3186" s="360">
        <f t="shared" si="680"/>
        <v>0</v>
      </c>
      <c r="J3186" s="89">
        <v>0</v>
      </c>
      <c r="K3186" s="244">
        <f t="shared" si="676"/>
        <v>0</v>
      </c>
      <c r="L3186" s="93">
        <f t="shared" si="681"/>
        <v>0</v>
      </c>
      <c r="M3186" s="375">
        <f t="shared" si="682"/>
        <v>0</v>
      </c>
      <c r="N3186" s="225" t="b">
        <f t="shared" si="665"/>
        <v>0</v>
      </c>
      <c r="O3186" s="36"/>
      <c r="P3186" s="36"/>
      <c r="Q3186" s="36"/>
      <c r="R3186" s="36"/>
    </row>
    <row r="3187" spans="1:18" s="9" customFormat="1" ht="16.5" hidden="1" customHeight="1" x14ac:dyDescent="0.35">
      <c r="A3187" s="122" t="str">
        <f>'SOW Units'!B216</f>
        <v>10-2.c.</v>
      </c>
      <c r="B3187" s="542" t="str">
        <f>IF('SOW Units'!C216="","",'SOW Units'!C216)</f>
        <v>Sheet Piling Rental for &gt;  20 feet deep Excavation</v>
      </c>
      <c r="C3187" s="543"/>
      <c r="D3187" s="252" t="str">
        <f>IF('SOW Units'!E216="","",'SOW Units'!E216)</f>
        <v>Per Sq. Foot/Week</v>
      </c>
      <c r="E3187" s="82">
        <f>'SOW Units'!O216</f>
        <v>0</v>
      </c>
      <c r="F3187" s="34">
        <f>'SOW Units'!G216</f>
        <v>11.02</v>
      </c>
      <c r="G3187" s="244">
        <f t="shared" si="679"/>
        <v>0</v>
      </c>
      <c r="H3187" s="85">
        <v>0</v>
      </c>
      <c r="I3187" s="360">
        <f t="shared" si="680"/>
        <v>0</v>
      </c>
      <c r="J3187" s="89">
        <v>0</v>
      </c>
      <c r="K3187" s="244">
        <f t="shared" si="676"/>
        <v>0</v>
      </c>
      <c r="L3187" s="93">
        <f t="shared" si="681"/>
        <v>0</v>
      </c>
      <c r="M3187" s="375">
        <f t="shared" si="682"/>
        <v>0</v>
      </c>
      <c r="N3187" s="225" t="b">
        <f t="shared" si="665"/>
        <v>0</v>
      </c>
      <c r="O3187" s="45"/>
      <c r="P3187" s="45"/>
      <c r="Q3187" s="45"/>
      <c r="R3187" s="45"/>
    </row>
    <row r="3188" spans="1:18" s="8" customFormat="1" ht="16.5" hidden="1" customHeight="1" x14ac:dyDescent="0.35">
      <c r="A3188" s="122" t="str">
        <f>'SOW Units'!B217</f>
        <v>10-2.d.</v>
      </c>
      <c r="B3188" s="542" t="str">
        <f>IF('SOW Units'!C217="","",'SOW Units'!C217)</f>
        <v>Sheet Piling Rental for &gt;  20 feet deep Excavation</v>
      </c>
      <c r="C3188" s="543"/>
      <c r="D3188" s="252" t="str">
        <f>IF('SOW Units'!E217="","",'SOW Units'!E217)</f>
        <v>Per Sq. Foot/Month</v>
      </c>
      <c r="E3188" s="82">
        <f>'SOW Units'!O217</f>
        <v>0</v>
      </c>
      <c r="F3188" s="34">
        <f>'SOW Units'!G217</f>
        <v>11.57</v>
      </c>
      <c r="G3188" s="244">
        <f t="shared" si="679"/>
        <v>0</v>
      </c>
      <c r="H3188" s="85">
        <v>0</v>
      </c>
      <c r="I3188" s="360">
        <f t="shared" si="680"/>
        <v>0</v>
      </c>
      <c r="J3188" s="89">
        <v>0</v>
      </c>
      <c r="K3188" s="244">
        <f t="shared" si="676"/>
        <v>0</v>
      </c>
      <c r="L3188" s="93">
        <f t="shared" si="681"/>
        <v>0</v>
      </c>
      <c r="M3188" s="375">
        <f t="shared" si="682"/>
        <v>0</v>
      </c>
      <c r="N3188" s="225" t="b">
        <f t="shared" si="665"/>
        <v>0</v>
      </c>
      <c r="O3188" s="36"/>
      <c r="P3188" s="36"/>
      <c r="Q3188" s="36"/>
      <c r="R3188" s="36"/>
    </row>
    <row r="3189" spans="1:18" s="8" customFormat="1" ht="16.5" hidden="1" customHeight="1" x14ac:dyDescent="0.35">
      <c r="A3189" s="122" t="str">
        <f>'SOW Units'!B218</f>
        <v>10-7.</v>
      </c>
      <c r="B3189" s="542" t="str">
        <f>IF('SOW Units'!C218="","",'SOW Units'!C218)</f>
        <v xml:space="preserve">Conventional Soil Excavation and Loading ≤ 300 cubic yards </v>
      </c>
      <c r="C3189" s="543"/>
      <c r="D3189" s="57" t="str">
        <f>IF('SOW Units'!E218="","",'SOW Units'!E218)</f>
        <v>Per Cubic Yard</v>
      </c>
      <c r="E3189" s="82">
        <f>'SOW Units'!O218</f>
        <v>0</v>
      </c>
      <c r="F3189" s="34">
        <f>'SOW Units'!G218</f>
        <v>45</v>
      </c>
      <c r="G3189" s="244">
        <f t="shared" si="679"/>
        <v>0</v>
      </c>
      <c r="H3189" s="85">
        <v>0</v>
      </c>
      <c r="I3189" s="360">
        <f t="shared" si="680"/>
        <v>0</v>
      </c>
      <c r="J3189" s="89">
        <v>0</v>
      </c>
      <c r="K3189" s="244">
        <f t="shared" si="676"/>
        <v>0</v>
      </c>
      <c r="L3189" s="93">
        <f t="shared" si="681"/>
        <v>0</v>
      </c>
      <c r="M3189" s="375">
        <f t="shared" si="682"/>
        <v>0</v>
      </c>
      <c r="N3189" s="225" t="b">
        <f t="shared" si="665"/>
        <v>0</v>
      </c>
      <c r="O3189" s="36"/>
      <c r="P3189" s="36"/>
      <c r="Q3189" s="36"/>
      <c r="R3189" s="36"/>
    </row>
    <row r="3190" spans="1:18" s="8" customFormat="1" ht="16.5" hidden="1" customHeight="1" x14ac:dyDescent="0.35">
      <c r="A3190" s="122" t="str">
        <f>'SOW Units'!B219</f>
        <v>10-8.</v>
      </c>
      <c r="B3190" s="542" t="str">
        <f>IF('SOW Units'!C219="","",'SOW Units'!C219)</f>
        <v>Conventional Soil Excavation and Loading &gt; 300 cubic yards</v>
      </c>
      <c r="C3190" s="543"/>
      <c r="D3190" s="57" t="str">
        <f>IF('SOW Units'!E219="","",'SOW Units'!E219)</f>
        <v>Per Cubic Yard</v>
      </c>
      <c r="E3190" s="82">
        <f>'SOW Units'!O219</f>
        <v>0</v>
      </c>
      <c r="F3190" s="34">
        <f>'SOW Units'!G219</f>
        <v>40</v>
      </c>
      <c r="G3190" s="244">
        <f t="shared" si="679"/>
        <v>0</v>
      </c>
      <c r="H3190" s="85">
        <v>0</v>
      </c>
      <c r="I3190" s="360">
        <f t="shared" si="680"/>
        <v>0</v>
      </c>
      <c r="J3190" s="89">
        <v>0</v>
      </c>
      <c r="K3190" s="244">
        <f t="shared" si="676"/>
        <v>0</v>
      </c>
      <c r="L3190" s="93">
        <f t="shared" si="681"/>
        <v>0</v>
      </c>
      <c r="M3190" s="375">
        <f t="shared" si="682"/>
        <v>0</v>
      </c>
      <c r="N3190" s="225" t="b">
        <f t="shared" si="665"/>
        <v>0</v>
      </c>
      <c r="O3190" s="36"/>
      <c r="P3190" s="36"/>
      <c r="Q3190" s="36"/>
      <c r="R3190" s="36"/>
    </row>
    <row r="3191" spans="1:18" s="8" customFormat="1" ht="16.5" hidden="1" customHeight="1" x14ac:dyDescent="0.35">
      <c r="A3191" s="122" t="str">
        <f>'SOW Units'!B220</f>
        <v>10-9.</v>
      </c>
      <c r="B3191" s="542" t="str">
        <f>IF('SOW Units'!C220="","",'SOW Units'!C220)</f>
        <v>LDA Excavation and Loading Without Casing ≤ 300 cubic yards</v>
      </c>
      <c r="C3191" s="543"/>
      <c r="D3191" s="57" t="str">
        <f>IF('SOW Units'!E220="","",'SOW Units'!E220)</f>
        <v>Per Cubic Yard</v>
      </c>
      <c r="E3191" s="82">
        <f>'SOW Units'!O220</f>
        <v>0</v>
      </c>
      <c r="F3191" s="34">
        <f>'SOW Units'!G220</f>
        <v>106.96</v>
      </c>
      <c r="G3191" s="244">
        <f t="shared" si="679"/>
        <v>0</v>
      </c>
      <c r="H3191" s="85">
        <v>0</v>
      </c>
      <c r="I3191" s="360">
        <f t="shared" si="680"/>
        <v>0</v>
      </c>
      <c r="J3191" s="89">
        <v>0</v>
      </c>
      <c r="K3191" s="244">
        <f t="shared" si="676"/>
        <v>0</v>
      </c>
      <c r="L3191" s="93">
        <f t="shared" si="681"/>
        <v>0</v>
      </c>
      <c r="M3191" s="375">
        <f t="shared" si="682"/>
        <v>0</v>
      </c>
      <c r="N3191" s="225" t="b">
        <f t="shared" si="665"/>
        <v>0</v>
      </c>
      <c r="O3191" s="36"/>
      <c r="P3191" s="36"/>
      <c r="Q3191" s="36"/>
      <c r="R3191" s="36"/>
    </row>
    <row r="3192" spans="1:18" s="8" customFormat="1" ht="16.5" hidden="1" customHeight="1" x14ac:dyDescent="0.35">
      <c r="A3192" s="122" t="str">
        <f>'SOW Units'!B221</f>
        <v>10-10.</v>
      </c>
      <c r="B3192" s="542" t="str">
        <f>IF('SOW Units'!C221="","",'SOW Units'!C221)</f>
        <v>LDA Excavation and Loading Without Casing &gt; 300 cubic yards</v>
      </c>
      <c r="C3192" s="543"/>
      <c r="D3192" s="57" t="str">
        <f>IF('SOW Units'!E221="","",'SOW Units'!E221)</f>
        <v>Per Cubic Yard</v>
      </c>
      <c r="E3192" s="82">
        <f>'SOW Units'!O221</f>
        <v>0</v>
      </c>
      <c r="F3192" s="34">
        <f>'SOW Units'!G221</f>
        <v>100.87</v>
      </c>
      <c r="G3192" s="244">
        <f t="shared" si="679"/>
        <v>0</v>
      </c>
      <c r="H3192" s="85">
        <v>0</v>
      </c>
      <c r="I3192" s="360">
        <f t="shared" si="680"/>
        <v>0</v>
      </c>
      <c r="J3192" s="89">
        <v>0</v>
      </c>
      <c r="K3192" s="244">
        <f t="shared" si="676"/>
        <v>0</v>
      </c>
      <c r="L3192" s="93">
        <f t="shared" si="681"/>
        <v>0</v>
      </c>
      <c r="M3192" s="375">
        <f t="shared" si="682"/>
        <v>0</v>
      </c>
      <c r="N3192" s="225" t="b">
        <f t="shared" si="665"/>
        <v>0</v>
      </c>
      <c r="O3192" s="36"/>
      <c r="P3192" s="36"/>
      <c r="Q3192" s="36"/>
      <c r="R3192" s="36"/>
    </row>
    <row r="3193" spans="1:18" s="8" customFormat="1" ht="16.5" hidden="1" customHeight="1" x14ac:dyDescent="0.35">
      <c r="A3193" s="122" t="str">
        <f>'SOW Units'!B222</f>
        <v>10-11.a.</v>
      </c>
      <c r="B3193" s="542" t="str">
        <f>IF('SOW Units'!C222="","",'SOW Units'!C222)</f>
        <v>LDA Excavation and Loading With Surface Casing ≤ 300 cubic yards</v>
      </c>
      <c r="C3193" s="543"/>
      <c r="D3193" s="57" t="str">
        <f>IF('SOW Units'!E222="","",'SOW Units'!E222)</f>
        <v>Per Cubic Yard</v>
      </c>
      <c r="E3193" s="82">
        <f>'SOW Units'!O222</f>
        <v>0</v>
      </c>
      <c r="F3193" s="34">
        <f>'SOW Units'!G222</f>
        <v>145.85</v>
      </c>
      <c r="G3193" s="244">
        <f t="shared" si="679"/>
        <v>0</v>
      </c>
      <c r="H3193" s="85">
        <v>0</v>
      </c>
      <c r="I3193" s="360">
        <f t="shared" si="680"/>
        <v>0</v>
      </c>
      <c r="J3193" s="89">
        <v>0</v>
      </c>
      <c r="K3193" s="244">
        <f t="shared" si="676"/>
        <v>0</v>
      </c>
      <c r="L3193" s="93">
        <f t="shared" si="681"/>
        <v>0</v>
      </c>
      <c r="M3193" s="375">
        <f t="shared" si="682"/>
        <v>0</v>
      </c>
      <c r="N3193" s="225" t="b">
        <f t="shared" si="665"/>
        <v>0</v>
      </c>
      <c r="O3193" s="36"/>
      <c r="P3193" s="36"/>
      <c r="Q3193" s="36"/>
      <c r="R3193" s="36"/>
    </row>
    <row r="3194" spans="1:18" s="8" customFormat="1" ht="16.5" hidden="1" customHeight="1" x14ac:dyDescent="0.35">
      <c r="A3194" s="122" t="str">
        <f>'SOW Units'!B223</f>
        <v>10-11.b.</v>
      </c>
      <c r="B3194" s="542" t="str">
        <f>IF('SOW Units'!C223="","",'SOW Units'!C223)</f>
        <v>LDA Excavation and Loading With Driven Casing &lt; 300 cubic yards</v>
      </c>
      <c r="C3194" s="543"/>
      <c r="D3194" s="57" t="str">
        <f>IF('SOW Units'!E223="","",'SOW Units'!E223)</f>
        <v>Per Cubic Yard</v>
      </c>
      <c r="E3194" s="82">
        <f>'SOW Units'!O223</f>
        <v>0</v>
      </c>
      <c r="F3194" s="34">
        <f>'SOW Units'!G223</f>
        <v>224.85</v>
      </c>
      <c r="G3194" s="244">
        <f t="shared" si="679"/>
        <v>0</v>
      </c>
      <c r="H3194" s="85">
        <v>0</v>
      </c>
      <c r="I3194" s="360">
        <f t="shared" si="680"/>
        <v>0</v>
      </c>
      <c r="J3194" s="89">
        <v>0</v>
      </c>
      <c r="K3194" s="244">
        <f t="shared" si="676"/>
        <v>0</v>
      </c>
      <c r="L3194" s="93">
        <f t="shared" si="681"/>
        <v>0</v>
      </c>
      <c r="M3194" s="375">
        <f t="shared" si="682"/>
        <v>0</v>
      </c>
      <c r="N3194" s="225" t="b">
        <f t="shared" si="665"/>
        <v>0</v>
      </c>
      <c r="O3194" s="36"/>
      <c r="P3194" s="36"/>
      <c r="Q3194" s="36"/>
      <c r="R3194" s="36"/>
    </row>
    <row r="3195" spans="1:18" s="8" customFormat="1" ht="16.5" hidden="1" customHeight="1" x14ac:dyDescent="0.35">
      <c r="A3195" s="122" t="str">
        <f>'SOW Units'!B224</f>
        <v>10-12.a.</v>
      </c>
      <c r="B3195" s="542" t="str">
        <f>IF('SOW Units'!C224="","",'SOW Units'!C224)</f>
        <v>LDA Excavation and Loading With Surface Casing &gt; 300 cubic yards</v>
      </c>
      <c r="C3195" s="543"/>
      <c r="D3195" s="57" t="str">
        <f>IF('SOW Units'!E224="","",'SOW Units'!E224)</f>
        <v>Per Cubic Yard</v>
      </c>
      <c r="E3195" s="82">
        <f>'SOW Units'!O224</f>
        <v>0</v>
      </c>
      <c r="F3195" s="34">
        <f>'SOW Units'!G224</f>
        <v>145.85</v>
      </c>
      <c r="G3195" s="244">
        <f t="shared" si="679"/>
        <v>0</v>
      </c>
      <c r="H3195" s="85">
        <v>0</v>
      </c>
      <c r="I3195" s="360">
        <f t="shared" si="680"/>
        <v>0</v>
      </c>
      <c r="J3195" s="89">
        <v>0</v>
      </c>
      <c r="K3195" s="244">
        <f t="shared" si="676"/>
        <v>0</v>
      </c>
      <c r="L3195" s="93">
        <f t="shared" si="681"/>
        <v>0</v>
      </c>
      <c r="M3195" s="375">
        <f t="shared" si="682"/>
        <v>0</v>
      </c>
      <c r="N3195" s="225" t="b">
        <f t="shared" si="665"/>
        <v>0</v>
      </c>
      <c r="O3195" s="36"/>
      <c r="P3195" s="36"/>
      <c r="Q3195" s="36"/>
      <c r="R3195" s="36"/>
    </row>
    <row r="3196" spans="1:18" s="8" customFormat="1" ht="16.5" hidden="1" customHeight="1" x14ac:dyDescent="0.35">
      <c r="A3196" s="122" t="str">
        <f>'SOW Units'!B225</f>
        <v>10-12.b.</v>
      </c>
      <c r="B3196" s="542" t="str">
        <f>IF('SOW Units'!C225="","",'SOW Units'!C225)</f>
        <v>LDA Excavation and Loading With Driven Casing &gt; 300 cubic yards</v>
      </c>
      <c r="C3196" s="543"/>
      <c r="D3196" s="57" t="str">
        <f>IF('SOW Units'!E225="","",'SOW Units'!E225)</f>
        <v>Per Cubic Yard</v>
      </c>
      <c r="E3196" s="82">
        <f>'SOW Units'!O225</f>
        <v>0</v>
      </c>
      <c r="F3196" s="34">
        <f>'SOW Units'!G225</f>
        <v>200.55</v>
      </c>
      <c r="G3196" s="244">
        <f t="shared" si="679"/>
        <v>0</v>
      </c>
      <c r="H3196" s="85">
        <v>0</v>
      </c>
      <c r="I3196" s="360">
        <f t="shared" si="680"/>
        <v>0</v>
      </c>
      <c r="J3196" s="89">
        <v>0</v>
      </c>
      <c r="K3196" s="244">
        <f t="shared" si="676"/>
        <v>0</v>
      </c>
      <c r="L3196" s="93">
        <f t="shared" si="681"/>
        <v>0</v>
      </c>
      <c r="M3196" s="375">
        <f t="shared" si="682"/>
        <v>0</v>
      </c>
      <c r="N3196" s="225" t="b">
        <f t="shared" ref="N3196:N3259" si="683">IF(E3196&gt;0,TRUE,FALSE)</f>
        <v>0</v>
      </c>
      <c r="O3196" s="36"/>
      <c r="P3196" s="36"/>
      <c r="Q3196" s="36"/>
      <c r="R3196" s="36"/>
    </row>
    <row r="3197" spans="1:18" s="8" customFormat="1" ht="16.5" hidden="1" customHeight="1" x14ac:dyDescent="0.35">
      <c r="A3197" s="122" t="str">
        <f>'SOW Units'!B226</f>
        <v>10-13.</v>
      </c>
      <c r="B3197" s="542" t="str">
        <f>IF('SOW Units'!C226="","",'SOW Units'!C226)</f>
        <v>Flowable Fill Concrete and Installation</v>
      </c>
      <c r="C3197" s="543"/>
      <c r="D3197" s="57" t="str">
        <f>IF('SOW Units'!E226="","",'SOW Units'!E226)</f>
        <v>Per Cubic Yard</v>
      </c>
      <c r="E3197" s="82">
        <f>'SOW Units'!O226</f>
        <v>0</v>
      </c>
      <c r="F3197" s="34">
        <f>'SOW Units'!G226</f>
        <v>115.45</v>
      </c>
      <c r="G3197" s="244">
        <f t="shared" si="679"/>
        <v>0</v>
      </c>
      <c r="H3197" s="85">
        <v>0</v>
      </c>
      <c r="I3197" s="360">
        <f t="shared" si="680"/>
        <v>0</v>
      </c>
      <c r="J3197" s="89">
        <v>0</v>
      </c>
      <c r="K3197" s="244">
        <f t="shared" si="676"/>
        <v>0</v>
      </c>
      <c r="L3197" s="93">
        <f t="shared" si="681"/>
        <v>0</v>
      </c>
      <c r="M3197" s="375">
        <f t="shared" si="682"/>
        <v>0</v>
      </c>
      <c r="N3197" s="225" t="b">
        <f t="shared" si="683"/>
        <v>0</v>
      </c>
      <c r="O3197" s="36"/>
      <c r="P3197" s="36"/>
      <c r="Q3197" s="36"/>
      <c r="R3197" s="36"/>
    </row>
    <row r="3198" spans="1:18" s="8" customFormat="1" ht="16.5" hidden="1" customHeight="1" x14ac:dyDescent="0.35">
      <c r="A3198" s="122" t="str">
        <f>'SOW Units'!B227</f>
        <v>10-14.</v>
      </c>
      <c r="B3198" s="542" t="str">
        <f>IF('SOW Units'!C227="","",'SOW Units'!C227)</f>
        <v>Clean Backfill Material, Compaction and Testing (includes transport) ≤ 300 cubic yards</v>
      </c>
      <c r="C3198" s="543"/>
      <c r="D3198" s="57" t="str">
        <f>IF('SOW Units'!E227="","",'SOW Units'!E227)</f>
        <v>Per Cubic Yard</v>
      </c>
      <c r="E3198" s="82">
        <f>'SOW Units'!O227</f>
        <v>0</v>
      </c>
      <c r="F3198" s="34">
        <f>'SOW Units'!G227</f>
        <v>30.37</v>
      </c>
      <c r="G3198" s="244">
        <f t="shared" si="679"/>
        <v>0</v>
      </c>
      <c r="H3198" s="85">
        <v>0</v>
      </c>
      <c r="I3198" s="360">
        <f t="shared" si="680"/>
        <v>0</v>
      </c>
      <c r="J3198" s="89">
        <v>0</v>
      </c>
      <c r="K3198" s="244">
        <f t="shared" si="676"/>
        <v>0</v>
      </c>
      <c r="L3198" s="93">
        <f t="shared" si="681"/>
        <v>0</v>
      </c>
      <c r="M3198" s="375">
        <f t="shared" si="682"/>
        <v>0</v>
      </c>
      <c r="N3198" s="225" t="b">
        <f t="shared" si="683"/>
        <v>0</v>
      </c>
      <c r="O3198" s="36"/>
      <c r="P3198" s="36"/>
      <c r="Q3198" s="36"/>
      <c r="R3198" s="36"/>
    </row>
    <row r="3199" spans="1:18" s="8" customFormat="1" ht="16.5" hidden="1" customHeight="1" x14ac:dyDescent="0.35">
      <c r="A3199" s="122" t="str">
        <f>'SOW Units'!B228</f>
        <v>10-15.</v>
      </c>
      <c r="B3199" s="542" t="str">
        <f>IF('SOW Units'!C228="","",'SOW Units'!C228)</f>
        <v>Clean Backfill Material, Compaction and Testing (includes transport) &gt; 300 cubic yards</v>
      </c>
      <c r="C3199" s="543"/>
      <c r="D3199" s="57" t="str">
        <f>IF('SOW Units'!E228="","",'SOW Units'!E228)</f>
        <v>Per Cubic Yard</v>
      </c>
      <c r="E3199" s="82">
        <f>'SOW Units'!O228</f>
        <v>0</v>
      </c>
      <c r="F3199" s="34">
        <f>'SOW Units'!G228</f>
        <v>32.799999999999997</v>
      </c>
      <c r="G3199" s="244">
        <f t="shared" si="679"/>
        <v>0</v>
      </c>
      <c r="H3199" s="85">
        <v>0</v>
      </c>
      <c r="I3199" s="360">
        <f t="shared" si="680"/>
        <v>0</v>
      </c>
      <c r="J3199" s="89">
        <v>0</v>
      </c>
      <c r="K3199" s="244">
        <f t="shared" si="676"/>
        <v>0</v>
      </c>
      <c r="L3199" s="93">
        <f t="shared" si="681"/>
        <v>0</v>
      </c>
      <c r="M3199" s="375">
        <f t="shared" si="682"/>
        <v>0</v>
      </c>
      <c r="N3199" s="225" t="b">
        <f t="shared" si="683"/>
        <v>0</v>
      </c>
      <c r="O3199" s="36"/>
      <c r="P3199" s="36"/>
      <c r="Q3199" s="36"/>
      <c r="R3199" s="36"/>
    </row>
    <row r="3200" spans="1:18" s="8" customFormat="1" ht="16.5" hidden="1" customHeight="1" x14ac:dyDescent="0.35">
      <c r="A3200" s="122" t="str">
        <f>'SOW Units'!B229</f>
        <v>10-15.a.</v>
      </c>
      <c r="B3200" s="542" t="str">
        <f>IF('SOW Units'!C229="","",'SOW Units'!C229)</f>
        <v>Clean Overburden Used As Backfill, Compaction and Testing ≤ 300 cubic yards</v>
      </c>
      <c r="C3200" s="543"/>
      <c r="D3200" s="57" t="str">
        <f>IF('SOW Units'!E229="","",'SOW Units'!E229)</f>
        <v>Per Cubic Yard</v>
      </c>
      <c r="E3200" s="82">
        <f>'SOW Units'!O229</f>
        <v>0</v>
      </c>
      <c r="F3200" s="34">
        <f>'SOW Units'!G229</f>
        <v>14.58</v>
      </c>
      <c r="G3200" s="244">
        <f t="shared" si="679"/>
        <v>0</v>
      </c>
      <c r="H3200" s="85">
        <v>0</v>
      </c>
      <c r="I3200" s="360">
        <f t="shared" si="680"/>
        <v>0</v>
      </c>
      <c r="J3200" s="89">
        <v>0</v>
      </c>
      <c r="K3200" s="244">
        <f t="shared" si="676"/>
        <v>0</v>
      </c>
      <c r="L3200" s="93">
        <f t="shared" si="681"/>
        <v>0</v>
      </c>
      <c r="M3200" s="375">
        <f t="shared" si="682"/>
        <v>0</v>
      </c>
      <c r="N3200" s="225" t="b">
        <f t="shared" si="683"/>
        <v>0</v>
      </c>
      <c r="O3200" s="36"/>
      <c r="P3200" s="36"/>
      <c r="Q3200" s="36"/>
      <c r="R3200" s="36"/>
    </row>
    <row r="3201" spans="1:18" s="8" customFormat="1" ht="16.5" hidden="1" customHeight="1" x14ac:dyDescent="0.35">
      <c r="A3201" s="122" t="str">
        <f>'SOW Units'!B230</f>
        <v>10-15.b.</v>
      </c>
      <c r="B3201" s="542" t="str">
        <f>IF('SOW Units'!C230="","",'SOW Units'!C230)</f>
        <v>Clean Overburden Used As Backfill, Compaction and Testing &gt; 300 cubic yards</v>
      </c>
      <c r="C3201" s="543"/>
      <c r="D3201" s="57" t="str">
        <f>IF('SOW Units'!E230="","",'SOW Units'!E230)</f>
        <v>Per Cubic Yard</v>
      </c>
      <c r="E3201" s="82">
        <f>'SOW Units'!O230</f>
        <v>0</v>
      </c>
      <c r="F3201" s="34">
        <f>'SOW Units'!G230</f>
        <v>14.58</v>
      </c>
      <c r="G3201" s="244">
        <f t="shared" si="679"/>
        <v>0</v>
      </c>
      <c r="H3201" s="85">
        <v>0</v>
      </c>
      <c r="I3201" s="360">
        <f t="shared" si="680"/>
        <v>0</v>
      </c>
      <c r="J3201" s="89">
        <v>0</v>
      </c>
      <c r="K3201" s="244">
        <f t="shared" si="676"/>
        <v>0</v>
      </c>
      <c r="L3201" s="93">
        <f t="shared" si="681"/>
        <v>0</v>
      </c>
      <c r="M3201" s="375">
        <f t="shared" si="682"/>
        <v>0</v>
      </c>
      <c r="N3201" s="225" t="b">
        <f t="shared" si="683"/>
        <v>0</v>
      </c>
      <c r="O3201" s="36"/>
      <c r="P3201" s="36"/>
      <c r="Q3201" s="36"/>
      <c r="R3201" s="36"/>
    </row>
    <row r="3202" spans="1:18" s="8" customFormat="1" ht="16.5" hidden="1" customHeight="1" x14ac:dyDescent="0.35">
      <c r="A3202" s="122" t="str">
        <f>'SOW Units'!B231</f>
        <v>10-16.</v>
      </c>
      <c r="B3202" s="542" t="str">
        <f>IF('SOW Units'!C231="","",'SOW Units'!C231)</f>
        <v>Pea Gravel</v>
      </c>
      <c r="C3202" s="543"/>
      <c r="D3202" s="57" t="str">
        <f>IF('SOW Units'!E231="","",'SOW Units'!E231)</f>
        <v>Per Ton</v>
      </c>
      <c r="E3202" s="82">
        <f>'SOW Units'!O231</f>
        <v>0</v>
      </c>
      <c r="F3202" s="34">
        <f>'SOW Units'!G231</f>
        <v>69.3</v>
      </c>
      <c r="G3202" s="244">
        <f t="shared" si="679"/>
        <v>0</v>
      </c>
      <c r="H3202" s="85">
        <v>0</v>
      </c>
      <c r="I3202" s="360">
        <f t="shared" si="680"/>
        <v>0</v>
      </c>
      <c r="J3202" s="89">
        <v>0</v>
      </c>
      <c r="K3202" s="244">
        <f t="shared" si="676"/>
        <v>0</v>
      </c>
      <c r="L3202" s="93">
        <f t="shared" si="681"/>
        <v>0</v>
      </c>
      <c r="M3202" s="375">
        <f t="shared" si="682"/>
        <v>0</v>
      </c>
      <c r="N3202" s="225" t="b">
        <f t="shared" si="683"/>
        <v>0</v>
      </c>
      <c r="O3202" s="36"/>
      <c r="P3202" s="36"/>
      <c r="Q3202" s="36"/>
      <c r="R3202" s="36"/>
    </row>
    <row r="3203" spans="1:18" s="8" customFormat="1" ht="16.5" hidden="1" customHeight="1" x14ac:dyDescent="0.35">
      <c r="A3203" s="122" t="str">
        <f>'SOW Units'!B232</f>
        <v>10-17.</v>
      </c>
      <c r="B3203" s="542" t="str">
        <f>IF('SOW Units'!C232="","",'SOW Units'!C232)</f>
        <v>#57 Stone</v>
      </c>
      <c r="C3203" s="543"/>
      <c r="D3203" s="57" t="str">
        <f>IF('SOW Units'!E232="","",'SOW Units'!E232)</f>
        <v>Per Ton</v>
      </c>
      <c r="E3203" s="82">
        <f>'SOW Units'!O232</f>
        <v>0</v>
      </c>
      <c r="F3203" s="34">
        <f>'SOW Units'!G232</f>
        <v>57.75</v>
      </c>
      <c r="G3203" s="244">
        <f t="shared" si="679"/>
        <v>0</v>
      </c>
      <c r="H3203" s="85">
        <v>0</v>
      </c>
      <c r="I3203" s="360">
        <f t="shared" si="680"/>
        <v>0</v>
      </c>
      <c r="J3203" s="89">
        <v>0</v>
      </c>
      <c r="K3203" s="244">
        <f t="shared" si="676"/>
        <v>0</v>
      </c>
      <c r="L3203" s="93">
        <f t="shared" si="681"/>
        <v>0</v>
      </c>
      <c r="M3203" s="375">
        <f t="shared" si="682"/>
        <v>0</v>
      </c>
      <c r="N3203" s="225" t="b">
        <f t="shared" si="683"/>
        <v>0</v>
      </c>
      <c r="O3203" s="36"/>
      <c r="P3203" s="36"/>
      <c r="Q3203" s="36"/>
      <c r="R3203" s="36"/>
    </row>
    <row r="3204" spans="1:18" s="9" customFormat="1" ht="16.5" hidden="1" customHeight="1" x14ac:dyDescent="0.35">
      <c r="A3204" s="122" t="str">
        <f>'SOW Units'!B233</f>
        <v>10-18.</v>
      </c>
      <c r="B3204" s="542" t="str">
        <f>IF('SOW Units'!C233="","",'SOW Units'!C233)</f>
        <v>Dewatering System, up to 12 well points (includes installation)</v>
      </c>
      <c r="C3204" s="543"/>
      <c r="D3204" s="57" t="str">
        <f>IF('SOW Units'!E233="","",'SOW Units'!E233)</f>
        <v>Per Day</v>
      </c>
      <c r="E3204" s="82">
        <f>'SOW Units'!O233</f>
        <v>0</v>
      </c>
      <c r="F3204" s="34">
        <f>'SOW Units'!G233</f>
        <v>4630.5</v>
      </c>
      <c r="G3204" s="244">
        <f t="shared" si="679"/>
        <v>0</v>
      </c>
      <c r="H3204" s="85">
        <v>0</v>
      </c>
      <c r="I3204" s="360">
        <f t="shared" si="680"/>
        <v>0</v>
      </c>
      <c r="J3204" s="89">
        <v>0</v>
      </c>
      <c r="K3204" s="244">
        <f t="shared" si="676"/>
        <v>0</v>
      </c>
      <c r="L3204" s="93">
        <f t="shared" si="681"/>
        <v>0</v>
      </c>
      <c r="M3204" s="375">
        <f t="shared" si="682"/>
        <v>0</v>
      </c>
      <c r="N3204" s="225" t="b">
        <f t="shared" si="683"/>
        <v>0</v>
      </c>
      <c r="O3204" s="45"/>
      <c r="P3204" s="45"/>
      <c r="Q3204" s="45"/>
      <c r="R3204" s="45"/>
    </row>
    <row r="3205" spans="1:18" s="8" customFormat="1" ht="16.5" hidden="1" customHeight="1" x14ac:dyDescent="0.35">
      <c r="A3205" s="122" t="str">
        <f>'SOW Units'!B234</f>
        <v>10-19.</v>
      </c>
      <c r="B3205" s="542" t="str">
        <f>IF('SOW Units'!C234="","",'SOW Units'!C234)</f>
        <v>Additional Dewatering System Well Points (2) (includes installation)</v>
      </c>
      <c r="C3205" s="543"/>
      <c r="D3205" s="57" t="str">
        <f>IF('SOW Units'!E234="","",'SOW Units'!E234)</f>
        <v>Per Day</v>
      </c>
      <c r="E3205" s="82">
        <f>'SOW Units'!O234</f>
        <v>0</v>
      </c>
      <c r="F3205" s="34">
        <f>'SOW Units'!G234</f>
        <v>346.5</v>
      </c>
      <c r="G3205" s="244">
        <f t="shared" si="679"/>
        <v>0</v>
      </c>
      <c r="H3205" s="85">
        <v>0</v>
      </c>
      <c r="I3205" s="360">
        <f t="shared" si="680"/>
        <v>0</v>
      </c>
      <c r="J3205" s="89">
        <v>0</v>
      </c>
      <c r="K3205" s="244">
        <f t="shared" si="676"/>
        <v>0</v>
      </c>
      <c r="L3205" s="93">
        <f t="shared" si="681"/>
        <v>0</v>
      </c>
      <c r="M3205" s="375">
        <f t="shared" si="682"/>
        <v>0</v>
      </c>
      <c r="N3205" s="225" t="b">
        <f t="shared" si="683"/>
        <v>0</v>
      </c>
      <c r="O3205" s="36"/>
      <c r="P3205" s="36"/>
      <c r="Q3205" s="36"/>
      <c r="R3205" s="36"/>
    </row>
    <row r="3206" spans="1:18" s="8" customFormat="1" ht="16.5" hidden="1" customHeight="1" x14ac:dyDescent="0.35">
      <c r="A3206" s="122" t="str">
        <f>'SOW Units'!B235</f>
        <v>10-20.</v>
      </c>
      <c r="B3206" s="542" t="str">
        <f>IF('SOW Units'!C235="","",'SOW Units'!C235)</f>
        <v>Dewatering System, up to 12 well points (includes installation)</v>
      </c>
      <c r="C3206" s="543"/>
      <c r="D3206" s="57" t="str">
        <f>IF('SOW Units'!E235="","",'SOW Units'!E235)</f>
        <v>Per Week</v>
      </c>
      <c r="E3206" s="82">
        <f>'SOW Units'!O235</f>
        <v>0</v>
      </c>
      <c r="F3206" s="34">
        <f>'SOW Units'!G235</f>
        <v>7640.32</v>
      </c>
      <c r="G3206" s="244">
        <f t="shared" si="679"/>
        <v>0</v>
      </c>
      <c r="H3206" s="85">
        <v>0</v>
      </c>
      <c r="I3206" s="360">
        <f t="shared" si="680"/>
        <v>0</v>
      </c>
      <c r="J3206" s="89">
        <v>0</v>
      </c>
      <c r="K3206" s="244">
        <f t="shared" si="676"/>
        <v>0</v>
      </c>
      <c r="L3206" s="93">
        <f t="shared" si="681"/>
        <v>0</v>
      </c>
      <c r="M3206" s="375">
        <f t="shared" si="682"/>
        <v>0</v>
      </c>
      <c r="N3206" s="225" t="b">
        <f t="shared" si="683"/>
        <v>0</v>
      </c>
      <c r="O3206" s="36"/>
      <c r="P3206" s="36"/>
      <c r="Q3206" s="36"/>
      <c r="R3206" s="36"/>
    </row>
    <row r="3207" spans="1:18" s="9" customFormat="1" ht="16.5" hidden="1" customHeight="1" x14ac:dyDescent="0.35">
      <c r="A3207" s="122" t="str">
        <f>'SOW Units'!B236</f>
        <v>10-21.</v>
      </c>
      <c r="B3207" s="542" t="str">
        <f>IF('SOW Units'!C236="","",'SOW Units'!C236)</f>
        <v>Additional Dewatering System Well Points (2) (includes installation)</v>
      </c>
      <c r="C3207" s="543"/>
      <c r="D3207" s="57" t="str">
        <f>IF('SOW Units'!E236="","",'SOW Units'!E236)</f>
        <v>Per Week</v>
      </c>
      <c r="E3207" s="82">
        <f>'SOW Units'!O236</f>
        <v>0</v>
      </c>
      <c r="F3207" s="34">
        <f>'SOW Units'!G236</f>
        <v>382.01</v>
      </c>
      <c r="G3207" s="244">
        <f t="shared" si="679"/>
        <v>0</v>
      </c>
      <c r="H3207" s="85">
        <v>0</v>
      </c>
      <c r="I3207" s="360">
        <f t="shared" si="680"/>
        <v>0</v>
      </c>
      <c r="J3207" s="89">
        <v>0</v>
      </c>
      <c r="K3207" s="244">
        <f t="shared" si="676"/>
        <v>0</v>
      </c>
      <c r="L3207" s="93">
        <f t="shared" si="681"/>
        <v>0</v>
      </c>
      <c r="M3207" s="375">
        <f t="shared" si="682"/>
        <v>0</v>
      </c>
      <c r="N3207" s="225" t="b">
        <f t="shared" si="683"/>
        <v>0</v>
      </c>
      <c r="O3207" s="45"/>
      <c r="P3207" s="45"/>
      <c r="Q3207" s="45"/>
      <c r="R3207" s="45"/>
    </row>
    <row r="3208" spans="1:18" s="9" customFormat="1" ht="16.5" hidden="1" customHeight="1" x14ac:dyDescent="0.35">
      <c r="A3208" s="122" t="str">
        <f>'SOW Units'!B237</f>
        <v>10-22.</v>
      </c>
      <c r="B3208" s="542" t="str">
        <f>IF('SOW Units'!C237="","",'SOW Units'!C237)</f>
        <v>Dewatering System, up to 12 well points (includes installation)</v>
      </c>
      <c r="C3208" s="543"/>
      <c r="D3208" s="57" t="str">
        <f>IF('SOW Units'!E237="","",'SOW Units'!E237)</f>
        <v>Per Month</v>
      </c>
      <c r="E3208" s="82">
        <f>'SOW Units'!O237</f>
        <v>0</v>
      </c>
      <c r="F3208" s="34">
        <f>'SOW Units'!G237</f>
        <v>9029.4699999999993</v>
      </c>
      <c r="G3208" s="244">
        <f t="shared" si="679"/>
        <v>0</v>
      </c>
      <c r="H3208" s="85">
        <v>0</v>
      </c>
      <c r="I3208" s="360">
        <f t="shared" si="680"/>
        <v>0</v>
      </c>
      <c r="J3208" s="89">
        <v>0</v>
      </c>
      <c r="K3208" s="244">
        <f t="shared" si="676"/>
        <v>0</v>
      </c>
      <c r="L3208" s="93">
        <f t="shared" si="681"/>
        <v>0</v>
      </c>
      <c r="M3208" s="375">
        <f t="shared" si="682"/>
        <v>0</v>
      </c>
      <c r="N3208" s="225" t="b">
        <f t="shared" si="683"/>
        <v>0</v>
      </c>
      <c r="O3208" s="45"/>
      <c r="P3208" s="45"/>
      <c r="Q3208" s="45"/>
      <c r="R3208" s="45"/>
    </row>
    <row r="3209" spans="1:18" s="8" customFormat="1" ht="16.5" hidden="1" customHeight="1" x14ac:dyDescent="0.35">
      <c r="A3209" s="122" t="str">
        <f>'SOW Units'!B238</f>
        <v>10-23.</v>
      </c>
      <c r="B3209" s="542" t="str">
        <f>IF('SOW Units'!C238="","",'SOW Units'!C238)</f>
        <v>Additional Dewatering System Well Points (2) (includes installation)</v>
      </c>
      <c r="C3209" s="543"/>
      <c r="D3209" s="57" t="str">
        <f>IF('SOW Units'!E238="","",'SOW Units'!E238)</f>
        <v>Per Month</v>
      </c>
      <c r="E3209" s="82">
        <f>'SOW Units'!O238</f>
        <v>0</v>
      </c>
      <c r="F3209" s="34">
        <f>'SOW Units'!G238</f>
        <v>382.01</v>
      </c>
      <c r="G3209" s="244">
        <f t="shared" si="679"/>
        <v>0</v>
      </c>
      <c r="H3209" s="85">
        <v>0</v>
      </c>
      <c r="I3209" s="360">
        <f t="shared" si="680"/>
        <v>0</v>
      </c>
      <c r="J3209" s="89">
        <v>0</v>
      </c>
      <c r="K3209" s="244">
        <f t="shared" si="676"/>
        <v>0</v>
      </c>
      <c r="L3209" s="93">
        <f t="shared" si="681"/>
        <v>0</v>
      </c>
      <c r="M3209" s="375">
        <f t="shared" si="682"/>
        <v>0</v>
      </c>
      <c r="N3209" s="225" t="b">
        <f t="shared" si="683"/>
        <v>0</v>
      </c>
      <c r="O3209" s="36"/>
      <c r="P3209" s="36"/>
      <c r="Q3209" s="36"/>
      <c r="R3209" s="36"/>
    </row>
    <row r="3210" spans="1:18" s="9" customFormat="1" ht="17.25" hidden="1" customHeight="1" x14ac:dyDescent="0.35">
      <c r="A3210" s="253" t="str">
        <f>'SOW Units'!B239</f>
        <v>11.</v>
      </c>
      <c r="B3210" s="560" t="str">
        <f>IF('SOW Units'!C239="","",'SOW Units'!C239)</f>
        <v>PETROLEUM STORAGE TANK REMOVAL AND DISPOSAL</v>
      </c>
      <c r="C3210" s="561"/>
      <c r="D3210" s="206" t="str">
        <f>IF('SOW Units'!E239="","",'SOW Units'!E239)</f>
        <v/>
      </c>
      <c r="E3210" s="207"/>
      <c r="F3210" s="194"/>
      <c r="G3210" s="243"/>
      <c r="H3210" s="208"/>
      <c r="I3210" s="359"/>
      <c r="J3210" s="196"/>
      <c r="K3210" s="243"/>
      <c r="L3210" s="209"/>
      <c r="M3210" s="374"/>
      <c r="N3210" s="225" t="b">
        <f t="shared" si="683"/>
        <v>0</v>
      </c>
      <c r="O3210" s="45"/>
      <c r="P3210" s="45"/>
      <c r="Q3210" s="45"/>
      <c r="R3210" s="45"/>
    </row>
    <row r="3211" spans="1:18" s="9" customFormat="1" ht="16.5" hidden="1" customHeight="1" x14ac:dyDescent="0.35">
      <c r="A3211" s="122" t="str">
        <f>'SOW Units'!B240</f>
        <v>11-1.</v>
      </c>
      <c r="B3211" s="542" t="str">
        <f>IF('SOW Units'!C240="","",'SOW Units'!C240)</f>
        <v>Remove and Dispose Petroleum Storage Tank - ≤ 1,000 gal. capacity</v>
      </c>
      <c r="C3211" s="543"/>
      <c r="D3211" s="57" t="str">
        <f>IF('SOW Units'!E240="","",'SOW Units'!E240)</f>
        <v>Per Tank</v>
      </c>
      <c r="E3211" s="82">
        <f>'SOW Units'!O240</f>
        <v>0</v>
      </c>
      <c r="F3211" s="34">
        <f>'SOW Units'!G240</f>
        <v>1157.6199999999999</v>
      </c>
      <c r="G3211" s="244">
        <f t="shared" ref="G3211:G3214" si="684">$F3211*E3211</f>
        <v>0</v>
      </c>
      <c r="H3211" s="85">
        <v>0</v>
      </c>
      <c r="I3211" s="360">
        <f t="shared" ref="I3211:I3214" si="685">H3211*F3211</f>
        <v>0</v>
      </c>
      <c r="J3211" s="89">
        <v>0</v>
      </c>
      <c r="K3211" s="244">
        <f t="shared" si="676"/>
        <v>0</v>
      </c>
      <c r="L3211" s="93">
        <f t="shared" ref="L3211:L3214" si="686">E3211-H3211-J3211</f>
        <v>0</v>
      </c>
      <c r="M3211" s="375">
        <f t="shared" ref="M3211:M3214" si="687">G3211-I3211-K3211</f>
        <v>0</v>
      </c>
      <c r="N3211" s="225" t="b">
        <f t="shared" si="683"/>
        <v>0</v>
      </c>
      <c r="O3211" s="45"/>
      <c r="P3211" s="45"/>
      <c r="Q3211" s="45"/>
      <c r="R3211" s="45"/>
    </row>
    <row r="3212" spans="1:18" s="9" customFormat="1" ht="16.5" hidden="1" customHeight="1" x14ac:dyDescent="0.35">
      <c r="A3212" s="122" t="str">
        <f>'SOW Units'!B241</f>
        <v>11-2.</v>
      </c>
      <c r="B3212" s="542" t="str">
        <f>IF('SOW Units'!C241="","",'SOW Units'!C241)</f>
        <v>Remove and Dispose Petroleum Storage Tank - &gt; 1,000 to 5,000 gal. capacity</v>
      </c>
      <c r="C3212" s="543"/>
      <c r="D3212" s="57" t="str">
        <f>IF('SOW Units'!E241="","",'SOW Units'!E241)</f>
        <v>Per Tank</v>
      </c>
      <c r="E3212" s="82">
        <f>'SOW Units'!O241</f>
        <v>0</v>
      </c>
      <c r="F3212" s="34">
        <f>'SOW Units'!G241</f>
        <v>1852.2</v>
      </c>
      <c r="G3212" s="244">
        <f t="shared" si="684"/>
        <v>0</v>
      </c>
      <c r="H3212" s="85">
        <v>0</v>
      </c>
      <c r="I3212" s="360">
        <f t="shared" si="685"/>
        <v>0</v>
      </c>
      <c r="J3212" s="89">
        <v>0</v>
      </c>
      <c r="K3212" s="244">
        <f t="shared" si="676"/>
        <v>0</v>
      </c>
      <c r="L3212" s="93">
        <f t="shared" si="686"/>
        <v>0</v>
      </c>
      <c r="M3212" s="375">
        <f t="shared" si="687"/>
        <v>0</v>
      </c>
      <c r="N3212" s="225" t="b">
        <f t="shared" si="683"/>
        <v>0</v>
      </c>
      <c r="O3212" s="45"/>
      <c r="P3212" s="45"/>
      <c r="Q3212" s="45"/>
      <c r="R3212" s="45"/>
    </row>
    <row r="3213" spans="1:18" s="8" customFormat="1" ht="16.5" hidden="1" customHeight="1" x14ac:dyDescent="0.35">
      <c r="A3213" s="122" t="str">
        <f>'SOW Units'!B242</f>
        <v>11-3.</v>
      </c>
      <c r="B3213" s="542" t="str">
        <f>IF('SOW Units'!C242="","",'SOW Units'!C242)</f>
        <v>Remove and Dispose Petroleum Storage Tank - &gt; 5,000 to 10,000 gal. capacity</v>
      </c>
      <c r="C3213" s="543"/>
      <c r="D3213" s="57" t="str">
        <f>IF('SOW Units'!E242="","",'SOW Units'!E242)</f>
        <v>Per Tank</v>
      </c>
      <c r="E3213" s="82">
        <f>'SOW Units'!O242</f>
        <v>0</v>
      </c>
      <c r="F3213" s="34">
        <f>'SOW Units'!G242</f>
        <v>2431.0100000000002</v>
      </c>
      <c r="G3213" s="244">
        <f t="shared" si="684"/>
        <v>0</v>
      </c>
      <c r="H3213" s="85">
        <v>0</v>
      </c>
      <c r="I3213" s="360">
        <f t="shared" si="685"/>
        <v>0</v>
      </c>
      <c r="J3213" s="89">
        <v>0</v>
      </c>
      <c r="K3213" s="244">
        <f t="shared" si="676"/>
        <v>0</v>
      </c>
      <c r="L3213" s="93">
        <f t="shared" si="686"/>
        <v>0</v>
      </c>
      <c r="M3213" s="375">
        <f t="shared" si="687"/>
        <v>0</v>
      </c>
      <c r="N3213" s="225" t="b">
        <f t="shared" si="683"/>
        <v>0</v>
      </c>
      <c r="O3213" s="36"/>
      <c r="P3213" s="36"/>
      <c r="Q3213" s="36"/>
      <c r="R3213" s="36"/>
    </row>
    <row r="3214" spans="1:18" s="8" customFormat="1" ht="16.5" hidden="1" customHeight="1" x14ac:dyDescent="0.35">
      <c r="A3214" s="122" t="str">
        <f>'SOW Units'!B243</f>
        <v>11-4.</v>
      </c>
      <c r="B3214" s="542" t="str">
        <f>IF('SOW Units'!C243="","",'SOW Units'!C243)</f>
        <v>Remove and Dispose Petroleum Storage Tank - &gt; 10,000 gal. capacity</v>
      </c>
      <c r="C3214" s="543"/>
      <c r="D3214" s="57" t="str">
        <f>IF('SOW Units'!E243="","",'SOW Units'!E243)</f>
        <v>Per Tank</v>
      </c>
      <c r="E3214" s="82">
        <f>'SOW Units'!O243</f>
        <v>0</v>
      </c>
      <c r="F3214" s="34">
        <f>'SOW Units'!G243</f>
        <v>4283.21</v>
      </c>
      <c r="G3214" s="244">
        <f t="shared" si="684"/>
        <v>0</v>
      </c>
      <c r="H3214" s="85">
        <v>0</v>
      </c>
      <c r="I3214" s="360">
        <f t="shared" si="685"/>
        <v>0</v>
      </c>
      <c r="J3214" s="89">
        <v>0</v>
      </c>
      <c r="K3214" s="244">
        <f t="shared" si="676"/>
        <v>0</v>
      </c>
      <c r="L3214" s="93">
        <f t="shared" si="686"/>
        <v>0</v>
      </c>
      <c r="M3214" s="375">
        <f t="shared" si="687"/>
        <v>0</v>
      </c>
      <c r="N3214" s="225" t="b">
        <f t="shared" si="683"/>
        <v>0</v>
      </c>
      <c r="O3214" s="36"/>
      <c r="P3214" s="36"/>
      <c r="Q3214" s="36"/>
      <c r="R3214" s="36"/>
    </row>
    <row r="3215" spans="1:18" s="8" customFormat="1" ht="17.25" hidden="1" customHeight="1" x14ac:dyDescent="0.35">
      <c r="A3215" s="253" t="str">
        <f>'SOW Units'!B244</f>
        <v>12.</v>
      </c>
      <c r="B3215" s="560" t="str">
        <f>IF('SOW Units'!C244="","",'SOW Units'!C244)</f>
        <v xml:space="preserve">DEBRIS, WASTE AND PRODUCT REMOVAL AND DISPOSAL </v>
      </c>
      <c r="C3215" s="561"/>
      <c r="D3215" s="206" t="str">
        <f>IF('SOW Units'!E244="","",'SOW Units'!E244)</f>
        <v/>
      </c>
      <c r="E3215" s="207"/>
      <c r="F3215" s="194"/>
      <c r="G3215" s="243"/>
      <c r="H3215" s="208"/>
      <c r="I3215" s="359"/>
      <c r="J3215" s="196"/>
      <c r="K3215" s="243"/>
      <c r="L3215" s="209"/>
      <c r="M3215" s="374"/>
      <c r="N3215" s="225" t="b">
        <f t="shared" si="683"/>
        <v>0</v>
      </c>
      <c r="O3215" s="36"/>
      <c r="P3215" s="36"/>
      <c r="Q3215" s="36"/>
      <c r="R3215" s="36"/>
    </row>
    <row r="3216" spans="1:18" s="9" customFormat="1" ht="16.5" hidden="1" customHeight="1" x14ac:dyDescent="0.35">
      <c r="A3216" s="122" t="str">
        <f>'SOW Units'!B245</f>
        <v>12-1.</v>
      </c>
      <c r="B3216" s="542" t="str">
        <f>IF('SOW Units'!C245="","",'SOW Units'!C245)</f>
        <v>Removal and Loading of Asphalt and/or Concrete - up to 4 inch thickness</v>
      </c>
      <c r="C3216" s="543"/>
      <c r="D3216" s="57" t="str">
        <f>IF('SOW Units'!E245="","",'SOW Units'!E245)</f>
        <v>Per Square Foot</v>
      </c>
      <c r="E3216" s="82">
        <f>'SOW Units'!O245</f>
        <v>0</v>
      </c>
      <c r="F3216" s="34">
        <f>'SOW Units'!G245</f>
        <v>3.32</v>
      </c>
      <c r="G3216" s="244">
        <f t="shared" ref="G3216:G3233" si="688">$F3216*E3216</f>
        <v>0</v>
      </c>
      <c r="H3216" s="85">
        <v>0</v>
      </c>
      <c r="I3216" s="360">
        <f t="shared" ref="I3216:I3233" si="689">H3216*F3216</f>
        <v>0</v>
      </c>
      <c r="J3216" s="89">
        <v>0</v>
      </c>
      <c r="K3216" s="244">
        <f t="shared" si="676"/>
        <v>0</v>
      </c>
      <c r="L3216" s="93">
        <f t="shared" ref="L3216:L3233" si="690">E3216-H3216-J3216</f>
        <v>0</v>
      </c>
      <c r="M3216" s="375">
        <f t="shared" ref="M3216:M3233" si="691">G3216-I3216-K3216</f>
        <v>0</v>
      </c>
      <c r="N3216" s="225" t="b">
        <f t="shared" si="683"/>
        <v>0</v>
      </c>
      <c r="O3216" s="45"/>
      <c r="P3216" s="45"/>
      <c r="Q3216" s="45"/>
      <c r="R3216" s="45"/>
    </row>
    <row r="3217" spans="1:18" s="9" customFormat="1" ht="16.5" hidden="1" customHeight="1" x14ac:dyDescent="0.35">
      <c r="A3217" s="122" t="str">
        <f>'SOW Units'!B246</f>
        <v>12-2.</v>
      </c>
      <c r="B3217" s="542" t="str">
        <f>IF('SOW Units'!C246="","",'SOW Units'!C246)</f>
        <v xml:space="preserve">Additional Removal/Loading Cost for Concrete - &gt; 4 inch thickness </v>
      </c>
      <c r="C3217" s="543"/>
      <c r="D3217" s="57" t="str">
        <f>IF('SOW Units'!E246="","",'SOW Units'!E246)</f>
        <v>Per Square Foot</v>
      </c>
      <c r="E3217" s="82">
        <f>'SOW Units'!O246</f>
        <v>0</v>
      </c>
      <c r="F3217" s="34">
        <f>'SOW Units'!G246</f>
        <v>4</v>
      </c>
      <c r="G3217" s="244">
        <f t="shared" si="688"/>
        <v>0</v>
      </c>
      <c r="H3217" s="85">
        <v>0</v>
      </c>
      <c r="I3217" s="360">
        <f t="shared" si="689"/>
        <v>0</v>
      </c>
      <c r="J3217" s="89">
        <v>0</v>
      </c>
      <c r="K3217" s="244">
        <f t="shared" si="676"/>
        <v>0</v>
      </c>
      <c r="L3217" s="93">
        <f t="shared" si="690"/>
        <v>0</v>
      </c>
      <c r="M3217" s="375">
        <f t="shared" si="691"/>
        <v>0</v>
      </c>
      <c r="N3217" s="225" t="b">
        <f t="shared" si="683"/>
        <v>0</v>
      </c>
      <c r="O3217" s="45"/>
      <c r="P3217" s="45"/>
      <c r="Q3217" s="45"/>
      <c r="R3217" s="45"/>
    </row>
    <row r="3218" spans="1:18" s="9" customFormat="1" ht="16.5" hidden="1" customHeight="1" x14ac:dyDescent="0.35">
      <c r="A3218" s="122" t="str">
        <f>'SOW Units'!B247</f>
        <v>12-3.</v>
      </c>
      <c r="B3218" s="542" t="str">
        <f>IF('SOW Units'!C247="","",'SOW Units'!C247)</f>
        <v xml:space="preserve">Loading, Transport and Disposal/Recycle Clean Overburden </v>
      </c>
      <c r="C3218" s="543"/>
      <c r="D3218" s="57" t="str">
        <f>IF('SOW Units'!E247="","",'SOW Units'!E247)</f>
        <v>Per Ton</v>
      </c>
      <c r="E3218" s="82">
        <f>'SOW Units'!O247</f>
        <v>0</v>
      </c>
      <c r="F3218" s="34">
        <f>'SOW Units'!G247</f>
        <v>55</v>
      </c>
      <c r="G3218" s="244">
        <f t="shared" si="688"/>
        <v>0</v>
      </c>
      <c r="H3218" s="85">
        <v>0</v>
      </c>
      <c r="I3218" s="360">
        <f t="shared" si="689"/>
        <v>0</v>
      </c>
      <c r="J3218" s="89">
        <v>0</v>
      </c>
      <c r="K3218" s="244">
        <f t="shared" si="676"/>
        <v>0</v>
      </c>
      <c r="L3218" s="93">
        <f t="shared" si="690"/>
        <v>0</v>
      </c>
      <c r="M3218" s="375">
        <f t="shared" si="691"/>
        <v>0</v>
      </c>
      <c r="N3218" s="225" t="b">
        <f t="shared" si="683"/>
        <v>0</v>
      </c>
      <c r="O3218" s="45"/>
      <c r="P3218" s="45"/>
      <c r="Q3218" s="45"/>
      <c r="R3218" s="45"/>
    </row>
    <row r="3219" spans="1:18" s="8" customFormat="1" ht="16.5" hidden="1" customHeight="1" x14ac:dyDescent="0.35">
      <c r="A3219" s="122" t="str">
        <f>'SOW Units'!B248</f>
        <v>12-4.</v>
      </c>
      <c r="B3219" s="542" t="str">
        <f>IF('SOW Units'!C248="","",'SOW Units'!C248)</f>
        <v xml:space="preserve">Transport and Disposal of Clean Concrete </v>
      </c>
      <c r="C3219" s="543"/>
      <c r="D3219" s="57" t="str">
        <f>IF('SOW Units'!E248="","",'SOW Units'!E248)</f>
        <v>Per Ton</v>
      </c>
      <c r="E3219" s="82">
        <f>'SOW Units'!O248</f>
        <v>0</v>
      </c>
      <c r="F3219" s="34">
        <f>'SOW Units'!G248</f>
        <v>44</v>
      </c>
      <c r="G3219" s="244">
        <f t="shared" si="688"/>
        <v>0</v>
      </c>
      <c r="H3219" s="85">
        <v>0</v>
      </c>
      <c r="I3219" s="360">
        <f t="shared" si="689"/>
        <v>0</v>
      </c>
      <c r="J3219" s="89">
        <v>0</v>
      </c>
      <c r="K3219" s="244">
        <f t="shared" si="676"/>
        <v>0</v>
      </c>
      <c r="L3219" s="93">
        <f t="shared" si="690"/>
        <v>0</v>
      </c>
      <c r="M3219" s="375">
        <f t="shared" si="691"/>
        <v>0</v>
      </c>
      <c r="N3219" s="225" t="b">
        <f t="shared" si="683"/>
        <v>0</v>
      </c>
      <c r="O3219" s="36"/>
      <c r="P3219" s="36"/>
      <c r="Q3219" s="36"/>
      <c r="R3219" s="36"/>
    </row>
    <row r="3220" spans="1:18" s="9" customFormat="1" ht="16.5" hidden="1" customHeight="1" x14ac:dyDescent="0.35">
      <c r="A3220" s="122" t="str">
        <f>'SOW Units'!B249</f>
        <v>12-5.</v>
      </c>
      <c r="B3220" s="542" t="str">
        <f>IF('SOW Units'!C249="","",'SOW Units'!C249)</f>
        <v xml:space="preserve">Transport and Disposal of Mixed Debris  </v>
      </c>
      <c r="C3220" s="543"/>
      <c r="D3220" s="57" t="str">
        <f>IF('SOW Units'!E249="","",'SOW Units'!E249)</f>
        <v>Per Ton</v>
      </c>
      <c r="E3220" s="82">
        <f>'SOW Units'!O249</f>
        <v>0</v>
      </c>
      <c r="F3220" s="34">
        <f>'SOW Units'!G249</f>
        <v>55.12</v>
      </c>
      <c r="G3220" s="244">
        <f t="shared" si="688"/>
        <v>0</v>
      </c>
      <c r="H3220" s="85">
        <v>0</v>
      </c>
      <c r="I3220" s="360">
        <f t="shared" si="689"/>
        <v>0</v>
      </c>
      <c r="J3220" s="89">
        <v>0</v>
      </c>
      <c r="K3220" s="244">
        <f t="shared" si="676"/>
        <v>0</v>
      </c>
      <c r="L3220" s="93">
        <f t="shared" si="690"/>
        <v>0</v>
      </c>
      <c r="M3220" s="375">
        <f t="shared" si="691"/>
        <v>0</v>
      </c>
      <c r="N3220" s="225" t="b">
        <f t="shared" si="683"/>
        <v>0</v>
      </c>
      <c r="O3220" s="45"/>
      <c r="P3220" s="45"/>
      <c r="Q3220" s="45"/>
      <c r="R3220" s="45"/>
    </row>
    <row r="3221" spans="1:18" s="9" customFormat="1" ht="16.5" hidden="1" customHeight="1" x14ac:dyDescent="0.35">
      <c r="A3221" s="122" t="str">
        <f>'SOW Units'!B250</f>
        <v>12-6.</v>
      </c>
      <c r="B3221" s="542" t="str">
        <f>IF('SOW Units'!C250="","",'SOW Units'!C250)</f>
        <v>Transport and Disposal of Petroleum Impacted Soil (includes drum)</v>
      </c>
      <c r="C3221" s="543"/>
      <c r="D3221" s="57" t="str">
        <f>IF('SOW Units'!E250="","",'SOW Units'!E250)</f>
        <v>Per Drum</v>
      </c>
      <c r="E3221" s="82">
        <f>'SOW Units'!O250</f>
        <v>0</v>
      </c>
      <c r="F3221" s="34">
        <f>'SOW Units'!G250</f>
        <v>191</v>
      </c>
      <c r="G3221" s="244">
        <f t="shared" si="688"/>
        <v>0</v>
      </c>
      <c r="H3221" s="85">
        <v>0</v>
      </c>
      <c r="I3221" s="360">
        <f t="shared" si="689"/>
        <v>0</v>
      </c>
      <c r="J3221" s="89">
        <v>0</v>
      </c>
      <c r="K3221" s="244">
        <f t="shared" si="676"/>
        <v>0</v>
      </c>
      <c r="L3221" s="93">
        <f t="shared" si="690"/>
        <v>0</v>
      </c>
      <c r="M3221" s="375">
        <f t="shared" si="691"/>
        <v>0</v>
      </c>
      <c r="N3221" s="225" t="b">
        <f t="shared" si="683"/>
        <v>0</v>
      </c>
      <c r="O3221" s="45"/>
      <c r="P3221" s="45"/>
      <c r="Q3221" s="45"/>
      <c r="R3221" s="45"/>
    </row>
    <row r="3222" spans="1:18" s="9" customFormat="1" ht="16.5" hidden="1" customHeight="1" x14ac:dyDescent="0.35">
      <c r="A3222" s="122" t="str">
        <f>'SOW Units'!B251</f>
        <v>12-7.</v>
      </c>
      <c r="B3222" s="542" t="str">
        <f>IF('SOW Units'!C251="","",'SOW Units'!C251)</f>
        <v>Transport Petroleum Impacted Soil (bulk) ≤ 100 miles</v>
      </c>
      <c r="C3222" s="543"/>
      <c r="D3222" s="57" t="str">
        <f>IF('SOW Units'!E251="","",'SOW Units'!E251)</f>
        <v>Per Ton</v>
      </c>
      <c r="E3222" s="82">
        <f>'SOW Units'!O251</f>
        <v>0</v>
      </c>
      <c r="F3222" s="34">
        <f>'SOW Units'!G251</f>
        <v>28</v>
      </c>
      <c r="G3222" s="244">
        <f t="shared" si="688"/>
        <v>0</v>
      </c>
      <c r="H3222" s="85">
        <v>0</v>
      </c>
      <c r="I3222" s="360">
        <f t="shared" si="689"/>
        <v>0</v>
      </c>
      <c r="J3222" s="89">
        <v>0</v>
      </c>
      <c r="K3222" s="244">
        <f t="shared" si="676"/>
        <v>0</v>
      </c>
      <c r="L3222" s="93">
        <f t="shared" si="690"/>
        <v>0</v>
      </c>
      <c r="M3222" s="375">
        <f t="shared" si="691"/>
        <v>0</v>
      </c>
      <c r="N3222" s="225" t="b">
        <f t="shared" si="683"/>
        <v>0</v>
      </c>
      <c r="O3222" s="45"/>
      <c r="P3222" s="45"/>
      <c r="Q3222" s="45"/>
      <c r="R3222" s="45"/>
    </row>
    <row r="3223" spans="1:18" s="9" customFormat="1" ht="16.5" hidden="1" customHeight="1" x14ac:dyDescent="0.35">
      <c r="A3223" s="122" t="str">
        <f>'SOW Units'!B252</f>
        <v>12-8.</v>
      </c>
      <c r="B3223" s="542" t="str">
        <f>IF('SOW Units'!C252="","",'SOW Units'!C252)</f>
        <v>Transport Petroleum Impacted Soil (bulk) &gt; 100 miles</v>
      </c>
      <c r="C3223" s="543"/>
      <c r="D3223" s="57" t="str">
        <f>IF('SOW Units'!E252="","",'SOW Units'!E252)</f>
        <v>Per Ton</v>
      </c>
      <c r="E3223" s="82">
        <f>'SOW Units'!O252</f>
        <v>0</v>
      </c>
      <c r="F3223" s="34">
        <f>'SOW Units'!G252</f>
        <v>40.950000000000003</v>
      </c>
      <c r="G3223" s="244">
        <f t="shared" si="688"/>
        <v>0</v>
      </c>
      <c r="H3223" s="85">
        <v>0</v>
      </c>
      <c r="I3223" s="360">
        <f t="shared" si="689"/>
        <v>0</v>
      </c>
      <c r="J3223" s="89">
        <v>0</v>
      </c>
      <c r="K3223" s="244">
        <f t="shared" si="676"/>
        <v>0</v>
      </c>
      <c r="L3223" s="93">
        <f t="shared" si="690"/>
        <v>0</v>
      </c>
      <c r="M3223" s="375">
        <f t="shared" si="691"/>
        <v>0</v>
      </c>
      <c r="N3223" s="225" t="b">
        <f t="shared" si="683"/>
        <v>0</v>
      </c>
      <c r="O3223" s="45"/>
      <c r="P3223" s="45"/>
      <c r="Q3223" s="45"/>
      <c r="R3223" s="45"/>
    </row>
    <row r="3224" spans="1:18" s="9" customFormat="1" ht="16.5" hidden="1" customHeight="1" x14ac:dyDescent="0.35">
      <c r="A3224" s="122" t="str">
        <f>'SOW Units'!B253</f>
        <v>12-9.</v>
      </c>
      <c r="B3224" s="542" t="str">
        <f>IF('SOW Units'!C253="","",'SOW Units'!C253)</f>
        <v>Disposal of Petroleum Impacted Soil at a Landfill (bulk) ≤ 450 tons</v>
      </c>
      <c r="C3224" s="543"/>
      <c r="D3224" s="57" t="str">
        <f>IF('SOW Units'!E253="","",'SOW Units'!E253)</f>
        <v>Per Ton</v>
      </c>
      <c r="E3224" s="82">
        <f>'SOW Units'!O253</f>
        <v>0</v>
      </c>
      <c r="F3224" s="34">
        <f>'SOW Units'!G253</f>
        <v>32.409999999999997</v>
      </c>
      <c r="G3224" s="244">
        <f t="shared" si="688"/>
        <v>0</v>
      </c>
      <c r="H3224" s="85">
        <v>0</v>
      </c>
      <c r="I3224" s="360">
        <f t="shared" si="689"/>
        <v>0</v>
      </c>
      <c r="J3224" s="89">
        <v>0</v>
      </c>
      <c r="K3224" s="244">
        <f t="shared" si="676"/>
        <v>0</v>
      </c>
      <c r="L3224" s="93">
        <f t="shared" si="690"/>
        <v>0</v>
      </c>
      <c r="M3224" s="375">
        <f t="shared" si="691"/>
        <v>0</v>
      </c>
      <c r="N3224" s="225" t="b">
        <f t="shared" si="683"/>
        <v>0</v>
      </c>
      <c r="O3224" s="45"/>
      <c r="P3224" s="45"/>
      <c r="Q3224" s="45"/>
      <c r="R3224" s="45"/>
    </row>
    <row r="3225" spans="1:18" s="9" customFormat="1" ht="16.5" hidden="1" customHeight="1" x14ac:dyDescent="0.35">
      <c r="A3225" s="122" t="str">
        <f>'SOW Units'!B254</f>
        <v>12-10.</v>
      </c>
      <c r="B3225" s="542" t="str">
        <f>IF('SOW Units'!C254="","",'SOW Units'!C254)</f>
        <v>Disposal of Petroleum Impacted Soil at a Landfill (bulk) &gt; 450 tons</v>
      </c>
      <c r="C3225" s="543"/>
      <c r="D3225" s="57" t="str">
        <f>IF('SOW Units'!E254="","",'SOW Units'!E254)</f>
        <v>Per Ton</v>
      </c>
      <c r="E3225" s="82">
        <f>'SOW Units'!O254</f>
        <v>0</v>
      </c>
      <c r="F3225" s="34">
        <f>'SOW Units'!G254</f>
        <v>32.409999999999997</v>
      </c>
      <c r="G3225" s="244">
        <f t="shared" si="688"/>
        <v>0</v>
      </c>
      <c r="H3225" s="85">
        <v>0</v>
      </c>
      <c r="I3225" s="360">
        <f t="shared" si="689"/>
        <v>0</v>
      </c>
      <c r="J3225" s="89">
        <v>0</v>
      </c>
      <c r="K3225" s="244">
        <f t="shared" si="676"/>
        <v>0</v>
      </c>
      <c r="L3225" s="93">
        <f t="shared" si="690"/>
        <v>0</v>
      </c>
      <c r="M3225" s="375">
        <f t="shared" si="691"/>
        <v>0</v>
      </c>
      <c r="N3225" s="225" t="b">
        <f t="shared" si="683"/>
        <v>0</v>
      </c>
      <c r="O3225" s="45"/>
      <c r="P3225" s="45"/>
      <c r="Q3225" s="45"/>
      <c r="R3225" s="45"/>
    </row>
    <row r="3226" spans="1:18" s="9" customFormat="1" ht="16.5" hidden="1" customHeight="1" x14ac:dyDescent="0.35">
      <c r="A3226" s="122" t="str">
        <f>'SOW Units'!B255</f>
        <v>12-11.</v>
      </c>
      <c r="B3226" s="542" t="str">
        <f>IF('SOW Units'!C255="","",'SOW Units'!C255)</f>
        <v>Disposal of Petroleum Impacted Soil at a Thermal Treatment Facility (bulk) ≤ 450 tons</v>
      </c>
      <c r="C3226" s="543"/>
      <c r="D3226" s="57" t="str">
        <f>IF('SOW Units'!E255="","",'SOW Units'!E255)</f>
        <v>Per Ton</v>
      </c>
      <c r="E3226" s="82">
        <f>'SOW Units'!O255</f>
        <v>0</v>
      </c>
      <c r="F3226" s="34">
        <f>'SOW Units'!G255</f>
        <v>35</v>
      </c>
      <c r="G3226" s="244">
        <f t="shared" si="688"/>
        <v>0</v>
      </c>
      <c r="H3226" s="85">
        <v>0</v>
      </c>
      <c r="I3226" s="360">
        <f t="shared" si="689"/>
        <v>0</v>
      </c>
      <c r="J3226" s="89">
        <v>0</v>
      </c>
      <c r="K3226" s="244">
        <f t="shared" si="676"/>
        <v>0</v>
      </c>
      <c r="L3226" s="93">
        <f t="shared" si="690"/>
        <v>0</v>
      </c>
      <c r="M3226" s="375">
        <f t="shared" si="691"/>
        <v>0</v>
      </c>
      <c r="N3226" s="225" t="b">
        <f t="shared" si="683"/>
        <v>0</v>
      </c>
      <c r="O3226" s="45"/>
      <c r="P3226" s="45"/>
      <c r="Q3226" s="45"/>
      <c r="R3226" s="45"/>
    </row>
    <row r="3227" spans="1:18" s="8" customFormat="1" ht="16.5" hidden="1" customHeight="1" x14ac:dyDescent="0.35">
      <c r="A3227" s="122" t="str">
        <f>'SOW Units'!B256</f>
        <v>12-12.</v>
      </c>
      <c r="B3227" s="542" t="str">
        <f>IF('SOW Units'!C256="","",'SOW Units'!C256)</f>
        <v>Disposal of Petroleum Impacted Soil at a Thermal Treatment Facility (bulk) &gt; 450 tons</v>
      </c>
      <c r="C3227" s="543"/>
      <c r="D3227" s="57" t="str">
        <f>IF('SOW Units'!E256="","",'SOW Units'!E256)</f>
        <v>Per Ton</v>
      </c>
      <c r="E3227" s="82">
        <f>'SOW Units'!O256</f>
        <v>0</v>
      </c>
      <c r="F3227" s="34">
        <f>'SOW Units'!G256</f>
        <v>35</v>
      </c>
      <c r="G3227" s="244">
        <f t="shared" si="688"/>
        <v>0</v>
      </c>
      <c r="H3227" s="85">
        <v>0</v>
      </c>
      <c r="I3227" s="360">
        <f t="shared" si="689"/>
        <v>0</v>
      </c>
      <c r="J3227" s="89">
        <v>0</v>
      </c>
      <c r="K3227" s="244">
        <f t="shared" si="676"/>
        <v>0</v>
      </c>
      <c r="L3227" s="93">
        <f t="shared" si="690"/>
        <v>0</v>
      </c>
      <c r="M3227" s="375">
        <f t="shared" si="691"/>
        <v>0</v>
      </c>
      <c r="N3227" s="225" t="b">
        <f t="shared" si="683"/>
        <v>0</v>
      </c>
      <c r="O3227" s="36"/>
      <c r="P3227" s="36"/>
      <c r="Q3227" s="36"/>
      <c r="R3227" s="36"/>
    </row>
    <row r="3228" spans="1:18" s="8" customFormat="1" ht="16.5" hidden="1" customHeight="1" x14ac:dyDescent="0.35">
      <c r="A3228" s="122" t="str">
        <f>'SOW Units'!B257</f>
        <v>12-13.</v>
      </c>
      <c r="B3228" s="542" t="str">
        <f>IF('SOW Units'!C257="","",'SOW Units'!C257)</f>
        <v>Transport and Disposal of Petroleum Contact Water (includes drum)</v>
      </c>
      <c r="C3228" s="543"/>
      <c r="D3228" s="57" t="str">
        <f>IF('SOW Units'!E257="","",'SOW Units'!E257)</f>
        <v>Per Drum</v>
      </c>
      <c r="E3228" s="82">
        <f>'SOW Units'!O257</f>
        <v>0</v>
      </c>
      <c r="F3228" s="34">
        <f>'SOW Units'!G257</f>
        <v>210</v>
      </c>
      <c r="G3228" s="244">
        <f t="shared" si="688"/>
        <v>0</v>
      </c>
      <c r="H3228" s="85">
        <v>0</v>
      </c>
      <c r="I3228" s="360">
        <f t="shared" si="689"/>
        <v>0</v>
      </c>
      <c r="J3228" s="89">
        <v>0</v>
      </c>
      <c r="K3228" s="244">
        <f t="shared" si="676"/>
        <v>0</v>
      </c>
      <c r="L3228" s="93">
        <f t="shared" si="690"/>
        <v>0</v>
      </c>
      <c r="M3228" s="375">
        <f t="shared" si="691"/>
        <v>0</v>
      </c>
      <c r="N3228" s="225" t="b">
        <f t="shared" si="683"/>
        <v>0</v>
      </c>
      <c r="O3228" s="36"/>
      <c r="P3228" s="36"/>
      <c r="Q3228" s="36"/>
      <c r="R3228" s="36"/>
    </row>
    <row r="3229" spans="1:18" s="8" customFormat="1" ht="16.5" hidden="1" customHeight="1" x14ac:dyDescent="0.35">
      <c r="A3229" s="122" t="str">
        <f>'SOW Units'!B258</f>
        <v>12-14.</v>
      </c>
      <c r="B3229" s="542" t="str">
        <f>IF('SOW Units'!C258="","",'SOW Units'!C258)</f>
        <v>Transport and Disposal of Petroleum Contact Water (bulk)</v>
      </c>
      <c r="C3229" s="543"/>
      <c r="D3229" s="57" t="str">
        <f>IF('SOW Units'!E258="","",'SOW Units'!E258)</f>
        <v>Per Gallon</v>
      </c>
      <c r="E3229" s="82">
        <f>'SOW Units'!O258</f>
        <v>0</v>
      </c>
      <c r="F3229" s="34">
        <f>'SOW Units'!G258</f>
        <v>1.4</v>
      </c>
      <c r="G3229" s="244">
        <f t="shared" si="688"/>
        <v>0</v>
      </c>
      <c r="H3229" s="85">
        <v>0</v>
      </c>
      <c r="I3229" s="360">
        <f t="shared" si="689"/>
        <v>0</v>
      </c>
      <c r="J3229" s="89">
        <v>0</v>
      </c>
      <c r="K3229" s="244">
        <f t="shared" si="676"/>
        <v>0</v>
      </c>
      <c r="L3229" s="93">
        <f t="shared" si="690"/>
        <v>0</v>
      </c>
      <c r="M3229" s="375">
        <f t="shared" si="691"/>
        <v>0</v>
      </c>
      <c r="N3229" s="225" t="b">
        <f t="shared" si="683"/>
        <v>0</v>
      </c>
      <c r="O3229" s="36"/>
      <c r="P3229" s="36"/>
      <c r="Q3229" s="36"/>
      <c r="R3229" s="36"/>
    </row>
    <row r="3230" spans="1:18" s="8" customFormat="1" ht="16.5" hidden="1" customHeight="1" x14ac:dyDescent="0.35">
      <c r="A3230" s="122" t="str">
        <f>'SOW Units'!B259</f>
        <v>12-15.</v>
      </c>
      <c r="B3230" s="542" t="str">
        <f>IF('SOW Units'!C259="","",'SOW Units'!C259)</f>
        <v>Transport and Disposal of Petroleum Product (includes drum)</v>
      </c>
      <c r="C3230" s="543"/>
      <c r="D3230" s="57" t="str">
        <f>IF('SOW Units'!E259="","",'SOW Units'!E259)</f>
        <v>Per Drum</v>
      </c>
      <c r="E3230" s="82">
        <f>'SOW Units'!O259</f>
        <v>0</v>
      </c>
      <c r="F3230" s="34">
        <f>'SOW Units'!G259</f>
        <v>231</v>
      </c>
      <c r="G3230" s="244">
        <f t="shared" si="688"/>
        <v>0</v>
      </c>
      <c r="H3230" s="85">
        <v>0</v>
      </c>
      <c r="I3230" s="360">
        <f t="shared" si="689"/>
        <v>0</v>
      </c>
      <c r="J3230" s="89">
        <v>0</v>
      </c>
      <c r="K3230" s="244">
        <f t="shared" si="676"/>
        <v>0</v>
      </c>
      <c r="L3230" s="93">
        <f t="shared" si="690"/>
        <v>0</v>
      </c>
      <c r="M3230" s="375">
        <f t="shared" si="691"/>
        <v>0</v>
      </c>
      <c r="N3230" s="225" t="b">
        <f t="shared" si="683"/>
        <v>0</v>
      </c>
      <c r="O3230" s="36"/>
      <c r="P3230" s="36"/>
      <c r="Q3230" s="36"/>
      <c r="R3230" s="36"/>
    </row>
    <row r="3231" spans="1:18" s="8" customFormat="1" ht="16.5" hidden="1" customHeight="1" x14ac:dyDescent="0.35">
      <c r="A3231" s="122" t="str">
        <f>'SOW Units'!B260</f>
        <v>12-16.</v>
      </c>
      <c r="B3231" s="542" t="str">
        <f>IF('SOW Units'!C260="","",'SOW Units'!C260)</f>
        <v>Transport and Disposal of Petroleum Product (bulk)</v>
      </c>
      <c r="C3231" s="543"/>
      <c r="D3231" s="57" t="str">
        <f>IF('SOW Units'!E260="","",'SOW Units'!E260)</f>
        <v>Per Gallon</v>
      </c>
      <c r="E3231" s="82">
        <f>'SOW Units'!O260</f>
        <v>0</v>
      </c>
      <c r="F3231" s="34">
        <f>'SOW Units'!G260</f>
        <v>1.55</v>
      </c>
      <c r="G3231" s="244">
        <f t="shared" si="688"/>
        <v>0</v>
      </c>
      <c r="H3231" s="85">
        <v>0</v>
      </c>
      <c r="I3231" s="360">
        <f t="shared" si="689"/>
        <v>0</v>
      </c>
      <c r="J3231" s="89">
        <v>0</v>
      </c>
      <c r="K3231" s="244">
        <f t="shared" si="676"/>
        <v>0</v>
      </c>
      <c r="L3231" s="93">
        <f t="shared" si="690"/>
        <v>0</v>
      </c>
      <c r="M3231" s="375">
        <f t="shared" si="691"/>
        <v>0</v>
      </c>
      <c r="N3231" s="225" t="b">
        <f t="shared" si="683"/>
        <v>0</v>
      </c>
      <c r="O3231" s="36"/>
      <c r="P3231" s="36"/>
      <c r="Q3231" s="36"/>
      <c r="R3231" s="36"/>
    </row>
    <row r="3232" spans="1:18" s="8" customFormat="1" ht="16.5" hidden="1" customHeight="1" x14ac:dyDescent="0.35">
      <c r="A3232" s="122" t="str">
        <f>'SOW Units'!B261</f>
        <v>12-17.</v>
      </c>
      <c r="B3232" s="542" t="str">
        <f>IF('SOW Units'!C261="","",'SOW Units'!C261)</f>
        <v>Delivery, Pick Up and Rental of 20 Cubic Yard Roll-Off Container</v>
      </c>
      <c r="C3232" s="543"/>
      <c r="D3232" s="57" t="str">
        <f>IF('SOW Units'!E261="","",'SOW Units'!E261)</f>
        <v>Per Week</v>
      </c>
      <c r="E3232" s="82">
        <f>'SOW Units'!O261</f>
        <v>0</v>
      </c>
      <c r="F3232" s="34">
        <f>'SOW Units'!G261</f>
        <v>937.65</v>
      </c>
      <c r="G3232" s="244">
        <f t="shared" si="688"/>
        <v>0</v>
      </c>
      <c r="H3232" s="85">
        <v>0</v>
      </c>
      <c r="I3232" s="360">
        <f t="shared" si="689"/>
        <v>0</v>
      </c>
      <c r="J3232" s="89">
        <v>0</v>
      </c>
      <c r="K3232" s="244">
        <f t="shared" si="676"/>
        <v>0</v>
      </c>
      <c r="L3232" s="93">
        <f t="shared" si="690"/>
        <v>0</v>
      </c>
      <c r="M3232" s="375">
        <f t="shared" si="691"/>
        <v>0</v>
      </c>
      <c r="N3232" s="225" t="b">
        <f t="shared" si="683"/>
        <v>0</v>
      </c>
      <c r="O3232" s="36"/>
      <c r="P3232" s="36"/>
      <c r="Q3232" s="36"/>
      <c r="R3232" s="36"/>
    </row>
    <row r="3233" spans="1:18" s="8" customFormat="1" ht="16.5" hidden="1" customHeight="1" x14ac:dyDescent="0.35">
      <c r="A3233" s="122" t="str">
        <f>'SOW Units'!B262</f>
        <v>12-18.</v>
      </c>
      <c r="B3233" s="542" t="str">
        <f>IF('SOW Units'!C262="","",'SOW Units'!C262)</f>
        <v>Additional Rental of 20 Cubic Yard Roll-Off Container</v>
      </c>
      <c r="C3233" s="543"/>
      <c r="D3233" s="57" t="str">
        <f>IF('SOW Units'!E262="","",'SOW Units'!E262)</f>
        <v>Per Week</v>
      </c>
      <c r="E3233" s="82">
        <f>'SOW Units'!O262</f>
        <v>0</v>
      </c>
      <c r="F3233" s="34">
        <f>'SOW Units'!G262</f>
        <v>393.75</v>
      </c>
      <c r="G3233" s="244">
        <f t="shared" si="688"/>
        <v>0</v>
      </c>
      <c r="H3233" s="85">
        <v>0</v>
      </c>
      <c r="I3233" s="360">
        <f t="shared" si="689"/>
        <v>0</v>
      </c>
      <c r="J3233" s="89">
        <v>0</v>
      </c>
      <c r="K3233" s="244">
        <f t="shared" si="676"/>
        <v>0</v>
      </c>
      <c r="L3233" s="93">
        <f t="shared" si="690"/>
        <v>0</v>
      </c>
      <c r="M3233" s="375">
        <f t="shared" si="691"/>
        <v>0</v>
      </c>
      <c r="N3233" s="225" t="b">
        <f t="shared" si="683"/>
        <v>0</v>
      </c>
      <c r="O3233" s="36"/>
      <c r="P3233" s="36"/>
      <c r="Q3233" s="36"/>
      <c r="R3233" s="36"/>
    </row>
    <row r="3234" spans="1:18" s="8" customFormat="1" ht="17.25" hidden="1" customHeight="1" x14ac:dyDescent="0.35">
      <c r="A3234" s="253" t="str">
        <f>'SOW Units'!B263</f>
        <v>13.</v>
      </c>
      <c r="B3234" s="560" t="str">
        <f>IF('SOW Units'!C263="","",'SOW Units'!C263)</f>
        <v>RESURFACING</v>
      </c>
      <c r="C3234" s="561"/>
      <c r="D3234" s="206" t="str">
        <f>IF('SOW Units'!E263="","",'SOW Units'!E263)</f>
        <v/>
      </c>
      <c r="E3234" s="207"/>
      <c r="F3234" s="194"/>
      <c r="G3234" s="243"/>
      <c r="H3234" s="208"/>
      <c r="I3234" s="359"/>
      <c r="J3234" s="196"/>
      <c r="K3234" s="243"/>
      <c r="L3234" s="209"/>
      <c r="M3234" s="374"/>
      <c r="N3234" s="225" t="b">
        <f t="shared" si="683"/>
        <v>0</v>
      </c>
      <c r="O3234" s="36"/>
      <c r="P3234" s="36"/>
      <c r="Q3234" s="36"/>
      <c r="R3234" s="36"/>
    </row>
    <row r="3235" spans="1:18" s="8" customFormat="1" ht="16.5" hidden="1" customHeight="1" x14ac:dyDescent="0.35">
      <c r="A3235" s="122" t="str">
        <f>'SOW Units'!B264</f>
        <v>13-1.</v>
      </c>
      <c r="B3235" s="542" t="str">
        <f>IF('SOW Units'!C264="","",'SOW Units'!C264)</f>
        <v>Asphalt Paving - 2 inch thickness (includes sub-base)</v>
      </c>
      <c r="C3235" s="543"/>
      <c r="D3235" s="57" t="str">
        <f>IF('SOW Units'!E264="","",'SOW Units'!E264)</f>
        <v>Per Square Foot</v>
      </c>
      <c r="E3235" s="82">
        <f>'SOW Units'!O264</f>
        <v>0</v>
      </c>
      <c r="F3235" s="34">
        <f>'SOW Units'!G264</f>
        <v>7.88</v>
      </c>
      <c r="G3235" s="244">
        <f t="shared" ref="G3235:G3241" si="692">$F3235*E3235</f>
        <v>0</v>
      </c>
      <c r="H3235" s="85">
        <v>0</v>
      </c>
      <c r="I3235" s="360">
        <f t="shared" ref="I3235:I3241" si="693">H3235*F3235</f>
        <v>0</v>
      </c>
      <c r="J3235" s="89">
        <v>0</v>
      </c>
      <c r="K3235" s="244">
        <f t="shared" si="676"/>
        <v>0</v>
      </c>
      <c r="L3235" s="93">
        <f t="shared" ref="L3235:L3241" si="694">E3235-H3235-J3235</f>
        <v>0</v>
      </c>
      <c r="M3235" s="375">
        <f t="shared" ref="M3235:M3241" si="695">G3235-I3235-K3235</f>
        <v>0</v>
      </c>
      <c r="N3235" s="225" t="b">
        <f t="shared" si="683"/>
        <v>0</v>
      </c>
      <c r="O3235" s="36"/>
      <c r="P3235" s="36"/>
      <c r="Q3235" s="36"/>
      <c r="R3235" s="36"/>
    </row>
    <row r="3236" spans="1:18" s="8" customFormat="1" ht="16.5" hidden="1" customHeight="1" x14ac:dyDescent="0.35">
      <c r="A3236" s="122" t="str">
        <f>'SOW Units'!B265</f>
        <v>13-2.</v>
      </c>
      <c r="B3236" s="542" t="str">
        <f>IF('SOW Units'!C265="","",'SOW Units'!C265)</f>
        <v xml:space="preserve">Asphalt Paving - additional 1 inch thickness </v>
      </c>
      <c r="C3236" s="543"/>
      <c r="D3236" s="57" t="str">
        <f>IF('SOW Units'!E265="","",'SOW Units'!E265)</f>
        <v>Per Square Foot</v>
      </c>
      <c r="E3236" s="82">
        <f>'SOW Units'!O265</f>
        <v>0</v>
      </c>
      <c r="F3236" s="34">
        <f>'SOW Units'!G265</f>
        <v>3.1</v>
      </c>
      <c r="G3236" s="244">
        <f t="shared" si="692"/>
        <v>0</v>
      </c>
      <c r="H3236" s="85">
        <v>0</v>
      </c>
      <c r="I3236" s="360">
        <f t="shared" si="693"/>
        <v>0</v>
      </c>
      <c r="J3236" s="89">
        <v>0</v>
      </c>
      <c r="K3236" s="244">
        <f t="shared" si="676"/>
        <v>0</v>
      </c>
      <c r="L3236" s="93">
        <f t="shared" si="694"/>
        <v>0</v>
      </c>
      <c r="M3236" s="375">
        <f t="shared" si="695"/>
        <v>0</v>
      </c>
      <c r="N3236" s="225" t="b">
        <f t="shared" si="683"/>
        <v>0</v>
      </c>
      <c r="O3236" s="36"/>
      <c r="P3236" s="36"/>
      <c r="Q3236" s="36"/>
      <c r="R3236" s="36"/>
    </row>
    <row r="3237" spans="1:18" s="8" customFormat="1" ht="16.5" hidden="1" customHeight="1" x14ac:dyDescent="0.35">
      <c r="A3237" s="122" t="str">
        <f>'SOW Units'!B266</f>
        <v>13-3.</v>
      </c>
      <c r="B3237" s="542" t="str">
        <f>IF('SOW Units'!C266="","",'SOW Units'!C266)</f>
        <v>Concrete Paving - 4 inch thickness (includes sub-base)</v>
      </c>
      <c r="C3237" s="543"/>
      <c r="D3237" s="57" t="str">
        <f>IF('SOW Units'!E266="","",'SOW Units'!E266)</f>
        <v>Per Square Foot</v>
      </c>
      <c r="E3237" s="82">
        <f>'SOW Units'!O266</f>
        <v>0</v>
      </c>
      <c r="F3237" s="34">
        <f>'SOW Units'!G266</f>
        <v>9.9</v>
      </c>
      <c r="G3237" s="244">
        <f t="shared" si="692"/>
        <v>0</v>
      </c>
      <c r="H3237" s="85">
        <v>0</v>
      </c>
      <c r="I3237" s="360">
        <f t="shared" si="693"/>
        <v>0</v>
      </c>
      <c r="J3237" s="89">
        <v>0</v>
      </c>
      <c r="K3237" s="244">
        <f t="shared" si="676"/>
        <v>0</v>
      </c>
      <c r="L3237" s="93">
        <f t="shared" si="694"/>
        <v>0</v>
      </c>
      <c r="M3237" s="375">
        <f t="shared" si="695"/>
        <v>0</v>
      </c>
      <c r="N3237" s="225" t="b">
        <f t="shared" si="683"/>
        <v>0</v>
      </c>
      <c r="O3237" s="36"/>
      <c r="P3237" s="36"/>
      <c r="Q3237" s="36"/>
      <c r="R3237" s="36"/>
    </row>
    <row r="3238" spans="1:18" s="8" customFormat="1" ht="16.5" hidden="1" customHeight="1" x14ac:dyDescent="0.35">
      <c r="A3238" s="122" t="str">
        <f>'SOW Units'!B267</f>
        <v>13-4.</v>
      </c>
      <c r="B3238" s="542" t="str">
        <f>IF('SOW Units'!C267="","",'SOW Units'!C267)</f>
        <v xml:space="preserve">Concrete Paving - additional 1 inch thickness </v>
      </c>
      <c r="C3238" s="543"/>
      <c r="D3238" s="57" t="str">
        <f>IF('SOW Units'!E267="","",'SOW Units'!E267)</f>
        <v>Per Square Foot</v>
      </c>
      <c r="E3238" s="82">
        <f>'SOW Units'!O267</f>
        <v>0</v>
      </c>
      <c r="F3238" s="34">
        <f>'SOW Units'!G267</f>
        <v>2.52</v>
      </c>
      <c r="G3238" s="244">
        <f t="shared" si="692"/>
        <v>0</v>
      </c>
      <c r="H3238" s="85">
        <v>0</v>
      </c>
      <c r="I3238" s="360">
        <f t="shared" si="693"/>
        <v>0</v>
      </c>
      <c r="J3238" s="89">
        <v>0</v>
      </c>
      <c r="K3238" s="244">
        <f t="shared" si="676"/>
        <v>0</v>
      </c>
      <c r="L3238" s="93">
        <f t="shared" si="694"/>
        <v>0</v>
      </c>
      <c r="M3238" s="375">
        <f t="shared" si="695"/>
        <v>0</v>
      </c>
      <c r="N3238" s="225" t="b">
        <f t="shared" si="683"/>
        <v>0</v>
      </c>
      <c r="O3238" s="36"/>
      <c r="P3238" s="36"/>
      <c r="Q3238" s="36"/>
      <c r="R3238" s="36"/>
    </row>
    <row r="3239" spans="1:18" s="8" customFormat="1" ht="16.5" hidden="1" customHeight="1" x14ac:dyDescent="0.35">
      <c r="A3239" s="122" t="str">
        <f>'SOW Units'!B268</f>
        <v>13-5.</v>
      </c>
      <c r="B3239" s="542" t="str">
        <f>IF('SOW Units'!C268="","",'SOW Units'!C268)</f>
        <v>Crushed Lime Rock Cover - 2 inch thickness</v>
      </c>
      <c r="C3239" s="543"/>
      <c r="D3239" s="57" t="str">
        <f>IF('SOW Units'!E268="","",'SOW Units'!E268)</f>
        <v>Per Square Foot</v>
      </c>
      <c r="E3239" s="82">
        <f>'SOW Units'!O268</f>
        <v>0</v>
      </c>
      <c r="F3239" s="34">
        <f>'SOW Units'!G268</f>
        <v>3.3</v>
      </c>
      <c r="G3239" s="244">
        <f t="shared" si="692"/>
        <v>0</v>
      </c>
      <c r="H3239" s="85">
        <v>0</v>
      </c>
      <c r="I3239" s="360">
        <f t="shared" si="693"/>
        <v>0</v>
      </c>
      <c r="J3239" s="89">
        <v>0</v>
      </c>
      <c r="K3239" s="244">
        <f t="shared" si="676"/>
        <v>0</v>
      </c>
      <c r="L3239" s="93">
        <f t="shared" si="694"/>
        <v>0</v>
      </c>
      <c r="M3239" s="375">
        <f t="shared" si="695"/>
        <v>0</v>
      </c>
      <c r="N3239" s="225" t="b">
        <f t="shared" si="683"/>
        <v>0</v>
      </c>
      <c r="O3239" s="36"/>
      <c r="P3239" s="36"/>
      <c r="Q3239" s="36"/>
      <c r="R3239" s="36"/>
    </row>
    <row r="3240" spans="1:18" s="8" customFormat="1" ht="16.5" hidden="1" customHeight="1" x14ac:dyDescent="0.35">
      <c r="A3240" s="122" t="str">
        <f>'SOW Units'!B269</f>
        <v>13-6.</v>
      </c>
      <c r="B3240" s="542" t="str">
        <f>IF('SOW Units'!C269="","",'SOW Units'!C269)</f>
        <v>Grass - Sod</v>
      </c>
      <c r="C3240" s="543"/>
      <c r="D3240" s="57" t="str">
        <f>IF('SOW Units'!E269="","",'SOW Units'!E269)</f>
        <v>Per Square Foot</v>
      </c>
      <c r="E3240" s="82">
        <f>'SOW Units'!O269</f>
        <v>0</v>
      </c>
      <c r="F3240" s="34">
        <f>'SOW Units'!G269</f>
        <v>1.72</v>
      </c>
      <c r="G3240" s="244">
        <f t="shared" si="692"/>
        <v>0</v>
      </c>
      <c r="H3240" s="85">
        <v>0</v>
      </c>
      <c r="I3240" s="360">
        <f t="shared" si="693"/>
        <v>0</v>
      </c>
      <c r="J3240" s="89">
        <v>0</v>
      </c>
      <c r="K3240" s="244">
        <f t="shared" ref="K3240:K3302" si="696">$F3240*J3240</f>
        <v>0</v>
      </c>
      <c r="L3240" s="93">
        <f t="shared" si="694"/>
        <v>0</v>
      </c>
      <c r="M3240" s="375">
        <f t="shared" si="695"/>
        <v>0</v>
      </c>
      <c r="N3240" s="225" t="b">
        <f t="shared" si="683"/>
        <v>0</v>
      </c>
      <c r="O3240" s="36"/>
      <c r="P3240" s="36"/>
      <c r="Q3240" s="36"/>
      <c r="R3240" s="36"/>
    </row>
    <row r="3241" spans="1:18" s="8" customFormat="1" ht="16.5" hidden="1" customHeight="1" x14ac:dyDescent="0.35">
      <c r="A3241" s="122" t="str">
        <f>'SOW Units'!B270</f>
        <v>13-7.</v>
      </c>
      <c r="B3241" s="542" t="str">
        <f>IF('SOW Units'!C270="","",'SOW Units'!C270)</f>
        <v xml:space="preserve">Grass - Seed and Mulch </v>
      </c>
      <c r="C3241" s="543"/>
      <c r="D3241" s="57" t="str">
        <f>IF('SOW Units'!E270="","",'SOW Units'!E270)</f>
        <v>Per Square Foot</v>
      </c>
      <c r="E3241" s="82">
        <f>'SOW Units'!O270</f>
        <v>0</v>
      </c>
      <c r="F3241" s="34">
        <f>'SOW Units'!G270</f>
        <v>0.8</v>
      </c>
      <c r="G3241" s="244">
        <f t="shared" si="692"/>
        <v>0</v>
      </c>
      <c r="H3241" s="85">
        <v>0</v>
      </c>
      <c r="I3241" s="360">
        <f t="shared" si="693"/>
        <v>0</v>
      </c>
      <c r="J3241" s="89">
        <v>0</v>
      </c>
      <c r="K3241" s="244">
        <f t="shared" si="696"/>
        <v>0</v>
      </c>
      <c r="L3241" s="93">
        <f t="shared" si="694"/>
        <v>0</v>
      </c>
      <c r="M3241" s="375">
        <f t="shared" si="695"/>
        <v>0</v>
      </c>
      <c r="N3241" s="225" t="b">
        <f t="shared" si="683"/>
        <v>0</v>
      </c>
      <c r="O3241" s="36"/>
      <c r="P3241" s="36"/>
      <c r="Q3241" s="36"/>
      <c r="R3241" s="36"/>
    </row>
    <row r="3242" spans="1:18" s="8" customFormat="1" ht="17.25" hidden="1" customHeight="1" x14ac:dyDescent="0.35">
      <c r="A3242" s="253" t="str">
        <f>'SOW Units'!B271</f>
        <v>14.</v>
      </c>
      <c r="B3242" s="560" t="str">
        <f>IF('SOW Units'!C271="","",'SOW Units'!C271)</f>
        <v>IN-SITU INJECTION</v>
      </c>
      <c r="C3242" s="561"/>
      <c r="D3242" s="206" t="str">
        <f>IF('SOW Units'!E271="","",'SOW Units'!E271)</f>
        <v/>
      </c>
      <c r="E3242" s="207"/>
      <c r="F3242" s="194"/>
      <c r="G3242" s="243"/>
      <c r="H3242" s="208"/>
      <c r="I3242" s="359"/>
      <c r="J3242" s="196"/>
      <c r="K3242" s="243"/>
      <c r="L3242" s="209"/>
      <c r="M3242" s="374"/>
      <c r="N3242" s="225" t="b">
        <f t="shared" si="683"/>
        <v>0</v>
      </c>
      <c r="O3242" s="36"/>
      <c r="P3242" s="36"/>
      <c r="Q3242" s="36"/>
      <c r="R3242" s="36"/>
    </row>
    <row r="3243" spans="1:18" s="8" customFormat="1" ht="16.5" hidden="1" customHeight="1" x14ac:dyDescent="0.35">
      <c r="A3243" s="122" t="str">
        <f>'SOW Units'!B272</f>
        <v>14-1.a.</v>
      </c>
      <c r="B3243" s="542" t="str">
        <f>IF('SOW Units'!C272="","",'SOW Units'!C272)</f>
        <v>Direct Push Boring with In-Situ Injection</v>
      </c>
      <c r="C3243" s="543"/>
      <c r="D3243" s="57" t="str">
        <f>IF('SOW Units'!E272="","",'SOW Units'!E272)</f>
        <v>Per Day</v>
      </c>
      <c r="E3243" s="82">
        <f>'SOW Units'!O272</f>
        <v>0</v>
      </c>
      <c r="F3243" s="34">
        <f>'SOW Units'!G272</f>
        <v>5145</v>
      </c>
      <c r="G3243" s="244">
        <f t="shared" ref="G3243:G3247" si="697">$F3243*E3243</f>
        <v>0</v>
      </c>
      <c r="H3243" s="85">
        <v>0</v>
      </c>
      <c r="I3243" s="360">
        <f t="shared" ref="I3243:I3247" si="698">H3243*F3243</f>
        <v>0</v>
      </c>
      <c r="J3243" s="89">
        <v>0</v>
      </c>
      <c r="K3243" s="244">
        <f t="shared" si="696"/>
        <v>0</v>
      </c>
      <c r="L3243" s="93">
        <f t="shared" ref="L3243:L3247" si="699">E3243-H3243-J3243</f>
        <v>0</v>
      </c>
      <c r="M3243" s="375">
        <f t="shared" ref="M3243:M3247" si="700">G3243-I3243-K3243</f>
        <v>0</v>
      </c>
      <c r="N3243" s="225" t="b">
        <f t="shared" si="683"/>
        <v>0</v>
      </c>
      <c r="O3243" s="36"/>
      <c r="P3243" s="36"/>
      <c r="Q3243" s="36"/>
      <c r="R3243" s="36"/>
    </row>
    <row r="3244" spans="1:18" s="8" customFormat="1" ht="16.5" hidden="1" customHeight="1" x14ac:dyDescent="0.35">
      <c r="A3244" s="122" t="str">
        <f>'SOW Units'!B273</f>
        <v>14-2.a.</v>
      </c>
      <c r="B3244" s="542" t="str">
        <f>IF('SOW Units'!C273="","",'SOW Units'!C273)</f>
        <v>In-Situ Injection Into Existing Well/Treatment Point</v>
      </c>
      <c r="C3244" s="543"/>
      <c r="D3244" s="57" t="str">
        <f>IF('SOW Units'!E273="","",'SOW Units'!E273)</f>
        <v>Per Day</v>
      </c>
      <c r="E3244" s="82">
        <f>'SOW Units'!O273</f>
        <v>0</v>
      </c>
      <c r="F3244" s="34">
        <f>'SOW Units'!G273</f>
        <v>4079.25</v>
      </c>
      <c r="G3244" s="244">
        <f t="shared" si="697"/>
        <v>0</v>
      </c>
      <c r="H3244" s="85">
        <v>0</v>
      </c>
      <c r="I3244" s="360">
        <f t="shared" si="698"/>
        <v>0</v>
      </c>
      <c r="J3244" s="89">
        <v>0</v>
      </c>
      <c r="K3244" s="244">
        <f t="shared" si="696"/>
        <v>0</v>
      </c>
      <c r="L3244" s="93">
        <f t="shared" si="699"/>
        <v>0</v>
      </c>
      <c r="M3244" s="375">
        <f t="shared" si="700"/>
        <v>0</v>
      </c>
      <c r="N3244" s="225" t="b">
        <f t="shared" si="683"/>
        <v>0</v>
      </c>
      <c r="O3244" s="36"/>
      <c r="P3244" s="36"/>
      <c r="Q3244" s="36"/>
      <c r="R3244" s="36"/>
    </row>
    <row r="3245" spans="1:18" s="8" customFormat="1" ht="16.5" hidden="1" customHeight="1" x14ac:dyDescent="0.35">
      <c r="A3245" s="122" t="str">
        <f>'SOW Units'!B274</f>
        <v>14-3.</v>
      </c>
      <c r="B3245" s="542" t="str">
        <f>IF('SOW Units'!C274="","",'SOW Units'!C274)</f>
        <v>Materials to be Injected</v>
      </c>
      <c r="C3245" s="543"/>
      <c r="D3245" s="57" t="str">
        <f>IF('SOW Units'!E274="","",'SOW Units'!E274)</f>
        <v>Reimbursable*</v>
      </c>
      <c r="E3245" s="82">
        <f>'SOW Units'!O274</f>
        <v>0</v>
      </c>
      <c r="F3245" s="34">
        <f>'SOW Units'!G274</f>
        <v>1</v>
      </c>
      <c r="G3245" s="244">
        <f t="shared" si="697"/>
        <v>0</v>
      </c>
      <c r="H3245" s="85">
        <v>0</v>
      </c>
      <c r="I3245" s="360">
        <f t="shared" si="698"/>
        <v>0</v>
      </c>
      <c r="J3245" s="89">
        <v>0</v>
      </c>
      <c r="K3245" s="244">
        <f t="shared" si="696"/>
        <v>0</v>
      </c>
      <c r="L3245" s="93">
        <f t="shared" si="699"/>
        <v>0</v>
      </c>
      <c r="M3245" s="375">
        <f t="shared" si="700"/>
        <v>0</v>
      </c>
      <c r="N3245" s="225" t="b">
        <f t="shared" si="683"/>
        <v>0</v>
      </c>
      <c r="O3245" s="36"/>
      <c r="P3245" s="36"/>
      <c r="Q3245" s="36"/>
      <c r="R3245" s="36"/>
    </row>
    <row r="3246" spans="1:18" s="8" customFormat="1" ht="16.5" hidden="1" customHeight="1" x14ac:dyDescent="0.35">
      <c r="A3246" s="122" t="str">
        <f>'SOW Units'!B275</f>
        <v>14-4.</v>
      </c>
      <c r="B3246" s="542" t="str">
        <f>IF('SOW Units'!C275="","",'SOW Units'!C275)</f>
        <v>Groundwater Injection System (not by direct push)</v>
      </c>
      <c r="C3246" s="543"/>
      <c r="D3246" s="57" t="str">
        <f>IF('SOW Units'!E275="","",'SOW Units'!E275)</f>
        <v>Per Week</v>
      </c>
      <c r="E3246" s="82">
        <f>'SOW Units'!O275</f>
        <v>0</v>
      </c>
      <c r="F3246" s="34">
        <f>'SOW Units'!G275</f>
        <v>5565</v>
      </c>
      <c r="G3246" s="244">
        <f t="shared" si="697"/>
        <v>0</v>
      </c>
      <c r="H3246" s="85">
        <v>0</v>
      </c>
      <c r="I3246" s="360">
        <f t="shared" si="698"/>
        <v>0</v>
      </c>
      <c r="J3246" s="89">
        <v>0</v>
      </c>
      <c r="K3246" s="244">
        <f t="shared" si="696"/>
        <v>0</v>
      </c>
      <c r="L3246" s="93">
        <f t="shared" si="699"/>
        <v>0</v>
      </c>
      <c r="M3246" s="375">
        <f t="shared" si="700"/>
        <v>0</v>
      </c>
      <c r="N3246" s="225" t="b">
        <f t="shared" si="683"/>
        <v>0</v>
      </c>
      <c r="O3246" s="36"/>
      <c r="P3246" s="36"/>
      <c r="Q3246" s="36"/>
      <c r="R3246" s="36"/>
    </row>
    <row r="3247" spans="1:18" s="8" customFormat="1" ht="16.5" hidden="1" customHeight="1" x14ac:dyDescent="0.35">
      <c r="A3247" s="122" t="str">
        <f>'SOW Units'!B276</f>
        <v>14-5.</v>
      </c>
      <c r="B3247" s="542" t="str">
        <f>IF('SOW Units'!C276="","",'SOW Units'!C276)</f>
        <v>Groundwater Injection System (not by direct push)</v>
      </c>
      <c r="C3247" s="543"/>
      <c r="D3247" s="57" t="str">
        <f>IF('SOW Units'!E276="","",'SOW Units'!E276)</f>
        <v>Per Month</v>
      </c>
      <c r="E3247" s="82">
        <f>'SOW Units'!O276</f>
        <v>0</v>
      </c>
      <c r="F3247" s="34">
        <f>'SOW Units'!G276</f>
        <v>9030</v>
      </c>
      <c r="G3247" s="244">
        <f t="shared" si="697"/>
        <v>0</v>
      </c>
      <c r="H3247" s="85">
        <v>0</v>
      </c>
      <c r="I3247" s="360">
        <f t="shared" si="698"/>
        <v>0</v>
      </c>
      <c r="J3247" s="89">
        <v>0</v>
      </c>
      <c r="K3247" s="244">
        <f t="shared" si="696"/>
        <v>0</v>
      </c>
      <c r="L3247" s="93">
        <f t="shared" si="699"/>
        <v>0</v>
      </c>
      <c r="M3247" s="375">
        <f t="shared" si="700"/>
        <v>0</v>
      </c>
      <c r="N3247" s="225" t="b">
        <f t="shared" si="683"/>
        <v>0</v>
      </c>
      <c r="O3247" s="36"/>
      <c r="P3247" s="36"/>
      <c r="Q3247" s="36"/>
      <c r="R3247" s="36"/>
    </row>
    <row r="3248" spans="1:18" s="8" customFormat="1" ht="17.25" hidden="1" customHeight="1" x14ac:dyDescent="0.35">
      <c r="A3248" s="253" t="str">
        <f>'SOW Units'!B277</f>
        <v>15.</v>
      </c>
      <c r="B3248" s="560" t="str">
        <f>IF('SOW Units'!C277="","",'SOW Units'!C277)</f>
        <v>REMEDIAL ACTION CONSTRUCTION</v>
      </c>
      <c r="C3248" s="561"/>
      <c r="D3248" s="206" t="str">
        <f>IF('SOW Units'!E277="","",'SOW Units'!E277)</f>
        <v/>
      </c>
      <c r="E3248" s="207"/>
      <c r="F3248" s="194"/>
      <c r="G3248" s="243"/>
      <c r="H3248" s="208"/>
      <c r="I3248" s="359"/>
      <c r="J3248" s="196"/>
      <c r="K3248" s="243"/>
      <c r="L3248" s="209"/>
      <c r="M3248" s="374"/>
      <c r="N3248" s="225" t="b">
        <f t="shared" si="683"/>
        <v>0</v>
      </c>
      <c r="O3248" s="36"/>
      <c r="P3248" s="36"/>
      <c r="Q3248" s="36"/>
      <c r="R3248" s="36"/>
    </row>
    <row r="3249" spans="1:18" s="8" customFormat="1" ht="17.25" hidden="1" customHeight="1" x14ac:dyDescent="0.35">
      <c r="A3249" s="253" t="str">
        <f>'SOW Units'!B278</f>
        <v>15.A.</v>
      </c>
      <c r="B3249" s="560" t="str">
        <f>IF('SOW Units'!C278="","",'SOW Units'!C278)</f>
        <v>TRENCHING</v>
      </c>
      <c r="C3249" s="561"/>
      <c r="D3249" s="206" t="str">
        <f>IF('SOW Units'!E278="","",'SOW Units'!E278)</f>
        <v/>
      </c>
      <c r="E3249" s="207"/>
      <c r="F3249" s="194"/>
      <c r="G3249" s="243"/>
      <c r="H3249" s="208"/>
      <c r="I3249" s="359"/>
      <c r="J3249" s="196"/>
      <c r="K3249" s="243"/>
      <c r="L3249" s="209"/>
      <c r="M3249" s="374"/>
      <c r="N3249" s="225" t="b">
        <f t="shared" si="683"/>
        <v>0</v>
      </c>
      <c r="O3249" s="36"/>
      <c r="P3249" s="36"/>
      <c r="Q3249" s="36"/>
      <c r="R3249" s="36"/>
    </row>
    <row r="3250" spans="1:18" s="8" customFormat="1" ht="32.25" hidden="1" customHeight="1" x14ac:dyDescent="0.35">
      <c r="A3250" s="122" t="str">
        <f>'SOW Units'!B279</f>
        <v>15-1.a.</v>
      </c>
      <c r="B3250" s="542" t="str">
        <f>IF('SOW Units'!C279="","",'SOW Units'!C279)</f>
        <v>Trenching and Installation of 1-10 Plumbing (and Electrical) Lines in Trench</v>
      </c>
      <c r="C3250" s="543"/>
      <c r="D3250" s="252" t="str">
        <f>IF('SOW Units'!E279="","",'SOW Units'!E279)</f>
        <v>Per Linear Foot of Trench</v>
      </c>
      <c r="E3250" s="82">
        <f>'SOW Units'!O279</f>
        <v>0</v>
      </c>
      <c r="F3250" s="34">
        <f>'SOW Units'!G279</f>
        <v>48.61</v>
      </c>
      <c r="G3250" s="244">
        <f t="shared" ref="G3250:G3257" si="701">$F3250*E3250</f>
        <v>0</v>
      </c>
      <c r="H3250" s="85">
        <v>0</v>
      </c>
      <c r="I3250" s="360">
        <f t="shared" ref="I3250:I3257" si="702">H3250*F3250</f>
        <v>0</v>
      </c>
      <c r="J3250" s="89">
        <v>0</v>
      </c>
      <c r="K3250" s="244">
        <f t="shared" si="696"/>
        <v>0</v>
      </c>
      <c r="L3250" s="93">
        <f t="shared" ref="L3250:L3257" si="703">E3250-H3250-J3250</f>
        <v>0</v>
      </c>
      <c r="M3250" s="375">
        <f t="shared" ref="M3250:M3257" si="704">G3250-I3250-K3250</f>
        <v>0</v>
      </c>
      <c r="N3250" s="225" t="b">
        <f t="shared" si="683"/>
        <v>0</v>
      </c>
      <c r="O3250" s="36"/>
      <c r="P3250" s="36"/>
      <c r="Q3250" s="36"/>
      <c r="R3250" s="36"/>
    </row>
    <row r="3251" spans="1:18" s="8" customFormat="1" ht="32.25" hidden="1" customHeight="1" x14ac:dyDescent="0.35">
      <c r="A3251" s="122" t="str">
        <f>'SOW Units'!B280</f>
        <v>15-1.b.</v>
      </c>
      <c r="B3251" s="542" t="str">
        <f>IF('SOW Units'!C280="","",'SOW Units'!C280)</f>
        <v>Trenching and Installation of 11 - 20  Lines</v>
      </c>
      <c r="C3251" s="543"/>
      <c r="D3251" s="252" t="str">
        <f>IF('SOW Units'!E280="","",'SOW Units'!E280)</f>
        <v>Per Linear Foot of Trench</v>
      </c>
      <c r="E3251" s="82">
        <f>'SOW Units'!O280</f>
        <v>0</v>
      </c>
      <c r="F3251" s="34">
        <f>'SOW Units'!G280</f>
        <v>60.76</v>
      </c>
      <c r="G3251" s="244">
        <f t="shared" si="701"/>
        <v>0</v>
      </c>
      <c r="H3251" s="85">
        <v>0</v>
      </c>
      <c r="I3251" s="360">
        <f t="shared" si="702"/>
        <v>0</v>
      </c>
      <c r="J3251" s="89">
        <v>0</v>
      </c>
      <c r="K3251" s="244">
        <f t="shared" si="696"/>
        <v>0</v>
      </c>
      <c r="L3251" s="93">
        <f t="shared" si="703"/>
        <v>0</v>
      </c>
      <c r="M3251" s="375">
        <f t="shared" si="704"/>
        <v>0</v>
      </c>
      <c r="N3251" s="225" t="b">
        <f t="shared" si="683"/>
        <v>0</v>
      </c>
      <c r="O3251" s="36"/>
      <c r="P3251" s="36"/>
      <c r="Q3251" s="36"/>
      <c r="R3251" s="36"/>
    </row>
    <row r="3252" spans="1:18" s="8" customFormat="1" ht="32.25" hidden="1" customHeight="1" x14ac:dyDescent="0.35">
      <c r="A3252" s="122" t="str">
        <f>'SOW Units'!B281</f>
        <v>15-1.c.</v>
      </c>
      <c r="B3252" s="542" t="str">
        <f>IF('SOW Units'!C281="","",'SOW Units'!C281)</f>
        <v>Trenching and Installation of 21 - 30 Lines</v>
      </c>
      <c r="C3252" s="543"/>
      <c r="D3252" s="252" t="str">
        <f>IF('SOW Units'!E281="","",'SOW Units'!E281)</f>
        <v>Per Linear Foot of Trench</v>
      </c>
      <c r="E3252" s="82">
        <f>'SOW Units'!O281</f>
        <v>0</v>
      </c>
      <c r="F3252" s="34">
        <f>'SOW Units'!G281</f>
        <v>72.92</v>
      </c>
      <c r="G3252" s="244">
        <f t="shared" si="701"/>
        <v>0</v>
      </c>
      <c r="H3252" s="85">
        <v>0</v>
      </c>
      <c r="I3252" s="360">
        <f t="shared" si="702"/>
        <v>0</v>
      </c>
      <c r="J3252" s="89">
        <v>0</v>
      </c>
      <c r="K3252" s="244">
        <f t="shared" si="696"/>
        <v>0</v>
      </c>
      <c r="L3252" s="93">
        <f t="shared" si="703"/>
        <v>0</v>
      </c>
      <c r="M3252" s="375">
        <f t="shared" si="704"/>
        <v>0</v>
      </c>
      <c r="N3252" s="225" t="b">
        <f t="shared" si="683"/>
        <v>0</v>
      </c>
      <c r="O3252" s="36"/>
      <c r="P3252" s="36"/>
      <c r="Q3252" s="36"/>
      <c r="R3252" s="36"/>
    </row>
    <row r="3253" spans="1:18" s="8" customFormat="1" ht="32.25" hidden="1" customHeight="1" x14ac:dyDescent="0.35">
      <c r="A3253" s="122" t="str">
        <f>'SOW Units'!B282</f>
        <v>15-1.d.</v>
      </c>
      <c r="B3253" s="542" t="str">
        <f>IF('SOW Units'!C282="","",'SOW Units'!C282)</f>
        <v>Trenching and Installation of Additional 1-10 Lines Greater Than 30 Lines</v>
      </c>
      <c r="C3253" s="543"/>
      <c r="D3253" s="252" t="str">
        <f>IF('SOW Units'!E282="","",'SOW Units'!E282)</f>
        <v>Per Linear Foot of Trench</v>
      </c>
      <c r="E3253" s="82">
        <f>'SOW Units'!O282</f>
        <v>0</v>
      </c>
      <c r="F3253" s="34">
        <f>'SOW Units'!G282</f>
        <v>30.37</v>
      </c>
      <c r="G3253" s="244">
        <f t="shared" si="701"/>
        <v>0</v>
      </c>
      <c r="H3253" s="85">
        <v>0</v>
      </c>
      <c r="I3253" s="360">
        <f t="shared" si="702"/>
        <v>0</v>
      </c>
      <c r="J3253" s="89">
        <v>0</v>
      </c>
      <c r="K3253" s="244">
        <f t="shared" si="696"/>
        <v>0</v>
      </c>
      <c r="L3253" s="93">
        <f t="shared" si="703"/>
        <v>0</v>
      </c>
      <c r="M3253" s="375">
        <f t="shared" si="704"/>
        <v>0</v>
      </c>
      <c r="N3253" s="225" t="b">
        <f t="shared" si="683"/>
        <v>0</v>
      </c>
      <c r="O3253" s="36"/>
      <c r="P3253" s="36"/>
      <c r="Q3253" s="36"/>
      <c r="R3253" s="36"/>
    </row>
    <row r="3254" spans="1:18" s="8" customFormat="1" ht="32.25" hidden="1" customHeight="1" x14ac:dyDescent="0.35">
      <c r="A3254" s="122" t="str">
        <f>'SOW Units'!B283</f>
        <v>15-2.a.</v>
      </c>
      <c r="B3254" s="542" t="str">
        <f>IF('SOW Units'!C283="","",'SOW Units'!C283)</f>
        <v>Installation of Plumbing (and Electrical) Lines Above Ground:  Per Linear Foot of Piping.  Electrical lines are not counted in determination of costs.</v>
      </c>
      <c r="C3254" s="543"/>
      <c r="D3254" s="57" t="str">
        <f>IF('SOW Units'!E283="","",'SOW Units'!E283)</f>
        <v>Per Foot</v>
      </c>
      <c r="E3254" s="82">
        <f>'SOW Units'!O283</f>
        <v>0</v>
      </c>
      <c r="F3254" s="34">
        <f>'SOW Units'!G283</f>
        <v>17.350000000000001</v>
      </c>
      <c r="G3254" s="244">
        <f t="shared" si="701"/>
        <v>0</v>
      </c>
      <c r="H3254" s="85">
        <v>0</v>
      </c>
      <c r="I3254" s="360">
        <f t="shared" si="702"/>
        <v>0</v>
      </c>
      <c r="J3254" s="89">
        <v>0</v>
      </c>
      <c r="K3254" s="244">
        <f t="shared" si="696"/>
        <v>0</v>
      </c>
      <c r="L3254" s="93">
        <f t="shared" si="703"/>
        <v>0</v>
      </c>
      <c r="M3254" s="375">
        <f t="shared" si="704"/>
        <v>0</v>
      </c>
      <c r="N3254" s="225" t="b">
        <f t="shared" si="683"/>
        <v>0</v>
      </c>
      <c r="O3254" s="36"/>
      <c r="P3254" s="36"/>
      <c r="Q3254" s="36"/>
      <c r="R3254" s="36"/>
    </row>
    <row r="3255" spans="1:18" s="8" customFormat="1" ht="32.25" hidden="1" customHeight="1" x14ac:dyDescent="0.35">
      <c r="A3255" s="122" t="str">
        <f>'SOW Units'!B284</f>
        <v>15-3.</v>
      </c>
      <c r="B3255" s="542" t="str">
        <f>IF('SOW Units'!C284="","",'SOW Units'!C284)</f>
        <v>Plumbing and Electrical Materials/Equipment Installed in Trench (If FDEP authorizes, submit quote(s) with Change Order)</v>
      </c>
      <c r="C3255" s="543"/>
      <c r="D3255" s="57" t="str">
        <f>IF('SOW Units'!E284="","",'SOW Units'!E284)</f>
        <v>Reimbursable*</v>
      </c>
      <c r="E3255" s="82">
        <f>'SOW Units'!O284</f>
        <v>0</v>
      </c>
      <c r="F3255" s="34">
        <f>'SOW Units'!G284</f>
        <v>1</v>
      </c>
      <c r="G3255" s="244">
        <f t="shared" si="701"/>
        <v>0</v>
      </c>
      <c r="H3255" s="85">
        <v>0</v>
      </c>
      <c r="I3255" s="360">
        <f t="shared" si="702"/>
        <v>0</v>
      </c>
      <c r="J3255" s="89">
        <v>0</v>
      </c>
      <c r="K3255" s="244">
        <f t="shared" si="696"/>
        <v>0</v>
      </c>
      <c r="L3255" s="93">
        <f t="shared" si="703"/>
        <v>0</v>
      </c>
      <c r="M3255" s="375">
        <f t="shared" si="704"/>
        <v>0</v>
      </c>
      <c r="N3255" s="225" t="b">
        <f t="shared" si="683"/>
        <v>0</v>
      </c>
      <c r="O3255" s="36"/>
      <c r="P3255" s="36"/>
      <c r="Q3255" s="36"/>
      <c r="R3255" s="36"/>
    </row>
    <row r="3256" spans="1:18" s="8" customFormat="1" ht="16.5" hidden="1" customHeight="1" x14ac:dyDescent="0.35">
      <c r="A3256" s="122" t="str">
        <f>'SOW Units'!B285</f>
        <v>15-3.a.</v>
      </c>
      <c r="B3256" s="542" t="str">
        <f>IF('SOW Units'!C285="","",'SOW Units'!C285)</f>
        <v>Traffic Bearing Trench Plates (materials)</v>
      </c>
      <c r="C3256" s="543"/>
      <c r="D3256" s="57" t="str">
        <f>IF('SOW Units'!E285="","",'SOW Units'!E285)</f>
        <v>Reimbursable*</v>
      </c>
      <c r="E3256" s="82">
        <f>'SOW Units'!O285</f>
        <v>0</v>
      </c>
      <c r="F3256" s="34">
        <f>'SOW Units'!G285</f>
        <v>1</v>
      </c>
      <c r="G3256" s="244">
        <f t="shared" si="701"/>
        <v>0</v>
      </c>
      <c r="H3256" s="85">
        <v>0</v>
      </c>
      <c r="I3256" s="360">
        <f t="shared" si="702"/>
        <v>0</v>
      </c>
      <c r="J3256" s="89">
        <v>0</v>
      </c>
      <c r="K3256" s="244">
        <f t="shared" si="696"/>
        <v>0</v>
      </c>
      <c r="L3256" s="93">
        <f t="shared" si="703"/>
        <v>0</v>
      </c>
      <c r="M3256" s="375">
        <f t="shared" si="704"/>
        <v>0</v>
      </c>
      <c r="N3256" s="225" t="b">
        <f t="shared" si="683"/>
        <v>0</v>
      </c>
      <c r="O3256" s="36"/>
      <c r="P3256" s="36"/>
      <c r="Q3256" s="36"/>
      <c r="R3256" s="36"/>
    </row>
    <row r="3257" spans="1:18" s="8" customFormat="1" ht="16.5" hidden="1" customHeight="1" x14ac:dyDescent="0.35">
      <c r="A3257" s="122" t="str">
        <f>'SOW Units'!B286</f>
        <v>15-3.b.</v>
      </c>
      <c r="B3257" s="542" t="str">
        <f>IF('SOW Units'!C286="","",'SOW Units'!C286)</f>
        <v>Infiltration Gallery Installation</v>
      </c>
      <c r="C3257" s="543"/>
      <c r="D3257" s="57" t="str">
        <f>IF('SOW Units'!E286="","",'SOW Units'!E286)</f>
        <v>Reimbursable*</v>
      </c>
      <c r="E3257" s="82">
        <f>'SOW Units'!O286</f>
        <v>0</v>
      </c>
      <c r="F3257" s="34">
        <f>'SOW Units'!G286</f>
        <v>1</v>
      </c>
      <c r="G3257" s="244">
        <f t="shared" si="701"/>
        <v>0</v>
      </c>
      <c r="H3257" s="85">
        <v>0</v>
      </c>
      <c r="I3257" s="360">
        <f t="shared" si="702"/>
        <v>0</v>
      </c>
      <c r="J3257" s="89">
        <v>0</v>
      </c>
      <c r="K3257" s="244">
        <f t="shared" si="696"/>
        <v>0</v>
      </c>
      <c r="L3257" s="93">
        <f t="shared" si="703"/>
        <v>0</v>
      </c>
      <c r="M3257" s="375">
        <f t="shared" si="704"/>
        <v>0</v>
      </c>
      <c r="N3257" s="225" t="b">
        <f t="shared" si="683"/>
        <v>0</v>
      </c>
      <c r="O3257" s="36"/>
      <c r="P3257" s="36"/>
      <c r="Q3257" s="36"/>
      <c r="R3257" s="36"/>
    </row>
    <row r="3258" spans="1:18" s="8" customFormat="1" ht="17.25" hidden="1" customHeight="1" x14ac:dyDescent="0.35">
      <c r="A3258" s="253" t="str">
        <f>'SOW Units'!B287</f>
        <v>15.B.</v>
      </c>
      <c r="B3258" s="560" t="str">
        <f>IF('SOW Units'!C287="","",'SOW Units'!C287)</f>
        <v>REMEDIATION SYSTEM INTEGRATION AND STARTUP</v>
      </c>
      <c r="C3258" s="561"/>
      <c r="D3258" s="206" t="str">
        <f>IF('SOW Units'!E287="","",'SOW Units'!E287)</f>
        <v/>
      </c>
      <c r="E3258" s="207"/>
      <c r="F3258" s="194"/>
      <c r="G3258" s="243"/>
      <c r="H3258" s="208"/>
      <c r="I3258" s="359"/>
      <c r="J3258" s="196"/>
      <c r="K3258" s="243"/>
      <c r="L3258" s="209"/>
      <c r="M3258" s="374"/>
      <c r="N3258" s="225" t="b">
        <f t="shared" si="683"/>
        <v>0</v>
      </c>
      <c r="O3258" s="36"/>
      <c r="P3258" s="36"/>
      <c r="Q3258" s="36"/>
      <c r="R3258" s="36"/>
    </row>
    <row r="3259" spans="1:18" s="8" customFormat="1" ht="16.5" hidden="1" customHeight="1" x14ac:dyDescent="0.35">
      <c r="A3259" s="122" t="str">
        <f>'SOW Units'!B288</f>
        <v>15-4.a.</v>
      </c>
      <c r="B3259" s="542" t="str">
        <f>IF('SOW Units'!C288="","",'SOW Units'!C288)</f>
        <v>System Installation/Integration/Startup - 1 Technology Component - 1-10 Recovery/Treatment Points</v>
      </c>
      <c r="C3259" s="543"/>
      <c r="D3259" s="57" t="str">
        <f>IF('SOW Units'!E288="","",'SOW Units'!E288)</f>
        <v>Per Startup</v>
      </c>
      <c r="E3259" s="82">
        <f>'SOW Units'!O288</f>
        <v>0</v>
      </c>
      <c r="F3259" s="34">
        <f>'SOW Units'!G288</f>
        <v>19000</v>
      </c>
      <c r="G3259" s="244">
        <f t="shared" ref="G3259:G3267" si="705">$F3259*E3259</f>
        <v>0</v>
      </c>
      <c r="H3259" s="85">
        <v>0</v>
      </c>
      <c r="I3259" s="360">
        <f t="shared" ref="I3259:I3267" si="706">H3259*F3259</f>
        <v>0</v>
      </c>
      <c r="J3259" s="89">
        <v>0</v>
      </c>
      <c r="K3259" s="244">
        <f t="shared" si="696"/>
        <v>0</v>
      </c>
      <c r="L3259" s="93">
        <f t="shared" ref="L3259:L3267" si="707">E3259-H3259-J3259</f>
        <v>0</v>
      </c>
      <c r="M3259" s="375">
        <f t="shared" ref="M3259:M3267" si="708">G3259-I3259-K3259</f>
        <v>0</v>
      </c>
      <c r="N3259" s="225" t="b">
        <f t="shared" si="683"/>
        <v>0</v>
      </c>
      <c r="O3259" s="36"/>
      <c r="P3259" s="36"/>
      <c r="Q3259" s="36"/>
      <c r="R3259" s="36"/>
    </row>
    <row r="3260" spans="1:18" s="8" customFormat="1" ht="16.5" hidden="1" customHeight="1" x14ac:dyDescent="0.35">
      <c r="A3260" s="122" t="str">
        <f>'SOW Units'!B289</f>
        <v>15-4.b.</v>
      </c>
      <c r="B3260" s="542" t="str">
        <f>IF('SOW Units'!C289="","",'SOW Units'!C289)</f>
        <v>System Installation/Integration/Startup - 1 Technology Component - 11-20 Recovery/Treatment Points</v>
      </c>
      <c r="C3260" s="543"/>
      <c r="D3260" s="57" t="str">
        <f>IF('SOW Units'!E289="","",'SOW Units'!E289)</f>
        <v>Per Startup</v>
      </c>
      <c r="E3260" s="82">
        <f>'SOW Units'!O289</f>
        <v>0</v>
      </c>
      <c r="F3260" s="34">
        <f>'SOW Units'!G289</f>
        <v>24700</v>
      </c>
      <c r="G3260" s="244">
        <f t="shared" si="705"/>
        <v>0</v>
      </c>
      <c r="H3260" s="85">
        <v>0</v>
      </c>
      <c r="I3260" s="360">
        <f t="shared" si="706"/>
        <v>0</v>
      </c>
      <c r="J3260" s="89">
        <v>0</v>
      </c>
      <c r="K3260" s="244">
        <f t="shared" si="696"/>
        <v>0</v>
      </c>
      <c r="L3260" s="93">
        <f t="shared" si="707"/>
        <v>0</v>
      </c>
      <c r="M3260" s="375">
        <f t="shared" si="708"/>
        <v>0</v>
      </c>
      <c r="N3260" s="225" t="b">
        <f t="shared" ref="N3260:N3323" si="709">IF(E3260&gt;0,TRUE,FALSE)</f>
        <v>0</v>
      </c>
      <c r="O3260" s="36"/>
      <c r="P3260" s="36"/>
      <c r="Q3260" s="36"/>
      <c r="R3260" s="36"/>
    </row>
    <row r="3261" spans="1:18" s="8" customFormat="1" ht="16.5" hidden="1" customHeight="1" x14ac:dyDescent="0.35">
      <c r="A3261" s="122" t="str">
        <f>'SOW Units'!B290</f>
        <v>15-4.c.</v>
      </c>
      <c r="B3261" s="542" t="str">
        <f>IF('SOW Units'!C290="","",'SOW Units'!C290)</f>
        <v>System Installation/Integration/Startup - 1 Technology Component - 21-30 Recovery/Treatment Points</v>
      </c>
      <c r="C3261" s="543"/>
      <c r="D3261" s="57" t="str">
        <f>IF('SOW Units'!E290="","",'SOW Units'!E290)</f>
        <v>Per Startup</v>
      </c>
      <c r="E3261" s="82">
        <f>'SOW Units'!O290</f>
        <v>0</v>
      </c>
      <c r="F3261" s="34">
        <f>'SOW Units'!G290</f>
        <v>29500</v>
      </c>
      <c r="G3261" s="244">
        <f t="shared" si="705"/>
        <v>0</v>
      </c>
      <c r="H3261" s="85">
        <v>0</v>
      </c>
      <c r="I3261" s="360">
        <f t="shared" si="706"/>
        <v>0</v>
      </c>
      <c r="J3261" s="89">
        <v>0</v>
      </c>
      <c r="K3261" s="244">
        <f t="shared" si="696"/>
        <v>0</v>
      </c>
      <c r="L3261" s="93">
        <f t="shared" si="707"/>
        <v>0</v>
      </c>
      <c r="M3261" s="375">
        <f t="shared" si="708"/>
        <v>0</v>
      </c>
      <c r="N3261" s="225" t="b">
        <f t="shared" si="709"/>
        <v>0</v>
      </c>
      <c r="O3261" s="36"/>
      <c r="P3261" s="36"/>
      <c r="Q3261" s="36"/>
      <c r="R3261" s="36"/>
    </row>
    <row r="3262" spans="1:18" s="8" customFormat="1" ht="33" hidden="1" customHeight="1" x14ac:dyDescent="0.35">
      <c r="A3262" s="122" t="str">
        <f>'SOW Units'!B291</f>
        <v>15-4.d.</v>
      </c>
      <c r="B3262" s="542" t="str">
        <f>IF('SOW Units'!C291="","",'SOW Units'!C291)</f>
        <v>System Installation/Integration/Startup - 1 Technology Component - 1-10 Additional Recovery/Treatment Points greater Than 30 (This tem is used in conjunction with 15.4.c when needed)</v>
      </c>
      <c r="C3262" s="543"/>
      <c r="D3262" s="57" t="str">
        <f>IF('SOW Units'!E291="","",'SOW Units'!E291)</f>
        <v>Per Startup</v>
      </c>
      <c r="E3262" s="82">
        <f>'SOW Units'!O291</f>
        <v>0</v>
      </c>
      <c r="F3262" s="34">
        <f>'SOW Units'!G291</f>
        <v>3638.25</v>
      </c>
      <c r="G3262" s="244">
        <f t="shared" si="705"/>
        <v>0</v>
      </c>
      <c r="H3262" s="85">
        <v>0</v>
      </c>
      <c r="I3262" s="360">
        <f t="shared" si="706"/>
        <v>0</v>
      </c>
      <c r="J3262" s="89">
        <v>0</v>
      </c>
      <c r="K3262" s="244">
        <f t="shared" si="696"/>
        <v>0</v>
      </c>
      <c r="L3262" s="93">
        <f t="shared" si="707"/>
        <v>0</v>
      </c>
      <c r="M3262" s="375">
        <f t="shared" si="708"/>
        <v>0</v>
      </c>
      <c r="N3262" s="225" t="b">
        <f t="shared" si="709"/>
        <v>0</v>
      </c>
      <c r="O3262" s="36"/>
      <c r="P3262" s="36"/>
      <c r="Q3262" s="36"/>
      <c r="R3262" s="36"/>
    </row>
    <row r="3263" spans="1:18" s="8" customFormat="1" ht="32.25" hidden="1" customHeight="1" x14ac:dyDescent="0.35">
      <c r="A3263" s="122" t="str">
        <f>'SOW Units'!B292</f>
        <v>15-5.</v>
      </c>
      <c r="B3263" s="542" t="str">
        <f>IF('SOW Units'!C292="","",'SOW Units'!C292)</f>
        <v>System Installation/Integration/Startup – Addition of 1 Technology Component</v>
      </c>
      <c r="C3263" s="543"/>
      <c r="D3263" s="252" t="str">
        <f>IF('SOW Units'!E292="","",'SOW Units'!E292)</f>
        <v>Per Additional Tech Component</v>
      </c>
      <c r="E3263" s="82">
        <f>'SOW Units'!O292</f>
        <v>0</v>
      </c>
      <c r="F3263" s="34">
        <f>'SOW Units'!G292</f>
        <v>2866.5</v>
      </c>
      <c r="G3263" s="244">
        <f t="shared" si="705"/>
        <v>0</v>
      </c>
      <c r="H3263" s="85">
        <v>0</v>
      </c>
      <c r="I3263" s="360">
        <f t="shared" si="706"/>
        <v>0</v>
      </c>
      <c r="J3263" s="89">
        <v>0</v>
      </c>
      <c r="K3263" s="244">
        <f t="shared" si="696"/>
        <v>0</v>
      </c>
      <c r="L3263" s="93">
        <f t="shared" si="707"/>
        <v>0</v>
      </c>
      <c r="M3263" s="375">
        <f t="shared" si="708"/>
        <v>0</v>
      </c>
      <c r="N3263" s="225" t="b">
        <f t="shared" si="709"/>
        <v>0</v>
      </c>
      <c r="O3263" s="36"/>
      <c r="P3263" s="36"/>
      <c r="Q3263" s="36"/>
      <c r="R3263" s="36"/>
    </row>
    <row r="3264" spans="1:18" s="8" customFormat="1" ht="16.5" hidden="1" customHeight="1" x14ac:dyDescent="0.35">
      <c r="A3264" s="122" t="str">
        <f>'SOW Units'!B293</f>
        <v>15-7.</v>
      </c>
      <c r="B3264" s="542" t="str">
        <f>IF('SOW Units'!C293="","",'SOW Units'!C293)</f>
        <v>Compound Construction/Fencing (materials)</v>
      </c>
      <c r="C3264" s="543"/>
      <c r="D3264" s="57" t="str">
        <f>IF('SOW Units'!E293="","",'SOW Units'!E293)</f>
        <v>Reimbursable*</v>
      </c>
      <c r="E3264" s="82">
        <f>'SOW Units'!O293</f>
        <v>0</v>
      </c>
      <c r="F3264" s="34">
        <f>'SOW Units'!G293</f>
        <v>1</v>
      </c>
      <c r="G3264" s="244">
        <f t="shared" si="705"/>
        <v>0</v>
      </c>
      <c r="H3264" s="85">
        <v>0</v>
      </c>
      <c r="I3264" s="360">
        <f t="shared" si="706"/>
        <v>0</v>
      </c>
      <c r="J3264" s="89">
        <v>0</v>
      </c>
      <c r="K3264" s="244">
        <f t="shared" si="696"/>
        <v>0</v>
      </c>
      <c r="L3264" s="93">
        <f t="shared" si="707"/>
        <v>0</v>
      </c>
      <c r="M3264" s="375">
        <f t="shared" si="708"/>
        <v>0</v>
      </c>
      <c r="N3264" s="225" t="b">
        <f t="shared" si="709"/>
        <v>0</v>
      </c>
      <c r="O3264" s="36"/>
      <c r="P3264" s="36"/>
      <c r="Q3264" s="36"/>
      <c r="R3264" s="36"/>
    </row>
    <row r="3265" spans="1:18" s="8" customFormat="1" ht="16.5" hidden="1" customHeight="1" x14ac:dyDescent="0.35">
      <c r="A3265" s="122" t="str">
        <f>'SOW Units'!B294</f>
        <v>15-8.</v>
      </c>
      <c r="B3265" s="542" t="str">
        <f>IF('SOW Units'!C294="","",'SOW Units'!C294)</f>
        <v>Utility Drop</v>
      </c>
      <c r="C3265" s="543"/>
      <c r="D3265" s="57" t="str">
        <f>IF('SOW Units'!E294="","",'SOW Units'!E294)</f>
        <v>Reimbursable*</v>
      </c>
      <c r="E3265" s="82">
        <f>'SOW Units'!O294</f>
        <v>0</v>
      </c>
      <c r="F3265" s="34">
        <f>'SOW Units'!G294</f>
        <v>1</v>
      </c>
      <c r="G3265" s="244">
        <f t="shared" si="705"/>
        <v>0</v>
      </c>
      <c r="H3265" s="85">
        <v>0</v>
      </c>
      <c r="I3265" s="360">
        <f t="shared" si="706"/>
        <v>0</v>
      </c>
      <c r="J3265" s="89">
        <v>0</v>
      </c>
      <c r="K3265" s="244">
        <f t="shared" si="696"/>
        <v>0</v>
      </c>
      <c r="L3265" s="93">
        <f t="shared" si="707"/>
        <v>0</v>
      </c>
      <c r="M3265" s="375">
        <f t="shared" si="708"/>
        <v>0</v>
      </c>
      <c r="N3265" s="225" t="b">
        <f t="shared" si="709"/>
        <v>0</v>
      </c>
      <c r="O3265" s="36"/>
      <c r="P3265" s="36"/>
      <c r="Q3265" s="36"/>
      <c r="R3265" s="36"/>
    </row>
    <row r="3266" spans="1:18" s="8" customFormat="1" ht="16.5" hidden="1" customHeight="1" x14ac:dyDescent="0.35">
      <c r="A3266" s="122" t="str">
        <f>'SOW Units'!B295</f>
        <v>15-9.</v>
      </c>
      <c r="B3266" s="542" t="str">
        <f>IF('SOW Units'!C295="","",'SOW Units'!C295)</f>
        <v>Utility Connection</v>
      </c>
      <c r="C3266" s="543"/>
      <c r="D3266" s="57" t="str">
        <f>IF('SOW Units'!E295="","",'SOW Units'!E295)</f>
        <v>Reimbursable*</v>
      </c>
      <c r="E3266" s="82">
        <f>'SOW Units'!O295</f>
        <v>0</v>
      </c>
      <c r="F3266" s="34">
        <f>'SOW Units'!G295</f>
        <v>1</v>
      </c>
      <c r="G3266" s="244">
        <f t="shared" si="705"/>
        <v>0</v>
      </c>
      <c r="H3266" s="85">
        <v>0</v>
      </c>
      <c r="I3266" s="360">
        <f t="shared" si="706"/>
        <v>0</v>
      </c>
      <c r="J3266" s="89">
        <v>0</v>
      </c>
      <c r="K3266" s="244">
        <f t="shared" si="696"/>
        <v>0</v>
      </c>
      <c r="L3266" s="93">
        <f t="shared" si="707"/>
        <v>0</v>
      </c>
      <c r="M3266" s="375">
        <f t="shared" si="708"/>
        <v>0</v>
      </c>
      <c r="N3266" s="225" t="b">
        <f t="shared" si="709"/>
        <v>0</v>
      </c>
      <c r="O3266" s="36"/>
      <c r="P3266" s="36"/>
      <c r="Q3266" s="36"/>
      <c r="R3266" s="36"/>
    </row>
    <row r="3267" spans="1:18" s="8" customFormat="1" ht="16.5" hidden="1" customHeight="1" x14ac:dyDescent="0.35">
      <c r="A3267" s="122" t="str">
        <f>'SOW Units'!B296</f>
        <v>15-10.</v>
      </c>
      <c r="B3267" s="542" t="str">
        <f>IF('SOW Units'!C296="","",'SOW Units'!C296)</f>
        <v>Utility Disconnect</v>
      </c>
      <c r="C3267" s="543"/>
      <c r="D3267" s="57" t="str">
        <f>IF('SOW Units'!E296="","",'SOW Units'!E296)</f>
        <v>Reimbursable*</v>
      </c>
      <c r="E3267" s="82">
        <f>'SOW Units'!O296</f>
        <v>0</v>
      </c>
      <c r="F3267" s="34">
        <f>'SOW Units'!G296</f>
        <v>1</v>
      </c>
      <c r="G3267" s="244">
        <f t="shared" si="705"/>
        <v>0</v>
      </c>
      <c r="H3267" s="85">
        <v>0</v>
      </c>
      <c r="I3267" s="360">
        <f t="shared" si="706"/>
        <v>0</v>
      </c>
      <c r="J3267" s="89">
        <v>0</v>
      </c>
      <c r="K3267" s="244">
        <f t="shared" si="696"/>
        <v>0</v>
      </c>
      <c r="L3267" s="93">
        <f t="shared" si="707"/>
        <v>0</v>
      </c>
      <c r="M3267" s="375">
        <f t="shared" si="708"/>
        <v>0</v>
      </c>
      <c r="N3267" s="225" t="b">
        <f t="shared" si="709"/>
        <v>0</v>
      </c>
      <c r="O3267" s="36"/>
      <c r="P3267" s="36"/>
      <c r="Q3267" s="36"/>
      <c r="R3267" s="36"/>
    </row>
    <row r="3268" spans="1:18" s="8" customFormat="1" ht="32.25" hidden="1" customHeight="1" x14ac:dyDescent="0.35">
      <c r="A3268" s="253" t="str">
        <f>'SOW Units'!B297</f>
        <v>16.</v>
      </c>
      <c r="B3268" s="562" t="str">
        <f>IF('SOW Units'!C297="","",'SOW Units'!C297)</f>
        <v>REMEDIAL ACTION - PACKAGED WORK SCOPES (Including Remediation System Equipment)</v>
      </c>
      <c r="C3268" s="563"/>
      <c r="D3268" s="206" t="str">
        <f>IF('SOW Units'!E297="","",'SOW Units'!E297)</f>
        <v/>
      </c>
      <c r="E3268" s="207"/>
      <c r="F3268" s="194"/>
      <c r="G3268" s="243"/>
      <c r="H3268" s="208"/>
      <c r="I3268" s="359"/>
      <c r="J3268" s="196"/>
      <c r="K3268" s="243"/>
      <c r="L3268" s="209"/>
      <c r="M3268" s="374"/>
      <c r="N3268" s="225" t="b">
        <f t="shared" si="709"/>
        <v>0</v>
      </c>
      <c r="O3268" s="36"/>
      <c r="P3268" s="36"/>
      <c r="Q3268" s="36"/>
      <c r="R3268" s="36"/>
    </row>
    <row r="3269" spans="1:18" s="8" customFormat="1" ht="17.25" hidden="1" customHeight="1" x14ac:dyDescent="0.35">
      <c r="A3269" s="253" t="str">
        <f>'SOW Units'!B298</f>
        <v>16.A.</v>
      </c>
      <c r="B3269" s="560" t="str">
        <f>IF('SOW Units'!C298="","",'SOW Units'!C298)</f>
        <v>PILOT TEST PACKAGES (Including Remediation System Equipment)</v>
      </c>
      <c r="C3269" s="561"/>
      <c r="D3269" s="206" t="str">
        <f>IF('SOW Units'!E298="","",'SOW Units'!E298)</f>
        <v/>
      </c>
      <c r="E3269" s="207"/>
      <c r="F3269" s="194"/>
      <c r="G3269" s="243"/>
      <c r="H3269" s="208"/>
      <c r="I3269" s="359"/>
      <c r="J3269" s="196"/>
      <c r="K3269" s="243"/>
      <c r="L3269" s="209"/>
      <c r="M3269" s="374"/>
      <c r="N3269" s="225" t="b">
        <f t="shared" si="709"/>
        <v>0</v>
      </c>
      <c r="O3269" s="36"/>
      <c r="P3269" s="36"/>
      <c r="Q3269" s="36"/>
      <c r="R3269" s="36"/>
    </row>
    <row r="3270" spans="1:18" s="8" customFormat="1" ht="16.5" hidden="1" customHeight="1" x14ac:dyDescent="0.35">
      <c r="A3270" s="122" t="str">
        <f>'SOW Units'!B299</f>
        <v>16-1.</v>
      </c>
      <c r="B3270" s="542" t="str">
        <f>IF('SOW Units'!C299="","",'SOW Units'!C299)</f>
        <v xml:space="preserve">Groundwater Recovery System Pilot Test - 8 hours </v>
      </c>
      <c r="C3270" s="543"/>
      <c r="D3270" s="57" t="str">
        <f>IF('SOW Units'!E299="","",'SOW Units'!E299)</f>
        <v>Per Test</v>
      </c>
      <c r="E3270" s="82">
        <f>'SOW Units'!O299</f>
        <v>0</v>
      </c>
      <c r="F3270" s="34">
        <f>'SOW Units'!G299</f>
        <v>1984.5</v>
      </c>
      <c r="G3270" s="244">
        <f t="shared" ref="G3270:G3283" si="710">$F3270*E3270</f>
        <v>0</v>
      </c>
      <c r="H3270" s="85">
        <v>0</v>
      </c>
      <c r="I3270" s="360">
        <f t="shared" ref="I3270:I3283" si="711">H3270*F3270</f>
        <v>0</v>
      </c>
      <c r="J3270" s="89">
        <v>0</v>
      </c>
      <c r="K3270" s="244">
        <f t="shared" si="696"/>
        <v>0</v>
      </c>
      <c r="L3270" s="93">
        <f t="shared" ref="L3270:L3283" si="712">E3270-H3270-J3270</f>
        <v>0</v>
      </c>
      <c r="M3270" s="375">
        <f t="shared" ref="M3270:M3283" si="713">G3270-I3270-K3270</f>
        <v>0</v>
      </c>
      <c r="N3270" s="225" t="b">
        <f t="shared" si="709"/>
        <v>0</v>
      </c>
      <c r="O3270" s="36"/>
      <c r="P3270" s="36"/>
      <c r="Q3270" s="36"/>
      <c r="R3270" s="36"/>
    </row>
    <row r="3271" spans="1:18" s="8" customFormat="1" ht="16.5" hidden="1" customHeight="1" x14ac:dyDescent="0.35">
      <c r="A3271" s="122" t="str">
        <f>'SOW Units'!B300</f>
        <v>16-2.</v>
      </c>
      <c r="B3271" s="542" t="str">
        <f>IF('SOW Units'!C300="","",'SOW Units'!C300)</f>
        <v xml:space="preserve">Groundwater Recovery System Pilot Test - Additional Time  </v>
      </c>
      <c r="C3271" s="543"/>
      <c r="D3271" s="57" t="str">
        <f>IF('SOW Units'!E300="","",'SOW Units'!E300)</f>
        <v xml:space="preserve">Per 2 Hrs </v>
      </c>
      <c r="E3271" s="82">
        <f>'SOW Units'!O300</f>
        <v>0</v>
      </c>
      <c r="F3271" s="34">
        <f>'SOW Units'!G300</f>
        <v>330.75</v>
      </c>
      <c r="G3271" s="244">
        <f t="shared" si="710"/>
        <v>0</v>
      </c>
      <c r="H3271" s="85">
        <v>0</v>
      </c>
      <c r="I3271" s="360">
        <f t="shared" si="711"/>
        <v>0</v>
      </c>
      <c r="J3271" s="89">
        <v>0</v>
      </c>
      <c r="K3271" s="244">
        <f t="shared" si="696"/>
        <v>0</v>
      </c>
      <c r="L3271" s="93">
        <f t="shared" si="712"/>
        <v>0</v>
      </c>
      <c r="M3271" s="375">
        <f t="shared" si="713"/>
        <v>0</v>
      </c>
      <c r="N3271" s="225" t="b">
        <f t="shared" si="709"/>
        <v>0</v>
      </c>
      <c r="O3271" s="36"/>
      <c r="P3271" s="36"/>
      <c r="Q3271" s="36"/>
      <c r="R3271" s="36"/>
    </row>
    <row r="3272" spans="1:18" s="8" customFormat="1" ht="16.5" hidden="1" customHeight="1" x14ac:dyDescent="0.35">
      <c r="A3272" s="122" t="str">
        <f>'SOW Units'!B301</f>
        <v>16-3.</v>
      </c>
      <c r="B3272" s="542" t="str">
        <f>IF('SOW Units'!C301="","",'SOW Units'!C301)</f>
        <v>Air Sparging or Biosparging Pilot Test - 8 hours</v>
      </c>
      <c r="C3272" s="543"/>
      <c r="D3272" s="57" t="str">
        <f>IF('SOW Units'!E301="","",'SOW Units'!E301)</f>
        <v>Per Test</v>
      </c>
      <c r="E3272" s="82">
        <f>'SOW Units'!O301</f>
        <v>0</v>
      </c>
      <c r="F3272" s="34">
        <f>'SOW Units'!G301</f>
        <v>2431.0100000000002</v>
      </c>
      <c r="G3272" s="244">
        <f t="shared" si="710"/>
        <v>0</v>
      </c>
      <c r="H3272" s="85">
        <v>0</v>
      </c>
      <c r="I3272" s="360">
        <f t="shared" si="711"/>
        <v>0</v>
      </c>
      <c r="J3272" s="89">
        <v>0</v>
      </c>
      <c r="K3272" s="244">
        <f t="shared" si="696"/>
        <v>0</v>
      </c>
      <c r="L3272" s="93">
        <f t="shared" si="712"/>
        <v>0</v>
      </c>
      <c r="M3272" s="375">
        <f t="shared" si="713"/>
        <v>0</v>
      </c>
      <c r="N3272" s="225" t="b">
        <f t="shared" si="709"/>
        <v>0</v>
      </c>
      <c r="O3272" s="36"/>
      <c r="P3272" s="36"/>
      <c r="Q3272" s="36"/>
      <c r="R3272" s="36"/>
    </row>
    <row r="3273" spans="1:18" s="8" customFormat="1" ht="16.5" hidden="1" customHeight="1" x14ac:dyDescent="0.35">
      <c r="A3273" s="122" t="str">
        <f>'SOW Units'!B302</f>
        <v>16-4.</v>
      </c>
      <c r="B3273" s="542" t="str">
        <f>IF('SOW Units'!C302="","",'SOW Units'!C302)</f>
        <v>Air Sparging or Biosparging Pilot Test - Additional Time</v>
      </c>
      <c r="C3273" s="543"/>
      <c r="D3273" s="57" t="str">
        <f>IF('SOW Units'!E302="","",'SOW Units'!E302)</f>
        <v xml:space="preserve">Per 2 Hrs </v>
      </c>
      <c r="E3273" s="82">
        <f>'SOW Units'!O302</f>
        <v>0</v>
      </c>
      <c r="F3273" s="34">
        <f>'SOW Units'!G302</f>
        <v>243.09</v>
      </c>
      <c r="G3273" s="244">
        <f t="shared" si="710"/>
        <v>0</v>
      </c>
      <c r="H3273" s="85">
        <v>0</v>
      </c>
      <c r="I3273" s="360">
        <f t="shared" si="711"/>
        <v>0</v>
      </c>
      <c r="J3273" s="89">
        <v>0</v>
      </c>
      <c r="K3273" s="244">
        <f t="shared" si="696"/>
        <v>0</v>
      </c>
      <c r="L3273" s="93">
        <f t="shared" si="712"/>
        <v>0</v>
      </c>
      <c r="M3273" s="375">
        <f t="shared" si="713"/>
        <v>0</v>
      </c>
      <c r="N3273" s="225" t="b">
        <f t="shared" si="709"/>
        <v>0</v>
      </c>
      <c r="O3273" s="36"/>
      <c r="P3273" s="36"/>
      <c r="Q3273" s="36"/>
      <c r="R3273" s="36"/>
    </row>
    <row r="3274" spans="1:18" s="8" customFormat="1" ht="16.5" hidden="1" customHeight="1" x14ac:dyDescent="0.35">
      <c r="A3274" s="122" t="str">
        <f>'SOW Units'!B303</f>
        <v>16-5.</v>
      </c>
      <c r="B3274" s="542" t="str">
        <f>IF('SOW Units'!C303="","",'SOW Units'!C303)</f>
        <v>Vapor Extraction Pilot Test - 8 hours</v>
      </c>
      <c r="C3274" s="543"/>
      <c r="D3274" s="57" t="str">
        <f>IF('SOW Units'!E303="","",'SOW Units'!E303)</f>
        <v>Per Test</v>
      </c>
      <c r="E3274" s="82">
        <f>'SOW Units'!O303</f>
        <v>0</v>
      </c>
      <c r="F3274" s="34">
        <f>'SOW Units'!G303</f>
        <v>2187.9</v>
      </c>
      <c r="G3274" s="244">
        <f t="shared" si="710"/>
        <v>0</v>
      </c>
      <c r="H3274" s="85">
        <v>0</v>
      </c>
      <c r="I3274" s="360">
        <f t="shared" si="711"/>
        <v>0</v>
      </c>
      <c r="J3274" s="89">
        <v>0</v>
      </c>
      <c r="K3274" s="244">
        <f t="shared" si="696"/>
        <v>0</v>
      </c>
      <c r="L3274" s="93">
        <f t="shared" si="712"/>
        <v>0</v>
      </c>
      <c r="M3274" s="375">
        <f t="shared" si="713"/>
        <v>0</v>
      </c>
      <c r="N3274" s="225" t="b">
        <f t="shared" si="709"/>
        <v>0</v>
      </c>
      <c r="O3274" s="36"/>
      <c r="P3274" s="36"/>
      <c r="Q3274" s="36"/>
      <c r="R3274" s="36"/>
    </row>
    <row r="3275" spans="1:18" s="8" customFormat="1" ht="16.5" hidden="1" customHeight="1" x14ac:dyDescent="0.35">
      <c r="A3275" s="122" t="str">
        <f>'SOW Units'!B304</f>
        <v>16-6.</v>
      </c>
      <c r="B3275" s="542" t="str">
        <f>IF('SOW Units'!C304="","",'SOW Units'!C304)</f>
        <v>Vapor Extraction Pilot Test - Additional Time</v>
      </c>
      <c r="C3275" s="543"/>
      <c r="D3275" s="57" t="str">
        <f>IF('SOW Units'!E304="","",'SOW Units'!E304)</f>
        <v xml:space="preserve">Per 2 Hrs </v>
      </c>
      <c r="E3275" s="82">
        <f>'SOW Units'!O304</f>
        <v>0</v>
      </c>
      <c r="F3275" s="34">
        <f>'SOW Units'!G304</f>
        <v>243.09</v>
      </c>
      <c r="G3275" s="244">
        <f t="shared" si="710"/>
        <v>0</v>
      </c>
      <c r="H3275" s="85">
        <v>0</v>
      </c>
      <c r="I3275" s="360">
        <f t="shared" si="711"/>
        <v>0</v>
      </c>
      <c r="J3275" s="89">
        <v>0</v>
      </c>
      <c r="K3275" s="244">
        <f t="shared" si="696"/>
        <v>0</v>
      </c>
      <c r="L3275" s="93">
        <f t="shared" si="712"/>
        <v>0</v>
      </c>
      <c r="M3275" s="375">
        <f t="shared" si="713"/>
        <v>0</v>
      </c>
      <c r="N3275" s="225" t="b">
        <f t="shared" si="709"/>
        <v>0</v>
      </c>
      <c r="O3275" s="36"/>
      <c r="P3275" s="36"/>
      <c r="Q3275" s="36"/>
      <c r="R3275" s="36"/>
    </row>
    <row r="3276" spans="1:18" s="8" customFormat="1" ht="16.5" hidden="1" customHeight="1" x14ac:dyDescent="0.35">
      <c r="A3276" s="122" t="str">
        <f>'SOW Units'!B305</f>
        <v>16-7.</v>
      </c>
      <c r="B3276" s="542" t="str">
        <f>IF('SOW Units'!C305="","",'SOW Units'!C305)</f>
        <v xml:space="preserve">Vapor Extraction/Aquifer Pumping Test - 8 hours  </v>
      </c>
      <c r="C3276" s="543"/>
      <c r="D3276" s="57" t="str">
        <f>IF('SOW Units'!E305="","",'SOW Units'!E305)</f>
        <v>Per Test</v>
      </c>
      <c r="E3276" s="82">
        <f>'SOW Units'!O305</f>
        <v>0</v>
      </c>
      <c r="F3276" s="34">
        <f>'SOW Units'!G305</f>
        <v>2187.9</v>
      </c>
      <c r="G3276" s="244">
        <f t="shared" si="710"/>
        <v>0</v>
      </c>
      <c r="H3276" s="85">
        <v>0</v>
      </c>
      <c r="I3276" s="360">
        <f t="shared" si="711"/>
        <v>0</v>
      </c>
      <c r="J3276" s="89">
        <v>0</v>
      </c>
      <c r="K3276" s="244">
        <f t="shared" si="696"/>
        <v>0</v>
      </c>
      <c r="L3276" s="93">
        <f t="shared" si="712"/>
        <v>0</v>
      </c>
      <c r="M3276" s="375">
        <f t="shared" si="713"/>
        <v>0</v>
      </c>
      <c r="N3276" s="225" t="b">
        <f t="shared" si="709"/>
        <v>0</v>
      </c>
      <c r="O3276" s="36"/>
      <c r="P3276" s="36"/>
      <c r="Q3276" s="36"/>
      <c r="R3276" s="36"/>
    </row>
    <row r="3277" spans="1:18" s="8" customFormat="1" ht="16.5" hidden="1" customHeight="1" x14ac:dyDescent="0.35">
      <c r="A3277" s="122" t="str">
        <f>'SOW Units'!B306</f>
        <v>16-8.</v>
      </c>
      <c r="B3277" s="542" t="str">
        <f>IF('SOW Units'!C306="","",'SOW Units'!C306)</f>
        <v xml:space="preserve">Vapor Extraction/Aquifer Pumping Test - Additional Time  </v>
      </c>
      <c r="C3277" s="543"/>
      <c r="D3277" s="57" t="str">
        <f>IF('SOW Units'!E306="","",'SOW Units'!E306)</f>
        <v xml:space="preserve">Per 2 Hrs </v>
      </c>
      <c r="E3277" s="82">
        <f>'SOW Units'!O306</f>
        <v>0</v>
      </c>
      <c r="F3277" s="34">
        <f>'SOW Units'!G306</f>
        <v>151.93</v>
      </c>
      <c r="G3277" s="244">
        <f t="shared" si="710"/>
        <v>0</v>
      </c>
      <c r="H3277" s="85">
        <v>0</v>
      </c>
      <c r="I3277" s="360">
        <f t="shared" si="711"/>
        <v>0</v>
      </c>
      <c r="J3277" s="89">
        <v>0</v>
      </c>
      <c r="K3277" s="244">
        <f t="shared" si="696"/>
        <v>0</v>
      </c>
      <c r="L3277" s="93">
        <f t="shared" si="712"/>
        <v>0</v>
      </c>
      <c r="M3277" s="375">
        <f t="shared" si="713"/>
        <v>0</v>
      </c>
      <c r="N3277" s="225" t="b">
        <f t="shared" si="709"/>
        <v>0</v>
      </c>
      <c r="O3277" s="36"/>
      <c r="P3277" s="36"/>
      <c r="Q3277" s="36"/>
      <c r="R3277" s="36"/>
    </row>
    <row r="3278" spans="1:18" s="8" customFormat="1" ht="16.5" hidden="1" customHeight="1" x14ac:dyDescent="0.35">
      <c r="A3278" s="122" t="str">
        <f>'SOW Units'!B307</f>
        <v>16-9.</v>
      </c>
      <c r="B3278" s="542" t="str">
        <f>IF('SOW Units'!C307="","",'SOW Units'!C307)</f>
        <v>Air Sparging/Vapor Extraction Pilot Test - 8 hours</v>
      </c>
      <c r="C3278" s="543"/>
      <c r="D3278" s="57" t="str">
        <f>IF('SOW Units'!E307="","",'SOW Units'!E307)</f>
        <v>Per Test</v>
      </c>
      <c r="E3278" s="82">
        <f>'SOW Units'!O307</f>
        <v>0</v>
      </c>
      <c r="F3278" s="34">
        <f>'SOW Units'!G307</f>
        <v>3889.62</v>
      </c>
      <c r="G3278" s="244">
        <f t="shared" si="710"/>
        <v>0</v>
      </c>
      <c r="H3278" s="85">
        <v>0</v>
      </c>
      <c r="I3278" s="360">
        <f t="shared" si="711"/>
        <v>0</v>
      </c>
      <c r="J3278" s="89">
        <v>0</v>
      </c>
      <c r="K3278" s="244">
        <f t="shared" si="696"/>
        <v>0</v>
      </c>
      <c r="L3278" s="93">
        <f t="shared" si="712"/>
        <v>0</v>
      </c>
      <c r="M3278" s="375">
        <f t="shared" si="713"/>
        <v>0</v>
      </c>
      <c r="N3278" s="225" t="b">
        <f t="shared" si="709"/>
        <v>0</v>
      </c>
      <c r="O3278" s="36"/>
      <c r="P3278" s="36"/>
      <c r="Q3278" s="36"/>
      <c r="R3278" s="36"/>
    </row>
    <row r="3279" spans="1:18" s="8" customFormat="1" ht="16.5" hidden="1" customHeight="1" x14ac:dyDescent="0.35">
      <c r="A3279" s="122" t="str">
        <f>'SOW Units'!B308</f>
        <v>16-10.</v>
      </c>
      <c r="B3279" s="542" t="str">
        <f>IF('SOW Units'!C308="","",'SOW Units'!C308)</f>
        <v>Air Sparging/Vapor Extraction Pilot Test - Additional Time</v>
      </c>
      <c r="C3279" s="543"/>
      <c r="D3279" s="57" t="str">
        <f>IF('SOW Units'!E308="","",'SOW Units'!E308)</f>
        <v xml:space="preserve">Per 2 Hrs </v>
      </c>
      <c r="E3279" s="82">
        <f>'SOW Units'!O308</f>
        <v>0</v>
      </c>
      <c r="F3279" s="34">
        <f>'SOW Units'!G308</f>
        <v>486.2</v>
      </c>
      <c r="G3279" s="244">
        <f t="shared" si="710"/>
        <v>0</v>
      </c>
      <c r="H3279" s="85">
        <v>0</v>
      </c>
      <c r="I3279" s="360">
        <f t="shared" si="711"/>
        <v>0</v>
      </c>
      <c r="J3279" s="89">
        <v>0</v>
      </c>
      <c r="K3279" s="244">
        <f t="shared" si="696"/>
        <v>0</v>
      </c>
      <c r="L3279" s="93">
        <f t="shared" si="712"/>
        <v>0</v>
      </c>
      <c r="M3279" s="375">
        <f t="shared" si="713"/>
        <v>0</v>
      </c>
      <c r="N3279" s="225" t="b">
        <f t="shared" si="709"/>
        <v>0</v>
      </c>
      <c r="O3279" s="36"/>
      <c r="P3279" s="36"/>
      <c r="Q3279" s="36"/>
      <c r="R3279" s="36"/>
    </row>
    <row r="3280" spans="1:18" s="8" customFormat="1" ht="16.5" hidden="1" customHeight="1" x14ac:dyDescent="0.35">
      <c r="A3280" s="122" t="str">
        <f>'SOW Units'!B309</f>
        <v>16-11.</v>
      </c>
      <c r="B3280" s="542" t="str">
        <f>IF('SOW Units'!C309="","",'SOW Units'!C309)</f>
        <v>Multi-Phase Pilot Test - 8 hours</v>
      </c>
      <c r="C3280" s="543"/>
      <c r="D3280" s="57" t="str">
        <f>IF('SOW Units'!E309="","",'SOW Units'!E309)</f>
        <v>Per Test</v>
      </c>
      <c r="E3280" s="82">
        <f>'SOW Units'!O309</f>
        <v>0</v>
      </c>
      <c r="F3280" s="34">
        <f>'SOW Units'!G309</f>
        <v>3160.31</v>
      </c>
      <c r="G3280" s="244">
        <f t="shared" si="710"/>
        <v>0</v>
      </c>
      <c r="H3280" s="85">
        <v>0</v>
      </c>
      <c r="I3280" s="360">
        <f t="shared" si="711"/>
        <v>0</v>
      </c>
      <c r="J3280" s="89">
        <v>0</v>
      </c>
      <c r="K3280" s="244">
        <f t="shared" si="696"/>
        <v>0</v>
      </c>
      <c r="L3280" s="93">
        <f t="shared" si="712"/>
        <v>0</v>
      </c>
      <c r="M3280" s="375">
        <f t="shared" si="713"/>
        <v>0</v>
      </c>
      <c r="N3280" s="225" t="b">
        <f t="shared" si="709"/>
        <v>0</v>
      </c>
      <c r="O3280" s="36"/>
      <c r="P3280" s="36"/>
      <c r="Q3280" s="36"/>
      <c r="R3280" s="36"/>
    </row>
    <row r="3281" spans="1:18" s="8" customFormat="1" ht="16.5" hidden="1" customHeight="1" x14ac:dyDescent="0.35">
      <c r="A3281" s="122" t="str">
        <f>'SOW Units'!B310</f>
        <v>16-12.</v>
      </c>
      <c r="B3281" s="542" t="str">
        <f>IF('SOW Units'!C310="","",'SOW Units'!C310)</f>
        <v>Multi-Phase Pilot Test - Additional Time</v>
      </c>
      <c r="C3281" s="543"/>
      <c r="D3281" s="57" t="str">
        <f>IF('SOW Units'!E310="","",'SOW Units'!E310)</f>
        <v xml:space="preserve">Per 2 Hrs </v>
      </c>
      <c r="E3281" s="82">
        <f>'SOW Units'!O310</f>
        <v>0</v>
      </c>
      <c r="F3281" s="34">
        <f>'SOW Units'!G310</f>
        <v>364.64</v>
      </c>
      <c r="G3281" s="244">
        <f t="shared" si="710"/>
        <v>0</v>
      </c>
      <c r="H3281" s="85">
        <v>0</v>
      </c>
      <c r="I3281" s="360">
        <f t="shared" si="711"/>
        <v>0</v>
      </c>
      <c r="J3281" s="89">
        <v>0</v>
      </c>
      <c r="K3281" s="244">
        <f t="shared" si="696"/>
        <v>0</v>
      </c>
      <c r="L3281" s="93">
        <f t="shared" si="712"/>
        <v>0</v>
      </c>
      <c r="M3281" s="375">
        <f t="shared" si="713"/>
        <v>0</v>
      </c>
      <c r="N3281" s="225" t="b">
        <f t="shared" si="709"/>
        <v>0</v>
      </c>
      <c r="O3281" s="36"/>
      <c r="P3281" s="36"/>
      <c r="Q3281" s="36"/>
      <c r="R3281" s="36"/>
    </row>
    <row r="3282" spans="1:18" s="8" customFormat="1" ht="16.5" hidden="1" customHeight="1" x14ac:dyDescent="0.35">
      <c r="A3282" s="122" t="str">
        <f>'SOW Units'!B311</f>
        <v>16-13.</v>
      </c>
      <c r="B3282" s="542" t="str">
        <f>IF('SOW Units'!C311="","",'SOW Units'!C311)</f>
        <v>Air Sparging/Multiphase Extraction Pilot Test - 8 hours</v>
      </c>
      <c r="C3282" s="543"/>
      <c r="D3282" s="57" t="str">
        <f>IF('SOW Units'!E311="","",'SOW Units'!E311)</f>
        <v>Per Test</v>
      </c>
      <c r="E3282" s="82">
        <f>'SOW Units'!O311</f>
        <v>0</v>
      </c>
      <c r="F3282" s="34">
        <f>'SOW Units'!G311</f>
        <v>4945.5</v>
      </c>
      <c r="G3282" s="244">
        <f t="shared" si="710"/>
        <v>0</v>
      </c>
      <c r="H3282" s="85">
        <v>0</v>
      </c>
      <c r="I3282" s="360">
        <f t="shared" si="711"/>
        <v>0</v>
      </c>
      <c r="J3282" s="89">
        <v>0</v>
      </c>
      <c r="K3282" s="244">
        <f t="shared" si="696"/>
        <v>0</v>
      </c>
      <c r="L3282" s="93">
        <f t="shared" si="712"/>
        <v>0</v>
      </c>
      <c r="M3282" s="375">
        <f t="shared" si="713"/>
        <v>0</v>
      </c>
      <c r="N3282" s="225" t="b">
        <f t="shared" si="709"/>
        <v>0</v>
      </c>
      <c r="O3282" s="36"/>
      <c r="P3282" s="36"/>
      <c r="Q3282" s="36"/>
      <c r="R3282" s="36"/>
    </row>
    <row r="3283" spans="1:18" s="8" customFormat="1" ht="16.5" hidden="1" customHeight="1" x14ac:dyDescent="0.35">
      <c r="A3283" s="122" t="str">
        <f>'SOW Units'!B312</f>
        <v>16-14.</v>
      </c>
      <c r="B3283" s="542" t="str">
        <f>IF('SOW Units'!C312="","",'SOW Units'!C312)</f>
        <v>Air Sparging/Multiphase Extraction Pilot Test - Additional Time</v>
      </c>
      <c r="C3283" s="543"/>
      <c r="D3283" s="57" t="str">
        <f>IF('SOW Units'!E312="","",'SOW Units'!E312)</f>
        <v>Per 2 Hours</v>
      </c>
      <c r="E3283" s="82">
        <f>'SOW Units'!O312</f>
        <v>0</v>
      </c>
      <c r="F3283" s="34">
        <f>'SOW Units'!G312</f>
        <v>975</v>
      </c>
      <c r="G3283" s="244">
        <f t="shared" si="710"/>
        <v>0</v>
      </c>
      <c r="H3283" s="85">
        <v>0</v>
      </c>
      <c r="I3283" s="360">
        <f t="shared" si="711"/>
        <v>0</v>
      </c>
      <c r="J3283" s="89">
        <v>0</v>
      </c>
      <c r="K3283" s="244">
        <f t="shared" si="696"/>
        <v>0</v>
      </c>
      <c r="L3283" s="93">
        <f t="shared" si="712"/>
        <v>0</v>
      </c>
      <c r="M3283" s="375">
        <f t="shared" si="713"/>
        <v>0</v>
      </c>
      <c r="N3283" s="225" t="b">
        <f t="shared" si="709"/>
        <v>0</v>
      </c>
      <c r="O3283" s="36"/>
      <c r="P3283" s="36"/>
      <c r="Q3283" s="36"/>
      <c r="R3283" s="36"/>
    </row>
    <row r="3284" spans="1:18" s="8" customFormat="1" ht="32.25" hidden="1" customHeight="1" x14ac:dyDescent="0.35">
      <c r="A3284" s="253" t="str">
        <f>'SOW Units'!B313</f>
        <v>16.B.</v>
      </c>
      <c r="B3284" s="562" t="str">
        <f>IF('SOW Units'!C313="","",'SOW Units'!C313)</f>
        <v>SHORT TERM/EPISODIC SYSTEM OPERATION PACKAGES (Including Remediation System Equipment)</v>
      </c>
      <c r="C3284" s="563"/>
      <c r="D3284" s="206" t="str">
        <f>IF('SOW Units'!E313="","",'SOW Units'!E313)</f>
        <v/>
      </c>
      <c r="E3284" s="207"/>
      <c r="F3284" s="194"/>
      <c r="G3284" s="243"/>
      <c r="H3284" s="208"/>
      <c r="I3284" s="359"/>
      <c r="J3284" s="196"/>
      <c r="K3284" s="243"/>
      <c r="L3284" s="209"/>
      <c r="M3284" s="374"/>
      <c r="N3284" s="225" t="b">
        <f t="shared" si="709"/>
        <v>0</v>
      </c>
      <c r="O3284" s="36"/>
      <c r="P3284" s="36"/>
      <c r="Q3284" s="36"/>
      <c r="R3284" s="36"/>
    </row>
    <row r="3285" spans="1:18" s="8" customFormat="1" ht="16.5" hidden="1" customHeight="1" x14ac:dyDescent="0.35">
      <c r="A3285" s="122" t="str">
        <f>'SOW Units'!B314</f>
        <v>16-17.</v>
      </c>
      <c r="B3285" s="542" t="str">
        <f>IF('SOW Units'!C314="","",'SOW Units'!C314)</f>
        <v>Groundwater Treatment System Package - Medium</v>
      </c>
      <c r="C3285" s="543"/>
      <c r="D3285" s="57" t="str">
        <f>IF('SOW Units'!E314="","",'SOW Units'!E314)</f>
        <v>Per Day</v>
      </c>
      <c r="E3285" s="82">
        <f>'SOW Units'!O314</f>
        <v>0</v>
      </c>
      <c r="F3285" s="34">
        <f>'SOW Units'!G314</f>
        <v>1701.7</v>
      </c>
      <c r="G3285" s="244">
        <f t="shared" ref="G3285:G3296" si="714">$F3285*E3285</f>
        <v>0</v>
      </c>
      <c r="H3285" s="85">
        <v>0</v>
      </c>
      <c r="I3285" s="360">
        <f t="shared" ref="I3285:I3296" si="715">H3285*F3285</f>
        <v>0</v>
      </c>
      <c r="J3285" s="89">
        <v>0</v>
      </c>
      <c r="K3285" s="244">
        <f t="shared" si="696"/>
        <v>0</v>
      </c>
      <c r="L3285" s="93">
        <f t="shared" ref="L3285:L3296" si="716">E3285-H3285-J3285</f>
        <v>0</v>
      </c>
      <c r="M3285" s="375">
        <f t="shared" ref="M3285:M3296" si="717">G3285-I3285-K3285</f>
        <v>0</v>
      </c>
      <c r="N3285" s="225" t="b">
        <f t="shared" si="709"/>
        <v>0</v>
      </c>
      <c r="O3285" s="36"/>
      <c r="P3285" s="36"/>
      <c r="Q3285" s="36"/>
      <c r="R3285" s="36"/>
    </row>
    <row r="3286" spans="1:18" s="8" customFormat="1" ht="16.5" hidden="1" customHeight="1" x14ac:dyDescent="0.35">
      <c r="A3286" s="122" t="str">
        <f>'SOW Units'!B315</f>
        <v>16-18.</v>
      </c>
      <c r="B3286" s="542" t="str">
        <f>IF('SOW Units'!C315="","",'SOW Units'!C315)</f>
        <v>Groundwater Treatment System Package - Medium</v>
      </c>
      <c r="C3286" s="543"/>
      <c r="D3286" s="57" t="str">
        <f>IF('SOW Units'!E315="","",'SOW Units'!E315)</f>
        <v>Per Week</v>
      </c>
      <c r="E3286" s="82">
        <f>'SOW Units'!O315</f>
        <v>0</v>
      </c>
      <c r="F3286" s="34">
        <f>'SOW Units'!G315</f>
        <v>3646.51</v>
      </c>
      <c r="G3286" s="244">
        <f t="shared" si="714"/>
        <v>0</v>
      </c>
      <c r="H3286" s="85">
        <v>0</v>
      </c>
      <c r="I3286" s="360">
        <f t="shared" si="715"/>
        <v>0</v>
      </c>
      <c r="J3286" s="89">
        <v>0</v>
      </c>
      <c r="K3286" s="244">
        <f t="shared" si="696"/>
        <v>0</v>
      </c>
      <c r="L3286" s="93">
        <f t="shared" si="716"/>
        <v>0</v>
      </c>
      <c r="M3286" s="375">
        <f t="shared" si="717"/>
        <v>0</v>
      </c>
      <c r="N3286" s="225" t="b">
        <f t="shared" si="709"/>
        <v>0</v>
      </c>
      <c r="O3286" s="36"/>
      <c r="P3286" s="36"/>
      <c r="Q3286" s="36"/>
      <c r="R3286" s="36"/>
    </row>
    <row r="3287" spans="1:18" s="8" customFormat="1" ht="16.5" hidden="1" customHeight="1" x14ac:dyDescent="0.35">
      <c r="A3287" s="122" t="str">
        <f>'SOW Units'!B316</f>
        <v>16-19.</v>
      </c>
      <c r="B3287" s="542" t="str">
        <f>IF('SOW Units'!C316="","",'SOW Units'!C316)</f>
        <v>Air Sparge System Package - Medium</v>
      </c>
      <c r="C3287" s="543"/>
      <c r="D3287" s="57" t="str">
        <f>IF('SOW Units'!E316="","",'SOW Units'!E316)</f>
        <v>Per Day</v>
      </c>
      <c r="E3287" s="82">
        <f>'SOW Units'!O316</f>
        <v>0</v>
      </c>
      <c r="F3287" s="34">
        <f>'SOW Units'!G316</f>
        <v>1021.02</v>
      </c>
      <c r="G3287" s="244">
        <f t="shared" si="714"/>
        <v>0</v>
      </c>
      <c r="H3287" s="85">
        <v>0</v>
      </c>
      <c r="I3287" s="360">
        <f t="shared" si="715"/>
        <v>0</v>
      </c>
      <c r="J3287" s="89">
        <v>0</v>
      </c>
      <c r="K3287" s="244">
        <f t="shared" si="696"/>
        <v>0</v>
      </c>
      <c r="L3287" s="93">
        <f t="shared" si="716"/>
        <v>0</v>
      </c>
      <c r="M3287" s="375">
        <f t="shared" si="717"/>
        <v>0</v>
      </c>
      <c r="N3287" s="225" t="b">
        <f t="shared" si="709"/>
        <v>0</v>
      </c>
      <c r="O3287" s="36"/>
      <c r="P3287" s="36"/>
      <c r="Q3287" s="36"/>
      <c r="R3287" s="36"/>
    </row>
    <row r="3288" spans="1:18" s="8" customFormat="1" ht="16.5" hidden="1" customHeight="1" x14ac:dyDescent="0.35">
      <c r="A3288" s="122" t="str">
        <f>'SOW Units'!B317</f>
        <v>16-20.</v>
      </c>
      <c r="B3288" s="542" t="str">
        <f>IF('SOW Units'!C317="","",'SOW Units'!C317)</f>
        <v>Air Sparge System Package - Medium</v>
      </c>
      <c r="C3288" s="543"/>
      <c r="D3288" s="57" t="str">
        <f>IF('SOW Units'!E317="","",'SOW Units'!E317)</f>
        <v>Per Week</v>
      </c>
      <c r="E3288" s="82">
        <f>'SOW Units'!O317</f>
        <v>0</v>
      </c>
      <c r="F3288" s="34">
        <f>'SOW Units'!G317</f>
        <v>2066.35</v>
      </c>
      <c r="G3288" s="244">
        <f t="shared" si="714"/>
        <v>0</v>
      </c>
      <c r="H3288" s="85">
        <v>0</v>
      </c>
      <c r="I3288" s="360">
        <f t="shared" si="715"/>
        <v>0</v>
      </c>
      <c r="J3288" s="89">
        <v>0</v>
      </c>
      <c r="K3288" s="244">
        <f t="shared" si="696"/>
        <v>0</v>
      </c>
      <c r="L3288" s="93">
        <f t="shared" si="716"/>
        <v>0</v>
      </c>
      <c r="M3288" s="375">
        <f t="shared" si="717"/>
        <v>0</v>
      </c>
      <c r="N3288" s="225" t="b">
        <f t="shared" si="709"/>
        <v>0</v>
      </c>
      <c r="O3288" s="36"/>
      <c r="P3288" s="36"/>
      <c r="Q3288" s="36"/>
      <c r="R3288" s="36"/>
    </row>
    <row r="3289" spans="1:18" s="8" customFormat="1" ht="16.5" hidden="1" customHeight="1" x14ac:dyDescent="0.35">
      <c r="A3289" s="122" t="str">
        <f>'SOW Units'!B318</f>
        <v>16-21.</v>
      </c>
      <c r="B3289" s="542" t="str">
        <f>IF('SOW Units'!C318="","",'SOW Units'!C318)</f>
        <v xml:space="preserve">AS/SVE System Package - Medium </v>
      </c>
      <c r="C3289" s="543"/>
      <c r="D3289" s="57" t="str">
        <f>IF('SOW Units'!E318="","",'SOW Units'!E318)</f>
        <v>Per Day</v>
      </c>
      <c r="E3289" s="82">
        <f>'SOW Units'!O318</f>
        <v>0</v>
      </c>
      <c r="F3289" s="34">
        <f>'SOW Units'!G318</f>
        <v>2370.2199999999998</v>
      </c>
      <c r="G3289" s="244">
        <f t="shared" si="714"/>
        <v>0</v>
      </c>
      <c r="H3289" s="85">
        <v>0</v>
      </c>
      <c r="I3289" s="360">
        <f t="shared" si="715"/>
        <v>0</v>
      </c>
      <c r="J3289" s="89">
        <v>0</v>
      </c>
      <c r="K3289" s="244">
        <f t="shared" si="696"/>
        <v>0</v>
      </c>
      <c r="L3289" s="93">
        <f t="shared" si="716"/>
        <v>0</v>
      </c>
      <c r="M3289" s="375">
        <f t="shared" si="717"/>
        <v>0</v>
      </c>
      <c r="N3289" s="225" t="b">
        <f t="shared" si="709"/>
        <v>0</v>
      </c>
      <c r="O3289" s="36"/>
      <c r="P3289" s="36"/>
      <c r="Q3289" s="36"/>
      <c r="R3289" s="36"/>
    </row>
    <row r="3290" spans="1:18" s="8" customFormat="1" ht="16.5" hidden="1" customHeight="1" x14ac:dyDescent="0.35">
      <c r="A3290" s="122" t="str">
        <f>'SOW Units'!B319</f>
        <v>16-22.</v>
      </c>
      <c r="B3290" s="542" t="str">
        <f>IF('SOW Units'!C319="","",'SOW Units'!C319)</f>
        <v xml:space="preserve">AS/SVE System Package - Medium </v>
      </c>
      <c r="C3290" s="543"/>
      <c r="D3290" s="57" t="str">
        <f>IF('SOW Units'!E319="","",'SOW Units'!E319)</f>
        <v>Per Week</v>
      </c>
      <c r="E3290" s="82">
        <f>'SOW Units'!O319</f>
        <v>0</v>
      </c>
      <c r="F3290" s="34">
        <f>'SOW Units'!G319</f>
        <v>4132.71</v>
      </c>
      <c r="G3290" s="244">
        <f t="shared" si="714"/>
        <v>0</v>
      </c>
      <c r="H3290" s="85">
        <v>0</v>
      </c>
      <c r="I3290" s="360">
        <f t="shared" si="715"/>
        <v>0</v>
      </c>
      <c r="J3290" s="89">
        <v>0</v>
      </c>
      <c r="K3290" s="244">
        <f t="shared" si="696"/>
        <v>0</v>
      </c>
      <c r="L3290" s="93">
        <f t="shared" si="716"/>
        <v>0</v>
      </c>
      <c r="M3290" s="375">
        <f t="shared" si="717"/>
        <v>0</v>
      </c>
      <c r="N3290" s="225" t="b">
        <f t="shared" si="709"/>
        <v>0</v>
      </c>
      <c r="O3290" s="36"/>
      <c r="P3290" s="36"/>
      <c r="Q3290" s="36"/>
      <c r="R3290" s="36"/>
    </row>
    <row r="3291" spans="1:18" s="8" customFormat="1" ht="16.5" hidden="1" customHeight="1" x14ac:dyDescent="0.35">
      <c r="A3291" s="122" t="str">
        <f>'SOW Units'!B320</f>
        <v>16-23.</v>
      </c>
      <c r="B3291" s="542" t="str">
        <f>IF('SOW Units'!C320="","",'SOW Units'!C320)</f>
        <v xml:space="preserve">MPE System Package - Medium </v>
      </c>
      <c r="C3291" s="543"/>
      <c r="D3291" s="57" t="str">
        <f>IF('SOW Units'!E320="","",'SOW Units'!E320)</f>
        <v>Per Day</v>
      </c>
      <c r="E3291" s="82">
        <f>'SOW Units'!O320</f>
        <v>0</v>
      </c>
      <c r="F3291" s="34">
        <f>'SOW Units'!G320</f>
        <v>1944.81</v>
      </c>
      <c r="G3291" s="244">
        <f t="shared" si="714"/>
        <v>0</v>
      </c>
      <c r="H3291" s="85">
        <v>0</v>
      </c>
      <c r="I3291" s="360">
        <f t="shared" si="715"/>
        <v>0</v>
      </c>
      <c r="J3291" s="89">
        <v>0</v>
      </c>
      <c r="K3291" s="244">
        <f t="shared" si="696"/>
        <v>0</v>
      </c>
      <c r="L3291" s="93">
        <f t="shared" si="716"/>
        <v>0</v>
      </c>
      <c r="M3291" s="375">
        <f t="shared" si="717"/>
        <v>0</v>
      </c>
      <c r="N3291" s="225" t="b">
        <f t="shared" si="709"/>
        <v>0</v>
      </c>
      <c r="O3291" s="36"/>
      <c r="P3291" s="36"/>
      <c r="Q3291" s="36"/>
      <c r="R3291" s="36"/>
    </row>
    <row r="3292" spans="1:18" s="8" customFormat="1" ht="16.5" hidden="1" customHeight="1" x14ac:dyDescent="0.35">
      <c r="A3292" s="122" t="str">
        <f>'SOW Units'!B321</f>
        <v>16-24.</v>
      </c>
      <c r="B3292" s="542" t="str">
        <f>IF('SOW Units'!C321="","",'SOW Units'!C321)</f>
        <v>MPE System Package - Medium</v>
      </c>
      <c r="C3292" s="543"/>
      <c r="D3292" s="57" t="str">
        <f>IF('SOW Units'!E321="","",'SOW Units'!E321)</f>
        <v>Per Week</v>
      </c>
      <c r="E3292" s="82">
        <f>'SOW Units'!O321</f>
        <v>0</v>
      </c>
      <c r="F3292" s="34">
        <f>'SOW Units'!G321</f>
        <v>4254.26</v>
      </c>
      <c r="G3292" s="244">
        <f t="shared" si="714"/>
        <v>0</v>
      </c>
      <c r="H3292" s="85">
        <v>0</v>
      </c>
      <c r="I3292" s="360">
        <f t="shared" si="715"/>
        <v>0</v>
      </c>
      <c r="J3292" s="89">
        <v>0</v>
      </c>
      <c r="K3292" s="244">
        <f t="shared" si="696"/>
        <v>0</v>
      </c>
      <c r="L3292" s="93">
        <f t="shared" si="716"/>
        <v>0</v>
      </c>
      <c r="M3292" s="375">
        <f t="shared" si="717"/>
        <v>0</v>
      </c>
      <c r="N3292" s="225" t="b">
        <f t="shared" si="709"/>
        <v>0</v>
      </c>
      <c r="O3292" s="36"/>
      <c r="P3292" s="36"/>
      <c r="Q3292" s="36"/>
      <c r="R3292" s="36"/>
    </row>
    <row r="3293" spans="1:18" s="8" customFormat="1" ht="16.5" hidden="1" customHeight="1" x14ac:dyDescent="0.35">
      <c r="A3293" s="122" t="str">
        <f>'SOW Units'!B322</f>
        <v>16-25.</v>
      </c>
      <c r="B3293" s="542" t="str">
        <f>IF('SOW Units'!C322="","",'SOW Units'!C322)</f>
        <v>AS/MPE System Package - Medium</v>
      </c>
      <c r="C3293" s="543"/>
      <c r="D3293" s="57" t="str">
        <f>IF('SOW Units'!E322="","",'SOW Units'!E322)</f>
        <v>Per Day</v>
      </c>
      <c r="E3293" s="82">
        <f>'SOW Units'!O322</f>
        <v>0</v>
      </c>
      <c r="F3293" s="34">
        <f>'SOW Units'!G322</f>
        <v>6730</v>
      </c>
      <c r="G3293" s="244">
        <f t="shared" si="714"/>
        <v>0</v>
      </c>
      <c r="H3293" s="85">
        <v>0</v>
      </c>
      <c r="I3293" s="360">
        <f t="shared" si="715"/>
        <v>0</v>
      </c>
      <c r="J3293" s="89">
        <v>0</v>
      </c>
      <c r="K3293" s="244">
        <f t="shared" si="696"/>
        <v>0</v>
      </c>
      <c r="L3293" s="93">
        <f t="shared" si="716"/>
        <v>0</v>
      </c>
      <c r="M3293" s="375">
        <f t="shared" si="717"/>
        <v>0</v>
      </c>
      <c r="N3293" s="225" t="b">
        <f t="shared" si="709"/>
        <v>0</v>
      </c>
      <c r="O3293" s="36"/>
      <c r="P3293" s="36"/>
      <c r="Q3293" s="36"/>
      <c r="R3293" s="36"/>
    </row>
    <row r="3294" spans="1:18" s="8" customFormat="1" ht="16.5" hidden="1" customHeight="1" x14ac:dyDescent="0.35">
      <c r="A3294" s="122" t="str">
        <f>'SOW Units'!B323</f>
        <v>16-26.</v>
      </c>
      <c r="B3294" s="542" t="str">
        <f>IF('SOW Units'!C323="","",'SOW Units'!C323)</f>
        <v>AS/MPE System Package - Medium</v>
      </c>
      <c r="C3294" s="543"/>
      <c r="D3294" s="57" t="str">
        <f>IF('SOW Units'!E323="","",'SOW Units'!E323)</f>
        <v>Per Week</v>
      </c>
      <c r="E3294" s="82">
        <f>'SOW Units'!O323</f>
        <v>0</v>
      </c>
      <c r="F3294" s="34">
        <f>'SOW Units'!G323</f>
        <v>13200</v>
      </c>
      <c r="G3294" s="244">
        <f t="shared" si="714"/>
        <v>0</v>
      </c>
      <c r="H3294" s="85">
        <v>0</v>
      </c>
      <c r="I3294" s="360">
        <f t="shared" si="715"/>
        <v>0</v>
      </c>
      <c r="J3294" s="89">
        <v>0</v>
      </c>
      <c r="K3294" s="244">
        <f t="shared" si="696"/>
        <v>0</v>
      </c>
      <c r="L3294" s="93">
        <f t="shared" si="716"/>
        <v>0</v>
      </c>
      <c r="M3294" s="375">
        <f t="shared" si="717"/>
        <v>0</v>
      </c>
      <c r="N3294" s="225" t="b">
        <f t="shared" si="709"/>
        <v>0</v>
      </c>
      <c r="O3294" s="36"/>
      <c r="P3294" s="36"/>
      <c r="Q3294" s="36"/>
      <c r="R3294" s="36"/>
    </row>
    <row r="3295" spans="1:18" s="8" customFormat="1" ht="16.5" hidden="1" customHeight="1" x14ac:dyDescent="0.35">
      <c r="A3295" s="122" t="str">
        <f>'SOW Units'!B324</f>
        <v>16-27.</v>
      </c>
      <c r="B3295" s="542" t="str">
        <f>IF('SOW Units'!C324="","",'SOW Units'!C324)</f>
        <v>SVE System Package - Medium</v>
      </c>
      <c r="C3295" s="543"/>
      <c r="D3295" s="57" t="str">
        <f>IF('SOW Units'!E324="","",'SOW Units'!E324)</f>
        <v>Per Day</v>
      </c>
      <c r="E3295" s="82">
        <f>'SOW Units'!O324</f>
        <v>0</v>
      </c>
      <c r="F3295" s="34">
        <f>'SOW Units'!G324</f>
        <v>4011</v>
      </c>
      <c r="G3295" s="244">
        <f t="shared" si="714"/>
        <v>0</v>
      </c>
      <c r="H3295" s="85">
        <v>0</v>
      </c>
      <c r="I3295" s="360">
        <f t="shared" si="715"/>
        <v>0</v>
      </c>
      <c r="J3295" s="89">
        <v>0</v>
      </c>
      <c r="K3295" s="244">
        <f t="shared" si="696"/>
        <v>0</v>
      </c>
      <c r="L3295" s="93">
        <f t="shared" si="716"/>
        <v>0</v>
      </c>
      <c r="M3295" s="375">
        <f t="shared" si="717"/>
        <v>0</v>
      </c>
      <c r="N3295" s="225" t="b">
        <f t="shared" si="709"/>
        <v>0</v>
      </c>
      <c r="O3295" s="36"/>
      <c r="P3295" s="36"/>
      <c r="Q3295" s="36"/>
      <c r="R3295" s="36"/>
    </row>
    <row r="3296" spans="1:18" s="8" customFormat="1" ht="16.5" hidden="1" customHeight="1" x14ac:dyDescent="0.35">
      <c r="A3296" s="122" t="str">
        <f>'SOW Units'!B325</f>
        <v>16-28.</v>
      </c>
      <c r="B3296" s="542" t="str">
        <f>IF('SOW Units'!C325="","",'SOW Units'!C325)</f>
        <v>SVE System Package - Medium</v>
      </c>
      <c r="C3296" s="543"/>
      <c r="D3296" s="57" t="str">
        <f>IF('SOW Units'!E325="","",'SOW Units'!E325)</f>
        <v>Per Week</v>
      </c>
      <c r="E3296" s="82">
        <f>'SOW Units'!O325</f>
        <v>0</v>
      </c>
      <c r="F3296" s="34">
        <f>'SOW Units'!G325</f>
        <v>8977.5</v>
      </c>
      <c r="G3296" s="244">
        <f t="shared" si="714"/>
        <v>0</v>
      </c>
      <c r="H3296" s="85">
        <v>0</v>
      </c>
      <c r="I3296" s="360">
        <f t="shared" si="715"/>
        <v>0</v>
      </c>
      <c r="J3296" s="89">
        <v>0</v>
      </c>
      <c r="K3296" s="244">
        <f t="shared" si="696"/>
        <v>0</v>
      </c>
      <c r="L3296" s="93">
        <f t="shared" si="716"/>
        <v>0</v>
      </c>
      <c r="M3296" s="375">
        <f t="shared" si="717"/>
        <v>0</v>
      </c>
      <c r="N3296" s="225" t="b">
        <f t="shared" si="709"/>
        <v>0</v>
      </c>
      <c r="O3296" s="36"/>
      <c r="P3296" s="36"/>
      <c r="Q3296" s="36"/>
      <c r="R3296" s="36"/>
    </row>
    <row r="3297" spans="1:18" s="8" customFormat="1" ht="32.25" hidden="1" customHeight="1" x14ac:dyDescent="0.35">
      <c r="A3297" s="253" t="str">
        <f>'SOW Units'!B326</f>
        <v>17.</v>
      </c>
      <c r="B3297" s="562" t="str">
        <f>IF('SOW Units'!C326="","",'SOW Units'!C326)</f>
        <v>MONTHLY REMEDIATION SYSTEM O&amp;M PACKAGED WORK SCOPES (Excluding Remediation System Equipment)</v>
      </c>
      <c r="C3297" s="563"/>
      <c r="D3297" s="206" t="str">
        <f>IF('SOW Units'!E326="","",'SOW Units'!E326)</f>
        <v/>
      </c>
      <c r="E3297" s="207"/>
      <c r="F3297" s="194"/>
      <c r="G3297" s="243"/>
      <c r="H3297" s="208"/>
      <c r="I3297" s="359"/>
      <c r="J3297" s="196"/>
      <c r="K3297" s="243"/>
      <c r="L3297" s="209"/>
      <c r="M3297" s="374"/>
      <c r="N3297" s="225" t="b">
        <f t="shared" si="709"/>
        <v>0</v>
      </c>
      <c r="O3297" s="36"/>
      <c r="P3297" s="36"/>
      <c r="Q3297" s="36"/>
      <c r="R3297" s="36"/>
    </row>
    <row r="3298" spans="1:18" s="8" customFormat="1" ht="16.5" hidden="1" customHeight="1" x14ac:dyDescent="0.35">
      <c r="A3298" s="122" t="str">
        <f>'SOW Units'!B327</f>
        <v>17-1.</v>
      </c>
      <c r="B3298" s="542" t="str">
        <f>IF('SOW Units'!C327="","",'SOW Units'!C327)</f>
        <v xml:space="preserve">System O&amp;M Package - Small </v>
      </c>
      <c r="C3298" s="543"/>
      <c r="D3298" s="57" t="str">
        <f>IF('SOW Units'!E327="","",'SOW Units'!E327)</f>
        <v>Per Month</v>
      </c>
      <c r="E3298" s="82">
        <f>'SOW Units'!O327</f>
        <v>0</v>
      </c>
      <c r="F3298" s="34">
        <f>'SOW Units'!G327</f>
        <v>2976.75</v>
      </c>
      <c r="G3298" s="244">
        <f t="shared" ref="G3298:G3302" si="718">$F3298*E3298</f>
        <v>0</v>
      </c>
      <c r="H3298" s="85">
        <v>0</v>
      </c>
      <c r="I3298" s="360">
        <f t="shared" ref="I3298:I3302" si="719">H3298*F3298</f>
        <v>0</v>
      </c>
      <c r="J3298" s="89">
        <v>0</v>
      </c>
      <c r="K3298" s="244">
        <f t="shared" si="696"/>
        <v>0</v>
      </c>
      <c r="L3298" s="93">
        <f t="shared" ref="L3298:L3302" si="720">E3298-H3298-J3298</f>
        <v>0</v>
      </c>
      <c r="M3298" s="375">
        <f t="shared" ref="M3298:M3302" si="721">G3298-I3298-K3298</f>
        <v>0</v>
      </c>
      <c r="N3298" s="225" t="b">
        <f t="shared" si="709"/>
        <v>0</v>
      </c>
      <c r="O3298" s="36"/>
      <c r="P3298" s="36"/>
      <c r="Q3298" s="36"/>
      <c r="R3298" s="36"/>
    </row>
    <row r="3299" spans="1:18" s="8" customFormat="1" ht="16.5" hidden="1" customHeight="1" x14ac:dyDescent="0.35">
      <c r="A3299" s="122" t="str">
        <f>'SOW Units'!B328</f>
        <v>17-2.</v>
      </c>
      <c r="B3299" s="542" t="str">
        <f>IF('SOW Units'!C328="","",'SOW Units'!C328)</f>
        <v>System O&amp;M Package - Medium</v>
      </c>
      <c r="C3299" s="543"/>
      <c r="D3299" s="57" t="str">
        <f>IF('SOW Units'!E328="","",'SOW Units'!E328)</f>
        <v>Per Month</v>
      </c>
      <c r="E3299" s="82">
        <f>'SOW Units'!O328</f>
        <v>0</v>
      </c>
      <c r="F3299" s="34">
        <f>'SOW Units'!G328</f>
        <v>3417.75</v>
      </c>
      <c r="G3299" s="244">
        <f t="shared" si="718"/>
        <v>0</v>
      </c>
      <c r="H3299" s="85">
        <v>0</v>
      </c>
      <c r="I3299" s="360">
        <f t="shared" si="719"/>
        <v>0</v>
      </c>
      <c r="J3299" s="89">
        <v>0</v>
      </c>
      <c r="K3299" s="244">
        <f t="shared" si="696"/>
        <v>0</v>
      </c>
      <c r="L3299" s="93">
        <f t="shared" si="720"/>
        <v>0</v>
      </c>
      <c r="M3299" s="375">
        <f t="shared" si="721"/>
        <v>0</v>
      </c>
      <c r="N3299" s="225" t="b">
        <f t="shared" si="709"/>
        <v>0</v>
      </c>
      <c r="O3299" s="36"/>
      <c r="P3299" s="36"/>
      <c r="Q3299" s="36"/>
      <c r="R3299" s="36"/>
    </row>
    <row r="3300" spans="1:18" s="8" customFormat="1" ht="16.5" hidden="1" customHeight="1" x14ac:dyDescent="0.35">
      <c r="A3300" s="122" t="str">
        <f>'SOW Units'!B329</f>
        <v>17-3.</v>
      </c>
      <c r="B3300" s="542" t="str">
        <f>IF('SOW Units'!C329="","",'SOW Units'!C329)</f>
        <v xml:space="preserve">System O&amp;M Package - Large </v>
      </c>
      <c r="C3300" s="543"/>
      <c r="D3300" s="57" t="str">
        <f>IF('SOW Units'!E329="","",'SOW Units'!E329)</f>
        <v>Per Month</v>
      </c>
      <c r="E3300" s="82">
        <f>'SOW Units'!O329</f>
        <v>0</v>
      </c>
      <c r="F3300" s="34">
        <f>'SOW Units'!G329</f>
        <v>3858.75</v>
      </c>
      <c r="G3300" s="244">
        <f t="shared" si="718"/>
        <v>0</v>
      </c>
      <c r="H3300" s="85">
        <v>0</v>
      </c>
      <c r="I3300" s="360">
        <f t="shared" si="719"/>
        <v>0</v>
      </c>
      <c r="J3300" s="89">
        <v>0</v>
      </c>
      <c r="K3300" s="244">
        <f t="shared" si="696"/>
        <v>0</v>
      </c>
      <c r="L3300" s="93">
        <f t="shared" si="720"/>
        <v>0</v>
      </c>
      <c r="M3300" s="375">
        <f t="shared" si="721"/>
        <v>0</v>
      </c>
      <c r="N3300" s="225" t="b">
        <f t="shared" si="709"/>
        <v>0</v>
      </c>
      <c r="O3300" s="36"/>
      <c r="P3300" s="36"/>
      <c r="Q3300" s="36"/>
      <c r="R3300" s="36"/>
    </row>
    <row r="3301" spans="1:18" s="9" customFormat="1" ht="16.5" hidden="1" customHeight="1" x14ac:dyDescent="0.35">
      <c r="A3301" s="122" t="str">
        <f>'SOW Units'!B330</f>
        <v>17-4.</v>
      </c>
      <c r="B3301" s="542" t="str">
        <f>IF('SOW Units'!C330="","",'SOW Units'!C330)</f>
        <v xml:space="preserve">System O&amp;M Package - Extra Large </v>
      </c>
      <c r="C3301" s="543"/>
      <c r="D3301" s="57" t="str">
        <f>IF('SOW Units'!E330="","",'SOW Units'!E330)</f>
        <v>Per Month</v>
      </c>
      <c r="E3301" s="82">
        <f>'SOW Units'!O330</f>
        <v>0</v>
      </c>
      <c r="F3301" s="34">
        <f>'SOW Units'!G330</f>
        <v>4375.82</v>
      </c>
      <c r="G3301" s="244">
        <f t="shared" si="718"/>
        <v>0</v>
      </c>
      <c r="H3301" s="85">
        <v>0</v>
      </c>
      <c r="I3301" s="360">
        <f t="shared" si="719"/>
        <v>0</v>
      </c>
      <c r="J3301" s="89">
        <v>0</v>
      </c>
      <c r="K3301" s="244">
        <f t="shared" si="696"/>
        <v>0</v>
      </c>
      <c r="L3301" s="93">
        <f t="shared" si="720"/>
        <v>0</v>
      </c>
      <c r="M3301" s="375">
        <f t="shared" si="721"/>
        <v>0</v>
      </c>
      <c r="N3301" s="225" t="b">
        <f t="shared" si="709"/>
        <v>0</v>
      </c>
      <c r="O3301" s="45"/>
      <c r="P3301" s="45"/>
      <c r="Q3301" s="45"/>
      <c r="R3301" s="45"/>
    </row>
    <row r="3302" spans="1:18" s="8" customFormat="1" ht="16.5" hidden="1" customHeight="1" x14ac:dyDescent="0.35">
      <c r="A3302" s="122" t="str">
        <f>'SOW Units'!B331</f>
        <v>17-5.</v>
      </c>
      <c r="B3302" s="542" t="str">
        <f>IF('SOW Units'!C331="","",'SOW Units'!C331)</f>
        <v>Supplemental System O&amp;M Package - Add Thermox or Catox Treatment</v>
      </c>
      <c r="C3302" s="543"/>
      <c r="D3302" s="57" t="str">
        <f>IF('SOW Units'!E331="","",'SOW Units'!E331)</f>
        <v>Per Month</v>
      </c>
      <c r="E3302" s="82">
        <f>'SOW Units'!O331</f>
        <v>0</v>
      </c>
      <c r="F3302" s="34">
        <f>'SOW Units'!G331</f>
        <v>520.91999999999996</v>
      </c>
      <c r="G3302" s="244">
        <f t="shared" si="718"/>
        <v>0</v>
      </c>
      <c r="H3302" s="85">
        <v>0</v>
      </c>
      <c r="I3302" s="360">
        <f t="shared" si="719"/>
        <v>0</v>
      </c>
      <c r="J3302" s="89">
        <v>0</v>
      </c>
      <c r="K3302" s="244">
        <f t="shared" si="696"/>
        <v>0</v>
      </c>
      <c r="L3302" s="93">
        <f t="shared" si="720"/>
        <v>0</v>
      </c>
      <c r="M3302" s="375">
        <f t="shared" si="721"/>
        <v>0</v>
      </c>
      <c r="N3302" s="225" t="b">
        <f t="shared" si="709"/>
        <v>0</v>
      </c>
      <c r="O3302" s="36"/>
      <c r="P3302" s="36"/>
      <c r="Q3302" s="36"/>
      <c r="R3302" s="36"/>
    </row>
    <row r="3303" spans="1:18" s="8" customFormat="1" ht="17.25" hidden="1" customHeight="1" x14ac:dyDescent="0.35">
      <c r="A3303" s="253" t="str">
        <f>'SOW Units'!B332</f>
        <v>18.</v>
      </c>
      <c r="B3303" s="560" t="str">
        <f>IF('SOW Units'!C332="","",'SOW Units'!C332)</f>
        <v>REMEDIAL ACTION SYSTEM/EQUIPMENT USE (Equipment Only, Excluding O&amp;M)</v>
      </c>
      <c r="C3303" s="561"/>
      <c r="D3303" s="206" t="str">
        <f>IF('SOW Units'!E332="","",'SOW Units'!E332)</f>
        <v/>
      </c>
      <c r="E3303" s="207"/>
      <c r="F3303" s="194"/>
      <c r="G3303" s="243"/>
      <c r="H3303" s="208"/>
      <c r="I3303" s="359"/>
      <c r="J3303" s="196"/>
      <c r="K3303" s="243"/>
      <c r="L3303" s="209"/>
      <c r="M3303" s="374"/>
      <c r="N3303" s="225" t="b">
        <f t="shared" si="709"/>
        <v>0</v>
      </c>
      <c r="O3303" s="36"/>
      <c r="P3303" s="36"/>
      <c r="Q3303" s="36"/>
      <c r="R3303" s="36"/>
    </row>
    <row r="3304" spans="1:18" s="8" customFormat="1" ht="16.5" hidden="1" customHeight="1" x14ac:dyDescent="0.35">
      <c r="A3304" s="122" t="str">
        <f>'SOW Units'!B333</f>
        <v>18-1.</v>
      </c>
      <c r="B3304" s="542" t="str">
        <f>IF('SOW Units'!C333="","",'SOW Units'!C333)</f>
        <v>Medium Holding Tank - 2,000 to 6,000 gal. capacity - Short Term ≤ 6 mos.</v>
      </c>
      <c r="C3304" s="543"/>
      <c r="D3304" s="57" t="str">
        <f>IF('SOW Units'!E333="","",'SOW Units'!E333)</f>
        <v>Per Month</v>
      </c>
      <c r="E3304" s="82">
        <f>'SOW Units'!O333</f>
        <v>0</v>
      </c>
      <c r="F3304" s="34">
        <f>'SOW Units'!G333</f>
        <v>334.24</v>
      </c>
      <c r="G3304" s="244">
        <f t="shared" ref="G3304:G3361" si="722">$F3304*E3304</f>
        <v>0</v>
      </c>
      <c r="H3304" s="85">
        <v>0</v>
      </c>
      <c r="I3304" s="360">
        <f t="shared" ref="I3304:I3361" si="723">H3304*F3304</f>
        <v>0</v>
      </c>
      <c r="J3304" s="89">
        <v>0</v>
      </c>
      <c r="K3304" s="244">
        <f t="shared" ref="K3304:K3367" si="724">$F3304*J3304</f>
        <v>0</v>
      </c>
      <c r="L3304" s="93">
        <f t="shared" ref="L3304:L3361" si="725">E3304-H3304-J3304</f>
        <v>0</v>
      </c>
      <c r="M3304" s="375">
        <f t="shared" ref="M3304:M3361" si="726">G3304-I3304-K3304</f>
        <v>0</v>
      </c>
      <c r="N3304" s="225" t="b">
        <f t="shared" si="709"/>
        <v>0</v>
      </c>
      <c r="O3304" s="36"/>
      <c r="P3304" s="36"/>
      <c r="Q3304" s="36"/>
      <c r="R3304" s="36"/>
    </row>
    <row r="3305" spans="1:18" s="8" customFormat="1" ht="16.5" hidden="1" customHeight="1" x14ac:dyDescent="0.35">
      <c r="A3305" s="122" t="str">
        <f>'SOW Units'!B334</f>
        <v>18-2.</v>
      </c>
      <c r="B3305" s="542" t="str">
        <f>IF('SOW Units'!C334="","",'SOW Units'!C334)</f>
        <v>Medium Holding Tank - 2,000 to 6,000 gal. capacity - Long Term &gt; 6 mos.</v>
      </c>
      <c r="C3305" s="543"/>
      <c r="D3305" s="57" t="str">
        <f>IF('SOW Units'!E334="","",'SOW Units'!E334)</f>
        <v>Per Month</v>
      </c>
      <c r="E3305" s="82">
        <f>'SOW Units'!O334</f>
        <v>0</v>
      </c>
      <c r="F3305" s="34">
        <f>'SOW Units'!G334</f>
        <v>200.55</v>
      </c>
      <c r="G3305" s="244">
        <f t="shared" si="722"/>
        <v>0</v>
      </c>
      <c r="H3305" s="85">
        <v>0</v>
      </c>
      <c r="I3305" s="360">
        <f t="shared" si="723"/>
        <v>0</v>
      </c>
      <c r="J3305" s="89">
        <v>0</v>
      </c>
      <c r="K3305" s="244">
        <f t="shared" si="724"/>
        <v>0</v>
      </c>
      <c r="L3305" s="93">
        <f t="shared" si="725"/>
        <v>0</v>
      </c>
      <c r="M3305" s="375">
        <f t="shared" si="726"/>
        <v>0</v>
      </c>
      <c r="N3305" s="225" t="b">
        <f t="shared" si="709"/>
        <v>0</v>
      </c>
      <c r="O3305" s="36"/>
      <c r="P3305" s="36"/>
      <c r="Q3305" s="36"/>
      <c r="R3305" s="36"/>
    </row>
    <row r="3306" spans="1:18" s="8" customFormat="1" ht="16.5" hidden="1" customHeight="1" x14ac:dyDescent="0.35">
      <c r="A3306" s="122" t="str">
        <f>'SOW Units'!B335</f>
        <v>18-3.</v>
      </c>
      <c r="B3306" s="542" t="str">
        <f>IF('SOW Units'!C335="","",'SOW Units'!C335)</f>
        <v>Large Holding Tank &gt; 6,000 to 10,000 gal. capacity - Short Term ≤ 6 mos.</v>
      </c>
      <c r="C3306" s="543"/>
      <c r="D3306" s="57" t="str">
        <f>IF('SOW Units'!E335="","",'SOW Units'!E335)</f>
        <v>Per Month</v>
      </c>
      <c r="E3306" s="82">
        <f>'SOW Units'!O335</f>
        <v>0</v>
      </c>
      <c r="F3306" s="34">
        <f>'SOW Units'!G335</f>
        <v>1002.78</v>
      </c>
      <c r="G3306" s="244">
        <f t="shared" si="722"/>
        <v>0</v>
      </c>
      <c r="H3306" s="85">
        <v>0</v>
      </c>
      <c r="I3306" s="360">
        <f t="shared" si="723"/>
        <v>0</v>
      </c>
      <c r="J3306" s="89">
        <v>0</v>
      </c>
      <c r="K3306" s="244">
        <f t="shared" si="724"/>
        <v>0</v>
      </c>
      <c r="L3306" s="93">
        <f t="shared" si="725"/>
        <v>0</v>
      </c>
      <c r="M3306" s="375">
        <f t="shared" si="726"/>
        <v>0</v>
      </c>
      <c r="N3306" s="225" t="b">
        <f t="shared" si="709"/>
        <v>0</v>
      </c>
      <c r="O3306" s="36"/>
      <c r="P3306" s="36"/>
      <c r="Q3306" s="36"/>
      <c r="R3306" s="36"/>
    </row>
    <row r="3307" spans="1:18" s="8" customFormat="1" ht="16.5" hidden="1" customHeight="1" x14ac:dyDescent="0.35">
      <c r="A3307" s="122" t="str">
        <f>'SOW Units'!B336</f>
        <v>18-4.</v>
      </c>
      <c r="B3307" s="542" t="str">
        <f>IF('SOW Units'!C336="","",'SOW Units'!C336)</f>
        <v>Large Holding Tank &gt; 6,000 to 10,000 gal. capacity - Long Term &gt; 6 mos.</v>
      </c>
      <c r="C3307" s="543"/>
      <c r="D3307" s="57" t="str">
        <f>IF('SOW Units'!E336="","",'SOW Units'!E336)</f>
        <v>Per Month</v>
      </c>
      <c r="E3307" s="82">
        <f>'SOW Units'!O336</f>
        <v>0</v>
      </c>
      <c r="F3307" s="34">
        <f>'SOW Units'!G336</f>
        <v>510.51</v>
      </c>
      <c r="G3307" s="244">
        <f t="shared" si="722"/>
        <v>0</v>
      </c>
      <c r="H3307" s="85">
        <v>0</v>
      </c>
      <c r="I3307" s="360">
        <f t="shared" si="723"/>
        <v>0</v>
      </c>
      <c r="J3307" s="89">
        <v>0</v>
      </c>
      <c r="K3307" s="244">
        <f t="shared" si="724"/>
        <v>0</v>
      </c>
      <c r="L3307" s="93">
        <f t="shared" si="725"/>
        <v>0</v>
      </c>
      <c r="M3307" s="375">
        <f t="shared" si="726"/>
        <v>0</v>
      </c>
      <c r="N3307" s="225" t="b">
        <f t="shared" si="709"/>
        <v>0</v>
      </c>
      <c r="O3307" s="36"/>
      <c r="P3307" s="36"/>
      <c r="Q3307" s="36"/>
      <c r="R3307" s="36"/>
    </row>
    <row r="3308" spans="1:18" s="8" customFormat="1" ht="16.5" hidden="1" customHeight="1" x14ac:dyDescent="0.35">
      <c r="A3308" s="122" t="str">
        <f>'SOW Units'!B337</f>
        <v>18-5.</v>
      </c>
      <c r="B3308" s="542" t="str">
        <f>IF('SOW Units'!C337="","",'SOW Units'!C337)</f>
        <v>Groundwater Treatment System - Stand Alone Small - Short Term ≤ 6 mos.</v>
      </c>
      <c r="C3308" s="543"/>
      <c r="D3308" s="57" t="str">
        <f>IF('SOW Units'!E337="","",'SOW Units'!E337)</f>
        <v>Per Month</v>
      </c>
      <c r="E3308" s="82">
        <f>'SOW Units'!O337</f>
        <v>0</v>
      </c>
      <c r="F3308" s="34">
        <f>'SOW Units'!G337</f>
        <v>2242.5</v>
      </c>
      <c r="G3308" s="244">
        <f t="shared" si="722"/>
        <v>0</v>
      </c>
      <c r="H3308" s="85">
        <v>0</v>
      </c>
      <c r="I3308" s="360">
        <f t="shared" si="723"/>
        <v>0</v>
      </c>
      <c r="J3308" s="89">
        <v>0</v>
      </c>
      <c r="K3308" s="244">
        <f t="shared" si="724"/>
        <v>0</v>
      </c>
      <c r="L3308" s="93">
        <f t="shared" si="725"/>
        <v>0</v>
      </c>
      <c r="M3308" s="375">
        <f t="shared" si="726"/>
        <v>0</v>
      </c>
      <c r="N3308" s="225" t="b">
        <f t="shared" si="709"/>
        <v>0</v>
      </c>
      <c r="O3308" s="36"/>
      <c r="P3308" s="36"/>
      <c r="Q3308" s="36"/>
      <c r="R3308" s="36"/>
    </row>
    <row r="3309" spans="1:18" s="8" customFormat="1" ht="16.5" hidden="1" customHeight="1" x14ac:dyDescent="0.35">
      <c r="A3309" s="122" t="str">
        <f>'SOW Units'!B338</f>
        <v>18-6.</v>
      </c>
      <c r="B3309" s="542" t="str">
        <f>IF('SOW Units'!C338="","",'SOW Units'!C338)</f>
        <v>Groundwater Treatment System - Stand Alone Small - Long Term &gt; 6 mos.</v>
      </c>
      <c r="C3309" s="543"/>
      <c r="D3309" s="57" t="str">
        <f>IF('SOW Units'!E338="","",'SOW Units'!E338)</f>
        <v>Per Month</v>
      </c>
      <c r="E3309" s="82">
        <f>'SOW Units'!O338</f>
        <v>0</v>
      </c>
      <c r="F3309" s="34">
        <f>'SOW Units'!G338</f>
        <v>1361.36</v>
      </c>
      <c r="G3309" s="244">
        <f t="shared" si="722"/>
        <v>0</v>
      </c>
      <c r="H3309" s="85">
        <v>0</v>
      </c>
      <c r="I3309" s="360">
        <f t="shared" si="723"/>
        <v>0</v>
      </c>
      <c r="J3309" s="89">
        <v>0</v>
      </c>
      <c r="K3309" s="244">
        <f t="shared" si="724"/>
        <v>0</v>
      </c>
      <c r="L3309" s="93">
        <f t="shared" si="725"/>
        <v>0</v>
      </c>
      <c r="M3309" s="375">
        <f t="shared" si="726"/>
        <v>0</v>
      </c>
      <c r="N3309" s="225" t="b">
        <f t="shared" si="709"/>
        <v>0</v>
      </c>
      <c r="O3309" s="36"/>
      <c r="P3309" s="36"/>
      <c r="Q3309" s="36"/>
      <c r="R3309" s="36"/>
    </row>
    <row r="3310" spans="1:18" s="8" customFormat="1" ht="16.5" hidden="1" customHeight="1" x14ac:dyDescent="0.35">
      <c r="A3310" s="122" t="str">
        <f>'SOW Units'!B339</f>
        <v>18-7.</v>
      </c>
      <c r="B3310" s="542" t="str">
        <f>IF('SOW Units'!C339="","",'SOW Units'!C339)</f>
        <v>Groundwater Treatment System - Stand Alone Medium - Short Term ≤ 6 mos.</v>
      </c>
      <c r="C3310" s="543"/>
      <c r="D3310" s="57" t="str">
        <f>IF('SOW Units'!E339="","",'SOW Units'!E339)</f>
        <v>Per Month</v>
      </c>
      <c r="E3310" s="82">
        <f>'SOW Units'!O339</f>
        <v>0</v>
      </c>
      <c r="F3310" s="34">
        <f>'SOW Units'!G339</f>
        <v>2316.7399999999998</v>
      </c>
      <c r="G3310" s="244">
        <f t="shared" si="722"/>
        <v>0</v>
      </c>
      <c r="H3310" s="85">
        <v>0</v>
      </c>
      <c r="I3310" s="360">
        <f t="shared" si="723"/>
        <v>0</v>
      </c>
      <c r="J3310" s="89">
        <v>0</v>
      </c>
      <c r="K3310" s="244">
        <f t="shared" si="724"/>
        <v>0</v>
      </c>
      <c r="L3310" s="93">
        <f t="shared" si="725"/>
        <v>0</v>
      </c>
      <c r="M3310" s="375">
        <f t="shared" si="726"/>
        <v>0</v>
      </c>
      <c r="N3310" s="225" t="b">
        <f t="shared" si="709"/>
        <v>0</v>
      </c>
      <c r="O3310" s="36"/>
      <c r="P3310" s="36"/>
      <c r="Q3310" s="36"/>
      <c r="R3310" s="36"/>
    </row>
    <row r="3311" spans="1:18" s="8" customFormat="1" ht="16.5" hidden="1" customHeight="1" x14ac:dyDescent="0.35">
      <c r="A3311" s="122" t="str">
        <f>'SOW Units'!B340</f>
        <v>18-8.</v>
      </c>
      <c r="B3311" s="542" t="str">
        <f>IF('SOW Units'!C340="","",'SOW Units'!C340)</f>
        <v>Groundwater Treatment System - Stand Alone Medium - Long Term &gt; 6 mos.</v>
      </c>
      <c r="C3311" s="543"/>
      <c r="D3311" s="57" t="str">
        <f>IF('SOW Units'!E340="","",'SOW Units'!E340)</f>
        <v>Per Month</v>
      </c>
      <c r="E3311" s="82">
        <f>'SOW Units'!O340</f>
        <v>0</v>
      </c>
      <c r="F3311" s="34">
        <f>'SOW Units'!G340</f>
        <v>1540.03</v>
      </c>
      <c r="G3311" s="244">
        <f t="shared" si="722"/>
        <v>0</v>
      </c>
      <c r="H3311" s="85">
        <v>0</v>
      </c>
      <c r="I3311" s="360">
        <f t="shared" si="723"/>
        <v>0</v>
      </c>
      <c r="J3311" s="89">
        <v>0</v>
      </c>
      <c r="K3311" s="244">
        <f t="shared" si="724"/>
        <v>0</v>
      </c>
      <c r="L3311" s="93">
        <f t="shared" si="725"/>
        <v>0</v>
      </c>
      <c r="M3311" s="375">
        <f t="shared" si="726"/>
        <v>0</v>
      </c>
      <c r="N3311" s="225" t="b">
        <f t="shared" si="709"/>
        <v>0</v>
      </c>
      <c r="O3311" s="36"/>
      <c r="P3311" s="36"/>
      <c r="Q3311" s="36"/>
      <c r="R3311" s="36"/>
    </row>
    <row r="3312" spans="1:18" s="8" customFormat="1" ht="16.5" hidden="1" customHeight="1" x14ac:dyDescent="0.35">
      <c r="A3312" s="122" t="str">
        <f>'SOW Units'!B341</f>
        <v>18-9.</v>
      </c>
      <c r="B3312" s="542" t="str">
        <f>IF('SOW Units'!C341="","",'SOW Units'!C341)</f>
        <v>Groundwater Treatment System - Stand Alone Large - Short Term ≤ 6 mos.</v>
      </c>
      <c r="C3312" s="543"/>
      <c r="D3312" s="57" t="str">
        <f>IF('SOW Units'!E341="","",'SOW Units'!E341)</f>
        <v>Per Month</v>
      </c>
      <c r="E3312" s="82">
        <f>'SOW Units'!O341</f>
        <v>0</v>
      </c>
      <c r="F3312" s="34">
        <f>'SOW Units'!G341</f>
        <v>2297.29</v>
      </c>
      <c r="G3312" s="244">
        <f t="shared" si="722"/>
        <v>0</v>
      </c>
      <c r="H3312" s="85">
        <v>0</v>
      </c>
      <c r="I3312" s="360">
        <f t="shared" si="723"/>
        <v>0</v>
      </c>
      <c r="J3312" s="89">
        <v>0</v>
      </c>
      <c r="K3312" s="244">
        <f t="shared" si="724"/>
        <v>0</v>
      </c>
      <c r="L3312" s="93">
        <f t="shared" si="725"/>
        <v>0</v>
      </c>
      <c r="M3312" s="375">
        <f t="shared" si="726"/>
        <v>0</v>
      </c>
      <c r="N3312" s="225" t="b">
        <f t="shared" si="709"/>
        <v>0</v>
      </c>
      <c r="O3312" s="36"/>
      <c r="P3312" s="36"/>
      <c r="Q3312" s="36"/>
      <c r="R3312" s="36"/>
    </row>
    <row r="3313" spans="1:18" s="8" customFormat="1" ht="16.5" hidden="1" customHeight="1" x14ac:dyDescent="0.35">
      <c r="A3313" s="122" t="str">
        <f>'SOW Units'!B342</f>
        <v>18-10.</v>
      </c>
      <c r="B3313" s="542" t="str">
        <f>IF('SOW Units'!C342="","",'SOW Units'!C342)</f>
        <v>Groundwater Treatment System - Stand Alone Large - Long Term &gt; 6 mos.</v>
      </c>
      <c r="C3313" s="543"/>
      <c r="D3313" s="57" t="str">
        <f>IF('SOW Units'!E342="","",'SOW Units'!E342)</f>
        <v>Per Month</v>
      </c>
      <c r="E3313" s="82">
        <f>'SOW Units'!O342</f>
        <v>0</v>
      </c>
      <c r="F3313" s="34">
        <f>'SOW Units'!G342</f>
        <v>1306.6500000000001</v>
      </c>
      <c r="G3313" s="244">
        <f t="shared" si="722"/>
        <v>0</v>
      </c>
      <c r="H3313" s="85">
        <v>0</v>
      </c>
      <c r="I3313" s="360">
        <f t="shared" si="723"/>
        <v>0</v>
      </c>
      <c r="J3313" s="89">
        <v>0</v>
      </c>
      <c r="K3313" s="244">
        <f t="shared" si="724"/>
        <v>0</v>
      </c>
      <c r="L3313" s="93">
        <f t="shared" si="725"/>
        <v>0</v>
      </c>
      <c r="M3313" s="375">
        <f t="shared" si="726"/>
        <v>0</v>
      </c>
      <c r="N3313" s="225" t="b">
        <f t="shared" si="709"/>
        <v>0</v>
      </c>
      <c r="O3313" s="36"/>
      <c r="P3313" s="36"/>
      <c r="Q3313" s="36"/>
      <c r="R3313" s="36"/>
    </row>
    <row r="3314" spans="1:18" s="8" customFormat="1" ht="16.5" hidden="1" customHeight="1" x14ac:dyDescent="0.35">
      <c r="A3314" s="122" t="str">
        <f>'SOW Units'!B343</f>
        <v>18-11.</v>
      </c>
      <c r="B3314" s="542" t="str">
        <f>IF('SOW Units'!C343="","",'SOW Units'!C343)</f>
        <v>Air Sparge System - Small - Short Term ≤ 6 mos.</v>
      </c>
      <c r="C3314" s="543"/>
      <c r="D3314" s="57" t="str">
        <f>IF('SOW Units'!E343="","",'SOW Units'!E343)</f>
        <v>Per Month</v>
      </c>
      <c r="E3314" s="82">
        <f>'SOW Units'!O343</f>
        <v>0</v>
      </c>
      <c r="F3314" s="34">
        <f>'SOW Units'!G343</f>
        <v>2892.75</v>
      </c>
      <c r="G3314" s="244">
        <f t="shared" si="722"/>
        <v>0</v>
      </c>
      <c r="H3314" s="85">
        <v>0</v>
      </c>
      <c r="I3314" s="360">
        <f t="shared" si="723"/>
        <v>0</v>
      </c>
      <c r="J3314" s="89">
        <v>0</v>
      </c>
      <c r="K3314" s="244">
        <f t="shared" si="724"/>
        <v>0</v>
      </c>
      <c r="L3314" s="93">
        <f t="shared" si="725"/>
        <v>0</v>
      </c>
      <c r="M3314" s="375">
        <f t="shared" si="726"/>
        <v>0</v>
      </c>
      <c r="N3314" s="225" t="b">
        <f t="shared" si="709"/>
        <v>0</v>
      </c>
      <c r="O3314" s="36"/>
      <c r="P3314" s="36"/>
      <c r="Q3314" s="36"/>
      <c r="R3314" s="36"/>
    </row>
    <row r="3315" spans="1:18" s="8" customFormat="1" ht="16.5" hidden="1" customHeight="1" x14ac:dyDescent="0.35">
      <c r="A3315" s="122" t="str">
        <f>'SOW Units'!B344</f>
        <v>18-12.</v>
      </c>
      <c r="B3315" s="542" t="str">
        <f>IF('SOW Units'!C344="","",'SOW Units'!C344)</f>
        <v>Air Sparge System - Small - Long Term &gt; 6 mos.</v>
      </c>
      <c r="C3315" s="543"/>
      <c r="D3315" s="57" t="str">
        <f>IF('SOW Units'!E344="","",'SOW Units'!E344)</f>
        <v>Per Month</v>
      </c>
      <c r="E3315" s="82">
        <f>'SOW Units'!O344</f>
        <v>0</v>
      </c>
      <c r="F3315" s="34">
        <f>'SOW Units'!G344</f>
        <v>1932.68</v>
      </c>
      <c r="G3315" s="244">
        <f t="shared" si="722"/>
        <v>0</v>
      </c>
      <c r="H3315" s="85">
        <v>0</v>
      </c>
      <c r="I3315" s="360">
        <f t="shared" si="723"/>
        <v>0</v>
      </c>
      <c r="J3315" s="89">
        <v>0</v>
      </c>
      <c r="K3315" s="244">
        <f t="shared" si="724"/>
        <v>0</v>
      </c>
      <c r="L3315" s="93">
        <f t="shared" si="725"/>
        <v>0</v>
      </c>
      <c r="M3315" s="375">
        <f t="shared" si="726"/>
        <v>0</v>
      </c>
      <c r="N3315" s="225" t="b">
        <f t="shared" si="709"/>
        <v>0</v>
      </c>
      <c r="O3315" s="36"/>
      <c r="P3315" s="36"/>
      <c r="Q3315" s="36"/>
      <c r="R3315" s="36"/>
    </row>
    <row r="3316" spans="1:18" s="8" customFormat="1" ht="16.5" hidden="1" customHeight="1" x14ac:dyDescent="0.35">
      <c r="A3316" s="122" t="str">
        <f>'SOW Units'!B345</f>
        <v>18-13.</v>
      </c>
      <c r="B3316" s="542" t="str">
        <f>IF('SOW Units'!C345="","",'SOW Units'!C345)</f>
        <v>Air Sparge System - Medium - Short Term ≤ 6 mos.</v>
      </c>
      <c r="C3316" s="543"/>
      <c r="D3316" s="57" t="str">
        <f>IF('SOW Units'!E345="","",'SOW Units'!E345)</f>
        <v>Per Month</v>
      </c>
      <c r="E3316" s="82">
        <f>'SOW Units'!O345</f>
        <v>0</v>
      </c>
      <c r="F3316" s="34">
        <f>'SOW Units'!G345</f>
        <v>3222.45</v>
      </c>
      <c r="G3316" s="244">
        <f t="shared" si="722"/>
        <v>0</v>
      </c>
      <c r="H3316" s="85">
        <v>0</v>
      </c>
      <c r="I3316" s="360">
        <f t="shared" si="723"/>
        <v>0</v>
      </c>
      <c r="J3316" s="89">
        <v>0</v>
      </c>
      <c r="K3316" s="244">
        <f t="shared" si="724"/>
        <v>0</v>
      </c>
      <c r="L3316" s="93">
        <f t="shared" si="725"/>
        <v>0</v>
      </c>
      <c r="M3316" s="375">
        <f t="shared" si="726"/>
        <v>0</v>
      </c>
      <c r="N3316" s="225" t="b">
        <f t="shared" si="709"/>
        <v>0</v>
      </c>
      <c r="O3316" s="36"/>
      <c r="P3316" s="36"/>
      <c r="Q3316" s="36"/>
      <c r="R3316" s="36"/>
    </row>
    <row r="3317" spans="1:18" s="8" customFormat="1" ht="16.5" hidden="1" customHeight="1" x14ac:dyDescent="0.35">
      <c r="A3317" s="122" t="str">
        <f>'SOW Units'!B346</f>
        <v>18-14.</v>
      </c>
      <c r="B3317" s="542" t="str">
        <f>IF('SOW Units'!C346="","",'SOW Units'!C346)</f>
        <v>Air Sparge System - Medium - Long Term &gt; 6 mos.</v>
      </c>
      <c r="C3317" s="543"/>
      <c r="D3317" s="57" t="str">
        <f>IF('SOW Units'!E346="","",'SOW Units'!E346)</f>
        <v>Per Month</v>
      </c>
      <c r="E3317" s="82">
        <f>'SOW Units'!O346</f>
        <v>0</v>
      </c>
      <c r="F3317" s="34">
        <f>'SOW Units'!G346</f>
        <v>2153.1799999999998</v>
      </c>
      <c r="G3317" s="244">
        <f t="shared" si="722"/>
        <v>0</v>
      </c>
      <c r="H3317" s="85">
        <v>0</v>
      </c>
      <c r="I3317" s="360">
        <f t="shared" si="723"/>
        <v>0</v>
      </c>
      <c r="J3317" s="89">
        <v>0</v>
      </c>
      <c r="K3317" s="244">
        <f t="shared" si="724"/>
        <v>0</v>
      </c>
      <c r="L3317" s="93">
        <f t="shared" si="725"/>
        <v>0</v>
      </c>
      <c r="M3317" s="375">
        <f t="shared" si="726"/>
        <v>0</v>
      </c>
      <c r="N3317" s="225" t="b">
        <f t="shared" si="709"/>
        <v>0</v>
      </c>
      <c r="O3317" s="36"/>
      <c r="P3317" s="36"/>
      <c r="Q3317" s="36"/>
      <c r="R3317" s="36"/>
    </row>
    <row r="3318" spans="1:18" s="8" customFormat="1" ht="16.5" hidden="1" customHeight="1" x14ac:dyDescent="0.35">
      <c r="A3318" s="122" t="str">
        <f>'SOW Units'!B347</f>
        <v>18-15.</v>
      </c>
      <c r="B3318" s="542" t="str">
        <f>IF('SOW Units'!C347="","",'SOW Units'!C347)</f>
        <v>Air Sparge System - Large - Short Term ≤ 6 mos.</v>
      </c>
      <c r="C3318" s="543"/>
      <c r="D3318" s="57" t="str">
        <f>IF('SOW Units'!E347="","",'SOW Units'!E347)</f>
        <v>Per Month</v>
      </c>
      <c r="E3318" s="82">
        <f>'SOW Units'!O347</f>
        <v>0</v>
      </c>
      <c r="F3318" s="34">
        <f>'SOW Units'!G347</f>
        <v>4674.6000000000004</v>
      </c>
      <c r="G3318" s="244">
        <f t="shared" si="722"/>
        <v>0</v>
      </c>
      <c r="H3318" s="85">
        <v>0</v>
      </c>
      <c r="I3318" s="360">
        <f t="shared" si="723"/>
        <v>0</v>
      </c>
      <c r="J3318" s="89">
        <v>0</v>
      </c>
      <c r="K3318" s="244">
        <f t="shared" si="724"/>
        <v>0</v>
      </c>
      <c r="L3318" s="93">
        <f t="shared" si="725"/>
        <v>0</v>
      </c>
      <c r="M3318" s="375">
        <f t="shared" si="726"/>
        <v>0</v>
      </c>
      <c r="N3318" s="225" t="b">
        <f t="shared" si="709"/>
        <v>0</v>
      </c>
      <c r="O3318" s="36"/>
      <c r="P3318" s="36"/>
      <c r="Q3318" s="36"/>
      <c r="R3318" s="36"/>
    </row>
    <row r="3319" spans="1:18" s="8" customFormat="1" ht="16.5" hidden="1" customHeight="1" x14ac:dyDescent="0.35">
      <c r="A3319" s="122" t="str">
        <f>'SOW Units'!B348</f>
        <v>18-16.</v>
      </c>
      <c r="B3319" s="542" t="str">
        <f>IF('SOW Units'!C348="","",'SOW Units'!C348)</f>
        <v>Air Sparge System - Large - Long Term &gt; 6 mos.</v>
      </c>
      <c r="C3319" s="543"/>
      <c r="D3319" s="57" t="str">
        <f>IF('SOW Units'!E348="","",'SOW Units'!E348)</f>
        <v>Per Month</v>
      </c>
      <c r="E3319" s="82">
        <f>'SOW Units'!O348</f>
        <v>0</v>
      </c>
      <c r="F3319" s="34">
        <f>'SOW Units'!G348</f>
        <v>3123.38</v>
      </c>
      <c r="G3319" s="244">
        <f t="shared" si="722"/>
        <v>0</v>
      </c>
      <c r="H3319" s="85">
        <v>0</v>
      </c>
      <c r="I3319" s="360">
        <f t="shared" si="723"/>
        <v>0</v>
      </c>
      <c r="J3319" s="89">
        <v>0</v>
      </c>
      <c r="K3319" s="244">
        <f t="shared" si="724"/>
        <v>0</v>
      </c>
      <c r="L3319" s="93">
        <f t="shared" si="725"/>
        <v>0</v>
      </c>
      <c r="M3319" s="375">
        <f t="shared" si="726"/>
        <v>0</v>
      </c>
      <c r="N3319" s="225" t="b">
        <f t="shared" si="709"/>
        <v>0</v>
      </c>
      <c r="O3319" s="36"/>
      <c r="P3319" s="36"/>
      <c r="Q3319" s="36"/>
      <c r="R3319" s="36"/>
    </row>
    <row r="3320" spans="1:18" s="8" customFormat="1" ht="16.5" hidden="1" customHeight="1" x14ac:dyDescent="0.35">
      <c r="A3320" s="122" t="str">
        <f>'SOW Units'!B349</f>
        <v>18-17.</v>
      </c>
      <c r="B3320" s="542" t="str">
        <f>IF('SOW Units'!C349="","",'SOW Units'!C349)</f>
        <v>AS/SVE System - Small - Short Term ≤ 6 mos.</v>
      </c>
      <c r="C3320" s="543"/>
      <c r="D3320" s="57" t="str">
        <f>IF('SOW Units'!E349="","",'SOW Units'!E349)</f>
        <v>Per Month</v>
      </c>
      <c r="E3320" s="82">
        <f>'SOW Units'!O349</f>
        <v>0</v>
      </c>
      <c r="F3320" s="34">
        <f>'SOW Units'!G349</f>
        <v>6184</v>
      </c>
      <c r="G3320" s="244">
        <f t="shared" si="722"/>
        <v>0</v>
      </c>
      <c r="H3320" s="85">
        <v>0</v>
      </c>
      <c r="I3320" s="360">
        <f t="shared" si="723"/>
        <v>0</v>
      </c>
      <c r="J3320" s="89">
        <v>0</v>
      </c>
      <c r="K3320" s="244">
        <f t="shared" si="724"/>
        <v>0</v>
      </c>
      <c r="L3320" s="93">
        <f t="shared" si="725"/>
        <v>0</v>
      </c>
      <c r="M3320" s="375">
        <f t="shared" si="726"/>
        <v>0</v>
      </c>
      <c r="N3320" s="225" t="b">
        <f t="shared" si="709"/>
        <v>0</v>
      </c>
      <c r="O3320" s="36"/>
      <c r="P3320" s="36"/>
      <c r="Q3320" s="36"/>
      <c r="R3320" s="36"/>
    </row>
    <row r="3321" spans="1:18" s="8" customFormat="1" ht="16.5" hidden="1" customHeight="1" x14ac:dyDescent="0.35">
      <c r="A3321" s="122" t="str">
        <f>'SOW Units'!B350</f>
        <v>18-18.</v>
      </c>
      <c r="B3321" s="542" t="str">
        <f>IF('SOW Units'!C350="","",'SOW Units'!C350)</f>
        <v>AS/SVE System - Small - Long Term &gt; 6 mos.</v>
      </c>
      <c r="C3321" s="543"/>
      <c r="D3321" s="57" t="str">
        <f>IF('SOW Units'!E350="","",'SOW Units'!E350)</f>
        <v>Per Month</v>
      </c>
      <c r="E3321" s="82">
        <f>'SOW Units'!O350</f>
        <v>0</v>
      </c>
      <c r="F3321" s="34">
        <f>'SOW Units'!G350</f>
        <v>4131.75</v>
      </c>
      <c r="G3321" s="244">
        <f t="shared" si="722"/>
        <v>0</v>
      </c>
      <c r="H3321" s="85">
        <v>0</v>
      </c>
      <c r="I3321" s="360">
        <f t="shared" si="723"/>
        <v>0</v>
      </c>
      <c r="J3321" s="89">
        <v>0</v>
      </c>
      <c r="K3321" s="244">
        <f t="shared" si="724"/>
        <v>0</v>
      </c>
      <c r="L3321" s="93">
        <f t="shared" si="725"/>
        <v>0</v>
      </c>
      <c r="M3321" s="375">
        <f t="shared" si="726"/>
        <v>0</v>
      </c>
      <c r="N3321" s="225" t="b">
        <f t="shared" si="709"/>
        <v>0</v>
      </c>
      <c r="O3321" s="36"/>
      <c r="P3321" s="36"/>
      <c r="Q3321" s="36"/>
      <c r="R3321" s="36"/>
    </row>
    <row r="3322" spans="1:18" s="8" customFormat="1" ht="16.5" hidden="1" customHeight="1" x14ac:dyDescent="0.35">
      <c r="A3322" s="122" t="str">
        <f>'SOW Units'!B351</f>
        <v>18-19.</v>
      </c>
      <c r="B3322" s="542" t="str">
        <f>IF('SOW Units'!C351="","",'SOW Units'!C351)</f>
        <v>AS/SVE System - Medium - Short Term ≤ 6 mos.</v>
      </c>
      <c r="C3322" s="543"/>
      <c r="D3322" s="57" t="str">
        <f>IF('SOW Units'!E351="","",'SOW Units'!E351)</f>
        <v>Per Month</v>
      </c>
      <c r="E3322" s="82">
        <f>'SOW Units'!O351</f>
        <v>0</v>
      </c>
      <c r="F3322" s="34">
        <f>'SOW Units'!G351</f>
        <v>7218</v>
      </c>
      <c r="G3322" s="244">
        <f t="shared" si="722"/>
        <v>0</v>
      </c>
      <c r="H3322" s="85">
        <v>0</v>
      </c>
      <c r="I3322" s="360">
        <f t="shared" si="723"/>
        <v>0</v>
      </c>
      <c r="J3322" s="89">
        <v>0</v>
      </c>
      <c r="K3322" s="244">
        <f t="shared" si="724"/>
        <v>0</v>
      </c>
      <c r="L3322" s="93">
        <f t="shared" si="725"/>
        <v>0</v>
      </c>
      <c r="M3322" s="375">
        <f t="shared" si="726"/>
        <v>0</v>
      </c>
      <c r="N3322" s="225" t="b">
        <f t="shared" si="709"/>
        <v>0</v>
      </c>
      <c r="O3322" s="36"/>
      <c r="P3322" s="36"/>
      <c r="Q3322" s="36"/>
      <c r="R3322" s="36"/>
    </row>
    <row r="3323" spans="1:18" s="8" customFormat="1" ht="16.5" hidden="1" customHeight="1" x14ac:dyDescent="0.35">
      <c r="A3323" s="122" t="str">
        <f>'SOW Units'!B352</f>
        <v>18-20.</v>
      </c>
      <c r="B3323" s="542" t="str">
        <f>IF('SOW Units'!C352="","",'SOW Units'!C352)</f>
        <v>AS/SVE System - Medium - Long Term &gt; 6 mos.</v>
      </c>
      <c r="C3323" s="543"/>
      <c r="D3323" s="57" t="str">
        <f>IF('SOW Units'!E352="","",'SOW Units'!E352)</f>
        <v>Per Month</v>
      </c>
      <c r="E3323" s="82">
        <f>'SOW Units'!O352</f>
        <v>0</v>
      </c>
      <c r="F3323" s="34">
        <f>'SOW Units'!G352</f>
        <v>4822.6499999999996</v>
      </c>
      <c r="G3323" s="244">
        <f t="shared" si="722"/>
        <v>0</v>
      </c>
      <c r="H3323" s="85">
        <v>0</v>
      </c>
      <c r="I3323" s="360">
        <f t="shared" si="723"/>
        <v>0</v>
      </c>
      <c r="J3323" s="89">
        <v>0</v>
      </c>
      <c r="K3323" s="244">
        <f t="shared" si="724"/>
        <v>0</v>
      </c>
      <c r="L3323" s="93">
        <f t="shared" si="725"/>
        <v>0</v>
      </c>
      <c r="M3323" s="375">
        <f t="shared" si="726"/>
        <v>0</v>
      </c>
      <c r="N3323" s="225" t="b">
        <f t="shared" si="709"/>
        <v>0</v>
      </c>
      <c r="O3323" s="36"/>
      <c r="P3323" s="36"/>
      <c r="Q3323" s="36"/>
      <c r="R3323" s="36"/>
    </row>
    <row r="3324" spans="1:18" s="8" customFormat="1" ht="16.5" hidden="1" customHeight="1" x14ac:dyDescent="0.35">
      <c r="A3324" s="122" t="str">
        <f>'SOW Units'!B353</f>
        <v>18-21.</v>
      </c>
      <c r="B3324" s="542" t="str">
        <f>IF('SOW Units'!C353="","",'SOW Units'!C353)</f>
        <v>AS/SVE System - Large - Short Term ≤ 6 mos.</v>
      </c>
      <c r="C3324" s="543"/>
      <c r="D3324" s="57" t="str">
        <f>IF('SOW Units'!E353="","",'SOW Units'!E353)</f>
        <v>Per Month</v>
      </c>
      <c r="E3324" s="82">
        <f>'SOW Units'!O353</f>
        <v>0</v>
      </c>
      <c r="F3324" s="34">
        <f>'SOW Units'!G353</f>
        <v>9000</v>
      </c>
      <c r="G3324" s="244">
        <f t="shared" si="722"/>
        <v>0</v>
      </c>
      <c r="H3324" s="85">
        <v>0</v>
      </c>
      <c r="I3324" s="360">
        <f t="shared" si="723"/>
        <v>0</v>
      </c>
      <c r="J3324" s="89">
        <v>0</v>
      </c>
      <c r="K3324" s="244">
        <f t="shared" si="724"/>
        <v>0</v>
      </c>
      <c r="L3324" s="93">
        <f t="shared" si="725"/>
        <v>0</v>
      </c>
      <c r="M3324" s="375">
        <f t="shared" si="726"/>
        <v>0</v>
      </c>
      <c r="N3324" s="225" t="b">
        <f t="shared" ref="N3324:N3448" si="727">IF(E3324&gt;0,TRUE,FALSE)</f>
        <v>0</v>
      </c>
      <c r="O3324" s="36"/>
      <c r="P3324" s="36"/>
      <c r="Q3324" s="36"/>
      <c r="R3324" s="36"/>
    </row>
    <row r="3325" spans="1:18" s="8" customFormat="1" ht="16.5" hidden="1" customHeight="1" x14ac:dyDescent="0.35">
      <c r="A3325" s="122" t="str">
        <f>'SOW Units'!B354</f>
        <v>18-22.</v>
      </c>
      <c r="B3325" s="542" t="str">
        <f>IF('SOW Units'!C354="","",'SOW Units'!C354)</f>
        <v>AS/SVE System - Large - Long Term &gt; 6 mos.</v>
      </c>
      <c r="C3325" s="543"/>
      <c r="D3325" s="57" t="str">
        <f>IF('SOW Units'!E354="","",'SOW Units'!E354)</f>
        <v>Per Month</v>
      </c>
      <c r="E3325" s="82">
        <f>'SOW Units'!O354</f>
        <v>0</v>
      </c>
      <c r="F3325" s="34">
        <f>'SOW Units'!G354</f>
        <v>5775</v>
      </c>
      <c r="G3325" s="244">
        <f t="shared" si="722"/>
        <v>0</v>
      </c>
      <c r="H3325" s="85">
        <v>0</v>
      </c>
      <c r="I3325" s="360">
        <f t="shared" si="723"/>
        <v>0</v>
      </c>
      <c r="J3325" s="89">
        <v>0</v>
      </c>
      <c r="K3325" s="244">
        <f t="shared" si="724"/>
        <v>0</v>
      </c>
      <c r="L3325" s="93">
        <f t="shared" si="725"/>
        <v>0</v>
      </c>
      <c r="M3325" s="375">
        <f t="shared" si="726"/>
        <v>0</v>
      </c>
      <c r="N3325" s="225" t="b">
        <f t="shared" si="727"/>
        <v>0</v>
      </c>
      <c r="O3325" s="36"/>
      <c r="P3325" s="36"/>
      <c r="Q3325" s="36"/>
      <c r="R3325" s="36"/>
    </row>
    <row r="3326" spans="1:18" s="8" customFormat="1" ht="16.5" hidden="1" customHeight="1" x14ac:dyDescent="0.35">
      <c r="A3326" s="122" t="str">
        <f>'SOW Units'!B355</f>
        <v>18-23.</v>
      </c>
      <c r="B3326" s="542" t="str">
        <f>IF('SOW Units'!C355="","",'SOW Units'!C355)</f>
        <v>MPE System - Small - Short Term ≤ 6 mos.</v>
      </c>
      <c r="C3326" s="543"/>
      <c r="D3326" s="57" t="str">
        <f>IF('SOW Units'!E355="","",'SOW Units'!E355)</f>
        <v>Per Month</v>
      </c>
      <c r="E3326" s="82">
        <f>'SOW Units'!O355</f>
        <v>0</v>
      </c>
      <c r="F3326" s="34">
        <f>'SOW Units'!G355</f>
        <v>4130.7</v>
      </c>
      <c r="G3326" s="244">
        <f t="shared" si="722"/>
        <v>0</v>
      </c>
      <c r="H3326" s="85">
        <v>0</v>
      </c>
      <c r="I3326" s="360">
        <f t="shared" si="723"/>
        <v>0</v>
      </c>
      <c r="J3326" s="89">
        <v>0</v>
      </c>
      <c r="K3326" s="244">
        <f t="shared" si="724"/>
        <v>0</v>
      </c>
      <c r="L3326" s="93">
        <f t="shared" si="725"/>
        <v>0</v>
      </c>
      <c r="M3326" s="375">
        <f t="shared" si="726"/>
        <v>0</v>
      </c>
      <c r="N3326" s="225" t="b">
        <f t="shared" si="727"/>
        <v>0</v>
      </c>
      <c r="O3326" s="36"/>
      <c r="P3326" s="36"/>
      <c r="Q3326" s="36"/>
      <c r="R3326" s="36"/>
    </row>
    <row r="3327" spans="1:18" s="8" customFormat="1" ht="16.5" hidden="1" customHeight="1" x14ac:dyDescent="0.35">
      <c r="A3327" s="122" t="str">
        <f>'SOW Units'!B356</f>
        <v>18-24.</v>
      </c>
      <c r="B3327" s="542" t="str">
        <f>IF('SOW Units'!C356="","",'SOW Units'!C356)</f>
        <v>MPE System - Small - Long Term &gt; 6 mos.</v>
      </c>
      <c r="C3327" s="543"/>
      <c r="D3327" s="57" t="str">
        <f>IF('SOW Units'!E356="","",'SOW Units'!E356)</f>
        <v>Per Month</v>
      </c>
      <c r="E3327" s="82">
        <f>'SOW Units'!O356</f>
        <v>0</v>
      </c>
      <c r="F3327" s="34">
        <f>'SOW Units'!G356</f>
        <v>2759.55</v>
      </c>
      <c r="G3327" s="244">
        <f t="shared" si="722"/>
        <v>0</v>
      </c>
      <c r="H3327" s="85">
        <v>0</v>
      </c>
      <c r="I3327" s="360">
        <f t="shared" si="723"/>
        <v>0</v>
      </c>
      <c r="J3327" s="89">
        <v>0</v>
      </c>
      <c r="K3327" s="244">
        <f t="shared" si="724"/>
        <v>0</v>
      </c>
      <c r="L3327" s="93">
        <f t="shared" si="725"/>
        <v>0</v>
      </c>
      <c r="M3327" s="375">
        <f t="shared" si="726"/>
        <v>0</v>
      </c>
      <c r="N3327" s="225" t="b">
        <f t="shared" si="727"/>
        <v>0</v>
      </c>
      <c r="O3327" s="36"/>
      <c r="P3327" s="36"/>
      <c r="Q3327" s="36"/>
      <c r="R3327" s="36"/>
    </row>
    <row r="3328" spans="1:18" s="9" customFormat="1" ht="16.5" hidden="1" customHeight="1" x14ac:dyDescent="0.35">
      <c r="A3328" s="122" t="str">
        <f>'SOW Units'!B357</f>
        <v>18-25.</v>
      </c>
      <c r="B3328" s="542" t="str">
        <f>IF('SOW Units'!C357="","",'SOW Units'!C357)</f>
        <v>MPE System - Medium - Short Term ≤ 6 mos.</v>
      </c>
      <c r="C3328" s="543"/>
      <c r="D3328" s="57" t="str">
        <f>IF('SOW Units'!E357="","",'SOW Units'!E357)</f>
        <v>Per Month</v>
      </c>
      <c r="E3328" s="82">
        <f>'SOW Units'!O357</f>
        <v>0</v>
      </c>
      <c r="F3328" s="34">
        <f>'SOW Units'!G357</f>
        <v>6039.6</v>
      </c>
      <c r="G3328" s="244">
        <f t="shared" si="722"/>
        <v>0</v>
      </c>
      <c r="H3328" s="85">
        <v>0</v>
      </c>
      <c r="I3328" s="360">
        <f t="shared" si="723"/>
        <v>0</v>
      </c>
      <c r="J3328" s="89">
        <v>0</v>
      </c>
      <c r="K3328" s="244">
        <f t="shared" si="724"/>
        <v>0</v>
      </c>
      <c r="L3328" s="93">
        <f t="shared" si="725"/>
        <v>0</v>
      </c>
      <c r="M3328" s="375">
        <f t="shared" si="726"/>
        <v>0</v>
      </c>
      <c r="N3328" s="225" t="b">
        <f t="shared" si="727"/>
        <v>0</v>
      </c>
      <c r="O3328" s="45"/>
      <c r="P3328" s="45"/>
      <c r="Q3328" s="45"/>
      <c r="R3328" s="45"/>
    </row>
    <row r="3329" spans="1:18" s="8" customFormat="1" ht="16.5" hidden="1" customHeight="1" x14ac:dyDescent="0.35">
      <c r="A3329" s="122" t="str">
        <f>'SOW Units'!B358</f>
        <v>18-26.</v>
      </c>
      <c r="B3329" s="542" t="str">
        <f>IF('SOW Units'!C358="","",'SOW Units'!C358)</f>
        <v>MPE System - Medium - Long Term &gt; 6 mos.</v>
      </c>
      <c r="C3329" s="543"/>
      <c r="D3329" s="57" t="str">
        <f>IF('SOW Units'!E358="","",'SOW Units'!E358)</f>
        <v>Per Month</v>
      </c>
      <c r="E3329" s="82">
        <f>'SOW Units'!O358</f>
        <v>0</v>
      </c>
      <c r="F3329" s="34">
        <f>'SOW Units'!G358</f>
        <v>4035.15</v>
      </c>
      <c r="G3329" s="244">
        <f t="shared" si="722"/>
        <v>0</v>
      </c>
      <c r="H3329" s="85">
        <v>0</v>
      </c>
      <c r="I3329" s="360">
        <f t="shared" si="723"/>
        <v>0</v>
      </c>
      <c r="J3329" s="89">
        <v>0</v>
      </c>
      <c r="K3329" s="244">
        <f t="shared" si="724"/>
        <v>0</v>
      </c>
      <c r="L3329" s="93">
        <f t="shared" si="725"/>
        <v>0</v>
      </c>
      <c r="M3329" s="375">
        <f t="shared" si="726"/>
        <v>0</v>
      </c>
      <c r="N3329" s="225" t="b">
        <f t="shared" si="727"/>
        <v>0</v>
      </c>
      <c r="O3329" s="36"/>
      <c r="P3329" s="36"/>
      <c r="Q3329" s="36"/>
      <c r="R3329" s="36"/>
    </row>
    <row r="3330" spans="1:18" s="8" customFormat="1" ht="16.5" hidden="1" customHeight="1" x14ac:dyDescent="0.35">
      <c r="A3330" s="122" t="str">
        <f>'SOW Units'!B359</f>
        <v>18-27.</v>
      </c>
      <c r="B3330" s="542" t="str">
        <f>IF('SOW Units'!C359="","",'SOW Units'!C359)</f>
        <v>MPE System - Large - Short Term ≤ 6 mos.</v>
      </c>
      <c r="C3330" s="543"/>
      <c r="D3330" s="57" t="str">
        <f>IF('SOW Units'!E359="","",'SOW Units'!E359)</f>
        <v>Per Month</v>
      </c>
      <c r="E3330" s="82">
        <f>'SOW Units'!O359</f>
        <v>0</v>
      </c>
      <c r="F3330" s="34">
        <f>'SOW Units'!G359</f>
        <v>6830.25</v>
      </c>
      <c r="G3330" s="244">
        <f t="shared" si="722"/>
        <v>0</v>
      </c>
      <c r="H3330" s="85">
        <v>0</v>
      </c>
      <c r="I3330" s="360">
        <f t="shared" si="723"/>
        <v>0</v>
      </c>
      <c r="J3330" s="89">
        <v>0</v>
      </c>
      <c r="K3330" s="244">
        <f t="shared" si="724"/>
        <v>0</v>
      </c>
      <c r="L3330" s="93">
        <f t="shared" si="725"/>
        <v>0</v>
      </c>
      <c r="M3330" s="375">
        <f t="shared" si="726"/>
        <v>0</v>
      </c>
      <c r="N3330" s="225" t="b">
        <f t="shared" si="727"/>
        <v>0</v>
      </c>
      <c r="O3330" s="36"/>
      <c r="P3330" s="36"/>
      <c r="Q3330" s="36"/>
      <c r="R3330" s="36"/>
    </row>
    <row r="3331" spans="1:18" s="8" customFormat="1" ht="16.5" hidden="1" customHeight="1" x14ac:dyDescent="0.35">
      <c r="A3331" s="122" t="str">
        <f>'SOW Units'!B360</f>
        <v>18-28.</v>
      </c>
      <c r="B3331" s="542" t="str">
        <f>IF('SOW Units'!C360="","",'SOW Units'!C360)</f>
        <v>MPE System - Large - Long Term &gt; 6 mos.</v>
      </c>
      <c r="C3331" s="543"/>
      <c r="D3331" s="57" t="str">
        <f>IF('SOW Units'!E360="","",'SOW Units'!E360)</f>
        <v>Per Month</v>
      </c>
      <c r="E3331" s="82">
        <f>'SOW Units'!O360</f>
        <v>0</v>
      </c>
      <c r="F3331" s="34">
        <f>'SOW Units'!G360</f>
        <v>5181.75</v>
      </c>
      <c r="G3331" s="244">
        <f t="shared" si="722"/>
        <v>0</v>
      </c>
      <c r="H3331" s="85">
        <v>0</v>
      </c>
      <c r="I3331" s="360">
        <f t="shared" si="723"/>
        <v>0</v>
      </c>
      <c r="J3331" s="89">
        <v>0</v>
      </c>
      <c r="K3331" s="244">
        <f t="shared" si="724"/>
        <v>0</v>
      </c>
      <c r="L3331" s="93">
        <f t="shared" si="725"/>
        <v>0</v>
      </c>
      <c r="M3331" s="375">
        <f t="shared" si="726"/>
        <v>0</v>
      </c>
      <c r="N3331" s="225" t="b">
        <f t="shared" si="727"/>
        <v>0</v>
      </c>
      <c r="O3331" s="36"/>
      <c r="P3331" s="36"/>
      <c r="Q3331" s="36"/>
      <c r="R3331" s="36"/>
    </row>
    <row r="3332" spans="1:18" s="8" customFormat="1" ht="16.5" hidden="1" customHeight="1" x14ac:dyDescent="0.35">
      <c r="A3332" s="122" t="str">
        <f>'SOW Units'!B361</f>
        <v>18-29.</v>
      </c>
      <c r="B3332" s="542" t="str">
        <f>IF('SOW Units'!C361="","",'SOW Units'!C361)</f>
        <v>Groundwater Treatment - Add On - Small - Short Term ≤ 6 mos.</v>
      </c>
      <c r="C3332" s="543"/>
      <c r="D3332" s="57" t="str">
        <f>IF('SOW Units'!E361="","",'SOW Units'!E361)</f>
        <v>Per Month</v>
      </c>
      <c r="E3332" s="82">
        <f>'SOW Units'!O361</f>
        <v>0</v>
      </c>
      <c r="F3332" s="34">
        <f>'SOW Units'!G361</f>
        <v>619.32000000000005</v>
      </c>
      <c r="G3332" s="244">
        <f t="shared" si="722"/>
        <v>0</v>
      </c>
      <c r="H3332" s="85">
        <v>0</v>
      </c>
      <c r="I3332" s="360">
        <f t="shared" si="723"/>
        <v>0</v>
      </c>
      <c r="J3332" s="89">
        <v>0</v>
      </c>
      <c r="K3332" s="244">
        <f t="shared" si="724"/>
        <v>0</v>
      </c>
      <c r="L3332" s="93">
        <f t="shared" si="725"/>
        <v>0</v>
      </c>
      <c r="M3332" s="375">
        <f t="shared" si="726"/>
        <v>0</v>
      </c>
      <c r="N3332" s="225" t="b">
        <f t="shared" si="727"/>
        <v>0</v>
      </c>
      <c r="O3332" s="36"/>
      <c r="P3332" s="36"/>
      <c r="Q3332" s="36"/>
      <c r="R3332" s="36"/>
    </row>
    <row r="3333" spans="1:18" s="8" customFormat="1" ht="16.5" hidden="1" customHeight="1" x14ac:dyDescent="0.35">
      <c r="A3333" s="122" t="str">
        <f>'SOW Units'!B362</f>
        <v>18-30.</v>
      </c>
      <c r="B3333" s="542" t="str">
        <f>IF('SOW Units'!C362="","",'SOW Units'!C362)</f>
        <v>Groundwater Treatment - Add On - Medium - Short Term ≤ 6 mos.</v>
      </c>
      <c r="C3333" s="543"/>
      <c r="D3333" s="57" t="str">
        <f>IF('SOW Units'!E362="","",'SOW Units'!E362)</f>
        <v>Per Month</v>
      </c>
      <c r="E3333" s="82">
        <f>'SOW Units'!O362</f>
        <v>0</v>
      </c>
      <c r="F3333" s="34">
        <f>'SOW Units'!G362</f>
        <v>1007.12</v>
      </c>
      <c r="G3333" s="244">
        <f t="shared" si="722"/>
        <v>0</v>
      </c>
      <c r="H3333" s="85">
        <v>0</v>
      </c>
      <c r="I3333" s="360">
        <f t="shared" si="723"/>
        <v>0</v>
      </c>
      <c r="J3333" s="89">
        <v>0</v>
      </c>
      <c r="K3333" s="244">
        <f t="shared" si="724"/>
        <v>0</v>
      </c>
      <c r="L3333" s="93">
        <f t="shared" si="725"/>
        <v>0</v>
      </c>
      <c r="M3333" s="375">
        <f t="shared" si="726"/>
        <v>0</v>
      </c>
      <c r="N3333" s="225" t="b">
        <f t="shared" si="727"/>
        <v>0</v>
      </c>
      <c r="O3333" s="36"/>
      <c r="P3333" s="36"/>
      <c r="Q3333" s="36"/>
      <c r="R3333" s="36"/>
    </row>
    <row r="3334" spans="1:18" s="8" customFormat="1" ht="16.5" hidden="1" customHeight="1" x14ac:dyDescent="0.35">
      <c r="A3334" s="122" t="str">
        <f>'SOW Units'!B363</f>
        <v>18-31.</v>
      </c>
      <c r="B3334" s="542" t="str">
        <f>IF('SOW Units'!C363="","",'SOW Units'!C363)</f>
        <v>Groundwater Treatment - Add On - Large - Short Term ≤ 6 mos.</v>
      </c>
      <c r="C3334" s="543"/>
      <c r="D3334" s="57" t="str">
        <f>IF('SOW Units'!E363="","",'SOW Units'!E363)</f>
        <v>Per Month</v>
      </c>
      <c r="E3334" s="82">
        <f>'SOW Units'!O363</f>
        <v>0</v>
      </c>
      <c r="F3334" s="34">
        <f>'SOW Units'!G363</f>
        <v>2025.83</v>
      </c>
      <c r="G3334" s="244">
        <f t="shared" si="722"/>
        <v>0</v>
      </c>
      <c r="H3334" s="85">
        <v>0</v>
      </c>
      <c r="I3334" s="360">
        <f t="shared" si="723"/>
        <v>0</v>
      </c>
      <c r="J3334" s="89">
        <v>0</v>
      </c>
      <c r="K3334" s="244">
        <f t="shared" si="724"/>
        <v>0</v>
      </c>
      <c r="L3334" s="93">
        <f t="shared" si="725"/>
        <v>0</v>
      </c>
      <c r="M3334" s="375">
        <f t="shared" si="726"/>
        <v>0</v>
      </c>
      <c r="N3334" s="225" t="b">
        <f t="shared" si="727"/>
        <v>0</v>
      </c>
      <c r="O3334" s="36"/>
      <c r="P3334" s="36"/>
      <c r="Q3334" s="36"/>
      <c r="R3334" s="36"/>
    </row>
    <row r="3335" spans="1:18" s="8" customFormat="1" ht="16.5" hidden="1" customHeight="1" x14ac:dyDescent="0.35">
      <c r="A3335" s="122" t="str">
        <f>'SOW Units'!B364</f>
        <v>18-32.</v>
      </c>
      <c r="B3335" s="542" t="str">
        <f>IF('SOW Units'!C364="","",'SOW Units'!C364)</f>
        <v>Groundwater Treatment - Add On - Small - Long Term &gt; 6 mos.</v>
      </c>
      <c r="C3335" s="543"/>
      <c r="D3335" s="57" t="str">
        <f>IF('SOW Units'!E364="","",'SOW Units'!E364)</f>
        <v>Per Month</v>
      </c>
      <c r="E3335" s="82">
        <f>'SOW Units'!O364</f>
        <v>0</v>
      </c>
      <c r="F3335" s="34">
        <f>'SOW Units'!G364</f>
        <v>324.13</v>
      </c>
      <c r="G3335" s="244">
        <f t="shared" si="722"/>
        <v>0</v>
      </c>
      <c r="H3335" s="85">
        <v>0</v>
      </c>
      <c r="I3335" s="360">
        <f t="shared" si="723"/>
        <v>0</v>
      </c>
      <c r="J3335" s="89">
        <v>0</v>
      </c>
      <c r="K3335" s="244">
        <f t="shared" si="724"/>
        <v>0</v>
      </c>
      <c r="L3335" s="93">
        <f t="shared" si="725"/>
        <v>0</v>
      </c>
      <c r="M3335" s="375">
        <f t="shared" si="726"/>
        <v>0</v>
      </c>
      <c r="N3335" s="225" t="b">
        <f t="shared" si="727"/>
        <v>0</v>
      </c>
      <c r="O3335" s="36"/>
      <c r="P3335" s="36"/>
      <c r="Q3335" s="36"/>
      <c r="R3335" s="36"/>
    </row>
    <row r="3336" spans="1:18" s="8" customFormat="1" ht="16.5" hidden="1" customHeight="1" x14ac:dyDescent="0.35">
      <c r="A3336" s="122" t="str">
        <f>'SOW Units'!B365</f>
        <v>18-33.</v>
      </c>
      <c r="B3336" s="542" t="str">
        <f>IF('SOW Units'!C365="","",'SOW Units'!C365)</f>
        <v>Groundwater Treatment - Add On - Medium - Long Term &gt; 6 mos.</v>
      </c>
      <c r="C3336" s="543"/>
      <c r="D3336" s="57" t="str">
        <f>IF('SOW Units'!E365="","",'SOW Units'!E365)</f>
        <v>Per Month</v>
      </c>
      <c r="E3336" s="82">
        <f>'SOW Units'!O365</f>
        <v>0</v>
      </c>
      <c r="F3336" s="34">
        <f>'SOW Units'!G365</f>
        <v>619.32000000000005</v>
      </c>
      <c r="G3336" s="244">
        <f t="shared" si="722"/>
        <v>0</v>
      </c>
      <c r="H3336" s="85">
        <v>0</v>
      </c>
      <c r="I3336" s="360">
        <f t="shared" si="723"/>
        <v>0</v>
      </c>
      <c r="J3336" s="89">
        <v>0</v>
      </c>
      <c r="K3336" s="244">
        <f t="shared" si="724"/>
        <v>0</v>
      </c>
      <c r="L3336" s="93">
        <f t="shared" si="725"/>
        <v>0</v>
      </c>
      <c r="M3336" s="375">
        <f t="shared" si="726"/>
        <v>0</v>
      </c>
      <c r="N3336" s="225" t="b">
        <f t="shared" si="727"/>
        <v>0</v>
      </c>
      <c r="O3336" s="36"/>
      <c r="P3336" s="36"/>
      <c r="Q3336" s="36"/>
      <c r="R3336" s="36"/>
    </row>
    <row r="3337" spans="1:18" s="8" customFormat="1" ht="16.5" hidden="1" customHeight="1" x14ac:dyDescent="0.35">
      <c r="A3337" s="122" t="str">
        <f>'SOW Units'!B366</f>
        <v>18-34.</v>
      </c>
      <c r="B3337" s="542" t="str">
        <f>IF('SOW Units'!C366="","",'SOW Units'!C366)</f>
        <v>Groundwater Treatment - Add On - Large - Long Term &gt; 6 mos.</v>
      </c>
      <c r="C3337" s="543"/>
      <c r="D3337" s="57" t="str">
        <f>IF('SOW Units'!E366="","",'SOW Units'!E366)</f>
        <v>Per Month</v>
      </c>
      <c r="E3337" s="82">
        <f>'SOW Units'!O366</f>
        <v>0</v>
      </c>
      <c r="F3337" s="34">
        <f>'SOW Units'!G366</f>
        <v>1238.6500000000001</v>
      </c>
      <c r="G3337" s="244">
        <f t="shared" si="722"/>
        <v>0</v>
      </c>
      <c r="H3337" s="85">
        <v>0</v>
      </c>
      <c r="I3337" s="360">
        <f t="shared" si="723"/>
        <v>0</v>
      </c>
      <c r="J3337" s="89">
        <v>0</v>
      </c>
      <c r="K3337" s="244">
        <f t="shared" si="724"/>
        <v>0</v>
      </c>
      <c r="L3337" s="93">
        <f t="shared" si="725"/>
        <v>0</v>
      </c>
      <c r="M3337" s="375">
        <f t="shared" si="726"/>
        <v>0</v>
      </c>
      <c r="N3337" s="225" t="b">
        <f t="shared" si="727"/>
        <v>0</v>
      </c>
      <c r="O3337" s="36"/>
      <c r="P3337" s="36"/>
      <c r="Q3337" s="36"/>
      <c r="R3337" s="36"/>
    </row>
    <row r="3338" spans="1:18" s="8" customFormat="1" ht="16.5" hidden="1" customHeight="1" x14ac:dyDescent="0.35">
      <c r="A3338" s="122" t="str">
        <f>'SOW Units'!B367</f>
        <v>18-35.</v>
      </c>
      <c r="B3338" s="542" t="str">
        <f>IF('SOW Units'!C367="","",'SOW Units'!C367)</f>
        <v>Carbon Off Gas Treatment - Add On - Small - Short Term ≤ 6 mos.</v>
      </c>
      <c r="C3338" s="543"/>
      <c r="D3338" s="57" t="str">
        <f>IF('SOW Units'!E367="","",'SOW Units'!E367)</f>
        <v>Per Month</v>
      </c>
      <c r="E3338" s="82">
        <f>'SOW Units'!O367</f>
        <v>0</v>
      </c>
      <c r="F3338" s="34">
        <f>'SOW Units'!G367</f>
        <v>648.27</v>
      </c>
      <c r="G3338" s="244">
        <f t="shared" si="722"/>
        <v>0</v>
      </c>
      <c r="H3338" s="85">
        <v>0</v>
      </c>
      <c r="I3338" s="360">
        <f t="shared" si="723"/>
        <v>0</v>
      </c>
      <c r="J3338" s="89">
        <v>0</v>
      </c>
      <c r="K3338" s="244">
        <f t="shared" si="724"/>
        <v>0</v>
      </c>
      <c r="L3338" s="93">
        <f t="shared" si="725"/>
        <v>0</v>
      </c>
      <c r="M3338" s="375">
        <f t="shared" si="726"/>
        <v>0</v>
      </c>
      <c r="N3338" s="225" t="b">
        <f t="shared" si="727"/>
        <v>0</v>
      </c>
      <c r="O3338" s="36"/>
      <c r="P3338" s="36"/>
      <c r="Q3338" s="36"/>
      <c r="R3338" s="36"/>
    </row>
    <row r="3339" spans="1:18" s="8" customFormat="1" ht="16.5" hidden="1" customHeight="1" x14ac:dyDescent="0.35">
      <c r="A3339" s="122" t="str">
        <f>'SOW Units'!B368</f>
        <v>18-36.</v>
      </c>
      <c r="B3339" s="542" t="str">
        <f>IF('SOW Units'!C368="","",'SOW Units'!C368)</f>
        <v>Carbon Off Gas Treatment - Add On - Medium - Short Term ≤ 6 mos.</v>
      </c>
      <c r="C3339" s="543"/>
      <c r="D3339" s="57" t="str">
        <f>IF('SOW Units'!E368="","",'SOW Units'!E368)</f>
        <v>Per Month</v>
      </c>
      <c r="E3339" s="82">
        <f>'SOW Units'!O368</f>
        <v>0</v>
      </c>
      <c r="F3339" s="34">
        <f>'SOW Units'!G368</f>
        <v>648.27</v>
      </c>
      <c r="G3339" s="244">
        <f t="shared" si="722"/>
        <v>0</v>
      </c>
      <c r="H3339" s="85">
        <v>0</v>
      </c>
      <c r="I3339" s="360">
        <f t="shared" si="723"/>
        <v>0</v>
      </c>
      <c r="J3339" s="89">
        <v>0</v>
      </c>
      <c r="K3339" s="244">
        <f t="shared" si="724"/>
        <v>0</v>
      </c>
      <c r="L3339" s="93">
        <f t="shared" si="725"/>
        <v>0</v>
      </c>
      <c r="M3339" s="375">
        <f t="shared" si="726"/>
        <v>0</v>
      </c>
      <c r="N3339" s="225" t="b">
        <f t="shared" si="727"/>
        <v>0</v>
      </c>
      <c r="O3339" s="36"/>
      <c r="P3339" s="36"/>
      <c r="Q3339" s="36"/>
      <c r="R3339" s="36"/>
    </row>
    <row r="3340" spans="1:18" s="9" customFormat="1" ht="16.5" hidden="1" customHeight="1" x14ac:dyDescent="0.35">
      <c r="A3340" s="122" t="str">
        <f>'SOW Units'!B369</f>
        <v>18-37.</v>
      </c>
      <c r="B3340" s="542" t="str">
        <f>IF('SOW Units'!C369="","",'SOW Units'!C369)</f>
        <v>Carbon Off Gas Treatment - Add On - Large - Short Term ≤ 6 mos.</v>
      </c>
      <c r="C3340" s="543"/>
      <c r="D3340" s="57" t="str">
        <f>IF('SOW Units'!E369="","",'SOW Units'!E369)</f>
        <v>Per Month</v>
      </c>
      <c r="E3340" s="82">
        <f>'SOW Units'!O369</f>
        <v>0</v>
      </c>
      <c r="F3340" s="34">
        <f>'SOW Units'!G369</f>
        <v>1670</v>
      </c>
      <c r="G3340" s="244">
        <f t="shared" si="722"/>
        <v>0</v>
      </c>
      <c r="H3340" s="85">
        <v>0</v>
      </c>
      <c r="I3340" s="360">
        <f t="shared" si="723"/>
        <v>0</v>
      </c>
      <c r="J3340" s="89">
        <v>0</v>
      </c>
      <c r="K3340" s="244">
        <f t="shared" si="724"/>
        <v>0</v>
      </c>
      <c r="L3340" s="93">
        <f t="shared" si="725"/>
        <v>0</v>
      </c>
      <c r="M3340" s="375">
        <f t="shared" si="726"/>
        <v>0</v>
      </c>
      <c r="N3340" s="225" t="b">
        <f t="shared" si="727"/>
        <v>0</v>
      </c>
      <c r="O3340" s="45"/>
      <c r="P3340" s="45"/>
      <c r="Q3340" s="45"/>
      <c r="R3340" s="45"/>
    </row>
    <row r="3341" spans="1:18" s="8" customFormat="1" ht="16.5" hidden="1" customHeight="1" x14ac:dyDescent="0.35">
      <c r="A3341" s="122" t="str">
        <f>'SOW Units'!B370</f>
        <v>18-38.</v>
      </c>
      <c r="B3341" s="542" t="str">
        <f>IF('SOW Units'!C370="","",'SOW Units'!C370)</f>
        <v>Carbon Off Gas Treatment - Add On - Small- Long Term &gt; 6 mos.</v>
      </c>
      <c r="C3341" s="543"/>
      <c r="D3341" s="57" t="str">
        <f>IF('SOW Units'!E370="","",'SOW Units'!E370)</f>
        <v>Per Month</v>
      </c>
      <c r="E3341" s="82">
        <f>'SOW Units'!O370</f>
        <v>0</v>
      </c>
      <c r="F3341" s="34">
        <f>'SOW Units'!G370</f>
        <v>315</v>
      </c>
      <c r="G3341" s="244">
        <f t="shared" si="722"/>
        <v>0</v>
      </c>
      <c r="H3341" s="85">
        <v>0</v>
      </c>
      <c r="I3341" s="360">
        <f t="shared" si="723"/>
        <v>0</v>
      </c>
      <c r="J3341" s="89">
        <v>0</v>
      </c>
      <c r="K3341" s="244">
        <f t="shared" si="724"/>
        <v>0</v>
      </c>
      <c r="L3341" s="93">
        <f t="shared" si="725"/>
        <v>0</v>
      </c>
      <c r="M3341" s="375">
        <f t="shared" si="726"/>
        <v>0</v>
      </c>
      <c r="N3341" s="225" t="b">
        <f t="shared" si="727"/>
        <v>0</v>
      </c>
      <c r="O3341" s="36"/>
      <c r="P3341" s="36"/>
      <c r="Q3341" s="36"/>
      <c r="R3341" s="36"/>
    </row>
    <row r="3342" spans="1:18" s="8" customFormat="1" ht="16.5" hidden="1" customHeight="1" x14ac:dyDescent="0.35">
      <c r="A3342" s="122" t="str">
        <f>'SOW Units'!B371</f>
        <v>18-39.</v>
      </c>
      <c r="B3342" s="542" t="str">
        <f>IF('SOW Units'!C371="","",'SOW Units'!C371)</f>
        <v>Carbon Off Gas Treatment - Add On - Medium - Long Term &gt; 6 mos.</v>
      </c>
      <c r="C3342" s="543"/>
      <c r="D3342" s="57" t="str">
        <f>IF('SOW Units'!E371="","",'SOW Units'!E371)</f>
        <v>Per Month</v>
      </c>
      <c r="E3342" s="82">
        <f>'SOW Units'!O371</f>
        <v>0</v>
      </c>
      <c r="F3342" s="34">
        <f>'SOW Units'!G371</f>
        <v>315</v>
      </c>
      <c r="G3342" s="244">
        <f t="shared" si="722"/>
        <v>0</v>
      </c>
      <c r="H3342" s="85">
        <v>0</v>
      </c>
      <c r="I3342" s="360">
        <f t="shared" si="723"/>
        <v>0</v>
      </c>
      <c r="J3342" s="89">
        <v>0</v>
      </c>
      <c r="K3342" s="244">
        <f t="shared" si="724"/>
        <v>0</v>
      </c>
      <c r="L3342" s="93">
        <f t="shared" si="725"/>
        <v>0</v>
      </c>
      <c r="M3342" s="375">
        <f t="shared" si="726"/>
        <v>0</v>
      </c>
      <c r="N3342" s="225" t="b">
        <f t="shared" si="727"/>
        <v>0</v>
      </c>
      <c r="O3342" s="36"/>
      <c r="P3342" s="36"/>
      <c r="Q3342" s="36"/>
      <c r="R3342" s="36"/>
    </row>
    <row r="3343" spans="1:18" s="8" customFormat="1" ht="16.5" hidden="1" customHeight="1" x14ac:dyDescent="0.35">
      <c r="A3343" s="122" t="str">
        <f>'SOW Units'!B372</f>
        <v>18-40.</v>
      </c>
      <c r="B3343" s="542" t="str">
        <f>IF('SOW Units'!C372="","",'SOW Units'!C372)</f>
        <v xml:space="preserve">Carbon Off Gas Treatment - Add On - Large - Long Term &gt; 6 mos. </v>
      </c>
      <c r="C3343" s="543"/>
      <c r="D3343" s="57" t="str">
        <f>IF('SOW Units'!E372="","",'SOW Units'!E372)</f>
        <v>Per Month</v>
      </c>
      <c r="E3343" s="82">
        <f>'SOW Units'!O372</f>
        <v>0</v>
      </c>
      <c r="F3343" s="34">
        <f>'SOW Units'!G372</f>
        <v>420</v>
      </c>
      <c r="G3343" s="244">
        <f t="shared" si="722"/>
        <v>0</v>
      </c>
      <c r="H3343" s="85">
        <v>0</v>
      </c>
      <c r="I3343" s="360">
        <f t="shared" si="723"/>
        <v>0</v>
      </c>
      <c r="J3343" s="89">
        <v>0</v>
      </c>
      <c r="K3343" s="244">
        <f t="shared" si="724"/>
        <v>0</v>
      </c>
      <c r="L3343" s="93">
        <f t="shared" si="725"/>
        <v>0</v>
      </c>
      <c r="M3343" s="375">
        <f t="shared" si="726"/>
        <v>0</v>
      </c>
      <c r="N3343" s="225" t="b">
        <f t="shared" si="727"/>
        <v>0</v>
      </c>
      <c r="O3343" s="36"/>
      <c r="P3343" s="36"/>
      <c r="Q3343" s="36"/>
      <c r="R3343" s="36"/>
    </row>
    <row r="3344" spans="1:18" s="8" customFormat="1" ht="16.5" hidden="1" customHeight="1" x14ac:dyDescent="0.35">
      <c r="A3344" s="122" t="str">
        <f>'SOW Units'!B373</f>
        <v>18-41.</v>
      </c>
      <c r="B3344" s="542" t="str">
        <f>IF('SOW Units'!C373="","",'SOW Units'!C373)</f>
        <v>Thermox/Catox Off Gas Treatment - Add On - Small - Short Term ≤ 6 mos.</v>
      </c>
      <c r="C3344" s="543"/>
      <c r="D3344" s="57" t="str">
        <f>IF('SOW Units'!E373="","",'SOW Units'!E373)</f>
        <v>Per Month</v>
      </c>
      <c r="E3344" s="82">
        <f>'SOW Units'!O373</f>
        <v>0</v>
      </c>
      <c r="F3344" s="34">
        <f>'SOW Units'!G373</f>
        <v>2730</v>
      </c>
      <c r="G3344" s="244">
        <f t="shared" si="722"/>
        <v>0</v>
      </c>
      <c r="H3344" s="85">
        <v>0</v>
      </c>
      <c r="I3344" s="360">
        <f t="shared" si="723"/>
        <v>0</v>
      </c>
      <c r="J3344" s="89">
        <v>0</v>
      </c>
      <c r="K3344" s="244">
        <f t="shared" si="724"/>
        <v>0</v>
      </c>
      <c r="L3344" s="93">
        <f t="shared" si="725"/>
        <v>0</v>
      </c>
      <c r="M3344" s="375">
        <f t="shared" si="726"/>
        <v>0</v>
      </c>
      <c r="N3344" s="225" t="b">
        <f t="shared" si="727"/>
        <v>0</v>
      </c>
      <c r="O3344" s="36"/>
      <c r="P3344" s="36"/>
      <c r="Q3344" s="36"/>
      <c r="R3344" s="36"/>
    </row>
    <row r="3345" spans="1:18" s="8" customFormat="1" ht="16.5" hidden="1" customHeight="1" x14ac:dyDescent="0.35">
      <c r="A3345" s="122" t="str">
        <f>'SOW Units'!B374</f>
        <v>18-42.</v>
      </c>
      <c r="B3345" s="542" t="str">
        <f>IF('SOW Units'!C374="","",'SOW Units'!C374)</f>
        <v>Thermox/Catox Off Gas Treatment - Add On - Medium - Short Term ≤ 6 mos.</v>
      </c>
      <c r="C3345" s="543"/>
      <c r="D3345" s="57" t="str">
        <f>IF('SOW Units'!E374="","",'SOW Units'!E374)</f>
        <v>Per Month</v>
      </c>
      <c r="E3345" s="82">
        <f>'SOW Units'!O374</f>
        <v>0</v>
      </c>
      <c r="F3345" s="34">
        <f>'SOW Units'!G374</f>
        <v>2940</v>
      </c>
      <c r="G3345" s="244">
        <f t="shared" si="722"/>
        <v>0</v>
      </c>
      <c r="H3345" s="85">
        <v>0</v>
      </c>
      <c r="I3345" s="360">
        <f t="shared" si="723"/>
        <v>0</v>
      </c>
      <c r="J3345" s="89">
        <v>0</v>
      </c>
      <c r="K3345" s="244">
        <f t="shared" si="724"/>
        <v>0</v>
      </c>
      <c r="L3345" s="93">
        <f t="shared" si="725"/>
        <v>0</v>
      </c>
      <c r="M3345" s="375">
        <f t="shared" si="726"/>
        <v>0</v>
      </c>
      <c r="N3345" s="225" t="b">
        <f t="shared" si="727"/>
        <v>0</v>
      </c>
      <c r="O3345" s="36"/>
      <c r="P3345" s="36"/>
      <c r="Q3345" s="36"/>
      <c r="R3345" s="36"/>
    </row>
    <row r="3346" spans="1:18" s="8" customFormat="1" ht="16.5" hidden="1" customHeight="1" x14ac:dyDescent="0.35">
      <c r="A3346" s="122" t="str">
        <f>'SOW Units'!B375</f>
        <v>18-43.</v>
      </c>
      <c r="B3346" s="542" t="str">
        <f>IF('SOW Units'!C375="","",'SOW Units'!C375)</f>
        <v>Thermox/Catox Off Gas Treatment - Add On - Large - Short Term ≤ 6 mos.</v>
      </c>
      <c r="C3346" s="543"/>
      <c r="D3346" s="57" t="str">
        <f>IF('SOW Units'!E375="","",'SOW Units'!E375)</f>
        <v>Per Month</v>
      </c>
      <c r="E3346" s="82">
        <f>'SOW Units'!O375</f>
        <v>0</v>
      </c>
      <c r="F3346" s="34">
        <f>'SOW Units'!G375</f>
        <v>4200</v>
      </c>
      <c r="G3346" s="244">
        <f t="shared" si="722"/>
        <v>0</v>
      </c>
      <c r="H3346" s="85">
        <v>0</v>
      </c>
      <c r="I3346" s="360">
        <f t="shared" si="723"/>
        <v>0</v>
      </c>
      <c r="J3346" s="89">
        <v>0</v>
      </c>
      <c r="K3346" s="244">
        <f t="shared" si="724"/>
        <v>0</v>
      </c>
      <c r="L3346" s="93">
        <f t="shared" si="725"/>
        <v>0</v>
      </c>
      <c r="M3346" s="375">
        <f t="shared" si="726"/>
        <v>0</v>
      </c>
      <c r="N3346" s="225" t="b">
        <f t="shared" si="727"/>
        <v>0</v>
      </c>
      <c r="O3346" s="36"/>
      <c r="P3346" s="36"/>
      <c r="Q3346" s="36"/>
      <c r="R3346" s="36"/>
    </row>
    <row r="3347" spans="1:18" s="8" customFormat="1" ht="16.5" hidden="1" customHeight="1" x14ac:dyDescent="0.35">
      <c r="A3347" s="122" t="str">
        <f>'SOW Units'!B376</f>
        <v>18-44.</v>
      </c>
      <c r="B3347" s="542" t="str">
        <f>IF('SOW Units'!C376="","",'SOW Units'!C376)</f>
        <v xml:space="preserve">Thermox/Catox Off Gas Treatment - Add On - Small - Long Term &gt; 6 mos. </v>
      </c>
      <c r="C3347" s="543"/>
      <c r="D3347" s="57" t="str">
        <f>IF('SOW Units'!E376="","",'SOW Units'!E376)</f>
        <v>Per Month</v>
      </c>
      <c r="E3347" s="82">
        <f>'SOW Units'!O376</f>
        <v>0</v>
      </c>
      <c r="F3347" s="34">
        <f>'SOW Units'!G376</f>
        <v>3150</v>
      </c>
      <c r="G3347" s="244">
        <f t="shared" si="722"/>
        <v>0</v>
      </c>
      <c r="H3347" s="85">
        <v>0</v>
      </c>
      <c r="I3347" s="360">
        <f t="shared" si="723"/>
        <v>0</v>
      </c>
      <c r="J3347" s="89">
        <v>0</v>
      </c>
      <c r="K3347" s="244">
        <f t="shared" si="724"/>
        <v>0</v>
      </c>
      <c r="L3347" s="93">
        <f t="shared" si="725"/>
        <v>0</v>
      </c>
      <c r="M3347" s="375">
        <f t="shared" si="726"/>
        <v>0</v>
      </c>
      <c r="N3347" s="225" t="b">
        <f t="shared" si="727"/>
        <v>0</v>
      </c>
      <c r="O3347" s="36"/>
      <c r="P3347" s="36"/>
      <c r="Q3347" s="36"/>
      <c r="R3347" s="36"/>
    </row>
    <row r="3348" spans="1:18" s="8" customFormat="1" ht="16.5" hidden="1" customHeight="1" x14ac:dyDescent="0.35">
      <c r="A3348" s="122" t="str">
        <f>'SOW Units'!B377</f>
        <v>18-45.</v>
      </c>
      <c r="B3348" s="542" t="str">
        <f>IF('SOW Units'!C377="","",'SOW Units'!C377)</f>
        <v xml:space="preserve">Thermox/Catox Off Gas Treatment - Add On - Medium - Long Term &gt; 6 mos. </v>
      </c>
      <c r="C3348" s="543"/>
      <c r="D3348" s="57" t="str">
        <f>IF('SOW Units'!E377="","",'SOW Units'!E377)</f>
        <v>Per Month</v>
      </c>
      <c r="E3348" s="82">
        <f>'SOW Units'!O377</f>
        <v>0</v>
      </c>
      <c r="F3348" s="34">
        <f>'SOW Units'!G377</f>
        <v>4200</v>
      </c>
      <c r="G3348" s="244">
        <f t="shared" si="722"/>
        <v>0</v>
      </c>
      <c r="H3348" s="85">
        <v>0</v>
      </c>
      <c r="I3348" s="360">
        <f t="shared" si="723"/>
        <v>0</v>
      </c>
      <c r="J3348" s="89">
        <v>0</v>
      </c>
      <c r="K3348" s="244">
        <f t="shared" si="724"/>
        <v>0</v>
      </c>
      <c r="L3348" s="93">
        <f t="shared" si="725"/>
        <v>0</v>
      </c>
      <c r="M3348" s="375">
        <f t="shared" si="726"/>
        <v>0</v>
      </c>
      <c r="N3348" s="225" t="b">
        <f t="shared" si="727"/>
        <v>0</v>
      </c>
      <c r="O3348" s="36"/>
      <c r="P3348" s="36"/>
      <c r="Q3348" s="36"/>
      <c r="R3348" s="36"/>
    </row>
    <row r="3349" spans="1:18" s="8" customFormat="1" ht="16.5" hidden="1" customHeight="1" x14ac:dyDescent="0.35">
      <c r="A3349" s="122" t="str">
        <f>'SOW Units'!B378</f>
        <v>18-46.</v>
      </c>
      <c r="B3349" s="542" t="str">
        <f>IF('SOW Units'!C378="","",'SOW Units'!C378)</f>
        <v xml:space="preserve">Thermox/Catox Off Gas Treatment - Add On - Large - Long Term &gt; 6 mos. </v>
      </c>
      <c r="C3349" s="543"/>
      <c r="D3349" s="57" t="str">
        <f>IF('SOW Units'!E378="","",'SOW Units'!E378)</f>
        <v>Per Month</v>
      </c>
      <c r="E3349" s="82">
        <f>'SOW Units'!O378</f>
        <v>0</v>
      </c>
      <c r="F3349" s="34">
        <f>'SOW Units'!G378</f>
        <v>4830</v>
      </c>
      <c r="G3349" s="244">
        <f t="shared" si="722"/>
        <v>0</v>
      </c>
      <c r="H3349" s="85">
        <v>0</v>
      </c>
      <c r="I3349" s="360">
        <f t="shared" si="723"/>
        <v>0</v>
      </c>
      <c r="J3349" s="89">
        <v>0</v>
      </c>
      <c r="K3349" s="244">
        <f t="shared" si="724"/>
        <v>0</v>
      </c>
      <c r="L3349" s="93">
        <f t="shared" si="725"/>
        <v>0</v>
      </c>
      <c r="M3349" s="375">
        <f t="shared" si="726"/>
        <v>0</v>
      </c>
      <c r="N3349" s="225" t="b">
        <f t="shared" si="727"/>
        <v>0</v>
      </c>
      <c r="O3349" s="36"/>
      <c r="P3349" s="36"/>
      <c r="Q3349" s="36"/>
      <c r="R3349" s="36"/>
    </row>
    <row r="3350" spans="1:18" s="8" customFormat="1" ht="16.5" hidden="1" customHeight="1" x14ac:dyDescent="0.35">
      <c r="A3350" s="122" t="str">
        <f>'SOW Units'!B379</f>
        <v>18-47.</v>
      </c>
      <c r="B3350" s="542" t="str">
        <f>IF('SOW Units'!C379="","",'SOW Units'!C379)</f>
        <v>Soil Vapor Extraction (SVE) System - Small - Short Term ≤ 6 Months</v>
      </c>
      <c r="C3350" s="543"/>
      <c r="D3350" s="57" t="str">
        <f>IF('SOW Units'!E379="","",'SOW Units'!E379)</f>
        <v>Per Month</v>
      </c>
      <c r="E3350" s="82">
        <f>'SOW Units'!O379</f>
        <v>0</v>
      </c>
      <c r="F3350" s="34">
        <f>'SOW Units'!G379</f>
        <v>3056.13</v>
      </c>
      <c r="G3350" s="244">
        <f t="shared" si="722"/>
        <v>0</v>
      </c>
      <c r="H3350" s="85">
        <v>0</v>
      </c>
      <c r="I3350" s="360">
        <f t="shared" si="723"/>
        <v>0</v>
      </c>
      <c r="J3350" s="89">
        <v>0</v>
      </c>
      <c r="K3350" s="244">
        <f t="shared" si="724"/>
        <v>0</v>
      </c>
      <c r="L3350" s="93">
        <f t="shared" si="725"/>
        <v>0</v>
      </c>
      <c r="M3350" s="375">
        <f t="shared" si="726"/>
        <v>0</v>
      </c>
      <c r="N3350" s="225" t="b">
        <f t="shared" si="727"/>
        <v>0</v>
      </c>
      <c r="O3350" s="36"/>
      <c r="P3350" s="36"/>
      <c r="Q3350" s="36"/>
      <c r="R3350" s="36"/>
    </row>
    <row r="3351" spans="1:18" s="8" customFormat="1" ht="16.5" hidden="1" customHeight="1" x14ac:dyDescent="0.35">
      <c r="A3351" s="122" t="str">
        <f>'SOW Units'!B380</f>
        <v>18.48.</v>
      </c>
      <c r="B3351" s="542" t="str">
        <f>IF('SOW Units'!C380="","",'SOW Units'!C380)</f>
        <v>Soil Vapor Extraction (SVE) System - Small - Long Term &gt; 6 Months</v>
      </c>
      <c r="C3351" s="543"/>
      <c r="D3351" s="57" t="str">
        <f>IF('SOW Units'!E380="","",'SOW Units'!E380)</f>
        <v>Per Month</v>
      </c>
      <c r="E3351" s="82">
        <f>'SOW Units'!O380</f>
        <v>0</v>
      </c>
      <c r="F3351" s="34">
        <f>'SOW Units'!G380</f>
        <v>2928.78</v>
      </c>
      <c r="G3351" s="244">
        <f t="shared" si="722"/>
        <v>0</v>
      </c>
      <c r="H3351" s="85">
        <v>0</v>
      </c>
      <c r="I3351" s="360">
        <f t="shared" si="723"/>
        <v>0</v>
      </c>
      <c r="J3351" s="89">
        <v>0</v>
      </c>
      <c r="K3351" s="244">
        <f t="shared" si="724"/>
        <v>0</v>
      </c>
      <c r="L3351" s="93">
        <f t="shared" si="725"/>
        <v>0</v>
      </c>
      <c r="M3351" s="375">
        <f t="shared" si="726"/>
        <v>0</v>
      </c>
      <c r="N3351" s="225" t="b">
        <f t="shared" si="727"/>
        <v>0</v>
      </c>
      <c r="O3351" s="36"/>
      <c r="P3351" s="36"/>
      <c r="Q3351" s="36"/>
      <c r="R3351" s="36"/>
    </row>
    <row r="3352" spans="1:18" s="8" customFormat="1" ht="16.5" hidden="1" customHeight="1" x14ac:dyDescent="0.35">
      <c r="A3352" s="122" t="str">
        <f>'SOW Units'!B381</f>
        <v>18-49.</v>
      </c>
      <c r="B3352" s="542" t="str">
        <f>IF('SOW Units'!C381="","",'SOW Units'!C381)</f>
        <v>Soil Vapor Extraction (SVE) System - Medium - Short Term ≤ 6 Months</v>
      </c>
      <c r="C3352" s="543"/>
      <c r="D3352" s="57" t="str">
        <f>IF('SOW Units'!E381="","",'SOW Units'!E381)</f>
        <v>Per Month</v>
      </c>
      <c r="E3352" s="82">
        <f>'SOW Units'!O381</f>
        <v>0</v>
      </c>
      <c r="F3352" s="34">
        <f>'SOW Units'!G381</f>
        <v>3565.48</v>
      </c>
      <c r="G3352" s="244">
        <f t="shared" si="722"/>
        <v>0</v>
      </c>
      <c r="H3352" s="85">
        <v>0</v>
      </c>
      <c r="I3352" s="360">
        <f t="shared" si="723"/>
        <v>0</v>
      </c>
      <c r="J3352" s="89">
        <v>0</v>
      </c>
      <c r="K3352" s="244">
        <f t="shared" si="724"/>
        <v>0</v>
      </c>
      <c r="L3352" s="93">
        <f t="shared" si="725"/>
        <v>0</v>
      </c>
      <c r="M3352" s="375">
        <f t="shared" si="726"/>
        <v>0</v>
      </c>
      <c r="N3352" s="225" t="b">
        <f t="shared" si="727"/>
        <v>0</v>
      </c>
      <c r="O3352" s="36"/>
      <c r="P3352" s="36"/>
      <c r="Q3352" s="36"/>
      <c r="R3352" s="36"/>
    </row>
    <row r="3353" spans="1:18" s="8" customFormat="1" ht="16.5" hidden="1" customHeight="1" x14ac:dyDescent="0.35">
      <c r="A3353" s="122" t="str">
        <f>'SOW Units'!B382</f>
        <v>18-50.</v>
      </c>
      <c r="B3353" s="542" t="str">
        <f>IF('SOW Units'!C382="","",'SOW Units'!C382)</f>
        <v>Soil Vapor Extraction (SVE) System - Medium - Long Term &gt; 6 Months</v>
      </c>
      <c r="C3353" s="543"/>
      <c r="D3353" s="57" t="str">
        <f>IF('SOW Units'!E382="","",'SOW Units'!E382)</f>
        <v>Per Month</v>
      </c>
      <c r="E3353" s="82">
        <f>'SOW Units'!O382</f>
        <v>0</v>
      </c>
      <c r="F3353" s="34">
        <f>'SOW Units'!G382</f>
        <v>3438.14</v>
      </c>
      <c r="G3353" s="244">
        <f t="shared" si="722"/>
        <v>0</v>
      </c>
      <c r="H3353" s="85">
        <v>0</v>
      </c>
      <c r="I3353" s="360">
        <f t="shared" si="723"/>
        <v>0</v>
      </c>
      <c r="J3353" s="89">
        <v>0</v>
      </c>
      <c r="K3353" s="244">
        <f t="shared" si="724"/>
        <v>0</v>
      </c>
      <c r="L3353" s="93">
        <f t="shared" si="725"/>
        <v>0</v>
      </c>
      <c r="M3353" s="375">
        <f t="shared" si="726"/>
        <v>0</v>
      </c>
      <c r="N3353" s="225" t="b">
        <f t="shared" si="727"/>
        <v>0</v>
      </c>
      <c r="O3353" s="36"/>
      <c r="P3353" s="36"/>
      <c r="Q3353" s="36"/>
      <c r="R3353" s="36"/>
    </row>
    <row r="3354" spans="1:18" s="8" customFormat="1" ht="16.5" hidden="1" customHeight="1" x14ac:dyDescent="0.35">
      <c r="A3354" s="122" t="str">
        <f>'SOW Units'!B383</f>
        <v>18-51.</v>
      </c>
      <c r="B3354" s="542" t="str">
        <f>IF('SOW Units'!C383="","",'SOW Units'!C383)</f>
        <v>Soil Vapor Extraction (SVE) System - Large - Short Term ≤ 6 Months</v>
      </c>
      <c r="C3354" s="543"/>
      <c r="D3354" s="57" t="str">
        <f>IF('SOW Units'!E383="","",'SOW Units'!E383)</f>
        <v>Per Month</v>
      </c>
      <c r="E3354" s="82">
        <f>'SOW Units'!O383</f>
        <v>0</v>
      </c>
      <c r="F3354" s="34">
        <f>'SOW Units'!G383</f>
        <v>7137.9</v>
      </c>
      <c r="G3354" s="244">
        <f t="shared" si="722"/>
        <v>0</v>
      </c>
      <c r="H3354" s="85">
        <v>0</v>
      </c>
      <c r="I3354" s="360">
        <f t="shared" si="723"/>
        <v>0</v>
      </c>
      <c r="J3354" s="89">
        <v>0</v>
      </c>
      <c r="K3354" s="244">
        <f t="shared" si="724"/>
        <v>0</v>
      </c>
      <c r="L3354" s="93">
        <f t="shared" si="725"/>
        <v>0</v>
      </c>
      <c r="M3354" s="375">
        <f t="shared" si="726"/>
        <v>0</v>
      </c>
      <c r="N3354" s="225" t="b">
        <f t="shared" si="727"/>
        <v>0</v>
      </c>
      <c r="O3354" s="36"/>
      <c r="P3354" s="36"/>
      <c r="Q3354" s="36"/>
      <c r="R3354" s="36"/>
    </row>
    <row r="3355" spans="1:18" s="8" customFormat="1" ht="16.5" hidden="1" customHeight="1" x14ac:dyDescent="0.35">
      <c r="A3355" s="122" t="str">
        <f>'SOW Units'!B384</f>
        <v>18-52.</v>
      </c>
      <c r="B3355" s="542" t="str">
        <f>IF('SOW Units'!C384="","",'SOW Units'!C384)</f>
        <v>Soil Vapor Extraction (SVE) System - Large - Long Term &gt; 6 Months</v>
      </c>
      <c r="C3355" s="543"/>
      <c r="D3355" s="57" t="str">
        <f>IF('SOW Units'!E384="","",'SOW Units'!E384)</f>
        <v>Per Month</v>
      </c>
      <c r="E3355" s="82">
        <f>'SOW Units'!O384</f>
        <v>0</v>
      </c>
      <c r="F3355" s="34">
        <f>'SOW Units'!G384</f>
        <v>6600</v>
      </c>
      <c r="G3355" s="244">
        <f t="shared" si="722"/>
        <v>0</v>
      </c>
      <c r="H3355" s="85">
        <v>0</v>
      </c>
      <c r="I3355" s="360">
        <f t="shared" si="723"/>
        <v>0</v>
      </c>
      <c r="J3355" s="89">
        <v>0</v>
      </c>
      <c r="K3355" s="244">
        <f t="shared" si="724"/>
        <v>0</v>
      </c>
      <c r="L3355" s="93">
        <f t="shared" si="725"/>
        <v>0</v>
      </c>
      <c r="M3355" s="375">
        <f t="shared" si="726"/>
        <v>0</v>
      </c>
      <c r="N3355" s="225" t="b">
        <f t="shared" si="727"/>
        <v>0</v>
      </c>
      <c r="O3355" s="36"/>
      <c r="P3355" s="36"/>
      <c r="Q3355" s="36"/>
      <c r="R3355" s="36"/>
    </row>
    <row r="3356" spans="1:18" s="8" customFormat="1" ht="16.5" hidden="1" customHeight="1" x14ac:dyDescent="0.35">
      <c r="A3356" s="122" t="str">
        <f>'SOW Units'!B385</f>
        <v>18-53.</v>
      </c>
      <c r="B3356" s="542" t="str">
        <f>IF('SOW Units'!C385="","",'SOW Units'!C385)</f>
        <v>Air Sparge/Multphase Extraction (AS/MPE) System - Small - Short Term ≤ 6 Months</v>
      </c>
      <c r="C3356" s="543"/>
      <c r="D3356" s="57" t="str">
        <f>IF('SOW Units'!E385="","",'SOW Units'!E385)</f>
        <v>Per Month</v>
      </c>
      <c r="E3356" s="82">
        <f>'SOW Units'!O385</f>
        <v>0</v>
      </c>
      <c r="F3356" s="34">
        <f>'SOW Units'!G385</f>
        <v>6006</v>
      </c>
      <c r="G3356" s="244">
        <f t="shared" si="722"/>
        <v>0</v>
      </c>
      <c r="H3356" s="85">
        <v>0</v>
      </c>
      <c r="I3356" s="360">
        <f t="shared" si="723"/>
        <v>0</v>
      </c>
      <c r="J3356" s="89">
        <v>0</v>
      </c>
      <c r="K3356" s="244">
        <f t="shared" si="724"/>
        <v>0</v>
      </c>
      <c r="L3356" s="93">
        <f t="shared" si="725"/>
        <v>0</v>
      </c>
      <c r="M3356" s="375">
        <f t="shared" si="726"/>
        <v>0</v>
      </c>
      <c r="N3356" s="225" t="b">
        <f t="shared" si="727"/>
        <v>0</v>
      </c>
      <c r="O3356" s="36"/>
      <c r="P3356" s="36"/>
      <c r="Q3356" s="36"/>
      <c r="R3356" s="36"/>
    </row>
    <row r="3357" spans="1:18" s="8" customFormat="1" ht="16.5" hidden="1" customHeight="1" x14ac:dyDescent="0.35">
      <c r="A3357" s="122" t="str">
        <f>'SOW Units'!B386</f>
        <v>18-54.</v>
      </c>
      <c r="B3357" s="542" t="str">
        <f>IF('SOW Units'!C386="","",'SOW Units'!C386)</f>
        <v>Air Sparge/Multphase Extraction (AS/MPE) System - Small - Long Term &gt; 6 Months</v>
      </c>
      <c r="C3357" s="543"/>
      <c r="D3357" s="57" t="str">
        <f>IF('SOW Units'!E386="","",'SOW Units'!E386)</f>
        <v>Per Month</v>
      </c>
      <c r="E3357" s="82">
        <f>'SOW Units'!O386</f>
        <v>0</v>
      </c>
      <c r="F3357" s="34">
        <f>'SOW Units'!G386</f>
        <v>5544</v>
      </c>
      <c r="G3357" s="244">
        <f t="shared" si="722"/>
        <v>0</v>
      </c>
      <c r="H3357" s="85">
        <v>0</v>
      </c>
      <c r="I3357" s="360">
        <f t="shared" si="723"/>
        <v>0</v>
      </c>
      <c r="J3357" s="89">
        <v>0</v>
      </c>
      <c r="K3357" s="244">
        <f t="shared" si="724"/>
        <v>0</v>
      </c>
      <c r="L3357" s="93">
        <f t="shared" si="725"/>
        <v>0</v>
      </c>
      <c r="M3357" s="375">
        <f t="shared" si="726"/>
        <v>0</v>
      </c>
      <c r="N3357" s="225" t="b">
        <f t="shared" si="727"/>
        <v>0</v>
      </c>
      <c r="O3357" s="36"/>
      <c r="P3357" s="36"/>
      <c r="Q3357" s="36"/>
      <c r="R3357" s="36"/>
    </row>
    <row r="3358" spans="1:18" s="8" customFormat="1" ht="16.5" hidden="1" customHeight="1" x14ac:dyDescent="0.35">
      <c r="A3358" s="122" t="str">
        <f>'SOW Units'!B387</f>
        <v>18-55.</v>
      </c>
      <c r="B3358" s="542" t="str">
        <f>IF('SOW Units'!C387="","",'SOW Units'!C387)</f>
        <v>Air Sparge/Multphase Extraction (AS/MPE) System - Medium - Short Term ≤ 6 Months</v>
      </c>
      <c r="C3358" s="543"/>
      <c r="D3358" s="57" t="str">
        <f>IF('SOW Units'!E387="","",'SOW Units'!E387)</f>
        <v>Per Month</v>
      </c>
      <c r="E3358" s="82">
        <f>'SOW Units'!O387</f>
        <v>0</v>
      </c>
      <c r="F3358" s="34">
        <f>'SOW Units'!G387</f>
        <v>7161</v>
      </c>
      <c r="G3358" s="244">
        <f t="shared" si="722"/>
        <v>0</v>
      </c>
      <c r="H3358" s="85">
        <v>0</v>
      </c>
      <c r="I3358" s="360">
        <f t="shared" si="723"/>
        <v>0</v>
      </c>
      <c r="J3358" s="89">
        <v>0</v>
      </c>
      <c r="K3358" s="244">
        <f t="shared" si="724"/>
        <v>0</v>
      </c>
      <c r="L3358" s="93">
        <f t="shared" si="725"/>
        <v>0</v>
      </c>
      <c r="M3358" s="375">
        <f t="shared" si="726"/>
        <v>0</v>
      </c>
      <c r="N3358" s="225" t="b">
        <f t="shared" si="727"/>
        <v>0</v>
      </c>
      <c r="O3358" s="36"/>
      <c r="P3358" s="36"/>
      <c r="Q3358" s="36"/>
      <c r="R3358" s="36"/>
    </row>
    <row r="3359" spans="1:18" s="8" customFormat="1" ht="16.5" hidden="1" customHeight="1" x14ac:dyDescent="0.35">
      <c r="A3359" s="122" t="str">
        <f>'SOW Units'!B388</f>
        <v>18-56.</v>
      </c>
      <c r="B3359" s="542" t="str">
        <f>IF('SOW Units'!C388="","",'SOW Units'!C388)</f>
        <v>Air Sparge/Multphase Extraction (AS/MPE) System - Medium - Long Term &gt; 6 Months</v>
      </c>
      <c r="C3359" s="543"/>
      <c r="D3359" s="57" t="str">
        <f>IF('SOW Units'!E388="","",'SOW Units'!E388)</f>
        <v>Per Month</v>
      </c>
      <c r="E3359" s="82">
        <f>'SOW Units'!O388</f>
        <v>0</v>
      </c>
      <c r="F3359" s="34">
        <f>'SOW Units'!G388</f>
        <v>6814.5</v>
      </c>
      <c r="G3359" s="244">
        <f t="shared" si="722"/>
        <v>0</v>
      </c>
      <c r="H3359" s="85">
        <v>0</v>
      </c>
      <c r="I3359" s="360">
        <f t="shared" si="723"/>
        <v>0</v>
      </c>
      <c r="J3359" s="89">
        <v>0</v>
      </c>
      <c r="K3359" s="244">
        <f t="shared" si="724"/>
        <v>0</v>
      </c>
      <c r="L3359" s="93">
        <f t="shared" si="725"/>
        <v>0</v>
      </c>
      <c r="M3359" s="375">
        <f t="shared" si="726"/>
        <v>0</v>
      </c>
      <c r="N3359" s="225" t="b">
        <f t="shared" si="727"/>
        <v>0</v>
      </c>
      <c r="O3359" s="36"/>
      <c r="P3359" s="36"/>
      <c r="Q3359" s="36"/>
      <c r="R3359" s="36"/>
    </row>
    <row r="3360" spans="1:18" s="8" customFormat="1" ht="16.5" hidden="1" customHeight="1" x14ac:dyDescent="0.35">
      <c r="A3360" s="122" t="str">
        <f>'SOW Units'!B389</f>
        <v>18-57.</v>
      </c>
      <c r="B3360" s="542" t="str">
        <f>IF('SOW Units'!C389="","",'SOW Units'!C389)</f>
        <v>Air Sparge/Multphase Extraction (AS/MPE) System - Large - Short Term ≤ 6 Months</v>
      </c>
      <c r="C3360" s="543"/>
      <c r="D3360" s="57" t="str">
        <f>IF('SOW Units'!E389="","",'SOW Units'!E389)</f>
        <v>Per Month</v>
      </c>
      <c r="E3360" s="82">
        <f>'SOW Units'!O389</f>
        <v>0</v>
      </c>
      <c r="F3360" s="34">
        <f>'SOW Units'!G389</f>
        <v>9586.5</v>
      </c>
      <c r="G3360" s="244">
        <f t="shared" si="722"/>
        <v>0</v>
      </c>
      <c r="H3360" s="85">
        <v>0</v>
      </c>
      <c r="I3360" s="360">
        <f t="shared" si="723"/>
        <v>0</v>
      </c>
      <c r="J3360" s="89">
        <v>0</v>
      </c>
      <c r="K3360" s="244">
        <f t="shared" si="724"/>
        <v>0</v>
      </c>
      <c r="L3360" s="93">
        <f t="shared" si="725"/>
        <v>0</v>
      </c>
      <c r="M3360" s="375">
        <f t="shared" si="726"/>
        <v>0</v>
      </c>
      <c r="N3360" s="225" t="b">
        <f t="shared" si="727"/>
        <v>0</v>
      </c>
      <c r="O3360" s="36"/>
      <c r="P3360" s="36"/>
      <c r="Q3360" s="36"/>
      <c r="R3360" s="36"/>
    </row>
    <row r="3361" spans="1:18" s="8" customFormat="1" ht="16.5" hidden="1" customHeight="1" x14ac:dyDescent="0.35">
      <c r="A3361" s="122" t="str">
        <f>'SOW Units'!B390</f>
        <v>18-58.</v>
      </c>
      <c r="B3361" s="542" t="str">
        <f>IF('SOW Units'!C390="","",'SOW Units'!C390)</f>
        <v>Air Sparge/Multphase Extraction (AS/MPE) System - Large - Long Term &gt; 6 Months</v>
      </c>
      <c r="C3361" s="543"/>
      <c r="D3361" s="57" t="str">
        <f>IF('SOW Units'!E390="","",'SOW Units'!E390)</f>
        <v>Per Month</v>
      </c>
      <c r="E3361" s="82">
        <f>'SOW Units'!O390</f>
        <v>0</v>
      </c>
      <c r="F3361" s="34">
        <f>'SOW Units'!G390</f>
        <v>9009</v>
      </c>
      <c r="G3361" s="244">
        <f t="shared" si="722"/>
        <v>0</v>
      </c>
      <c r="H3361" s="85">
        <v>0</v>
      </c>
      <c r="I3361" s="360">
        <f t="shared" si="723"/>
        <v>0</v>
      </c>
      <c r="J3361" s="89">
        <v>0</v>
      </c>
      <c r="K3361" s="244">
        <f t="shared" si="724"/>
        <v>0</v>
      </c>
      <c r="L3361" s="93">
        <f t="shared" si="725"/>
        <v>0</v>
      </c>
      <c r="M3361" s="375">
        <f t="shared" si="726"/>
        <v>0</v>
      </c>
      <c r="N3361" s="225" t="b">
        <f t="shared" si="727"/>
        <v>0</v>
      </c>
      <c r="O3361" s="36"/>
      <c r="P3361" s="36"/>
      <c r="Q3361" s="36"/>
      <c r="R3361" s="36"/>
    </row>
    <row r="3362" spans="1:18" s="8" customFormat="1" ht="17.25" hidden="1" customHeight="1" x14ac:dyDescent="0.35">
      <c r="A3362" s="253" t="str">
        <f>'SOW Units'!B391</f>
        <v>19.</v>
      </c>
      <c r="B3362" s="560" t="str">
        <f>IF('SOW Units'!C391="","",'SOW Units'!C391)</f>
        <v>REPORTS (Excluding Professional Engineering and Professional Geology Services)</v>
      </c>
      <c r="C3362" s="561"/>
      <c r="D3362" s="206" t="str">
        <f>IF('SOW Units'!E391="","",'SOW Units'!E391)</f>
        <v/>
      </c>
      <c r="E3362" s="207"/>
      <c r="F3362" s="194"/>
      <c r="G3362" s="243"/>
      <c r="H3362" s="208"/>
      <c r="I3362" s="359"/>
      <c r="J3362" s="196"/>
      <c r="K3362" s="243"/>
      <c r="L3362" s="209"/>
      <c r="M3362" s="374"/>
      <c r="N3362" s="225" t="b">
        <f t="shared" si="727"/>
        <v>0</v>
      </c>
      <c r="O3362" s="36"/>
      <c r="P3362" s="36"/>
      <c r="Q3362" s="36"/>
      <c r="R3362" s="36"/>
    </row>
    <row r="3363" spans="1:18" s="8" customFormat="1" ht="16.5" hidden="1" customHeight="1" x14ac:dyDescent="0.35">
      <c r="A3363" s="122" t="str">
        <f>'SOW Units'!B392</f>
        <v>19-1.</v>
      </c>
      <c r="B3363" s="542" t="str">
        <f>IF('SOW Units'!C392="","",'SOW Units'!C392)</f>
        <v>Soil Source Removal Report</v>
      </c>
      <c r="C3363" s="543"/>
      <c r="D3363" s="57" t="str">
        <f>IF('SOW Units'!E392="","",'SOW Units'!E392)</f>
        <v>Per Report</v>
      </c>
      <c r="E3363" s="82">
        <f>'SOW Units'!O392</f>
        <v>0</v>
      </c>
      <c r="F3363" s="34">
        <f>'SOW Units'!G392</f>
        <v>1874.25</v>
      </c>
      <c r="G3363" s="244">
        <f t="shared" ref="G3363:G3388" si="728">$F3363*E3363</f>
        <v>0</v>
      </c>
      <c r="H3363" s="85">
        <v>0</v>
      </c>
      <c r="I3363" s="360">
        <f t="shared" ref="I3363:I3388" si="729">H3363*F3363</f>
        <v>0</v>
      </c>
      <c r="J3363" s="89">
        <v>0</v>
      </c>
      <c r="K3363" s="244">
        <f t="shared" si="724"/>
        <v>0</v>
      </c>
      <c r="L3363" s="93">
        <f t="shared" ref="L3363:L3388" si="730">E3363-H3363-J3363</f>
        <v>0</v>
      </c>
      <c r="M3363" s="375">
        <f t="shared" ref="M3363:M3388" si="731">G3363-I3363-K3363</f>
        <v>0</v>
      </c>
      <c r="N3363" s="225" t="b">
        <f t="shared" si="727"/>
        <v>0</v>
      </c>
      <c r="O3363" s="36"/>
      <c r="P3363" s="36"/>
      <c r="Q3363" s="36"/>
      <c r="R3363" s="36"/>
    </row>
    <row r="3364" spans="1:18" s="8" customFormat="1" ht="16.5" hidden="1" customHeight="1" x14ac:dyDescent="0.35">
      <c r="A3364" s="122" t="str">
        <f>'SOW Units'!B393</f>
        <v>19-3.</v>
      </c>
      <c r="B3364" s="542" t="str">
        <f>IF('SOW Units'!C393="","",'SOW Units'!C393)</f>
        <v>General Site Assessment Report</v>
      </c>
      <c r="C3364" s="543"/>
      <c r="D3364" s="57" t="str">
        <f>IF('SOW Units'!E393="","",'SOW Units'!E393)</f>
        <v>Per Report</v>
      </c>
      <c r="E3364" s="82">
        <f>'SOW Units'!O393</f>
        <v>0</v>
      </c>
      <c r="F3364" s="34">
        <f>'SOW Units'!G393</f>
        <v>3528</v>
      </c>
      <c r="G3364" s="244">
        <f t="shared" si="728"/>
        <v>0</v>
      </c>
      <c r="H3364" s="85">
        <v>0</v>
      </c>
      <c r="I3364" s="360">
        <f t="shared" si="729"/>
        <v>0</v>
      </c>
      <c r="J3364" s="89">
        <v>0</v>
      </c>
      <c r="K3364" s="244">
        <f t="shared" si="724"/>
        <v>0</v>
      </c>
      <c r="L3364" s="93">
        <f t="shared" si="730"/>
        <v>0</v>
      </c>
      <c r="M3364" s="375">
        <f t="shared" si="731"/>
        <v>0</v>
      </c>
      <c r="N3364" s="225" t="b">
        <f t="shared" si="727"/>
        <v>0</v>
      </c>
      <c r="O3364" s="36"/>
      <c r="P3364" s="36"/>
      <c r="Q3364" s="36"/>
      <c r="R3364" s="36"/>
    </row>
    <row r="3365" spans="1:18" s="8" customFormat="1" ht="16.5" hidden="1" customHeight="1" x14ac:dyDescent="0.35">
      <c r="A3365" s="122" t="str">
        <f>'SOW Units'!B394</f>
        <v>19-4.</v>
      </c>
      <c r="B3365" s="542" t="str">
        <f>IF('SOW Units'!C394="","",'SOW Units'!C394)</f>
        <v>Supplemental Site Assessment Report</v>
      </c>
      <c r="C3365" s="543"/>
      <c r="D3365" s="57" t="str">
        <f>IF('SOW Units'!E394="","",'SOW Units'!E394)</f>
        <v>Per Report</v>
      </c>
      <c r="E3365" s="82">
        <f>'SOW Units'!O394</f>
        <v>0</v>
      </c>
      <c r="F3365" s="34">
        <f>'SOW Units'!G394</f>
        <v>1458.6</v>
      </c>
      <c r="G3365" s="244">
        <f t="shared" si="728"/>
        <v>0</v>
      </c>
      <c r="H3365" s="85">
        <v>0</v>
      </c>
      <c r="I3365" s="360">
        <f t="shared" si="729"/>
        <v>0</v>
      </c>
      <c r="J3365" s="89">
        <v>0</v>
      </c>
      <c r="K3365" s="244">
        <f t="shared" si="724"/>
        <v>0</v>
      </c>
      <c r="L3365" s="93">
        <f t="shared" si="730"/>
        <v>0</v>
      </c>
      <c r="M3365" s="375">
        <f t="shared" si="731"/>
        <v>0</v>
      </c>
      <c r="N3365" s="225" t="b">
        <f t="shared" si="727"/>
        <v>0</v>
      </c>
      <c r="O3365" s="36"/>
      <c r="P3365" s="36"/>
      <c r="Q3365" s="36"/>
      <c r="R3365" s="36"/>
    </row>
    <row r="3366" spans="1:18" s="8" customFormat="1" ht="16.5" hidden="1" customHeight="1" x14ac:dyDescent="0.35">
      <c r="A3366" s="122" t="str">
        <f>'SOW Units'!B395</f>
        <v>19-5.</v>
      </c>
      <c r="B3366" s="542" t="str">
        <f>IF('SOW Units'!C395="","",'SOW Units'!C395)</f>
        <v>Receptor and Exposure Pathway Report</v>
      </c>
      <c r="C3366" s="543"/>
      <c r="D3366" s="57" t="str">
        <f>IF('SOW Units'!E395="","",'SOW Units'!E395)</f>
        <v>Per Report</v>
      </c>
      <c r="E3366" s="82">
        <f>'SOW Units'!O395</f>
        <v>0</v>
      </c>
      <c r="F3366" s="34">
        <f>'SOW Units'!G395</f>
        <v>972.4</v>
      </c>
      <c r="G3366" s="244">
        <f t="shared" si="728"/>
        <v>0</v>
      </c>
      <c r="H3366" s="85">
        <v>0</v>
      </c>
      <c r="I3366" s="360">
        <f t="shared" si="729"/>
        <v>0</v>
      </c>
      <c r="J3366" s="89">
        <v>0</v>
      </c>
      <c r="K3366" s="244">
        <f t="shared" si="724"/>
        <v>0</v>
      </c>
      <c r="L3366" s="93">
        <f t="shared" si="730"/>
        <v>0</v>
      </c>
      <c r="M3366" s="375">
        <f t="shared" si="731"/>
        <v>0</v>
      </c>
      <c r="N3366" s="225" t="b">
        <f t="shared" si="727"/>
        <v>0</v>
      </c>
      <c r="O3366" s="36"/>
      <c r="P3366" s="36"/>
      <c r="Q3366" s="36"/>
      <c r="R3366" s="36"/>
    </row>
    <row r="3367" spans="1:18" s="8" customFormat="1" ht="16.5" hidden="1" customHeight="1" x14ac:dyDescent="0.35">
      <c r="A3367" s="122" t="str">
        <f>'SOW Units'!B396</f>
        <v>19-6.</v>
      </c>
      <c r="B3367" s="542" t="str">
        <f>IF('SOW Units'!C396="","",'SOW Units'!C396)</f>
        <v>Level 2 Natural Attenuation Monitoring Plan</v>
      </c>
      <c r="C3367" s="543"/>
      <c r="D3367" s="57" t="str">
        <f>IF('SOW Units'!E396="","",'SOW Units'!E396)</f>
        <v>Per Plan</v>
      </c>
      <c r="E3367" s="82">
        <f>'SOW Units'!O396</f>
        <v>0</v>
      </c>
      <c r="F3367" s="34">
        <f>'SOW Units'!G396</f>
        <v>972.4</v>
      </c>
      <c r="G3367" s="244">
        <f t="shared" si="728"/>
        <v>0</v>
      </c>
      <c r="H3367" s="85">
        <v>0</v>
      </c>
      <c r="I3367" s="360">
        <f t="shared" si="729"/>
        <v>0</v>
      </c>
      <c r="J3367" s="89">
        <v>0</v>
      </c>
      <c r="K3367" s="244">
        <f t="shared" si="724"/>
        <v>0</v>
      </c>
      <c r="L3367" s="93">
        <f t="shared" si="730"/>
        <v>0</v>
      </c>
      <c r="M3367" s="375">
        <f t="shared" si="731"/>
        <v>0</v>
      </c>
      <c r="N3367" s="225" t="b">
        <f t="shared" si="727"/>
        <v>0</v>
      </c>
      <c r="O3367" s="36"/>
      <c r="P3367" s="36"/>
      <c r="Q3367" s="36"/>
      <c r="R3367" s="36"/>
    </row>
    <row r="3368" spans="1:18" s="8" customFormat="1" ht="16.5" hidden="1" customHeight="1" x14ac:dyDescent="0.35">
      <c r="A3368" s="122" t="str">
        <f>'SOW Units'!B397</f>
        <v>19-7.</v>
      </c>
      <c r="B3368" s="542" t="str">
        <f>IF('SOW Units'!C397="","",'SOW Units'!C397)</f>
        <v xml:space="preserve">Natural Attenuation or Post RA Monitoring Report, Quarterly or Non-Annual </v>
      </c>
      <c r="C3368" s="543"/>
      <c r="D3368" s="57" t="str">
        <f>IF('SOW Units'!E397="","",'SOW Units'!E397)</f>
        <v>Per Report</v>
      </c>
      <c r="E3368" s="82">
        <f>'SOW Units'!O397</f>
        <v>0</v>
      </c>
      <c r="F3368" s="34">
        <f>'SOW Units'!G397</f>
        <v>632.04999999999995</v>
      </c>
      <c r="G3368" s="244">
        <f t="shared" si="728"/>
        <v>0</v>
      </c>
      <c r="H3368" s="85">
        <v>0</v>
      </c>
      <c r="I3368" s="360">
        <f t="shared" si="729"/>
        <v>0</v>
      </c>
      <c r="J3368" s="89">
        <v>0</v>
      </c>
      <c r="K3368" s="244">
        <f t="shared" ref="K3368:K3431" si="732">$F3368*J3368</f>
        <v>0</v>
      </c>
      <c r="L3368" s="93">
        <f t="shared" si="730"/>
        <v>0</v>
      </c>
      <c r="M3368" s="375">
        <f t="shared" si="731"/>
        <v>0</v>
      </c>
      <c r="N3368" s="225" t="b">
        <f t="shared" si="727"/>
        <v>0</v>
      </c>
      <c r="O3368" s="36"/>
      <c r="P3368" s="36"/>
      <c r="Q3368" s="36"/>
      <c r="R3368" s="36"/>
    </row>
    <row r="3369" spans="1:18" s="8" customFormat="1" ht="16.5" hidden="1" customHeight="1" x14ac:dyDescent="0.35">
      <c r="A3369" s="122" t="str">
        <f>'SOW Units'!B398</f>
        <v>19-8.</v>
      </c>
      <c r="B3369" s="542" t="str">
        <f>IF('SOW Units'!C398="","",'SOW Units'!C398)</f>
        <v xml:space="preserve">Natural Attenuation or Post RA Monitoring Report, Annual </v>
      </c>
      <c r="C3369" s="543"/>
      <c r="D3369" s="57" t="str">
        <f>IF('SOW Units'!E398="","",'SOW Units'!E398)</f>
        <v>Per Report</v>
      </c>
      <c r="E3369" s="82">
        <f>'SOW Units'!O398</f>
        <v>0</v>
      </c>
      <c r="F3369" s="34">
        <f>'SOW Units'!G398</f>
        <v>1458.6</v>
      </c>
      <c r="G3369" s="244">
        <f t="shared" si="728"/>
        <v>0</v>
      </c>
      <c r="H3369" s="85">
        <v>0</v>
      </c>
      <c r="I3369" s="360">
        <f t="shared" si="729"/>
        <v>0</v>
      </c>
      <c r="J3369" s="89">
        <v>0</v>
      </c>
      <c r="K3369" s="244">
        <f t="shared" si="732"/>
        <v>0</v>
      </c>
      <c r="L3369" s="93">
        <f t="shared" si="730"/>
        <v>0</v>
      </c>
      <c r="M3369" s="375">
        <f t="shared" si="731"/>
        <v>0</v>
      </c>
      <c r="N3369" s="225" t="b">
        <f t="shared" si="727"/>
        <v>0</v>
      </c>
      <c r="O3369" s="36"/>
      <c r="P3369" s="36"/>
      <c r="Q3369" s="36"/>
      <c r="R3369" s="36"/>
    </row>
    <row r="3370" spans="1:18" s="8" customFormat="1" ht="16.5" hidden="1" customHeight="1" x14ac:dyDescent="0.35">
      <c r="A3370" s="122" t="str">
        <f>'SOW Units'!B399</f>
        <v>19-9.</v>
      </c>
      <c r="B3370" s="542" t="str">
        <f>IF('SOW Units'!C399="","",'SOW Units'!C399)</f>
        <v>Pilot Test Plan</v>
      </c>
      <c r="C3370" s="543"/>
      <c r="D3370" s="57" t="str">
        <f>IF('SOW Units'!E399="","",'SOW Units'!E399)</f>
        <v>Per Plan</v>
      </c>
      <c r="E3370" s="82">
        <f>'SOW Units'!O399</f>
        <v>0</v>
      </c>
      <c r="F3370" s="34">
        <f>'SOW Units'!G399</f>
        <v>862.99</v>
      </c>
      <c r="G3370" s="244">
        <f t="shared" si="728"/>
        <v>0</v>
      </c>
      <c r="H3370" s="85">
        <v>0</v>
      </c>
      <c r="I3370" s="360">
        <f t="shared" si="729"/>
        <v>0</v>
      </c>
      <c r="J3370" s="89">
        <v>0</v>
      </c>
      <c r="K3370" s="244">
        <f t="shared" si="732"/>
        <v>0</v>
      </c>
      <c r="L3370" s="93">
        <f t="shared" si="730"/>
        <v>0</v>
      </c>
      <c r="M3370" s="375">
        <f t="shared" si="731"/>
        <v>0</v>
      </c>
      <c r="N3370" s="225" t="b">
        <f t="shared" si="727"/>
        <v>0</v>
      </c>
      <c r="O3370" s="36"/>
      <c r="P3370" s="36"/>
      <c r="Q3370" s="36"/>
      <c r="R3370" s="36"/>
    </row>
    <row r="3371" spans="1:18" s="8" customFormat="1" ht="16.5" hidden="1" customHeight="1" x14ac:dyDescent="0.35">
      <c r="A3371" s="122" t="str">
        <f>'SOW Units'!B400</f>
        <v>19-10.</v>
      </c>
      <c r="B3371" s="542" t="str">
        <f>IF('SOW Units'!C400="","",'SOW Units'!C400)</f>
        <v>Pilot Test Report</v>
      </c>
      <c r="C3371" s="543"/>
      <c r="D3371" s="57" t="str">
        <f>IF('SOW Units'!E400="","",'SOW Units'!E400)</f>
        <v>Per Report</v>
      </c>
      <c r="E3371" s="82">
        <f>'SOW Units'!O400</f>
        <v>0</v>
      </c>
      <c r="F3371" s="34">
        <f>'SOW Units'!G400</f>
        <v>1519.37</v>
      </c>
      <c r="G3371" s="244">
        <f t="shared" si="728"/>
        <v>0</v>
      </c>
      <c r="H3371" s="85">
        <v>0</v>
      </c>
      <c r="I3371" s="360">
        <f t="shared" si="729"/>
        <v>0</v>
      </c>
      <c r="J3371" s="89">
        <v>0</v>
      </c>
      <c r="K3371" s="244">
        <f t="shared" si="732"/>
        <v>0</v>
      </c>
      <c r="L3371" s="93">
        <f t="shared" si="730"/>
        <v>0</v>
      </c>
      <c r="M3371" s="375">
        <f t="shared" si="731"/>
        <v>0</v>
      </c>
      <c r="N3371" s="225" t="b">
        <f t="shared" si="727"/>
        <v>0</v>
      </c>
      <c r="O3371" s="36"/>
      <c r="P3371" s="36"/>
      <c r="Q3371" s="36"/>
      <c r="R3371" s="36"/>
    </row>
    <row r="3372" spans="1:18" s="8" customFormat="1" ht="16.5" hidden="1" customHeight="1" x14ac:dyDescent="0.35">
      <c r="A3372" s="122" t="str">
        <f>'SOW Units'!B401</f>
        <v>19-11.</v>
      </c>
      <c r="B3372" s="542" t="str">
        <f>IF('SOW Units'!C401="","",'SOW Units'!C401)</f>
        <v>Level 1 Remedial Action Plan</v>
      </c>
      <c r="C3372" s="543"/>
      <c r="D3372" s="57" t="str">
        <f>IF('SOW Units'!E401="","",'SOW Units'!E401)</f>
        <v>Per Plan</v>
      </c>
      <c r="E3372" s="82">
        <f>'SOW Units'!O401</f>
        <v>0</v>
      </c>
      <c r="F3372" s="34">
        <f>'SOW Units'!G401</f>
        <v>12276.61</v>
      </c>
      <c r="G3372" s="244">
        <f t="shared" si="728"/>
        <v>0</v>
      </c>
      <c r="H3372" s="85">
        <v>0</v>
      </c>
      <c r="I3372" s="360">
        <f t="shared" si="729"/>
        <v>0</v>
      </c>
      <c r="J3372" s="89">
        <v>0</v>
      </c>
      <c r="K3372" s="244">
        <f t="shared" si="732"/>
        <v>0</v>
      </c>
      <c r="L3372" s="93">
        <f t="shared" si="730"/>
        <v>0</v>
      </c>
      <c r="M3372" s="375">
        <f t="shared" si="731"/>
        <v>0</v>
      </c>
      <c r="N3372" s="225" t="b">
        <f t="shared" si="727"/>
        <v>0</v>
      </c>
      <c r="O3372" s="36"/>
      <c r="P3372" s="36"/>
      <c r="Q3372" s="36"/>
      <c r="R3372" s="36"/>
    </row>
    <row r="3373" spans="1:18" s="8" customFormat="1" ht="16.5" hidden="1" customHeight="1" x14ac:dyDescent="0.35">
      <c r="A3373" s="122" t="str">
        <f>'SOW Units'!B402</f>
        <v>19-12.</v>
      </c>
      <c r="B3373" s="542" t="str">
        <f>IF('SOW Units'!C402="","",'SOW Units'!C402)</f>
        <v>Level 2 Remedial Action Plan</v>
      </c>
      <c r="C3373" s="543"/>
      <c r="D3373" s="57" t="str">
        <f>IF('SOW Units'!E402="","",'SOW Units'!E402)</f>
        <v>Per Plan</v>
      </c>
      <c r="E3373" s="82">
        <f>'SOW Units'!O402</f>
        <v>0</v>
      </c>
      <c r="F3373" s="34">
        <f>'SOW Units'!G402</f>
        <v>16652.43</v>
      </c>
      <c r="G3373" s="244">
        <f t="shared" si="728"/>
        <v>0</v>
      </c>
      <c r="H3373" s="85">
        <v>0</v>
      </c>
      <c r="I3373" s="360">
        <f t="shared" si="729"/>
        <v>0</v>
      </c>
      <c r="J3373" s="89">
        <v>0</v>
      </c>
      <c r="K3373" s="244">
        <f t="shared" si="732"/>
        <v>0</v>
      </c>
      <c r="L3373" s="93">
        <f t="shared" si="730"/>
        <v>0</v>
      </c>
      <c r="M3373" s="375">
        <f t="shared" si="731"/>
        <v>0</v>
      </c>
      <c r="N3373" s="225" t="b">
        <f t="shared" si="727"/>
        <v>0</v>
      </c>
      <c r="O3373" s="36"/>
      <c r="P3373" s="36"/>
      <c r="Q3373" s="36"/>
      <c r="R3373" s="36"/>
    </row>
    <row r="3374" spans="1:18" s="8" customFormat="1" ht="16.5" hidden="1" customHeight="1" x14ac:dyDescent="0.35">
      <c r="A3374" s="122" t="str">
        <f>'SOW Units'!B403</f>
        <v>19-13.</v>
      </c>
      <c r="B3374" s="542" t="str">
        <f>IF('SOW Units'!C403="","",'SOW Units'!C403)</f>
        <v>Level 1 Limited Scope Remedial Action Plan or RAP Modification Plan</v>
      </c>
      <c r="C3374" s="543"/>
      <c r="D3374" s="57" t="str">
        <f>IF('SOW Units'!E403="","",'SOW Units'!E403)</f>
        <v>Per Plan</v>
      </c>
      <c r="E3374" s="82">
        <f>'SOW Units'!O403</f>
        <v>0</v>
      </c>
      <c r="F3374" s="34">
        <f>'SOW Units'!G403</f>
        <v>1701.7</v>
      </c>
      <c r="G3374" s="244">
        <f t="shared" si="728"/>
        <v>0</v>
      </c>
      <c r="H3374" s="85">
        <v>0</v>
      </c>
      <c r="I3374" s="360">
        <f t="shared" si="729"/>
        <v>0</v>
      </c>
      <c r="J3374" s="89">
        <v>0</v>
      </c>
      <c r="K3374" s="244">
        <f t="shared" si="732"/>
        <v>0</v>
      </c>
      <c r="L3374" s="93">
        <f t="shared" si="730"/>
        <v>0</v>
      </c>
      <c r="M3374" s="375">
        <f t="shared" si="731"/>
        <v>0</v>
      </c>
      <c r="N3374" s="225" t="b">
        <f t="shared" si="727"/>
        <v>0</v>
      </c>
      <c r="O3374" s="36"/>
      <c r="P3374" s="36"/>
      <c r="Q3374" s="36"/>
      <c r="R3374" s="36"/>
    </row>
    <row r="3375" spans="1:18" s="8" customFormat="1" ht="16.5" hidden="1" customHeight="1" x14ac:dyDescent="0.35">
      <c r="A3375" s="122" t="str">
        <f>'SOW Units'!B404</f>
        <v>19-14.</v>
      </c>
      <c r="B3375" s="542" t="str">
        <f>IF('SOW Units'!C404="","",'SOW Units'!C404)</f>
        <v>Level 2 Limited Scope Remedial Action Plan or RAP Modification Plan</v>
      </c>
      <c r="C3375" s="543"/>
      <c r="D3375" s="57" t="str">
        <f>IF('SOW Units'!E404="","",'SOW Units'!E404)</f>
        <v>Per Plan</v>
      </c>
      <c r="E3375" s="82">
        <f>'SOW Units'!O404</f>
        <v>0</v>
      </c>
      <c r="F3375" s="34">
        <f>'SOW Units'!G404</f>
        <v>3038.76</v>
      </c>
      <c r="G3375" s="244">
        <f t="shared" si="728"/>
        <v>0</v>
      </c>
      <c r="H3375" s="85">
        <v>0</v>
      </c>
      <c r="I3375" s="360">
        <f t="shared" si="729"/>
        <v>0</v>
      </c>
      <c r="J3375" s="89">
        <v>0</v>
      </c>
      <c r="K3375" s="244">
        <f t="shared" si="732"/>
        <v>0</v>
      </c>
      <c r="L3375" s="93">
        <f t="shared" si="730"/>
        <v>0</v>
      </c>
      <c r="M3375" s="375">
        <f t="shared" si="731"/>
        <v>0</v>
      </c>
      <c r="N3375" s="225" t="b">
        <f t="shared" si="727"/>
        <v>0</v>
      </c>
      <c r="O3375" s="36"/>
      <c r="P3375" s="36"/>
      <c r="Q3375" s="36"/>
      <c r="R3375" s="36"/>
    </row>
    <row r="3376" spans="1:18" s="8" customFormat="1" ht="16.5" hidden="1" customHeight="1" x14ac:dyDescent="0.35">
      <c r="A3376" s="122" t="str">
        <f>'SOW Units'!B405</f>
        <v>19-15.</v>
      </c>
      <c r="B3376" s="542" t="str">
        <f>IF('SOW Units'!C405="","",'SOW Units'!C405)</f>
        <v>Level 3 Limited Scope Remedial Action Plan or RAP Modification Plan</v>
      </c>
      <c r="C3376" s="543"/>
      <c r="D3376" s="57" t="str">
        <f>IF('SOW Units'!E405="","",'SOW Units'!E405)</f>
        <v>Per Plan</v>
      </c>
      <c r="E3376" s="82">
        <f>'SOW Units'!O405</f>
        <v>0</v>
      </c>
      <c r="F3376" s="34">
        <f>'SOW Units'!G405</f>
        <v>5440.83</v>
      </c>
      <c r="G3376" s="244">
        <f t="shared" si="728"/>
        <v>0</v>
      </c>
      <c r="H3376" s="85">
        <v>0</v>
      </c>
      <c r="I3376" s="360">
        <f t="shared" si="729"/>
        <v>0</v>
      </c>
      <c r="J3376" s="89">
        <v>0</v>
      </c>
      <c r="K3376" s="244">
        <f t="shared" si="732"/>
        <v>0</v>
      </c>
      <c r="L3376" s="93">
        <f t="shared" si="730"/>
        <v>0</v>
      </c>
      <c r="M3376" s="375">
        <f t="shared" si="731"/>
        <v>0</v>
      </c>
      <c r="N3376" s="225" t="b">
        <f t="shared" si="727"/>
        <v>0</v>
      </c>
      <c r="O3376" s="36"/>
      <c r="P3376" s="36"/>
      <c r="Q3376" s="36"/>
      <c r="R3376" s="36"/>
    </row>
    <row r="3377" spans="1:18" s="8" customFormat="1" ht="16.5" hidden="1" customHeight="1" x14ac:dyDescent="0.35">
      <c r="A3377" s="122" t="str">
        <f>'SOW Units'!B406</f>
        <v>19-16.</v>
      </c>
      <c r="B3377" s="542" t="str">
        <f>IF('SOW Units'!C406="","",'SOW Units'!C406)</f>
        <v>Level 4 Limited Scope Remedial Action Plan or RAP Modification Plan</v>
      </c>
      <c r="C3377" s="543"/>
      <c r="D3377" s="57" t="str">
        <f>IF('SOW Units'!E406="","",'SOW Units'!E406)</f>
        <v>Per Plan</v>
      </c>
      <c r="E3377" s="82">
        <f>'SOW Units'!O406</f>
        <v>0</v>
      </c>
      <c r="F3377" s="34">
        <f>'SOW Units'!G406</f>
        <v>8682.18</v>
      </c>
      <c r="G3377" s="244">
        <f t="shared" si="728"/>
        <v>0</v>
      </c>
      <c r="H3377" s="85">
        <v>0</v>
      </c>
      <c r="I3377" s="360">
        <f t="shared" si="729"/>
        <v>0</v>
      </c>
      <c r="J3377" s="89">
        <v>0</v>
      </c>
      <c r="K3377" s="244">
        <f t="shared" si="732"/>
        <v>0</v>
      </c>
      <c r="L3377" s="93">
        <f t="shared" si="730"/>
        <v>0</v>
      </c>
      <c r="M3377" s="375">
        <f t="shared" si="731"/>
        <v>0</v>
      </c>
      <c r="N3377" s="225" t="b">
        <f t="shared" si="727"/>
        <v>0</v>
      </c>
      <c r="O3377" s="36"/>
      <c r="P3377" s="36"/>
      <c r="Q3377" s="36"/>
      <c r="R3377" s="36"/>
    </row>
    <row r="3378" spans="1:18" s="8" customFormat="1" ht="16.5" hidden="1" customHeight="1" x14ac:dyDescent="0.35">
      <c r="A3378" s="122" t="str">
        <f>'SOW Units'!B407</f>
        <v>19-17.</v>
      </c>
      <c r="B3378" s="542" t="str">
        <f>IF('SOW Units'!C407="","",'SOW Units'!C407)</f>
        <v>Construction Drawings and Specs Report</v>
      </c>
      <c r="C3378" s="543"/>
      <c r="D3378" s="57" t="str">
        <f>IF('SOW Units'!E407="","",'SOW Units'!E407)</f>
        <v>Per Report</v>
      </c>
      <c r="E3378" s="82">
        <f>'SOW Units'!O407</f>
        <v>0</v>
      </c>
      <c r="F3378" s="34">
        <f>'SOW Units'!G407</f>
        <v>3889.62</v>
      </c>
      <c r="G3378" s="244">
        <f t="shared" si="728"/>
        <v>0</v>
      </c>
      <c r="H3378" s="85">
        <v>0</v>
      </c>
      <c r="I3378" s="360">
        <f t="shared" si="729"/>
        <v>0</v>
      </c>
      <c r="J3378" s="89">
        <v>0</v>
      </c>
      <c r="K3378" s="244">
        <f t="shared" si="732"/>
        <v>0</v>
      </c>
      <c r="L3378" s="93">
        <f t="shared" si="730"/>
        <v>0</v>
      </c>
      <c r="M3378" s="375">
        <f t="shared" si="731"/>
        <v>0</v>
      </c>
      <c r="N3378" s="225" t="b">
        <f t="shared" si="727"/>
        <v>0</v>
      </c>
      <c r="O3378" s="36"/>
      <c r="P3378" s="36"/>
      <c r="Q3378" s="36"/>
      <c r="R3378" s="36"/>
    </row>
    <row r="3379" spans="1:18" s="8" customFormat="1" ht="16.5" hidden="1" customHeight="1" x14ac:dyDescent="0.35">
      <c r="A3379" s="122" t="str">
        <f>'SOW Units'!B408</f>
        <v>19-18.</v>
      </c>
      <c r="B3379" s="542" t="str">
        <f>IF('SOW Units'!C408="","",'SOW Units'!C408)</f>
        <v>As-Built Drawings (P.E. Sealed red lined modifications)</v>
      </c>
      <c r="C3379" s="543"/>
      <c r="D3379" s="57" t="str">
        <f>IF('SOW Units'!E408="","",'SOW Units'!E408)</f>
        <v>Per Drawings</v>
      </c>
      <c r="E3379" s="82">
        <f>'SOW Units'!O408</f>
        <v>0</v>
      </c>
      <c r="F3379" s="34">
        <f>'SOW Units'!G408</f>
        <v>900</v>
      </c>
      <c r="G3379" s="244">
        <f t="shared" si="728"/>
        <v>0</v>
      </c>
      <c r="H3379" s="85">
        <v>0</v>
      </c>
      <c r="I3379" s="360">
        <f t="shared" si="729"/>
        <v>0</v>
      </c>
      <c r="J3379" s="89">
        <v>0</v>
      </c>
      <c r="K3379" s="244">
        <f t="shared" si="732"/>
        <v>0</v>
      </c>
      <c r="L3379" s="93">
        <f t="shared" si="730"/>
        <v>0</v>
      </c>
      <c r="M3379" s="375">
        <f t="shared" si="731"/>
        <v>0</v>
      </c>
      <c r="N3379" s="225" t="b">
        <f t="shared" si="727"/>
        <v>0</v>
      </c>
      <c r="O3379" s="36"/>
      <c r="P3379" s="36"/>
      <c r="Q3379" s="36"/>
      <c r="R3379" s="36"/>
    </row>
    <row r="3380" spans="1:18" s="8" customFormat="1" ht="16.5" hidden="1" customHeight="1" x14ac:dyDescent="0.35">
      <c r="A3380" s="122" t="str">
        <f>'SOW Units'!B409</f>
        <v>19-19.</v>
      </c>
      <c r="B3380" s="542" t="str">
        <f>IF('SOW Units'!C409="","",'SOW Units'!C409)</f>
        <v xml:space="preserve">Remedial Action Startup Report </v>
      </c>
      <c r="C3380" s="543"/>
      <c r="D3380" s="57" t="str">
        <f>IF('SOW Units'!E409="","",'SOW Units'!E409)</f>
        <v>Per Report</v>
      </c>
      <c r="E3380" s="82">
        <f>'SOW Units'!O409</f>
        <v>0</v>
      </c>
      <c r="F3380" s="34">
        <f>'SOW Units'!G409</f>
        <v>2535.75</v>
      </c>
      <c r="G3380" s="244">
        <f t="shared" si="728"/>
        <v>0</v>
      </c>
      <c r="H3380" s="85">
        <v>0</v>
      </c>
      <c r="I3380" s="360">
        <f t="shared" si="729"/>
        <v>0</v>
      </c>
      <c r="J3380" s="89">
        <v>0</v>
      </c>
      <c r="K3380" s="244">
        <f t="shared" si="732"/>
        <v>0</v>
      </c>
      <c r="L3380" s="93">
        <f t="shared" si="730"/>
        <v>0</v>
      </c>
      <c r="M3380" s="375">
        <f t="shared" si="731"/>
        <v>0</v>
      </c>
      <c r="N3380" s="225" t="b">
        <f t="shared" si="727"/>
        <v>0</v>
      </c>
      <c r="O3380" s="36"/>
      <c r="P3380" s="36"/>
      <c r="Q3380" s="36"/>
      <c r="R3380" s="36"/>
    </row>
    <row r="3381" spans="1:18" s="8" customFormat="1" ht="16.5" hidden="1" customHeight="1" x14ac:dyDescent="0.35">
      <c r="A3381" s="122" t="str">
        <f>'SOW Units'!B410</f>
        <v>19-20.</v>
      </c>
      <c r="B3381" s="542" t="str">
        <f>IF('SOW Units'!C410="","",'SOW Units'!C410)</f>
        <v>Letter/NPDES Report</v>
      </c>
      <c r="C3381" s="543"/>
      <c r="D3381" s="57" t="str">
        <f>IF('SOW Units'!E410="","",'SOW Units'!E410)</f>
        <v>Per Report</v>
      </c>
      <c r="E3381" s="82">
        <f>'SOW Units'!O410</f>
        <v>0</v>
      </c>
      <c r="F3381" s="34">
        <f>'SOW Units'!G410</f>
        <v>316.02</v>
      </c>
      <c r="G3381" s="244">
        <f t="shared" si="728"/>
        <v>0</v>
      </c>
      <c r="H3381" s="85">
        <v>0</v>
      </c>
      <c r="I3381" s="360">
        <f t="shared" si="729"/>
        <v>0</v>
      </c>
      <c r="J3381" s="89">
        <v>0</v>
      </c>
      <c r="K3381" s="244">
        <f t="shared" si="732"/>
        <v>0</v>
      </c>
      <c r="L3381" s="93">
        <f t="shared" si="730"/>
        <v>0</v>
      </c>
      <c r="M3381" s="375">
        <f t="shared" si="731"/>
        <v>0</v>
      </c>
      <c r="N3381" s="225" t="b">
        <f t="shared" si="727"/>
        <v>0</v>
      </c>
      <c r="O3381" s="36"/>
      <c r="P3381" s="36"/>
      <c r="Q3381" s="36"/>
      <c r="R3381" s="36"/>
    </row>
    <row r="3382" spans="1:18" s="8" customFormat="1" ht="16.5" hidden="1" customHeight="1" x14ac:dyDescent="0.35">
      <c r="A3382" s="122" t="str">
        <f>'SOW Units'!B411</f>
        <v>19-21.</v>
      </c>
      <c r="B3382" s="542" t="str">
        <f>IF('SOW Units'!C411="","",'SOW Units'!C411)</f>
        <v xml:space="preserve">Operation &amp; Maintenance Report, Quarterly or Non-Annual </v>
      </c>
      <c r="C3382" s="543"/>
      <c r="D3382" s="57" t="str">
        <f>IF('SOW Units'!E411="","",'SOW Units'!E411)</f>
        <v>Per Report</v>
      </c>
      <c r="E3382" s="82">
        <f>'SOW Units'!O411</f>
        <v>0</v>
      </c>
      <c r="F3382" s="34">
        <f>'SOW Units'!G411</f>
        <v>1764</v>
      </c>
      <c r="G3382" s="244">
        <f t="shared" si="728"/>
        <v>0</v>
      </c>
      <c r="H3382" s="85">
        <v>0</v>
      </c>
      <c r="I3382" s="360">
        <f t="shared" si="729"/>
        <v>0</v>
      </c>
      <c r="J3382" s="89">
        <v>0</v>
      </c>
      <c r="K3382" s="244">
        <f t="shared" si="732"/>
        <v>0</v>
      </c>
      <c r="L3382" s="93">
        <f t="shared" si="730"/>
        <v>0</v>
      </c>
      <c r="M3382" s="375">
        <f t="shared" si="731"/>
        <v>0</v>
      </c>
      <c r="N3382" s="225" t="b">
        <f t="shared" si="727"/>
        <v>0</v>
      </c>
      <c r="O3382" s="36"/>
      <c r="P3382" s="36"/>
      <c r="Q3382" s="36"/>
      <c r="R3382" s="36"/>
    </row>
    <row r="3383" spans="1:18" s="8" customFormat="1" ht="16.5" hidden="1" customHeight="1" x14ac:dyDescent="0.35">
      <c r="A3383" s="122" t="str">
        <f>'SOW Units'!B412</f>
        <v>19-22.</v>
      </c>
      <c r="B3383" s="542" t="str">
        <f>IF('SOW Units'!C412="","",'SOW Units'!C412)</f>
        <v xml:space="preserve">Operation &amp; Maintenance Annual Report </v>
      </c>
      <c r="C3383" s="543"/>
      <c r="D3383" s="57" t="str">
        <f>IF('SOW Units'!E412="","",'SOW Units'!E412)</f>
        <v>Per Report</v>
      </c>
      <c r="E3383" s="82">
        <f>'SOW Units'!O412</f>
        <v>0</v>
      </c>
      <c r="F3383" s="34">
        <f>'SOW Units'!G412</f>
        <v>3307.5</v>
      </c>
      <c r="G3383" s="244">
        <f t="shared" si="728"/>
        <v>0</v>
      </c>
      <c r="H3383" s="85">
        <v>0</v>
      </c>
      <c r="I3383" s="360">
        <f t="shared" si="729"/>
        <v>0</v>
      </c>
      <c r="J3383" s="89">
        <v>0</v>
      </c>
      <c r="K3383" s="244">
        <f t="shared" si="732"/>
        <v>0</v>
      </c>
      <c r="L3383" s="93">
        <f t="shared" si="730"/>
        <v>0</v>
      </c>
      <c r="M3383" s="375">
        <f t="shared" si="731"/>
        <v>0</v>
      </c>
      <c r="N3383" s="225" t="b">
        <f t="shared" si="727"/>
        <v>0</v>
      </c>
      <c r="O3383" s="36"/>
      <c r="P3383" s="36"/>
      <c r="Q3383" s="36"/>
      <c r="R3383" s="36"/>
    </row>
    <row r="3384" spans="1:18" s="8" customFormat="1" ht="16.5" hidden="1" customHeight="1" x14ac:dyDescent="0.35">
      <c r="A3384" s="122" t="str">
        <f>'SOW Units'!B413</f>
        <v>19-23.</v>
      </c>
      <c r="B3384" s="542" t="str">
        <f>IF('SOW Units'!C413="","",'SOW Units'!C413)</f>
        <v>Remedial Action General Report</v>
      </c>
      <c r="C3384" s="543"/>
      <c r="D3384" s="57" t="str">
        <f>IF('SOW Units'!E413="","",'SOW Units'!E413)</f>
        <v>Per Report</v>
      </c>
      <c r="E3384" s="82">
        <f>'SOW Units'!O413</f>
        <v>0</v>
      </c>
      <c r="F3384" s="34">
        <f>'SOW Units'!G413</f>
        <v>1215.5</v>
      </c>
      <c r="G3384" s="244">
        <f t="shared" si="728"/>
        <v>0</v>
      </c>
      <c r="H3384" s="85">
        <v>0</v>
      </c>
      <c r="I3384" s="360">
        <f t="shared" si="729"/>
        <v>0</v>
      </c>
      <c r="J3384" s="89">
        <v>0</v>
      </c>
      <c r="K3384" s="244">
        <f t="shared" si="732"/>
        <v>0</v>
      </c>
      <c r="L3384" s="93">
        <f t="shared" si="730"/>
        <v>0</v>
      </c>
      <c r="M3384" s="375">
        <f t="shared" si="731"/>
        <v>0</v>
      </c>
      <c r="N3384" s="225" t="b">
        <f t="shared" si="727"/>
        <v>0</v>
      </c>
      <c r="O3384" s="36"/>
      <c r="P3384" s="36"/>
      <c r="Q3384" s="36"/>
      <c r="R3384" s="36"/>
    </row>
    <row r="3385" spans="1:18" s="8" customFormat="1" ht="16.5" hidden="1" customHeight="1" x14ac:dyDescent="0.35">
      <c r="A3385" s="122" t="str">
        <f>'SOW Units'!B414</f>
        <v>19-24.</v>
      </c>
      <c r="B3385" s="542" t="str">
        <f>IF('SOW Units'!C414="","",'SOW Units'!C414)</f>
        <v>Remedial Action Interim Report</v>
      </c>
      <c r="C3385" s="543"/>
      <c r="D3385" s="57" t="str">
        <f>IF('SOW Units'!E414="","",'SOW Units'!E414)</f>
        <v>Per Report</v>
      </c>
      <c r="E3385" s="82">
        <f>'SOW Units'!O414</f>
        <v>0</v>
      </c>
      <c r="F3385" s="34">
        <f>'SOW Units'!G414</f>
        <v>632.04999999999995</v>
      </c>
      <c r="G3385" s="244">
        <f t="shared" si="728"/>
        <v>0</v>
      </c>
      <c r="H3385" s="85">
        <v>0</v>
      </c>
      <c r="I3385" s="360">
        <f t="shared" si="729"/>
        <v>0</v>
      </c>
      <c r="J3385" s="89">
        <v>0</v>
      </c>
      <c r="K3385" s="244">
        <f t="shared" si="732"/>
        <v>0</v>
      </c>
      <c r="L3385" s="93">
        <f t="shared" si="730"/>
        <v>0</v>
      </c>
      <c r="M3385" s="375">
        <f t="shared" si="731"/>
        <v>0</v>
      </c>
      <c r="N3385" s="225" t="b">
        <f t="shared" si="727"/>
        <v>0</v>
      </c>
      <c r="O3385" s="36"/>
      <c r="P3385" s="36"/>
      <c r="Q3385" s="36"/>
      <c r="R3385" s="36"/>
    </row>
    <row r="3386" spans="1:18" s="8" customFormat="1" ht="16.5" hidden="1" customHeight="1" x14ac:dyDescent="0.35">
      <c r="A3386" s="122" t="str">
        <f>'SOW Units'!B415</f>
        <v>19-25.</v>
      </c>
      <c r="B3386" s="542" t="str">
        <f>IF('SOW Units'!C415="","",'SOW Units'!C415)</f>
        <v xml:space="preserve">Free Product Recovery Report </v>
      </c>
      <c r="C3386" s="543"/>
      <c r="D3386" s="57" t="str">
        <f>IF('SOW Units'!E415="","",'SOW Units'!E415)</f>
        <v>Per Report</v>
      </c>
      <c r="E3386" s="82">
        <f>'SOW Units'!O415</f>
        <v>0</v>
      </c>
      <c r="F3386" s="34">
        <f>'SOW Units'!G415</f>
        <v>468.56</v>
      </c>
      <c r="G3386" s="244">
        <f t="shared" si="728"/>
        <v>0</v>
      </c>
      <c r="H3386" s="85">
        <v>0</v>
      </c>
      <c r="I3386" s="360">
        <f t="shared" si="729"/>
        <v>0</v>
      </c>
      <c r="J3386" s="89">
        <v>0</v>
      </c>
      <c r="K3386" s="244">
        <f t="shared" si="732"/>
        <v>0</v>
      </c>
      <c r="L3386" s="93">
        <f t="shared" si="730"/>
        <v>0</v>
      </c>
      <c r="M3386" s="375">
        <f t="shared" si="731"/>
        <v>0</v>
      </c>
      <c r="N3386" s="225" t="b">
        <f t="shared" si="727"/>
        <v>0</v>
      </c>
      <c r="O3386" s="36"/>
      <c r="P3386" s="36"/>
      <c r="Q3386" s="36"/>
      <c r="R3386" s="36"/>
    </row>
    <row r="3387" spans="1:18" s="8" customFormat="1" ht="16.5" hidden="1" customHeight="1" x14ac:dyDescent="0.35">
      <c r="A3387" s="122" t="str">
        <f>'SOW Units'!B416</f>
        <v>19-26.</v>
      </c>
      <c r="B3387" s="542" t="str">
        <f>IF('SOW Units'!C416="","",'SOW Units'!C416)</f>
        <v xml:space="preserve">Well Abandonment/Site Restoration Report </v>
      </c>
      <c r="C3387" s="543"/>
      <c r="D3387" s="57" t="str">
        <f>IF('SOW Units'!E416="","",'SOW Units'!E416)</f>
        <v>Per Report</v>
      </c>
      <c r="E3387" s="82">
        <f>'SOW Units'!O416</f>
        <v>0</v>
      </c>
      <c r="F3387" s="34">
        <f>'SOW Units'!G416</f>
        <v>273.48</v>
      </c>
      <c r="G3387" s="244">
        <f t="shared" si="728"/>
        <v>0</v>
      </c>
      <c r="H3387" s="85">
        <v>0</v>
      </c>
      <c r="I3387" s="360">
        <f t="shared" si="729"/>
        <v>0</v>
      </c>
      <c r="J3387" s="89">
        <v>0</v>
      </c>
      <c r="K3387" s="244">
        <f t="shared" si="732"/>
        <v>0</v>
      </c>
      <c r="L3387" s="93">
        <f t="shared" si="730"/>
        <v>0</v>
      </c>
      <c r="M3387" s="375">
        <f t="shared" si="731"/>
        <v>0</v>
      </c>
      <c r="N3387" s="225" t="b">
        <f t="shared" si="727"/>
        <v>0</v>
      </c>
      <c r="O3387" s="36"/>
      <c r="P3387" s="36"/>
      <c r="Q3387" s="36"/>
      <c r="R3387" s="36"/>
    </row>
    <row r="3388" spans="1:18" s="8" customFormat="1" ht="16.5" hidden="1" customHeight="1" x14ac:dyDescent="0.35">
      <c r="A3388" s="122" t="str">
        <f>'SOW Units'!B417</f>
        <v>19-27.</v>
      </c>
      <c r="B3388" s="542" t="str">
        <f>IF('SOW Units'!C417="","",'SOW Units'!C417)</f>
        <v>Interim Assessment Report</v>
      </c>
      <c r="C3388" s="543"/>
      <c r="D3388" s="57" t="str">
        <f>IF('SOW Units'!E417="","",'SOW Units'!E417)</f>
        <v>Per Report</v>
      </c>
      <c r="E3388" s="82">
        <f>'SOW Units'!O417</f>
        <v>0</v>
      </c>
      <c r="F3388" s="34">
        <f>'SOW Units'!G417</f>
        <v>632.04999999999995</v>
      </c>
      <c r="G3388" s="244">
        <f t="shared" si="728"/>
        <v>0</v>
      </c>
      <c r="H3388" s="85">
        <v>0</v>
      </c>
      <c r="I3388" s="360">
        <f t="shared" si="729"/>
        <v>0</v>
      </c>
      <c r="J3388" s="89">
        <v>0</v>
      </c>
      <c r="K3388" s="244">
        <f t="shared" si="732"/>
        <v>0</v>
      </c>
      <c r="L3388" s="93">
        <f t="shared" si="730"/>
        <v>0</v>
      </c>
      <c r="M3388" s="375">
        <f t="shared" si="731"/>
        <v>0</v>
      </c>
      <c r="N3388" s="225" t="b">
        <f t="shared" si="727"/>
        <v>0</v>
      </c>
      <c r="O3388" s="36"/>
      <c r="P3388" s="36"/>
      <c r="Q3388" s="36"/>
      <c r="R3388" s="36"/>
    </row>
    <row r="3389" spans="1:18" s="8" customFormat="1" ht="17.25" hidden="1" customHeight="1" x14ac:dyDescent="0.35">
      <c r="A3389" s="253" t="str">
        <f>'SOW Units'!B418</f>
        <v>20.</v>
      </c>
      <c r="B3389" s="560" t="str">
        <f>IF('SOW Units'!C418="","",'SOW Units'!C418)</f>
        <v>PERSONNEL (Excluding Professional Engineer and Professional Geologist)</v>
      </c>
      <c r="C3389" s="561"/>
      <c r="D3389" s="206" t="str">
        <f>IF('SOW Units'!E418="","",'SOW Units'!E418)</f>
        <v/>
      </c>
      <c r="E3389" s="207"/>
      <c r="F3389" s="194"/>
      <c r="G3389" s="243"/>
      <c r="H3389" s="208"/>
      <c r="I3389" s="359"/>
      <c r="J3389" s="196"/>
      <c r="K3389" s="243"/>
      <c r="L3389" s="209"/>
      <c r="M3389" s="374"/>
      <c r="N3389" s="225" t="b">
        <f t="shared" si="727"/>
        <v>0</v>
      </c>
      <c r="O3389" s="36"/>
      <c r="P3389" s="36"/>
      <c r="Q3389" s="36"/>
      <c r="R3389" s="36"/>
    </row>
    <row r="3390" spans="1:18" s="8" customFormat="1" ht="16.5" hidden="1" customHeight="1" x14ac:dyDescent="0.35">
      <c r="A3390" s="122" t="str">
        <f>'SOW Units'!B419</f>
        <v>20-1.</v>
      </c>
      <c r="B3390" s="542" t="str">
        <f>IF('SOW Units'!C419="","",'SOW Units'!C419)</f>
        <v>Program Manager (Key)</v>
      </c>
      <c r="C3390" s="543"/>
      <c r="D3390" s="57" t="str">
        <f>IF('SOW Units'!E419="","",'SOW Units'!E419)</f>
        <v>Per Hour</v>
      </c>
      <c r="E3390" s="82">
        <f>'SOW Units'!O419</f>
        <v>0</v>
      </c>
      <c r="F3390" s="34">
        <f>'SOW Units'!G419</f>
        <v>121.27</v>
      </c>
      <c r="G3390" s="244">
        <f t="shared" ref="G3390:G3400" si="733">$F3390*E3390</f>
        <v>0</v>
      </c>
      <c r="H3390" s="85">
        <v>0</v>
      </c>
      <c r="I3390" s="360">
        <f t="shared" ref="I3390:I3400" si="734">H3390*F3390</f>
        <v>0</v>
      </c>
      <c r="J3390" s="89">
        <v>0</v>
      </c>
      <c r="K3390" s="244">
        <f t="shared" si="732"/>
        <v>0</v>
      </c>
      <c r="L3390" s="93">
        <f t="shared" ref="L3390:L3400" si="735">E3390-H3390-J3390</f>
        <v>0</v>
      </c>
      <c r="M3390" s="375">
        <f t="shared" ref="M3390:M3400" si="736">G3390-I3390-K3390</f>
        <v>0</v>
      </c>
      <c r="N3390" s="225" t="b">
        <f t="shared" si="727"/>
        <v>0</v>
      </c>
      <c r="O3390" s="36"/>
      <c r="P3390" s="36"/>
      <c r="Q3390" s="36"/>
      <c r="R3390" s="36"/>
    </row>
    <row r="3391" spans="1:18" s="8" customFormat="1" ht="16.5" hidden="1" customHeight="1" x14ac:dyDescent="0.35">
      <c r="A3391" s="122" t="str">
        <f>'SOW Units'!B420</f>
        <v>20-2.</v>
      </c>
      <c r="B3391" s="542" t="str">
        <f>IF('SOW Units'!C420="","",'SOW Units'!C420)</f>
        <v>Project Manager (Key)</v>
      </c>
      <c r="C3391" s="543"/>
      <c r="D3391" s="57" t="str">
        <f>IF('SOW Units'!E420="","",'SOW Units'!E420)</f>
        <v>Per Hour</v>
      </c>
      <c r="E3391" s="82">
        <f>'SOW Units'!O420</f>
        <v>0</v>
      </c>
      <c r="F3391" s="34">
        <f>'SOW Units'!G420</f>
        <v>110.25</v>
      </c>
      <c r="G3391" s="244">
        <f t="shared" si="733"/>
        <v>0</v>
      </c>
      <c r="H3391" s="85">
        <v>0</v>
      </c>
      <c r="I3391" s="360">
        <f t="shared" si="734"/>
        <v>0</v>
      </c>
      <c r="J3391" s="89">
        <v>0</v>
      </c>
      <c r="K3391" s="244">
        <f t="shared" si="732"/>
        <v>0</v>
      </c>
      <c r="L3391" s="93">
        <f t="shared" si="735"/>
        <v>0</v>
      </c>
      <c r="M3391" s="375">
        <f t="shared" si="736"/>
        <v>0</v>
      </c>
      <c r="N3391" s="225" t="b">
        <f t="shared" si="727"/>
        <v>0</v>
      </c>
      <c r="O3391" s="36"/>
      <c r="P3391" s="36"/>
      <c r="Q3391" s="36"/>
      <c r="R3391" s="36"/>
    </row>
    <row r="3392" spans="1:18" s="8" customFormat="1" ht="16.5" hidden="1" customHeight="1" x14ac:dyDescent="0.35">
      <c r="A3392" s="122" t="str">
        <f>'SOW Units'!B421</f>
        <v>20-3.</v>
      </c>
      <c r="B3392" s="542" t="str">
        <f>IF('SOW Units'!C421="","",'SOW Units'!C421)</f>
        <v>Engineer (Key)</v>
      </c>
      <c r="C3392" s="543"/>
      <c r="D3392" s="57" t="str">
        <f>IF('SOW Units'!E421="","",'SOW Units'!E421)</f>
        <v>Per Hour</v>
      </c>
      <c r="E3392" s="82">
        <f>'SOW Units'!O421</f>
        <v>0</v>
      </c>
      <c r="F3392" s="34">
        <f>'SOW Units'!G421</f>
        <v>115.45</v>
      </c>
      <c r="G3392" s="244">
        <f t="shared" si="733"/>
        <v>0</v>
      </c>
      <c r="H3392" s="85">
        <v>0</v>
      </c>
      <c r="I3392" s="360">
        <f t="shared" si="734"/>
        <v>0</v>
      </c>
      <c r="J3392" s="89">
        <v>0</v>
      </c>
      <c r="K3392" s="244">
        <f t="shared" si="732"/>
        <v>0</v>
      </c>
      <c r="L3392" s="93">
        <f t="shared" si="735"/>
        <v>0</v>
      </c>
      <c r="M3392" s="375">
        <f t="shared" si="736"/>
        <v>0</v>
      </c>
      <c r="N3392" s="225" t="b">
        <f t="shared" si="727"/>
        <v>0</v>
      </c>
      <c r="O3392" s="36"/>
      <c r="P3392" s="36"/>
      <c r="Q3392" s="36"/>
      <c r="R3392" s="36"/>
    </row>
    <row r="3393" spans="1:18" s="8" customFormat="1" ht="16.5" hidden="1" customHeight="1" x14ac:dyDescent="0.35">
      <c r="A3393" s="122" t="str">
        <f>'SOW Units'!B422</f>
        <v>20-4.</v>
      </c>
      <c r="B3393" s="542" t="str">
        <f>IF('SOW Units'!C422="","",'SOW Units'!C422)</f>
        <v>Geologist/Geoscientist (Key)</v>
      </c>
      <c r="C3393" s="543"/>
      <c r="D3393" s="57" t="str">
        <f>IF('SOW Units'!E422="","",'SOW Units'!E422)</f>
        <v>Per Hour</v>
      </c>
      <c r="E3393" s="82">
        <f>'SOW Units'!O422</f>
        <v>0</v>
      </c>
      <c r="F3393" s="34">
        <f>'SOW Units'!G422</f>
        <v>109.96</v>
      </c>
      <c r="G3393" s="244">
        <f t="shared" si="733"/>
        <v>0</v>
      </c>
      <c r="H3393" s="85">
        <v>0</v>
      </c>
      <c r="I3393" s="360">
        <f t="shared" si="734"/>
        <v>0</v>
      </c>
      <c r="J3393" s="89">
        <v>0</v>
      </c>
      <c r="K3393" s="244">
        <f t="shared" si="732"/>
        <v>0</v>
      </c>
      <c r="L3393" s="93">
        <f t="shared" si="735"/>
        <v>0</v>
      </c>
      <c r="M3393" s="375">
        <f t="shared" si="736"/>
        <v>0</v>
      </c>
      <c r="N3393" s="225" t="b">
        <f t="shared" si="727"/>
        <v>0</v>
      </c>
      <c r="O3393" s="36"/>
      <c r="P3393" s="36"/>
      <c r="Q3393" s="36"/>
      <c r="R3393" s="36"/>
    </row>
    <row r="3394" spans="1:18" s="8" customFormat="1" ht="16.5" hidden="1" customHeight="1" x14ac:dyDescent="0.35">
      <c r="A3394" s="122" t="str">
        <f>'SOW Units'!B423</f>
        <v>20-5.</v>
      </c>
      <c r="B3394" s="542" t="str">
        <f>IF('SOW Units'!C423="","",'SOW Units'!C423)</f>
        <v>Hydrogeologist/Modeler (Key)</v>
      </c>
      <c r="C3394" s="543"/>
      <c r="D3394" s="57" t="str">
        <f>IF('SOW Units'!E423="","",'SOW Units'!E423)</f>
        <v>Per Hour</v>
      </c>
      <c r="E3394" s="82">
        <f>'SOW Units'!O423</f>
        <v>0</v>
      </c>
      <c r="F3394" s="34">
        <f>'SOW Units'!G423</f>
        <v>93.71</v>
      </c>
      <c r="G3394" s="244">
        <f t="shared" si="733"/>
        <v>0</v>
      </c>
      <c r="H3394" s="85">
        <v>0</v>
      </c>
      <c r="I3394" s="360">
        <f t="shared" si="734"/>
        <v>0</v>
      </c>
      <c r="J3394" s="89">
        <v>0</v>
      </c>
      <c r="K3394" s="244">
        <f t="shared" si="732"/>
        <v>0</v>
      </c>
      <c r="L3394" s="93">
        <f t="shared" si="735"/>
        <v>0</v>
      </c>
      <c r="M3394" s="375">
        <f t="shared" si="736"/>
        <v>0</v>
      </c>
      <c r="N3394" s="225" t="b">
        <f t="shared" si="727"/>
        <v>0</v>
      </c>
      <c r="O3394" s="36"/>
      <c r="P3394" s="36"/>
      <c r="Q3394" s="36"/>
      <c r="R3394" s="36"/>
    </row>
    <row r="3395" spans="1:18" s="8" customFormat="1" ht="16.5" hidden="1" customHeight="1" x14ac:dyDescent="0.35">
      <c r="A3395" s="122" t="str">
        <f>'SOW Units'!B424</f>
        <v>20-6.</v>
      </c>
      <c r="B3395" s="542" t="str">
        <f>IF('SOW Units'!C424="","",'SOW Units'!C424)</f>
        <v>Scientist/Technical Specialist (Key)</v>
      </c>
      <c r="C3395" s="543"/>
      <c r="D3395" s="57" t="str">
        <f>IF('SOW Units'!E424="","",'SOW Units'!E424)</f>
        <v>Per Hour</v>
      </c>
      <c r="E3395" s="82">
        <f>'SOW Units'!O424</f>
        <v>0</v>
      </c>
      <c r="F3395" s="34">
        <f>'SOW Units'!G424</f>
        <v>92.61</v>
      </c>
      <c r="G3395" s="244">
        <f t="shared" si="733"/>
        <v>0</v>
      </c>
      <c r="H3395" s="85">
        <v>0</v>
      </c>
      <c r="I3395" s="360">
        <f t="shared" si="734"/>
        <v>0</v>
      </c>
      <c r="J3395" s="89">
        <v>0</v>
      </c>
      <c r="K3395" s="244">
        <f t="shared" si="732"/>
        <v>0</v>
      </c>
      <c r="L3395" s="93">
        <f t="shared" si="735"/>
        <v>0</v>
      </c>
      <c r="M3395" s="375">
        <f t="shared" si="736"/>
        <v>0</v>
      </c>
      <c r="N3395" s="225" t="b">
        <f t="shared" si="727"/>
        <v>0</v>
      </c>
      <c r="O3395" s="36"/>
      <c r="P3395" s="36"/>
      <c r="Q3395" s="36"/>
      <c r="R3395" s="36"/>
    </row>
    <row r="3396" spans="1:18" s="8" customFormat="1" ht="16.5" hidden="1" customHeight="1" x14ac:dyDescent="0.35">
      <c r="A3396" s="122" t="str">
        <f>'SOW Units'!B425</f>
        <v>20-7.</v>
      </c>
      <c r="B3396" s="542" t="str">
        <f>IF('SOW Units'!C425="","",'SOW Units'!C425)</f>
        <v>Assistant Scientist/Technical Specialist</v>
      </c>
      <c r="C3396" s="543"/>
      <c r="D3396" s="57" t="str">
        <f>IF('SOW Units'!E425="","",'SOW Units'!E425)</f>
        <v>Per Hour</v>
      </c>
      <c r="E3396" s="82">
        <f>'SOW Units'!O425</f>
        <v>0</v>
      </c>
      <c r="F3396" s="34">
        <f>'SOW Units'!G425</f>
        <v>81.900000000000006</v>
      </c>
      <c r="G3396" s="244">
        <f t="shared" si="733"/>
        <v>0</v>
      </c>
      <c r="H3396" s="85">
        <v>0</v>
      </c>
      <c r="I3396" s="360">
        <f t="shared" si="734"/>
        <v>0</v>
      </c>
      <c r="J3396" s="89">
        <v>0</v>
      </c>
      <c r="K3396" s="244">
        <f t="shared" si="732"/>
        <v>0</v>
      </c>
      <c r="L3396" s="93">
        <f t="shared" si="735"/>
        <v>0</v>
      </c>
      <c r="M3396" s="375">
        <f t="shared" si="736"/>
        <v>0</v>
      </c>
      <c r="N3396" s="225" t="b">
        <f t="shared" si="727"/>
        <v>0</v>
      </c>
      <c r="O3396" s="36"/>
      <c r="P3396" s="36"/>
      <c r="Q3396" s="36"/>
      <c r="R3396" s="36"/>
    </row>
    <row r="3397" spans="1:18" s="8" customFormat="1" ht="16.5" hidden="1" customHeight="1" x14ac:dyDescent="0.35">
      <c r="A3397" s="122" t="str">
        <f>'SOW Units'!B426</f>
        <v>20-8.</v>
      </c>
      <c r="B3397" s="542" t="str">
        <f>IF('SOW Units'!C426="","",'SOW Units'!C426)</f>
        <v>Field Technician (Key)</v>
      </c>
      <c r="C3397" s="543"/>
      <c r="D3397" s="57" t="str">
        <f>IF('SOW Units'!E426="","",'SOW Units'!E426)</f>
        <v>Per Hour</v>
      </c>
      <c r="E3397" s="82">
        <f>'SOW Units'!O426</f>
        <v>0</v>
      </c>
      <c r="F3397" s="34">
        <f>'SOW Units'!G426</f>
        <v>75</v>
      </c>
      <c r="G3397" s="244">
        <f t="shared" si="733"/>
        <v>0</v>
      </c>
      <c r="H3397" s="85">
        <v>0</v>
      </c>
      <c r="I3397" s="360">
        <f t="shared" si="734"/>
        <v>0</v>
      </c>
      <c r="J3397" s="89">
        <v>0</v>
      </c>
      <c r="K3397" s="244">
        <f t="shared" si="732"/>
        <v>0</v>
      </c>
      <c r="L3397" s="93">
        <f t="shared" si="735"/>
        <v>0</v>
      </c>
      <c r="M3397" s="375">
        <f t="shared" si="736"/>
        <v>0</v>
      </c>
      <c r="N3397" s="225" t="b">
        <f t="shared" si="727"/>
        <v>0</v>
      </c>
      <c r="O3397" s="36"/>
      <c r="P3397" s="36"/>
      <c r="Q3397" s="36"/>
      <c r="R3397" s="36"/>
    </row>
    <row r="3398" spans="1:18" s="8" customFormat="1" ht="16.5" hidden="1" customHeight="1" x14ac:dyDescent="0.35">
      <c r="A3398" s="122" t="str">
        <f>'SOW Units'!B427</f>
        <v>20-9.</v>
      </c>
      <c r="B3398" s="542" t="str">
        <f>IF('SOW Units'!C427="","",'SOW Units'!C427)</f>
        <v>Draftsperson</v>
      </c>
      <c r="C3398" s="543"/>
      <c r="D3398" s="57" t="str">
        <f>IF('SOW Units'!E427="","",'SOW Units'!E427)</f>
        <v>Per Hour</v>
      </c>
      <c r="E3398" s="82">
        <f>'SOW Units'!O427</f>
        <v>0</v>
      </c>
      <c r="F3398" s="34">
        <f>'SOW Units'!G427</f>
        <v>66.95</v>
      </c>
      <c r="G3398" s="244">
        <f t="shared" si="733"/>
        <v>0</v>
      </c>
      <c r="H3398" s="85">
        <v>0</v>
      </c>
      <c r="I3398" s="360">
        <f t="shared" si="734"/>
        <v>0</v>
      </c>
      <c r="J3398" s="89">
        <v>0</v>
      </c>
      <c r="K3398" s="244">
        <f t="shared" si="732"/>
        <v>0</v>
      </c>
      <c r="L3398" s="93">
        <f t="shared" si="735"/>
        <v>0</v>
      </c>
      <c r="M3398" s="375">
        <f t="shared" si="736"/>
        <v>0</v>
      </c>
      <c r="N3398" s="225" t="b">
        <f t="shared" si="727"/>
        <v>0</v>
      </c>
      <c r="O3398" s="36"/>
      <c r="P3398" s="36"/>
      <c r="Q3398" s="36"/>
      <c r="R3398" s="36"/>
    </row>
    <row r="3399" spans="1:18" s="8" customFormat="1" ht="16.5" hidden="1" customHeight="1" x14ac:dyDescent="0.35">
      <c r="A3399" s="122" t="str">
        <f>'SOW Units'!B428</f>
        <v>20-10.</v>
      </c>
      <c r="B3399" s="542" t="str">
        <f>IF('SOW Units'!C428="","",'SOW Units'!C428)</f>
        <v xml:space="preserve">Administrative </v>
      </c>
      <c r="C3399" s="543"/>
      <c r="D3399" s="57" t="str">
        <f>IF('SOW Units'!E428="","",'SOW Units'!E428)</f>
        <v>Per Hour</v>
      </c>
      <c r="E3399" s="82">
        <f>'SOW Units'!O428</f>
        <v>0</v>
      </c>
      <c r="F3399" s="34">
        <f>'SOW Units'!G428</f>
        <v>42</v>
      </c>
      <c r="G3399" s="244">
        <f t="shared" si="733"/>
        <v>0</v>
      </c>
      <c r="H3399" s="85">
        <v>0</v>
      </c>
      <c r="I3399" s="360">
        <f t="shared" si="734"/>
        <v>0</v>
      </c>
      <c r="J3399" s="89">
        <v>0</v>
      </c>
      <c r="K3399" s="244">
        <f t="shared" si="732"/>
        <v>0</v>
      </c>
      <c r="L3399" s="93">
        <f t="shared" si="735"/>
        <v>0</v>
      </c>
      <c r="M3399" s="375">
        <f t="shared" si="736"/>
        <v>0</v>
      </c>
      <c r="N3399" s="225" t="b">
        <f t="shared" si="727"/>
        <v>0</v>
      </c>
      <c r="O3399" s="36"/>
      <c r="P3399" s="36"/>
      <c r="Q3399" s="36"/>
      <c r="R3399" s="36"/>
    </row>
    <row r="3400" spans="1:18" s="8" customFormat="1" ht="16.5" hidden="1" customHeight="1" x14ac:dyDescent="0.35">
      <c r="A3400" s="122" t="str">
        <f>'SOW Units'!B429</f>
        <v>20-11.</v>
      </c>
      <c r="B3400" s="542" t="str">
        <f>IF('SOW Units'!C429="","",'SOW Units'!C429)</f>
        <v>Laborers and Security Guards</v>
      </c>
      <c r="C3400" s="543"/>
      <c r="D3400" s="57" t="str">
        <f>IF('SOW Units'!E429="","",'SOW Units'!E429)</f>
        <v>Per Hour</v>
      </c>
      <c r="E3400" s="82">
        <f>'SOW Units'!O429</f>
        <v>0</v>
      </c>
      <c r="F3400" s="34">
        <f>'SOW Units'!G429</f>
        <v>34.72</v>
      </c>
      <c r="G3400" s="244">
        <f t="shared" si="733"/>
        <v>0</v>
      </c>
      <c r="H3400" s="85">
        <v>0</v>
      </c>
      <c r="I3400" s="360">
        <f t="shared" si="734"/>
        <v>0</v>
      </c>
      <c r="J3400" s="89">
        <v>0</v>
      </c>
      <c r="K3400" s="244">
        <f t="shared" si="732"/>
        <v>0</v>
      </c>
      <c r="L3400" s="93">
        <f t="shared" si="735"/>
        <v>0</v>
      </c>
      <c r="M3400" s="375">
        <f t="shared" si="736"/>
        <v>0</v>
      </c>
      <c r="N3400" s="225" t="b">
        <f t="shared" si="727"/>
        <v>0</v>
      </c>
      <c r="O3400" s="36"/>
      <c r="P3400" s="36"/>
      <c r="Q3400" s="36"/>
      <c r="R3400" s="36"/>
    </row>
    <row r="3401" spans="1:18" s="8" customFormat="1" ht="17.25" hidden="1" customHeight="1" x14ac:dyDescent="0.35">
      <c r="A3401" s="253" t="str">
        <f>'SOW Units'!B430</f>
        <v>21.</v>
      </c>
      <c r="B3401" s="560" t="str">
        <f>IF('SOW Units'!C430="","",'SOW Units'!C430)</f>
        <v xml:space="preserve">PROFESSIONAL ENGINEERING AND PROFESSIONAL GEOLOGY SERVICES                                                                   </v>
      </c>
      <c r="C3401" s="561"/>
      <c r="D3401" s="206" t="str">
        <f>IF('SOW Units'!E430="","",'SOW Units'!E430)</f>
        <v/>
      </c>
      <c r="E3401" s="207"/>
      <c r="F3401" s="194"/>
      <c r="G3401" s="243"/>
      <c r="H3401" s="208"/>
      <c r="I3401" s="359"/>
      <c r="J3401" s="196"/>
      <c r="K3401" s="243"/>
      <c r="L3401" s="209"/>
      <c r="M3401" s="374"/>
      <c r="N3401" s="225" t="b">
        <f t="shared" si="727"/>
        <v>0</v>
      </c>
      <c r="O3401" s="36"/>
      <c r="P3401" s="36"/>
      <c r="Q3401" s="36"/>
      <c r="R3401" s="36"/>
    </row>
    <row r="3402" spans="1:18" s="8" customFormat="1" ht="16.5" hidden="1" customHeight="1" x14ac:dyDescent="0.35">
      <c r="A3402" s="122" t="str">
        <f>'SOW Units'!B431</f>
        <v>21-1.</v>
      </c>
      <c r="B3402" s="542" t="str">
        <f>IF('SOW Units'!C431="","",'SOW Units'!C431)</f>
        <v>Professional Engineer (Key)</v>
      </c>
      <c r="C3402" s="543"/>
      <c r="D3402" s="57" t="str">
        <f>IF('SOW Units'!E431="","",'SOW Units'!E431)</f>
        <v>Per Hour</v>
      </c>
      <c r="E3402" s="82">
        <f>'SOW Units'!O431</f>
        <v>0</v>
      </c>
      <c r="F3402" s="34">
        <f>'SOW Units'!G431</f>
        <v>133.69</v>
      </c>
      <c r="G3402" s="244">
        <f t="shared" ref="G3402:G3440" si="737">$F3402*E3402</f>
        <v>0</v>
      </c>
      <c r="H3402" s="85">
        <v>0</v>
      </c>
      <c r="I3402" s="360">
        <f t="shared" ref="I3402:I3440" si="738">H3402*F3402</f>
        <v>0</v>
      </c>
      <c r="J3402" s="89">
        <v>0</v>
      </c>
      <c r="K3402" s="244">
        <f t="shared" si="732"/>
        <v>0</v>
      </c>
      <c r="L3402" s="93">
        <f t="shared" ref="L3402:L3440" si="739">E3402-H3402-J3402</f>
        <v>0</v>
      </c>
      <c r="M3402" s="375">
        <f t="shared" ref="M3402:M3440" si="740">G3402-I3402-K3402</f>
        <v>0</v>
      </c>
      <c r="N3402" s="225" t="b">
        <f t="shared" si="727"/>
        <v>0</v>
      </c>
      <c r="O3402" s="36"/>
      <c r="P3402" s="36"/>
      <c r="Q3402" s="36"/>
      <c r="R3402" s="36"/>
    </row>
    <row r="3403" spans="1:18" s="8" customFormat="1" ht="16.5" hidden="1" customHeight="1" x14ac:dyDescent="0.35">
      <c r="A3403" s="122" t="str">
        <f>'SOW Units'!B432</f>
        <v>21-2.</v>
      </c>
      <c r="B3403" s="542" t="str">
        <f>IF('SOW Units'!C432="","",'SOW Units'!C432)</f>
        <v>Professional Geologist (Key)</v>
      </c>
      <c r="C3403" s="543"/>
      <c r="D3403" s="57" t="str">
        <f>IF('SOW Units'!E432="","",'SOW Units'!E432)</f>
        <v>Per Hour</v>
      </c>
      <c r="E3403" s="82">
        <f>'SOW Units'!O432</f>
        <v>0</v>
      </c>
      <c r="F3403" s="34">
        <f>'SOW Units'!G432</f>
        <v>133.69</v>
      </c>
      <c r="G3403" s="244">
        <f t="shared" si="737"/>
        <v>0</v>
      </c>
      <c r="H3403" s="85">
        <v>0</v>
      </c>
      <c r="I3403" s="360">
        <f t="shared" si="738"/>
        <v>0</v>
      </c>
      <c r="J3403" s="89">
        <v>0</v>
      </c>
      <c r="K3403" s="244">
        <f t="shared" si="732"/>
        <v>0</v>
      </c>
      <c r="L3403" s="93">
        <f t="shared" si="739"/>
        <v>0</v>
      </c>
      <c r="M3403" s="375">
        <f t="shared" si="740"/>
        <v>0</v>
      </c>
      <c r="N3403" s="225" t="b">
        <f t="shared" si="727"/>
        <v>0</v>
      </c>
      <c r="O3403" s="36"/>
      <c r="P3403" s="36"/>
      <c r="Q3403" s="36"/>
      <c r="R3403" s="36"/>
    </row>
    <row r="3404" spans="1:18" s="8" customFormat="1" ht="32.25" hidden="1" customHeight="1" x14ac:dyDescent="0.35">
      <c r="A3404" s="122" t="str">
        <f>'SOW Units'!B433</f>
        <v>21-3.</v>
      </c>
      <c r="B3404" s="542" t="str">
        <f>IF('SOW Units'!C433="","",'SOW Units'!C433)</f>
        <v>P.G. Field Oversight of Drilling and Boring and Soil-Boring Logging (Use hourly rate on site specific basis)</v>
      </c>
      <c r="C3404" s="543"/>
      <c r="D3404" s="57" t="str">
        <f>IF('SOW Units'!E433="","",'SOW Units'!E433)</f>
        <v>Per Hour</v>
      </c>
      <c r="E3404" s="82">
        <f>'SOW Units'!O433</f>
        <v>0</v>
      </c>
      <c r="F3404" s="34">
        <f>'SOW Units'!G433</f>
        <v>133.69</v>
      </c>
      <c r="G3404" s="244">
        <f t="shared" si="737"/>
        <v>0</v>
      </c>
      <c r="H3404" s="85">
        <v>0</v>
      </c>
      <c r="I3404" s="360">
        <f t="shared" si="738"/>
        <v>0</v>
      </c>
      <c r="J3404" s="89">
        <v>0</v>
      </c>
      <c r="K3404" s="244">
        <f t="shared" si="732"/>
        <v>0</v>
      </c>
      <c r="L3404" s="93">
        <f t="shared" si="739"/>
        <v>0</v>
      </c>
      <c r="M3404" s="375">
        <f t="shared" si="740"/>
        <v>0</v>
      </c>
      <c r="N3404" s="225" t="b">
        <f t="shared" si="727"/>
        <v>0</v>
      </c>
      <c r="O3404" s="36"/>
      <c r="P3404" s="36"/>
      <c r="Q3404" s="36"/>
      <c r="R3404" s="36"/>
    </row>
    <row r="3405" spans="1:18" s="8" customFormat="1" ht="16.5" hidden="1" customHeight="1" x14ac:dyDescent="0.35">
      <c r="A3405" s="122" t="str">
        <f>'SOW Units'!B434</f>
        <v>21-4.</v>
      </c>
      <c r="B3405" s="542" t="str">
        <f>IF('SOW Units'!C434="","",'SOW Units'!C434)</f>
        <v>P.G. Field Oversight of Well Installation (Use hourly rate on site specific basis)</v>
      </c>
      <c r="C3405" s="543"/>
      <c r="D3405" s="57" t="str">
        <f>IF('SOW Units'!E434="","",'SOW Units'!E434)</f>
        <v>Per Hour</v>
      </c>
      <c r="E3405" s="82">
        <f>'SOW Units'!O434</f>
        <v>0</v>
      </c>
      <c r="F3405" s="34">
        <f>'SOW Units'!G434</f>
        <v>133.69</v>
      </c>
      <c r="G3405" s="244">
        <f t="shared" si="737"/>
        <v>0</v>
      </c>
      <c r="H3405" s="85">
        <v>0</v>
      </c>
      <c r="I3405" s="360">
        <f t="shared" si="738"/>
        <v>0</v>
      </c>
      <c r="J3405" s="89">
        <v>0</v>
      </c>
      <c r="K3405" s="244">
        <f t="shared" si="732"/>
        <v>0</v>
      </c>
      <c r="L3405" s="93">
        <f t="shared" si="739"/>
        <v>0</v>
      </c>
      <c r="M3405" s="375">
        <f t="shared" si="740"/>
        <v>0</v>
      </c>
      <c r="N3405" s="225" t="b">
        <f t="shared" si="727"/>
        <v>0</v>
      </c>
      <c r="O3405" s="36"/>
      <c r="P3405" s="36"/>
      <c r="Q3405" s="36"/>
      <c r="R3405" s="36"/>
    </row>
    <row r="3406" spans="1:18" s="8" customFormat="1" ht="16.5" hidden="1" customHeight="1" x14ac:dyDescent="0.35">
      <c r="A3406" s="122" t="str">
        <f>'SOW Units'!B435</f>
        <v>21-5.</v>
      </c>
      <c r="B3406" s="542" t="str">
        <f>IF('SOW Units'!C435="","",'SOW Units'!C435)</f>
        <v xml:space="preserve">P.E. Project Oversight for Remediation Technology Pilot Testing </v>
      </c>
      <c r="C3406" s="543"/>
      <c r="D3406" s="57" t="str">
        <f>IF('SOW Units'!E435="","",'SOW Units'!E435)</f>
        <v>Per Test</v>
      </c>
      <c r="E3406" s="82">
        <f>'SOW Units'!O435</f>
        <v>0</v>
      </c>
      <c r="F3406" s="34">
        <f>'SOW Units'!G435</f>
        <v>1018.71</v>
      </c>
      <c r="G3406" s="244">
        <f t="shared" si="737"/>
        <v>0</v>
      </c>
      <c r="H3406" s="85">
        <v>0</v>
      </c>
      <c r="I3406" s="360">
        <f t="shared" si="738"/>
        <v>0</v>
      </c>
      <c r="J3406" s="89">
        <v>0</v>
      </c>
      <c r="K3406" s="244">
        <f t="shared" si="732"/>
        <v>0</v>
      </c>
      <c r="L3406" s="93">
        <f t="shared" si="739"/>
        <v>0</v>
      </c>
      <c r="M3406" s="375">
        <f t="shared" si="740"/>
        <v>0</v>
      </c>
      <c r="N3406" s="225" t="b">
        <f t="shared" si="727"/>
        <v>0</v>
      </c>
      <c r="O3406" s="36"/>
      <c r="P3406" s="36"/>
      <c r="Q3406" s="36"/>
      <c r="R3406" s="36"/>
    </row>
    <row r="3407" spans="1:18" s="8" customFormat="1" ht="16.5" hidden="1" customHeight="1" x14ac:dyDescent="0.35">
      <c r="A3407" s="122" t="str">
        <f>'SOW Units'!B436</f>
        <v>21-6.a.</v>
      </c>
      <c r="B3407" s="542" t="str">
        <f>IF('SOW Units'!C436="","",'SOW Units'!C436)</f>
        <v>P.E. Project Oversight for Remediation System Integration and Startup - Small System</v>
      </c>
      <c r="C3407" s="543"/>
      <c r="D3407" s="57" t="str">
        <f>IF('SOW Units'!E436="","",'SOW Units'!E436)</f>
        <v xml:space="preserve">Per System </v>
      </c>
      <c r="E3407" s="82">
        <f>'SOW Units'!O436</f>
        <v>0</v>
      </c>
      <c r="F3407" s="34">
        <f>'SOW Units'!G436</f>
        <v>3100</v>
      </c>
      <c r="G3407" s="244">
        <f t="shared" si="737"/>
        <v>0</v>
      </c>
      <c r="H3407" s="85">
        <v>0</v>
      </c>
      <c r="I3407" s="360">
        <f t="shared" si="738"/>
        <v>0</v>
      </c>
      <c r="J3407" s="89">
        <v>0</v>
      </c>
      <c r="K3407" s="244">
        <f t="shared" si="732"/>
        <v>0</v>
      </c>
      <c r="L3407" s="93">
        <f t="shared" si="739"/>
        <v>0</v>
      </c>
      <c r="M3407" s="375">
        <f t="shared" si="740"/>
        <v>0</v>
      </c>
      <c r="N3407" s="225" t="b">
        <f t="shared" si="727"/>
        <v>0</v>
      </c>
      <c r="O3407" s="36"/>
      <c r="P3407" s="36"/>
      <c r="Q3407" s="36"/>
      <c r="R3407" s="36"/>
    </row>
    <row r="3408" spans="1:18" s="8" customFormat="1" ht="16.5" hidden="1" customHeight="1" x14ac:dyDescent="0.35">
      <c r="A3408" s="122" t="str">
        <f>'SOW Units'!B437</f>
        <v>21-6.b.</v>
      </c>
      <c r="B3408" s="542" t="str">
        <f>IF('SOW Units'!C437="","",'SOW Units'!C437)</f>
        <v>P.E. Project Oversight for Remediation System Integration and Startup - Medium System</v>
      </c>
      <c r="C3408" s="543"/>
      <c r="D3408" s="57" t="str">
        <f>IF('SOW Units'!E437="","",'SOW Units'!E437)</f>
        <v xml:space="preserve">Per System </v>
      </c>
      <c r="E3408" s="82">
        <f>'SOW Units'!O437</f>
        <v>0</v>
      </c>
      <c r="F3408" s="34">
        <f>'SOW Units'!G437</f>
        <v>3100</v>
      </c>
      <c r="G3408" s="244">
        <f t="shared" si="737"/>
        <v>0</v>
      </c>
      <c r="H3408" s="85">
        <v>0</v>
      </c>
      <c r="I3408" s="360">
        <f t="shared" si="738"/>
        <v>0</v>
      </c>
      <c r="J3408" s="89">
        <v>0</v>
      </c>
      <c r="K3408" s="244">
        <f t="shared" si="732"/>
        <v>0</v>
      </c>
      <c r="L3408" s="93">
        <f t="shared" si="739"/>
        <v>0</v>
      </c>
      <c r="M3408" s="375">
        <f t="shared" si="740"/>
        <v>0</v>
      </c>
      <c r="N3408" s="225" t="b">
        <f t="shared" si="727"/>
        <v>0</v>
      </c>
      <c r="O3408" s="36"/>
      <c r="P3408" s="36"/>
      <c r="Q3408" s="36"/>
      <c r="R3408" s="36"/>
    </row>
    <row r="3409" spans="1:18" s="8" customFormat="1" ht="16.5" hidden="1" customHeight="1" x14ac:dyDescent="0.35">
      <c r="A3409" s="122" t="str">
        <f>'SOW Units'!B438</f>
        <v>21-6.c.</v>
      </c>
      <c r="B3409" s="542" t="str">
        <f>IF('SOW Units'!C438="","",'SOW Units'!C438)</f>
        <v>P.E. Project Oversight for Remediation System Integration and Startup - Large System</v>
      </c>
      <c r="C3409" s="543"/>
      <c r="D3409" s="57" t="str">
        <f>IF('SOW Units'!E438="","",'SOW Units'!E438)</f>
        <v xml:space="preserve">Per System </v>
      </c>
      <c r="E3409" s="82">
        <f>'SOW Units'!O438</f>
        <v>0</v>
      </c>
      <c r="F3409" s="34">
        <f>'SOW Units'!G438</f>
        <v>3600</v>
      </c>
      <c r="G3409" s="244">
        <f t="shared" si="737"/>
        <v>0</v>
      </c>
      <c r="H3409" s="85">
        <v>0</v>
      </c>
      <c r="I3409" s="360">
        <f t="shared" si="738"/>
        <v>0</v>
      </c>
      <c r="J3409" s="89">
        <v>0</v>
      </c>
      <c r="K3409" s="244">
        <f t="shared" si="732"/>
        <v>0</v>
      </c>
      <c r="L3409" s="93">
        <f t="shared" si="739"/>
        <v>0</v>
      </c>
      <c r="M3409" s="375">
        <f t="shared" si="740"/>
        <v>0</v>
      </c>
      <c r="N3409" s="225" t="b">
        <f t="shared" si="727"/>
        <v>0</v>
      </c>
      <c r="O3409" s="36"/>
      <c r="P3409" s="36"/>
      <c r="Q3409" s="36"/>
      <c r="R3409" s="36"/>
    </row>
    <row r="3410" spans="1:18" s="8" customFormat="1" ht="16.5" hidden="1" customHeight="1" x14ac:dyDescent="0.35">
      <c r="A3410" s="122" t="str">
        <f>'SOW Units'!B439</f>
        <v>21-6.d.</v>
      </c>
      <c r="B3410" s="542" t="str">
        <f>IF('SOW Units'!C439="","",'SOW Units'!C439)</f>
        <v>P.E. Project Oversight for Remediation System Integration and Startup - Extra Large System</v>
      </c>
      <c r="C3410" s="543"/>
      <c r="D3410" s="57" t="str">
        <f>IF('SOW Units'!E439="","",'SOW Units'!E439)</f>
        <v xml:space="preserve">Per System </v>
      </c>
      <c r="E3410" s="82">
        <f>'SOW Units'!O439</f>
        <v>0</v>
      </c>
      <c r="F3410" s="34">
        <f>'SOW Units'!G439</f>
        <v>3800</v>
      </c>
      <c r="G3410" s="244">
        <f t="shared" si="737"/>
        <v>0</v>
      </c>
      <c r="H3410" s="85">
        <v>0</v>
      </c>
      <c r="I3410" s="360">
        <f t="shared" si="738"/>
        <v>0</v>
      </c>
      <c r="J3410" s="89">
        <v>0</v>
      </c>
      <c r="K3410" s="244">
        <f t="shared" si="732"/>
        <v>0</v>
      </c>
      <c r="L3410" s="93">
        <f t="shared" si="739"/>
        <v>0</v>
      </c>
      <c r="M3410" s="375">
        <f t="shared" si="740"/>
        <v>0</v>
      </c>
      <c r="N3410" s="225" t="b">
        <f t="shared" si="727"/>
        <v>0</v>
      </c>
      <c r="O3410" s="36"/>
      <c r="P3410" s="36"/>
      <c r="Q3410" s="36"/>
      <c r="R3410" s="36"/>
    </row>
    <row r="3411" spans="1:18" s="8" customFormat="1" ht="16.5" hidden="1" customHeight="1" x14ac:dyDescent="0.35">
      <c r="A3411" s="122" t="str">
        <f>'SOW Units'!B440</f>
        <v>21-7.a.</v>
      </c>
      <c r="B3411" s="542" t="str">
        <f>IF('SOW Units'!C440="","",'SOW Units'!C440)</f>
        <v>P.E. Project Oversight for Short Term or Episodic Remediation System Operation - Daily Basis</v>
      </c>
      <c r="C3411" s="543"/>
      <c r="D3411" s="57" t="str">
        <f>IF('SOW Units'!E440="","",'SOW Units'!E440)</f>
        <v>Per Day</v>
      </c>
      <c r="E3411" s="82">
        <f>'SOW Units'!O440</f>
        <v>0</v>
      </c>
      <c r="F3411" s="34">
        <f>'SOW Units'!G440</f>
        <v>1100</v>
      </c>
      <c r="G3411" s="244">
        <f t="shared" si="737"/>
        <v>0</v>
      </c>
      <c r="H3411" s="85">
        <v>0</v>
      </c>
      <c r="I3411" s="360">
        <f t="shared" si="738"/>
        <v>0</v>
      </c>
      <c r="J3411" s="89">
        <v>0</v>
      </c>
      <c r="K3411" s="244">
        <f t="shared" si="732"/>
        <v>0</v>
      </c>
      <c r="L3411" s="93">
        <f t="shared" si="739"/>
        <v>0</v>
      </c>
      <c r="M3411" s="375">
        <f t="shared" si="740"/>
        <v>0</v>
      </c>
      <c r="N3411" s="225" t="b">
        <f t="shared" si="727"/>
        <v>0</v>
      </c>
      <c r="O3411" s="36"/>
      <c r="P3411" s="36"/>
      <c r="Q3411" s="36"/>
      <c r="R3411" s="36"/>
    </row>
    <row r="3412" spans="1:18" s="8" customFormat="1" ht="16.5" hidden="1" customHeight="1" x14ac:dyDescent="0.35">
      <c r="A3412" s="122" t="str">
        <f>'SOW Units'!B441</f>
        <v>21-7.b.</v>
      </c>
      <c r="B3412" s="542" t="str">
        <f>IF('SOW Units'!C441="","",'SOW Units'!C441)</f>
        <v>P.E. Project Oversight for Short Term or Episodic Remediation System Operation - Weekly Basis</v>
      </c>
      <c r="C3412" s="543"/>
      <c r="D3412" s="57" t="str">
        <f>IF('SOW Units'!E441="","",'SOW Units'!E441)</f>
        <v>Per Week</v>
      </c>
      <c r="E3412" s="82">
        <f>'SOW Units'!O441</f>
        <v>0</v>
      </c>
      <c r="F3412" s="34">
        <f>'SOW Units'!G441</f>
        <v>3600</v>
      </c>
      <c r="G3412" s="244">
        <f t="shared" si="737"/>
        <v>0</v>
      </c>
      <c r="H3412" s="85">
        <v>0</v>
      </c>
      <c r="I3412" s="360">
        <f t="shared" si="738"/>
        <v>0</v>
      </c>
      <c r="J3412" s="89">
        <v>0</v>
      </c>
      <c r="K3412" s="244">
        <f t="shared" si="732"/>
        <v>0</v>
      </c>
      <c r="L3412" s="93">
        <f t="shared" si="739"/>
        <v>0</v>
      </c>
      <c r="M3412" s="375">
        <f t="shared" si="740"/>
        <v>0</v>
      </c>
      <c r="N3412" s="225" t="b">
        <f t="shared" si="727"/>
        <v>0</v>
      </c>
      <c r="O3412" s="36"/>
      <c r="P3412" s="36"/>
      <c r="Q3412" s="36"/>
      <c r="R3412" s="36"/>
    </row>
    <row r="3413" spans="1:18" s="8" customFormat="1" ht="16.5" hidden="1" customHeight="1" x14ac:dyDescent="0.35">
      <c r="A3413" s="122" t="str">
        <f>'SOW Units'!B442</f>
        <v>21-8.</v>
      </c>
      <c r="B3413" s="542" t="str">
        <f>IF('SOW Units'!C442="","",'SOW Units'!C442)</f>
        <v>P.E. Project Oversight for Remediation System Operation and Maintenance</v>
      </c>
      <c r="C3413" s="543"/>
      <c r="D3413" s="57" t="str">
        <f>IF('SOW Units'!E442="","",'SOW Units'!E442)</f>
        <v>Per Month</v>
      </c>
      <c r="E3413" s="82">
        <f>'SOW Units'!O442</f>
        <v>0</v>
      </c>
      <c r="F3413" s="34">
        <f>'SOW Units'!G442</f>
        <v>802.23</v>
      </c>
      <c r="G3413" s="244">
        <f t="shared" si="737"/>
        <v>0</v>
      </c>
      <c r="H3413" s="85">
        <v>0</v>
      </c>
      <c r="I3413" s="360">
        <f t="shared" si="738"/>
        <v>0</v>
      </c>
      <c r="J3413" s="89">
        <v>0</v>
      </c>
      <c r="K3413" s="244">
        <f t="shared" si="732"/>
        <v>0</v>
      </c>
      <c r="L3413" s="93">
        <f t="shared" si="739"/>
        <v>0</v>
      </c>
      <c r="M3413" s="375">
        <f t="shared" si="740"/>
        <v>0</v>
      </c>
      <c r="N3413" s="225" t="b">
        <f t="shared" si="727"/>
        <v>0</v>
      </c>
      <c r="O3413" s="36"/>
      <c r="P3413" s="36"/>
      <c r="Q3413" s="36"/>
      <c r="R3413" s="36"/>
    </row>
    <row r="3414" spans="1:18" s="8" customFormat="1" ht="46.5" hidden="1" customHeight="1" x14ac:dyDescent="0.35">
      <c r="A3414" s="122" t="str">
        <f>'SOW Units'!B443</f>
        <v>21-9.</v>
      </c>
      <c r="B3414" s="542" t="str">
        <f>IF('SOW Units'!C443="","",'SOW Units'!C443)</f>
        <v>P.E. Review and Certification of Sufficiency of Engineering Controls (other than permanent, impermeable surface or top two feet of clean fill), with Monitoring and Maintenance Recommendations Required for a Conditional NFA</v>
      </c>
      <c r="C3414" s="543"/>
      <c r="D3414" s="252" t="str">
        <f>IF('SOW Units'!E443="","",'SOW Units'!E443)</f>
        <v>Per Review and Certification</v>
      </c>
      <c r="E3414" s="82">
        <f>'SOW Units'!O443</f>
        <v>0</v>
      </c>
      <c r="F3414" s="34">
        <f>'SOW Units'!G443</f>
        <v>242.55</v>
      </c>
      <c r="G3414" s="244">
        <f t="shared" si="737"/>
        <v>0</v>
      </c>
      <c r="H3414" s="85">
        <v>0</v>
      </c>
      <c r="I3414" s="360">
        <f t="shared" si="738"/>
        <v>0</v>
      </c>
      <c r="J3414" s="89">
        <v>0</v>
      </c>
      <c r="K3414" s="244">
        <f t="shared" si="732"/>
        <v>0</v>
      </c>
      <c r="L3414" s="93">
        <f t="shared" si="739"/>
        <v>0</v>
      </c>
      <c r="M3414" s="375">
        <f t="shared" si="740"/>
        <v>0</v>
      </c>
      <c r="N3414" s="225" t="b">
        <f t="shared" si="727"/>
        <v>0</v>
      </c>
      <c r="O3414" s="36"/>
      <c r="P3414" s="36"/>
      <c r="Q3414" s="36"/>
      <c r="R3414" s="36"/>
    </row>
    <row r="3415" spans="1:18" s="8" customFormat="1" ht="46.5" hidden="1" customHeight="1" x14ac:dyDescent="0.35">
      <c r="A3415" s="122" t="str">
        <f>'SOW Units'!B444</f>
        <v>21-10.</v>
      </c>
      <c r="B3415" s="542" t="str">
        <f>IF('SOW Units'!C444="","",'SOW Units'!C444)</f>
        <v>P.G. Review and Certification of Sufficiency of Engineering Controls Limited to Permanent, Impermeable Surface or Top Two Feet of Clean Fill with Monitoring and Maintenance Recommendations Required for a Conditional NFA</v>
      </c>
      <c r="C3415" s="543"/>
      <c r="D3415" s="252" t="str">
        <f>IF('SOW Units'!E444="","",'SOW Units'!E444)</f>
        <v>Per Review and Certification</v>
      </c>
      <c r="E3415" s="82">
        <f>'SOW Units'!O444</f>
        <v>0</v>
      </c>
      <c r="F3415" s="34">
        <f>'SOW Units'!G444</f>
        <v>242.55</v>
      </c>
      <c r="G3415" s="244">
        <f t="shared" si="737"/>
        <v>0</v>
      </c>
      <c r="H3415" s="85">
        <v>0</v>
      </c>
      <c r="I3415" s="360">
        <f t="shared" si="738"/>
        <v>0</v>
      </c>
      <c r="J3415" s="89">
        <v>0</v>
      </c>
      <c r="K3415" s="244">
        <f t="shared" si="732"/>
        <v>0</v>
      </c>
      <c r="L3415" s="93">
        <f t="shared" si="739"/>
        <v>0</v>
      </c>
      <c r="M3415" s="375">
        <f t="shared" si="740"/>
        <v>0</v>
      </c>
      <c r="N3415" s="225" t="b">
        <f t="shared" si="727"/>
        <v>0</v>
      </c>
      <c r="O3415" s="36"/>
      <c r="P3415" s="36"/>
      <c r="Q3415" s="36"/>
      <c r="R3415" s="36"/>
    </row>
    <row r="3416" spans="1:18" s="8" customFormat="1" ht="32.25" hidden="1" customHeight="1" x14ac:dyDescent="0.35">
      <c r="A3416" s="122" t="str">
        <f>'SOW Units'!B445</f>
        <v>21-11.</v>
      </c>
      <c r="B3416" s="542" t="str">
        <f>IF('SOW Units'!C445="","",'SOW Units'!C445)</f>
        <v>P.E. Design and Certification of Plans and Project Oversight of Installation for Engineering Controls (other than permanent, impermeable surface or top two feet of clean fill) required for a conditional NFA</v>
      </c>
      <c r="C3416" s="543"/>
      <c r="D3416" s="252" t="str">
        <f>IF('SOW Units'!E445="","",'SOW Units'!E445)</f>
        <v>Per Engineering Controls Installation</v>
      </c>
      <c r="E3416" s="82">
        <f>'SOW Units'!O445</f>
        <v>0</v>
      </c>
      <c r="F3416" s="34">
        <f>'SOW Units'!G445</f>
        <v>242.55</v>
      </c>
      <c r="G3416" s="244">
        <f t="shared" si="737"/>
        <v>0</v>
      </c>
      <c r="H3416" s="85">
        <v>0</v>
      </c>
      <c r="I3416" s="360">
        <f t="shared" si="738"/>
        <v>0</v>
      </c>
      <c r="J3416" s="89">
        <v>0</v>
      </c>
      <c r="K3416" s="244">
        <f t="shared" si="732"/>
        <v>0</v>
      </c>
      <c r="L3416" s="93">
        <f t="shared" si="739"/>
        <v>0</v>
      </c>
      <c r="M3416" s="375">
        <f t="shared" si="740"/>
        <v>0</v>
      </c>
      <c r="N3416" s="225" t="b">
        <f t="shared" si="727"/>
        <v>0</v>
      </c>
      <c r="O3416" s="36"/>
      <c r="P3416" s="36"/>
      <c r="Q3416" s="36"/>
      <c r="R3416" s="36"/>
    </row>
    <row r="3417" spans="1:18" s="8" customFormat="1" ht="46.5" hidden="1" customHeight="1" x14ac:dyDescent="0.35">
      <c r="A3417" s="122" t="str">
        <f>'SOW Units'!B446</f>
        <v>21-12.</v>
      </c>
      <c r="B3417" s="542" t="str">
        <f>IF('SOW Units'!C446="","",'SOW Units'!C446)</f>
        <v>P.G. Review, Evaluation and Certification of Plans and Project Oversight for Installation of Engineering Controls Limited to Permanent, Impermeable Surface or Top Two Feet of Clean Fill Required for a Conditional NFA</v>
      </c>
      <c r="C3417" s="543"/>
      <c r="D3417" s="252" t="str">
        <f>IF('SOW Units'!E446="","",'SOW Units'!E446)</f>
        <v>Per Engineering Controls Installation</v>
      </c>
      <c r="E3417" s="82">
        <f>'SOW Units'!O446</f>
        <v>0</v>
      </c>
      <c r="F3417" s="34">
        <f>'SOW Units'!G446</f>
        <v>363.82</v>
      </c>
      <c r="G3417" s="244">
        <f t="shared" si="737"/>
        <v>0</v>
      </c>
      <c r="H3417" s="85">
        <v>0</v>
      </c>
      <c r="I3417" s="360">
        <f t="shared" si="738"/>
        <v>0</v>
      </c>
      <c r="J3417" s="89">
        <v>0</v>
      </c>
      <c r="K3417" s="244">
        <f t="shared" si="732"/>
        <v>0</v>
      </c>
      <c r="L3417" s="93">
        <f t="shared" si="739"/>
        <v>0</v>
      </c>
      <c r="M3417" s="375">
        <f t="shared" si="740"/>
        <v>0</v>
      </c>
      <c r="N3417" s="225" t="b">
        <f t="shared" si="727"/>
        <v>0</v>
      </c>
      <c r="O3417" s="36"/>
      <c r="P3417" s="36"/>
      <c r="Q3417" s="36"/>
      <c r="R3417" s="36"/>
    </row>
    <row r="3418" spans="1:18" s="8" customFormat="1" ht="32.25" hidden="1" customHeight="1" x14ac:dyDescent="0.35">
      <c r="A3418" s="122" t="str">
        <f>'SOW Units'!B447</f>
        <v>21-13.</v>
      </c>
      <c r="B3418" s="542" t="str">
        <f>IF('SOW Units'!C447="","",'SOW Units'!C447)</f>
        <v>P.G. or P.E. Review, Evaluation and Certification of a Soil Source Removal Report That Includes a Recommendation for NFA</v>
      </c>
      <c r="C3418" s="543"/>
      <c r="D3418" s="57" t="str">
        <f>IF('SOW Units'!E447="","",'SOW Units'!E447)</f>
        <v>Per Report</v>
      </c>
      <c r="E3418" s="82">
        <f>'SOW Units'!O447</f>
        <v>0</v>
      </c>
      <c r="F3418" s="34">
        <f>'SOW Units'!G447</f>
        <v>267.39999999999998</v>
      </c>
      <c r="G3418" s="244">
        <f t="shared" si="737"/>
        <v>0</v>
      </c>
      <c r="H3418" s="85">
        <v>0</v>
      </c>
      <c r="I3418" s="360">
        <f t="shared" si="738"/>
        <v>0</v>
      </c>
      <c r="J3418" s="89">
        <v>0</v>
      </c>
      <c r="K3418" s="244">
        <f t="shared" si="732"/>
        <v>0</v>
      </c>
      <c r="L3418" s="93">
        <f t="shared" si="739"/>
        <v>0</v>
      </c>
      <c r="M3418" s="375">
        <f t="shared" si="740"/>
        <v>0</v>
      </c>
      <c r="N3418" s="225" t="b">
        <f t="shared" si="727"/>
        <v>0</v>
      </c>
      <c r="O3418" s="36"/>
      <c r="P3418" s="36"/>
      <c r="Q3418" s="36"/>
      <c r="R3418" s="36"/>
    </row>
    <row r="3419" spans="1:18" s="8" customFormat="1" ht="16.5" hidden="1" customHeight="1" x14ac:dyDescent="0.35">
      <c r="A3419" s="122" t="str">
        <f>'SOW Units'!B448</f>
        <v>21-15.</v>
      </c>
      <c r="B3419" s="542" t="str">
        <f>IF('SOW Units'!C448="","",'SOW Units'!C448)</f>
        <v>P.G. or Qualified P.E. Review, Evaluation and Certification of a General Site Assessment Report</v>
      </c>
      <c r="C3419" s="543"/>
      <c r="D3419" s="57" t="str">
        <f>IF('SOW Units'!E448="","",'SOW Units'!E448)</f>
        <v>Per Report</v>
      </c>
      <c r="E3419" s="82">
        <f>'SOW Units'!O448</f>
        <v>0</v>
      </c>
      <c r="F3419" s="34">
        <f>'SOW Units'!G448</f>
        <v>606.37</v>
      </c>
      <c r="G3419" s="244">
        <f t="shared" si="737"/>
        <v>0</v>
      </c>
      <c r="H3419" s="85">
        <v>0</v>
      </c>
      <c r="I3419" s="360">
        <f t="shared" si="738"/>
        <v>0</v>
      </c>
      <c r="J3419" s="89">
        <v>0</v>
      </c>
      <c r="K3419" s="244">
        <f t="shared" si="732"/>
        <v>0</v>
      </c>
      <c r="L3419" s="93">
        <f t="shared" si="739"/>
        <v>0</v>
      </c>
      <c r="M3419" s="375">
        <f t="shared" si="740"/>
        <v>0</v>
      </c>
      <c r="N3419" s="225" t="b">
        <f t="shared" si="727"/>
        <v>0</v>
      </c>
      <c r="O3419" s="36"/>
      <c r="P3419" s="36"/>
      <c r="Q3419" s="36"/>
      <c r="R3419" s="36"/>
    </row>
    <row r="3420" spans="1:18" s="8" customFormat="1" ht="16.5" hidden="1" customHeight="1" x14ac:dyDescent="0.35">
      <c r="A3420" s="122" t="str">
        <f>'SOW Units'!B449</f>
        <v>21-16.</v>
      </c>
      <c r="B3420" s="542" t="str">
        <f>IF('SOW Units'!C449="","",'SOW Units'!C449)</f>
        <v>P.G. or Qualified P.E. Review, Evaluation and Certification of a Supplemental Site Assessment Report</v>
      </c>
      <c r="C3420" s="543"/>
      <c r="D3420" s="57" t="str">
        <f>IF('SOW Units'!E449="","",'SOW Units'!E449)</f>
        <v>Per Report</v>
      </c>
      <c r="E3420" s="82">
        <f>'SOW Units'!O449</f>
        <v>0</v>
      </c>
      <c r="F3420" s="34">
        <f>'SOW Units'!G449</f>
        <v>267.39999999999998</v>
      </c>
      <c r="G3420" s="244">
        <f t="shared" si="737"/>
        <v>0</v>
      </c>
      <c r="H3420" s="85">
        <v>0</v>
      </c>
      <c r="I3420" s="360">
        <f t="shared" si="738"/>
        <v>0</v>
      </c>
      <c r="J3420" s="89">
        <v>0</v>
      </c>
      <c r="K3420" s="244">
        <f t="shared" si="732"/>
        <v>0</v>
      </c>
      <c r="L3420" s="93">
        <f t="shared" si="739"/>
        <v>0</v>
      </c>
      <c r="M3420" s="375">
        <f t="shared" si="740"/>
        <v>0</v>
      </c>
      <c r="N3420" s="225" t="b">
        <f t="shared" si="727"/>
        <v>0</v>
      </c>
      <c r="O3420" s="36"/>
      <c r="P3420" s="36"/>
      <c r="Q3420" s="36"/>
      <c r="R3420" s="36"/>
    </row>
    <row r="3421" spans="1:18" s="8" customFormat="1" ht="16.5" hidden="1" customHeight="1" x14ac:dyDescent="0.35">
      <c r="A3421" s="122" t="str">
        <f>'SOW Units'!B450</f>
        <v>21-17.</v>
      </c>
      <c r="B3421" s="542" t="str">
        <f>IF('SOW Units'!C450="","",'SOW Units'!C450)</f>
        <v>P.G. or P.E. Review, Evaluation and Certification of a Receptor and Exposure Pathway Report</v>
      </c>
      <c r="C3421" s="543"/>
      <c r="D3421" s="57" t="str">
        <f>IF('SOW Units'!E450="","",'SOW Units'!E450)</f>
        <v>Per Report</v>
      </c>
      <c r="E3421" s="82">
        <f>'SOW Units'!O450</f>
        <v>0</v>
      </c>
      <c r="F3421" s="34">
        <f>'SOW Units'!G450</f>
        <v>401.11</v>
      </c>
      <c r="G3421" s="244">
        <f t="shared" si="737"/>
        <v>0</v>
      </c>
      <c r="H3421" s="85">
        <v>0</v>
      </c>
      <c r="I3421" s="360">
        <f t="shared" si="738"/>
        <v>0</v>
      </c>
      <c r="J3421" s="89">
        <v>0</v>
      </c>
      <c r="K3421" s="244">
        <f t="shared" si="732"/>
        <v>0</v>
      </c>
      <c r="L3421" s="93">
        <f t="shared" si="739"/>
        <v>0</v>
      </c>
      <c r="M3421" s="375">
        <f t="shared" si="740"/>
        <v>0</v>
      </c>
      <c r="N3421" s="225" t="b">
        <f t="shared" si="727"/>
        <v>0</v>
      </c>
      <c r="O3421" s="36"/>
      <c r="P3421" s="36"/>
      <c r="Q3421" s="36"/>
      <c r="R3421" s="36"/>
    </row>
    <row r="3422" spans="1:18" s="8" customFormat="1" ht="16.5" hidden="1" customHeight="1" x14ac:dyDescent="0.35">
      <c r="A3422" s="122" t="str">
        <f>'SOW Units'!B451</f>
        <v>21-18.</v>
      </c>
      <c r="B3422" s="542" t="str">
        <f>IF('SOW Units'!C451="","",'SOW Units'!C451)</f>
        <v>P.E. Review, Evaluation and Certification of a Level 2 Natural Attenuation Monitoring Plan</v>
      </c>
      <c r="C3422" s="543"/>
      <c r="D3422" s="57" t="str">
        <f>IF('SOW Units'!E451="","",'SOW Units'!E451)</f>
        <v>Per Plan</v>
      </c>
      <c r="E3422" s="82">
        <f>'SOW Units'!O451</f>
        <v>0</v>
      </c>
      <c r="F3422" s="34">
        <f>'SOW Units'!G451</f>
        <v>133.69</v>
      </c>
      <c r="G3422" s="244">
        <f t="shared" si="737"/>
        <v>0</v>
      </c>
      <c r="H3422" s="85">
        <v>0</v>
      </c>
      <c r="I3422" s="360">
        <f t="shared" si="738"/>
        <v>0</v>
      </c>
      <c r="J3422" s="89">
        <v>0</v>
      </c>
      <c r="K3422" s="244">
        <f t="shared" si="732"/>
        <v>0</v>
      </c>
      <c r="L3422" s="93">
        <f t="shared" si="739"/>
        <v>0</v>
      </c>
      <c r="M3422" s="375">
        <f t="shared" si="740"/>
        <v>0</v>
      </c>
      <c r="N3422" s="225" t="b">
        <f t="shared" si="727"/>
        <v>0</v>
      </c>
      <c r="O3422" s="36"/>
      <c r="P3422" s="36"/>
      <c r="Q3422" s="36"/>
      <c r="R3422" s="36"/>
    </row>
    <row r="3423" spans="1:18" s="8" customFormat="1" ht="46.5" hidden="1" customHeight="1" x14ac:dyDescent="0.35">
      <c r="A3423" s="122" t="str">
        <f>'SOW Units'!B452</f>
        <v>21-19.</v>
      </c>
      <c r="B3423" s="542" t="str">
        <f>IF('SOW Units'!C452="","",'SOW Units'!C452)</f>
        <v>P.E. Review, Evaluation and Certification of a Non-Annual Natural Attenuation or Post RA Monitoring Report That Includes a Recommendation for NFA or a Recommendation to Modify the Approved Monitoring Plan</v>
      </c>
      <c r="C3423" s="543"/>
      <c r="D3423" s="57" t="str">
        <f>IF('SOW Units'!E452="","",'SOW Units'!E452)</f>
        <v>Per Report</v>
      </c>
      <c r="E3423" s="82">
        <f>'SOW Units'!O452</f>
        <v>0</v>
      </c>
      <c r="F3423" s="34">
        <f>'SOW Units'!G452</f>
        <v>133.69</v>
      </c>
      <c r="G3423" s="244">
        <f t="shared" si="737"/>
        <v>0</v>
      </c>
      <c r="H3423" s="85">
        <v>0</v>
      </c>
      <c r="I3423" s="360">
        <f t="shared" si="738"/>
        <v>0</v>
      </c>
      <c r="J3423" s="89">
        <v>0</v>
      </c>
      <c r="K3423" s="244">
        <f t="shared" si="732"/>
        <v>0</v>
      </c>
      <c r="L3423" s="93">
        <f t="shared" si="739"/>
        <v>0</v>
      </c>
      <c r="M3423" s="375">
        <f t="shared" si="740"/>
        <v>0</v>
      </c>
      <c r="N3423" s="225" t="b">
        <f t="shared" si="727"/>
        <v>0</v>
      </c>
      <c r="O3423" s="36"/>
      <c r="P3423" s="36"/>
      <c r="Q3423" s="36"/>
      <c r="R3423" s="36"/>
    </row>
    <row r="3424" spans="1:18" s="8" customFormat="1" ht="16.5" hidden="1" customHeight="1" x14ac:dyDescent="0.35">
      <c r="A3424" s="122" t="str">
        <f>'SOW Units'!B453</f>
        <v>21-20.</v>
      </c>
      <c r="B3424" s="542" t="str">
        <f>IF('SOW Units'!C453="","",'SOW Units'!C453)</f>
        <v>P.G or P.E. Review, Evaluation and Certification of an Annual Natural Attenuation Monitoring Report</v>
      </c>
      <c r="C3424" s="543"/>
      <c r="D3424" s="57" t="str">
        <f>IF('SOW Units'!E453="","",'SOW Units'!E453)</f>
        <v>Per Report</v>
      </c>
      <c r="E3424" s="82">
        <f>'SOW Units'!O453</f>
        <v>0</v>
      </c>
      <c r="F3424" s="34">
        <f>'SOW Units'!G453</f>
        <v>133.69</v>
      </c>
      <c r="G3424" s="244">
        <f t="shared" si="737"/>
        <v>0</v>
      </c>
      <c r="H3424" s="85">
        <v>0</v>
      </c>
      <c r="I3424" s="360">
        <f t="shared" si="738"/>
        <v>0</v>
      </c>
      <c r="J3424" s="89">
        <v>0</v>
      </c>
      <c r="K3424" s="244">
        <f t="shared" si="732"/>
        <v>0</v>
      </c>
      <c r="L3424" s="93">
        <f t="shared" si="739"/>
        <v>0</v>
      </c>
      <c r="M3424" s="375">
        <f t="shared" si="740"/>
        <v>0</v>
      </c>
      <c r="N3424" s="225" t="b">
        <f t="shared" si="727"/>
        <v>0</v>
      </c>
      <c r="O3424" s="36"/>
      <c r="P3424" s="36"/>
      <c r="Q3424" s="36"/>
      <c r="R3424" s="36"/>
    </row>
    <row r="3425" spans="1:18" s="8" customFormat="1" ht="16.5" hidden="1" customHeight="1" x14ac:dyDescent="0.35">
      <c r="A3425" s="122" t="str">
        <f>'SOW Units'!B454</f>
        <v>21-21.</v>
      </c>
      <c r="B3425" s="542" t="str">
        <f>IF('SOW Units'!C454="","",'SOW Units'!C454)</f>
        <v>P.E. Review, Evaluation and Certification of a Pilot Test Plan</v>
      </c>
      <c r="C3425" s="543"/>
      <c r="D3425" s="57" t="str">
        <f>IF('SOW Units'!E454="","",'SOW Units'!E454)</f>
        <v>Per Plan</v>
      </c>
      <c r="E3425" s="82">
        <f>'SOW Units'!O454</f>
        <v>0</v>
      </c>
      <c r="F3425" s="34">
        <f>'SOW Units'!G454</f>
        <v>267.39999999999998</v>
      </c>
      <c r="G3425" s="244">
        <f t="shared" si="737"/>
        <v>0</v>
      </c>
      <c r="H3425" s="85">
        <v>0</v>
      </c>
      <c r="I3425" s="360">
        <f t="shared" si="738"/>
        <v>0</v>
      </c>
      <c r="J3425" s="89">
        <v>0</v>
      </c>
      <c r="K3425" s="244">
        <f t="shared" si="732"/>
        <v>0</v>
      </c>
      <c r="L3425" s="93">
        <f t="shared" si="739"/>
        <v>0</v>
      </c>
      <c r="M3425" s="375">
        <f t="shared" si="740"/>
        <v>0</v>
      </c>
      <c r="N3425" s="225" t="b">
        <f t="shared" si="727"/>
        <v>0</v>
      </c>
      <c r="O3425" s="36"/>
      <c r="P3425" s="36"/>
      <c r="Q3425" s="36"/>
      <c r="R3425" s="36"/>
    </row>
    <row r="3426" spans="1:18" s="8" customFormat="1" ht="16.5" hidden="1" customHeight="1" x14ac:dyDescent="0.35">
      <c r="A3426" s="122" t="str">
        <f>'SOW Units'!B455</f>
        <v>21-22.</v>
      </c>
      <c r="B3426" s="542" t="str">
        <f>IF('SOW Units'!C455="","",'SOW Units'!C455)</f>
        <v>P.E. Review, Evaluation and Certification of a Pilot Test Report</v>
      </c>
      <c r="C3426" s="543"/>
      <c r="D3426" s="57" t="str">
        <f>IF('SOW Units'!E455="","",'SOW Units'!E455)</f>
        <v>Per Report</v>
      </c>
      <c r="E3426" s="82">
        <f>'SOW Units'!O455</f>
        <v>0</v>
      </c>
      <c r="F3426" s="34">
        <f>'SOW Units'!G455</f>
        <v>534.80999999999995</v>
      </c>
      <c r="G3426" s="244">
        <f t="shared" si="737"/>
        <v>0</v>
      </c>
      <c r="H3426" s="85">
        <v>0</v>
      </c>
      <c r="I3426" s="360">
        <f t="shared" si="738"/>
        <v>0</v>
      </c>
      <c r="J3426" s="89">
        <v>0</v>
      </c>
      <c r="K3426" s="244">
        <f t="shared" si="732"/>
        <v>0</v>
      </c>
      <c r="L3426" s="93">
        <f t="shared" si="739"/>
        <v>0</v>
      </c>
      <c r="M3426" s="375">
        <f t="shared" si="740"/>
        <v>0</v>
      </c>
      <c r="N3426" s="225" t="b">
        <f t="shared" si="727"/>
        <v>0</v>
      </c>
      <c r="O3426" s="36"/>
      <c r="P3426" s="36"/>
      <c r="Q3426" s="36"/>
      <c r="R3426" s="36"/>
    </row>
    <row r="3427" spans="1:18" s="8" customFormat="1" ht="16.5" hidden="1" customHeight="1" x14ac:dyDescent="0.35">
      <c r="A3427" s="122" t="str">
        <f>'SOW Units'!B456</f>
        <v>21-23.</v>
      </c>
      <c r="B3427" s="542" t="str">
        <f>IF('SOW Units'!C456="","",'SOW Units'!C456)</f>
        <v>P.E. Review, Evaluation and Certification of a Level 1 Remedial Action Plan</v>
      </c>
      <c r="C3427" s="543"/>
      <c r="D3427" s="57" t="str">
        <f>IF('SOW Units'!E456="","",'SOW Units'!E456)</f>
        <v>Per Plan</v>
      </c>
      <c r="E3427" s="82">
        <f>'SOW Units'!O456</f>
        <v>0</v>
      </c>
      <c r="F3427" s="34">
        <f>'SOW Units'!G456</f>
        <v>802.23</v>
      </c>
      <c r="G3427" s="244">
        <f t="shared" si="737"/>
        <v>0</v>
      </c>
      <c r="H3427" s="85">
        <v>0</v>
      </c>
      <c r="I3427" s="360">
        <f t="shared" si="738"/>
        <v>0</v>
      </c>
      <c r="J3427" s="89">
        <v>0</v>
      </c>
      <c r="K3427" s="244">
        <f t="shared" si="732"/>
        <v>0</v>
      </c>
      <c r="L3427" s="93">
        <f t="shared" si="739"/>
        <v>0</v>
      </c>
      <c r="M3427" s="375">
        <f t="shared" si="740"/>
        <v>0</v>
      </c>
      <c r="N3427" s="225" t="b">
        <f t="shared" si="727"/>
        <v>0</v>
      </c>
      <c r="O3427" s="36"/>
      <c r="P3427" s="36"/>
      <c r="Q3427" s="36"/>
      <c r="R3427" s="36"/>
    </row>
    <row r="3428" spans="1:18" s="8" customFormat="1" ht="16.5" hidden="1" customHeight="1" x14ac:dyDescent="0.35">
      <c r="A3428" s="122" t="str">
        <f>'SOW Units'!B457</f>
        <v>21-24.</v>
      </c>
      <c r="B3428" s="542" t="str">
        <f>IF('SOW Units'!C457="","",'SOW Units'!C457)</f>
        <v>P.E. Review, Evaluation and Certification of a Level 2 Remedial Action Plan</v>
      </c>
      <c r="C3428" s="543"/>
      <c r="D3428" s="57" t="str">
        <f>IF('SOW Units'!E457="","",'SOW Units'!E457)</f>
        <v>Per Plan</v>
      </c>
      <c r="E3428" s="82">
        <f>'SOW Units'!O457</f>
        <v>0</v>
      </c>
      <c r="F3428" s="34">
        <f>'SOW Units'!G457</f>
        <v>1337.04</v>
      </c>
      <c r="G3428" s="244">
        <f t="shared" si="737"/>
        <v>0</v>
      </c>
      <c r="H3428" s="85">
        <v>0</v>
      </c>
      <c r="I3428" s="360">
        <f t="shared" si="738"/>
        <v>0</v>
      </c>
      <c r="J3428" s="89">
        <v>0</v>
      </c>
      <c r="K3428" s="244">
        <f t="shared" si="732"/>
        <v>0</v>
      </c>
      <c r="L3428" s="93">
        <f t="shared" si="739"/>
        <v>0</v>
      </c>
      <c r="M3428" s="375">
        <f t="shared" si="740"/>
        <v>0</v>
      </c>
      <c r="N3428" s="225" t="b">
        <f t="shared" si="727"/>
        <v>0</v>
      </c>
      <c r="O3428" s="36"/>
      <c r="P3428" s="36"/>
      <c r="Q3428" s="36"/>
      <c r="R3428" s="36"/>
    </row>
    <row r="3429" spans="1:18" s="8" customFormat="1" ht="32.25" hidden="1" customHeight="1" x14ac:dyDescent="0.35">
      <c r="A3429" s="122" t="str">
        <f>'SOW Units'!B458</f>
        <v>21-25.</v>
      </c>
      <c r="B3429" s="542" t="str">
        <f>IF('SOW Units'!C458="","",'SOW Units'!C458)</f>
        <v>P.E. Review, Evaluation and Certification of a Level 1 Limited Scope Remedial Action Plan or RAP Modification Plan</v>
      </c>
      <c r="C3429" s="543"/>
      <c r="D3429" s="57" t="str">
        <f>IF('SOW Units'!E458="","",'SOW Units'!E458)</f>
        <v>Per Plan</v>
      </c>
      <c r="E3429" s="82">
        <f>'SOW Units'!O458</f>
        <v>0</v>
      </c>
      <c r="F3429" s="34">
        <f>'SOW Units'!G458</f>
        <v>267.39999999999998</v>
      </c>
      <c r="G3429" s="244">
        <f t="shared" si="737"/>
        <v>0</v>
      </c>
      <c r="H3429" s="85">
        <v>0</v>
      </c>
      <c r="I3429" s="360">
        <f t="shared" si="738"/>
        <v>0</v>
      </c>
      <c r="J3429" s="89">
        <v>0</v>
      </c>
      <c r="K3429" s="244">
        <f t="shared" si="732"/>
        <v>0</v>
      </c>
      <c r="L3429" s="93">
        <f t="shared" si="739"/>
        <v>0</v>
      </c>
      <c r="M3429" s="375">
        <f t="shared" si="740"/>
        <v>0</v>
      </c>
      <c r="N3429" s="225" t="b">
        <f t="shared" si="727"/>
        <v>0</v>
      </c>
      <c r="O3429" s="36"/>
      <c r="P3429" s="36"/>
      <c r="Q3429" s="36"/>
      <c r="R3429" s="36"/>
    </row>
    <row r="3430" spans="1:18" s="8" customFormat="1" ht="32.25" hidden="1" customHeight="1" x14ac:dyDescent="0.35">
      <c r="A3430" s="122" t="str">
        <f>'SOW Units'!B459</f>
        <v>21-26.</v>
      </c>
      <c r="B3430" s="542" t="str">
        <f>IF('SOW Units'!C459="","",'SOW Units'!C459)</f>
        <v>P.E. Review, Evaluation and Certification of a Level 2 Limited Scope Remedial Action Plan or RAP Modification Plan</v>
      </c>
      <c r="C3430" s="543"/>
      <c r="D3430" s="57" t="str">
        <f>IF('SOW Units'!E459="","",'SOW Units'!E459)</f>
        <v>Per Plan</v>
      </c>
      <c r="E3430" s="82">
        <f>'SOW Units'!O459</f>
        <v>0</v>
      </c>
      <c r="F3430" s="34">
        <f>'SOW Units'!G459</f>
        <v>267.39999999999998</v>
      </c>
      <c r="G3430" s="244">
        <f t="shared" si="737"/>
        <v>0</v>
      </c>
      <c r="H3430" s="85">
        <v>0</v>
      </c>
      <c r="I3430" s="360">
        <f t="shared" si="738"/>
        <v>0</v>
      </c>
      <c r="J3430" s="89">
        <v>0</v>
      </c>
      <c r="K3430" s="244">
        <f t="shared" si="732"/>
        <v>0</v>
      </c>
      <c r="L3430" s="93">
        <f t="shared" si="739"/>
        <v>0</v>
      </c>
      <c r="M3430" s="375">
        <f t="shared" si="740"/>
        <v>0</v>
      </c>
      <c r="N3430" s="225" t="b">
        <f t="shared" si="727"/>
        <v>0</v>
      </c>
      <c r="O3430" s="36"/>
      <c r="P3430" s="36"/>
      <c r="Q3430" s="36"/>
      <c r="R3430" s="36"/>
    </row>
    <row r="3431" spans="1:18" s="8" customFormat="1" ht="32.25" hidden="1" customHeight="1" x14ac:dyDescent="0.35">
      <c r="A3431" s="122" t="str">
        <f>'SOW Units'!B460</f>
        <v>21-27.</v>
      </c>
      <c r="B3431" s="542" t="str">
        <f>IF('SOW Units'!C460="","",'SOW Units'!C460)</f>
        <v>P.E. Review, Evaluation and Certification of a Level 3 Limited Scope Remedial Action Plan or RAP Modification Plan</v>
      </c>
      <c r="C3431" s="543"/>
      <c r="D3431" s="57" t="str">
        <f>IF('SOW Units'!E460="","",'SOW Units'!E460)</f>
        <v>Per Plan</v>
      </c>
      <c r="E3431" s="82">
        <f>'SOW Units'!O460</f>
        <v>0</v>
      </c>
      <c r="F3431" s="34">
        <f>'SOW Units'!G460</f>
        <v>1069.6400000000001</v>
      </c>
      <c r="G3431" s="244">
        <f t="shared" si="737"/>
        <v>0</v>
      </c>
      <c r="H3431" s="85">
        <v>0</v>
      </c>
      <c r="I3431" s="360">
        <f t="shared" si="738"/>
        <v>0</v>
      </c>
      <c r="J3431" s="89">
        <v>0</v>
      </c>
      <c r="K3431" s="244">
        <f t="shared" si="732"/>
        <v>0</v>
      </c>
      <c r="L3431" s="93">
        <f t="shared" si="739"/>
        <v>0</v>
      </c>
      <c r="M3431" s="375">
        <f t="shared" si="740"/>
        <v>0</v>
      </c>
      <c r="N3431" s="225" t="b">
        <f t="shared" si="727"/>
        <v>0</v>
      </c>
      <c r="O3431" s="36"/>
      <c r="P3431" s="36"/>
      <c r="Q3431" s="36"/>
      <c r="R3431" s="36"/>
    </row>
    <row r="3432" spans="1:18" s="8" customFormat="1" ht="32.25" hidden="1" customHeight="1" x14ac:dyDescent="0.35">
      <c r="A3432" s="122" t="str">
        <f>'SOW Units'!B461</f>
        <v>21-28.</v>
      </c>
      <c r="B3432" s="542" t="str">
        <f>IF('SOW Units'!C461="","",'SOW Units'!C461)</f>
        <v>P.E. Review, Evaluation and Certification of a Level 4 Limited Scope Remedial Action Plan or RAP Modification Plan</v>
      </c>
      <c r="C3432" s="543"/>
      <c r="D3432" s="57" t="str">
        <f>IF('SOW Units'!E461="","",'SOW Units'!E461)</f>
        <v>Per Plan</v>
      </c>
      <c r="E3432" s="82">
        <f>'SOW Units'!O461</f>
        <v>0</v>
      </c>
      <c r="F3432" s="34">
        <f>'SOW Units'!G461</f>
        <v>802.23</v>
      </c>
      <c r="G3432" s="244">
        <f t="shared" si="737"/>
        <v>0</v>
      </c>
      <c r="H3432" s="85">
        <v>0</v>
      </c>
      <c r="I3432" s="360">
        <f t="shared" si="738"/>
        <v>0</v>
      </c>
      <c r="J3432" s="89">
        <v>0</v>
      </c>
      <c r="K3432" s="244">
        <f t="shared" ref="K3432:K3471" si="741">$F3432*J3432</f>
        <v>0</v>
      </c>
      <c r="L3432" s="93">
        <f t="shared" si="739"/>
        <v>0</v>
      </c>
      <c r="M3432" s="375">
        <f t="shared" si="740"/>
        <v>0</v>
      </c>
      <c r="N3432" s="225" t="b">
        <f t="shared" si="727"/>
        <v>0</v>
      </c>
      <c r="O3432" s="36"/>
      <c r="P3432" s="36"/>
      <c r="Q3432" s="36"/>
      <c r="R3432" s="36"/>
    </row>
    <row r="3433" spans="1:18" s="8" customFormat="1" ht="16.5" hidden="1" customHeight="1" x14ac:dyDescent="0.35">
      <c r="A3433" s="122" t="str">
        <f>'SOW Units'!B462</f>
        <v>21-29.</v>
      </c>
      <c r="B3433" s="542" t="str">
        <f>IF('SOW Units'!C462="","",'SOW Units'!C462)</f>
        <v>P.E. Review, Evaluation and Certification of As-Built Drawings (P.E. sealed red lined modifications)</v>
      </c>
      <c r="C3433" s="543"/>
      <c r="D3433" s="57" t="str">
        <f>IF('SOW Units'!E462="","",'SOW Units'!E462)</f>
        <v>Per Set of Drawings</v>
      </c>
      <c r="E3433" s="82">
        <f>'SOW Units'!O462</f>
        <v>0</v>
      </c>
      <c r="F3433" s="34">
        <f>'SOW Units'!G462</f>
        <v>133.69</v>
      </c>
      <c r="G3433" s="244">
        <f t="shared" si="737"/>
        <v>0</v>
      </c>
      <c r="H3433" s="85">
        <v>0</v>
      </c>
      <c r="I3433" s="360">
        <f t="shared" si="738"/>
        <v>0</v>
      </c>
      <c r="J3433" s="89">
        <v>0</v>
      </c>
      <c r="K3433" s="244">
        <f t="shared" si="741"/>
        <v>0</v>
      </c>
      <c r="L3433" s="93">
        <f t="shared" si="739"/>
        <v>0</v>
      </c>
      <c r="M3433" s="375">
        <f t="shared" si="740"/>
        <v>0</v>
      </c>
      <c r="N3433" s="225" t="b">
        <f t="shared" si="727"/>
        <v>0</v>
      </c>
      <c r="O3433" s="36"/>
      <c r="P3433" s="36"/>
      <c r="Q3433" s="36"/>
      <c r="R3433" s="36"/>
    </row>
    <row r="3434" spans="1:18" s="8" customFormat="1" ht="32.25" hidden="1" customHeight="1" x14ac:dyDescent="0.35">
      <c r="A3434" s="122" t="str">
        <f>'SOW Units'!B463</f>
        <v>21-30.</v>
      </c>
      <c r="B3434" s="542" t="str">
        <f>IF('SOW Units'!C463="","",'SOW Units'!C463)</f>
        <v>P.E. Review, Evaluation and Certification of a Remedial Action Startup Report That Includes a Recommendation for System Modification or Significant Change in the Course of Action</v>
      </c>
      <c r="C3434" s="543"/>
      <c r="D3434" s="57" t="str">
        <f>IF('SOW Units'!E463="","",'SOW Units'!E463)</f>
        <v>Per Report</v>
      </c>
      <c r="E3434" s="82">
        <f>'SOW Units'!O463</f>
        <v>0</v>
      </c>
      <c r="F3434" s="34">
        <f>'SOW Units'!G463</f>
        <v>401.11</v>
      </c>
      <c r="G3434" s="244">
        <f t="shared" si="737"/>
        <v>0</v>
      </c>
      <c r="H3434" s="85">
        <v>0</v>
      </c>
      <c r="I3434" s="360">
        <f t="shared" si="738"/>
        <v>0</v>
      </c>
      <c r="J3434" s="89">
        <v>0</v>
      </c>
      <c r="K3434" s="244">
        <f t="shared" si="741"/>
        <v>0</v>
      </c>
      <c r="L3434" s="93">
        <f t="shared" si="739"/>
        <v>0</v>
      </c>
      <c r="M3434" s="375">
        <f t="shared" si="740"/>
        <v>0</v>
      </c>
      <c r="N3434" s="225" t="b">
        <f t="shared" si="727"/>
        <v>0</v>
      </c>
      <c r="O3434" s="36"/>
      <c r="P3434" s="36"/>
      <c r="Q3434" s="36"/>
      <c r="R3434" s="36"/>
    </row>
    <row r="3435" spans="1:18" s="8" customFormat="1" ht="32.25" hidden="1" customHeight="1" x14ac:dyDescent="0.35">
      <c r="A3435" s="122" t="str">
        <f>'SOW Units'!B464</f>
        <v>21-31.</v>
      </c>
      <c r="B3435" s="542" t="str">
        <f>IF('SOW Units'!C464="","",'SOW Units'!C464)</f>
        <v>P.E. Review, Evaluation and Certification of a Non-Annual Operation and Maintenance Report That Includes Significant Proposed Changes to the Approved RAP</v>
      </c>
      <c r="C3435" s="543"/>
      <c r="D3435" s="57" t="str">
        <f>IF('SOW Units'!E464="","",'SOW Units'!E464)</f>
        <v>Per Report</v>
      </c>
      <c r="E3435" s="82">
        <f>'SOW Units'!O464</f>
        <v>0</v>
      </c>
      <c r="F3435" s="34">
        <f>'SOW Units'!G464</f>
        <v>267.39999999999998</v>
      </c>
      <c r="G3435" s="244">
        <f t="shared" si="737"/>
        <v>0</v>
      </c>
      <c r="H3435" s="85">
        <v>0</v>
      </c>
      <c r="I3435" s="360">
        <f t="shared" si="738"/>
        <v>0</v>
      </c>
      <c r="J3435" s="89">
        <v>0</v>
      </c>
      <c r="K3435" s="244">
        <f t="shared" si="741"/>
        <v>0</v>
      </c>
      <c r="L3435" s="93">
        <f t="shared" si="739"/>
        <v>0</v>
      </c>
      <c r="M3435" s="375">
        <f t="shared" si="740"/>
        <v>0</v>
      </c>
      <c r="N3435" s="225" t="b">
        <f t="shared" si="727"/>
        <v>0</v>
      </c>
      <c r="O3435" s="36"/>
      <c r="P3435" s="36"/>
      <c r="Q3435" s="36"/>
      <c r="R3435" s="36"/>
    </row>
    <row r="3436" spans="1:18" s="8" customFormat="1" ht="16.5" hidden="1" customHeight="1" x14ac:dyDescent="0.35">
      <c r="A3436" s="122" t="str">
        <f>'SOW Units'!B465</f>
        <v>21-32.</v>
      </c>
      <c r="B3436" s="542" t="str">
        <f>IF('SOW Units'!C465="","",'SOW Units'!C465)</f>
        <v>P.E. Review, Evaluation and Certification of an Annual Operation and Maintenance Report</v>
      </c>
      <c r="C3436" s="543"/>
      <c r="D3436" s="57" t="str">
        <f>IF('SOW Units'!E465="","",'SOW Units'!E465)</f>
        <v>Per Report</v>
      </c>
      <c r="E3436" s="82">
        <f>'SOW Units'!O465</f>
        <v>0</v>
      </c>
      <c r="F3436" s="34">
        <f>'SOW Units'!G465</f>
        <v>534.80999999999995</v>
      </c>
      <c r="G3436" s="244">
        <f t="shared" si="737"/>
        <v>0</v>
      </c>
      <c r="H3436" s="85">
        <v>0</v>
      </c>
      <c r="I3436" s="360">
        <f t="shared" si="738"/>
        <v>0</v>
      </c>
      <c r="J3436" s="89">
        <v>0</v>
      </c>
      <c r="K3436" s="244">
        <f t="shared" si="741"/>
        <v>0</v>
      </c>
      <c r="L3436" s="93">
        <f t="shared" si="739"/>
        <v>0</v>
      </c>
      <c r="M3436" s="375">
        <f t="shared" si="740"/>
        <v>0</v>
      </c>
      <c r="N3436" s="225" t="b">
        <f t="shared" si="727"/>
        <v>0</v>
      </c>
      <c r="O3436" s="36"/>
      <c r="P3436" s="36"/>
      <c r="Q3436" s="36"/>
      <c r="R3436" s="36"/>
    </row>
    <row r="3437" spans="1:18" s="8" customFormat="1" ht="16.5" hidden="1" customHeight="1" x14ac:dyDescent="0.35">
      <c r="A3437" s="122" t="str">
        <f>'SOW Units'!B466</f>
        <v>21-33.</v>
      </c>
      <c r="B3437" s="542" t="str">
        <f>IF('SOW Units'!C466="","",'SOW Units'!C466)</f>
        <v>P.G or P.E. Review, Evaluation and Certification of a Remedial Action General Report</v>
      </c>
      <c r="C3437" s="543"/>
      <c r="D3437" s="57" t="str">
        <f>IF('SOW Units'!E466="","",'SOW Units'!E466)</f>
        <v>Per Report</v>
      </c>
      <c r="E3437" s="82">
        <f>'SOW Units'!O466</f>
        <v>0</v>
      </c>
      <c r="F3437" s="34">
        <f>'SOW Units'!G466</f>
        <v>133.69</v>
      </c>
      <c r="G3437" s="244">
        <f t="shared" si="737"/>
        <v>0</v>
      </c>
      <c r="H3437" s="85">
        <v>0</v>
      </c>
      <c r="I3437" s="360">
        <f t="shared" si="738"/>
        <v>0</v>
      </c>
      <c r="J3437" s="89">
        <v>0</v>
      </c>
      <c r="K3437" s="244">
        <f t="shared" si="741"/>
        <v>0</v>
      </c>
      <c r="L3437" s="93">
        <f t="shared" si="739"/>
        <v>0</v>
      </c>
      <c r="M3437" s="375">
        <f t="shared" si="740"/>
        <v>0</v>
      </c>
      <c r="N3437" s="225" t="b">
        <f t="shared" si="727"/>
        <v>0</v>
      </c>
      <c r="O3437" s="36"/>
      <c r="P3437" s="36"/>
      <c r="Q3437" s="36"/>
      <c r="R3437" s="36"/>
    </row>
    <row r="3438" spans="1:18" s="8" customFormat="1" ht="32.25" hidden="1" customHeight="1" x14ac:dyDescent="0.35">
      <c r="A3438" s="122" t="str">
        <f>'SOW Units'!B467</f>
        <v>21-34.</v>
      </c>
      <c r="B3438" s="542" t="str">
        <f>IF('SOW Units'!C467="","",'SOW Units'!C467)</f>
        <v>P.G or P.E. Review, Evaluation and Certification of an Interim Remedial Action Report That Includes a Recommendation for System Modification or Significant Change in the Course of Action</v>
      </c>
      <c r="C3438" s="543"/>
      <c r="D3438" s="57" t="str">
        <f>IF('SOW Units'!E467="","",'SOW Units'!E467)</f>
        <v>Per Report</v>
      </c>
      <c r="E3438" s="82">
        <f>'SOW Units'!O467</f>
        <v>0</v>
      </c>
      <c r="F3438" s="34">
        <f>'SOW Units'!G467</f>
        <v>133.69</v>
      </c>
      <c r="G3438" s="244">
        <f t="shared" si="737"/>
        <v>0</v>
      </c>
      <c r="H3438" s="85">
        <v>0</v>
      </c>
      <c r="I3438" s="360">
        <f t="shared" si="738"/>
        <v>0</v>
      </c>
      <c r="J3438" s="89">
        <v>0</v>
      </c>
      <c r="K3438" s="244">
        <f t="shared" si="741"/>
        <v>0</v>
      </c>
      <c r="L3438" s="93">
        <f t="shared" si="739"/>
        <v>0</v>
      </c>
      <c r="M3438" s="375">
        <f t="shared" si="740"/>
        <v>0</v>
      </c>
      <c r="N3438" s="225" t="b">
        <f t="shared" si="727"/>
        <v>0</v>
      </c>
      <c r="O3438" s="36"/>
      <c r="P3438" s="36"/>
      <c r="Q3438" s="36"/>
      <c r="R3438" s="36"/>
    </row>
    <row r="3439" spans="1:18" s="8" customFormat="1" ht="16.5" hidden="1" customHeight="1" x14ac:dyDescent="0.35">
      <c r="A3439" s="122" t="str">
        <f>'SOW Units'!B468</f>
        <v>21-35.</v>
      </c>
      <c r="B3439" s="542" t="str">
        <f>IF('SOW Units'!C468="","",'SOW Units'!C468)</f>
        <v>P.E. Review, Evaluation, and Certification of Construction Drawings</v>
      </c>
      <c r="C3439" s="543"/>
      <c r="D3439" s="57" t="str">
        <f>IF('SOW Units'!E468="","",'SOW Units'!E468)</f>
        <v>Per Set of Drawings</v>
      </c>
      <c r="E3439" s="82">
        <f>'SOW Units'!O468</f>
        <v>0</v>
      </c>
      <c r="F3439" s="34">
        <f>'SOW Units'!G468</f>
        <v>267.39999999999998</v>
      </c>
      <c r="G3439" s="244">
        <f t="shared" si="737"/>
        <v>0</v>
      </c>
      <c r="H3439" s="85">
        <v>0</v>
      </c>
      <c r="I3439" s="360">
        <f t="shared" si="738"/>
        <v>0</v>
      </c>
      <c r="J3439" s="89">
        <v>0</v>
      </c>
      <c r="K3439" s="244">
        <f t="shared" si="741"/>
        <v>0</v>
      </c>
      <c r="L3439" s="93">
        <f t="shared" si="739"/>
        <v>0</v>
      </c>
      <c r="M3439" s="375">
        <f t="shared" si="740"/>
        <v>0</v>
      </c>
      <c r="N3439" s="225" t="b">
        <f t="shared" si="727"/>
        <v>0</v>
      </c>
      <c r="O3439" s="36"/>
      <c r="P3439" s="36"/>
      <c r="Q3439" s="36"/>
      <c r="R3439" s="36"/>
    </row>
    <row r="3440" spans="1:18" s="9" customFormat="1" ht="16.5" hidden="1" customHeight="1" x14ac:dyDescent="0.35">
      <c r="A3440" s="122" t="str">
        <f>'SOW Units'!B469</f>
        <v>21-36.</v>
      </c>
      <c r="B3440" s="542" t="str">
        <f>IF('SOW Units'!C469="","",'SOW Units'!C469)</f>
        <v>P.E. Review, Evaluation, and Certification of Annual PARM Report</v>
      </c>
      <c r="C3440" s="543"/>
      <c r="D3440" s="57" t="str">
        <f>IF('SOW Units'!E469="","",'SOW Units'!E469)</f>
        <v>Per Report</v>
      </c>
      <c r="E3440" s="82">
        <f>'SOW Units'!O469</f>
        <v>0</v>
      </c>
      <c r="F3440" s="34">
        <f>'SOW Units'!G469</f>
        <v>267.39999999999998</v>
      </c>
      <c r="G3440" s="244">
        <f t="shared" si="737"/>
        <v>0</v>
      </c>
      <c r="H3440" s="85">
        <v>0</v>
      </c>
      <c r="I3440" s="360">
        <f t="shared" si="738"/>
        <v>0</v>
      </c>
      <c r="J3440" s="89">
        <v>0</v>
      </c>
      <c r="K3440" s="244">
        <f t="shared" si="741"/>
        <v>0</v>
      </c>
      <c r="L3440" s="93">
        <f t="shared" si="739"/>
        <v>0</v>
      </c>
      <c r="M3440" s="375">
        <f t="shared" si="740"/>
        <v>0</v>
      </c>
      <c r="N3440" s="225" t="b">
        <f t="shared" si="727"/>
        <v>0</v>
      </c>
      <c r="O3440" s="45"/>
      <c r="P3440" s="45"/>
      <c r="Q3440" s="45"/>
      <c r="R3440" s="45"/>
    </row>
    <row r="3441" spans="1:18" s="8" customFormat="1" ht="16.5" hidden="1" customHeight="1" x14ac:dyDescent="0.35">
      <c r="A3441" s="210" t="str">
        <f>'SOW Units'!B470</f>
        <v>22.</v>
      </c>
      <c r="B3441" s="544" t="str">
        <f>IF('SOW Units'!C470="","",'SOW Units'!C470)</f>
        <v>MISCELLANEOUS ITEMS</v>
      </c>
      <c r="C3441" s="545"/>
      <c r="D3441" s="354" t="str">
        <f>IF('SOW Units'!E470="","",'SOW Units'!E470)</f>
        <v>'</v>
      </c>
      <c r="E3441" s="212"/>
      <c r="F3441" s="199"/>
      <c r="G3441" s="213"/>
      <c r="H3441" s="214"/>
      <c r="I3441" s="362"/>
      <c r="J3441" s="215"/>
      <c r="K3441" s="213"/>
      <c r="L3441" s="216"/>
      <c r="M3441" s="376"/>
      <c r="N3441" s="225" t="b">
        <f t="shared" si="727"/>
        <v>0</v>
      </c>
      <c r="O3441" s="36"/>
      <c r="P3441" s="36"/>
      <c r="Q3441" s="36"/>
      <c r="R3441" s="36"/>
    </row>
    <row r="3442" spans="1:18" s="8" customFormat="1" ht="33" hidden="1" customHeight="1" x14ac:dyDescent="0.35">
      <c r="A3442" s="122" t="str">
        <f>'SOW Units'!B471</f>
        <v>22-1.</v>
      </c>
      <c r="B3442" s="542" t="str">
        <f>IF('SOW Units'!C471="","",'SOW Units'!C471)</f>
        <v/>
      </c>
      <c r="C3442" s="543"/>
      <c r="D3442" s="57" t="str">
        <f>IF('SOW Units'!E471="","",'SOW Units'!E471)</f>
        <v>Reimbursable*</v>
      </c>
      <c r="E3442" s="82">
        <f>'SOW Units'!O471</f>
        <v>0</v>
      </c>
      <c r="F3442" s="34">
        <f>'SOW Units'!G471</f>
        <v>1</v>
      </c>
      <c r="G3442" s="244">
        <f t="shared" ref="G3442:G3471" si="742">$F3442*E3442</f>
        <v>0</v>
      </c>
      <c r="H3442" s="85">
        <v>0</v>
      </c>
      <c r="I3442" s="360">
        <f t="shared" ref="I3442:I3471" si="743">H3442*F3442</f>
        <v>0</v>
      </c>
      <c r="J3442" s="89">
        <v>0</v>
      </c>
      <c r="K3442" s="244">
        <f t="shared" si="741"/>
        <v>0</v>
      </c>
      <c r="L3442" s="93">
        <f t="shared" ref="L3442:L3471" si="744">E3442-H3442-J3442</f>
        <v>0</v>
      </c>
      <c r="M3442" s="375">
        <f t="shared" ref="M3442:M3471" si="745">G3442-I3442-K3442</f>
        <v>0</v>
      </c>
      <c r="N3442" s="225" t="b">
        <f t="shared" si="727"/>
        <v>0</v>
      </c>
      <c r="O3442" s="36"/>
      <c r="P3442" s="36"/>
      <c r="Q3442" s="36"/>
      <c r="R3442" s="36"/>
    </row>
    <row r="3443" spans="1:18" s="8" customFormat="1" ht="33" hidden="1" customHeight="1" x14ac:dyDescent="0.35">
      <c r="A3443" s="122" t="str">
        <f>'SOW Units'!B472</f>
        <v>22-2.</v>
      </c>
      <c r="B3443" s="542" t="str">
        <f>IF('SOW Units'!C472="","",'SOW Units'!C472)</f>
        <v/>
      </c>
      <c r="C3443" s="543"/>
      <c r="D3443" s="57" t="str">
        <f>IF('SOW Units'!E472="","",'SOW Units'!E472)</f>
        <v>Reimbursable*</v>
      </c>
      <c r="E3443" s="82">
        <f>'SOW Units'!O472</f>
        <v>0</v>
      </c>
      <c r="F3443" s="34">
        <f>'SOW Units'!G472</f>
        <v>1</v>
      </c>
      <c r="G3443" s="244">
        <f t="shared" si="742"/>
        <v>0</v>
      </c>
      <c r="H3443" s="85">
        <v>0</v>
      </c>
      <c r="I3443" s="360">
        <f t="shared" si="743"/>
        <v>0</v>
      </c>
      <c r="J3443" s="89">
        <v>0</v>
      </c>
      <c r="K3443" s="244">
        <f t="shared" si="741"/>
        <v>0</v>
      </c>
      <c r="L3443" s="93">
        <f t="shared" si="744"/>
        <v>0</v>
      </c>
      <c r="M3443" s="375">
        <f t="shared" si="745"/>
        <v>0</v>
      </c>
      <c r="N3443" s="225" t="b">
        <f t="shared" si="727"/>
        <v>0</v>
      </c>
      <c r="O3443" s="36"/>
      <c r="P3443" s="36"/>
      <c r="Q3443" s="36"/>
      <c r="R3443" s="36"/>
    </row>
    <row r="3444" spans="1:18" s="8" customFormat="1" ht="33" hidden="1" customHeight="1" x14ac:dyDescent="0.35">
      <c r="A3444" s="122" t="str">
        <f>'SOW Units'!B473</f>
        <v>22-3.</v>
      </c>
      <c r="B3444" s="542" t="str">
        <f>IF('SOW Units'!C473="","",'SOW Units'!C473)</f>
        <v/>
      </c>
      <c r="C3444" s="543"/>
      <c r="D3444" s="57" t="str">
        <f>IF('SOW Units'!E473="","",'SOW Units'!E473)</f>
        <v>Reimbursable*</v>
      </c>
      <c r="E3444" s="82">
        <f>'SOW Units'!O473</f>
        <v>0</v>
      </c>
      <c r="F3444" s="34">
        <f>'SOW Units'!G473</f>
        <v>1</v>
      </c>
      <c r="G3444" s="244">
        <f t="shared" si="742"/>
        <v>0</v>
      </c>
      <c r="H3444" s="85">
        <v>0</v>
      </c>
      <c r="I3444" s="360">
        <f t="shared" si="743"/>
        <v>0</v>
      </c>
      <c r="J3444" s="89">
        <v>0</v>
      </c>
      <c r="K3444" s="244">
        <f t="shared" si="741"/>
        <v>0</v>
      </c>
      <c r="L3444" s="93">
        <f t="shared" si="744"/>
        <v>0</v>
      </c>
      <c r="M3444" s="375">
        <f t="shared" si="745"/>
        <v>0</v>
      </c>
      <c r="N3444" s="225" t="b">
        <f t="shared" si="727"/>
        <v>0</v>
      </c>
      <c r="O3444" s="36"/>
      <c r="P3444" s="36"/>
      <c r="Q3444" s="36"/>
      <c r="R3444" s="36"/>
    </row>
    <row r="3445" spans="1:18" s="8" customFormat="1" ht="33" hidden="1" customHeight="1" x14ac:dyDescent="0.35">
      <c r="A3445" s="122" t="str">
        <f>'SOW Units'!B474</f>
        <v>22-4.</v>
      </c>
      <c r="B3445" s="542" t="str">
        <f>IF('SOW Units'!C474="","",'SOW Units'!C474)</f>
        <v/>
      </c>
      <c r="C3445" s="543"/>
      <c r="D3445" s="57" t="str">
        <f>IF('SOW Units'!E474="","",'SOW Units'!E474)</f>
        <v>Reimbursable*</v>
      </c>
      <c r="E3445" s="82">
        <f>'SOW Units'!O474</f>
        <v>0</v>
      </c>
      <c r="F3445" s="34">
        <f>'SOW Units'!G474</f>
        <v>1</v>
      </c>
      <c r="G3445" s="244">
        <f t="shared" si="742"/>
        <v>0</v>
      </c>
      <c r="H3445" s="85">
        <v>0</v>
      </c>
      <c r="I3445" s="360">
        <f t="shared" si="743"/>
        <v>0</v>
      </c>
      <c r="J3445" s="89">
        <v>0</v>
      </c>
      <c r="K3445" s="244">
        <f t="shared" si="741"/>
        <v>0</v>
      </c>
      <c r="L3445" s="93">
        <f t="shared" si="744"/>
        <v>0</v>
      </c>
      <c r="M3445" s="375">
        <f t="shared" si="745"/>
        <v>0</v>
      </c>
      <c r="N3445" s="225" t="b">
        <f t="shared" si="727"/>
        <v>0</v>
      </c>
      <c r="O3445" s="36"/>
      <c r="P3445" s="36"/>
      <c r="Q3445" s="36"/>
      <c r="R3445" s="36"/>
    </row>
    <row r="3446" spans="1:18" s="8" customFormat="1" ht="33" hidden="1" customHeight="1" x14ac:dyDescent="0.35">
      <c r="A3446" s="122" t="str">
        <f>'SOW Units'!B475</f>
        <v>22-5.</v>
      </c>
      <c r="B3446" s="542" t="str">
        <f>IF('SOW Units'!C475="","",'SOW Units'!C475)</f>
        <v/>
      </c>
      <c r="C3446" s="543"/>
      <c r="D3446" s="57" t="str">
        <f>IF('SOW Units'!E475="","",'SOW Units'!E475)</f>
        <v>Reimbursable*</v>
      </c>
      <c r="E3446" s="82">
        <f>'SOW Units'!O475</f>
        <v>0</v>
      </c>
      <c r="F3446" s="34">
        <f>'SOW Units'!G475</f>
        <v>1</v>
      </c>
      <c r="G3446" s="244">
        <f t="shared" si="742"/>
        <v>0</v>
      </c>
      <c r="H3446" s="85">
        <v>0</v>
      </c>
      <c r="I3446" s="360">
        <f t="shared" si="743"/>
        <v>0</v>
      </c>
      <c r="J3446" s="89">
        <v>0</v>
      </c>
      <c r="K3446" s="244">
        <f t="shared" si="741"/>
        <v>0</v>
      </c>
      <c r="L3446" s="93">
        <f t="shared" si="744"/>
        <v>0</v>
      </c>
      <c r="M3446" s="375">
        <f t="shared" si="745"/>
        <v>0</v>
      </c>
      <c r="N3446" s="225" t="b">
        <f t="shared" si="727"/>
        <v>0</v>
      </c>
      <c r="O3446" s="36"/>
      <c r="P3446" s="36"/>
      <c r="Q3446" s="36"/>
      <c r="R3446" s="36"/>
    </row>
    <row r="3447" spans="1:18" s="8" customFormat="1" ht="33" hidden="1" customHeight="1" x14ac:dyDescent="0.35">
      <c r="A3447" s="122" t="str">
        <f>'SOW Units'!B476</f>
        <v>22-6.</v>
      </c>
      <c r="B3447" s="542" t="str">
        <f>IF('SOW Units'!C476="","",'SOW Units'!C476)</f>
        <v/>
      </c>
      <c r="C3447" s="543"/>
      <c r="D3447" s="57" t="str">
        <f>IF('SOW Units'!E476="","",'SOW Units'!E476)</f>
        <v>Reimbursable*</v>
      </c>
      <c r="E3447" s="82">
        <f>'SOW Units'!O476</f>
        <v>0</v>
      </c>
      <c r="F3447" s="34">
        <f>'SOW Units'!G476</f>
        <v>1</v>
      </c>
      <c r="G3447" s="244">
        <f t="shared" si="742"/>
        <v>0</v>
      </c>
      <c r="H3447" s="85">
        <v>0</v>
      </c>
      <c r="I3447" s="360">
        <f t="shared" si="743"/>
        <v>0</v>
      </c>
      <c r="J3447" s="89">
        <v>0</v>
      </c>
      <c r="K3447" s="244">
        <f t="shared" si="741"/>
        <v>0</v>
      </c>
      <c r="L3447" s="93">
        <f t="shared" si="744"/>
        <v>0</v>
      </c>
      <c r="M3447" s="375">
        <f t="shared" si="745"/>
        <v>0</v>
      </c>
      <c r="N3447" s="225" t="b">
        <f t="shared" si="727"/>
        <v>0</v>
      </c>
      <c r="O3447" s="36"/>
      <c r="P3447" s="36"/>
      <c r="Q3447" s="36"/>
      <c r="R3447" s="36"/>
    </row>
    <row r="3448" spans="1:18" s="8" customFormat="1" ht="33" hidden="1" customHeight="1" x14ac:dyDescent="0.35">
      <c r="A3448" s="122" t="str">
        <f>'SOW Units'!B477</f>
        <v>22-7.</v>
      </c>
      <c r="B3448" s="542" t="str">
        <f>IF('SOW Units'!C477="","",'SOW Units'!C477)</f>
        <v/>
      </c>
      <c r="C3448" s="543"/>
      <c r="D3448" s="57" t="str">
        <f>IF('SOW Units'!E477="","",'SOW Units'!E477)</f>
        <v>Reimbursable*</v>
      </c>
      <c r="E3448" s="82">
        <f>'SOW Units'!O477</f>
        <v>0</v>
      </c>
      <c r="F3448" s="34">
        <f>'SOW Units'!G477</f>
        <v>1</v>
      </c>
      <c r="G3448" s="244">
        <f t="shared" si="742"/>
        <v>0</v>
      </c>
      <c r="H3448" s="85">
        <v>0</v>
      </c>
      <c r="I3448" s="360">
        <f t="shared" si="743"/>
        <v>0</v>
      </c>
      <c r="J3448" s="89">
        <v>0</v>
      </c>
      <c r="K3448" s="244">
        <f t="shared" si="741"/>
        <v>0</v>
      </c>
      <c r="L3448" s="93">
        <f t="shared" si="744"/>
        <v>0</v>
      </c>
      <c r="M3448" s="375">
        <f t="shared" si="745"/>
        <v>0</v>
      </c>
      <c r="N3448" s="225" t="b">
        <f t="shared" si="727"/>
        <v>0</v>
      </c>
      <c r="O3448" s="36"/>
      <c r="P3448" s="36"/>
      <c r="Q3448" s="36"/>
      <c r="R3448" s="36"/>
    </row>
    <row r="3449" spans="1:18" s="8" customFormat="1" ht="33" hidden="1" customHeight="1" x14ac:dyDescent="0.35">
      <c r="A3449" s="122" t="str">
        <f>'SOW Units'!B478</f>
        <v>22-8.</v>
      </c>
      <c r="B3449" s="542" t="str">
        <f>IF('SOW Units'!C478="","",'SOW Units'!C478)</f>
        <v/>
      </c>
      <c r="C3449" s="543"/>
      <c r="D3449" s="57" t="str">
        <f>IF('SOW Units'!E478="","",'SOW Units'!E478)</f>
        <v>Reimbursable*</v>
      </c>
      <c r="E3449" s="82">
        <f>'SOW Units'!O478</f>
        <v>0</v>
      </c>
      <c r="F3449" s="34">
        <f>'SOW Units'!G478</f>
        <v>1</v>
      </c>
      <c r="G3449" s="244">
        <f t="shared" si="742"/>
        <v>0</v>
      </c>
      <c r="H3449" s="85">
        <v>0</v>
      </c>
      <c r="I3449" s="360">
        <f t="shared" si="743"/>
        <v>0</v>
      </c>
      <c r="J3449" s="89">
        <v>0</v>
      </c>
      <c r="K3449" s="244">
        <f t="shared" si="741"/>
        <v>0</v>
      </c>
      <c r="L3449" s="93">
        <f t="shared" si="744"/>
        <v>0</v>
      </c>
      <c r="M3449" s="375">
        <f t="shared" si="745"/>
        <v>0</v>
      </c>
      <c r="N3449" s="225" t="b">
        <f t="shared" ref="N3449:N3469" si="746">IF(E3449&gt;0,TRUE,FALSE)</f>
        <v>0</v>
      </c>
      <c r="O3449" s="36"/>
      <c r="P3449" s="36"/>
      <c r="Q3449" s="36"/>
      <c r="R3449" s="36"/>
    </row>
    <row r="3450" spans="1:18" s="8" customFormat="1" ht="33" hidden="1" customHeight="1" x14ac:dyDescent="0.35">
      <c r="A3450" s="122" t="str">
        <f>'SOW Units'!B479</f>
        <v>22-9.</v>
      </c>
      <c r="B3450" s="542" t="str">
        <f>IF('SOW Units'!C479="","",'SOW Units'!C479)</f>
        <v/>
      </c>
      <c r="C3450" s="543"/>
      <c r="D3450" s="57" t="str">
        <f>IF('SOW Units'!E479="","",'SOW Units'!E479)</f>
        <v>Reimbursable*</v>
      </c>
      <c r="E3450" s="82">
        <f>'SOW Units'!O479</f>
        <v>0</v>
      </c>
      <c r="F3450" s="34">
        <f>'SOW Units'!G479</f>
        <v>1</v>
      </c>
      <c r="G3450" s="244">
        <f t="shared" si="742"/>
        <v>0</v>
      </c>
      <c r="H3450" s="85">
        <v>0</v>
      </c>
      <c r="I3450" s="360">
        <f t="shared" si="743"/>
        <v>0</v>
      </c>
      <c r="J3450" s="89">
        <v>0</v>
      </c>
      <c r="K3450" s="244">
        <f t="shared" si="741"/>
        <v>0</v>
      </c>
      <c r="L3450" s="93">
        <f t="shared" si="744"/>
        <v>0</v>
      </c>
      <c r="M3450" s="375">
        <f t="shared" si="745"/>
        <v>0</v>
      </c>
      <c r="N3450" s="225" t="b">
        <f t="shared" si="746"/>
        <v>0</v>
      </c>
      <c r="O3450" s="36"/>
      <c r="P3450" s="36"/>
      <c r="Q3450" s="36"/>
      <c r="R3450" s="36"/>
    </row>
    <row r="3451" spans="1:18" s="8" customFormat="1" ht="33" hidden="1" customHeight="1" x14ac:dyDescent="0.35">
      <c r="A3451" s="122" t="str">
        <f>'SOW Units'!B480</f>
        <v>22-10.</v>
      </c>
      <c r="B3451" s="542" t="str">
        <f>IF('SOW Units'!C480="","",'SOW Units'!C480)</f>
        <v/>
      </c>
      <c r="C3451" s="543"/>
      <c r="D3451" s="57" t="str">
        <f>IF('SOW Units'!E480="","",'SOW Units'!E480)</f>
        <v>Reimbursable*</v>
      </c>
      <c r="E3451" s="82">
        <f>'SOW Units'!O480</f>
        <v>0</v>
      </c>
      <c r="F3451" s="34">
        <f>'SOW Units'!G480</f>
        <v>1</v>
      </c>
      <c r="G3451" s="244">
        <f t="shared" si="742"/>
        <v>0</v>
      </c>
      <c r="H3451" s="85">
        <v>0</v>
      </c>
      <c r="I3451" s="360">
        <f t="shared" si="743"/>
        <v>0</v>
      </c>
      <c r="J3451" s="89">
        <v>0</v>
      </c>
      <c r="K3451" s="244">
        <f t="shared" si="741"/>
        <v>0</v>
      </c>
      <c r="L3451" s="93">
        <f t="shared" si="744"/>
        <v>0</v>
      </c>
      <c r="M3451" s="375">
        <f t="shared" si="745"/>
        <v>0</v>
      </c>
      <c r="N3451" s="225" t="b">
        <f t="shared" si="746"/>
        <v>0</v>
      </c>
      <c r="O3451" s="36"/>
      <c r="P3451" s="36"/>
      <c r="Q3451" s="36"/>
      <c r="R3451" s="36"/>
    </row>
    <row r="3452" spans="1:18" s="8" customFormat="1" ht="33" hidden="1" customHeight="1" x14ac:dyDescent="0.35">
      <c r="A3452" s="122" t="str">
        <f>'SOW Units'!B481</f>
        <v>22-11.</v>
      </c>
      <c r="B3452" s="542" t="str">
        <f>IF('SOW Units'!C481="","",'SOW Units'!C481)</f>
        <v/>
      </c>
      <c r="C3452" s="543"/>
      <c r="D3452" s="57" t="str">
        <f>IF('SOW Units'!E481="","",'SOW Units'!E481)</f>
        <v>Reimbursable*</v>
      </c>
      <c r="E3452" s="82">
        <f>'SOW Units'!O481</f>
        <v>0</v>
      </c>
      <c r="F3452" s="34">
        <f>'SOW Units'!G481</f>
        <v>1</v>
      </c>
      <c r="G3452" s="244">
        <f t="shared" si="742"/>
        <v>0</v>
      </c>
      <c r="H3452" s="85">
        <v>0</v>
      </c>
      <c r="I3452" s="360">
        <f t="shared" si="743"/>
        <v>0</v>
      </c>
      <c r="J3452" s="89">
        <v>0</v>
      </c>
      <c r="K3452" s="244">
        <f t="shared" si="741"/>
        <v>0</v>
      </c>
      <c r="L3452" s="93">
        <f t="shared" si="744"/>
        <v>0</v>
      </c>
      <c r="M3452" s="375">
        <f t="shared" si="745"/>
        <v>0</v>
      </c>
      <c r="N3452" s="225" t="b">
        <f t="shared" si="746"/>
        <v>0</v>
      </c>
      <c r="O3452" s="36"/>
      <c r="P3452" s="36"/>
      <c r="Q3452" s="36"/>
      <c r="R3452" s="36"/>
    </row>
    <row r="3453" spans="1:18" s="8" customFormat="1" ht="33" hidden="1" customHeight="1" x14ac:dyDescent="0.35">
      <c r="A3453" s="122" t="str">
        <f>'SOW Units'!B482</f>
        <v>22-12.</v>
      </c>
      <c r="B3453" s="542" t="str">
        <f>IF('SOW Units'!C482="","",'SOW Units'!C482)</f>
        <v/>
      </c>
      <c r="C3453" s="543"/>
      <c r="D3453" s="57" t="str">
        <f>IF('SOW Units'!E482="","",'SOW Units'!E482)</f>
        <v>Reimbursable*</v>
      </c>
      <c r="E3453" s="82">
        <f>'SOW Units'!O482</f>
        <v>0</v>
      </c>
      <c r="F3453" s="34">
        <f>'SOW Units'!G482</f>
        <v>1</v>
      </c>
      <c r="G3453" s="244">
        <f t="shared" si="742"/>
        <v>0</v>
      </c>
      <c r="H3453" s="85">
        <v>0</v>
      </c>
      <c r="I3453" s="360">
        <f t="shared" si="743"/>
        <v>0</v>
      </c>
      <c r="J3453" s="89">
        <v>0</v>
      </c>
      <c r="K3453" s="244">
        <f t="shared" si="741"/>
        <v>0</v>
      </c>
      <c r="L3453" s="93">
        <f t="shared" si="744"/>
        <v>0</v>
      </c>
      <c r="M3453" s="375">
        <f t="shared" si="745"/>
        <v>0</v>
      </c>
      <c r="N3453" s="225" t="b">
        <f t="shared" si="746"/>
        <v>0</v>
      </c>
      <c r="O3453" s="36"/>
      <c r="P3453" s="36"/>
      <c r="Q3453" s="36"/>
      <c r="R3453" s="36"/>
    </row>
    <row r="3454" spans="1:18" s="8" customFormat="1" ht="33" hidden="1" customHeight="1" x14ac:dyDescent="0.35">
      <c r="A3454" s="122" t="str">
        <f>'SOW Units'!B483</f>
        <v>22-13.</v>
      </c>
      <c r="B3454" s="542" t="str">
        <f>IF('SOW Units'!C483="","",'SOW Units'!C483)</f>
        <v/>
      </c>
      <c r="C3454" s="543"/>
      <c r="D3454" s="57" t="str">
        <f>IF('SOW Units'!E483="","",'SOW Units'!E483)</f>
        <v>Reimbursable*</v>
      </c>
      <c r="E3454" s="82">
        <f>'SOW Units'!O483</f>
        <v>0</v>
      </c>
      <c r="F3454" s="34">
        <f>'SOW Units'!G483</f>
        <v>1</v>
      </c>
      <c r="G3454" s="244">
        <f t="shared" si="742"/>
        <v>0</v>
      </c>
      <c r="H3454" s="85">
        <v>0</v>
      </c>
      <c r="I3454" s="360">
        <f t="shared" si="743"/>
        <v>0</v>
      </c>
      <c r="J3454" s="89">
        <v>0</v>
      </c>
      <c r="K3454" s="244">
        <f t="shared" si="741"/>
        <v>0</v>
      </c>
      <c r="L3454" s="93">
        <f t="shared" si="744"/>
        <v>0</v>
      </c>
      <c r="M3454" s="375">
        <f t="shared" si="745"/>
        <v>0</v>
      </c>
      <c r="N3454" s="225" t="b">
        <f t="shared" si="746"/>
        <v>0</v>
      </c>
      <c r="O3454" s="36"/>
      <c r="P3454" s="36"/>
      <c r="Q3454" s="36"/>
      <c r="R3454" s="36"/>
    </row>
    <row r="3455" spans="1:18" s="8" customFormat="1" ht="33" hidden="1" customHeight="1" x14ac:dyDescent="0.35">
      <c r="A3455" s="122" t="str">
        <f>'SOW Units'!B484</f>
        <v>22-14.</v>
      </c>
      <c r="B3455" s="542" t="str">
        <f>IF('SOW Units'!C484="","",'SOW Units'!C484)</f>
        <v/>
      </c>
      <c r="C3455" s="543"/>
      <c r="D3455" s="57" t="str">
        <f>IF('SOW Units'!E484="","",'SOW Units'!E484)</f>
        <v>Reimbursable*</v>
      </c>
      <c r="E3455" s="82">
        <f>'SOW Units'!O484</f>
        <v>0</v>
      </c>
      <c r="F3455" s="34">
        <f>'SOW Units'!G484</f>
        <v>1</v>
      </c>
      <c r="G3455" s="244">
        <f t="shared" si="742"/>
        <v>0</v>
      </c>
      <c r="H3455" s="85">
        <v>0</v>
      </c>
      <c r="I3455" s="360">
        <f t="shared" si="743"/>
        <v>0</v>
      </c>
      <c r="J3455" s="89">
        <v>0</v>
      </c>
      <c r="K3455" s="244">
        <f t="shared" si="741"/>
        <v>0</v>
      </c>
      <c r="L3455" s="93">
        <f t="shared" si="744"/>
        <v>0</v>
      </c>
      <c r="M3455" s="375">
        <f t="shared" si="745"/>
        <v>0</v>
      </c>
      <c r="N3455" s="225" t="b">
        <f t="shared" si="746"/>
        <v>0</v>
      </c>
      <c r="O3455" s="36"/>
      <c r="P3455" s="36"/>
      <c r="Q3455" s="36"/>
      <c r="R3455" s="36"/>
    </row>
    <row r="3456" spans="1:18" s="8" customFormat="1" ht="33" hidden="1" customHeight="1" x14ac:dyDescent="0.35">
      <c r="A3456" s="122" t="str">
        <f>'SOW Units'!B485</f>
        <v>22-15.</v>
      </c>
      <c r="B3456" s="542" t="str">
        <f>IF('SOW Units'!C485="","",'SOW Units'!C485)</f>
        <v/>
      </c>
      <c r="C3456" s="543"/>
      <c r="D3456" s="57" t="str">
        <f>IF('SOW Units'!E485="","",'SOW Units'!E485)</f>
        <v>Reimbursable*</v>
      </c>
      <c r="E3456" s="82">
        <f>'SOW Units'!O485</f>
        <v>0</v>
      </c>
      <c r="F3456" s="34">
        <f>'SOW Units'!G485</f>
        <v>1</v>
      </c>
      <c r="G3456" s="244">
        <f t="shared" si="742"/>
        <v>0</v>
      </c>
      <c r="H3456" s="85">
        <v>0</v>
      </c>
      <c r="I3456" s="360">
        <f t="shared" si="743"/>
        <v>0</v>
      </c>
      <c r="J3456" s="89">
        <v>0</v>
      </c>
      <c r="K3456" s="244">
        <f t="shared" si="741"/>
        <v>0</v>
      </c>
      <c r="L3456" s="93">
        <f t="shared" si="744"/>
        <v>0</v>
      </c>
      <c r="M3456" s="375">
        <f t="shared" si="745"/>
        <v>0</v>
      </c>
      <c r="N3456" s="225" t="b">
        <f t="shared" si="746"/>
        <v>0</v>
      </c>
      <c r="O3456" s="36"/>
      <c r="P3456" s="36"/>
      <c r="Q3456" s="36"/>
      <c r="R3456" s="36"/>
    </row>
    <row r="3457" spans="1:18" s="8" customFormat="1" ht="33" hidden="1" customHeight="1" x14ac:dyDescent="0.35">
      <c r="A3457" s="122" t="str">
        <f>'SOW Units'!B486</f>
        <v>22-16.</v>
      </c>
      <c r="B3457" s="542" t="str">
        <f>IF('SOW Units'!C486="","",'SOW Units'!C486)</f>
        <v/>
      </c>
      <c r="C3457" s="543"/>
      <c r="D3457" s="57" t="str">
        <f>IF('SOW Units'!E486="","",'SOW Units'!E486)</f>
        <v>Reimbursable*</v>
      </c>
      <c r="E3457" s="82">
        <f>'SOW Units'!O486</f>
        <v>0</v>
      </c>
      <c r="F3457" s="34">
        <f>'SOW Units'!G486</f>
        <v>1</v>
      </c>
      <c r="G3457" s="244">
        <f t="shared" si="742"/>
        <v>0</v>
      </c>
      <c r="H3457" s="85">
        <v>0</v>
      </c>
      <c r="I3457" s="360">
        <f t="shared" si="743"/>
        <v>0</v>
      </c>
      <c r="J3457" s="89">
        <v>0</v>
      </c>
      <c r="K3457" s="244">
        <f t="shared" si="741"/>
        <v>0</v>
      </c>
      <c r="L3457" s="93">
        <f t="shared" si="744"/>
        <v>0</v>
      </c>
      <c r="M3457" s="375">
        <f t="shared" si="745"/>
        <v>0</v>
      </c>
      <c r="N3457" s="225" t="b">
        <f t="shared" si="746"/>
        <v>0</v>
      </c>
      <c r="O3457" s="36"/>
      <c r="P3457" s="36"/>
      <c r="Q3457" s="36"/>
      <c r="R3457" s="36"/>
    </row>
    <row r="3458" spans="1:18" s="8" customFormat="1" ht="33" hidden="1" customHeight="1" x14ac:dyDescent="0.35">
      <c r="A3458" s="122" t="str">
        <f>'SOW Units'!B487</f>
        <v>22-17.</v>
      </c>
      <c r="B3458" s="542" t="str">
        <f>IF('SOW Units'!C487="","",'SOW Units'!C487)</f>
        <v/>
      </c>
      <c r="C3458" s="543"/>
      <c r="D3458" s="57" t="str">
        <f>IF('SOW Units'!E487="","",'SOW Units'!E487)</f>
        <v>Reimbursable*</v>
      </c>
      <c r="E3458" s="82">
        <f>'SOW Units'!O487</f>
        <v>0</v>
      </c>
      <c r="F3458" s="34">
        <f>'SOW Units'!G487</f>
        <v>1</v>
      </c>
      <c r="G3458" s="244">
        <f t="shared" si="742"/>
        <v>0</v>
      </c>
      <c r="H3458" s="85">
        <v>0</v>
      </c>
      <c r="I3458" s="360">
        <f t="shared" si="743"/>
        <v>0</v>
      </c>
      <c r="J3458" s="89">
        <v>0</v>
      </c>
      <c r="K3458" s="244">
        <f t="shared" si="741"/>
        <v>0</v>
      </c>
      <c r="L3458" s="93">
        <f t="shared" si="744"/>
        <v>0</v>
      </c>
      <c r="M3458" s="375">
        <f t="shared" si="745"/>
        <v>0</v>
      </c>
      <c r="N3458" s="225" t="b">
        <f t="shared" si="746"/>
        <v>0</v>
      </c>
      <c r="O3458" s="36"/>
      <c r="P3458" s="36"/>
      <c r="Q3458" s="36"/>
      <c r="R3458" s="36"/>
    </row>
    <row r="3459" spans="1:18" s="8" customFormat="1" ht="33" hidden="1" customHeight="1" x14ac:dyDescent="0.35">
      <c r="A3459" s="122" t="str">
        <f>'SOW Units'!B488</f>
        <v>22-18.</v>
      </c>
      <c r="B3459" s="542" t="str">
        <f>IF('SOW Units'!C488="","",'SOW Units'!C488)</f>
        <v/>
      </c>
      <c r="C3459" s="543"/>
      <c r="D3459" s="57" t="str">
        <f>IF('SOW Units'!E488="","",'SOW Units'!E488)</f>
        <v>Reimbursable*</v>
      </c>
      <c r="E3459" s="82">
        <f>'SOW Units'!O488</f>
        <v>0</v>
      </c>
      <c r="F3459" s="34">
        <f>'SOW Units'!G488</f>
        <v>1</v>
      </c>
      <c r="G3459" s="244">
        <f t="shared" si="742"/>
        <v>0</v>
      </c>
      <c r="H3459" s="85">
        <v>0</v>
      </c>
      <c r="I3459" s="360">
        <f t="shared" si="743"/>
        <v>0</v>
      </c>
      <c r="J3459" s="89">
        <v>0</v>
      </c>
      <c r="K3459" s="244">
        <f t="shared" si="741"/>
        <v>0</v>
      </c>
      <c r="L3459" s="93">
        <f t="shared" si="744"/>
        <v>0</v>
      </c>
      <c r="M3459" s="375">
        <f t="shared" si="745"/>
        <v>0</v>
      </c>
      <c r="N3459" s="225" t="b">
        <f t="shared" si="746"/>
        <v>0</v>
      </c>
      <c r="O3459" s="36"/>
      <c r="P3459" s="36"/>
      <c r="Q3459" s="36"/>
      <c r="R3459" s="36"/>
    </row>
    <row r="3460" spans="1:18" s="8" customFormat="1" ht="33" hidden="1" customHeight="1" x14ac:dyDescent="0.35">
      <c r="A3460" s="122" t="str">
        <f>'SOW Units'!B489</f>
        <v>22-19.</v>
      </c>
      <c r="B3460" s="542" t="str">
        <f>IF('SOW Units'!C489="","",'SOW Units'!C489)</f>
        <v/>
      </c>
      <c r="C3460" s="543"/>
      <c r="D3460" s="57" t="str">
        <f>IF('SOW Units'!E489="","",'SOW Units'!E489)</f>
        <v>Reimbursable*</v>
      </c>
      <c r="E3460" s="82">
        <f>'SOW Units'!O489</f>
        <v>0</v>
      </c>
      <c r="F3460" s="34">
        <f>'SOW Units'!G489</f>
        <v>1</v>
      </c>
      <c r="G3460" s="244">
        <f t="shared" si="742"/>
        <v>0</v>
      </c>
      <c r="H3460" s="85">
        <v>0</v>
      </c>
      <c r="I3460" s="360">
        <f t="shared" si="743"/>
        <v>0</v>
      </c>
      <c r="J3460" s="89">
        <v>0</v>
      </c>
      <c r="K3460" s="244">
        <f t="shared" si="741"/>
        <v>0</v>
      </c>
      <c r="L3460" s="93">
        <f t="shared" si="744"/>
        <v>0</v>
      </c>
      <c r="M3460" s="375">
        <f t="shared" si="745"/>
        <v>0</v>
      </c>
      <c r="N3460" s="225" t="b">
        <f t="shared" si="746"/>
        <v>0</v>
      </c>
      <c r="O3460" s="36"/>
      <c r="P3460" s="36"/>
      <c r="Q3460" s="36"/>
      <c r="R3460" s="36"/>
    </row>
    <row r="3461" spans="1:18" s="8" customFormat="1" ht="33" hidden="1" customHeight="1" x14ac:dyDescent="0.35">
      <c r="A3461" s="122" t="str">
        <f>'SOW Units'!B490</f>
        <v>22-20.</v>
      </c>
      <c r="B3461" s="542" t="str">
        <f>IF('SOW Units'!C490="","",'SOW Units'!C490)</f>
        <v/>
      </c>
      <c r="C3461" s="543"/>
      <c r="D3461" s="57" t="str">
        <f>IF('SOW Units'!E490="","",'SOW Units'!E490)</f>
        <v>Reimbursable*</v>
      </c>
      <c r="E3461" s="82">
        <f>'SOW Units'!O490</f>
        <v>0</v>
      </c>
      <c r="F3461" s="34">
        <f>'SOW Units'!G490</f>
        <v>1</v>
      </c>
      <c r="G3461" s="244">
        <f t="shared" si="742"/>
        <v>0</v>
      </c>
      <c r="H3461" s="85">
        <v>0</v>
      </c>
      <c r="I3461" s="360">
        <f t="shared" si="743"/>
        <v>0</v>
      </c>
      <c r="J3461" s="89">
        <v>0</v>
      </c>
      <c r="K3461" s="244">
        <f t="shared" si="741"/>
        <v>0</v>
      </c>
      <c r="L3461" s="93">
        <f t="shared" si="744"/>
        <v>0</v>
      </c>
      <c r="M3461" s="375">
        <f t="shared" si="745"/>
        <v>0</v>
      </c>
      <c r="N3461" s="225" t="b">
        <f t="shared" si="746"/>
        <v>0</v>
      </c>
      <c r="O3461" s="36"/>
      <c r="P3461" s="36"/>
      <c r="Q3461" s="36"/>
      <c r="R3461" s="36"/>
    </row>
    <row r="3462" spans="1:18" s="8" customFormat="1" ht="33" hidden="1" customHeight="1" x14ac:dyDescent="0.35">
      <c r="A3462" s="122" t="str">
        <f>'SOW Units'!B491</f>
        <v>22-21.</v>
      </c>
      <c r="B3462" s="542" t="str">
        <f>IF('SOW Units'!C491="","",'SOW Units'!C491)</f>
        <v/>
      </c>
      <c r="C3462" s="543"/>
      <c r="D3462" s="57" t="str">
        <f>IF('SOW Units'!E491="","",'SOW Units'!E491)</f>
        <v>Reimbursable*</v>
      </c>
      <c r="E3462" s="82">
        <f>'SOW Units'!O491</f>
        <v>0</v>
      </c>
      <c r="F3462" s="34">
        <f>'SOW Units'!G491</f>
        <v>1</v>
      </c>
      <c r="G3462" s="244">
        <f t="shared" si="742"/>
        <v>0</v>
      </c>
      <c r="H3462" s="85">
        <v>0</v>
      </c>
      <c r="I3462" s="360">
        <f t="shared" si="743"/>
        <v>0</v>
      </c>
      <c r="J3462" s="89">
        <v>0</v>
      </c>
      <c r="K3462" s="244">
        <f t="shared" si="741"/>
        <v>0</v>
      </c>
      <c r="L3462" s="93">
        <f t="shared" si="744"/>
        <v>0</v>
      </c>
      <c r="M3462" s="375">
        <f t="shared" si="745"/>
        <v>0</v>
      </c>
      <c r="N3462" s="225" t="b">
        <f t="shared" si="746"/>
        <v>0</v>
      </c>
      <c r="O3462" s="36"/>
      <c r="P3462" s="36"/>
      <c r="Q3462" s="36"/>
      <c r="R3462" s="36"/>
    </row>
    <row r="3463" spans="1:18" s="8" customFormat="1" ht="33" hidden="1" customHeight="1" x14ac:dyDescent="0.35">
      <c r="A3463" s="122" t="str">
        <f>'SOW Units'!B492</f>
        <v>22-22.</v>
      </c>
      <c r="B3463" s="542" t="str">
        <f>IF('SOW Units'!C492="","",'SOW Units'!C492)</f>
        <v/>
      </c>
      <c r="C3463" s="543"/>
      <c r="D3463" s="57" t="str">
        <f>IF('SOW Units'!E492="","",'SOW Units'!E492)</f>
        <v>Reimbursable*</v>
      </c>
      <c r="E3463" s="82">
        <f>'SOW Units'!O492</f>
        <v>0</v>
      </c>
      <c r="F3463" s="34">
        <f>'SOW Units'!G492</f>
        <v>1</v>
      </c>
      <c r="G3463" s="244">
        <f t="shared" si="742"/>
        <v>0</v>
      </c>
      <c r="H3463" s="85">
        <v>0</v>
      </c>
      <c r="I3463" s="360">
        <f t="shared" si="743"/>
        <v>0</v>
      </c>
      <c r="J3463" s="89">
        <v>0</v>
      </c>
      <c r="K3463" s="244">
        <f t="shared" si="741"/>
        <v>0</v>
      </c>
      <c r="L3463" s="93">
        <f t="shared" si="744"/>
        <v>0</v>
      </c>
      <c r="M3463" s="375">
        <f t="shared" si="745"/>
        <v>0</v>
      </c>
      <c r="N3463" s="225" t="b">
        <f t="shared" si="746"/>
        <v>0</v>
      </c>
      <c r="O3463" s="36"/>
      <c r="P3463" s="36"/>
      <c r="Q3463" s="36"/>
      <c r="R3463" s="36"/>
    </row>
    <row r="3464" spans="1:18" s="8" customFormat="1" ht="33" hidden="1" customHeight="1" x14ac:dyDescent="0.35">
      <c r="A3464" s="122" t="str">
        <f>'SOW Units'!B493</f>
        <v>22-23.</v>
      </c>
      <c r="B3464" s="542" t="str">
        <f>IF('SOW Units'!C493="","",'SOW Units'!C493)</f>
        <v/>
      </c>
      <c r="C3464" s="543"/>
      <c r="D3464" s="57" t="str">
        <f>IF('SOW Units'!E493="","",'SOW Units'!E493)</f>
        <v>Reimbursable*</v>
      </c>
      <c r="E3464" s="82">
        <f>'SOW Units'!O493</f>
        <v>0</v>
      </c>
      <c r="F3464" s="34">
        <f>'SOW Units'!G493</f>
        <v>1</v>
      </c>
      <c r="G3464" s="244">
        <f t="shared" si="742"/>
        <v>0</v>
      </c>
      <c r="H3464" s="85">
        <v>0</v>
      </c>
      <c r="I3464" s="360">
        <f t="shared" si="743"/>
        <v>0</v>
      </c>
      <c r="J3464" s="89">
        <v>0</v>
      </c>
      <c r="K3464" s="244">
        <f t="shared" si="741"/>
        <v>0</v>
      </c>
      <c r="L3464" s="93">
        <f t="shared" si="744"/>
        <v>0</v>
      </c>
      <c r="M3464" s="375">
        <f t="shared" si="745"/>
        <v>0</v>
      </c>
      <c r="N3464" s="225" t="b">
        <f t="shared" si="746"/>
        <v>0</v>
      </c>
      <c r="O3464" s="36"/>
      <c r="P3464" s="36"/>
      <c r="Q3464" s="36"/>
      <c r="R3464" s="36"/>
    </row>
    <row r="3465" spans="1:18" s="8" customFormat="1" ht="33" hidden="1" customHeight="1" x14ac:dyDescent="0.35">
      <c r="A3465" s="122" t="str">
        <f>'SOW Units'!B494</f>
        <v>22-24.</v>
      </c>
      <c r="B3465" s="542" t="str">
        <f>IF('SOW Units'!C494="","",'SOW Units'!C494)</f>
        <v/>
      </c>
      <c r="C3465" s="543"/>
      <c r="D3465" s="57" t="str">
        <f>IF('SOW Units'!E494="","",'SOW Units'!E494)</f>
        <v>Reimbursable*</v>
      </c>
      <c r="E3465" s="82">
        <f>'SOW Units'!O494</f>
        <v>0</v>
      </c>
      <c r="F3465" s="34">
        <f>'SOW Units'!G494</f>
        <v>1</v>
      </c>
      <c r="G3465" s="244">
        <f t="shared" si="742"/>
        <v>0</v>
      </c>
      <c r="H3465" s="85">
        <v>0</v>
      </c>
      <c r="I3465" s="360">
        <f t="shared" si="743"/>
        <v>0</v>
      </c>
      <c r="J3465" s="89">
        <v>0</v>
      </c>
      <c r="K3465" s="244">
        <f t="shared" si="741"/>
        <v>0</v>
      </c>
      <c r="L3465" s="93">
        <f t="shared" si="744"/>
        <v>0</v>
      </c>
      <c r="M3465" s="375">
        <f t="shared" si="745"/>
        <v>0</v>
      </c>
      <c r="N3465" s="225" t="b">
        <f t="shared" si="746"/>
        <v>0</v>
      </c>
      <c r="O3465" s="36"/>
      <c r="P3465" s="36"/>
      <c r="Q3465" s="36"/>
      <c r="R3465" s="36"/>
    </row>
    <row r="3466" spans="1:18" s="8" customFormat="1" ht="33" hidden="1" customHeight="1" x14ac:dyDescent="0.35">
      <c r="A3466" s="122" t="str">
        <f>'SOW Units'!B495</f>
        <v>22-25.</v>
      </c>
      <c r="B3466" s="542" t="str">
        <f>IF('SOW Units'!C495="","",'SOW Units'!C495)</f>
        <v/>
      </c>
      <c r="C3466" s="543"/>
      <c r="D3466" s="57" t="str">
        <f>IF('SOW Units'!E495="","",'SOW Units'!E495)</f>
        <v>Reimbursable*</v>
      </c>
      <c r="E3466" s="82">
        <f>'SOW Units'!O495</f>
        <v>0</v>
      </c>
      <c r="F3466" s="34">
        <f>'SOW Units'!G495</f>
        <v>1</v>
      </c>
      <c r="G3466" s="244">
        <f t="shared" si="742"/>
        <v>0</v>
      </c>
      <c r="H3466" s="85">
        <v>0</v>
      </c>
      <c r="I3466" s="360">
        <f t="shared" si="743"/>
        <v>0</v>
      </c>
      <c r="J3466" s="89">
        <v>0</v>
      </c>
      <c r="K3466" s="244">
        <f t="shared" si="741"/>
        <v>0</v>
      </c>
      <c r="L3466" s="93">
        <f t="shared" si="744"/>
        <v>0</v>
      </c>
      <c r="M3466" s="375">
        <f t="shared" si="745"/>
        <v>0</v>
      </c>
      <c r="N3466" s="225" t="b">
        <f t="shared" si="746"/>
        <v>0</v>
      </c>
      <c r="O3466" s="36"/>
      <c r="P3466" s="36"/>
      <c r="Q3466" s="36"/>
      <c r="R3466" s="36"/>
    </row>
    <row r="3467" spans="1:18" s="8" customFormat="1" ht="33" hidden="1" customHeight="1" x14ac:dyDescent="0.35">
      <c r="A3467" s="122" t="str">
        <f>'SOW Units'!B496</f>
        <v>22-26.</v>
      </c>
      <c r="B3467" s="542" t="str">
        <f>IF('SOW Units'!C496="","",'SOW Units'!C496)</f>
        <v/>
      </c>
      <c r="C3467" s="543"/>
      <c r="D3467" s="57" t="str">
        <f>IF('SOW Units'!E496="","",'SOW Units'!E496)</f>
        <v>Reimbursable*</v>
      </c>
      <c r="E3467" s="82">
        <f>'SOW Units'!O496</f>
        <v>0</v>
      </c>
      <c r="F3467" s="34">
        <f>'SOW Units'!G496</f>
        <v>1</v>
      </c>
      <c r="G3467" s="244">
        <f t="shared" si="742"/>
        <v>0</v>
      </c>
      <c r="H3467" s="85">
        <v>0</v>
      </c>
      <c r="I3467" s="360">
        <f t="shared" si="743"/>
        <v>0</v>
      </c>
      <c r="J3467" s="89">
        <v>0</v>
      </c>
      <c r="K3467" s="244">
        <f t="shared" si="741"/>
        <v>0</v>
      </c>
      <c r="L3467" s="93">
        <f t="shared" si="744"/>
        <v>0</v>
      </c>
      <c r="M3467" s="375">
        <f t="shared" si="745"/>
        <v>0</v>
      </c>
      <c r="N3467" s="225" t="b">
        <f t="shared" si="746"/>
        <v>0</v>
      </c>
      <c r="O3467" s="36"/>
      <c r="P3467" s="36"/>
      <c r="Q3467" s="36"/>
      <c r="R3467" s="36"/>
    </row>
    <row r="3468" spans="1:18" s="8" customFormat="1" ht="33" hidden="1" customHeight="1" x14ac:dyDescent="0.35">
      <c r="A3468" s="122" t="str">
        <f>'SOW Units'!B497</f>
        <v>22-27.</v>
      </c>
      <c r="B3468" s="542" t="str">
        <f>IF('SOW Units'!C497="","",'SOW Units'!C497)</f>
        <v/>
      </c>
      <c r="C3468" s="543"/>
      <c r="D3468" s="57" t="str">
        <f>IF('SOW Units'!E497="","",'SOW Units'!E497)</f>
        <v>Reimbursable*</v>
      </c>
      <c r="E3468" s="82">
        <f>'SOW Units'!O497</f>
        <v>0</v>
      </c>
      <c r="F3468" s="34">
        <f>'SOW Units'!G497</f>
        <v>1</v>
      </c>
      <c r="G3468" s="244">
        <f t="shared" si="742"/>
        <v>0</v>
      </c>
      <c r="H3468" s="85">
        <v>0</v>
      </c>
      <c r="I3468" s="360">
        <f t="shared" si="743"/>
        <v>0</v>
      </c>
      <c r="J3468" s="89">
        <v>0</v>
      </c>
      <c r="K3468" s="244">
        <f t="shared" si="741"/>
        <v>0</v>
      </c>
      <c r="L3468" s="93">
        <f t="shared" si="744"/>
        <v>0</v>
      </c>
      <c r="M3468" s="375">
        <f t="shared" si="745"/>
        <v>0</v>
      </c>
      <c r="N3468" s="225" t="b">
        <f t="shared" si="746"/>
        <v>0</v>
      </c>
      <c r="O3468" s="36"/>
      <c r="P3468" s="36"/>
      <c r="Q3468" s="36"/>
      <c r="R3468" s="36"/>
    </row>
    <row r="3469" spans="1:18" s="8" customFormat="1" ht="33" hidden="1" customHeight="1" x14ac:dyDescent="0.35">
      <c r="A3469" s="122" t="str">
        <f>'SOW Units'!B498</f>
        <v>22-28.</v>
      </c>
      <c r="B3469" s="542" t="str">
        <f>IF('SOW Units'!C498="","",'SOW Units'!C498)</f>
        <v/>
      </c>
      <c r="C3469" s="543"/>
      <c r="D3469" s="57" t="str">
        <f>IF('SOW Units'!E498="","",'SOW Units'!E498)</f>
        <v>Reimbursable*</v>
      </c>
      <c r="E3469" s="82">
        <f>'SOW Units'!O498</f>
        <v>0</v>
      </c>
      <c r="F3469" s="34">
        <f>'SOW Units'!G498</f>
        <v>1</v>
      </c>
      <c r="G3469" s="244">
        <f t="shared" si="742"/>
        <v>0</v>
      </c>
      <c r="H3469" s="85">
        <v>0</v>
      </c>
      <c r="I3469" s="360">
        <f t="shared" si="743"/>
        <v>0</v>
      </c>
      <c r="J3469" s="89">
        <v>0</v>
      </c>
      <c r="K3469" s="244">
        <f t="shared" si="741"/>
        <v>0</v>
      </c>
      <c r="L3469" s="93">
        <f t="shared" si="744"/>
        <v>0</v>
      </c>
      <c r="M3469" s="375">
        <f t="shared" si="745"/>
        <v>0</v>
      </c>
      <c r="N3469" s="225" t="b">
        <f t="shared" si="746"/>
        <v>0</v>
      </c>
      <c r="O3469" s="36"/>
      <c r="P3469" s="36"/>
      <c r="Q3469" s="36"/>
      <c r="R3469" s="36"/>
    </row>
    <row r="3470" spans="1:18" s="8" customFormat="1" ht="33" hidden="1" customHeight="1" x14ac:dyDescent="0.35">
      <c r="A3470" s="122" t="str">
        <f>'SOW Units'!B499</f>
        <v>22-29.</v>
      </c>
      <c r="B3470" s="542" t="str">
        <f>IF('SOW Units'!C499="","",'SOW Units'!C499)</f>
        <v/>
      </c>
      <c r="C3470" s="543"/>
      <c r="D3470" s="57" t="str">
        <f>IF('SOW Units'!E499="","",'SOW Units'!E499)</f>
        <v>Reimbursable*</v>
      </c>
      <c r="E3470" s="82">
        <f>'SOW Units'!O499</f>
        <v>0</v>
      </c>
      <c r="F3470" s="34">
        <f>'SOW Units'!G499</f>
        <v>1</v>
      </c>
      <c r="G3470" s="244">
        <f t="shared" si="742"/>
        <v>0</v>
      </c>
      <c r="H3470" s="85">
        <v>0</v>
      </c>
      <c r="I3470" s="360">
        <f t="shared" si="743"/>
        <v>0</v>
      </c>
      <c r="J3470" s="89">
        <v>0</v>
      </c>
      <c r="K3470" s="244">
        <f t="shared" si="741"/>
        <v>0</v>
      </c>
      <c r="L3470" s="93">
        <f t="shared" si="744"/>
        <v>0</v>
      </c>
      <c r="M3470" s="375">
        <f t="shared" si="745"/>
        <v>0</v>
      </c>
      <c r="N3470" s="225" t="b">
        <f t="shared" ref="N3470:N3524" si="747">IF(E3470&gt;0,TRUE,FALSE)</f>
        <v>0</v>
      </c>
      <c r="O3470" s="36"/>
      <c r="P3470" s="36"/>
      <c r="Q3470" s="36"/>
      <c r="R3470" s="36"/>
    </row>
    <row r="3471" spans="1:18" s="8" customFormat="1" ht="33" hidden="1" customHeight="1" x14ac:dyDescent="0.35">
      <c r="A3471" s="122" t="str">
        <f>'SOW Units'!B500</f>
        <v>22-30.</v>
      </c>
      <c r="B3471" s="542" t="str">
        <f>IF('SOW Units'!C500="","",'SOW Units'!C500)</f>
        <v/>
      </c>
      <c r="C3471" s="543"/>
      <c r="D3471" s="57" t="str">
        <f>IF('SOW Units'!E500="","",'SOW Units'!E500)</f>
        <v>Reimbursable*</v>
      </c>
      <c r="E3471" s="82">
        <f>'SOW Units'!O500</f>
        <v>0</v>
      </c>
      <c r="F3471" s="34">
        <f>'SOW Units'!G500</f>
        <v>1</v>
      </c>
      <c r="G3471" s="244">
        <f t="shared" si="742"/>
        <v>0</v>
      </c>
      <c r="H3471" s="85">
        <v>0</v>
      </c>
      <c r="I3471" s="360">
        <f t="shared" si="743"/>
        <v>0</v>
      </c>
      <c r="J3471" s="89">
        <v>0</v>
      </c>
      <c r="K3471" s="244">
        <f t="shared" si="741"/>
        <v>0</v>
      </c>
      <c r="L3471" s="93">
        <f t="shared" si="744"/>
        <v>0</v>
      </c>
      <c r="M3471" s="375">
        <f t="shared" si="745"/>
        <v>0</v>
      </c>
      <c r="N3471" s="225" t="b">
        <f t="shared" si="747"/>
        <v>0</v>
      </c>
      <c r="O3471" s="36"/>
      <c r="P3471" s="36"/>
      <c r="Q3471" s="36"/>
      <c r="R3471" s="36"/>
    </row>
    <row r="3472" spans="1:18" s="8" customFormat="1" ht="16.5" hidden="1" customHeight="1" x14ac:dyDescent="0.35">
      <c r="A3472" s="210" t="str">
        <f>'SOW Units'!$B$501</f>
        <v>23.</v>
      </c>
      <c r="B3472" s="544" t="str">
        <f>IF('SOW Units'!$C$501="","",'SOW Units'!$C$501)</f>
        <v>Contingent Funding</v>
      </c>
      <c r="C3472" s="545"/>
      <c r="D3472" s="211"/>
      <c r="E3472" s="212"/>
      <c r="F3472" s="199"/>
      <c r="G3472" s="213"/>
      <c r="H3472" s="214"/>
      <c r="I3472" s="362"/>
      <c r="J3472" s="215"/>
      <c r="K3472" s="213"/>
      <c r="L3472" s="216"/>
      <c r="M3472" s="376"/>
      <c r="N3472" s="225" t="b">
        <f t="shared" si="747"/>
        <v>0</v>
      </c>
      <c r="O3472" s="36"/>
      <c r="P3472" s="36"/>
      <c r="Q3472" s="36"/>
      <c r="R3472" s="36"/>
    </row>
    <row r="3473" spans="1:18" s="8" customFormat="1" ht="16.5" hidden="1" customHeight="1" thickBot="1" x14ac:dyDescent="0.35">
      <c r="A3473" s="122" t="str">
        <f>'SOW Units'!$B$502</f>
        <v>23-1.</v>
      </c>
      <c r="B3473" s="558" t="str">
        <f>IF('SOW Units'!$C$502="","",'SOW Units'!$C$502)</f>
        <v>Contingent Funding - Allowance only to be used as offset for field change orders</v>
      </c>
      <c r="C3473" s="559"/>
      <c r="D3473" s="57" t="str">
        <f>IF('SOW Units'!$E$502="","",'SOW Units'!$E$502)</f>
        <v>NOT BILLABLE</v>
      </c>
      <c r="E3473" s="82">
        <f>'SOW Units'!$O$502</f>
        <v>0</v>
      </c>
      <c r="F3473" s="34">
        <f>'SOW Units'!$G$502</f>
        <v>1</v>
      </c>
      <c r="G3473" s="244">
        <f t="shared" ref="G3473" si="748">$F3473*E3473</f>
        <v>0</v>
      </c>
      <c r="H3473" s="350" t="s">
        <v>1503</v>
      </c>
      <c r="I3473" s="363">
        <v>0</v>
      </c>
      <c r="J3473" s="265" t="s">
        <v>1503</v>
      </c>
      <c r="K3473" s="351" t="s">
        <v>1503</v>
      </c>
      <c r="L3473" s="93">
        <f>E3473</f>
        <v>0</v>
      </c>
      <c r="M3473" s="375">
        <f>G3473</f>
        <v>0</v>
      </c>
      <c r="N3473" s="225" t="b">
        <f t="shared" si="747"/>
        <v>0</v>
      </c>
      <c r="O3473" s="36"/>
      <c r="P3473" s="36"/>
      <c r="Q3473" s="36"/>
      <c r="R3473" s="36"/>
    </row>
    <row r="3474" spans="1:18" s="331" customFormat="1" ht="16.5" hidden="1" customHeight="1" thickBot="1" x14ac:dyDescent="0.35">
      <c r="A3474" s="333"/>
      <c r="B3474" s="334"/>
      <c r="C3474" s="334"/>
      <c r="D3474" s="335" t="s">
        <v>1205</v>
      </c>
      <c r="E3474" s="336"/>
      <c r="F3474" s="337"/>
      <c r="G3474" s="338">
        <f>(G3475*$J$3)*$J$2</f>
        <v>0</v>
      </c>
      <c r="H3474" s="338">
        <f>G3474-K3474-L3474</f>
        <v>0</v>
      </c>
      <c r="I3474" s="339"/>
      <c r="J3474" s="340"/>
      <c r="K3474" s="338">
        <f>(K3475*$J$3)*$J$2</f>
        <v>0</v>
      </c>
      <c r="L3474" s="338">
        <f>(L3475*$J$3)*$J$2</f>
        <v>0</v>
      </c>
      <c r="M3474" s="341"/>
      <c r="N3474" s="225" t="b">
        <f>$N$2981</f>
        <v>0</v>
      </c>
      <c r="O3474" s="342"/>
      <c r="P3474" s="342"/>
      <c r="Q3474" s="342"/>
      <c r="R3474" s="342"/>
    </row>
    <row r="3475" spans="1:18" s="348" customFormat="1" ht="17.25" hidden="1" customHeight="1" thickBot="1" x14ac:dyDescent="0.35">
      <c r="A3475" s="333"/>
      <c r="B3475" s="334"/>
      <c r="C3475" s="334"/>
      <c r="D3475" s="335" t="s">
        <v>852</v>
      </c>
      <c r="E3475" s="336"/>
      <c r="F3475" s="337"/>
      <c r="G3475" s="338">
        <f>SUM(G2982:G3473)</f>
        <v>0</v>
      </c>
      <c r="H3475" s="346">
        <f>G3475-K3475-L3475</f>
        <v>0</v>
      </c>
      <c r="I3475" s="339"/>
      <c r="J3475" s="340"/>
      <c r="K3475" s="338">
        <f>SUM(K2982:K3471)</f>
        <v>0</v>
      </c>
      <c r="L3475" s="344">
        <f>SUM(M2983:M3473)</f>
        <v>0</v>
      </c>
      <c r="M3475" s="341"/>
      <c r="N3475" s="225" t="b">
        <f>$N$2981</f>
        <v>0</v>
      </c>
      <c r="O3475" s="347"/>
      <c r="P3475" s="347"/>
      <c r="Q3475" s="347"/>
      <c r="R3475" s="347"/>
    </row>
    <row r="3476" spans="1:18" s="8" customFormat="1" ht="17.25" hidden="1" customHeight="1" thickBot="1" x14ac:dyDescent="0.35">
      <c r="A3476" s="565" t="s">
        <v>851</v>
      </c>
      <c r="B3476" s="566"/>
      <c r="C3476" s="566"/>
      <c r="D3476" s="566"/>
      <c r="E3476" s="566"/>
      <c r="F3476" s="566"/>
      <c r="G3476" s="566"/>
      <c r="H3476" s="566"/>
      <c r="I3476" s="566"/>
      <c r="J3476" s="566"/>
      <c r="K3476" s="566"/>
      <c r="L3476" s="567"/>
      <c r="M3476" s="373"/>
      <c r="N3476" s="225" t="b">
        <f>IF(SUM(E3477:E3968)&gt;0,TRUE,FALSE)</f>
        <v>0</v>
      </c>
      <c r="O3476" s="36"/>
      <c r="P3476" s="36"/>
      <c r="Q3476" s="36"/>
      <c r="R3476" s="36"/>
    </row>
    <row r="3477" spans="1:18" s="8" customFormat="1" ht="17.25" hidden="1" customHeight="1" x14ac:dyDescent="0.35">
      <c r="A3477" s="253" t="str">
        <f>'SOW Units'!B11</f>
        <v>1.</v>
      </c>
      <c r="B3477" s="548" t="str">
        <f>IF('SOW Units'!C11="","",'SOW Units'!C11)</f>
        <v>OFFICE ACTIVITIES</v>
      </c>
      <c r="C3477" s="564"/>
      <c r="D3477" s="206" t="str">
        <f>IF('SOW Units'!E11="","",'SOW Units'!E11)</f>
        <v/>
      </c>
      <c r="E3477" s="207"/>
      <c r="F3477" s="194"/>
      <c r="G3477" s="243"/>
      <c r="H3477" s="208"/>
      <c r="I3477" s="359"/>
      <c r="J3477" s="196"/>
      <c r="K3477" s="243"/>
      <c r="L3477" s="209"/>
      <c r="M3477" s="374"/>
      <c r="N3477" s="225" t="b">
        <f t="shared" si="747"/>
        <v>0</v>
      </c>
      <c r="O3477" s="36"/>
      <c r="P3477" s="36"/>
      <c r="Q3477" s="36"/>
      <c r="R3477" s="36"/>
    </row>
    <row r="3478" spans="1:18" s="8" customFormat="1" ht="16.5" hidden="1" customHeight="1" x14ac:dyDescent="0.35">
      <c r="A3478" s="122" t="str">
        <f>'SOW Units'!B12</f>
        <v>1-1.</v>
      </c>
      <c r="B3478" s="542" t="str">
        <f>IF('SOW Units'!C12="","",'SOW Units'!C12)</f>
        <v>File Review</v>
      </c>
      <c r="C3478" s="543"/>
      <c r="D3478" s="57" t="str">
        <f>IF('SOW Units'!E12="","",'SOW Units'!E12)</f>
        <v>Per Review</v>
      </c>
      <c r="E3478" s="82">
        <f>'SOW Units'!P12</f>
        <v>0</v>
      </c>
      <c r="F3478" s="34">
        <f>'SOW Units'!G12</f>
        <v>633.92999999999995</v>
      </c>
      <c r="G3478" s="244">
        <f>$F3478*E3478</f>
        <v>0</v>
      </c>
      <c r="H3478" s="85">
        <v>0</v>
      </c>
      <c r="I3478" s="360">
        <f>H3478*F3478</f>
        <v>0</v>
      </c>
      <c r="J3478" s="89">
        <v>0</v>
      </c>
      <c r="K3478" s="244">
        <f>$F3478*J3478</f>
        <v>0</v>
      </c>
      <c r="L3478" s="93">
        <f>E3478-H3478-J3478</f>
        <v>0</v>
      </c>
      <c r="M3478" s="375">
        <f>G3478-I3478-K3478</f>
        <v>0</v>
      </c>
      <c r="N3478" s="225" t="b">
        <f t="shared" si="747"/>
        <v>0</v>
      </c>
      <c r="O3478" s="36"/>
      <c r="P3478" s="36"/>
      <c r="Q3478" s="36"/>
      <c r="R3478" s="36"/>
    </row>
    <row r="3479" spans="1:18" s="8" customFormat="1" ht="16.5" hidden="1" customHeight="1" x14ac:dyDescent="0.35">
      <c r="A3479" s="122" t="str">
        <f>'SOW Units'!B13</f>
        <v>1-2.</v>
      </c>
      <c r="B3479" s="542" t="str">
        <f>IF('SOW Units'!C13="","",'SOW Units'!C13)</f>
        <v>Site Health &amp; Safety Plan</v>
      </c>
      <c r="C3479" s="543"/>
      <c r="D3479" s="57" t="str">
        <f>IF('SOW Units'!E13="","",'SOW Units'!E13)</f>
        <v>Per Site</v>
      </c>
      <c r="E3479" s="82">
        <f>'SOW Units'!P13</f>
        <v>0</v>
      </c>
      <c r="F3479" s="34">
        <f>'SOW Units'!G13</f>
        <v>376.21</v>
      </c>
      <c r="G3479" s="244">
        <f t="shared" ref="G3479:G3486" si="749">$F3479*E3479</f>
        <v>0</v>
      </c>
      <c r="H3479" s="85">
        <v>0</v>
      </c>
      <c r="I3479" s="360">
        <f t="shared" ref="I3479:I3486" si="750">H3479*F3479</f>
        <v>0</v>
      </c>
      <c r="J3479" s="89">
        <v>0</v>
      </c>
      <c r="K3479" s="244">
        <f t="shared" ref="K3479:K3541" si="751">$F3479*J3479</f>
        <v>0</v>
      </c>
      <c r="L3479" s="93">
        <f t="shared" ref="L3479:L3486" si="752">E3479-H3479-J3479</f>
        <v>0</v>
      </c>
      <c r="M3479" s="375">
        <f t="shared" ref="M3479:M3486" si="753">G3479-I3479-K3479</f>
        <v>0</v>
      </c>
      <c r="N3479" s="225" t="b">
        <f t="shared" si="747"/>
        <v>0</v>
      </c>
      <c r="O3479" s="36"/>
      <c r="P3479" s="36"/>
      <c r="Q3479" s="36"/>
      <c r="R3479" s="36"/>
    </row>
    <row r="3480" spans="1:18" s="8" customFormat="1" ht="16.5" hidden="1" customHeight="1" x14ac:dyDescent="0.35">
      <c r="A3480" s="122" t="str">
        <f>'SOW Units'!B14</f>
        <v>1-2.a.</v>
      </c>
      <c r="B3480" s="542" t="str">
        <f>IF('SOW Units'!C14="","",'SOW Units'!C14)</f>
        <v>Site Health &amp; Safety Plan for Continued Work (no cost to FDEP)</v>
      </c>
      <c r="C3480" s="543"/>
      <c r="D3480" s="57" t="str">
        <f>IF('SOW Units'!E14="","",'SOW Units'!E14)</f>
        <v>Per Site</v>
      </c>
      <c r="E3480" s="82">
        <f>'SOW Units'!P14</f>
        <v>0</v>
      </c>
      <c r="F3480" s="34">
        <f>'SOW Units'!G14</f>
        <v>0</v>
      </c>
      <c r="G3480" s="244">
        <f t="shared" si="749"/>
        <v>0</v>
      </c>
      <c r="H3480" s="85">
        <v>0</v>
      </c>
      <c r="I3480" s="360">
        <f t="shared" si="750"/>
        <v>0</v>
      </c>
      <c r="J3480" s="89">
        <v>0</v>
      </c>
      <c r="K3480" s="244">
        <f t="shared" si="751"/>
        <v>0</v>
      </c>
      <c r="L3480" s="93">
        <f t="shared" si="752"/>
        <v>0</v>
      </c>
      <c r="M3480" s="375">
        <f t="shared" si="753"/>
        <v>0</v>
      </c>
      <c r="N3480" s="225" t="b">
        <f t="shared" si="747"/>
        <v>0</v>
      </c>
      <c r="O3480" s="36"/>
      <c r="P3480" s="36"/>
      <c r="Q3480" s="36"/>
      <c r="R3480" s="36"/>
    </row>
    <row r="3481" spans="1:18" s="8" customFormat="1" ht="16.5" hidden="1" customHeight="1" x14ac:dyDescent="0.35">
      <c r="A3481" s="122" t="str">
        <f>'SOW Units'!B15</f>
        <v>1-3.</v>
      </c>
      <c r="B3481" s="542" t="str">
        <f>IF('SOW Units'!C15="","",'SOW Units'!C15)</f>
        <v>Notice of Discovery of Contamination Package (Initial or TPOC)</v>
      </c>
      <c r="C3481" s="543"/>
      <c r="D3481" s="57" t="str">
        <f>IF('SOW Units'!E15="","",'SOW Units'!E15)</f>
        <v>Per Package</v>
      </c>
      <c r="E3481" s="82">
        <f>'SOW Units'!P15</f>
        <v>0</v>
      </c>
      <c r="F3481" s="34">
        <f>'SOW Units'!G15</f>
        <v>303.87</v>
      </c>
      <c r="G3481" s="244">
        <f t="shared" si="749"/>
        <v>0</v>
      </c>
      <c r="H3481" s="85">
        <v>0</v>
      </c>
      <c r="I3481" s="360">
        <f t="shared" si="750"/>
        <v>0</v>
      </c>
      <c r="J3481" s="89">
        <v>0</v>
      </c>
      <c r="K3481" s="244">
        <f t="shared" si="751"/>
        <v>0</v>
      </c>
      <c r="L3481" s="93">
        <f t="shared" si="752"/>
        <v>0</v>
      </c>
      <c r="M3481" s="375">
        <f t="shared" si="753"/>
        <v>0</v>
      </c>
      <c r="N3481" s="225" t="b">
        <f t="shared" si="747"/>
        <v>0</v>
      </c>
      <c r="O3481" s="36"/>
      <c r="P3481" s="36"/>
      <c r="Q3481" s="36"/>
      <c r="R3481" s="36"/>
    </row>
    <row r="3482" spans="1:18" s="8" customFormat="1" ht="16.5" hidden="1" customHeight="1" x14ac:dyDescent="0.35">
      <c r="A3482" s="122" t="str">
        <f>'SOW Units'!B16</f>
        <v>1-4.</v>
      </c>
      <c r="B3482" s="542" t="str">
        <f>IF('SOW Units'!C16="","",'SOW Units'!C16)</f>
        <v>Permit Fees (actual fee only, cost to obtain permit is included in applicable pay items)</v>
      </c>
      <c r="C3482" s="543"/>
      <c r="D3482" s="57" t="str">
        <f>IF('SOW Units'!E16="","",'SOW Units'!E16)</f>
        <v>Reimbursable*</v>
      </c>
      <c r="E3482" s="82">
        <f>'SOW Units'!P16</f>
        <v>0</v>
      </c>
      <c r="F3482" s="34">
        <f>'SOW Units'!G16</f>
        <v>1</v>
      </c>
      <c r="G3482" s="244">
        <f t="shared" si="749"/>
        <v>0</v>
      </c>
      <c r="H3482" s="85">
        <v>0</v>
      </c>
      <c r="I3482" s="360">
        <f t="shared" si="750"/>
        <v>0</v>
      </c>
      <c r="J3482" s="89">
        <v>0</v>
      </c>
      <c r="K3482" s="244">
        <f t="shared" si="751"/>
        <v>0</v>
      </c>
      <c r="L3482" s="93">
        <f t="shared" si="752"/>
        <v>0</v>
      </c>
      <c r="M3482" s="375">
        <f t="shared" si="753"/>
        <v>0</v>
      </c>
      <c r="N3482" s="225" t="b">
        <f t="shared" si="747"/>
        <v>0</v>
      </c>
      <c r="O3482" s="36"/>
      <c r="P3482" s="36"/>
      <c r="Q3482" s="36"/>
      <c r="R3482" s="36"/>
    </row>
    <row r="3483" spans="1:18" s="9" customFormat="1" ht="16.5" hidden="1" customHeight="1" x14ac:dyDescent="0.35">
      <c r="A3483" s="122" t="str">
        <f>'SOW Units'!B17</f>
        <v>1-5.</v>
      </c>
      <c r="B3483" s="542" t="str">
        <f>IF('SOW Units'!C17="","",'SOW Units'!C17)</f>
        <v>Off-Site Property Access Agreement</v>
      </c>
      <c r="C3483" s="543"/>
      <c r="D3483" s="57" t="str">
        <f>IF('SOW Units'!E17="","",'SOW Units'!E17)</f>
        <v>Per Agreement</v>
      </c>
      <c r="E3483" s="82">
        <f>'SOW Units'!P17</f>
        <v>0</v>
      </c>
      <c r="F3483" s="34">
        <f>'SOW Units'!G17</f>
        <v>303.87</v>
      </c>
      <c r="G3483" s="244">
        <f t="shared" si="749"/>
        <v>0</v>
      </c>
      <c r="H3483" s="85">
        <v>0</v>
      </c>
      <c r="I3483" s="360">
        <f t="shared" si="750"/>
        <v>0</v>
      </c>
      <c r="J3483" s="89">
        <v>0</v>
      </c>
      <c r="K3483" s="244">
        <f t="shared" si="751"/>
        <v>0</v>
      </c>
      <c r="L3483" s="93">
        <f t="shared" si="752"/>
        <v>0</v>
      </c>
      <c r="M3483" s="375">
        <f t="shared" si="753"/>
        <v>0</v>
      </c>
      <c r="N3483" s="225" t="b">
        <f t="shared" si="747"/>
        <v>0</v>
      </c>
      <c r="O3483" s="45"/>
      <c r="P3483" s="45"/>
      <c r="Q3483" s="45"/>
      <c r="R3483" s="45"/>
    </row>
    <row r="3484" spans="1:18" s="8" customFormat="1" ht="16.5" hidden="1" customHeight="1" x14ac:dyDescent="0.35">
      <c r="A3484" s="122" t="str">
        <f>'SOW Units'!B18</f>
        <v>1-5.a.</v>
      </c>
      <c r="B3484" s="542" t="str">
        <f>IF('SOW Units'!C18="","",'SOW Units'!C18)</f>
        <v>Site Property Access Agreement for Source Property (no cost to FDEP)</v>
      </c>
      <c r="C3484" s="543"/>
      <c r="D3484" s="57" t="str">
        <f>IF('SOW Units'!E18="","",'SOW Units'!E18)</f>
        <v>Per Agreement</v>
      </c>
      <c r="E3484" s="82">
        <f>'SOW Units'!P18</f>
        <v>0</v>
      </c>
      <c r="F3484" s="34">
        <f>'SOW Units'!G18</f>
        <v>0</v>
      </c>
      <c r="G3484" s="244">
        <f t="shared" si="749"/>
        <v>0</v>
      </c>
      <c r="H3484" s="85">
        <v>0</v>
      </c>
      <c r="I3484" s="360">
        <f t="shared" si="750"/>
        <v>0</v>
      </c>
      <c r="J3484" s="89">
        <v>0</v>
      </c>
      <c r="K3484" s="244">
        <f t="shared" si="751"/>
        <v>0</v>
      </c>
      <c r="L3484" s="93">
        <f t="shared" si="752"/>
        <v>0</v>
      </c>
      <c r="M3484" s="375">
        <f t="shared" si="753"/>
        <v>0</v>
      </c>
      <c r="N3484" s="225" t="b">
        <f t="shared" si="747"/>
        <v>0</v>
      </c>
      <c r="O3484" s="36"/>
      <c r="P3484" s="36"/>
      <c r="Q3484" s="36"/>
      <c r="R3484" s="36"/>
    </row>
    <row r="3485" spans="1:18" s="8" customFormat="1" ht="16.5" hidden="1" customHeight="1" x14ac:dyDescent="0.35">
      <c r="A3485" s="122" t="str">
        <f>'SOW Units'!B19</f>
        <v>1-6.</v>
      </c>
      <c r="B3485" s="542" t="str">
        <f>IF('SOW Units'!C19="","",'SOW Units'!C19)</f>
        <v>Project Specific Financial Guarantee Bond (if required by FDEP)</v>
      </c>
      <c r="C3485" s="543"/>
      <c r="D3485" s="57" t="str">
        <f>IF('SOW Units'!E19="","",'SOW Units'!E19)</f>
        <v>Reimbursable*</v>
      </c>
      <c r="E3485" s="82">
        <f>'SOW Units'!P19</f>
        <v>0</v>
      </c>
      <c r="F3485" s="34">
        <f>'SOW Units'!G19</f>
        <v>1</v>
      </c>
      <c r="G3485" s="244">
        <f t="shared" si="749"/>
        <v>0</v>
      </c>
      <c r="H3485" s="85">
        <v>0</v>
      </c>
      <c r="I3485" s="360">
        <f t="shared" si="750"/>
        <v>0</v>
      </c>
      <c r="J3485" s="89">
        <v>0</v>
      </c>
      <c r="K3485" s="244">
        <f t="shared" si="751"/>
        <v>0</v>
      </c>
      <c r="L3485" s="93">
        <f t="shared" si="752"/>
        <v>0</v>
      </c>
      <c r="M3485" s="375">
        <f t="shared" si="753"/>
        <v>0</v>
      </c>
      <c r="N3485" s="225" t="b">
        <f t="shared" si="747"/>
        <v>0</v>
      </c>
      <c r="O3485" s="36"/>
      <c r="P3485" s="36"/>
      <c r="Q3485" s="36"/>
      <c r="R3485" s="36"/>
    </row>
    <row r="3486" spans="1:18" s="8" customFormat="1" ht="16.5" hidden="1" customHeight="1" x14ac:dyDescent="0.35">
      <c r="A3486" s="122" t="str">
        <f>'SOW Units'!B20</f>
        <v>1-7.</v>
      </c>
      <c r="B3486" s="568" t="str">
        <f>IF('SOW Units'!C20="","",'SOW Units'!C20)</f>
        <v>6% Handling Fee for Cost Reimbursable Items</v>
      </c>
      <c r="C3486" s="569"/>
      <c r="D3486" s="57" t="str">
        <f>IF('SOW Units'!E20="","",'SOW Units'!E20)</f>
        <v>% Surcharge</v>
      </c>
      <c r="E3486" s="82">
        <f>'SOW Units'!P20</f>
        <v>0</v>
      </c>
      <c r="F3486" s="34">
        <f>'SOW Units'!G20</f>
        <v>0.06</v>
      </c>
      <c r="G3486" s="244">
        <f t="shared" si="749"/>
        <v>0</v>
      </c>
      <c r="H3486" s="395">
        <f>SUMIF(D3477:D3966,"Reimbursable*",H3477:H3966)</f>
        <v>0</v>
      </c>
      <c r="I3486" s="360">
        <f t="shared" si="750"/>
        <v>0</v>
      </c>
      <c r="J3486" s="396">
        <f>SUMIF(D3477:D3966,"Reimbursable*",J3477:J3966)</f>
        <v>0</v>
      </c>
      <c r="K3486" s="244">
        <f t="shared" si="751"/>
        <v>0</v>
      </c>
      <c r="L3486" s="93">
        <f t="shared" si="752"/>
        <v>0</v>
      </c>
      <c r="M3486" s="375">
        <f t="shared" si="753"/>
        <v>0</v>
      </c>
      <c r="N3486" s="225" t="b">
        <f t="shared" si="747"/>
        <v>0</v>
      </c>
      <c r="O3486" s="36"/>
      <c r="P3486" s="36"/>
      <c r="Q3486" s="36"/>
      <c r="R3486" s="36"/>
    </row>
    <row r="3487" spans="1:18" s="8" customFormat="1" ht="17.25" hidden="1" customHeight="1" x14ac:dyDescent="0.35">
      <c r="A3487" s="253" t="str">
        <f>'SOW Units'!B21</f>
        <v>2.</v>
      </c>
      <c r="B3487" s="560" t="str">
        <f>IF('SOW Units'!C21="","",'SOW Units'!C21)</f>
        <v>FIELD ACTIVITIES - GENERAL</v>
      </c>
      <c r="C3487" s="561"/>
      <c r="D3487" s="206" t="str">
        <f>IF('SOW Units'!E21="","",'SOW Units'!E21)</f>
        <v/>
      </c>
      <c r="E3487" s="207"/>
      <c r="F3487" s="194"/>
      <c r="G3487" s="243"/>
      <c r="H3487" s="208"/>
      <c r="I3487" s="359"/>
      <c r="J3487" s="196"/>
      <c r="K3487" s="243"/>
      <c r="L3487" s="209"/>
      <c r="M3487" s="374"/>
      <c r="N3487" s="225" t="b">
        <f t="shared" si="747"/>
        <v>0</v>
      </c>
      <c r="O3487" s="36"/>
      <c r="P3487" s="36"/>
      <c r="Q3487" s="36"/>
      <c r="R3487" s="36"/>
    </row>
    <row r="3488" spans="1:18" s="9" customFormat="1" ht="16.5" hidden="1" customHeight="1" x14ac:dyDescent="0.35">
      <c r="A3488" s="122" t="str">
        <f>'SOW Units'!B22</f>
        <v>2-1.</v>
      </c>
      <c r="B3488" s="542" t="str">
        <f>IF('SOW Units'!C22="","",'SOW Units'!C22)</f>
        <v>Site Reconnaissance/Field Measurement Visit</v>
      </c>
      <c r="C3488" s="543"/>
      <c r="D3488" s="57" t="str">
        <f>IF('SOW Units'!E22="","",'SOW Units'!E22)</f>
        <v>Per Visit</v>
      </c>
      <c r="E3488" s="82">
        <f>'SOW Units'!P22</f>
        <v>0</v>
      </c>
      <c r="F3488" s="34">
        <f>'SOW Units'!G22</f>
        <v>607.75</v>
      </c>
      <c r="G3488" s="244">
        <f t="shared" ref="G3488:G3491" si="754">$F3488*E3488</f>
        <v>0</v>
      </c>
      <c r="H3488" s="85">
        <v>0</v>
      </c>
      <c r="I3488" s="360">
        <f t="shared" ref="I3488:I3491" si="755">H3488*F3488</f>
        <v>0</v>
      </c>
      <c r="J3488" s="89">
        <v>0</v>
      </c>
      <c r="K3488" s="244">
        <f t="shared" si="751"/>
        <v>0</v>
      </c>
      <c r="L3488" s="93">
        <f t="shared" ref="L3488:L3491" si="756">E3488-H3488-J3488</f>
        <v>0</v>
      </c>
      <c r="M3488" s="375">
        <f t="shared" ref="M3488:M3491" si="757">G3488-I3488-K3488</f>
        <v>0</v>
      </c>
      <c r="N3488" s="225" t="b">
        <f t="shared" si="747"/>
        <v>0</v>
      </c>
      <c r="O3488" s="45"/>
      <c r="P3488" s="45"/>
      <c r="Q3488" s="45"/>
      <c r="R3488" s="45"/>
    </row>
    <row r="3489" spans="1:18" s="8" customFormat="1" ht="16.5" hidden="1" customHeight="1" x14ac:dyDescent="0.35">
      <c r="A3489" s="122" t="str">
        <f>'SOW Units'!B23</f>
        <v>2-2.</v>
      </c>
      <c r="B3489" s="542" t="str">
        <f>IF('SOW Units'!C23="","",'SOW Units'!C23)</f>
        <v>Receptor Survey and Exposure Pathway Identification (excludes report)</v>
      </c>
      <c r="C3489" s="543"/>
      <c r="D3489" s="57" t="str">
        <f>IF('SOW Units'!E23="","",'SOW Units'!E23)</f>
        <v>Per Survey</v>
      </c>
      <c r="E3489" s="82">
        <f>'SOW Units'!P23</f>
        <v>0</v>
      </c>
      <c r="F3489" s="34">
        <f>'SOW Units'!G23</f>
        <v>780</v>
      </c>
      <c r="G3489" s="244">
        <f t="shared" si="754"/>
        <v>0</v>
      </c>
      <c r="H3489" s="85">
        <v>0</v>
      </c>
      <c r="I3489" s="360">
        <f t="shared" si="755"/>
        <v>0</v>
      </c>
      <c r="J3489" s="89">
        <v>0</v>
      </c>
      <c r="K3489" s="244">
        <f t="shared" si="751"/>
        <v>0</v>
      </c>
      <c r="L3489" s="93">
        <f t="shared" si="756"/>
        <v>0</v>
      </c>
      <c r="M3489" s="375">
        <f t="shared" si="757"/>
        <v>0</v>
      </c>
      <c r="N3489" s="225" t="b">
        <f t="shared" si="747"/>
        <v>0</v>
      </c>
      <c r="O3489" s="36"/>
      <c r="P3489" s="36"/>
      <c r="Q3489" s="36"/>
      <c r="R3489" s="36"/>
    </row>
    <row r="3490" spans="1:18" s="8" customFormat="1" ht="33" hidden="1" customHeight="1" x14ac:dyDescent="0.35">
      <c r="A3490" s="122" t="str">
        <f>'SOW Units'!B24</f>
        <v>2-3.</v>
      </c>
      <c r="B3490" s="542" t="str">
        <f>IF('SOW Units'!C24="","",'SOW Units'!C24)</f>
        <v>Professional Land Survey subject to FDEP authorization to perform and the SPI displaying the cost not to exceed as supported by quote(s) prior to performance</v>
      </c>
      <c r="C3490" s="543"/>
      <c r="D3490" s="57" t="str">
        <f>IF('SOW Units'!E24="","",'SOW Units'!E24)</f>
        <v>Reimbursable*</v>
      </c>
      <c r="E3490" s="82">
        <f>'SOW Units'!P24</f>
        <v>0</v>
      </c>
      <c r="F3490" s="34">
        <f>'SOW Units'!G24</f>
        <v>1</v>
      </c>
      <c r="G3490" s="244">
        <f t="shared" si="754"/>
        <v>0</v>
      </c>
      <c r="H3490" s="85">
        <v>0</v>
      </c>
      <c r="I3490" s="360">
        <f t="shared" si="755"/>
        <v>0</v>
      </c>
      <c r="J3490" s="89">
        <v>0</v>
      </c>
      <c r="K3490" s="244">
        <f t="shared" si="751"/>
        <v>0</v>
      </c>
      <c r="L3490" s="93">
        <f t="shared" si="756"/>
        <v>0</v>
      </c>
      <c r="M3490" s="375">
        <f t="shared" si="757"/>
        <v>0</v>
      </c>
      <c r="N3490" s="225" t="b">
        <f t="shared" si="747"/>
        <v>0</v>
      </c>
      <c r="O3490" s="36"/>
      <c r="P3490" s="36"/>
      <c r="Q3490" s="36"/>
      <c r="R3490" s="36"/>
    </row>
    <row r="3491" spans="1:18" s="8" customFormat="1" ht="16.5" hidden="1" customHeight="1" x14ac:dyDescent="0.35">
      <c r="A3491" s="122" t="str">
        <f>'SOW Units'!B25</f>
        <v>2-4.</v>
      </c>
      <c r="B3491" s="542" t="str">
        <f>IF('SOW Units'!C25="","",'SOW Units'!C25)</f>
        <v>Contractor Oversight for Non-Price Schedule Activities</v>
      </c>
      <c r="C3491" s="543"/>
      <c r="D3491" s="57" t="str">
        <f>IF('SOW Units'!E25="","",'SOW Units'!E25)</f>
        <v>Per Day</v>
      </c>
      <c r="E3491" s="82">
        <f>'SOW Units'!P25</f>
        <v>0</v>
      </c>
      <c r="F3491" s="34">
        <f>'SOW Units'!G25</f>
        <v>1050</v>
      </c>
      <c r="G3491" s="244">
        <f t="shared" si="754"/>
        <v>0</v>
      </c>
      <c r="H3491" s="85">
        <v>0</v>
      </c>
      <c r="I3491" s="360">
        <f t="shared" si="755"/>
        <v>0</v>
      </c>
      <c r="J3491" s="89">
        <v>0</v>
      </c>
      <c r="K3491" s="244">
        <f t="shared" si="751"/>
        <v>0</v>
      </c>
      <c r="L3491" s="93">
        <f t="shared" si="756"/>
        <v>0</v>
      </c>
      <c r="M3491" s="375">
        <f t="shared" si="757"/>
        <v>0</v>
      </c>
      <c r="N3491" s="225" t="b">
        <f t="shared" si="747"/>
        <v>0</v>
      </c>
      <c r="O3491" s="36"/>
      <c r="P3491" s="36"/>
      <c r="Q3491" s="36"/>
      <c r="R3491" s="36"/>
    </row>
    <row r="3492" spans="1:18" s="8" customFormat="1" ht="17.25" hidden="1" customHeight="1" x14ac:dyDescent="0.35">
      <c r="A3492" s="253" t="str">
        <f>'SOW Units'!B26</f>
        <v>3.</v>
      </c>
      <c r="B3492" s="560" t="str">
        <f>IF('SOW Units'!C26="","",'SOW Units'!C26)</f>
        <v>MOBILIZATION</v>
      </c>
      <c r="C3492" s="561"/>
      <c r="D3492" s="206" t="str">
        <f>IF('SOW Units'!E26="","",'SOW Units'!E26)</f>
        <v/>
      </c>
      <c r="E3492" s="207"/>
      <c r="F3492" s="194"/>
      <c r="G3492" s="243"/>
      <c r="H3492" s="208"/>
      <c r="I3492" s="359"/>
      <c r="J3492" s="196"/>
      <c r="K3492" s="243"/>
      <c r="L3492" s="209"/>
      <c r="M3492" s="374"/>
      <c r="N3492" s="225" t="b">
        <f t="shared" si="747"/>
        <v>0</v>
      </c>
      <c r="O3492" s="36"/>
      <c r="P3492" s="36"/>
      <c r="Q3492" s="36"/>
      <c r="R3492" s="36"/>
    </row>
    <row r="3493" spans="1:18" s="8" customFormat="1" ht="16.5" hidden="1" customHeight="1" x14ac:dyDescent="0.35">
      <c r="A3493" s="122" t="str">
        <f>'SOW Units'!B27</f>
        <v>3-1.</v>
      </c>
      <c r="B3493" s="542" t="str">
        <f>IF('SOW Units'!C27="","",'SOW Units'!C27)</f>
        <v>Mobilization, Light Duty Vehicle (car or 1/2 ton truck) - ≤ 100 miles each way</v>
      </c>
      <c r="C3493" s="543"/>
      <c r="D3493" s="57" t="str">
        <f>IF('SOW Units'!E27="","",'SOW Units'!E27)</f>
        <v>Per Round Trip</v>
      </c>
      <c r="E3493" s="82">
        <f>'SOW Units'!P27</f>
        <v>0</v>
      </c>
      <c r="F3493" s="34">
        <f>'SOW Units'!G27</f>
        <v>425.41</v>
      </c>
      <c r="G3493" s="244">
        <f t="shared" ref="G3493:G3512" si="758">$F3493*E3493</f>
        <v>0</v>
      </c>
      <c r="H3493" s="85">
        <v>0</v>
      </c>
      <c r="I3493" s="360">
        <f t="shared" ref="I3493:I3512" si="759">H3493*F3493</f>
        <v>0</v>
      </c>
      <c r="J3493" s="89">
        <v>0</v>
      </c>
      <c r="K3493" s="244">
        <f t="shared" si="751"/>
        <v>0</v>
      </c>
      <c r="L3493" s="93">
        <f t="shared" ref="L3493:L3512" si="760">E3493-H3493-J3493</f>
        <v>0</v>
      </c>
      <c r="M3493" s="375">
        <f t="shared" ref="M3493:M3512" si="761">G3493-I3493-K3493</f>
        <v>0</v>
      </c>
      <c r="N3493" s="225" t="b">
        <f t="shared" si="747"/>
        <v>0</v>
      </c>
      <c r="O3493" s="36"/>
      <c r="P3493" s="36"/>
      <c r="Q3493" s="36"/>
      <c r="R3493" s="36"/>
    </row>
    <row r="3494" spans="1:18" s="8" customFormat="1" ht="16.5" hidden="1" customHeight="1" x14ac:dyDescent="0.35">
      <c r="A3494" s="122" t="str">
        <f>'SOW Units'!B28</f>
        <v>3-2.</v>
      </c>
      <c r="B3494" s="542" t="str">
        <f>IF('SOW Units'!C28="","",'SOW Units'!C28)</f>
        <v>Mobilization, Light Duty Vehicle  (car or 1/2 ton truck) - &gt; 100 miles each way</v>
      </c>
      <c r="C3494" s="543"/>
      <c r="D3494" s="57" t="str">
        <f>IF('SOW Units'!E28="","",'SOW Units'!E28)</f>
        <v>Per Round Trip</v>
      </c>
      <c r="E3494" s="82">
        <f>'SOW Units'!P28</f>
        <v>0</v>
      </c>
      <c r="F3494" s="34">
        <f>'SOW Units'!G28</f>
        <v>607.75</v>
      </c>
      <c r="G3494" s="244">
        <f t="shared" si="758"/>
        <v>0</v>
      </c>
      <c r="H3494" s="85">
        <v>0</v>
      </c>
      <c r="I3494" s="360">
        <f t="shared" si="759"/>
        <v>0</v>
      </c>
      <c r="J3494" s="89">
        <v>0</v>
      </c>
      <c r="K3494" s="244">
        <f t="shared" si="751"/>
        <v>0</v>
      </c>
      <c r="L3494" s="93">
        <f t="shared" si="760"/>
        <v>0</v>
      </c>
      <c r="M3494" s="375">
        <f t="shared" si="761"/>
        <v>0</v>
      </c>
      <c r="N3494" s="225" t="b">
        <f t="shared" si="747"/>
        <v>0</v>
      </c>
      <c r="O3494" s="36"/>
      <c r="P3494" s="36"/>
      <c r="Q3494" s="36"/>
      <c r="R3494" s="36"/>
    </row>
    <row r="3495" spans="1:18" s="8" customFormat="1" ht="16.5" hidden="1" customHeight="1" x14ac:dyDescent="0.35">
      <c r="A3495" s="122" t="str">
        <f>'SOW Units'!B29</f>
        <v>3-3.</v>
      </c>
      <c r="B3495" s="542" t="str">
        <f>IF('SOW Units'!C29="","",'SOW Units'!C29)</f>
        <v>Heavy Duty/Stakebed Truck (3/4 ton +) - ≤ 100 miles each way</v>
      </c>
      <c r="C3495" s="543"/>
      <c r="D3495" s="57" t="str">
        <f>IF('SOW Units'!E29="","",'SOW Units'!E29)</f>
        <v>Per Round Trip</v>
      </c>
      <c r="E3495" s="82">
        <f>'SOW Units'!P29</f>
        <v>0</v>
      </c>
      <c r="F3495" s="34">
        <f>'SOW Units'!G29</f>
        <v>486.2</v>
      </c>
      <c r="G3495" s="244">
        <f t="shared" si="758"/>
        <v>0</v>
      </c>
      <c r="H3495" s="85">
        <v>0</v>
      </c>
      <c r="I3495" s="360">
        <f t="shared" si="759"/>
        <v>0</v>
      </c>
      <c r="J3495" s="89">
        <v>0</v>
      </c>
      <c r="K3495" s="244">
        <f t="shared" si="751"/>
        <v>0</v>
      </c>
      <c r="L3495" s="93">
        <f t="shared" si="760"/>
        <v>0</v>
      </c>
      <c r="M3495" s="375">
        <f t="shared" si="761"/>
        <v>0</v>
      </c>
      <c r="N3495" s="225" t="b">
        <f t="shared" si="747"/>
        <v>0</v>
      </c>
      <c r="O3495" s="36"/>
      <c r="P3495" s="36"/>
      <c r="Q3495" s="36"/>
      <c r="R3495" s="36"/>
    </row>
    <row r="3496" spans="1:18" s="8" customFormat="1" ht="16.5" hidden="1" customHeight="1" x14ac:dyDescent="0.35">
      <c r="A3496" s="122" t="str">
        <f>'SOW Units'!B30</f>
        <v>3-4.</v>
      </c>
      <c r="B3496" s="542" t="str">
        <f>IF('SOW Units'!C30="","",'SOW Units'!C30)</f>
        <v>Heavy Duty/Stakebed Truck (3/4 ton +) - &gt; 100 miles each way</v>
      </c>
      <c r="C3496" s="543"/>
      <c r="D3496" s="57" t="str">
        <f>IF('SOW Units'!E30="","",'SOW Units'!E30)</f>
        <v>Per Round Trip</v>
      </c>
      <c r="E3496" s="82">
        <f>'SOW Units'!P30</f>
        <v>0</v>
      </c>
      <c r="F3496" s="34">
        <f>'SOW Units'!G30</f>
        <v>850.84</v>
      </c>
      <c r="G3496" s="244">
        <f t="shared" si="758"/>
        <v>0</v>
      </c>
      <c r="H3496" s="85">
        <v>0</v>
      </c>
      <c r="I3496" s="360">
        <f t="shared" si="759"/>
        <v>0</v>
      </c>
      <c r="J3496" s="89">
        <v>0</v>
      </c>
      <c r="K3496" s="244">
        <f t="shared" si="751"/>
        <v>0</v>
      </c>
      <c r="L3496" s="93">
        <f t="shared" si="760"/>
        <v>0</v>
      </c>
      <c r="M3496" s="375">
        <f t="shared" si="761"/>
        <v>0</v>
      </c>
      <c r="N3496" s="225" t="b">
        <f t="shared" si="747"/>
        <v>0</v>
      </c>
      <c r="O3496" s="36"/>
      <c r="P3496" s="36"/>
      <c r="Q3496" s="36"/>
      <c r="R3496" s="36"/>
    </row>
    <row r="3497" spans="1:18" s="8" customFormat="1" ht="16.5" hidden="1" customHeight="1" x14ac:dyDescent="0.35">
      <c r="A3497" s="122" t="str">
        <f>'SOW Units'!B31</f>
        <v>3-5.</v>
      </c>
      <c r="B3497" s="542" t="str">
        <f>IF('SOW Units'!C31="","",'SOW Units'!C31)</f>
        <v>Work Trailer - ≤ 100 miles each way</v>
      </c>
      <c r="C3497" s="543"/>
      <c r="D3497" s="57" t="str">
        <f>IF('SOW Units'!E31="","",'SOW Units'!E31)</f>
        <v>Per Round Trip</v>
      </c>
      <c r="E3497" s="82">
        <f>'SOW Units'!P31</f>
        <v>0</v>
      </c>
      <c r="F3497" s="34">
        <f>'SOW Units'!G31</f>
        <v>231.52</v>
      </c>
      <c r="G3497" s="244">
        <f t="shared" si="758"/>
        <v>0</v>
      </c>
      <c r="H3497" s="85">
        <v>0</v>
      </c>
      <c r="I3497" s="360">
        <f t="shared" si="759"/>
        <v>0</v>
      </c>
      <c r="J3497" s="89">
        <v>0</v>
      </c>
      <c r="K3497" s="244">
        <f t="shared" si="751"/>
        <v>0</v>
      </c>
      <c r="L3497" s="93">
        <f t="shared" si="760"/>
        <v>0</v>
      </c>
      <c r="M3497" s="375">
        <f t="shared" si="761"/>
        <v>0</v>
      </c>
      <c r="N3497" s="225" t="b">
        <f t="shared" si="747"/>
        <v>0</v>
      </c>
      <c r="O3497" s="36"/>
      <c r="P3497" s="36"/>
      <c r="Q3497" s="36"/>
      <c r="R3497" s="36"/>
    </row>
    <row r="3498" spans="1:18" s="8" customFormat="1" ht="16.5" hidden="1" customHeight="1" x14ac:dyDescent="0.35">
      <c r="A3498" s="122" t="str">
        <f>'SOW Units'!B32</f>
        <v>3-6.</v>
      </c>
      <c r="B3498" s="542" t="str">
        <f>IF('SOW Units'!C32="","",'SOW Units'!C32)</f>
        <v>Work Trailer - &gt; 100 miles each way</v>
      </c>
      <c r="C3498" s="543"/>
      <c r="D3498" s="57" t="str">
        <f>IF('SOW Units'!E32="","",'SOW Units'!E32)</f>
        <v>Per Round Trip</v>
      </c>
      <c r="E3498" s="82">
        <f>'SOW Units'!P32</f>
        <v>0</v>
      </c>
      <c r="F3498" s="34">
        <f>'SOW Units'!G32</f>
        <v>347.28</v>
      </c>
      <c r="G3498" s="244">
        <f t="shared" si="758"/>
        <v>0</v>
      </c>
      <c r="H3498" s="85">
        <v>0</v>
      </c>
      <c r="I3498" s="360">
        <f t="shared" si="759"/>
        <v>0</v>
      </c>
      <c r="J3498" s="89">
        <v>0</v>
      </c>
      <c r="K3498" s="244">
        <f t="shared" si="751"/>
        <v>0</v>
      </c>
      <c r="L3498" s="93">
        <f t="shared" si="760"/>
        <v>0</v>
      </c>
      <c r="M3498" s="375">
        <f t="shared" si="761"/>
        <v>0</v>
      </c>
      <c r="N3498" s="225" t="b">
        <f t="shared" si="747"/>
        <v>0</v>
      </c>
      <c r="O3498" s="36"/>
      <c r="P3498" s="36"/>
      <c r="Q3498" s="36"/>
      <c r="R3498" s="36"/>
    </row>
    <row r="3499" spans="1:18" s="8" customFormat="1" ht="16.5" hidden="1" customHeight="1" x14ac:dyDescent="0.35">
      <c r="A3499" s="122" t="str">
        <f>'SOW Units'!B33</f>
        <v>3-7.a.</v>
      </c>
      <c r="B3499" s="542" t="str">
        <f>IF('SOW Units'!C33="","",'SOW Units'!C33)</f>
        <v>DPT Rig and Support Vehicles Mobilization - ≤ 100 miles each way</v>
      </c>
      <c r="C3499" s="543"/>
      <c r="D3499" s="57" t="str">
        <f>IF('SOW Units'!E33="","",'SOW Units'!E33)</f>
        <v>Per Round Trip</v>
      </c>
      <c r="E3499" s="82">
        <f>'SOW Units'!P33</f>
        <v>0</v>
      </c>
      <c r="F3499" s="34">
        <f>'SOW Units'!G33</f>
        <v>727.65</v>
      </c>
      <c r="G3499" s="244">
        <f t="shared" si="758"/>
        <v>0</v>
      </c>
      <c r="H3499" s="85">
        <v>0</v>
      </c>
      <c r="I3499" s="360">
        <f t="shared" si="759"/>
        <v>0</v>
      </c>
      <c r="J3499" s="89">
        <v>0</v>
      </c>
      <c r="K3499" s="244">
        <f t="shared" si="751"/>
        <v>0</v>
      </c>
      <c r="L3499" s="93">
        <f t="shared" si="760"/>
        <v>0</v>
      </c>
      <c r="M3499" s="375">
        <f t="shared" si="761"/>
        <v>0</v>
      </c>
      <c r="N3499" s="225" t="b">
        <f t="shared" si="747"/>
        <v>0</v>
      </c>
      <c r="O3499" s="36"/>
      <c r="P3499" s="36"/>
      <c r="Q3499" s="36"/>
      <c r="R3499" s="36"/>
    </row>
    <row r="3500" spans="1:18" s="8" customFormat="1" ht="16.5" hidden="1" customHeight="1" x14ac:dyDescent="0.35">
      <c r="A3500" s="122" t="str">
        <f>'SOW Units'!B34</f>
        <v>3-8.a.</v>
      </c>
      <c r="B3500" s="542" t="str">
        <f>IF('SOW Units'!C34="","",'SOW Units'!C34)</f>
        <v>DPT Rig and Support Vehicles Mobilization - &gt; 100 miles each way</v>
      </c>
      <c r="C3500" s="543"/>
      <c r="D3500" s="57" t="str">
        <f>IF('SOW Units'!E34="","",'SOW Units'!E34)</f>
        <v>Per Round Trip</v>
      </c>
      <c r="E3500" s="82">
        <f>'SOW Units'!P34</f>
        <v>0</v>
      </c>
      <c r="F3500" s="34">
        <f>'SOW Units'!G34</f>
        <v>1002.78</v>
      </c>
      <c r="G3500" s="244">
        <f t="shared" si="758"/>
        <v>0</v>
      </c>
      <c r="H3500" s="85">
        <v>0</v>
      </c>
      <c r="I3500" s="360">
        <f t="shared" si="759"/>
        <v>0</v>
      </c>
      <c r="J3500" s="89">
        <v>0</v>
      </c>
      <c r="K3500" s="244">
        <f t="shared" si="751"/>
        <v>0</v>
      </c>
      <c r="L3500" s="93">
        <f t="shared" si="760"/>
        <v>0</v>
      </c>
      <c r="M3500" s="375">
        <f t="shared" si="761"/>
        <v>0</v>
      </c>
      <c r="N3500" s="225" t="b">
        <f t="shared" si="747"/>
        <v>0</v>
      </c>
      <c r="O3500" s="36"/>
      <c r="P3500" s="36"/>
      <c r="Q3500" s="36"/>
      <c r="R3500" s="36"/>
    </row>
    <row r="3501" spans="1:18" s="8" customFormat="1" ht="33" hidden="1" customHeight="1" x14ac:dyDescent="0.35">
      <c r="A3501" s="122" t="str">
        <f>'SOW Units'!B35</f>
        <v>3-9.a.</v>
      </c>
      <c r="B3501" s="542" t="str">
        <f>IF('SOW Units'!C35="","",'SOW Units'!C35)</f>
        <v>Drill Rig and Support Vehicles Mobilization (hollow stem auger, mud rotary or sonic) - ≤ 100 miles each way</v>
      </c>
      <c r="C3501" s="543"/>
      <c r="D3501" s="57" t="str">
        <f>IF('SOW Units'!E35="","",'SOW Units'!E35)</f>
        <v>Per Round Trip</v>
      </c>
      <c r="E3501" s="82">
        <f>'SOW Units'!P35</f>
        <v>0</v>
      </c>
      <c r="F3501" s="34">
        <f>'SOW Units'!G35</f>
        <v>1018.71</v>
      </c>
      <c r="G3501" s="244">
        <f t="shared" si="758"/>
        <v>0</v>
      </c>
      <c r="H3501" s="85">
        <v>0</v>
      </c>
      <c r="I3501" s="360">
        <f t="shared" si="759"/>
        <v>0</v>
      </c>
      <c r="J3501" s="89">
        <v>0</v>
      </c>
      <c r="K3501" s="244">
        <f t="shared" si="751"/>
        <v>0</v>
      </c>
      <c r="L3501" s="93">
        <f t="shared" si="760"/>
        <v>0</v>
      </c>
      <c r="M3501" s="375">
        <f t="shared" si="761"/>
        <v>0</v>
      </c>
      <c r="N3501" s="225" t="b">
        <f t="shared" si="747"/>
        <v>0</v>
      </c>
      <c r="O3501" s="36"/>
      <c r="P3501" s="36"/>
      <c r="Q3501" s="36"/>
      <c r="R3501" s="36"/>
    </row>
    <row r="3502" spans="1:18" s="8" customFormat="1" ht="33" hidden="1" customHeight="1" x14ac:dyDescent="0.35">
      <c r="A3502" s="122" t="str">
        <f>'SOW Units'!B36</f>
        <v>3-10.a.</v>
      </c>
      <c r="B3502" s="542" t="str">
        <f>IF('SOW Units'!C36="","",'SOW Units'!C36)</f>
        <v>Drill Rig and Support Vehicles Mobilization  (hollow stem auger, mud rotary or sonic) - &gt; 100 miles each way</v>
      </c>
      <c r="C3502" s="543"/>
      <c r="D3502" s="57" t="str">
        <f>IF('SOW Units'!E36="","",'SOW Units'!E36)</f>
        <v>Per Round Trip</v>
      </c>
      <c r="E3502" s="82">
        <f>'SOW Units'!P36</f>
        <v>0</v>
      </c>
      <c r="F3502" s="34">
        <f>'SOW Units'!G36</f>
        <v>1528.06</v>
      </c>
      <c r="G3502" s="244">
        <f t="shared" si="758"/>
        <v>0</v>
      </c>
      <c r="H3502" s="85">
        <v>0</v>
      </c>
      <c r="I3502" s="360">
        <f t="shared" si="759"/>
        <v>0</v>
      </c>
      <c r="J3502" s="89">
        <v>0</v>
      </c>
      <c r="K3502" s="244">
        <f t="shared" si="751"/>
        <v>0</v>
      </c>
      <c r="L3502" s="93">
        <f t="shared" si="760"/>
        <v>0</v>
      </c>
      <c r="M3502" s="375">
        <f t="shared" si="761"/>
        <v>0</v>
      </c>
      <c r="N3502" s="225" t="b">
        <f t="shared" si="747"/>
        <v>0</v>
      </c>
      <c r="O3502" s="36"/>
      <c r="P3502" s="36"/>
      <c r="Q3502" s="36"/>
      <c r="R3502" s="36"/>
    </row>
    <row r="3503" spans="1:18" s="8" customFormat="1" ht="16.5" hidden="1" customHeight="1" x14ac:dyDescent="0.35">
      <c r="A3503" s="122" t="str">
        <f>'SOW Units'!B37</f>
        <v>3-11.</v>
      </c>
      <c r="B3503" s="542" t="str">
        <f>IF('SOW Units'!C37="","",'SOW Units'!C37)</f>
        <v>Excavator Mobilization - ≤ 100 miles each way</v>
      </c>
      <c r="C3503" s="543"/>
      <c r="D3503" s="57" t="str">
        <f>IF('SOW Units'!E37="","",'SOW Units'!E37)</f>
        <v>Per Round Trip</v>
      </c>
      <c r="E3503" s="82">
        <f>'SOW Units'!P37</f>
        <v>0</v>
      </c>
      <c r="F3503" s="34">
        <f>'SOW Units'!G37</f>
        <v>633.92999999999995</v>
      </c>
      <c r="G3503" s="244">
        <f t="shared" si="758"/>
        <v>0</v>
      </c>
      <c r="H3503" s="85">
        <v>0</v>
      </c>
      <c r="I3503" s="360">
        <f t="shared" si="759"/>
        <v>0</v>
      </c>
      <c r="J3503" s="89">
        <v>0</v>
      </c>
      <c r="K3503" s="244">
        <f t="shared" si="751"/>
        <v>0</v>
      </c>
      <c r="L3503" s="93">
        <f t="shared" si="760"/>
        <v>0</v>
      </c>
      <c r="M3503" s="375">
        <f t="shared" si="761"/>
        <v>0</v>
      </c>
      <c r="N3503" s="225" t="b">
        <f t="shared" si="747"/>
        <v>0</v>
      </c>
      <c r="O3503" s="36"/>
      <c r="P3503" s="36"/>
      <c r="Q3503" s="36"/>
      <c r="R3503" s="36"/>
    </row>
    <row r="3504" spans="1:18" s="8" customFormat="1" ht="16.5" hidden="1" customHeight="1" x14ac:dyDescent="0.35">
      <c r="A3504" s="122" t="str">
        <f>'SOW Units'!B38</f>
        <v>3-12.</v>
      </c>
      <c r="B3504" s="542" t="str">
        <f>IF('SOW Units'!C38="","",'SOW Units'!C38)</f>
        <v>Excavator Mobilization - &gt; 100 miles each way</v>
      </c>
      <c r="C3504" s="543"/>
      <c r="D3504" s="57" t="str">
        <f>IF('SOW Units'!E38="","",'SOW Units'!E38)</f>
        <v>Per Round Trip</v>
      </c>
      <c r="E3504" s="82">
        <f>'SOW Units'!P38</f>
        <v>0</v>
      </c>
      <c r="F3504" s="34">
        <f>'SOW Units'!G38</f>
        <v>992.25</v>
      </c>
      <c r="G3504" s="244">
        <f t="shared" si="758"/>
        <v>0</v>
      </c>
      <c r="H3504" s="85">
        <v>0</v>
      </c>
      <c r="I3504" s="360">
        <f t="shared" si="759"/>
        <v>0</v>
      </c>
      <c r="J3504" s="89">
        <v>0</v>
      </c>
      <c r="K3504" s="244">
        <f t="shared" si="751"/>
        <v>0</v>
      </c>
      <c r="L3504" s="93">
        <f t="shared" si="760"/>
        <v>0</v>
      </c>
      <c r="M3504" s="375">
        <f t="shared" si="761"/>
        <v>0</v>
      </c>
      <c r="N3504" s="225" t="b">
        <f t="shared" si="747"/>
        <v>0</v>
      </c>
      <c r="O3504" s="36"/>
      <c r="P3504" s="36"/>
      <c r="Q3504" s="36"/>
      <c r="R3504" s="36"/>
    </row>
    <row r="3505" spans="1:18" s="8" customFormat="1" ht="16.5" hidden="1" customHeight="1" x14ac:dyDescent="0.35">
      <c r="A3505" s="122" t="str">
        <f>'SOW Units'!B39</f>
        <v>3-13.a.</v>
      </c>
      <c r="B3505" s="542" t="str">
        <f>IF('SOW Units'!C39="","",'SOW Units'!C39)</f>
        <v>LDA Rig and Support Vehicles Mobilization - ≤ 100 miles each way</v>
      </c>
      <c r="C3505" s="543"/>
      <c r="D3505" s="57" t="str">
        <f>IF('SOW Units'!E39="","",'SOW Units'!E39)</f>
        <v>Per Round Trip</v>
      </c>
      <c r="E3505" s="82">
        <f>'SOW Units'!P39</f>
        <v>0</v>
      </c>
      <c r="F3505" s="34">
        <f>'SOW Units'!G39</f>
        <v>5448.5</v>
      </c>
      <c r="G3505" s="244">
        <f t="shared" si="758"/>
        <v>0</v>
      </c>
      <c r="H3505" s="85">
        <v>0</v>
      </c>
      <c r="I3505" s="360">
        <f t="shared" si="759"/>
        <v>0</v>
      </c>
      <c r="J3505" s="89">
        <v>0</v>
      </c>
      <c r="K3505" s="244">
        <f t="shared" si="751"/>
        <v>0</v>
      </c>
      <c r="L3505" s="93">
        <f t="shared" si="760"/>
        <v>0</v>
      </c>
      <c r="M3505" s="375">
        <f t="shared" si="761"/>
        <v>0</v>
      </c>
      <c r="N3505" s="225" t="b">
        <f t="shared" si="747"/>
        <v>0</v>
      </c>
      <c r="O3505" s="36"/>
      <c r="P3505" s="36"/>
      <c r="Q3505" s="36"/>
      <c r="R3505" s="36"/>
    </row>
    <row r="3506" spans="1:18" s="9" customFormat="1" ht="16.5" hidden="1" customHeight="1" x14ac:dyDescent="0.35">
      <c r="A3506" s="122" t="str">
        <f>'SOW Units'!B40</f>
        <v>3-14.a.</v>
      </c>
      <c r="B3506" s="542" t="str">
        <f>IF('SOW Units'!C40="","",'SOW Units'!C40)</f>
        <v>LDA Rig and Support Vehicles Mobilization - &gt; 100 miles each way</v>
      </c>
      <c r="C3506" s="543"/>
      <c r="D3506" s="57" t="str">
        <f>IF('SOW Units'!E40="","",'SOW Units'!E40)</f>
        <v>Per Round Trip</v>
      </c>
      <c r="E3506" s="82">
        <f>'SOW Units'!P40</f>
        <v>0</v>
      </c>
      <c r="F3506" s="34">
        <f>'SOW Units'!G40</f>
        <v>8891.41</v>
      </c>
      <c r="G3506" s="244">
        <f t="shared" si="758"/>
        <v>0</v>
      </c>
      <c r="H3506" s="85">
        <v>0</v>
      </c>
      <c r="I3506" s="360">
        <f t="shared" si="759"/>
        <v>0</v>
      </c>
      <c r="J3506" s="89">
        <v>0</v>
      </c>
      <c r="K3506" s="244">
        <f t="shared" si="751"/>
        <v>0</v>
      </c>
      <c r="L3506" s="93">
        <f t="shared" si="760"/>
        <v>0</v>
      </c>
      <c r="M3506" s="375">
        <f t="shared" si="761"/>
        <v>0</v>
      </c>
      <c r="N3506" s="225" t="b">
        <f t="shared" si="747"/>
        <v>0</v>
      </c>
      <c r="O3506" s="45"/>
      <c r="P3506" s="45"/>
      <c r="Q3506" s="45"/>
      <c r="R3506" s="45"/>
    </row>
    <row r="3507" spans="1:18" s="9" customFormat="1" ht="16.5" hidden="1" customHeight="1" x14ac:dyDescent="0.35">
      <c r="A3507" s="122" t="str">
        <f>'SOW Units'!B41</f>
        <v>3-15.</v>
      </c>
      <c r="B3507" s="542" t="str">
        <f>IF('SOW Units'!C41="","",'SOW Units'!C41)</f>
        <v>Loader/Backhoe Mobilization - ≤ 100 miles each way</v>
      </c>
      <c r="C3507" s="543"/>
      <c r="D3507" s="57" t="str">
        <f>IF('SOW Units'!E41="","",'SOW Units'!E41)</f>
        <v>Per Round Trip</v>
      </c>
      <c r="E3507" s="82">
        <f>'SOW Units'!P41</f>
        <v>0</v>
      </c>
      <c r="F3507" s="34">
        <f>'SOW Units'!G41</f>
        <v>425.41</v>
      </c>
      <c r="G3507" s="244">
        <f t="shared" si="758"/>
        <v>0</v>
      </c>
      <c r="H3507" s="85">
        <v>0</v>
      </c>
      <c r="I3507" s="360">
        <f t="shared" si="759"/>
        <v>0</v>
      </c>
      <c r="J3507" s="89">
        <v>0</v>
      </c>
      <c r="K3507" s="244">
        <f t="shared" si="751"/>
        <v>0</v>
      </c>
      <c r="L3507" s="93">
        <f t="shared" si="760"/>
        <v>0</v>
      </c>
      <c r="M3507" s="375">
        <f t="shared" si="761"/>
        <v>0</v>
      </c>
      <c r="N3507" s="225" t="b">
        <f t="shared" si="747"/>
        <v>0</v>
      </c>
      <c r="O3507" s="45"/>
      <c r="P3507" s="45"/>
      <c r="Q3507" s="45"/>
      <c r="R3507" s="45"/>
    </row>
    <row r="3508" spans="1:18" s="9" customFormat="1" ht="16.5" hidden="1" customHeight="1" x14ac:dyDescent="0.35">
      <c r="A3508" s="122" t="str">
        <f>'SOW Units'!B42</f>
        <v>3-16.</v>
      </c>
      <c r="B3508" s="542" t="str">
        <f>IF('SOW Units'!C42="","",'SOW Units'!C42)</f>
        <v>Loader/Backhoe Mobilization - &gt; 100 miles each way</v>
      </c>
      <c r="C3508" s="543"/>
      <c r="D3508" s="57" t="str">
        <f>IF('SOW Units'!E42="","",'SOW Units'!E42)</f>
        <v>Per Round Trip</v>
      </c>
      <c r="E3508" s="82">
        <f>'SOW Units'!P42</f>
        <v>0</v>
      </c>
      <c r="F3508" s="34">
        <f>'SOW Units'!G42</f>
        <v>607.75</v>
      </c>
      <c r="G3508" s="244">
        <f t="shared" si="758"/>
        <v>0</v>
      </c>
      <c r="H3508" s="85">
        <v>0</v>
      </c>
      <c r="I3508" s="360">
        <f t="shared" si="759"/>
        <v>0</v>
      </c>
      <c r="J3508" s="89">
        <v>0</v>
      </c>
      <c r="K3508" s="244">
        <f t="shared" si="751"/>
        <v>0</v>
      </c>
      <c r="L3508" s="93">
        <f t="shared" si="760"/>
        <v>0</v>
      </c>
      <c r="M3508" s="375">
        <f t="shared" si="761"/>
        <v>0</v>
      </c>
      <c r="N3508" s="225" t="b">
        <f t="shared" si="747"/>
        <v>0</v>
      </c>
      <c r="O3508" s="45"/>
      <c r="P3508" s="45"/>
      <c r="Q3508" s="45"/>
      <c r="R3508" s="45"/>
    </row>
    <row r="3509" spans="1:18" s="9" customFormat="1" ht="16.5" hidden="1" customHeight="1" x14ac:dyDescent="0.35">
      <c r="A3509" s="122" t="str">
        <f>'SOW Units'!B43</f>
        <v>3-17.</v>
      </c>
      <c r="B3509" s="542" t="str">
        <f>IF('SOW Units'!C43="","",'SOW Units'!C43)</f>
        <v>Mini Excavator/Loader (BobcatTM) Mobilization - ≤ 100 miles each way</v>
      </c>
      <c r="C3509" s="543"/>
      <c r="D3509" s="57" t="str">
        <f>IF('SOW Units'!E43="","",'SOW Units'!E43)</f>
        <v>Per Round Trip</v>
      </c>
      <c r="E3509" s="82">
        <f>'SOW Units'!P43</f>
        <v>0</v>
      </c>
      <c r="F3509" s="34">
        <f>'SOW Units'!G43</f>
        <v>303.87</v>
      </c>
      <c r="G3509" s="244">
        <f t="shared" si="758"/>
        <v>0</v>
      </c>
      <c r="H3509" s="85">
        <v>0</v>
      </c>
      <c r="I3509" s="360">
        <f t="shared" si="759"/>
        <v>0</v>
      </c>
      <c r="J3509" s="89">
        <v>0</v>
      </c>
      <c r="K3509" s="244">
        <f t="shared" si="751"/>
        <v>0</v>
      </c>
      <c r="L3509" s="93">
        <f t="shared" si="760"/>
        <v>0</v>
      </c>
      <c r="M3509" s="375">
        <f t="shared" si="761"/>
        <v>0</v>
      </c>
      <c r="N3509" s="225" t="b">
        <f t="shared" si="747"/>
        <v>0</v>
      </c>
      <c r="O3509" s="45"/>
      <c r="P3509" s="45"/>
      <c r="Q3509" s="45"/>
      <c r="R3509" s="45"/>
    </row>
    <row r="3510" spans="1:18" s="8" customFormat="1" ht="16.5" hidden="1" customHeight="1" x14ac:dyDescent="0.35">
      <c r="A3510" s="122" t="str">
        <f>'SOW Units'!B44</f>
        <v>3-18.</v>
      </c>
      <c r="B3510" s="542" t="str">
        <f>IF('SOW Units'!C44="","",'SOW Units'!C44)</f>
        <v>Mini Excavator/Loader (BobcatTM) Mobilization - &gt; 100 miles each way</v>
      </c>
      <c r="C3510" s="543"/>
      <c r="D3510" s="57" t="str">
        <f>IF('SOW Units'!E44="","",'SOW Units'!E44)</f>
        <v>Per Round Trip</v>
      </c>
      <c r="E3510" s="82">
        <f>'SOW Units'!P44</f>
        <v>0</v>
      </c>
      <c r="F3510" s="34">
        <f>'SOW Units'!G44</f>
        <v>486.2</v>
      </c>
      <c r="G3510" s="244">
        <f t="shared" si="758"/>
        <v>0</v>
      </c>
      <c r="H3510" s="85">
        <v>0</v>
      </c>
      <c r="I3510" s="360">
        <f t="shared" si="759"/>
        <v>0</v>
      </c>
      <c r="J3510" s="89">
        <v>0</v>
      </c>
      <c r="K3510" s="244">
        <f t="shared" si="751"/>
        <v>0</v>
      </c>
      <c r="L3510" s="93">
        <f t="shared" si="760"/>
        <v>0</v>
      </c>
      <c r="M3510" s="375">
        <f t="shared" si="761"/>
        <v>0</v>
      </c>
      <c r="N3510" s="225" t="b">
        <f t="shared" si="747"/>
        <v>0</v>
      </c>
      <c r="O3510" s="36"/>
      <c r="P3510" s="36"/>
      <c r="Q3510" s="36"/>
      <c r="R3510" s="36"/>
    </row>
    <row r="3511" spans="1:18" s="8" customFormat="1" ht="16.5" hidden="1" customHeight="1" x14ac:dyDescent="0.35">
      <c r="A3511" s="122" t="str">
        <f>'SOW Units'!B45</f>
        <v>3-19.</v>
      </c>
      <c r="B3511" s="542" t="str">
        <f>IF('SOW Units'!C45="","",'SOW Units'!C45)</f>
        <v>Drum Compactor mobilization - ≤ 100 miles each way</v>
      </c>
      <c r="C3511" s="543"/>
      <c r="D3511" s="57" t="str">
        <f>IF('SOW Units'!E45="","",'SOW Units'!E45)</f>
        <v>Per Round Trip</v>
      </c>
      <c r="E3511" s="82">
        <f>'SOW Units'!P45</f>
        <v>0</v>
      </c>
      <c r="F3511" s="34">
        <f>'SOW Units'!G45</f>
        <v>333.51</v>
      </c>
      <c r="G3511" s="244">
        <f t="shared" si="758"/>
        <v>0</v>
      </c>
      <c r="H3511" s="85">
        <v>0</v>
      </c>
      <c r="I3511" s="360">
        <f t="shared" si="759"/>
        <v>0</v>
      </c>
      <c r="J3511" s="89">
        <v>0</v>
      </c>
      <c r="K3511" s="244">
        <f t="shared" si="751"/>
        <v>0</v>
      </c>
      <c r="L3511" s="93">
        <f t="shared" si="760"/>
        <v>0</v>
      </c>
      <c r="M3511" s="375">
        <f t="shared" si="761"/>
        <v>0</v>
      </c>
      <c r="N3511" s="225" t="b">
        <f t="shared" si="747"/>
        <v>0</v>
      </c>
      <c r="O3511" s="36"/>
      <c r="P3511" s="36"/>
      <c r="Q3511" s="36"/>
      <c r="R3511" s="36"/>
    </row>
    <row r="3512" spans="1:18" s="8" customFormat="1" ht="16.5" hidden="1" customHeight="1" x14ac:dyDescent="0.35">
      <c r="A3512" s="122" t="str">
        <f>'SOW Units'!B46</f>
        <v>3-20.</v>
      </c>
      <c r="B3512" s="542" t="str">
        <f>IF('SOW Units'!C46="","",'SOW Units'!C46)</f>
        <v xml:space="preserve"> Drum Compactor mobilization - &gt; 100 miles each way</v>
      </c>
      <c r="C3512" s="543"/>
      <c r="D3512" s="57" t="str">
        <f>IF('SOW Units'!E46="","",'SOW Units'!E46)</f>
        <v>Per Round Trip</v>
      </c>
      <c r="E3512" s="82">
        <f>'SOW Units'!P46</f>
        <v>0</v>
      </c>
      <c r="F3512" s="34">
        <f>'SOW Units'!G46</f>
        <v>545.73</v>
      </c>
      <c r="G3512" s="244">
        <f t="shared" si="758"/>
        <v>0</v>
      </c>
      <c r="H3512" s="85">
        <v>0</v>
      </c>
      <c r="I3512" s="360">
        <f t="shared" si="759"/>
        <v>0</v>
      </c>
      <c r="J3512" s="89">
        <v>0</v>
      </c>
      <c r="K3512" s="244">
        <f t="shared" si="751"/>
        <v>0</v>
      </c>
      <c r="L3512" s="93">
        <f t="shared" si="760"/>
        <v>0</v>
      </c>
      <c r="M3512" s="375">
        <f t="shared" si="761"/>
        <v>0</v>
      </c>
      <c r="N3512" s="225" t="b">
        <f t="shared" si="747"/>
        <v>0</v>
      </c>
      <c r="O3512" s="36"/>
      <c r="P3512" s="36"/>
      <c r="Q3512" s="36"/>
      <c r="R3512" s="36"/>
    </row>
    <row r="3513" spans="1:18" s="8" customFormat="1" ht="17.25" hidden="1" customHeight="1" x14ac:dyDescent="0.35">
      <c r="A3513" s="253" t="str">
        <f>'SOW Units'!B47</f>
        <v>4.</v>
      </c>
      <c r="B3513" s="560" t="str">
        <f>IF('SOW Units'!C47="","",'SOW Units'!C47)</f>
        <v>MEALS AND LODGING</v>
      </c>
      <c r="C3513" s="561"/>
      <c r="D3513" s="206" t="str">
        <f>IF('SOW Units'!E47="","",'SOW Units'!E47)</f>
        <v/>
      </c>
      <c r="E3513" s="207"/>
      <c r="F3513" s="194"/>
      <c r="G3513" s="243"/>
      <c r="H3513" s="208"/>
      <c r="I3513" s="359"/>
      <c r="J3513" s="196"/>
      <c r="K3513" s="243"/>
      <c r="L3513" s="209"/>
      <c r="M3513" s="374"/>
      <c r="N3513" s="225" t="b">
        <f t="shared" si="747"/>
        <v>0</v>
      </c>
      <c r="O3513" s="36"/>
      <c r="P3513" s="36"/>
      <c r="Q3513" s="36"/>
      <c r="R3513" s="36"/>
    </row>
    <row r="3514" spans="1:18" s="8" customFormat="1" ht="33" hidden="1" customHeight="1" x14ac:dyDescent="0.35">
      <c r="A3514" s="122" t="str">
        <f>'SOW Units'!B48</f>
        <v>4-1.a.</v>
      </c>
      <c r="B3514" s="542" t="str">
        <f>IF('SOW Units'!C48="","",'SOW Units'!C48)</f>
        <v>Per Diem - For travel &gt; 1 consecutive day (prorated in quarter day incrementsin accordance with 112.061, F.S.) - Travel Voucher required and quoted rate should be per person per day</v>
      </c>
      <c r="C3514" s="543"/>
      <c r="D3514" s="252" t="str">
        <f>IF('SOW Units'!E48="","",'SOW Units'!E48)</f>
        <v>Per Person,         Per Day</v>
      </c>
      <c r="E3514" s="82">
        <f>'SOW Units'!P48</f>
        <v>0</v>
      </c>
      <c r="F3514" s="34">
        <f>'SOW Units'!G48</f>
        <v>80</v>
      </c>
      <c r="G3514" s="244">
        <f t="shared" ref="G3514:G3515" si="762">$F3514*E3514</f>
        <v>0</v>
      </c>
      <c r="H3514" s="85">
        <v>0</v>
      </c>
      <c r="I3514" s="360">
        <f t="shared" ref="I3514:I3515" si="763">H3514*F3514</f>
        <v>0</v>
      </c>
      <c r="J3514" s="89">
        <v>0</v>
      </c>
      <c r="K3514" s="244">
        <f t="shared" si="751"/>
        <v>0</v>
      </c>
      <c r="L3514" s="93">
        <f t="shared" ref="L3514:L3515" si="764">E3514-H3514-J3514</f>
        <v>0</v>
      </c>
      <c r="M3514" s="375">
        <f t="shared" ref="M3514:M3515" si="765">G3514-I3514-K3514</f>
        <v>0</v>
      </c>
      <c r="N3514" s="225" t="b">
        <f t="shared" si="747"/>
        <v>0</v>
      </c>
      <c r="O3514" s="36"/>
      <c r="P3514" s="36"/>
      <c r="Q3514" s="36"/>
      <c r="R3514" s="36"/>
    </row>
    <row r="3515" spans="1:18" s="8" customFormat="1" ht="33" hidden="1" customHeight="1" x14ac:dyDescent="0.35">
      <c r="A3515" s="122" t="str">
        <f>'SOW Units'!B49</f>
        <v>4-1.b.</v>
      </c>
      <c r="B3515" s="542" t="str">
        <f>IF('SOW Units'!C49="","",'SOW Units'!C49)</f>
        <v>Per Diem - Contractor travel for specific meetings or legal proceedings required by Department (hotel and meals may be paid in accordance with section 112.061, F.S.)</v>
      </c>
      <c r="C3515" s="543"/>
      <c r="D3515" s="57" t="str">
        <f>IF('SOW Units'!E49="","",'SOW Units'!E49)</f>
        <v>Reimbursable*</v>
      </c>
      <c r="E3515" s="82">
        <f>'SOW Units'!P49</f>
        <v>0</v>
      </c>
      <c r="F3515" s="34">
        <f>'SOW Units'!G49</f>
        <v>1</v>
      </c>
      <c r="G3515" s="244">
        <f t="shared" si="762"/>
        <v>0</v>
      </c>
      <c r="H3515" s="85">
        <v>0</v>
      </c>
      <c r="I3515" s="360">
        <f t="shared" si="763"/>
        <v>0</v>
      </c>
      <c r="J3515" s="89">
        <v>0</v>
      </c>
      <c r="K3515" s="244">
        <f t="shared" si="751"/>
        <v>0</v>
      </c>
      <c r="L3515" s="93">
        <f t="shared" si="764"/>
        <v>0</v>
      </c>
      <c r="M3515" s="375">
        <f t="shared" si="765"/>
        <v>0</v>
      </c>
      <c r="N3515" s="225" t="b">
        <f t="shared" si="747"/>
        <v>0</v>
      </c>
      <c r="O3515" s="36"/>
      <c r="P3515" s="36"/>
      <c r="Q3515" s="36"/>
      <c r="R3515" s="36"/>
    </row>
    <row r="3516" spans="1:18" s="8" customFormat="1" ht="17.25" hidden="1" customHeight="1" x14ac:dyDescent="0.35">
      <c r="A3516" s="253" t="str">
        <f>'SOW Units'!B50</f>
        <v>5.</v>
      </c>
      <c r="B3516" s="560" t="str">
        <f>IF('SOW Units'!C50="","",'SOW Units'!C50)</f>
        <v>DRILLING AND BORING</v>
      </c>
      <c r="C3516" s="561"/>
      <c r="D3516" s="206" t="str">
        <f>IF('SOW Units'!E50="","",'SOW Units'!E50)</f>
        <v/>
      </c>
      <c r="E3516" s="207"/>
      <c r="F3516" s="194"/>
      <c r="G3516" s="243"/>
      <c r="H3516" s="208"/>
      <c r="I3516" s="359"/>
      <c r="J3516" s="196"/>
      <c r="K3516" s="243"/>
      <c r="L3516" s="209"/>
      <c r="M3516" s="374"/>
      <c r="N3516" s="225" t="b">
        <f t="shared" si="747"/>
        <v>0</v>
      </c>
      <c r="O3516" s="36"/>
      <c r="P3516" s="36"/>
      <c r="Q3516" s="36"/>
      <c r="R3516" s="36"/>
    </row>
    <row r="3517" spans="1:18" s="8" customFormat="1" ht="16.5" hidden="1" customHeight="1" x14ac:dyDescent="0.35">
      <c r="A3517" s="122" t="str">
        <f>'SOW Units'!B51</f>
        <v>5-1.a.1.</v>
      </c>
      <c r="B3517" s="542" t="str">
        <f>IF('SOW Units'!C51="","",'SOW Units'!C51)</f>
        <v>Split Spoon Sampling – 2 foot (during boring) &lt; 50 feet</v>
      </c>
      <c r="C3517" s="543"/>
      <c r="D3517" s="57" t="str">
        <f>IF('SOW Units'!E51="","",'SOW Units'!E51)</f>
        <v xml:space="preserve">Per Spoon </v>
      </c>
      <c r="E3517" s="82">
        <f>'SOW Units'!P51</f>
        <v>0</v>
      </c>
      <c r="F3517" s="34">
        <f>'SOW Units'!G51</f>
        <v>37.74</v>
      </c>
      <c r="G3517" s="244">
        <f t="shared" ref="G3517:G3541" si="766">$F3517*E3517</f>
        <v>0</v>
      </c>
      <c r="H3517" s="85">
        <v>0</v>
      </c>
      <c r="I3517" s="360">
        <f t="shared" ref="I3517:I3541" si="767">H3517*F3517</f>
        <v>0</v>
      </c>
      <c r="J3517" s="89">
        <v>0</v>
      </c>
      <c r="K3517" s="244">
        <f t="shared" si="751"/>
        <v>0</v>
      </c>
      <c r="L3517" s="93">
        <f t="shared" ref="L3517:L3541" si="768">E3517-H3517-J3517</f>
        <v>0</v>
      </c>
      <c r="M3517" s="375">
        <f t="shared" ref="M3517:M3541" si="769">G3517-I3517-K3517</f>
        <v>0</v>
      </c>
      <c r="N3517" s="225" t="b">
        <f t="shared" si="747"/>
        <v>0</v>
      </c>
      <c r="O3517" s="36"/>
      <c r="P3517" s="36"/>
      <c r="Q3517" s="36"/>
      <c r="R3517" s="36"/>
    </row>
    <row r="3518" spans="1:18" s="8" customFormat="1" ht="16.5" hidden="1" customHeight="1" x14ac:dyDescent="0.35">
      <c r="A3518" s="122" t="str">
        <f>'SOW Units'!B52</f>
        <v>5-1.a.2.</v>
      </c>
      <c r="B3518" s="542" t="str">
        <f>IF('SOW Units'!C52="","",'SOW Units'!C52)</f>
        <v>Split Spoon Sampling – 2 foot (during boring) 50 to 100 feet</v>
      </c>
      <c r="C3518" s="543"/>
      <c r="D3518" s="57" t="str">
        <f>IF('SOW Units'!E52="","",'SOW Units'!E52)</f>
        <v xml:space="preserve">Per Spoon </v>
      </c>
      <c r="E3518" s="82">
        <f>'SOW Units'!P52</f>
        <v>0</v>
      </c>
      <c r="F3518" s="34">
        <f>'SOW Units'!G52</f>
        <v>43.54</v>
      </c>
      <c r="G3518" s="244">
        <f t="shared" si="766"/>
        <v>0</v>
      </c>
      <c r="H3518" s="85">
        <v>0</v>
      </c>
      <c r="I3518" s="360">
        <f t="shared" si="767"/>
        <v>0</v>
      </c>
      <c r="J3518" s="89">
        <v>0</v>
      </c>
      <c r="K3518" s="244">
        <f t="shared" si="751"/>
        <v>0</v>
      </c>
      <c r="L3518" s="93">
        <f t="shared" si="768"/>
        <v>0</v>
      </c>
      <c r="M3518" s="375">
        <f t="shared" si="769"/>
        <v>0</v>
      </c>
      <c r="N3518" s="225" t="b">
        <f t="shared" si="747"/>
        <v>0</v>
      </c>
      <c r="O3518" s="36"/>
      <c r="P3518" s="36"/>
      <c r="Q3518" s="36"/>
      <c r="R3518" s="36"/>
    </row>
    <row r="3519" spans="1:18" s="8" customFormat="1" ht="16.5" hidden="1" customHeight="1" x14ac:dyDescent="0.35">
      <c r="A3519" s="122" t="str">
        <f>'SOW Units'!B53</f>
        <v>5-1.a.3.</v>
      </c>
      <c r="B3519" s="542" t="str">
        <f>IF('SOW Units'!C53="","",'SOW Units'!C53)</f>
        <v>Split Spoon Sampling – 2 foot (during boring) &gt; 100 feet</v>
      </c>
      <c r="C3519" s="543"/>
      <c r="D3519" s="57" t="str">
        <f>IF('SOW Units'!E53="","",'SOW Units'!E53)</f>
        <v xml:space="preserve">Per Spoon </v>
      </c>
      <c r="E3519" s="82">
        <f>'SOW Units'!P53</f>
        <v>0</v>
      </c>
      <c r="F3519" s="34">
        <f>'SOW Units'!G53</f>
        <v>45.15</v>
      </c>
      <c r="G3519" s="244">
        <f t="shared" si="766"/>
        <v>0</v>
      </c>
      <c r="H3519" s="85">
        <v>0</v>
      </c>
      <c r="I3519" s="360">
        <f t="shared" si="767"/>
        <v>0</v>
      </c>
      <c r="J3519" s="89">
        <v>0</v>
      </c>
      <c r="K3519" s="244">
        <f t="shared" si="751"/>
        <v>0</v>
      </c>
      <c r="L3519" s="93">
        <f t="shared" si="768"/>
        <v>0</v>
      </c>
      <c r="M3519" s="375">
        <f t="shared" si="769"/>
        <v>0</v>
      </c>
      <c r="N3519" s="225" t="b">
        <f t="shared" si="747"/>
        <v>0</v>
      </c>
      <c r="O3519" s="36"/>
      <c r="P3519" s="36"/>
      <c r="Q3519" s="36"/>
      <c r="R3519" s="36"/>
    </row>
    <row r="3520" spans="1:18" s="8" customFormat="1" ht="16.5" hidden="1" customHeight="1" x14ac:dyDescent="0.35">
      <c r="A3520" s="122" t="str">
        <f>'SOW Units'!B54</f>
        <v>5-1.b.</v>
      </c>
      <c r="B3520" s="542" t="str">
        <f>IF('SOW Units'!C54="","",'SOW Units'!C54)</f>
        <v>Sonic Core Sampling - 5 or 10 foot (during boring)</v>
      </c>
      <c r="C3520" s="543"/>
      <c r="D3520" s="57" t="str">
        <f>IF('SOW Units'!E54="","",'SOW Units'!E54)</f>
        <v xml:space="preserve">Per Core </v>
      </c>
      <c r="E3520" s="82">
        <f>'SOW Units'!P54</f>
        <v>0</v>
      </c>
      <c r="F3520" s="34">
        <f>'SOW Units'!G54</f>
        <v>109.38</v>
      </c>
      <c r="G3520" s="244">
        <f t="shared" si="766"/>
        <v>0</v>
      </c>
      <c r="H3520" s="85">
        <v>0</v>
      </c>
      <c r="I3520" s="360">
        <f t="shared" si="767"/>
        <v>0</v>
      </c>
      <c r="J3520" s="89">
        <v>0</v>
      </c>
      <c r="K3520" s="244">
        <f t="shared" si="751"/>
        <v>0</v>
      </c>
      <c r="L3520" s="93">
        <f t="shared" si="768"/>
        <v>0</v>
      </c>
      <c r="M3520" s="375">
        <f t="shared" si="769"/>
        <v>0</v>
      </c>
      <c r="N3520" s="225" t="b">
        <f t="shared" si="747"/>
        <v>0</v>
      </c>
      <c r="O3520" s="36"/>
      <c r="P3520" s="36"/>
      <c r="Q3520" s="36"/>
      <c r="R3520" s="36"/>
    </row>
    <row r="3521" spans="1:18" s="8" customFormat="1" ht="16.5" hidden="1" customHeight="1" x14ac:dyDescent="0.35">
      <c r="A3521" s="122" t="str">
        <f>'SOW Units'!B55</f>
        <v>5-2.</v>
      </c>
      <c r="B3521" s="542" t="str">
        <f>IF('SOW Units'!C55="","",'SOW Units'!C55)</f>
        <v xml:space="preserve">Hand Auger Boring ≤ 10 foot total depth </v>
      </c>
      <c r="C3521" s="543"/>
      <c r="D3521" s="57" t="str">
        <f>IF('SOW Units'!E55="","",'SOW Units'!E55)</f>
        <v>Per Boring</v>
      </c>
      <c r="E3521" s="82">
        <f>'SOW Units'!P55</f>
        <v>0</v>
      </c>
      <c r="F3521" s="34">
        <f>'SOW Units'!G55</f>
        <v>230</v>
      </c>
      <c r="G3521" s="244">
        <f t="shared" si="766"/>
        <v>0</v>
      </c>
      <c r="H3521" s="85">
        <v>0</v>
      </c>
      <c r="I3521" s="360">
        <f t="shared" si="767"/>
        <v>0</v>
      </c>
      <c r="J3521" s="89">
        <v>0</v>
      </c>
      <c r="K3521" s="244">
        <f t="shared" si="751"/>
        <v>0</v>
      </c>
      <c r="L3521" s="93">
        <f t="shared" si="768"/>
        <v>0</v>
      </c>
      <c r="M3521" s="375">
        <f t="shared" si="769"/>
        <v>0</v>
      </c>
      <c r="N3521" s="225" t="b">
        <f t="shared" si="747"/>
        <v>0</v>
      </c>
      <c r="O3521" s="36"/>
      <c r="P3521" s="36"/>
      <c r="Q3521" s="36"/>
      <c r="R3521" s="36"/>
    </row>
    <row r="3522" spans="1:18" s="8" customFormat="1" ht="16.5" hidden="1" customHeight="1" x14ac:dyDescent="0.35">
      <c r="A3522" s="122" t="str">
        <f>'SOW Units'!B56</f>
        <v>5-3.a.</v>
      </c>
      <c r="B3522" s="542" t="str">
        <f>IF('SOW Units'!C56="","",'SOW Units'!C56)</f>
        <v>Direct Push Technology (DPT) Rig and Equipment</v>
      </c>
      <c r="C3522" s="543"/>
      <c r="D3522" s="57" t="str">
        <f>IF('SOW Units'!E56="","",'SOW Units'!E56)</f>
        <v>Full Day</v>
      </c>
      <c r="E3522" s="82">
        <f>'SOW Units'!P56</f>
        <v>0</v>
      </c>
      <c r="F3522" s="34">
        <f>'SOW Units'!G56</f>
        <v>3087</v>
      </c>
      <c r="G3522" s="244">
        <f t="shared" si="766"/>
        <v>0</v>
      </c>
      <c r="H3522" s="85">
        <v>0</v>
      </c>
      <c r="I3522" s="360">
        <f t="shared" si="767"/>
        <v>0</v>
      </c>
      <c r="J3522" s="89">
        <v>0</v>
      </c>
      <c r="K3522" s="244">
        <f t="shared" si="751"/>
        <v>0</v>
      </c>
      <c r="L3522" s="93">
        <f t="shared" si="768"/>
        <v>0</v>
      </c>
      <c r="M3522" s="375">
        <f t="shared" si="769"/>
        <v>0</v>
      </c>
      <c r="N3522" s="225" t="b">
        <f t="shared" si="747"/>
        <v>0</v>
      </c>
      <c r="O3522" s="36"/>
      <c r="P3522" s="36"/>
      <c r="Q3522" s="36"/>
      <c r="R3522" s="36"/>
    </row>
    <row r="3523" spans="1:18" s="8" customFormat="1" ht="16.5" hidden="1" customHeight="1" x14ac:dyDescent="0.35">
      <c r="A3523" s="122" t="str">
        <f>'SOW Units'!B57</f>
        <v>5-5.a.</v>
      </c>
      <c r="B3523" s="542" t="str">
        <f>IF('SOW Units'!C57="","",'SOW Units'!C57)</f>
        <v>DPT Membrane Interface Probe (MIP) Equipped with PID and ECD (add-on cost to DPT base rate)</v>
      </c>
      <c r="C3523" s="543"/>
      <c r="D3523" s="57" t="str">
        <f>IF('SOW Units'!E57="","",'SOW Units'!E57)</f>
        <v>Full Day</v>
      </c>
      <c r="E3523" s="82">
        <f>'SOW Units'!P57</f>
        <v>0</v>
      </c>
      <c r="F3523" s="34">
        <f>'SOW Units'!G57</f>
        <v>3780</v>
      </c>
      <c r="G3523" s="244">
        <f t="shared" si="766"/>
        <v>0</v>
      </c>
      <c r="H3523" s="85">
        <v>0</v>
      </c>
      <c r="I3523" s="360">
        <f t="shared" si="767"/>
        <v>0</v>
      </c>
      <c r="J3523" s="89">
        <v>0</v>
      </c>
      <c r="K3523" s="244">
        <f t="shared" si="751"/>
        <v>0</v>
      </c>
      <c r="L3523" s="93">
        <f t="shared" si="768"/>
        <v>0</v>
      </c>
      <c r="M3523" s="375">
        <f t="shared" si="769"/>
        <v>0</v>
      </c>
      <c r="N3523" s="225" t="b">
        <f t="shared" si="747"/>
        <v>0</v>
      </c>
      <c r="O3523" s="36"/>
      <c r="P3523" s="36"/>
      <c r="Q3523" s="36"/>
      <c r="R3523" s="36"/>
    </row>
    <row r="3524" spans="1:18" s="8" customFormat="1" ht="16.5" hidden="1" customHeight="1" x14ac:dyDescent="0.35">
      <c r="A3524" s="122" t="str">
        <f>'SOW Units'!B58</f>
        <v>5-6.</v>
      </c>
      <c r="B3524" s="542" t="str">
        <f>IF('SOW Units'!C58="","",'SOW Units'!C58)</f>
        <v xml:space="preserve">HSA or MR Boring, ≤ 6 inch diameter, &lt; 50 foot total depth </v>
      </c>
      <c r="C3524" s="543"/>
      <c r="D3524" s="57" t="str">
        <f>IF('SOW Units'!E58="","",'SOW Units'!E58)</f>
        <v>Per Foot</v>
      </c>
      <c r="E3524" s="82">
        <f>'SOW Units'!P58</f>
        <v>0</v>
      </c>
      <c r="F3524" s="34">
        <f>'SOW Units'!G58</f>
        <v>22.47</v>
      </c>
      <c r="G3524" s="244">
        <f t="shared" si="766"/>
        <v>0</v>
      </c>
      <c r="H3524" s="85">
        <v>0</v>
      </c>
      <c r="I3524" s="360">
        <f t="shared" si="767"/>
        <v>0</v>
      </c>
      <c r="J3524" s="89">
        <v>0</v>
      </c>
      <c r="K3524" s="244">
        <f t="shared" si="751"/>
        <v>0</v>
      </c>
      <c r="L3524" s="93">
        <f t="shared" si="768"/>
        <v>0</v>
      </c>
      <c r="M3524" s="375">
        <f t="shared" si="769"/>
        <v>0</v>
      </c>
      <c r="N3524" s="225" t="b">
        <f t="shared" si="747"/>
        <v>0</v>
      </c>
      <c r="O3524" s="36"/>
      <c r="P3524" s="36"/>
      <c r="Q3524" s="36"/>
      <c r="R3524" s="36"/>
    </row>
    <row r="3525" spans="1:18" s="8" customFormat="1" ht="16.5" hidden="1" customHeight="1" x14ac:dyDescent="0.35">
      <c r="A3525" s="122" t="str">
        <f>'SOW Units'!B59</f>
        <v>5-7.</v>
      </c>
      <c r="B3525" s="542" t="str">
        <f>IF('SOW Units'!C59="","",'SOW Units'!C59)</f>
        <v xml:space="preserve">HSA or MR Boring, ≤ 6 inch diameter, 50 to 100 foot total depth </v>
      </c>
      <c r="C3525" s="543"/>
      <c r="D3525" s="57" t="str">
        <f>IF('SOW Units'!E59="","",'SOW Units'!E59)</f>
        <v>Per Foot</v>
      </c>
      <c r="E3525" s="82">
        <f>'SOW Units'!P59</f>
        <v>0</v>
      </c>
      <c r="F3525" s="34">
        <f>'SOW Units'!G59</f>
        <v>37.799999999999997</v>
      </c>
      <c r="G3525" s="244">
        <f t="shared" si="766"/>
        <v>0</v>
      </c>
      <c r="H3525" s="85">
        <v>0</v>
      </c>
      <c r="I3525" s="360">
        <f t="shared" si="767"/>
        <v>0</v>
      </c>
      <c r="J3525" s="89">
        <v>0</v>
      </c>
      <c r="K3525" s="244">
        <f t="shared" si="751"/>
        <v>0</v>
      </c>
      <c r="L3525" s="93">
        <f t="shared" si="768"/>
        <v>0</v>
      </c>
      <c r="M3525" s="375">
        <f t="shared" si="769"/>
        <v>0</v>
      </c>
      <c r="N3525" s="225" t="b">
        <f t="shared" ref="N3525:N3588" si="770">IF(E3525&gt;0,TRUE,FALSE)</f>
        <v>0</v>
      </c>
      <c r="O3525" s="36"/>
      <c r="P3525" s="36"/>
      <c r="Q3525" s="36"/>
      <c r="R3525" s="36"/>
    </row>
    <row r="3526" spans="1:18" s="8" customFormat="1" ht="16.5" hidden="1" customHeight="1" x14ac:dyDescent="0.35">
      <c r="A3526" s="122" t="str">
        <f>'SOW Units'!B60</f>
        <v>5-8.</v>
      </c>
      <c r="B3526" s="542" t="str">
        <f>IF('SOW Units'!C60="","",'SOW Units'!C60)</f>
        <v xml:space="preserve">HSA or MR Boring, ≤ 6 inch diameter, &gt; 100 foot total depth </v>
      </c>
      <c r="C3526" s="543"/>
      <c r="D3526" s="57" t="str">
        <f>IF('SOW Units'!E60="","",'SOW Units'!E60)</f>
        <v>Per Foot</v>
      </c>
      <c r="E3526" s="82">
        <f>'SOW Units'!P60</f>
        <v>0</v>
      </c>
      <c r="F3526" s="34">
        <f>'SOW Units'!G60</f>
        <v>40</v>
      </c>
      <c r="G3526" s="244">
        <f t="shared" si="766"/>
        <v>0</v>
      </c>
      <c r="H3526" s="85">
        <v>0</v>
      </c>
      <c r="I3526" s="360">
        <f t="shared" si="767"/>
        <v>0</v>
      </c>
      <c r="J3526" s="89">
        <v>0</v>
      </c>
      <c r="K3526" s="244">
        <f t="shared" si="751"/>
        <v>0</v>
      </c>
      <c r="L3526" s="93">
        <f t="shared" si="768"/>
        <v>0</v>
      </c>
      <c r="M3526" s="375">
        <f t="shared" si="769"/>
        <v>0</v>
      </c>
      <c r="N3526" s="225" t="b">
        <f t="shared" si="770"/>
        <v>0</v>
      </c>
      <c r="O3526" s="36"/>
      <c r="P3526" s="36"/>
      <c r="Q3526" s="36"/>
      <c r="R3526" s="36"/>
    </row>
    <row r="3527" spans="1:18" s="8" customFormat="1" ht="16.5" hidden="1" customHeight="1" x14ac:dyDescent="0.35">
      <c r="A3527" s="122" t="str">
        <f>'SOW Units'!B61</f>
        <v>5-9.</v>
      </c>
      <c r="B3527" s="542" t="str">
        <f>IF('SOW Units'!C61="","",'SOW Units'!C61)</f>
        <v xml:space="preserve">HSA or MR Boring, &gt; 6 to 10 inch diameter, &lt; 50 foot total depth </v>
      </c>
      <c r="C3527" s="543"/>
      <c r="D3527" s="57" t="str">
        <f>IF('SOW Units'!E61="","",'SOW Units'!E61)</f>
        <v>Per Foot</v>
      </c>
      <c r="E3527" s="82">
        <f>'SOW Units'!P61</f>
        <v>0</v>
      </c>
      <c r="F3527" s="34">
        <f>'SOW Units'!G61</f>
        <v>26.11</v>
      </c>
      <c r="G3527" s="244">
        <f t="shared" si="766"/>
        <v>0</v>
      </c>
      <c r="H3527" s="85">
        <v>0</v>
      </c>
      <c r="I3527" s="360">
        <f t="shared" si="767"/>
        <v>0</v>
      </c>
      <c r="J3527" s="89">
        <v>0</v>
      </c>
      <c r="K3527" s="244">
        <f t="shared" si="751"/>
        <v>0</v>
      </c>
      <c r="L3527" s="93">
        <f t="shared" si="768"/>
        <v>0</v>
      </c>
      <c r="M3527" s="375">
        <f t="shared" si="769"/>
        <v>0</v>
      </c>
      <c r="N3527" s="225" t="b">
        <f t="shared" si="770"/>
        <v>0</v>
      </c>
      <c r="O3527" s="36"/>
      <c r="P3527" s="36"/>
      <c r="Q3527" s="36"/>
      <c r="R3527" s="36"/>
    </row>
    <row r="3528" spans="1:18" s="8" customFormat="1" ht="16.5" hidden="1" customHeight="1" x14ac:dyDescent="0.35">
      <c r="A3528" s="122" t="str">
        <f>'SOW Units'!B62</f>
        <v>5-10.</v>
      </c>
      <c r="B3528" s="542" t="str">
        <f>IF('SOW Units'!C62="","",'SOW Units'!C62)</f>
        <v xml:space="preserve">HSA or MR Boring, &gt; 6 to 10 inch diameter, 50 to 100 foot total depth </v>
      </c>
      <c r="C3528" s="543"/>
      <c r="D3528" s="57" t="str">
        <f>IF('SOW Units'!E62="","",'SOW Units'!E62)</f>
        <v>Per Foot</v>
      </c>
      <c r="E3528" s="82">
        <f>'SOW Units'!P62</f>
        <v>0</v>
      </c>
      <c r="F3528" s="34">
        <f>'SOW Units'!G62</f>
        <v>28.66</v>
      </c>
      <c r="G3528" s="244">
        <f t="shared" si="766"/>
        <v>0</v>
      </c>
      <c r="H3528" s="85">
        <v>0</v>
      </c>
      <c r="I3528" s="360">
        <f t="shared" si="767"/>
        <v>0</v>
      </c>
      <c r="J3528" s="89">
        <v>0</v>
      </c>
      <c r="K3528" s="244">
        <f t="shared" si="751"/>
        <v>0</v>
      </c>
      <c r="L3528" s="93">
        <f t="shared" si="768"/>
        <v>0</v>
      </c>
      <c r="M3528" s="375">
        <f t="shared" si="769"/>
        <v>0</v>
      </c>
      <c r="N3528" s="225" t="b">
        <f t="shared" si="770"/>
        <v>0</v>
      </c>
      <c r="O3528" s="36"/>
      <c r="P3528" s="36"/>
      <c r="Q3528" s="36"/>
      <c r="R3528" s="36"/>
    </row>
    <row r="3529" spans="1:18" s="8" customFormat="1" ht="16.5" hidden="1" customHeight="1" x14ac:dyDescent="0.35">
      <c r="A3529" s="122" t="str">
        <f>'SOW Units'!B63</f>
        <v>5-11.</v>
      </c>
      <c r="B3529" s="542" t="str">
        <f>IF('SOW Units'!C63="","",'SOW Units'!C63)</f>
        <v xml:space="preserve">HSA or MR Boring, &gt; 6 to 10 inch diameter, &gt; 100 foot total depth </v>
      </c>
      <c r="C3529" s="543"/>
      <c r="D3529" s="57" t="str">
        <f>IF('SOW Units'!E63="","",'SOW Units'!E63)</f>
        <v>Per Foot</v>
      </c>
      <c r="E3529" s="82">
        <f>'SOW Units'!P63</f>
        <v>0</v>
      </c>
      <c r="F3529" s="34">
        <f>'SOW Units'!G63</f>
        <v>28.35</v>
      </c>
      <c r="G3529" s="244">
        <f t="shared" si="766"/>
        <v>0</v>
      </c>
      <c r="H3529" s="85">
        <v>0</v>
      </c>
      <c r="I3529" s="360">
        <f t="shared" si="767"/>
        <v>0</v>
      </c>
      <c r="J3529" s="89">
        <v>0</v>
      </c>
      <c r="K3529" s="244">
        <f t="shared" si="751"/>
        <v>0</v>
      </c>
      <c r="L3529" s="93">
        <f t="shared" si="768"/>
        <v>0</v>
      </c>
      <c r="M3529" s="375">
        <f t="shared" si="769"/>
        <v>0</v>
      </c>
      <c r="N3529" s="225" t="b">
        <f t="shared" si="770"/>
        <v>0</v>
      </c>
      <c r="O3529" s="36"/>
      <c r="P3529" s="36"/>
      <c r="Q3529" s="36"/>
      <c r="R3529" s="36"/>
    </row>
    <row r="3530" spans="1:18" s="8" customFormat="1" ht="16.5" hidden="1" customHeight="1" x14ac:dyDescent="0.35">
      <c r="A3530" s="122" t="str">
        <f>'SOW Units'!B64</f>
        <v>5-12.</v>
      </c>
      <c r="B3530" s="542" t="str">
        <f>IF('SOW Units'!C64="","",'SOW Units'!C64)</f>
        <v xml:space="preserve">HSA or MR Boring, &gt; 10 to 14 inch diameter, &lt; 50 foot total depth </v>
      </c>
      <c r="C3530" s="543"/>
      <c r="D3530" s="57" t="str">
        <f>IF('SOW Units'!E64="","",'SOW Units'!E64)</f>
        <v>Per Foot</v>
      </c>
      <c r="E3530" s="82">
        <f>'SOW Units'!P64</f>
        <v>0</v>
      </c>
      <c r="F3530" s="34">
        <f>'SOW Units'!G64</f>
        <v>36.450000000000003</v>
      </c>
      <c r="G3530" s="244">
        <f t="shared" si="766"/>
        <v>0</v>
      </c>
      <c r="H3530" s="85">
        <v>0</v>
      </c>
      <c r="I3530" s="360">
        <f t="shared" si="767"/>
        <v>0</v>
      </c>
      <c r="J3530" s="89">
        <v>0</v>
      </c>
      <c r="K3530" s="244">
        <f t="shared" si="751"/>
        <v>0</v>
      </c>
      <c r="L3530" s="93">
        <f t="shared" si="768"/>
        <v>0</v>
      </c>
      <c r="M3530" s="375">
        <f t="shared" si="769"/>
        <v>0</v>
      </c>
      <c r="N3530" s="225" t="b">
        <f t="shared" si="770"/>
        <v>0</v>
      </c>
      <c r="O3530" s="36"/>
      <c r="P3530" s="36"/>
      <c r="Q3530" s="36"/>
      <c r="R3530" s="36"/>
    </row>
    <row r="3531" spans="1:18" s="8" customFormat="1" ht="16.5" hidden="1" customHeight="1" x14ac:dyDescent="0.35">
      <c r="A3531" s="122" t="str">
        <f>'SOW Units'!B65</f>
        <v>5-13.</v>
      </c>
      <c r="B3531" s="542" t="str">
        <f>IF('SOW Units'!C65="","",'SOW Units'!C65)</f>
        <v xml:space="preserve">HSA or MR Boring, &gt; 10 to 14 inch diameter, 50 to 100 foot total depth </v>
      </c>
      <c r="C3531" s="543"/>
      <c r="D3531" s="57" t="str">
        <f>IF('SOW Units'!E65="","",'SOW Units'!E65)</f>
        <v>Per Foot</v>
      </c>
      <c r="E3531" s="82">
        <f>'SOW Units'!P65</f>
        <v>0</v>
      </c>
      <c r="F3531" s="34">
        <f>'SOW Units'!G65</f>
        <v>37.61</v>
      </c>
      <c r="G3531" s="244">
        <f t="shared" si="766"/>
        <v>0</v>
      </c>
      <c r="H3531" s="85">
        <v>0</v>
      </c>
      <c r="I3531" s="360">
        <f t="shared" si="767"/>
        <v>0</v>
      </c>
      <c r="J3531" s="89">
        <v>0</v>
      </c>
      <c r="K3531" s="244">
        <f t="shared" si="751"/>
        <v>0</v>
      </c>
      <c r="L3531" s="93">
        <f t="shared" si="768"/>
        <v>0</v>
      </c>
      <c r="M3531" s="375">
        <f t="shared" si="769"/>
        <v>0</v>
      </c>
      <c r="N3531" s="225" t="b">
        <f t="shared" si="770"/>
        <v>0</v>
      </c>
      <c r="O3531" s="36"/>
      <c r="P3531" s="36"/>
      <c r="Q3531" s="36"/>
      <c r="R3531" s="36"/>
    </row>
    <row r="3532" spans="1:18" s="8" customFormat="1" ht="16.5" hidden="1" customHeight="1" x14ac:dyDescent="0.35">
      <c r="A3532" s="122" t="str">
        <f>'SOW Units'!B66</f>
        <v>5-14.</v>
      </c>
      <c r="B3532" s="542" t="str">
        <f>IF('SOW Units'!C66="","",'SOW Units'!C66)</f>
        <v xml:space="preserve">HSA or MR Boring, &gt; 10 to 14 inch diameter, &gt; 100 foot total depth </v>
      </c>
      <c r="C3532" s="543"/>
      <c r="D3532" s="57" t="str">
        <f>IF('SOW Units'!E66="","",'SOW Units'!E66)</f>
        <v>Per Foot</v>
      </c>
      <c r="E3532" s="82">
        <f>'SOW Units'!P66</f>
        <v>0</v>
      </c>
      <c r="F3532" s="34">
        <f>'SOW Units'!G66</f>
        <v>36.75</v>
      </c>
      <c r="G3532" s="244">
        <f t="shared" si="766"/>
        <v>0</v>
      </c>
      <c r="H3532" s="85">
        <v>0</v>
      </c>
      <c r="I3532" s="360">
        <f t="shared" si="767"/>
        <v>0</v>
      </c>
      <c r="J3532" s="89">
        <v>0</v>
      </c>
      <c r="K3532" s="244">
        <f t="shared" si="751"/>
        <v>0</v>
      </c>
      <c r="L3532" s="93">
        <f t="shared" si="768"/>
        <v>0</v>
      </c>
      <c r="M3532" s="375">
        <f t="shared" si="769"/>
        <v>0</v>
      </c>
      <c r="N3532" s="225" t="b">
        <f t="shared" si="770"/>
        <v>0</v>
      </c>
      <c r="O3532" s="36"/>
      <c r="P3532" s="36"/>
      <c r="Q3532" s="36"/>
      <c r="R3532" s="36"/>
    </row>
    <row r="3533" spans="1:18" s="8" customFormat="1" ht="16.5" hidden="1" customHeight="1" x14ac:dyDescent="0.35">
      <c r="A3533" s="122" t="str">
        <f>'SOW Units'!B67</f>
        <v>5-15.</v>
      </c>
      <c r="B3533" s="542" t="str">
        <f>IF('SOW Units'!C67="","",'SOW Units'!C67)</f>
        <v xml:space="preserve">Sonic Boring, ≤ 6 inch diameter, &lt; 50 foot total depth </v>
      </c>
      <c r="C3533" s="543"/>
      <c r="D3533" s="57" t="str">
        <f>IF('SOW Units'!E67="","",'SOW Units'!E67)</f>
        <v>Per Foot</v>
      </c>
      <c r="E3533" s="82">
        <f>'SOW Units'!P67</f>
        <v>0</v>
      </c>
      <c r="F3533" s="34">
        <f>'SOW Units'!G67</f>
        <v>32.799999999999997</v>
      </c>
      <c r="G3533" s="244">
        <f t="shared" si="766"/>
        <v>0</v>
      </c>
      <c r="H3533" s="85">
        <v>0</v>
      </c>
      <c r="I3533" s="360">
        <f t="shared" si="767"/>
        <v>0</v>
      </c>
      <c r="J3533" s="89">
        <v>0</v>
      </c>
      <c r="K3533" s="244">
        <f t="shared" si="751"/>
        <v>0</v>
      </c>
      <c r="L3533" s="93">
        <f t="shared" si="768"/>
        <v>0</v>
      </c>
      <c r="M3533" s="375">
        <f t="shared" si="769"/>
        <v>0</v>
      </c>
      <c r="N3533" s="225" t="b">
        <f t="shared" si="770"/>
        <v>0</v>
      </c>
      <c r="O3533" s="36"/>
      <c r="P3533" s="36"/>
      <c r="Q3533" s="36"/>
      <c r="R3533" s="36"/>
    </row>
    <row r="3534" spans="1:18" s="8" customFormat="1" ht="16.5" hidden="1" customHeight="1" x14ac:dyDescent="0.35">
      <c r="A3534" s="122" t="str">
        <f>'SOW Units'!B68</f>
        <v>5-16.</v>
      </c>
      <c r="B3534" s="542" t="str">
        <f>IF('SOW Units'!C68="","",'SOW Units'!C68)</f>
        <v xml:space="preserve">Sonic Boring, ≤ 6 inch diameter, 50 to 100 foot total depth </v>
      </c>
      <c r="C3534" s="543"/>
      <c r="D3534" s="57" t="str">
        <f>IF('SOW Units'!E68="","",'SOW Units'!E68)</f>
        <v>Per Foot</v>
      </c>
      <c r="E3534" s="82">
        <f>'SOW Units'!P68</f>
        <v>0</v>
      </c>
      <c r="F3534" s="34">
        <f>'SOW Units'!G68</f>
        <v>34.03</v>
      </c>
      <c r="G3534" s="244">
        <f t="shared" si="766"/>
        <v>0</v>
      </c>
      <c r="H3534" s="85">
        <v>0</v>
      </c>
      <c r="I3534" s="360">
        <f t="shared" si="767"/>
        <v>0</v>
      </c>
      <c r="J3534" s="89">
        <v>0</v>
      </c>
      <c r="K3534" s="244">
        <f t="shared" si="751"/>
        <v>0</v>
      </c>
      <c r="L3534" s="93">
        <f t="shared" si="768"/>
        <v>0</v>
      </c>
      <c r="M3534" s="375">
        <f t="shared" si="769"/>
        <v>0</v>
      </c>
      <c r="N3534" s="225" t="b">
        <f t="shared" si="770"/>
        <v>0</v>
      </c>
      <c r="O3534" s="36"/>
      <c r="P3534" s="36"/>
      <c r="Q3534" s="36"/>
      <c r="R3534" s="36"/>
    </row>
    <row r="3535" spans="1:18" s="9" customFormat="1" ht="16.5" hidden="1" customHeight="1" x14ac:dyDescent="0.35">
      <c r="A3535" s="122" t="str">
        <f>'SOW Units'!B69</f>
        <v>5-17.</v>
      </c>
      <c r="B3535" s="542" t="str">
        <f>IF('SOW Units'!C69="","",'SOW Units'!C69)</f>
        <v xml:space="preserve">Sonic Boring, ≤ 6 inch diameter, &gt; 100 foot total depth </v>
      </c>
      <c r="C3535" s="543"/>
      <c r="D3535" s="57" t="str">
        <f>IF('SOW Units'!E69="","",'SOW Units'!E69)</f>
        <v>Per Foot</v>
      </c>
      <c r="E3535" s="82">
        <f>'SOW Units'!P69</f>
        <v>0</v>
      </c>
      <c r="F3535" s="34">
        <f>'SOW Units'!G69</f>
        <v>40.5</v>
      </c>
      <c r="G3535" s="244">
        <f t="shared" si="766"/>
        <v>0</v>
      </c>
      <c r="H3535" s="85">
        <v>0</v>
      </c>
      <c r="I3535" s="360">
        <f t="shared" si="767"/>
        <v>0</v>
      </c>
      <c r="J3535" s="89">
        <v>0</v>
      </c>
      <c r="K3535" s="244">
        <f t="shared" si="751"/>
        <v>0</v>
      </c>
      <c r="L3535" s="93">
        <f t="shared" si="768"/>
        <v>0</v>
      </c>
      <c r="M3535" s="375">
        <f t="shared" si="769"/>
        <v>0</v>
      </c>
      <c r="N3535" s="225" t="b">
        <f t="shared" si="770"/>
        <v>0</v>
      </c>
      <c r="O3535" s="45"/>
      <c r="P3535" s="45"/>
      <c r="Q3535" s="45"/>
      <c r="R3535" s="45"/>
    </row>
    <row r="3536" spans="1:18" s="8" customFormat="1" ht="16.5" hidden="1" customHeight="1" x14ac:dyDescent="0.35">
      <c r="A3536" s="122" t="str">
        <f>'SOW Units'!B70</f>
        <v>5-18.</v>
      </c>
      <c r="B3536" s="542" t="str">
        <f>IF('SOW Units'!C70="","",'SOW Units'!C70)</f>
        <v xml:space="preserve">Sonic Boring, &gt; 6 to 10 inch diameter, &lt; 50 foot total depth </v>
      </c>
      <c r="C3536" s="543"/>
      <c r="D3536" s="57" t="str">
        <f>IF('SOW Units'!E70="","",'SOW Units'!E70)</f>
        <v>Per Foot</v>
      </c>
      <c r="E3536" s="82">
        <f>'SOW Units'!P70</f>
        <v>0</v>
      </c>
      <c r="F3536" s="34">
        <f>'SOW Units'!G70</f>
        <v>42.52</v>
      </c>
      <c r="G3536" s="244">
        <f t="shared" si="766"/>
        <v>0</v>
      </c>
      <c r="H3536" s="85">
        <v>0</v>
      </c>
      <c r="I3536" s="360">
        <f t="shared" si="767"/>
        <v>0</v>
      </c>
      <c r="J3536" s="89">
        <v>0</v>
      </c>
      <c r="K3536" s="244">
        <f t="shared" si="751"/>
        <v>0</v>
      </c>
      <c r="L3536" s="93">
        <f t="shared" si="768"/>
        <v>0</v>
      </c>
      <c r="M3536" s="375">
        <f t="shared" si="769"/>
        <v>0</v>
      </c>
      <c r="N3536" s="225" t="b">
        <f t="shared" si="770"/>
        <v>0</v>
      </c>
      <c r="O3536" s="36"/>
      <c r="P3536" s="36"/>
      <c r="Q3536" s="36"/>
      <c r="R3536" s="36"/>
    </row>
    <row r="3537" spans="1:18" s="8" customFormat="1" ht="16.5" hidden="1" customHeight="1" x14ac:dyDescent="0.35">
      <c r="A3537" s="122" t="str">
        <f>'SOW Units'!B71</f>
        <v>5-19.</v>
      </c>
      <c r="B3537" s="542" t="str">
        <f>IF('SOW Units'!C71="","",'SOW Units'!C71)</f>
        <v xml:space="preserve">Sonic Boring, &gt; 6 to 10 inch diameter, 50 to 100 foot total depth </v>
      </c>
      <c r="C3537" s="543"/>
      <c r="D3537" s="57" t="str">
        <f>IF('SOW Units'!E71="","",'SOW Units'!E71)</f>
        <v>Per Foot</v>
      </c>
      <c r="E3537" s="82">
        <f>'SOW Units'!P71</f>
        <v>0</v>
      </c>
      <c r="F3537" s="34">
        <f>'SOW Units'!G71</f>
        <v>48.61</v>
      </c>
      <c r="G3537" s="244">
        <f t="shared" si="766"/>
        <v>0</v>
      </c>
      <c r="H3537" s="85">
        <v>0</v>
      </c>
      <c r="I3537" s="360">
        <f t="shared" si="767"/>
        <v>0</v>
      </c>
      <c r="J3537" s="89">
        <v>0</v>
      </c>
      <c r="K3537" s="244">
        <f t="shared" si="751"/>
        <v>0</v>
      </c>
      <c r="L3537" s="93">
        <f t="shared" si="768"/>
        <v>0</v>
      </c>
      <c r="M3537" s="375">
        <f t="shared" si="769"/>
        <v>0</v>
      </c>
      <c r="N3537" s="225" t="b">
        <f t="shared" si="770"/>
        <v>0</v>
      </c>
      <c r="O3537" s="36"/>
      <c r="P3537" s="36"/>
      <c r="Q3537" s="36"/>
      <c r="R3537" s="36"/>
    </row>
    <row r="3538" spans="1:18" s="8" customFormat="1" ht="16.5" hidden="1" customHeight="1" x14ac:dyDescent="0.35">
      <c r="A3538" s="122" t="str">
        <f>'SOW Units'!B72</f>
        <v>5-20.</v>
      </c>
      <c r="B3538" s="542" t="str">
        <f>IF('SOW Units'!C72="","",'SOW Units'!C72)</f>
        <v xml:space="preserve">Sonic Boring, &gt; 6 to 10 inch diameter, &gt; 100 foot total depth </v>
      </c>
      <c r="C3538" s="543"/>
      <c r="D3538" s="57" t="str">
        <f>IF('SOW Units'!E72="","",'SOW Units'!E72)</f>
        <v>Per Foot</v>
      </c>
      <c r="E3538" s="82">
        <f>'SOW Units'!P72</f>
        <v>0</v>
      </c>
      <c r="F3538" s="34">
        <f>'SOW Units'!G72</f>
        <v>52.09</v>
      </c>
      <c r="G3538" s="244">
        <f t="shared" si="766"/>
        <v>0</v>
      </c>
      <c r="H3538" s="85">
        <v>0</v>
      </c>
      <c r="I3538" s="360">
        <f t="shared" si="767"/>
        <v>0</v>
      </c>
      <c r="J3538" s="89">
        <v>0</v>
      </c>
      <c r="K3538" s="244">
        <f t="shared" si="751"/>
        <v>0</v>
      </c>
      <c r="L3538" s="93">
        <f t="shared" si="768"/>
        <v>0</v>
      </c>
      <c r="M3538" s="375">
        <f t="shared" si="769"/>
        <v>0</v>
      </c>
      <c r="N3538" s="225" t="b">
        <f t="shared" si="770"/>
        <v>0</v>
      </c>
      <c r="O3538" s="36"/>
      <c r="P3538" s="36"/>
      <c r="Q3538" s="36"/>
      <c r="R3538" s="36"/>
    </row>
    <row r="3539" spans="1:18" s="8" customFormat="1" ht="16.5" hidden="1" customHeight="1" x14ac:dyDescent="0.35">
      <c r="A3539" s="122" t="str">
        <f>'SOW Units'!B73</f>
        <v>5-21.</v>
      </c>
      <c r="B3539" s="542" t="str">
        <f>IF('SOW Units'!C73="","",'SOW Units'!C73)</f>
        <v xml:space="preserve">Sonic Boring, &gt; 10 to 14 inch diameter, &lt; 50 foot total depth </v>
      </c>
      <c r="C3539" s="543"/>
      <c r="D3539" s="57" t="str">
        <f>IF('SOW Units'!E73="","",'SOW Units'!E73)</f>
        <v>Per Foot</v>
      </c>
      <c r="E3539" s="82">
        <f>'SOW Units'!P73</f>
        <v>0</v>
      </c>
      <c r="F3539" s="34">
        <f>'SOW Units'!G73</f>
        <v>66.84</v>
      </c>
      <c r="G3539" s="244">
        <f t="shared" si="766"/>
        <v>0</v>
      </c>
      <c r="H3539" s="85">
        <v>0</v>
      </c>
      <c r="I3539" s="360">
        <f t="shared" si="767"/>
        <v>0</v>
      </c>
      <c r="J3539" s="89">
        <v>0</v>
      </c>
      <c r="K3539" s="244">
        <f t="shared" si="751"/>
        <v>0</v>
      </c>
      <c r="L3539" s="93">
        <f t="shared" si="768"/>
        <v>0</v>
      </c>
      <c r="M3539" s="375">
        <f t="shared" si="769"/>
        <v>0</v>
      </c>
      <c r="N3539" s="225" t="b">
        <f t="shared" si="770"/>
        <v>0</v>
      </c>
      <c r="O3539" s="36"/>
      <c r="P3539" s="36"/>
      <c r="Q3539" s="36"/>
      <c r="R3539" s="36"/>
    </row>
    <row r="3540" spans="1:18" s="8" customFormat="1" ht="16.5" hidden="1" customHeight="1" x14ac:dyDescent="0.35">
      <c r="A3540" s="122" t="str">
        <f>'SOW Units'!B74</f>
        <v>5-22.</v>
      </c>
      <c r="B3540" s="542" t="str">
        <f>IF('SOW Units'!C74="","",'SOW Units'!C74)</f>
        <v xml:space="preserve">Sonic Boring, &gt; 10 to 14 inch diameter, 50 to 100 foot total depth </v>
      </c>
      <c r="C3540" s="543"/>
      <c r="D3540" s="57" t="str">
        <f>IF('SOW Units'!E74="","",'SOW Units'!E74)</f>
        <v>Per Foot</v>
      </c>
      <c r="E3540" s="82">
        <f>'SOW Units'!P74</f>
        <v>0</v>
      </c>
      <c r="F3540" s="34">
        <f>'SOW Units'!G74</f>
        <v>75.239999999999995</v>
      </c>
      <c r="G3540" s="244">
        <f t="shared" si="766"/>
        <v>0</v>
      </c>
      <c r="H3540" s="85">
        <v>0</v>
      </c>
      <c r="I3540" s="360">
        <f t="shared" si="767"/>
        <v>0</v>
      </c>
      <c r="J3540" s="89">
        <v>0</v>
      </c>
      <c r="K3540" s="244">
        <f t="shared" si="751"/>
        <v>0</v>
      </c>
      <c r="L3540" s="93">
        <f t="shared" si="768"/>
        <v>0</v>
      </c>
      <c r="M3540" s="375">
        <f t="shared" si="769"/>
        <v>0</v>
      </c>
      <c r="N3540" s="225" t="b">
        <f t="shared" si="770"/>
        <v>0</v>
      </c>
      <c r="O3540" s="36"/>
      <c r="P3540" s="36"/>
      <c r="Q3540" s="36"/>
      <c r="R3540" s="36"/>
    </row>
    <row r="3541" spans="1:18" s="8" customFormat="1" ht="16.5" hidden="1" customHeight="1" x14ac:dyDescent="0.35">
      <c r="A3541" s="122" t="str">
        <f>'SOW Units'!B75</f>
        <v>5-23.</v>
      </c>
      <c r="B3541" s="542" t="str">
        <f>IF('SOW Units'!C75="","",'SOW Units'!C75)</f>
        <v xml:space="preserve">Sonic Boring, &gt; 10 to 14 inch diameter, &gt; 100 foot total depth </v>
      </c>
      <c r="C3541" s="543"/>
      <c r="D3541" s="57" t="str">
        <f>IF('SOW Units'!E75="","",'SOW Units'!E75)</f>
        <v>Per Foot</v>
      </c>
      <c r="E3541" s="82">
        <f>'SOW Units'!P75</f>
        <v>0</v>
      </c>
      <c r="F3541" s="34">
        <f>'SOW Units'!G75</f>
        <v>98.39</v>
      </c>
      <c r="G3541" s="244">
        <f t="shared" si="766"/>
        <v>0</v>
      </c>
      <c r="H3541" s="85">
        <v>0</v>
      </c>
      <c r="I3541" s="360">
        <f t="shared" si="767"/>
        <v>0</v>
      </c>
      <c r="J3541" s="89">
        <v>0</v>
      </c>
      <c r="K3541" s="244">
        <f t="shared" si="751"/>
        <v>0</v>
      </c>
      <c r="L3541" s="93">
        <f t="shared" si="768"/>
        <v>0</v>
      </c>
      <c r="M3541" s="375">
        <f t="shared" si="769"/>
        <v>0</v>
      </c>
      <c r="N3541" s="225" t="b">
        <f t="shared" si="770"/>
        <v>0</v>
      </c>
      <c r="O3541" s="36"/>
      <c r="P3541" s="36"/>
      <c r="Q3541" s="36"/>
      <c r="R3541" s="36"/>
    </row>
    <row r="3542" spans="1:18" s="8" customFormat="1" ht="17.25" hidden="1" customHeight="1" x14ac:dyDescent="0.35">
      <c r="A3542" s="253" t="str">
        <f>'SOW Units'!B76</f>
        <v>6.</v>
      </c>
      <c r="B3542" s="560" t="str">
        <f>IF('SOW Units'!C76="","",'SOW Units'!C76)</f>
        <v>WELL INSTALLATION</v>
      </c>
      <c r="C3542" s="561"/>
      <c r="D3542" s="206" t="str">
        <f>IF('SOW Units'!E76="","",'SOW Units'!E76)</f>
        <v/>
      </c>
      <c r="E3542" s="207"/>
      <c r="F3542" s="194"/>
      <c r="G3542" s="243"/>
      <c r="H3542" s="208"/>
      <c r="I3542" s="359"/>
      <c r="J3542" s="196"/>
      <c r="K3542" s="243"/>
      <c r="L3542" s="209"/>
      <c r="M3542" s="374"/>
      <c r="N3542" s="225" t="b">
        <f t="shared" si="770"/>
        <v>0</v>
      </c>
      <c r="O3542" s="36"/>
      <c r="P3542" s="36"/>
      <c r="Q3542" s="36"/>
      <c r="R3542" s="36"/>
    </row>
    <row r="3543" spans="1:18" s="8" customFormat="1" ht="16.5" hidden="1" customHeight="1" x14ac:dyDescent="0.35">
      <c r="A3543" s="122" t="str">
        <f>'SOW Units'!B77</f>
        <v>6-1.</v>
      </c>
      <c r="B3543" s="542" t="str">
        <f>IF('SOW Units'!C77="","",'SOW Units'!C77)</f>
        <v>Well Installation - 1 inch diameter</v>
      </c>
      <c r="C3543" s="543"/>
      <c r="D3543" s="57" t="str">
        <f>IF('SOW Units'!E77="","",'SOW Units'!E77)</f>
        <v>Per Foot</v>
      </c>
      <c r="E3543" s="82">
        <f>'SOW Units'!P77</f>
        <v>0</v>
      </c>
      <c r="F3543" s="34">
        <f>'SOW Units'!G77</f>
        <v>25.51</v>
      </c>
      <c r="G3543" s="244">
        <f t="shared" ref="G3543:G3562" si="771">$F3543*E3543</f>
        <v>0</v>
      </c>
      <c r="H3543" s="85">
        <v>0</v>
      </c>
      <c r="I3543" s="360">
        <f t="shared" ref="I3543:I3562" si="772">H3543*F3543</f>
        <v>0</v>
      </c>
      <c r="J3543" s="89">
        <v>0</v>
      </c>
      <c r="K3543" s="244">
        <f t="shared" ref="K3543:K3606" si="773">$F3543*J3543</f>
        <v>0</v>
      </c>
      <c r="L3543" s="93">
        <f t="shared" ref="L3543:L3562" si="774">E3543-H3543-J3543</f>
        <v>0</v>
      </c>
      <c r="M3543" s="375">
        <f t="shared" ref="M3543:M3562" si="775">G3543-I3543-K3543</f>
        <v>0</v>
      </c>
      <c r="N3543" s="225" t="b">
        <f t="shared" si="770"/>
        <v>0</v>
      </c>
      <c r="O3543" s="36"/>
      <c r="P3543" s="36"/>
      <c r="Q3543" s="36"/>
      <c r="R3543" s="36"/>
    </row>
    <row r="3544" spans="1:18" s="8" customFormat="1" ht="16.5" hidden="1" customHeight="1" x14ac:dyDescent="0.35">
      <c r="A3544" s="122" t="str">
        <f>'SOW Units'!B78</f>
        <v>6-2.a.</v>
      </c>
      <c r="B3544" s="542" t="str">
        <f>IF('SOW Units'!C78="","",'SOW Units'!C78)</f>
        <v>Well Installation - 2 inch diameter (vertical)</v>
      </c>
      <c r="C3544" s="543"/>
      <c r="D3544" s="57" t="str">
        <f>IF('SOW Units'!E78="","",'SOW Units'!E78)</f>
        <v>Per Foot</v>
      </c>
      <c r="E3544" s="82">
        <f>'SOW Units'!P78</f>
        <v>0</v>
      </c>
      <c r="F3544" s="34">
        <f>'SOW Units'!G78</f>
        <v>38.380000000000003</v>
      </c>
      <c r="G3544" s="244">
        <f t="shared" si="771"/>
        <v>0</v>
      </c>
      <c r="H3544" s="85">
        <v>0</v>
      </c>
      <c r="I3544" s="360">
        <f t="shared" si="772"/>
        <v>0</v>
      </c>
      <c r="J3544" s="89">
        <v>0</v>
      </c>
      <c r="K3544" s="244">
        <f t="shared" si="773"/>
        <v>0</v>
      </c>
      <c r="L3544" s="93">
        <f t="shared" si="774"/>
        <v>0</v>
      </c>
      <c r="M3544" s="375">
        <f t="shared" si="775"/>
        <v>0</v>
      </c>
      <c r="N3544" s="225" t="b">
        <f t="shared" si="770"/>
        <v>0</v>
      </c>
      <c r="O3544" s="36"/>
      <c r="P3544" s="36"/>
      <c r="Q3544" s="36"/>
      <c r="R3544" s="36"/>
    </row>
    <row r="3545" spans="1:18" s="8" customFormat="1" ht="16.5" hidden="1" customHeight="1" x14ac:dyDescent="0.35">
      <c r="A3545" s="122" t="str">
        <f>'SOW Units'!B79</f>
        <v>6-2.b.</v>
      </c>
      <c r="B3545" s="542" t="str">
        <f>IF('SOW Units'!C79="","",'SOW Units'!C79)</f>
        <v>Well Installation - 2 inch diameter (horizontal, by trenching, not directional drilling)</v>
      </c>
      <c r="C3545" s="543"/>
      <c r="D3545" s="57" t="str">
        <f>IF('SOW Units'!E79="","",'SOW Units'!E79)</f>
        <v>Per Foot</v>
      </c>
      <c r="E3545" s="82">
        <f>'SOW Units'!P79</f>
        <v>0</v>
      </c>
      <c r="F3545" s="34">
        <f>'SOW Units'!G79</f>
        <v>178.5</v>
      </c>
      <c r="G3545" s="244">
        <f t="shared" si="771"/>
        <v>0</v>
      </c>
      <c r="H3545" s="85">
        <v>0</v>
      </c>
      <c r="I3545" s="360">
        <f t="shared" si="772"/>
        <v>0</v>
      </c>
      <c r="J3545" s="89">
        <v>0</v>
      </c>
      <c r="K3545" s="244">
        <f t="shared" si="773"/>
        <v>0</v>
      </c>
      <c r="L3545" s="93">
        <f t="shared" si="774"/>
        <v>0</v>
      </c>
      <c r="M3545" s="375">
        <f t="shared" si="775"/>
        <v>0</v>
      </c>
      <c r="N3545" s="225" t="b">
        <f t="shared" si="770"/>
        <v>0</v>
      </c>
      <c r="O3545" s="36"/>
      <c r="P3545" s="36"/>
      <c r="Q3545" s="36"/>
      <c r="R3545" s="36"/>
    </row>
    <row r="3546" spans="1:18" s="8" customFormat="1" ht="16.5" hidden="1" customHeight="1" x14ac:dyDescent="0.35">
      <c r="A3546" s="122" t="str">
        <f>'SOW Units'!B80</f>
        <v>6-3.a.</v>
      </c>
      <c r="B3546" s="542" t="str">
        <f>IF('SOW Units'!C80="","",'SOW Units'!C80)</f>
        <v>Well Installation - 4 inch diameter (vertical)</v>
      </c>
      <c r="C3546" s="543"/>
      <c r="D3546" s="57" t="str">
        <f>IF('SOW Units'!E80="","",'SOW Units'!E80)</f>
        <v>Per Foot</v>
      </c>
      <c r="E3546" s="82">
        <f>'SOW Units'!P80</f>
        <v>0</v>
      </c>
      <c r="F3546" s="34">
        <f>'SOW Units'!G80</f>
        <v>45.9</v>
      </c>
      <c r="G3546" s="244">
        <f t="shared" si="771"/>
        <v>0</v>
      </c>
      <c r="H3546" s="85">
        <v>0</v>
      </c>
      <c r="I3546" s="360">
        <f t="shared" si="772"/>
        <v>0</v>
      </c>
      <c r="J3546" s="89">
        <v>0</v>
      </c>
      <c r="K3546" s="244">
        <f t="shared" si="773"/>
        <v>0</v>
      </c>
      <c r="L3546" s="93">
        <f t="shared" si="774"/>
        <v>0</v>
      </c>
      <c r="M3546" s="375">
        <f t="shared" si="775"/>
        <v>0</v>
      </c>
      <c r="N3546" s="225" t="b">
        <f t="shared" si="770"/>
        <v>0</v>
      </c>
      <c r="O3546" s="36"/>
      <c r="P3546" s="36"/>
      <c r="Q3546" s="36"/>
      <c r="R3546" s="36"/>
    </row>
    <row r="3547" spans="1:18" s="8" customFormat="1" ht="16.5" hidden="1" customHeight="1" x14ac:dyDescent="0.35">
      <c r="A3547" s="122" t="str">
        <f>'SOW Units'!B81</f>
        <v>6-3.b.</v>
      </c>
      <c r="B3547" s="542" t="str">
        <f>IF('SOW Units'!C81="","",'SOW Units'!C81)</f>
        <v>Well Installation - 4 inch diameter (horizontal, by trenching, not directional drilling)</v>
      </c>
      <c r="C3547" s="543"/>
      <c r="D3547" s="57" t="str">
        <f>IF('SOW Units'!E81="","",'SOW Units'!E81)</f>
        <v>Per Foot</v>
      </c>
      <c r="E3547" s="82">
        <f>'SOW Units'!P81</f>
        <v>0</v>
      </c>
      <c r="F3547" s="34">
        <f>'SOW Units'!G81</f>
        <v>198.9</v>
      </c>
      <c r="G3547" s="244">
        <f t="shared" si="771"/>
        <v>0</v>
      </c>
      <c r="H3547" s="85">
        <v>0</v>
      </c>
      <c r="I3547" s="360">
        <f t="shared" si="772"/>
        <v>0</v>
      </c>
      <c r="J3547" s="89">
        <v>0</v>
      </c>
      <c r="K3547" s="244">
        <f t="shared" si="773"/>
        <v>0</v>
      </c>
      <c r="L3547" s="93">
        <f t="shared" si="774"/>
        <v>0</v>
      </c>
      <c r="M3547" s="375">
        <f t="shared" si="775"/>
        <v>0</v>
      </c>
      <c r="N3547" s="225" t="b">
        <f t="shared" si="770"/>
        <v>0</v>
      </c>
      <c r="O3547" s="36"/>
      <c r="P3547" s="36"/>
      <c r="Q3547" s="36"/>
      <c r="R3547" s="36"/>
    </row>
    <row r="3548" spans="1:18" s="8" customFormat="1" ht="16.5" hidden="1" customHeight="1" x14ac:dyDescent="0.35">
      <c r="A3548" s="122" t="str">
        <f>'SOW Units'!B82</f>
        <v>6-4.</v>
      </c>
      <c r="B3548" s="542" t="str">
        <f>IF('SOW Units'!C82="","",'SOW Units'!C82)</f>
        <v>Well Installation - 6 inch diameter</v>
      </c>
      <c r="C3548" s="543"/>
      <c r="D3548" s="57" t="str">
        <f>IF('SOW Units'!E82="","",'SOW Units'!E82)</f>
        <v>Per Foot</v>
      </c>
      <c r="E3548" s="82">
        <f>'SOW Units'!P82</f>
        <v>0</v>
      </c>
      <c r="F3548" s="34">
        <f>'SOW Units'!G82</f>
        <v>46.3</v>
      </c>
      <c r="G3548" s="244">
        <f t="shared" si="771"/>
        <v>0</v>
      </c>
      <c r="H3548" s="85">
        <v>0</v>
      </c>
      <c r="I3548" s="360">
        <f t="shared" si="772"/>
        <v>0</v>
      </c>
      <c r="J3548" s="89">
        <v>0</v>
      </c>
      <c r="K3548" s="244">
        <f t="shared" si="773"/>
        <v>0</v>
      </c>
      <c r="L3548" s="93">
        <f t="shared" si="774"/>
        <v>0</v>
      </c>
      <c r="M3548" s="375">
        <f t="shared" si="775"/>
        <v>0</v>
      </c>
      <c r="N3548" s="225" t="b">
        <f t="shared" si="770"/>
        <v>0</v>
      </c>
      <c r="O3548" s="36"/>
      <c r="P3548" s="36"/>
      <c r="Q3548" s="36"/>
      <c r="R3548" s="36"/>
    </row>
    <row r="3549" spans="1:18" s="8" customFormat="1" ht="16.5" hidden="1" customHeight="1" x14ac:dyDescent="0.35">
      <c r="A3549" s="122" t="str">
        <f>'SOW Units'!B83</f>
        <v>6-5.</v>
      </c>
      <c r="B3549" s="542" t="str">
        <f>IF('SOW Units'!C83="","",'SOW Units'!C83)</f>
        <v>Surface Casing - 6 inch diameter</v>
      </c>
      <c r="C3549" s="543"/>
      <c r="D3549" s="57" t="str">
        <f>IF('SOW Units'!E83="","",'SOW Units'!E83)</f>
        <v>Per Foot</v>
      </c>
      <c r="E3549" s="82">
        <f>'SOW Units'!P83</f>
        <v>0</v>
      </c>
      <c r="F3549" s="34">
        <f>'SOW Units'!G83</f>
        <v>44.1</v>
      </c>
      <c r="G3549" s="244">
        <f t="shared" si="771"/>
        <v>0</v>
      </c>
      <c r="H3549" s="85">
        <v>0</v>
      </c>
      <c r="I3549" s="360">
        <f t="shared" si="772"/>
        <v>0</v>
      </c>
      <c r="J3549" s="89">
        <v>0</v>
      </c>
      <c r="K3549" s="244">
        <f t="shared" si="773"/>
        <v>0</v>
      </c>
      <c r="L3549" s="93">
        <f t="shared" si="774"/>
        <v>0</v>
      </c>
      <c r="M3549" s="375">
        <f t="shared" si="775"/>
        <v>0</v>
      </c>
      <c r="N3549" s="225" t="b">
        <f t="shared" si="770"/>
        <v>0</v>
      </c>
      <c r="O3549" s="36"/>
      <c r="P3549" s="36"/>
      <c r="Q3549" s="36"/>
      <c r="R3549" s="36"/>
    </row>
    <row r="3550" spans="1:18" s="8" customFormat="1" ht="16.5" hidden="1" customHeight="1" x14ac:dyDescent="0.35">
      <c r="A3550" s="122" t="str">
        <f>'SOW Units'!B84</f>
        <v>6-6.</v>
      </c>
      <c r="B3550" s="542" t="str">
        <f>IF('SOW Units'!C84="","",'SOW Units'!C84)</f>
        <v>Surface Casing - 8 inch diameter</v>
      </c>
      <c r="C3550" s="543"/>
      <c r="D3550" s="57" t="str">
        <f>IF('SOW Units'!E84="","",'SOW Units'!E84)</f>
        <v>Per Foot</v>
      </c>
      <c r="E3550" s="82">
        <f>'SOW Units'!P84</f>
        <v>0</v>
      </c>
      <c r="F3550" s="34">
        <f>'SOW Units'!G84</f>
        <v>44.1</v>
      </c>
      <c r="G3550" s="244">
        <f t="shared" si="771"/>
        <v>0</v>
      </c>
      <c r="H3550" s="85">
        <v>0</v>
      </c>
      <c r="I3550" s="360">
        <f t="shared" si="772"/>
        <v>0</v>
      </c>
      <c r="J3550" s="89">
        <v>0</v>
      </c>
      <c r="K3550" s="244">
        <f t="shared" si="773"/>
        <v>0</v>
      </c>
      <c r="L3550" s="93">
        <f t="shared" si="774"/>
        <v>0</v>
      </c>
      <c r="M3550" s="375">
        <f t="shared" si="775"/>
        <v>0</v>
      </c>
      <c r="N3550" s="225" t="b">
        <f t="shared" si="770"/>
        <v>0</v>
      </c>
      <c r="O3550" s="36"/>
      <c r="P3550" s="36"/>
      <c r="Q3550" s="36"/>
      <c r="R3550" s="36"/>
    </row>
    <row r="3551" spans="1:18" s="9" customFormat="1" ht="16.5" hidden="1" customHeight="1" x14ac:dyDescent="0.35">
      <c r="A3551" s="122" t="str">
        <f>'SOW Units'!B85</f>
        <v>6-7.</v>
      </c>
      <c r="B3551" s="542" t="str">
        <f>IF('SOW Units'!C85="","",'SOW Units'!C85)</f>
        <v>Surface Casing - 10 inch diameter</v>
      </c>
      <c r="C3551" s="543"/>
      <c r="D3551" s="57" t="str">
        <f>IF('SOW Units'!E85="","",'SOW Units'!E85)</f>
        <v>Per Foot</v>
      </c>
      <c r="E3551" s="82">
        <f>'SOW Units'!P85</f>
        <v>0</v>
      </c>
      <c r="F3551" s="34">
        <f>'SOW Units'!G85</f>
        <v>63.94</v>
      </c>
      <c r="G3551" s="244">
        <f t="shared" si="771"/>
        <v>0</v>
      </c>
      <c r="H3551" s="85">
        <v>0</v>
      </c>
      <c r="I3551" s="360">
        <f t="shared" si="772"/>
        <v>0</v>
      </c>
      <c r="J3551" s="89">
        <v>0</v>
      </c>
      <c r="K3551" s="244">
        <f t="shared" si="773"/>
        <v>0</v>
      </c>
      <c r="L3551" s="93">
        <f t="shared" si="774"/>
        <v>0</v>
      </c>
      <c r="M3551" s="375">
        <f t="shared" si="775"/>
        <v>0</v>
      </c>
      <c r="N3551" s="225" t="b">
        <f t="shared" si="770"/>
        <v>0</v>
      </c>
      <c r="O3551" s="45"/>
      <c r="P3551" s="45"/>
      <c r="Q3551" s="45"/>
      <c r="R3551" s="45"/>
    </row>
    <row r="3552" spans="1:18" s="8" customFormat="1" ht="16.5" hidden="1" customHeight="1" x14ac:dyDescent="0.35">
      <c r="A3552" s="122" t="str">
        <f>'SOW Units'!B86</f>
        <v>6-8.</v>
      </c>
      <c r="B3552" s="542" t="str">
        <f>IF('SOW Units'!C86="","",'SOW Units'!C86)</f>
        <v>Surface Casing - 12 inch diameter</v>
      </c>
      <c r="C3552" s="543"/>
      <c r="D3552" s="57" t="str">
        <f>IF('SOW Units'!E86="","",'SOW Units'!E86)</f>
        <v>Per Foot</v>
      </c>
      <c r="E3552" s="82">
        <f>'SOW Units'!P86</f>
        <v>0</v>
      </c>
      <c r="F3552" s="34">
        <f>'SOW Units'!G86</f>
        <v>68.349999999999994</v>
      </c>
      <c r="G3552" s="244">
        <f t="shared" si="771"/>
        <v>0</v>
      </c>
      <c r="H3552" s="85">
        <v>0</v>
      </c>
      <c r="I3552" s="360">
        <f t="shared" si="772"/>
        <v>0</v>
      </c>
      <c r="J3552" s="89">
        <v>0</v>
      </c>
      <c r="K3552" s="244">
        <f t="shared" si="773"/>
        <v>0</v>
      </c>
      <c r="L3552" s="93">
        <f t="shared" si="774"/>
        <v>0</v>
      </c>
      <c r="M3552" s="375">
        <f t="shared" si="775"/>
        <v>0</v>
      </c>
      <c r="N3552" s="225" t="b">
        <f t="shared" si="770"/>
        <v>0</v>
      </c>
      <c r="O3552" s="36"/>
      <c r="P3552" s="36"/>
      <c r="Q3552" s="36"/>
      <c r="R3552" s="36"/>
    </row>
    <row r="3553" spans="1:18" s="8" customFormat="1" ht="16.5" hidden="1" customHeight="1" x14ac:dyDescent="0.35">
      <c r="A3553" s="122" t="str">
        <f>'SOW Units'!B87</f>
        <v>6-9.a.</v>
      </c>
      <c r="B3553" s="542" t="str">
        <f>IF('SOW Units'!C87="","",'SOW Units'!C87)</f>
        <v>Additional Well Screen &gt; 20 feet - 1 inch diameter</v>
      </c>
      <c r="C3553" s="543"/>
      <c r="D3553" s="57" t="str">
        <f>IF('SOW Units'!E87="","",'SOW Units'!E87)</f>
        <v>Per Foot</v>
      </c>
      <c r="E3553" s="82">
        <f>'SOW Units'!P87</f>
        <v>0</v>
      </c>
      <c r="F3553" s="34">
        <f>'SOW Units'!G87</f>
        <v>9.4499999999999993</v>
      </c>
      <c r="G3553" s="244">
        <f t="shared" si="771"/>
        <v>0</v>
      </c>
      <c r="H3553" s="85">
        <v>0</v>
      </c>
      <c r="I3553" s="360">
        <f t="shared" si="772"/>
        <v>0</v>
      </c>
      <c r="J3553" s="89">
        <v>0</v>
      </c>
      <c r="K3553" s="244">
        <f t="shared" si="773"/>
        <v>0</v>
      </c>
      <c r="L3553" s="93">
        <f t="shared" si="774"/>
        <v>0</v>
      </c>
      <c r="M3553" s="375">
        <f t="shared" si="775"/>
        <v>0</v>
      </c>
      <c r="N3553" s="225" t="b">
        <f t="shared" si="770"/>
        <v>0</v>
      </c>
      <c r="O3553" s="36"/>
      <c r="P3553" s="36"/>
      <c r="Q3553" s="36"/>
      <c r="R3553" s="36"/>
    </row>
    <row r="3554" spans="1:18" s="8" customFormat="1" ht="16.5" hidden="1" customHeight="1" x14ac:dyDescent="0.35">
      <c r="A3554" s="122" t="str">
        <f>'SOW Units'!B88</f>
        <v>6-9.b.</v>
      </c>
      <c r="B3554" s="542" t="str">
        <f>IF('SOW Units'!C88="","",'SOW Units'!C88)</f>
        <v>Additional Well Screen &gt; 20 feet - 2 inch diameter</v>
      </c>
      <c r="C3554" s="543"/>
      <c r="D3554" s="57" t="str">
        <f>IF('SOW Units'!E88="","",'SOW Units'!E88)</f>
        <v>Per Foot</v>
      </c>
      <c r="E3554" s="82">
        <f>'SOW Units'!P88</f>
        <v>0</v>
      </c>
      <c r="F3554" s="34">
        <f>'SOW Units'!G88</f>
        <v>11.55</v>
      </c>
      <c r="G3554" s="244">
        <f t="shared" si="771"/>
        <v>0</v>
      </c>
      <c r="H3554" s="85">
        <v>0</v>
      </c>
      <c r="I3554" s="360">
        <f t="shared" si="772"/>
        <v>0</v>
      </c>
      <c r="J3554" s="89">
        <v>0</v>
      </c>
      <c r="K3554" s="244">
        <f t="shared" si="773"/>
        <v>0</v>
      </c>
      <c r="L3554" s="93">
        <f t="shared" si="774"/>
        <v>0</v>
      </c>
      <c r="M3554" s="375">
        <f t="shared" si="775"/>
        <v>0</v>
      </c>
      <c r="N3554" s="225" t="b">
        <f t="shared" si="770"/>
        <v>0</v>
      </c>
      <c r="O3554" s="36"/>
      <c r="P3554" s="36"/>
      <c r="Q3554" s="36"/>
      <c r="R3554" s="36"/>
    </row>
    <row r="3555" spans="1:18" s="8" customFormat="1" ht="16.5" hidden="1" customHeight="1" x14ac:dyDescent="0.35">
      <c r="A3555" s="122" t="str">
        <f>'SOW Units'!B89</f>
        <v>6-9.c.</v>
      </c>
      <c r="B3555" s="542" t="str">
        <f>IF('SOW Units'!C89="","",'SOW Units'!C89)</f>
        <v>Additional Well Screen &gt; 20 feet - 4 inch diameter</v>
      </c>
      <c r="C3555" s="543"/>
      <c r="D3555" s="57" t="str">
        <f>IF('SOW Units'!E89="","",'SOW Units'!E89)</f>
        <v>Per Foot</v>
      </c>
      <c r="E3555" s="82">
        <f>'SOW Units'!P89</f>
        <v>0</v>
      </c>
      <c r="F3555" s="34">
        <f>'SOW Units'!G89</f>
        <v>18.18</v>
      </c>
      <c r="G3555" s="244">
        <f t="shared" si="771"/>
        <v>0</v>
      </c>
      <c r="H3555" s="85">
        <v>0</v>
      </c>
      <c r="I3555" s="360">
        <f t="shared" si="772"/>
        <v>0</v>
      </c>
      <c r="J3555" s="89">
        <v>0</v>
      </c>
      <c r="K3555" s="244">
        <f t="shared" si="773"/>
        <v>0</v>
      </c>
      <c r="L3555" s="93">
        <f t="shared" si="774"/>
        <v>0</v>
      </c>
      <c r="M3555" s="375">
        <f t="shared" si="775"/>
        <v>0</v>
      </c>
      <c r="N3555" s="225" t="b">
        <f t="shared" si="770"/>
        <v>0</v>
      </c>
      <c r="O3555" s="36"/>
      <c r="P3555" s="36"/>
      <c r="Q3555" s="36"/>
      <c r="R3555" s="36"/>
    </row>
    <row r="3556" spans="1:18" s="8" customFormat="1" ht="16.5" hidden="1" customHeight="1" x14ac:dyDescent="0.35">
      <c r="A3556" s="122" t="str">
        <f>'SOW Units'!B90</f>
        <v>6-9.d.</v>
      </c>
      <c r="B3556" s="542" t="str">
        <f>IF('SOW Units'!C90="","",'SOW Units'!C90)</f>
        <v>Additional Well Screen &gt; 20 feet - 6 inch diameter</v>
      </c>
      <c r="C3556" s="543"/>
      <c r="D3556" s="57" t="str">
        <f>IF('SOW Units'!E90="","",'SOW Units'!E90)</f>
        <v>Per Foot</v>
      </c>
      <c r="E3556" s="82">
        <f>'SOW Units'!P90</f>
        <v>0</v>
      </c>
      <c r="F3556" s="34">
        <f>'SOW Units'!G90</f>
        <v>23.1</v>
      </c>
      <c r="G3556" s="244">
        <f t="shared" si="771"/>
        <v>0</v>
      </c>
      <c r="H3556" s="85">
        <v>0</v>
      </c>
      <c r="I3556" s="360">
        <f t="shared" si="772"/>
        <v>0</v>
      </c>
      <c r="J3556" s="89">
        <v>0</v>
      </c>
      <c r="K3556" s="244">
        <f t="shared" si="773"/>
        <v>0</v>
      </c>
      <c r="L3556" s="93">
        <f t="shared" si="774"/>
        <v>0</v>
      </c>
      <c r="M3556" s="375">
        <f t="shared" si="775"/>
        <v>0</v>
      </c>
      <c r="N3556" s="225" t="b">
        <f t="shared" si="770"/>
        <v>0</v>
      </c>
      <c r="O3556" s="36"/>
      <c r="P3556" s="36"/>
      <c r="Q3556" s="36"/>
      <c r="R3556" s="36"/>
    </row>
    <row r="3557" spans="1:18" s="8" customFormat="1" ht="16.5" hidden="1" customHeight="1" x14ac:dyDescent="0.35">
      <c r="A3557" s="122" t="str">
        <f>'SOW Units'!B91</f>
        <v>6-10.</v>
      </c>
      <c r="B3557" s="542" t="str">
        <f>IF('SOW Units'!C91="","",'SOW Units'!C91)</f>
        <v xml:space="preserve">Above Grade Well Completion </v>
      </c>
      <c r="C3557" s="543"/>
      <c r="D3557" s="57" t="str">
        <f>IF('SOW Units'!E91="","",'SOW Units'!E91)</f>
        <v xml:space="preserve">Per Well </v>
      </c>
      <c r="E3557" s="82">
        <f>'SOW Units'!P91</f>
        <v>0</v>
      </c>
      <c r="F3557" s="34">
        <f>'SOW Units'!G91</f>
        <v>151.93</v>
      </c>
      <c r="G3557" s="244">
        <f t="shared" si="771"/>
        <v>0</v>
      </c>
      <c r="H3557" s="85">
        <v>0</v>
      </c>
      <c r="I3557" s="360">
        <f t="shared" si="772"/>
        <v>0</v>
      </c>
      <c r="J3557" s="89">
        <v>0</v>
      </c>
      <c r="K3557" s="244">
        <f t="shared" si="773"/>
        <v>0</v>
      </c>
      <c r="L3557" s="93">
        <f t="shared" si="774"/>
        <v>0</v>
      </c>
      <c r="M3557" s="375">
        <f t="shared" si="775"/>
        <v>0</v>
      </c>
      <c r="N3557" s="225" t="b">
        <f t="shared" si="770"/>
        <v>0</v>
      </c>
      <c r="O3557" s="36"/>
      <c r="P3557" s="36"/>
      <c r="Q3557" s="36"/>
      <c r="R3557" s="36"/>
    </row>
    <row r="3558" spans="1:18" s="9" customFormat="1" ht="16.5" hidden="1" customHeight="1" x14ac:dyDescent="0.35">
      <c r="A3558" s="122" t="str">
        <f>'SOW Units'!B92</f>
        <v>6-11.</v>
      </c>
      <c r="B3558" s="542" t="str">
        <f>IF('SOW Units'!C92="","",'SOW Units'!C92)</f>
        <v>Installation of Well Vault - 2 x 2 x 2 foot</v>
      </c>
      <c r="C3558" s="543"/>
      <c r="D3558" s="57" t="str">
        <f>IF('SOW Units'!E92="","",'SOW Units'!E92)</f>
        <v>Per Vault</v>
      </c>
      <c r="E3558" s="82">
        <f>'SOW Units'!P92</f>
        <v>0</v>
      </c>
      <c r="F3558" s="34">
        <f>'SOW Units'!G92</f>
        <v>668.51</v>
      </c>
      <c r="G3558" s="244">
        <f t="shared" si="771"/>
        <v>0</v>
      </c>
      <c r="H3558" s="85">
        <v>0</v>
      </c>
      <c r="I3558" s="360">
        <f t="shared" si="772"/>
        <v>0</v>
      </c>
      <c r="J3558" s="89">
        <v>0</v>
      </c>
      <c r="K3558" s="244">
        <f t="shared" si="773"/>
        <v>0</v>
      </c>
      <c r="L3558" s="93">
        <f t="shared" si="774"/>
        <v>0</v>
      </c>
      <c r="M3558" s="375">
        <f t="shared" si="775"/>
        <v>0</v>
      </c>
      <c r="N3558" s="225" t="b">
        <f t="shared" si="770"/>
        <v>0</v>
      </c>
      <c r="O3558" s="45"/>
      <c r="P3558" s="45"/>
      <c r="Q3558" s="45"/>
      <c r="R3558" s="45"/>
    </row>
    <row r="3559" spans="1:18" s="8" customFormat="1" ht="16.5" hidden="1" customHeight="1" x14ac:dyDescent="0.35">
      <c r="A3559" s="122" t="str">
        <f>'SOW Units'!B93</f>
        <v>6-12.</v>
      </c>
      <c r="B3559" s="542" t="str">
        <f>IF('SOW Units'!C93="","",'SOW Units'!C93)</f>
        <v>Installation of Well Vault - 4 x 4 x 2 foot</v>
      </c>
      <c r="C3559" s="543"/>
      <c r="D3559" s="57" t="str">
        <f>IF('SOW Units'!E93="","",'SOW Units'!E93)</f>
        <v>Per Vault</v>
      </c>
      <c r="E3559" s="82">
        <f>'SOW Units'!P93</f>
        <v>0</v>
      </c>
      <c r="F3559" s="34">
        <f>'SOW Units'!G93</f>
        <v>1215.5</v>
      </c>
      <c r="G3559" s="244">
        <f t="shared" si="771"/>
        <v>0</v>
      </c>
      <c r="H3559" s="85">
        <v>0</v>
      </c>
      <c r="I3559" s="360">
        <f t="shared" si="772"/>
        <v>0</v>
      </c>
      <c r="J3559" s="89">
        <v>0</v>
      </c>
      <c r="K3559" s="244">
        <f t="shared" si="773"/>
        <v>0</v>
      </c>
      <c r="L3559" s="93">
        <f t="shared" si="774"/>
        <v>0</v>
      </c>
      <c r="M3559" s="375">
        <f t="shared" si="775"/>
        <v>0</v>
      </c>
      <c r="N3559" s="225" t="b">
        <f t="shared" si="770"/>
        <v>0</v>
      </c>
      <c r="O3559" s="36"/>
      <c r="P3559" s="36"/>
      <c r="Q3559" s="36"/>
      <c r="R3559" s="36"/>
    </row>
    <row r="3560" spans="1:18" s="8" customFormat="1" ht="16.5" hidden="1" customHeight="1" x14ac:dyDescent="0.35">
      <c r="A3560" s="122" t="str">
        <f>'SOW Units'!B94</f>
        <v>6-13.</v>
      </c>
      <c r="B3560" s="542" t="str">
        <f>IF('SOW Units'!C94="","",'SOW Units'!C94)</f>
        <v>Well Redevelopment</v>
      </c>
      <c r="C3560" s="543"/>
      <c r="D3560" s="57" t="str">
        <f>IF('SOW Units'!E94="","",'SOW Units'!E94)</f>
        <v xml:space="preserve">Per Well </v>
      </c>
      <c r="E3560" s="82">
        <f>'SOW Units'!P94</f>
        <v>0</v>
      </c>
      <c r="F3560" s="34">
        <f>'SOW Units'!G94</f>
        <v>197.4</v>
      </c>
      <c r="G3560" s="244">
        <f t="shared" si="771"/>
        <v>0</v>
      </c>
      <c r="H3560" s="85">
        <v>0</v>
      </c>
      <c r="I3560" s="360">
        <f t="shared" si="772"/>
        <v>0</v>
      </c>
      <c r="J3560" s="89">
        <v>0</v>
      </c>
      <c r="K3560" s="244">
        <f t="shared" si="773"/>
        <v>0</v>
      </c>
      <c r="L3560" s="93">
        <f t="shared" si="774"/>
        <v>0</v>
      </c>
      <c r="M3560" s="375">
        <f t="shared" si="775"/>
        <v>0</v>
      </c>
      <c r="N3560" s="225" t="b">
        <f t="shared" si="770"/>
        <v>0</v>
      </c>
      <c r="O3560" s="36"/>
      <c r="P3560" s="36"/>
      <c r="Q3560" s="36"/>
      <c r="R3560" s="36"/>
    </row>
    <row r="3561" spans="1:18" s="8" customFormat="1" ht="33" hidden="1" customHeight="1" x14ac:dyDescent="0.35">
      <c r="A3561" s="122" t="str">
        <f>'SOW Units'!B95</f>
        <v>6-14.</v>
      </c>
      <c r="B3561" s="542" t="str">
        <f>IF('SOW Units'!C95="","",'SOW Units'!C95)</f>
        <v>Removal and Reinstallation of 8-inch Manhole and Well Pad (well pad/manhole has been damaged or destroyed)</v>
      </c>
      <c r="C3561" s="543"/>
      <c r="D3561" s="57" t="str">
        <f>IF('SOW Units'!E95="","",'SOW Units'!E95)</f>
        <v xml:space="preserve">Per Well </v>
      </c>
      <c r="E3561" s="82">
        <f>'SOW Units'!P95</f>
        <v>0</v>
      </c>
      <c r="F3561" s="34">
        <f>'SOW Units'!G95</f>
        <v>347.44</v>
      </c>
      <c r="G3561" s="244">
        <f t="shared" si="771"/>
        <v>0</v>
      </c>
      <c r="H3561" s="85">
        <v>0</v>
      </c>
      <c r="I3561" s="360">
        <f t="shared" si="772"/>
        <v>0</v>
      </c>
      <c r="J3561" s="89">
        <v>0</v>
      </c>
      <c r="K3561" s="244">
        <f t="shared" si="773"/>
        <v>0</v>
      </c>
      <c r="L3561" s="93">
        <f t="shared" si="774"/>
        <v>0</v>
      </c>
      <c r="M3561" s="375">
        <f t="shared" si="775"/>
        <v>0</v>
      </c>
      <c r="N3561" s="225" t="b">
        <f t="shared" si="770"/>
        <v>0</v>
      </c>
      <c r="O3561" s="36"/>
      <c r="P3561" s="36"/>
      <c r="Q3561" s="36"/>
      <c r="R3561" s="36"/>
    </row>
    <row r="3562" spans="1:18" s="8" customFormat="1" ht="33" hidden="1" customHeight="1" x14ac:dyDescent="0.35">
      <c r="A3562" s="122" t="str">
        <f>'SOW Units'!B96</f>
        <v>6-15.</v>
      </c>
      <c r="B3562" s="542" t="str">
        <f>IF('SOW Units'!C96="","",'SOW Units'!C96)</f>
        <v>Removal and Reinstallation of 12-inch Manhole and Well Pad (well pad/manhole has been damaged or destroyed)</v>
      </c>
      <c r="C3562" s="543"/>
      <c r="D3562" s="57" t="str">
        <f>IF('SOW Units'!E96="","",'SOW Units'!E96)</f>
        <v xml:space="preserve">Per Well </v>
      </c>
      <c r="E3562" s="82">
        <f>'SOW Units'!P96</f>
        <v>0</v>
      </c>
      <c r="F3562" s="34">
        <f>'SOW Units'!G96</f>
        <v>392.7</v>
      </c>
      <c r="G3562" s="244">
        <f t="shared" si="771"/>
        <v>0</v>
      </c>
      <c r="H3562" s="85">
        <v>0</v>
      </c>
      <c r="I3562" s="360">
        <f t="shared" si="772"/>
        <v>0</v>
      </c>
      <c r="J3562" s="89">
        <v>0</v>
      </c>
      <c r="K3562" s="244">
        <f t="shared" si="773"/>
        <v>0</v>
      </c>
      <c r="L3562" s="93">
        <f t="shared" si="774"/>
        <v>0</v>
      </c>
      <c r="M3562" s="375">
        <f t="shared" si="775"/>
        <v>0</v>
      </c>
      <c r="N3562" s="225" t="b">
        <f t="shared" si="770"/>
        <v>0</v>
      </c>
      <c r="O3562" s="36"/>
      <c r="P3562" s="36"/>
      <c r="Q3562" s="36"/>
      <c r="R3562" s="36"/>
    </row>
    <row r="3563" spans="1:18" s="8" customFormat="1" ht="17.25" hidden="1" customHeight="1" x14ac:dyDescent="0.35">
      <c r="A3563" s="253" t="str">
        <f>'SOW Units'!B97</f>
        <v>7.</v>
      </c>
      <c r="B3563" s="560" t="str">
        <f>IF('SOW Units'!C97="","",'SOW Units'!C97)</f>
        <v>WELL ABANDONMENT</v>
      </c>
      <c r="C3563" s="561"/>
      <c r="D3563" s="206" t="str">
        <f>IF('SOW Units'!E97="","",'SOW Units'!E97)</f>
        <v/>
      </c>
      <c r="E3563" s="207"/>
      <c r="F3563" s="194"/>
      <c r="G3563" s="243"/>
      <c r="H3563" s="208"/>
      <c r="I3563" s="359"/>
      <c r="J3563" s="196"/>
      <c r="K3563" s="243"/>
      <c r="L3563" s="209"/>
      <c r="M3563" s="374"/>
      <c r="N3563" s="225" t="b">
        <f t="shared" si="770"/>
        <v>0</v>
      </c>
      <c r="O3563" s="36"/>
      <c r="P3563" s="36"/>
      <c r="Q3563" s="36"/>
      <c r="R3563" s="36"/>
    </row>
    <row r="3564" spans="1:18" s="8" customFormat="1" ht="16.5" hidden="1" customHeight="1" x14ac:dyDescent="0.35">
      <c r="A3564" s="122" t="str">
        <f>'SOW Units'!B98</f>
        <v>7-1.</v>
      </c>
      <c r="B3564" s="542" t="str">
        <f>IF('SOW Units'!C98="","",'SOW Units'!C98)</f>
        <v>Grout and Abandon Well, 1 to 2 inch diameter</v>
      </c>
      <c r="C3564" s="543"/>
      <c r="D3564" s="57" t="str">
        <f>IF('SOW Units'!E98="","",'SOW Units'!E98)</f>
        <v>Per Foot</v>
      </c>
      <c r="E3564" s="82">
        <f>'SOW Units'!P98</f>
        <v>0</v>
      </c>
      <c r="F3564" s="34">
        <f>'SOW Units'!G98</f>
        <v>20.6</v>
      </c>
      <c r="G3564" s="244">
        <f t="shared" ref="G3564:G3570" si="776">$F3564*E3564</f>
        <v>0</v>
      </c>
      <c r="H3564" s="85">
        <v>0</v>
      </c>
      <c r="I3564" s="360">
        <f t="shared" ref="I3564:I3570" si="777">H3564*F3564</f>
        <v>0</v>
      </c>
      <c r="J3564" s="89">
        <v>0</v>
      </c>
      <c r="K3564" s="244">
        <f t="shared" si="773"/>
        <v>0</v>
      </c>
      <c r="L3564" s="93">
        <f t="shared" ref="L3564:L3570" si="778">E3564-H3564-J3564</f>
        <v>0</v>
      </c>
      <c r="M3564" s="375">
        <f t="shared" ref="M3564:M3570" si="779">G3564-I3564-K3564</f>
        <v>0</v>
      </c>
      <c r="N3564" s="225" t="b">
        <f t="shared" si="770"/>
        <v>0</v>
      </c>
      <c r="O3564" s="36"/>
      <c r="P3564" s="36"/>
      <c r="Q3564" s="36"/>
      <c r="R3564" s="36"/>
    </row>
    <row r="3565" spans="1:18" s="8" customFormat="1" ht="16.5" hidden="1" customHeight="1" x14ac:dyDescent="0.35">
      <c r="A3565" s="122" t="str">
        <f>'SOW Units'!B99</f>
        <v>7-2.</v>
      </c>
      <c r="B3565" s="542" t="str">
        <f>IF('SOW Units'!C99="","",'SOW Units'!C99)</f>
        <v>Grout and Abandon Well, &gt; 2 to 4 inch diameter</v>
      </c>
      <c r="C3565" s="543"/>
      <c r="D3565" s="57" t="str">
        <f>IF('SOW Units'!E99="","",'SOW Units'!E99)</f>
        <v>Per Foot</v>
      </c>
      <c r="E3565" s="82">
        <f>'SOW Units'!P99</f>
        <v>0</v>
      </c>
      <c r="F3565" s="34">
        <f>'SOW Units'!G99</f>
        <v>24</v>
      </c>
      <c r="G3565" s="244">
        <f t="shared" si="776"/>
        <v>0</v>
      </c>
      <c r="H3565" s="85">
        <v>0</v>
      </c>
      <c r="I3565" s="360">
        <f t="shared" si="777"/>
        <v>0</v>
      </c>
      <c r="J3565" s="89">
        <v>0</v>
      </c>
      <c r="K3565" s="244">
        <f t="shared" si="773"/>
        <v>0</v>
      </c>
      <c r="L3565" s="93">
        <f t="shared" si="778"/>
        <v>0</v>
      </c>
      <c r="M3565" s="375">
        <f t="shared" si="779"/>
        <v>0</v>
      </c>
      <c r="N3565" s="225" t="b">
        <f t="shared" si="770"/>
        <v>0</v>
      </c>
      <c r="O3565" s="36"/>
      <c r="P3565" s="36"/>
      <c r="Q3565" s="36"/>
      <c r="R3565" s="36"/>
    </row>
    <row r="3566" spans="1:18" s="8" customFormat="1" ht="16.5" hidden="1" customHeight="1" x14ac:dyDescent="0.35">
      <c r="A3566" s="122" t="str">
        <f>'SOW Units'!B100</f>
        <v>7-3.</v>
      </c>
      <c r="B3566" s="542" t="str">
        <f>IF('SOW Units'!C100="","",'SOW Units'!C100)</f>
        <v>Grout and Abandon Well, &gt; 4 to 6 inch diameter</v>
      </c>
      <c r="C3566" s="543"/>
      <c r="D3566" s="57" t="str">
        <f>IF('SOW Units'!E100="","",'SOW Units'!E100)</f>
        <v>Per Foot</v>
      </c>
      <c r="E3566" s="82">
        <f>'SOW Units'!P100</f>
        <v>0</v>
      </c>
      <c r="F3566" s="34">
        <f>'SOW Units'!G100</f>
        <v>27.56</v>
      </c>
      <c r="G3566" s="244">
        <f t="shared" si="776"/>
        <v>0</v>
      </c>
      <c r="H3566" s="85">
        <v>0</v>
      </c>
      <c r="I3566" s="360">
        <f t="shared" si="777"/>
        <v>0</v>
      </c>
      <c r="J3566" s="89">
        <v>0</v>
      </c>
      <c r="K3566" s="244">
        <f t="shared" si="773"/>
        <v>0</v>
      </c>
      <c r="L3566" s="93">
        <f t="shared" si="778"/>
        <v>0</v>
      </c>
      <c r="M3566" s="375">
        <f t="shared" si="779"/>
        <v>0</v>
      </c>
      <c r="N3566" s="225" t="b">
        <f t="shared" si="770"/>
        <v>0</v>
      </c>
      <c r="O3566" s="36"/>
      <c r="P3566" s="36"/>
      <c r="Q3566" s="36"/>
      <c r="R3566" s="36"/>
    </row>
    <row r="3567" spans="1:18" s="8" customFormat="1" ht="16.5" hidden="1" customHeight="1" x14ac:dyDescent="0.35">
      <c r="A3567" s="122" t="str">
        <f>'SOW Units'!B101</f>
        <v>7-4.</v>
      </c>
      <c r="B3567" s="542" t="str">
        <f>IF('SOW Units'!C101="","",'SOW Units'!C101)</f>
        <v>Grout and Abandon Well, &gt; 6 inch diameter</v>
      </c>
      <c r="C3567" s="543"/>
      <c r="D3567" s="57" t="str">
        <f>IF('SOW Units'!E101="","",'SOW Units'!E101)</f>
        <v>Per Foot</v>
      </c>
      <c r="E3567" s="82">
        <f>'SOW Units'!P101</f>
        <v>0</v>
      </c>
      <c r="F3567" s="34">
        <f>'SOW Units'!G101</f>
        <v>28.66</v>
      </c>
      <c r="G3567" s="244">
        <f t="shared" si="776"/>
        <v>0</v>
      </c>
      <c r="H3567" s="85">
        <v>0</v>
      </c>
      <c r="I3567" s="360">
        <f t="shared" si="777"/>
        <v>0</v>
      </c>
      <c r="J3567" s="89">
        <v>0</v>
      </c>
      <c r="K3567" s="244">
        <f t="shared" si="773"/>
        <v>0</v>
      </c>
      <c r="L3567" s="93">
        <f t="shared" si="778"/>
        <v>0</v>
      </c>
      <c r="M3567" s="375">
        <f t="shared" si="779"/>
        <v>0</v>
      </c>
      <c r="N3567" s="225" t="b">
        <f t="shared" si="770"/>
        <v>0</v>
      </c>
      <c r="O3567" s="36"/>
      <c r="P3567" s="36"/>
      <c r="Q3567" s="36"/>
      <c r="R3567" s="36"/>
    </row>
    <row r="3568" spans="1:18" s="8" customFormat="1" ht="16.5" hidden="1" customHeight="1" x14ac:dyDescent="0.35">
      <c r="A3568" s="122" t="str">
        <f>'SOW Units'!B102</f>
        <v>7-5.</v>
      </c>
      <c r="B3568" s="542" t="str">
        <f>IF('SOW Units'!C102="","",'SOW Units'!C102)</f>
        <v>Removal of Well Vault - 2 x 2 x 2 foot</v>
      </c>
      <c r="C3568" s="543"/>
      <c r="D3568" s="57" t="str">
        <f>IF('SOW Units'!E102="","",'SOW Units'!E102)</f>
        <v>Per Vault</v>
      </c>
      <c r="E3568" s="82">
        <f>'SOW Units'!P102</f>
        <v>0</v>
      </c>
      <c r="F3568" s="34">
        <f>'SOW Units'!G102</f>
        <v>364.64</v>
      </c>
      <c r="G3568" s="244">
        <f t="shared" si="776"/>
        <v>0</v>
      </c>
      <c r="H3568" s="85">
        <v>0</v>
      </c>
      <c r="I3568" s="360">
        <f t="shared" si="777"/>
        <v>0</v>
      </c>
      <c r="J3568" s="89">
        <v>0</v>
      </c>
      <c r="K3568" s="244">
        <f t="shared" si="773"/>
        <v>0</v>
      </c>
      <c r="L3568" s="93">
        <f t="shared" si="778"/>
        <v>0</v>
      </c>
      <c r="M3568" s="375">
        <f t="shared" si="779"/>
        <v>0</v>
      </c>
      <c r="N3568" s="225" t="b">
        <f t="shared" si="770"/>
        <v>0</v>
      </c>
      <c r="O3568" s="36"/>
      <c r="P3568" s="36"/>
      <c r="Q3568" s="36"/>
      <c r="R3568" s="36"/>
    </row>
    <row r="3569" spans="1:18" s="9" customFormat="1" ht="16.5" hidden="1" customHeight="1" x14ac:dyDescent="0.35">
      <c r="A3569" s="122" t="str">
        <f>'SOW Units'!B103</f>
        <v>7-6.</v>
      </c>
      <c r="B3569" s="542" t="str">
        <f>IF('SOW Units'!C103="","",'SOW Units'!C103)</f>
        <v>Removal of Well Vault - 4 x 4 x 2 foot</v>
      </c>
      <c r="C3569" s="543"/>
      <c r="D3569" s="57" t="str">
        <f>IF('SOW Units'!E103="","",'SOW Units'!E103)</f>
        <v>Per Vault</v>
      </c>
      <c r="E3569" s="82">
        <f>'SOW Units'!P103</f>
        <v>0</v>
      </c>
      <c r="F3569" s="34">
        <f>'SOW Units'!G103</f>
        <v>607.75</v>
      </c>
      <c r="G3569" s="244">
        <f t="shared" si="776"/>
        <v>0</v>
      </c>
      <c r="H3569" s="85">
        <v>0</v>
      </c>
      <c r="I3569" s="360">
        <f t="shared" si="777"/>
        <v>0</v>
      </c>
      <c r="J3569" s="89">
        <v>0</v>
      </c>
      <c r="K3569" s="244">
        <f t="shared" si="773"/>
        <v>0</v>
      </c>
      <c r="L3569" s="93">
        <f t="shared" si="778"/>
        <v>0</v>
      </c>
      <c r="M3569" s="375">
        <f t="shared" si="779"/>
        <v>0</v>
      </c>
      <c r="N3569" s="225" t="b">
        <f t="shared" si="770"/>
        <v>0</v>
      </c>
      <c r="O3569" s="45"/>
      <c r="P3569" s="45"/>
      <c r="Q3569" s="45"/>
      <c r="R3569" s="45"/>
    </row>
    <row r="3570" spans="1:18" s="8" customFormat="1" ht="16.5" hidden="1" customHeight="1" x14ac:dyDescent="0.35">
      <c r="A3570" s="122" t="str">
        <f>'SOW Units'!B104</f>
        <v>7-7.</v>
      </c>
      <c r="B3570" s="542" t="str">
        <f>IF('SOW Units'!C104="","",'SOW Units'!C104)</f>
        <v>Removal of Well Pad and Manhole</v>
      </c>
      <c r="C3570" s="543"/>
      <c r="D3570" s="57" t="str">
        <f>IF('SOW Units'!E104="","",'SOW Units'!E104)</f>
        <v xml:space="preserve">Per Well </v>
      </c>
      <c r="E3570" s="82">
        <f>'SOW Units'!P104</f>
        <v>0</v>
      </c>
      <c r="F3570" s="34">
        <f>'SOW Units'!G104</f>
        <v>171.99</v>
      </c>
      <c r="G3570" s="244">
        <f t="shared" si="776"/>
        <v>0</v>
      </c>
      <c r="H3570" s="85">
        <v>0</v>
      </c>
      <c r="I3570" s="360">
        <f t="shared" si="777"/>
        <v>0</v>
      </c>
      <c r="J3570" s="89">
        <v>0</v>
      </c>
      <c r="K3570" s="244">
        <f t="shared" si="773"/>
        <v>0</v>
      </c>
      <c r="L3570" s="93">
        <f t="shared" si="778"/>
        <v>0</v>
      </c>
      <c r="M3570" s="375">
        <f t="shared" si="779"/>
        <v>0</v>
      </c>
      <c r="N3570" s="225" t="b">
        <f t="shared" si="770"/>
        <v>0</v>
      </c>
      <c r="O3570" s="36"/>
      <c r="P3570" s="36"/>
      <c r="Q3570" s="36"/>
      <c r="R3570" s="36"/>
    </row>
    <row r="3571" spans="1:18" s="8" customFormat="1" ht="17.25" hidden="1" customHeight="1" x14ac:dyDescent="0.35">
      <c r="A3571" s="253" t="str">
        <f>'SOW Units'!B105</f>
        <v>8.</v>
      </c>
      <c r="B3571" s="560" t="str">
        <f>IF('SOW Units'!C105="","",'SOW Units'!C105)</f>
        <v>SAMPLE COLLECTION AND FIELD TESTING</v>
      </c>
      <c r="C3571" s="561"/>
      <c r="D3571" s="206" t="str">
        <f>IF('SOW Units'!E105="","",'SOW Units'!E105)</f>
        <v/>
      </c>
      <c r="E3571" s="207"/>
      <c r="F3571" s="194"/>
      <c r="G3571" s="243"/>
      <c r="H3571" s="208"/>
      <c r="I3571" s="359"/>
      <c r="J3571" s="196"/>
      <c r="K3571" s="243"/>
      <c r="L3571" s="209"/>
      <c r="M3571" s="374"/>
      <c r="N3571" s="225" t="b">
        <f t="shared" si="770"/>
        <v>0</v>
      </c>
      <c r="O3571" s="36"/>
      <c r="P3571" s="36"/>
      <c r="Q3571" s="36"/>
      <c r="R3571" s="36"/>
    </row>
    <row r="3572" spans="1:18" s="8" customFormat="1" ht="16.5" hidden="1" customHeight="1" x14ac:dyDescent="0.35">
      <c r="A3572" s="122" t="str">
        <f>'SOW Units'!B106</f>
        <v>8-1.</v>
      </c>
      <c r="B3572" s="542" t="str">
        <f>IF('SOW Units'!C106="","",'SOW Units'!C106)</f>
        <v>Monitoring Well Sampling with Water Level, ≤ 100 foot depth</v>
      </c>
      <c r="C3572" s="543"/>
      <c r="D3572" s="57" t="str">
        <f>IF('SOW Units'!E106="","",'SOW Units'!E106)</f>
        <v xml:space="preserve">Per Well </v>
      </c>
      <c r="E3572" s="82">
        <f>'SOW Units'!P106</f>
        <v>0</v>
      </c>
      <c r="F3572" s="34">
        <f>'SOW Units'!G106</f>
        <v>255</v>
      </c>
      <c r="G3572" s="244">
        <f t="shared" ref="G3572:G3585" si="780">$F3572*E3572</f>
        <v>0</v>
      </c>
      <c r="H3572" s="85">
        <v>0</v>
      </c>
      <c r="I3572" s="360">
        <f t="shared" ref="I3572:I3585" si="781">H3572*F3572</f>
        <v>0</v>
      </c>
      <c r="J3572" s="89">
        <v>0</v>
      </c>
      <c r="K3572" s="244">
        <f t="shared" si="773"/>
        <v>0</v>
      </c>
      <c r="L3572" s="93">
        <f t="shared" ref="L3572:L3585" si="782">E3572-H3572-J3572</f>
        <v>0</v>
      </c>
      <c r="M3572" s="375">
        <f t="shared" ref="M3572:M3585" si="783">G3572-I3572-K3572</f>
        <v>0</v>
      </c>
      <c r="N3572" s="225" t="b">
        <f t="shared" si="770"/>
        <v>0</v>
      </c>
      <c r="O3572" s="36"/>
      <c r="P3572" s="36"/>
      <c r="Q3572" s="36"/>
      <c r="R3572" s="36"/>
    </row>
    <row r="3573" spans="1:18" s="8" customFormat="1" ht="16.5" hidden="1" customHeight="1" x14ac:dyDescent="0.35">
      <c r="A3573" s="122" t="str">
        <f>'SOW Units'!B107</f>
        <v>8-2.</v>
      </c>
      <c r="B3573" s="542" t="str">
        <f>IF('SOW Units'!C107="","",'SOW Units'!C107)</f>
        <v>Monitoring Well Sampling with Water Level, &gt; 100 foot depth</v>
      </c>
      <c r="C3573" s="543"/>
      <c r="D3573" s="57" t="str">
        <f>IF('SOW Units'!E107="","",'SOW Units'!E107)</f>
        <v xml:space="preserve">Per Well </v>
      </c>
      <c r="E3573" s="82">
        <f>'SOW Units'!P107</f>
        <v>0</v>
      </c>
      <c r="F3573" s="34">
        <f>'SOW Units'!G107</f>
        <v>262.5</v>
      </c>
      <c r="G3573" s="244">
        <f t="shared" si="780"/>
        <v>0</v>
      </c>
      <c r="H3573" s="85">
        <v>0</v>
      </c>
      <c r="I3573" s="360">
        <f t="shared" si="781"/>
        <v>0</v>
      </c>
      <c r="J3573" s="89">
        <v>0</v>
      </c>
      <c r="K3573" s="244">
        <f t="shared" si="773"/>
        <v>0</v>
      </c>
      <c r="L3573" s="93">
        <f t="shared" si="782"/>
        <v>0</v>
      </c>
      <c r="M3573" s="375">
        <f t="shared" si="783"/>
        <v>0</v>
      </c>
      <c r="N3573" s="225" t="b">
        <f t="shared" si="770"/>
        <v>0</v>
      </c>
      <c r="O3573" s="36"/>
      <c r="P3573" s="36"/>
      <c r="Q3573" s="36"/>
      <c r="R3573" s="36"/>
    </row>
    <row r="3574" spans="1:18" s="8" customFormat="1" ht="16.5" hidden="1" customHeight="1" x14ac:dyDescent="0.35">
      <c r="A3574" s="122" t="str">
        <f>'SOW Units'!B108</f>
        <v>8-3.</v>
      </c>
      <c r="B3574" s="542" t="str">
        <f>IF('SOW Units'!C108="","",'SOW Units'!C108)</f>
        <v>Domestic Water Well Sampling</v>
      </c>
      <c r="C3574" s="543"/>
      <c r="D3574" s="57" t="str">
        <f>IF('SOW Units'!E108="","",'SOW Units'!E108)</f>
        <v xml:space="preserve">Per Well </v>
      </c>
      <c r="E3574" s="82">
        <f>'SOW Units'!P108</f>
        <v>0</v>
      </c>
      <c r="F3574" s="34">
        <f>'SOW Units'!G108</f>
        <v>110.25</v>
      </c>
      <c r="G3574" s="244">
        <f t="shared" si="780"/>
        <v>0</v>
      </c>
      <c r="H3574" s="85">
        <v>0</v>
      </c>
      <c r="I3574" s="360">
        <f t="shared" si="781"/>
        <v>0</v>
      </c>
      <c r="J3574" s="89">
        <v>0</v>
      </c>
      <c r="K3574" s="244">
        <f t="shared" si="773"/>
        <v>0</v>
      </c>
      <c r="L3574" s="93">
        <f t="shared" si="782"/>
        <v>0</v>
      </c>
      <c r="M3574" s="375">
        <f t="shared" si="783"/>
        <v>0</v>
      </c>
      <c r="N3574" s="225" t="b">
        <f t="shared" si="770"/>
        <v>0</v>
      </c>
      <c r="O3574" s="36"/>
      <c r="P3574" s="36"/>
      <c r="Q3574" s="36"/>
      <c r="R3574" s="36"/>
    </row>
    <row r="3575" spans="1:18" s="8" customFormat="1" ht="16.5" hidden="1" customHeight="1" x14ac:dyDescent="0.35">
      <c r="A3575" s="122" t="str">
        <f>'SOW Units'!B109</f>
        <v>8-4.</v>
      </c>
      <c r="B3575" s="542" t="str">
        <f>IF('SOW Units'!C109="","",'SOW Units'!C109)</f>
        <v xml:space="preserve">Other Water Sampling </v>
      </c>
      <c r="C3575" s="543"/>
      <c r="D3575" s="57" t="str">
        <f>IF('SOW Units'!E109="","",'SOW Units'!E109)</f>
        <v>Per Sample</v>
      </c>
      <c r="E3575" s="82">
        <f>'SOW Units'!P109</f>
        <v>0</v>
      </c>
      <c r="F3575" s="34">
        <f>'SOW Units'!G109</f>
        <v>125</v>
      </c>
      <c r="G3575" s="244">
        <f t="shared" si="780"/>
        <v>0</v>
      </c>
      <c r="H3575" s="85">
        <v>0</v>
      </c>
      <c r="I3575" s="360">
        <f t="shared" si="781"/>
        <v>0</v>
      </c>
      <c r="J3575" s="89">
        <v>0</v>
      </c>
      <c r="K3575" s="244">
        <f t="shared" si="773"/>
        <v>0</v>
      </c>
      <c r="L3575" s="93">
        <f t="shared" si="782"/>
        <v>0</v>
      </c>
      <c r="M3575" s="375">
        <f t="shared" si="783"/>
        <v>0</v>
      </c>
      <c r="N3575" s="225" t="b">
        <f t="shared" si="770"/>
        <v>0</v>
      </c>
      <c r="O3575" s="36"/>
      <c r="P3575" s="36"/>
      <c r="Q3575" s="36"/>
      <c r="R3575" s="36"/>
    </row>
    <row r="3576" spans="1:18" s="8" customFormat="1" ht="16.5" hidden="1" customHeight="1" x14ac:dyDescent="0.35">
      <c r="A3576" s="122" t="str">
        <f>'SOW Units'!B110</f>
        <v>8-5.</v>
      </c>
      <c r="B3576" s="542" t="str">
        <f>IF('SOW Units'!C110="","",'SOW Units'!C110)</f>
        <v>Free Product Sample Collection</v>
      </c>
      <c r="C3576" s="543"/>
      <c r="D3576" s="57" t="str">
        <f>IF('SOW Units'!E110="","",'SOW Units'!E110)</f>
        <v>Per Sample</v>
      </c>
      <c r="E3576" s="82">
        <f>'SOW Units'!P110</f>
        <v>0</v>
      </c>
      <c r="F3576" s="34">
        <f>'SOW Units'!G110</f>
        <v>84</v>
      </c>
      <c r="G3576" s="244">
        <f t="shared" si="780"/>
        <v>0</v>
      </c>
      <c r="H3576" s="85">
        <v>0</v>
      </c>
      <c r="I3576" s="360">
        <f t="shared" si="781"/>
        <v>0</v>
      </c>
      <c r="J3576" s="89">
        <v>0</v>
      </c>
      <c r="K3576" s="244">
        <f t="shared" si="773"/>
        <v>0</v>
      </c>
      <c r="L3576" s="93">
        <f t="shared" si="782"/>
        <v>0</v>
      </c>
      <c r="M3576" s="375">
        <f t="shared" si="783"/>
        <v>0</v>
      </c>
      <c r="N3576" s="225" t="b">
        <f t="shared" si="770"/>
        <v>0</v>
      </c>
      <c r="O3576" s="36"/>
      <c r="P3576" s="36"/>
      <c r="Q3576" s="36"/>
      <c r="R3576" s="36"/>
    </row>
    <row r="3577" spans="1:18" s="8" customFormat="1" ht="16.5" hidden="1" customHeight="1" x14ac:dyDescent="0.35">
      <c r="A3577" s="122" t="str">
        <f>'SOW Units'!B111</f>
        <v>8-6.</v>
      </c>
      <c r="B3577" s="542" t="str">
        <f>IF('SOW Units'!C111="","",'SOW Units'!C111)</f>
        <v>Soil/Sediment Sample Collection</v>
      </c>
      <c r="C3577" s="543"/>
      <c r="D3577" s="57" t="str">
        <f>IF('SOW Units'!E111="","",'SOW Units'!E111)</f>
        <v>Per Sample</v>
      </c>
      <c r="E3577" s="82">
        <f>'SOW Units'!P111</f>
        <v>0</v>
      </c>
      <c r="F3577" s="34">
        <f>'SOW Units'!G111</f>
        <v>130</v>
      </c>
      <c r="G3577" s="244">
        <f t="shared" si="780"/>
        <v>0</v>
      </c>
      <c r="H3577" s="85">
        <v>0</v>
      </c>
      <c r="I3577" s="360">
        <f t="shared" si="781"/>
        <v>0</v>
      </c>
      <c r="J3577" s="89">
        <v>0</v>
      </c>
      <c r="K3577" s="244">
        <f t="shared" si="773"/>
        <v>0</v>
      </c>
      <c r="L3577" s="93">
        <f t="shared" si="782"/>
        <v>0</v>
      </c>
      <c r="M3577" s="375">
        <f t="shared" si="783"/>
        <v>0</v>
      </c>
      <c r="N3577" s="225" t="b">
        <f t="shared" si="770"/>
        <v>0</v>
      </c>
      <c r="O3577" s="36"/>
      <c r="P3577" s="36"/>
      <c r="Q3577" s="36"/>
      <c r="R3577" s="36"/>
    </row>
    <row r="3578" spans="1:18" s="8" customFormat="1" ht="16.5" hidden="1" customHeight="1" x14ac:dyDescent="0.35">
      <c r="A3578" s="122" t="str">
        <f>'SOW Units'!B112</f>
        <v>8-7.</v>
      </c>
      <c r="B3578" s="542" t="str">
        <f>IF('SOW Units'!C112="","",'SOW Units'!C112)</f>
        <v xml:space="preserve">Water Level or Free Product Gauging </v>
      </c>
      <c r="C3578" s="543"/>
      <c r="D3578" s="57" t="str">
        <f>IF('SOW Units'!E112="","",'SOW Units'!E112)</f>
        <v xml:space="preserve">Per Well </v>
      </c>
      <c r="E3578" s="82">
        <f>'SOW Units'!P112</f>
        <v>0</v>
      </c>
      <c r="F3578" s="34">
        <f>'SOW Units'!G112</f>
        <v>23.15</v>
      </c>
      <c r="G3578" s="244">
        <f t="shared" si="780"/>
        <v>0</v>
      </c>
      <c r="H3578" s="85">
        <v>0</v>
      </c>
      <c r="I3578" s="360">
        <f t="shared" si="781"/>
        <v>0</v>
      </c>
      <c r="J3578" s="89">
        <v>0</v>
      </c>
      <c r="K3578" s="244">
        <f t="shared" si="773"/>
        <v>0</v>
      </c>
      <c r="L3578" s="93">
        <f t="shared" si="782"/>
        <v>0</v>
      </c>
      <c r="M3578" s="375">
        <f t="shared" si="783"/>
        <v>0</v>
      </c>
      <c r="N3578" s="225" t="b">
        <f t="shared" si="770"/>
        <v>0</v>
      </c>
      <c r="O3578" s="36"/>
      <c r="P3578" s="36"/>
      <c r="Q3578" s="36"/>
      <c r="R3578" s="36"/>
    </row>
    <row r="3579" spans="1:18" s="8" customFormat="1" ht="16.5" hidden="1" customHeight="1" x14ac:dyDescent="0.35">
      <c r="A3579" s="122" t="str">
        <f>'SOW Units'!B113</f>
        <v>8-8.</v>
      </c>
      <c r="B3579" s="542" t="str">
        <f>IF('SOW Units'!C113="","",'SOW Units'!C113)</f>
        <v xml:space="preserve">Free Product Gauging &amp; Bailing </v>
      </c>
      <c r="C3579" s="543"/>
      <c r="D3579" s="57" t="str">
        <f>IF('SOW Units'!E113="","",'SOW Units'!E113)</f>
        <v xml:space="preserve">Per Well </v>
      </c>
      <c r="E3579" s="82">
        <f>'SOW Units'!P113</f>
        <v>0</v>
      </c>
      <c r="F3579" s="34">
        <f>'SOW Units'!G113</f>
        <v>57.87</v>
      </c>
      <c r="G3579" s="244">
        <f t="shared" si="780"/>
        <v>0</v>
      </c>
      <c r="H3579" s="85">
        <v>0</v>
      </c>
      <c r="I3579" s="360">
        <f t="shared" si="781"/>
        <v>0</v>
      </c>
      <c r="J3579" s="89">
        <v>0</v>
      </c>
      <c r="K3579" s="244">
        <f t="shared" si="773"/>
        <v>0</v>
      </c>
      <c r="L3579" s="93">
        <f t="shared" si="782"/>
        <v>0</v>
      </c>
      <c r="M3579" s="375">
        <f t="shared" si="783"/>
        <v>0</v>
      </c>
      <c r="N3579" s="225" t="b">
        <f t="shared" si="770"/>
        <v>0</v>
      </c>
      <c r="O3579" s="36"/>
      <c r="P3579" s="36"/>
      <c r="Q3579" s="36"/>
      <c r="R3579" s="36"/>
    </row>
    <row r="3580" spans="1:18" s="8" customFormat="1" ht="32.25" hidden="1" customHeight="1" x14ac:dyDescent="0.35">
      <c r="A3580" s="122" t="str">
        <f>'SOW Units'!B114</f>
        <v>8-9.</v>
      </c>
      <c r="B3580" s="542" t="str">
        <f>IF('SOW Units'!C114="","",'SOW Units'!C114)</f>
        <v>Vapor/Ambient Air Sample Collection - Passive Dosimeter, Sorbent Tube, TedlarTM Bag (or Equivalent)</v>
      </c>
      <c r="C3580" s="543"/>
      <c r="D3580" s="57" t="str">
        <f>IF('SOW Units'!E114="","",'SOW Units'!E114)</f>
        <v>Per Sample</v>
      </c>
      <c r="E3580" s="82">
        <f>'SOW Units'!P114</f>
        <v>0</v>
      </c>
      <c r="F3580" s="34">
        <f>'SOW Units'!G114</f>
        <v>80</v>
      </c>
      <c r="G3580" s="244">
        <f t="shared" si="780"/>
        <v>0</v>
      </c>
      <c r="H3580" s="85">
        <v>0</v>
      </c>
      <c r="I3580" s="360">
        <f t="shared" si="781"/>
        <v>0</v>
      </c>
      <c r="J3580" s="89">
        <v>0</v>
      </c>
      <c r="K3580" s="244">
        <f t="shared" si="773"/>
        <v>0</v>
      </c>
      <c r="L3580" s="93">
        <f t="shared" si="782"/>
        <v>0</v>
      </c>
      <c r="M3580" s="375">
        <f t="shared" si="783"/>
        <v>0</v>
      </c>
      <c r="N3580" s="225" t="b">
        <f t="shared" si="770"/>
        <v>0</v>
      </c>
      <c r="O3580" s="36"/>
      <c r="P3580" s="36"/>
      <c r="Q3580" s="36"/>
      <c r="R3580" s="36"/>
    </row>
    <row r="3581" spans="1:18" s="8" customFormat="1" ht="16.5" hidden="1" customHeight="1" x14ac:dyDescent="0.35">
      <c r="A3581" s="122" t="str">
        <f>'SOW Units'!B115</f>
        <v>8-10.</v>
      </c>
      <c r="B3581" s="542" t="str">
        <f>IF('SOW Units'!C115="","",'SOW Units'!C115)</f>
        <v>Vapor/Ambient Air Sample Collection - SUMMATM Canister (or equivalent)</v>
      </c>
      <c r="C3581" s="543"/>
      <c r="D3581" s="57" t="str">
        <f>IF('SOW Units'!E115="","",'SOW Units'!E115)</f>
        <v>Per Sample</v>
      </c>
      <c r="E3581" s="82">
        <f>'SOW Units'!P115</f>
        <v>0</v>
      </c>
      <c r="F3581" s="34">
        <f>'SOW Units'!G115</f>
        <v>125</v>
      </c>
      <c r="G3581" s="244">
        <f t="shared" si="780"/>
        <v>0</v>
      </c>
      <c r="H3581" s="85">
        <v>0</v>
      </c>
      <c r="I3581" s="360">
        <f t="shared" si="781"/>
        <v>0</v>
      </c>
      <c r="J3581" s="89">
        <v>0</v>
      </c>
      <c r="K3581" s="244">
        <f t="shared" si="773"/>
        <v>0</v>
      </c>
      <c r="L3581" s="93">
        <f t="shared" si="782"/>
        <v>0</v>
      </c>
      <c r="M3581" s="375">
        <f t="shared" si="783"/>
        <v>0</v>
      </c>
      <c r="N3581" s="225" t="b">
        <f t="shared" si="770"/>
        <v>0</v>
      </c>
      <c r="O3581" s="36"/>
      <c r="P3581" s="36"/>
      <c r="Q3581" s="36"/>
      <c r="R3581" s="36"/>
    </row>
    <row r="3582" spans="1:18" s="8" customFormat="1" ht="16.5" hidden="1" customHeight="1" x14ac:dyDescent="0.35">
      <c r="A3582" s="122" t="str">
        <f>'SOW Units'!B116</f>
        <v>8-11.</v>
      </c>
      <c r="B3582" s="542" t="str">
        <f>IF('SOW Units'!C116="","",'SOW Units'!C116)</f>
        <v>Electronic Data Deliverables (EDD)</v>
      </c>
      <c r="C3582" s="543"/>
      <c r="D3582" s="252" t="str">
        <f>IF('SOW Units'!E116="","",'SOW Units'!E116)</f>
        <v>Per Sampling Event</v>
      </c>
      <c r="E3582" s="82">
        <f>'SOW Units'!P116</f>
        <v>0</v>
      </c>
      <c r="F3582" s="34">
        <f>'SOW Units'!G116</f>
        <v>65.62</v>
      </c>
      <c r="G3582" s="244">
        <f t="shared" si="780"/>
        <v>0</v>
      </c>
      <c r="H3582" s="85">
        <v>0</v>
      </c>
      <c r="I3582" s="360">
        <f t="shared" si="781"/>
        <v>0</v>
      </c>
      <c r="J3582" s="89">
        <v>0</v>
      </c>
      <c r="K3582" s="244">
        <f t="shared" si="773"/>
        <v>0</v>
      </c>
      <c r="L3582" s="93">
        <f t="shared" si="782"/>
        <v>0</v>
      </c>
      <c r="M3582" s="375">
        <f t="shared" si="783"/>
        <v>0</v>
      </c>
      <c r="N3582" s="225" t="b">
        <f t="shared" si="770"/>
        <v>0</v>
      </c>
      <c r="O3582" s="36"/>
      <c r="P3582" s="36"/>
      <c r="Q3582" s="36"/>
      <c r="R3582" s="36"/>
    </row>
    <row r="3583" spans="1:18" s="8" customFormat="1" ht="16.5" hidden="1" customHeight="1" x14ac:dyDescent="0.35">
      <c r="A3583" s="122" t="str">
        <f>'SOW Units'!B117</f>
        <v>8-12.</v>
      </c>
      <c r="B3583" s="542" t="str">
        <f>IF('SOW Units'!C117="","",'SOW Units'!C117)</f>
        <v>Survey Latitude/Longitude of Existing Monitor Wells</v>
      </c>
      <c r="C3583" s="543"/>
      <c r="D3583" s="57" t="str">
        <f>IF('SOW Units'!E117="","",'SOW Units'!E117)</f>
        <v xml:space="preserve">Per Well </v>
      </c>
      <c r="E3583" s="82">
        <f>'SOW Units'!P117</f>
        <v>0</v>
      </c>
      <c r="F3583" s="34">
        <f>'SOW Units'!G117</f>
        <v>30.37</v>
      </c>
      <c r="G3583" s="244">
        <f t="shared" si="780"/>
        <v>0</v>
      </c>
      <c r="H3583" s="85">
        <v>0</v>
      </c>
      <c r="I3583" s="360">
        <f t="shared" si="781"/>
        <v>0</v>
      </c>
      <c r="J3583" s="89">
        <v>0</v>
      </c>
      <c r="K3583" s="244">
        <f t="shared" si="773"/>
        <v>0</v>
      </c>
      <c r="L3583" s="93">
        <f t="shared" si="782"/>
        <v>0</v>
      </c>
      <c r="M3583" s="375">
        <f t="shared" si="783"/>
        <v>0</v>
      </c>
      <c r="N3583" s="225" t="b">
        <f t="shared" si="770"/>
        <v>0</v>
      </c>
      <c r="O3583" s="36"/>
      <c r="P3583" s="36"/>
      <c r="Q3583" s="36"/>
      <c r="R3583" s="36"/>
    </row>
    <row r="3584" spans="1:18" s="8" customFormat="1" ht="16.5" hidden="1" customHeight="1" x14ac:dyDescent="0.35">
      <c r="A3584" s="122" t="str">
        <f>'SOW Units'!B118</f>
        <v>8-13.</v>
      </c>
      <c r="B3584" s="542" t="str">
        <f>IF('SOW Units'!C118="","",'SOW Units'!C118)</f>
        <v>Survey Latitude/Longitude of New Monitor Wells</v>
      </c>
      <c r="C3584" s="543"/>
      <c r="D3584" s="57" t="str">
        <f>IF('SOW Units'!E118="","",'SOW Units'!E118)</f>
        <v xml:space="preserve">Per Well </v>
      </c>
      <c r="E3584" s="82">
        <f>'SOW Units'!P118</f>
        <v>0</v>
      </c>
      <c r="F3584" s="34">
        <f>'SOW Units'!G118</f>
        <v>30.37</v>
      </c>
      <c r="G3584" s="244">
        <f t="shared" si="780"/>
        <v>0</v>
      </c>
      <c r="H3584" s="85">
        <v>0</v>
      </c>
      <c r="I3584" s="360">
        <f t="shared" si="781"/>
        <v>0</v>
      </c>
      <c r="J3584" s="89">
        <v>0</v>
      </c>
      <c r="K3584" s="244">
        <f t="shared" si="773"/>
        <v>0</v>
      </c>
      <c r="L3584" s="93">
        <f t="shared" si="782"/>
        <v>0</v>
      </c>
      <c r="M3584" s="375">
        <f t="shared" si="783"/>
        <v>0</v>
      </c>
      <c r="N3584" s="225" t="b">
        <f t="shared" si="770"/>
        <v>0</v>
      </c>
      <c r="O3584" s="36"/>
      <c r="P3584" s="36"/>
      <c r="Q3584" s="36"/>
      <c r="R3584" s="36"/>
    </row>
    <row r="3585" spans="1:18" s="8" customFormat="1" ht="46.5" hidden="1" customHeight="1" x14ac:dyDescent="0.35">
      <c r="A3585" s="122" t="str">
        <f>'SOW Units'!B119</f>
        <v>8-14.</v>
      </c>
      <c r="B3585" s="542" t="str">
        <f>IF('SOW Units'!C119="","",'SOW Units'!C119)</f>
        <v>Encore (25 gram) for SPLP Soil Sample Collection:  [Per Encore].  The cost will include the 25 gram Encore samples submitted to the laboratory for SPLP testing and the 25 gram Encore samples collected in the field but not submitted to the laboratory for testing (discarded).</v>
      </c>
      <c r="C3585" s="550"/>
      <c r="D3585" s="58" t="str">
        <f>IF('SOW Units'!E119="","",'SOW Units'!E119)</f>
        <v>Per Sample</v>
      </c>
      <c r="E3585" s="82">
        <f>'SOW Units'!P119</f>
        <v>0</v>
      </c>
      <c r="F3585" s="34">
        <f>'SOW Units'!G119</f>
        <v>19.68</v>
      </c>
      <c r="G3585" s="35">
        <f t="shared" si="780"/>
        <v>0</v>
      </c>
      <c r="H3585" s="85">
        <v>0</v>
      </c>
      <c r="I3585" s="361">
        <f t="shared" si="781"/>
        <v>0</v>
      </c>
      <c r="J3585" s="89">
        <v>0</v>
      </c>
      <c r="K3585" s="35">
        <f t="shared" si="773"/>
        <v>0</v>
      </c>
      <c r="L3585" s="93">
        <f t="shared" si="782"/>
        <v>0</v>
      </c>
      <c r="M3585" s="375">
        <f t="shared" si="783"/>
        <v>0</v>
      </c>
      <c r="N3585" s="225" t="b">
        <f t="shared" si="770"/>
        <v>0</v>
      </c>
      <c r="O3585" s="36"/>
      <c r="P3585" s="36"/>
      <c r="Q3585" s="36"/>
      <c r="R3585" s="36"/>
    </row>
    <row r="3586" spans="1:18" s="8" customFormat="1" ht="17.25" hidden="1" customHeight="1" x14ac:dyDescent="0.35">
      <c r="A3586" s="253" t="str">
        <f>'SOW Units'!B120</f>
        <v>9.</v>
      </c>
      <c r="B3586" s="560" t="str">
        <f>IF('SOW Units'!C120="","",'SOW Units'!C120)</f>
        <v xml:space="preserve">LABORATORY ANALYSIS  </v>
      </c>
      <c r="C3586" s="561"/>
      <c r="D3586" s="206" t="str">
        <f>IF('SOW Units'!E120="","",'SOW Units'!E120)</f>
        <v/>
      </c>
      <c r="E3586" s="207"/>
      <c r="F3586" s="194"/>
      <c r="G3586" s="243"/>
      <c r="H3586" s="208"/>
      <c r="I3586" s="359"/>
      <c r="J3586" s="196"/>
      <c r="K3586" s="243"/>
      <c r="L3586" s="209"/>
      <c r="M3586" s="374"/>
      <c r="N3586" s="225" t="b">
        <f t="shared" si="770"/>
        <v>0</v>
      </c>
      <c r="O3586" s="36"/>
      <c r="P3586" s="36"/>
      <c r="Q3586" s="36"/>
      <c r="R3586" s="36"/>
    </row>
    <row r="3587" spans="1:18" s="8" customFormat="1" ht="17.25" hidden="1" customHeight="1" x14ac:dyDescent="0.35">
      <c r="A3587" s="253" t="str">
        <f>'SOW Units'!B121</f>
        <v>9.A.</v>
      </c>
      <c r="B3587" s="560" t="str">
        <f>IF('SOW Units'!C121="","",'SOW Units'!C121)</f>
        <v>SOIL/SEDIMENT ANALYSIS</v>
      </c>
      <c r="C3587" s="561"/>
      <c r="D3587" s="206" t="str">
        <f>IF('SOW Units'!E121="","",'SOW Units'!E121)</f>
        <v/>
      </c>
      <c r="E3587" s="207"/>
      <c r="F3587" s="194"/>
      <c r="G3587" s="243"/>
      <c r="H3587" s="208"/>
      <c r="I3587" s="359"/>
      <c r="J3587" s="196"/>
      <c r="K3587" s="243"/>
      <c r="L3587" s="209"/>
      <c r="M3587" s="374"/>
      <c r="N3587" s="225" t="b">
        <f t="shared" si="770"/>
        <v>0</v>
      </c>
      <c r="O3587" s="36"/>
      <c r="P3587" s="36"/>
      <c r="Q3587" s="36"/>
      <c r="R3587" s="36"/>
    </row>
    <row r="3588" spans="1:18" s="8" customFormat="1" ht="32.25" hidden="1" customHeight="1" x14ac:dyDescent="0.35">
      <c r="A3588" s="122" t="str">
        <f>'SOW Units'!B122</f>
        <v>9-1.</v>
      </c>
      <c r="B3588" s="542" t="str">
        <f>IF('SOW Units'!C122="","",'SOW Units'!C122)</f>
        <v>Soil, Used Oil/Unknown Product Group-Table D of Ch. 62-780, F.A.C., except for non-Priority Pollutant Organics (multiple methods)</v>
      </c>
      <c r="C3588" s="543"/>
      <c r="D3588" s="57" t="str">
        <f>IF('SOW Units'!E122="","",'SOW Units'!E122)</f>
        <v>Per Sample</v>
      </c>
      <c r="E3588" s="82">
        <f>'SOW Units'!P122</f>
        <v>0</v>
      </c>
      <c r="F3588" s="34">
        <f>'SOW Units'!G122</f>
        <v>434</v>
      </c>
      <c r="G3588" s="244">
        <f t="shared" ref="G3588:G3612" si="784">$F3588*E3588</f>
        <v>0</v>
      </c>
      <c r="H3588" s="85">
        <v>0</v>
      </c>
      <c r="I3588" s="360">
        <f t="shared" ref="I3588:I3612" si="785">H3588*F3588</f>
        <v>0</v>
      </c>
      <c r="J3588" s="89">
        <v>0</v>
      </c>
      <c r="K3588" s="244">
        <f t="shared" si="773"/>
        <v>0</v>
      </c>
      <c r="L3588" s="93">
        <f t="shared" ref="L3588:L3612" si="786">E3588-H3588-J3588</f>
        <v>0</v>
      </c>
      <c r="M3588" s="375">
        <f t="shared" ref="M3588:M3612" si="787">G3588-I3588-K3588</f>
        <v>0</v>
      </c>
      <c r="N3588" s="225" t="b">
        <f t="shared" si="770"/>
        <v>0</v>
      </c>
      <c r="O3588" s="36"/>
      <c r="P3588" s="36"/>
      <c r="Q3588" s="36"/>
      <c r="R3588" s="36"/>
    </row>
    <row r="3589" spans="1:18" s="8" customFormat="1" ht="16.5" hidden="1" customHeight="1" x14ac:dyDescent="0.35">
      <c r="A3589" s="122" t="str">
        <f>'SOW Units'!B123</f>
        <v>9-2.</v>
      </c>
      <c r="B3589" s="542" t="str">
        <f>IF('SOW Units'!C123="","",'SOW Units'!C123)</f>
        <v>Soil, BTEX + MTBE (EPA 8021 or EPA 8260)</v>
      </c>
      <c r="C3589" s="543"/>
      <c r="D3589" s="57" t="str">
        <f>IF('SOW Units'!E123="","",'SOW Units'!E123)</f>
        <v>Per Sample</v>
      </c>
      <c r="E3589" s="82">
        <f>'SOW Units'!P123</f>
        <v>0</v>
      </c>
      <c r="F3589" s="34">
        <f>'SOW Units'!G123</f>
        <v>46.17</v>
      </c>
      <c r="G3589" s="244">
        <f t="shared" si="784"/>
        <v>0</v>
      </c>
      <c r="H3589" s="85">
        <v>0</v>
      </c>
      <c r="I3589" s="360">
        <f t="shared" si="785"/>
        <v>0</v>
      </c>
      <c r="J3589" s="89">
        <v>0</v>
      </c>
      <c r="K3589" s="244">
        <f t="shared" si="773"/>
        <v>0</v>
      </c>
      <c r="L3589" s="93">
        <f t="shared" si="786"/>
        <v>0</v>
      </c>
      <c r="M3589" s="375">
        <f t="shared" si="787"/>
        <v>0</v>
      </c>
      <c r="N3589" s="225" t="b">
        <f t="shared" ref="N3589:N3652" si="788">IF(E3589&gt;0,TRUE,FALSE)</f>
        <v>0</v>
      </c>
      <c r="O3589" s="36"/>
      <c r="P3589" s="36"/>
      <c r="Q3589" s="36"/>
      <c r="R3589" s="36"/>
    </row>
    <row r="3590" spans="1:18" s="8" customFormat="1" ht="16.5" hidden="1" customHeight="1" x14ac:dyDescent="0.35">
      <c r="A3590" s="122" t="str">
        <f>'SOW Units'!B124</f>
        <v>9-3.</v>
      </c>
      <c r="B3590" s="542" t="str">
        <f>IF('SOW Units'!C124="","",'SOW Units'!C124)</f>
        <v>Soil, Volatile Organic Halocarbons (EPA 8021 or EPA 8260)</v>
      </c>
      <c r="C3590" s="543"/>
      <c r="D3590" s="57" t="str">
        <f>IF('SOW Units'!E124="","",'SOW Units'!E124)</f>
        <v>Per Sample</v>
      </c>
      <c r="E3590" s="82">
        <f>'SOW Units'!P124</f>
        <v>0</v>
      </c>
      <c r="F3590" s="34">
        <f>'SOW Units'!G124</f>
        <v>66.150000000000006</v>
      </c>
      <c r="G3590" s="244">
        <f t="shared" si="784"/>
        <v>0</v>
      </c>
      <c r="H3590" s="85">
        <v>0</v>
      </c>
      <c r="I3590" s="360">
        <f t="shared" si="785"/>
        <v>0</v>
      </c>
      <c r="J3590" s="89">
        <v>0</v>
      </c>
      <c r="K3590" s="244">
        <f t="shared" si="773"/>
        <v>0</v>
      </c>
      <c r="L3590" s="93">
        <f t="shared" si="786"/>
        <v>0</v>
      </c>
      <c r="M3590" s="375">
        <f t="shared" si="787"/>
        <v>0</v>
      </c>
      <c r="N3590" s="225" t="b">
        <f t="shared" si="788"/>
        <v>0</v>
      </c>
      <c r="O3590" s="36"/>
      <c r="P3590" s="36"/>
      <c r="Q3590" s="36"/>
      <c r="R3590" s="36"/>
    </row>
    <row r="3591" spans="1:18" s="8" customFormat="1" ht="16.5" hidden="1" customHeight="1" x14ac:dyDescent="0.35">
      <c r="A3591" s="122" t="str">
        <f>'SOW Units'!B125</f>
        <v>9-4.</v>
      </c>
      <c r="B3591" s="542" t="str">
        <f>IF('SOW Units'!C125="","",'SOW Units'!C125)</f>
        <v>Soil, BTEX + MTBE + VOHs (EPA 8021 or EPA 8260)</v>
      </c>
      <c r="C3591" s="543"/>
      <c r="D3591" s="57" t="str">
        <f>IF('SOW Units'!E125="","",'SOW Units'!E125)</f>
        <v>Per Sample</v>
      </c>
      <c r="E3591" s="82">
        <f>'SOW Units'!P125</f>
        <v>0</v>
      </c>
      <c r="F3591" s="34">
        <f>'SOW Units'!G125</f>
        <v>83.86</v>
      </c>
      <c r="G3591" s="244">
        <f t="shared" si="784"/>
        <v>0</v>
      </c>
      <c r="H3591" s="85">
        <v>0</v>
      </c>
      <c r="I3591" s="360">
        <f t="shared" si="785"/>
        <v>0</v>
      </c>
      <c r="J3591" s="89">
        <v>0</v>
      </c>
      <c r="K3591" s="244">
        <f t="shared" si="773"/>
        <v>0</v>
      </c>
      <c r="L3591" s="93">
        <f t="shared" si="786"/>
        <v>0</v>
      </c>
      <c r="M3591" s="375">
        <f t="shared" si="787"/>
        <v>0</v>
      </c>
      <c r="N3591" s="225" t="b">
        <f t="shared" si="788"/>
        <v>0</v>
      </c>
      <c r="O3591" s="36"/>
      <c r="P3591" s="36"/>
      <c r="Q3591" s="36"/>
      <c r="R3591" s="36"/>
    </row>
    <row r="3592" spans="1:18" s="8" customFormat="1" ht="16.5" hidden="1" customHeight="1" x14ac:dyDescent="0.35">
      <c r="A3592" s="122" t="str">
        <f>'SOW Units'!B126</f>
        <v>9-5.</v>
      </c>
      <c r="B3592" s="542" t="str">
        <f>IF('SOW Units'!C126="","",'SOW Units'!C126)</f>
        <v>Soil, Polycyclic Aromatic Hydrocarbons (EPA 8270 or EPA 8310)</v>
      </c>
      <c r="C3592" s="543"/>
      <c r="D3592" s="57" t="str">
        <f>IF('SOW Units'!E126="","",'SOW Units'!E126)</f>
        <v>Per Sample</v>
      </c>
      <c r="E3592" s="82">
        <f>'SOW Units'!P126</f>
        <v>0</v>
      </c>
      <c r="F3592" s="34">
        <f>'SOW Units'!G126</f>
        <v>89.93</v>
      </c>
      <c r="G3592" s="244">
        <f t="shared" si="784"/>
        <v>0</v>
      </c>
      <c r="H3592" s="85">
        <v>0</v>
      </c>
      <c r="I3592" s="360">
        <f t="shared" si="785"/>
        <v>0</v>
      </c>
      <c r="J3592" s="89">
        <v>0</v>
      </c>
      <c r="K3592" s="244">
        <f t="shared" si="773"/>
        <v>0</v>
      </c>
      <c r="L3592" s="93">
        <f t="shared" si="786"/>
        <v>0</v>
      </c>
      <c r="M3592" s="375">
        <f t="shared" si="787"/>
        <v>0</v>
      </c>
      <c r="N3592" s="225" t="b">
        <f t="shared" si="788"/>
        <v>0</v>
      </c>
      <c r="O3592" s="36"/>
      <c r="P3592" s="36"/>
      <c r="Q3592" s="36"/>
      <c r="R3592" s="36"/>
    </row>
    <row r="3593" spans="1:18" s="8" customFormat="1" ht="16.5" hidden="1" customHeight="1" x14ac:dyDescent="0.35">
      <c r="A3593" s="122" t="str">
        <f>'SOW Units'!B127</f>
        <v>9-6.</v>
      </c>
      <c r="B3593" s="542" t="str">
        <f>IF('SOW Units'!C127="","",'SOW Units'!C127)</f>
        <v>Soil, Priority Pollutant Volatile Organics (EPA 8260)</v>
      </c>
      <c r="C3593" s="543"/>
      <c r="D3593" s="57" t="str">
        <f>IF('SOW Units'!E127="","",'SOW Units'!E127)</f>
        <v>Per Sample</v>
      </c>
      <c r="E3593" s="82">
        <f>'SOW Units'!P127</f>
        <v>0</v>
      </c>
      <c r="F3593" s="34">
        <f>'SOW Units'!G127</f>
        <v>85.07</v>
      </c>
      <c r="G3593" s="244">
        <f t="shared" si="784"/>
        <v>0</v>
      </c>
      <c r="H3593" s="85">
        <v>0</v>
      </c>
      <c r="I3593" s="360">
        <f t="shared" si="785"/>
        <v>0</v>
      </c>
      <c r="J3593" s="89">
        <v>0</v>
      </c>
      <c r="K3593" s="244">
        <f t="shared" si="773"/>
        <v>0</v>
      </c>
      <c r="L3593" s="93">
        <f t="shared" si="786"/>
        <v>0</v>
      </c>
      <c r="M3593" s="375">
        <f t="shared" si="787"/>
        <v>0</v>
      </c>
      <c r="N3593" s="225" t="b">
        <f t="shared" si="788"/>
        <v>0</v>
      </c>
      <c r="O3593" s="36"/>
      <c r="P3593" s="36"/>
      <c r="Q3593" s="36"/>
      <c r="R3593" s="36"/>
    </row>
    <row r="3594" spans="1:18" s="8" customFormat="1" ht="32.25" hidden="1" customHeight="1" x14ac:dyDescent="0.35">
      <c r="A3594" s="122" t="str">
        <f>'SOW Units'!B128</f>
        <v>9-7.</v>
      </c>
      <c r="B3594" s="542" t="str">
        <f>IF('SOW Units'!C128="","",'SOW Units'!C128)</f>
        <v>Soil, Priority Pollutant Extractable Organics-Base Neutral and Acid Extractables (EPA 8270 list [e.g., EPA 8081/8082 + EPA 8270])</v>
      </c>
      <c r="C3594" s="543"/>
      <c r="D3594" s="57" t="str">
        <f>IF('SOW Units'!E128="","",'SOW Units'!E128)</f>
        <v>Per Sample</v>
      </c>
      <c r="E3594" s="82">
        <f>'SOW Units'!P128</f>
        <v>0</v>
      </c>
      <c r="F3594" s="34">
        <f>'SOW Units'!G128</f>
        <v>158</v>
      </c>
      <c r="G3594" s="244">
        <f t="shared" si="784"/>
        <v>0</v>
      </c>
      <c r="H3594" s="85">
        <v>0</v>
      </c>
      <c r="I3594" s="360">
        <f t="shared" si="785"/>
        <v>0</v>
      </c>
      <c r="J3594" s="89">
        <v>0</v>
      </c>
      <c r="K3594" s="244">
        <f t="shared" si="773"/>
        <v>0</v>
      </c>
      <c r="L3594" s="93">
        <f t="shared" si="786"/>
        <v>0</v>
      </c>
      <c r="M3594" s="375">
        <f t="shared" si="787"/>
        <v>0</v>
      </c>
      <c r="N3594" s="225" t="b">
        <f t="shared" si="788"/>
        <v>0</v>
      </c>
      <c r="O3594" s="36"/>
      <c r="P3594" s="36"/>
      <c r="Q3594" s="36"/>
      <c r="R3594" s="36"/>
    </row>
    <row r="3595" spans="1:18" s="9" customFormat="1" ht="16.5" hidden="1" customHeight="1" x14ac:dyDescent="0.35">
      <c r="A3595" s="122" t="str">
        <f>'SOW Units'!B129</f>
        <v>9-8.</v>
      </c>
      <c r="B3595" s="542" t="str">
        <f>IF('SOW Units'!C129="","",'SOW Units'!C129)</f>
        <v>Soil, Total Recoverable Petroleum Hydrocarbons (FL-PRO)</v>
      </c>
      <c r="C3595" s="543"/>
      <c r="D3595" s="57" t="str">
        <f>IF('SOW Units'!E129="","",'SOW Units'!E129)</f>
        <v>Per Sample</v>
      </c>
      <c r="E3595" s="82">
        <f>'SOW Units'!P129</f>
        <v>0</v>
      </c>
      <c r="F3595" s="34">
        <f>'SOW Units'!G129</f>
        <v>54.69</v>
      </c>
      <c r="G3595" s="244">
        <f t="shared" si="784"/>
        <v>0</v>
      </c>
      <c r="H3595" s="85">
        <v>0</v>
      </c>
      <c r="I3595" s="360">
        <f t="shared" si="785"/>
        <v>0</v>
      </c>
      <c r="J3595" s="89">
        <v>0</v>
      </c>
      <c r="K3595" s="244">
        <f t="shared" si="773"/>
        <v>0</v>
      </c>
      <c r="L3595" s="93">
        <f t="shared" si="786"/>
        <v>0</v>
      </c>
      <c r="M3595" s="375">
        <f t="shared" si="787"/>
        <v>0</v>
      </c>
      <c r="N3595" s="225" t="b">
        <f t="shared" si="788"/>
        <v>0</v>
      </c>
      <c r="O3595" s="45"/>
      <c r="P3595" s="45"/>
      <c r="Q3595" s="45"/>
      <c r="R3595" s="45"/>
    </row>
    <row r="3596" spans="1:18" s="8" customFormat="1" ht="16.5" hidden="1" customHeight="1" x14ac:dyDescent="0.35">
      <c r="A3596" s="122" t="str">
        <f>'SOW Units'!B130</f>
        <v>9-8.a.</v>
      </c>
      <c r="B3596" s="542" t="str">
        <f>IF('SOW Units'!C130="","",'SOW Units'!C130)</f>
        <v>Soil, TRPH Fractionation (MADEP-EPH/VPH Method or TPHCWG Direct Method)</v>
      </c>
      <c r="C3596" s="543"/>
      <c r="D3596" s="57" t="str">
        <f>IF('SOW Units'!E130="","",'SOW Units'!E130)</f>
        <v>Per Sample</v>
      </c>
      <c r="E3596" s="82">
        <f>'SOW Units'!P130</f>
        <v>0</v>
      </c>
      <c r="F3596" s="34">
        <f>'SOW Units'!G130</f>
        <v>262.54000000000002</v>
      </c>
      <c r="G3596" s="244">
        <f t="shared" si="784"/>
        <v>0</v>
      </c>
      <c r="H3596" s="85">
        <v>0</v>
      </c>
      <c r="I3596" s="360">
        <f t="shared" si="785"/>
        <v>0</v>
      </c>
      <c r="J3596" s="89">
        <v>0</v>
      </c>
      <c r="K3596" s="244">
        <f t="shared" si="773"/>
        <v>0</v>
      </c>
      <c r="L3596" s="93">
        <f t="shared" si="786"/>
        <v>0</v>
      </c>
      <c r="M3596" s="375">
        <f t="shared" si="787"/>
        <v>0</v>
      </c>
      <c r="N3596" s="225" t="b">
        <f t="shared" si="788"/>
        <v>0</v>
      </c>
      <c r="O3596" s="36"/>
      <c r="P3596" s="36"/>
      <c r="Q3596" s="36"/>
      <c r="R3596" s="36"/>
    </row>
    <row r="3597" spans="1:18" s="8" customFormat="1" ht="16.5" hidden="1" customHeight="1" x14ac:dyDescent="0.35">
      <c r="A3597" s="122" t="str">
        <f>'SOW Units'!B131</f>
        <v>9-9.</v>
      </c>
      <c r="B3597" s="542" t="str">
        <f>IF('SOW Units'!C131="","",'SOW Units'!C131)</f>
        <v>Soil, PCBs [or Aroclors] (EPA 8082)</v>
      </c>
      <c r="C3597" s="543"/>
      <c r="D3597" s="57" t="str">
        <f>IF('SOW Units'!E131="","",'SOW Units'!E131)</f>
        <v>Per Sample</v>
      </c>
      <c r="E3597" s="82">
        <f>'SOW Units'!P131</f>
        <v>0</v>
      </c>
      <c r="F3597" s="34">
        <f>'SOW Units'!G131</f>
        <v>49.61</v>
      </c>
      <c r="G3597" s="244">
        <f t="shared" si="784"/>
        <v>0</v>
      </c>
      <c r="H3597" s="85">
        <v>0</v>
      </c>
      <c r="I3597" s="360">
        <f t="shared" si="785"/>
        <v>0</v>
      </c>
      <c r="J3597" s="89">
        <v>0</v>
      </c>
      <c r="K3597" s="244">
        <f t="shared" si="773"/>
        <v>0</v>
      </c>
      <c r="L3597" s="93">
        <f t="shared" si="786"/>
        <v>0</v>
      </c>
      <c r="M3597" s="375">
        <f t="shared" si="787"/>
        <v>0</v>
      </c>
      <c r="N3597" s="225" t="b">
        <f t="shared" si="788"/>
        <v>0</v>
      </c>
      <c r="O3597" s="36"/>
      <c r="P3597" s="36"/>
      <c r="Q3597" s="36"/>
      <c r="R3597" s="36"/>
    </row>
    <row r="3598" spans="1:18" s="8" customFormat="1" ht="32.25" hidden="1" customHeight="1" x14ac:dyDescent="0.35">
      <c r="A3598" s="122" t="str">
        <f>'SOW Units'!B132</f>
        <v>9-10.</v>
      </c>
      <c r="B3598" s="542" t="str">
        <f>IF('SOW Units'!C132="","",'SOW Units'!C132)</f>
        <v>Soil, 8 RCRA Metals (EPA 6010 or EPA 6020 [Arsenic, Barium, Cadmium, Chromium, Lead, Selenium, Silver] and EPA 6020 or EPA 7471 [Mercury])</v>
      </c>
      <c r="C3598" s="543"/>
      <c r="D3598" s="57" t="str">
        <f>IF('SOW Units'!E132="","",'SOW Units'!E132)</f>
        <v>Per Sample</v>
      </c>
      <c r="E3598" s="82">
        <f>'SOW Units'!P132</f>
        <v>0</v>
      </c>
      <c r="F3598" s="34">
        <f>'SOW Units'!G132</f>
        <v>76.56</v>
      </c>
      <c r="G3598" s="244">
        <f t="shared" si="784"/>
        <v>0</v>
      </c>
      <c r="H3598" s="85">
        <v>0</v>
      </c>
      <c r="I3598" s="360">
        <f t="shared" si="785"/>
        <v>0</v>
      </c>
      <c r="J3598" s="89">
        <v>0</v>
      </c>
      <c r="K3598" s="244">
        <f t="shared" si="773"/>
        <v>0</v>
      </c>
      <c r="L3598" s="93">
        <f t="shared" si="786"/>
        <v>0</v>
      </c>
      <c r="M3598" s="375">
        <f t="shared" si="787"/>
        <v>0</v>
      </c>
      <c r="N3598" s="225" t="b">
        <f t="shared" si="788"/>
        <v>0</v>
      </c>
      <c r="O3598" s="36"/>
      <c r="P3598" s="36"/>
      <c r="Q3598" s="36"/>
      <c r="R3598" s="36"/>
    </row>
    <row r="3599" spans="1:18" s="8" customFormat="1" ht="16.5" hidden="1" customHeight="1" x14ac:dyDescent="0.35">
      <c r="A3599" s="122" t="str">
        <f>'SOW Units'!B133</f>
        <v>9-11.</v>
      </c>
      <c r="B3599" s="542" t="str">
        <f>IF('SOW Units'!C133="","",'SOW Units'!C133)</f>
        <v>Soil, Arsenic (EPA 6010 or EPA 6020)</v>
      </c>
      <c r="C3599" s="543"/>
      <c r="D3599" s="57" t="str">
        <f>IF('SOW Units'!E133="","",'SOW Units'!E133)</f>
        <v>Per Sample</v>
      </c>
      <c r="E3599" s="82">
        <f>'SOW Units'!P133</f>
        <v>0</v>
      </c>
      <c r="F3599" s="34">
        <f>'SOW Units'!G133</f>
        <v>12.12</v>
      </c>
      <c r="G3599" s="244">
        <f t="shared" si="784"/>
        <v>0</v>
      </c>
      <c r="H3599" s="85">
        <v>0</v>
      </c>
      <c r="I3599" s="360">
        <f t="shared" si="785"/>
        <v>0</v>
      </c>
      <c r="J3599" s="89">
        <v>0</v>
      </c>
      <c r="K3599" s="244">
        <f t="shared" si="773"/>
        <v>0</v>
      </c>
      <c r="L3599" s="93">
        <f t="shared" si="786"/>
        <v>0</v>
      </c>
      <c r="M3599" s="375">
        <f t="shared" si="787"/>
        <v>0</v>
      </c>
      <c r="N3599" s="225" t="b">
        <f t="shared" si="788"/>
        <v>0</v>
      </c>
      <c r="O3599" s="36"/>
      <c r="P3599" s="36"/>
      <c r="Q3599" s="36"/>
      <c r="R3599" s="36"/>
    </row>
    <row r="3600" spans="1:18" s="8" customFormat="1" ht="16.5" hidden="1" customHeight="1" x14ac:dyDescent="0.35">
      <c r="A3600" s="122" t="str">
        <f>'SOW Units'!B134</f>
        <v>9-12.</v>
      </c>
      <c r="B3600" s="542" t="str">
        <f>IF('SOW Units'!C134="","",'SOW Units'!C134)</f>
        <v>Soil, Cadmium (EPA 6010 or EPA 6020)</v>
      </c>
      <c r="C3600" s="543"/>
      <c r="D3600" s="57" t="str">
        <f>IF('SOW Units'!E134="","",'SOW Units'!E134)</f>
        <v>Per Sample</v>
      </c>
      <c r="E3600" s="82">
        <f>'SOW Units'!P134</f>
        <v>0</v>
      </c>
      <c r="F3600" s="34">
        <f>'SOW Units'!G134</f>
        <v>12.12</v>
      </c>
      <c r="G3600" s="244">
        <f t="shared" si="784"/>
        <v>0</v>
      </c>
      <c r="H3600" s="85">
        <v>0</v>
      </c>
      <c r="I3600" s="360">
        <f t="shared" si="785"/>
        <v>0</v>
      </c>
      <c r="J3600" s="89">
        <v>0</v>
      </c>
      <c r="K3600" s="244">
        <f t="shared" si="773"/>
        <v>0</v>
      </c>
      <c r="L3600" s="93">
        <f t="shared" si="786"/>
        <v>0</v>
      </c>
      <c r="M3600" s="375">
        <f t="shared" si="787"/>
        <v>0</v>
      </c>
      <c r="N3600" s="225" t="b">
        <f t="shared" si="788"/>
        <v>0</v>
      </c>
      <c r="O3600" s="36"/>
      <c r="P3600" s="36"/>
      <c r="Q3600" s="36"/>
      <c r="R3600" s="36"/>
    </row>
    <row r="3601" spans="1:18" s="8" customFormat="1" ht="16.5" hidden="1" customHeight="1" x14ac:dyDescent="0.35">
      <c r="A3601" s="122" t="str">
        <f>'SOW Units'!B135</f>
        <v>9-13.</v>
      </c>
      <c r="B3601" s="542" t="str">
        <f>IF('SOW Units'!C135="","",'SOW Units'!C135)</f>
        <v>Soil, Chromium (EPA 6010 or EPA 6020)</v>
      </c>
      <c r="C3601" s="543"/>
      <c r="D3601" s="57" t="str">
        <f>IF('SOW Units'!E135="","",'SOW Units'!E135)</f>
        <v>Per Sample</v>
      </c>
      <c r="E3601" s="82">
        <f>'SOW Units'!P135</f>
        <v>0</v>
      </c>
      <c r="F3601" s="34">
        <f>'SOW Units'!G135</f>
        <v>12.12</v>
      </c>
      <c r="G3601" s="244">
        <f t="shared" si="784"/>
        <v>0</v>
      </c>
      <c r="H3601" s="85">
        <v>0</v>
      </c>
      <c r="I3601" s="360">
        <f t="shared" si="785"/>
        <v>0</v>
      </c>
      <c r="J3601" s="89">
        <v>0</v>
      </c>
      <c r="K3601" s="244">
        <f t="shared" si="773"/>
        <v>0</v>
      </c>
      <c r="L3601" s="93">
        <f t="shared" si="786"/>
        <v>0</v>
      </c>
      <c r="M3601" s="375">
        <f t="shared" si="787"/>
        <v>0</v>
      </c>
      <c r="N3601" s="225" t="b">
        <f t="shared" si="788"/>
        <v>0</v>
      </c>
      <c r="O3601" s="36"/>
      <c r="P3601" s="36"/>
      <c r="Q3601" s="36"/>
      <c r="R3601" s="36"/>
    </row>
    <row r="3602" spans="1:18" s="8" customFormat="1" ht="16.5" hidden="1" customHeight="1" x14ac:dyDescent="0.35">
      <c r="A3602" s="122" t="str">
        <f>'SOW Units'!B136</f>
        <v>9-14.</v>
      </c>
      <c r="B3602" s="542" t="str">
        <f>IF('SOW Units'!C136="","",'SOW Units'!C136)</f>
        <v>Soil, Lead (EPA 6010 or EPA 6020)</v>
      </c>
      <c r="C3602" s="543"/>
      <c r="D3602" s="57" t="str">
        <f>IF('SOW Units'!E136="","",'SOW Units'!E136)</f>
        <v>Per Sample</v>
      </c>
      <c r="E3602" s="82">
        <f>'SOW Units'!P136</f>
        <v>0</v>
      </c>
      <c r="F3602" s="34">
        <f>'SOW Units'!G136</f>
        <v>12.12</v>
      </c>
      <c r="G3602" s="244">
        <f t="shared" si="784"/>
        <v>0</v>
      </c>
      <c r="H3602" s="85">
        <v>0</v>
      </c>
      <c r="I3602" s="360">
        <f t="shared" si="785"/>
        <v>0</v>
      </c>
      <c r="J3602" s="89">
        <v>0</v>
      </c>
      <c r="K3602" s="244">
        <f t="shared" si="773"/>
        <v>0</v>
      </c>
      <c r="L3602" s="93">
        <f t="shared" si="786"/>
        <v>0</v>
      </c>
      <c r="M3602" s="375">
        <f t="shared" si="787"/>
        <v>0</v>
      </c>
      <c r="N3602" s="225" t="b">
        <f t="shared" si="788"/>
        <v>0</v>
      </c>
      <c r="O3602" s="36"/>
      <c r="P3602" s="36"/>
      <c r="Q3602" s="36"/>
      <c r="R3602" s="36"/>
    </row>
    <row r="3603" spans="1:18" s="8" customFormat="1" ht="16.5" hidden="1" customHeight="1" x14ac:dyDescent="0.35">
      <c r="A3603" s="122" t="str">
        <f>'SOW Units'!B137</f>
        <v>9-15.</v>
      </c>
      <c r="B3603" s="542" t="str">
        <f>IF('SOW Units'!C137="","",'SOW Units'!C137)</f>
        <v>Soil, Toxicity Characteristic Leaching Procedure-Extraction Only (EPA 1311)</v>
      </c>
      <c r="C3603" s="543"/>
      <c r="D3603" s="57" t="str">
        <f>IF('SOW Units'!E137="","",'SOW Units'!E137)</f>
        <v>Per Sample</v>
      </c>
      <c r="E3603" s="82">
        <f>'SOW Units'!P137</f>
        <v>0</v>
      </c>
      <c r="F3603" s="34">
        <f>'SOW Units'!G137</f>
        <v>36.450000000000003</v>
      </c>
      <c r="G3603" s="244">
        <f t="shared" si="784"/>
        <v>0</v>
      </c>
      <c r="H3603" s="85">
        <v>0</v>
      </c>
      <c r="I3603" s="360">
        <f t="shared" si="785"/>
        <v>0</v>
      </c>
      <c r="J3603" s="89">
        <v>0</v>
      </c>
      <c r="K3603" s="244">
        <f t="shared" si="773"/>
        <v>0</v>
      </c>
      <c r="L3603" s="93">
        <f t="shared" si="786"/>
        <v>0</v>
      </c>
      <c r="M3603" s="375">
        <f t="shared" si="787"/>
        <v>0</v>
      </c>
      <c r="N3603" s="225" t="b">
        <f t="shared" si="788"/>
        <v>0</v>
      </c>
      <c r="O3603" s="36"/>
      <c r="P3603" s="36"/>
      <c r="Q3603" s="36"/>
      <c r="R3603" s="36"/>
    </row>
    <row r="3604" spans="1:18" s="8" customFormat="1" ht="16.5" hidden="1" customHeight="1" x14ac:dyDescent="0.35">
      <c r="A3604" s="122" t="str">
        <f>'SOW Units'!B138</f>
        <v>9-16.</v>
      </c>
      <c r="B3604" s="542" t="str">
        <f>IF('SOW Units'!C138="","",'SOW Units'!C138)</f>
        <v>Soil, Synthetic Precipitation Leaching Procedure-Extraction Only (EPA1312)</v>
      </c>
      <c r="C3604" s="543"/>
      <c r="D3604" s="57" t="str">
        <f>IF('SOW Units'!E138="","",'SOW Units'!E138)</f>
        <v>Per Sample</v>
      </c>
      <c r="E3604" s="82">
        <f>'SOW Units'!P138</f>
        <v>0</v>
      </c>
      <c r="F3604" s="34">
        <f>'SOW Units'!G138</f>
        <v>36.450000000000003</v>
      </c>
      <c r="G3604" s="244">
        <f t="shared" si="784"/>
        <v>0</v>
      </c>
      <c r="H3604" s="85">
        <v>0</v>
      </c>
      <c r="I3604" s="360">
        <f t="shared" si="785"/>
        <v>0</v>
      </c>
      <c r="J3604" s="89">
        <v>0</v>
      </c>
      <c r="K3604" s="244">
        <f t="shared" si="773"/>
        <v>0</v>
      </c>
      <c r="L3604" s="93">
        <f t="shared" si="786"/>
        <v>0</v>
      </c>
      <c r="M3604" s="375">
        <f t="shared" si="787"/>
        <v>0</v>
      </c>
      <c r="N3604" s="225" t="b">
        <f t="shared" si="788"/>
        <v>0</v>
      </c>
      <c r="O3604" s="36"/>
      <c r="P3604" s="36"/>
      <c r="Q3604" s="36"/>
      <c r="R3604" s="36"/>
    </row>
    <row r="3605" spans="1:18" s="8" customFormat="1" ht="16.5" hidden="1" customHeight="1" x14ac:dyDescent="0.35">
      <c r="A3605" s="122" t="str">
        <f>'SOW Units'!B139</f>
        <v>9-17.</v>
      </c>
      <c r="B3605" s="542" t="str">
        <f>IF('SOW Units'!C139="","",'SOW Units'!C139)</f>
        <v>Soil, Organic Carbon, Total (EPA 9060 or Walkey-Black)</v>
      </c>
      <c r="C3605" s="543"/>
      <c r="D3605" s="57" t="str">
        <f>IF('SOW Units'!E139="","",'SOW Units'!E139)</f>
        <v>Per Sample</v>
      </c>
      <c r="E3605" s="82">
        <f>'SOW Units'!P139</f>
        <v>0</v>
      </c>
      <c r="F3605" s="34">
        <f>'SOW Units'!G139</f>
        <v>46.2</v>
      </c>
      <c r="G3605" s="244">
        <f t="shared" si="784"/>
        <v>0</v>
      </c>
      <c r="H3605" s="85">
        <v>0</v>
      </c>
      <c r="I3605" s="360">
        <f t="shared" si="785"/>
        <v>0</v>
      </c>
      <c r="J3605" s="89">
        <v>0</v>
      </c>
      <c r="K3605" s="244">
        <f t="shared" si="773"/>
        <v>0</v>
      </c>
      <c r="L3605" s="93">
        <f t="shared" si="786"/>
        <v>0</v>
      </c>
      <c r="M3605" s="375">
        <f t="shared" si="787"/>
        <v>0</v>
      </c>
      <c r="N3605" s="225" t="b">
        <f t="shared" si="788"/>
        <v>0</v>
      </c>
      <c r="O3605" s="36"/>
      <c r="P3605" s="36"/>
      <c r="Q3605" s="36"/>
      <c r="R3605" s="36"/>
    </row>
    <row r="3606" spans="1:18" s="8" customFormat="1" ht="32.25" hidden="1" customHeight="1" x14ac:dyDescent="0.35">
      <c r="A3606" s="122" t="str">
        <f>'SOW Units'!B140</f>
        <v>9-18.</v>
      </c>
      <c r="B3606" s="542" t="str">
        <f>IF('SOW Units'!C140="","",'SOW Units'!C140)</f>
        <v>Soil, Dry Bulk Density (ASTM D1556-07, ASTM D2167-08, ASTM D2922-01, -04, -04e, -96e1 or ASTM D2937-10)</v>
      </c>
      <c r="C3606" s="543"/>
      <c r="D3606" s="57" t="str">
        <f>IF('SOW Units'!E140="","",'SOW Units'!E140)</f>
        <v>Per Sample</v>
      </c>
      <c r="E3606" s="82">
        <f>'SOW Units'!P140</f>
        <v>0</v>
      </c>
      <c r="F3606" s="34">
        <f>'SOW Units'!G140</f>
        <v>73.5</v>
      </c>
      <c r="G3606" s="244">
        <f t="shared" si="784"/>
        <v>0</v>
      </c>
      <c r="H3606" s="85">
        <v>0</v>
      </c>
      <c r="I3606" s="360">
        <f t="shared" si="785"/>
        <v>0</v>
      </c>
      <c r="J3606" s="89">
        <v>0</v>
      </c>
      <c r="K3606" s="244">
        <f t="shared" si="773"/>
        <v>0</v>
      </c>
      <c r="L3606" s="93">
        <f t="shared" si="786"/>
        <v>0</v>
      </c>
      <c r="M3606" s="375">
        <f t="shared" si="787"/>
        <v>0</v>
      </c>
      <c r="N3606" s="225" t="b">
        <f t="shared" si="788"/>
        <v>0</v>
      </c>
      <c r="O3606" s="36"/>
      <c r="P3606" s="36"/>
      <c r="Q3606" s="36"/>
      <c r="R3606" s="36"/>
    </row>
    <row r="3607" spans="1:18" s="8" customFormat="1" ht="16.5" hidden="1" customHeight="1" x14ac:dyDescent="0.35">
      <c r="A3607" s="122" t="str">
        <f>'SOW Units'!B141</f>
        <v>9-19.</v>
      </c>
      <c r="B3607" s="542" t="str">
        <f>IF('SOW Units'!C141="","",'SOW Units'!C141)</f>
        <v>Soil, Moisture Content (ASTM D2216-10)</v>
      </c>
      <c r="C3607" s="543"/>
      <c r="D3607" s="57" t="str">
        <f>IF('SOW Units'!E141="","",'SOW Units'!E141)</f>
        <v>Per Sample</v>
      </c>
      <c r="E3607" s="82">
        <f>'SOW Units'!P141</f>
        <v>0</v>
      </c>
      <c r="F3607" s="34">
        <f>'SOW Units'!G141</f>
        <v>10.5</v>
      </c>
      <c r="G3607" s="244">
        <f t="shared" si="784"/>
        <v>0</v>
      </c>
      <c r="H3607" s="85">
        <v>0</v>
      </c>
      <c r="I3607" s="360">
        <f t="shared" si="785"/>
        <v>0</v>
      </c>
      <c r="J3607" s="89">
        <v>0</v>
      </c>
      <c r="K3607" s="244">
        <f t="shared" ref="K3607:K3670" si="789">$F3607*J3607</f>
        <v>0</v>
      </c>
      <c r="L3607" s="93">
        <f t="shared" si="786"/>
        <v>0</v>
      </c>
      <c r="M3607" s="375">
        <f t="shared" si="787"/>
        <v>0</v>
      </c>
      <c r="N3607" s="225" t="b">
        <f t="shared" si="788"/>
        <v>0</v>
      </c>
      <c r="O3607" s="36"/>
      <c r="P3607" s="36"/>
      <c r="Q3607" s="36"/>
      <c r="R3607" s="36"/>
    </row>
    <row r="3608" spans="1:18" s="8" customFormat="1" ht="16.5" hidden="1" customHeight="1" x14ac:dyDescent="0.35">
      <c r="A3608" s="122" t="str">
        <f>'SOW Units'!B142</f>
        <v>9-20.</v>
      </c>
      <c r="B3608" s="542" t="str">
        <f>IF('SOW Units'!C142="","",'SOW Units'!C142)</f>
        <v>Soil, Texture, (See Gee 7 Bauder [1966])</v>
      </c>
      <c r="C3608" s="543"/>
      <c r="D3608" s="57" t="str">
        <f>IF('SOW Units'!E142="","",'SOW Units'!E142)</f>
        <v>Per Sample</v>
      </c>
      <c r="E3608" s="82">
        <f>'SOW Units'!P142</f>
        <v>0</v>
      </c>
      <c r="F3608" s="34">
        <f>'SOW Units'!G142</f>
        <v>68.25</v>
      </c>
      <c r="G3608" s="244">
        <f t="shared" si="784"/>
        <v>0</v>
      </c>
      <c r="H3608" s="85">
        <v>0</v>
      </c>
      <c r="I3608" s="360">
        <f t="shared" si="785"/>
        <v>0</v>
      </c>
      <c r="J3608" s="89">
        <v>0</v>
      </c>
      <c r="K3608" s="244">
        <f t="shared" si="789"/>
        <v>0</v>
      </c>
      <c r="L3608" s="93">
        <f t="shared" si="786"/>
        <v>0</v>
      </c>
      <c r="M3608" s="375">
        <f t="shared" si="787"/>
        <v>0</v>
      </c>
      <c r="N3608" s="225" t="b">
        <f t="shared" si="788"/>
        <v>0</v>
      </c>
      <c r="O3608" s="36"/>
      <c r="P3608" s="36"/>
      <c r="Q3608" s="36"/>
      <c r="R3608" s="36"/>
    </row>
    <row r="3609" spans="1:18" s="8" customFormat="1" ht="32.25" hidden="1" customHeight="1" x14ac:dyDescent="0.35">
      <c r="A3609" s="122" t="str">
        <f>'SOW Units'!B143</f>
        <v>9-21.</v>
      </c>
      <c r="B3609" s="542" t="str">
        <f>IF('SOW Units'!C143="","",'SOW Units'!C143)</f>
        <v>Soil, GC/MS Full Scan, Alkanes, Isoalkanes, Cycloalkanes, Aromatics, Bicyclane, Sterane, and Terpane Biomarkers (ASTM D5739 High Resolution GC/MS)</v>
      </c>
      <c r="C3609" s="543"/>
      <c r="D3609" s="57" t="str">
        <f>IF('SOW Units'!E143="","",'SOW Units'!E143)</f>
        <v>Per Sample</v>
      </c>
      <c r="E3609" s="82">
        <f>'SOW Units'!P143</f>
        <v>0</v>
      </c>
      <c r="F3609" s="34">
        <f>'SOW Units'!G143</f>
        <v>346.5</v>
      </c>
      <c r="G3609" s="244">
        <f t="shared" si="784"/>
        <v>0</v>
      </c>
      <c r="H3609" s="85">
        <v>0</v>
      </c>
      <c r="I3609" s="360">
        <f t="shared" si="785"/>
        <v>0</v>
      </c>
      <c r="J3609" s="89">
        <v>0</v>
      </c>
      <c r="K3609" s="244">
        <f t="shared" si="789"/>
        <v>0</v>
      </c>
      <c r="L3609" s="93">
        <f t="shared" si="786"/>
        <v>0</v>
      </c>
      <c r="M3609" s="375">
        <f t="shared" si="787"/>
        <v>0</v>
      </c>
      <c r="N3609" s="225" t="b">
        <f t="shared" si="788"/>
        <v>0</v>
      </c>
      <c r="O3609" s="36"/>
      <c r="P3609" s="36"/>
      <c r="Q3609" s="36"/>
      <c r="R3609" s="36"/>
    </row>
    <row r="3610" spans="1:18" s="8" customFormat="1" ht="32.25" hidden="1" customHeight="1" x14ac:dyDescent="0.35">
      <c r="A3610" s="122" t="str">
        <f>'SOW Units'!B144</f>
        <v>9-22.</v>
      </c>
      <c r="B3610" s="542" t="str">
        <f>IF('SOW Units'!C144="","",'SOW Units'!C144)</f>
        <v>Soil, Gasoline Hydrocarbon Composition, Gasoline PIANO (paraffins, isoparaffins, aromatics, naphthenes and olefins) (EPA 8260Mod, High Resolution GC/MS)</v>
      </c>
      <c r="C3610" s="543"/>
      <c r="D3610" s="57" t="str">
        <f>IF('SOW Units'!E144="","",'SOW Units'!E144)</f>
        <v>Per Sample</v>
      </c>
      <c r="E3610" s="82">
        <f>'SOW Units'!P144</f>
        <v>0</v>
      </c>
      <c r="F3610" s="34">
        <f>'SOW Units'!G144</f>
        <v>346.5</v>
      </c>
      <c r="G3610" s="244">
        <f t="shared" si="784"/>
        <v>0</v>
      </c>
      <c r="H3610" s="85">
        <v>0</v>
      </c>
      <c r="I3610" s="360">
        <f t="shared" si="785"/>
        <v>0</v>
      </c>
      <c r="J3610" s="89">
        <v>0</v>
      </c>
      <c r="K3610" s="244">
        <f t="shared" si="789"/>
        <v>0</v>
      </c>
      <c r="L3610" s="93">
        <f t="shared" si="786"/>
        <v>0</v>
      </c>
      <c r="M3610" s="375">
        <f t="shared" si="787"/>
        <v>0</v>
      </c>
      <c r="N3610" s="225" t="b">
        <f t="shared" si="788"/>
        <v>0</v>
      </c>
      <c r="O3610" s="36"/>
      <c r="P3610" s="36"/>
      <c r="Q3610" s="36"/>
      <c r="R3610" s="36"/>
    </row>
    <row r="3611" spans="1:18" s="8" customFormat="1" ht="32.25" hidden="1" customHeight="1" x14ac:dyDescent="0.35">
      <c r="A3611" s="122" t="str">
        <f>'SOW Units'!B145</f>
        <v>9-23.</v>
      </c>
      <c r="B3611" s="542" t="str">
        <f>IF('SOW Units'!C145="","",'SOW Units'!C145)</f>
        <v>Soil, 5 Fuel Oxygenates, MTBE, DIPE, TAME, ETBE and TBA (EPA 8260Mod, High Resolution GC/MS)</v>
      </c>
      <c r="C3611" s="543"/>
      <c r="D3611" s="57" t="str">
        <f>IF('SOW Units'!E145="","",'SOW Units'!E145)</f>
        <v>Per Sample</v>
      </c>
      <c r="E3611" s="82">
        <f>'SOW Units'!P145</f>
        <v>0</v>
      </c>
      <c r="F3611" s="34">
        <f>'SOW Units'!G145</f>
        <v>57.75</v>
      </c>
      <c r="G3611" s="244">
        <f t="shared" si="784"/>
        <v>0</v>
      </c>
      <c r="H3611" s="85">
        <v>0</v>
      </c>
      <c r="I3611" s="360">
        <f t="shared" si="785"/>
        <v>0</v>
      </c>
      <c r="J3611" s="89">
        <v>0</v>
      </c>
      <c r="K3611" s="244">
        <f t="shared" si="789"/>
        <v>0</v>
      </c>
      <c r="L3611" s="93">
        <f t="shared" si="786"/>
        <v>0</v>
      </c>
      <c r="M3611" s="375">
        <f t="shared" si="787"/>
        <v>0</v>
      </c>
      <c r="N3611" s="225" t="b">
        <f t="shared" si="788"/>
        <v>0</v>
      </c>
      <c r="O3611" s="36"/>
      <c r="P3611" s="36"/>
      <c r="Q3611" s="36"/>
      <c r="R3611" s="36"/>
    </row>
    <row r="3612" spans="1:18" s="8" customFormat="1" ht="16.5" hidden="1" customHeight="1" x14ac:dyDescent="0.35">
      <c r="A3612" s="122" t="str">
        <f>'SOW Units'!B146</f>
        <v>9-24.</v>
      </c>
      <c r="B3612" s="542" t="str">
        <f>IF('SOW Units'!C146="","",'SOW Units'!C146)</f>
        <v>Soil, C10-C40 Alkane Fingerprint, N-Alkanes and Isoalkanes (ASTM D3328 GC/MS)</v>
      </c>
      <c r="C3612" s="543"/>
      <c r="D3612" s="57" t="str">
        <f>IF('SOW Units'!E146="","",'SOW Units'!E146)</f>
        <v>Per Sample</v>
      </c>
      <c r="E3612" s="82">
        <f>'SOW Units'!P146</f>
        <v>0</v>
      </c>
      <c r="F3612" s="34">
        <f>'SOW Units'!G146</f>
        <v>236.25</v>
      </c>
      <c r="G3612" s="244">
        <f t="shared" si="784"/>
        <v>0</v>
      </c>
      <c r="H3612" s="85">
        <v>0</v>
      </c>
      <c r="I3612" s="360">
        <f t="shared" si="785"/>
        <v>0</v>
      </c>
      <c r="J3612" s="89">
        <v>0</v>
      </c>
      <c r="K3612" s="244">
        <f t="shared" si="789"/>
        <v>0</v>
      </c>
      <c r="L3612" s="93">
        <f t="shared" si="786"/>
        <v>0</v>
      </c>
      <c r="M3612" s="375">
        <f t="shared" si="787"/>
        <v>0</v>
      </c>
      <c r="N3612" s="225" t="b">
        <f t="shared" si="788"/>
        <v>0</v>
      </c>
      <c r="O3612" s="36"/>
      <c r="P3612" s="36"/>
      <c r="Q3612" s="36"/>
      <c r="R3612" s="36"/>
    </row>
    <row r="3613" spans="1:18" s="8" customFormat="1" ht="17.25" hidden="1" customHeight="1" x14ac:dyDescent="0.35">
      <c r="A3613" s="253" t="str">
        <f>'SOW Units'!B147</f>
        <v>9.B.</v>
      </c>
      <c r="B3613" s="560" t="str">
        <f>IF('SOW Units'!C147="","",'SOW Units'!C147)</f>
        <v>WATER ANALYSIS</v>
      </c>
      <c r="C3613" s="561"/>
      <c r="D3613" s="206" t="str">
        <f>IF('SOW Units'!E147="","",'SOW Units'!E147)</f>
        <v/>
      </c>
      <c r="E3613" s="207"/>
      <c r="F3613" s="194"/>
      <c r="G3613" s="243"/>
      <c r="H3613" s="208"/>
      <c r="I3613" s="359"/>
      <c r="J3613" s="196"/>
      <c r="K3613" s="243"/>
      <c r="L3613" s="209"/>
      <c r="M3613" s="374"/>
      <c r="N3613" s="225" t="b">
        <f t="shared" si="788"/>
        <v>0</v>
      </c>
      <c r="O3613" s="36"/>
      <c r="P3613" s="36"/>
      <c r="Q3613" s="36"/>
      <c r="R3613" s="36"/>
    </row>
    <row r="3614" spans="1:18" s="8" customFormat="1" ht="16.5" hidden="1" customHeight="1" x14ac:dyDescent="0.35">
      <c r="A3614" s="122" t="str">
        <f>'SOW Units'!B148</f>
        <v>9-25.</v>
      </c>
      <c r="B3614" s="542" t="str">
        <f>IF('SOW Units'!C148="","",'SOW Units'!C148)</f>
        <v>Water, Gasoline/Kerosene Analytical Group-Table C of Ch. 62-780, F.A.C. (multiple methods)</v>
      </c>
      <c r="C3614" s="543"/>
      <c r="D3614" s="57" t="str">
        <f>IF('SOW Units'!E148="","",'SOW Units'!E148)</f>
        <v>Per Sample</v>
      </c>
      <c r="E3614" s="82">
        <f>'SOW Units'!P148</f>
        <v>0</v>
      </c>
      <c r="F3614" s="34">
        <f>'SOW Units'!G148</f>
        <v>267.39999999999998</v>
      </c>
      <c r="G3614" s="244">
        <f t="shared" ref="G3614:G3662" si="790">$F3614*E3614</f>
        <v>0</v>
      </c>
      <c r="H3614" s="85">
        <v>0</v>
      </c>
      <c r="I3614" s="360">
        <f t="shared" ref="I3614:I3662" si="791">H3614*F3614</f>
        <v>0</v>
      </c>
      <c r="J3614" s="89">
        <v>0</v>
      </c>
      <c r="K3614" s="244">
        <f t="shared" si="789"/>
        <v>0</v>
      </c>
      <c r="L3614" s="93">
        <f t="shared" ref="L3614:L3662" si="792">E3614-H3614-J3614</f>
        <v>0</v>
      </c>
      <c r="M3614" s="375">
        <f t="shared" ref="M3614:M3662" si="793">G3614-I3614-K3614</f>
        <v>0</v>
      </c>
      <c r="N3614" s="225" t="b">
        <f t="shared" si="788"/>
        <v>0</v>
      </c>
      <c r="O3614" s="36"/>
      <c r="P3614" s="36"/>
      <c r="Q3614" s="36"/>
      <c r="R3614" s="36"/>
    </row>
    <row r="3615" spans="1:18" s="8" customFormat="1" ht="32.25" hidden="1" customHeight="1" x14ac:dyDescent="0.35">
      <c r="A3615" s="122" t="str">
        <f>'SOW Units'!B149</f>
        <v>9-26.</v>
      </c>
      <c r="B3615" s="542" t="str">
        <f>IF('SOW Units'!C149="","",'SOW Units'!C149)</f>
        <v>Water, Used Oil/Unknown Product Group-Table D of Ch. 62-780, F.A.C., except for non-Priority Pollutant Organics (multiple methods)</v>
      </c>
      <c r="C3615" s="543"/>
      <c r="D3615" s="57" t="str">
        <f>IF('SOW Units'!E149="","",'SOW Units'!E149)</f>
        <v>Per Sample</v>
      </c>
      <c r="E3615" s="82">
        <f>'SOW Units'!P149</f>
        <v>0</v>
      </c>
      <c r="F3615" s="34">
        <f>'SOW Units'!G149</f>
        <v>457.25</v>
      </c>
      <c r="G3615" s="244">
        <f t="shared" si="790"/>
        <v>0</v>
      </c>
      <c r="H3615" s="85">
        <v>0</v>
      </c>
      <c r="I3615" s="360">
        <f t="shared" si="791"/>
        <v>0</v>
      </c>
      <c r="J3615" s="89">
        <v>0</v>
      </c>
      <c r="K3615" s="244">
        <f t="shared" si="789"/>
        <v>0</v>
      </c>
      <c r="L3615" s="93">
        <f t="shared" si="792"/>
        <v>0</v>
      </c>
      <c r="M3615" s="375">
        <f t="shared" si="793"/>
        <v>0</v>
      </c>
      <c r="N3615" s="225" t="b">
        <f t="shared" si="788"/>
        <v>0</v>
      </c>
      <c r="O3615" s="36"/>
      <c r="P3615" s="36"/>
      <c r="Q3615" s="36"/>
      <c r="R3615" s="36"/>
    </row>
    <row r="3616" spans="1:18" s="8" customFormat="1" ht="16.5" hidden="1" customHeight="1" x14ac:dyDescent="0.35">
      <c r="A3616" s="122" t="str">
        <f>'SOW Units'!B150</f>
        <v>9-27.</v>
      </c>
      <c r="B3616" s="542" t="str">
        <f>IF('SOW Units'!C150="","",'SOW Units'!C150)</f>
        <v>Water, BTEX + MTBE (EPA 602, EPA 624, EPA 8021 or EPA 8260)</v>
      </c>
      <c r="C3616" s="543"/>
      <c r="D3616" s="57" t="str">
        <f>IF('SOW Units'!E150="","",'SOW Units'!E150)</f>
        <v>Per Sample</v>
      </c>
      <c r="E3616" s="82">
        <f>'SOW Units'!P150</f>
        <v>0</v>
      </c>
      <c r="F3616" s="34">
        <f>'SOW Units'!G150</f>
        <v>46.17</v>
      </c>
      <c r="G3616" s="244">
        <f t="shared" si="790"/>
        <v>0</v>
      </c>
      <c r="H3616" s="85">
        <v>0</v>
      </c>
      <c r="I3616" s="360">
        <f t="shared" si="791"/>
        <v>0</v>
      </c>
      <c r="J3616" s="89">
        <v>0</v>
      </c>
      <c r="K3616" s="244">
        <f t="shared" si="789"/>
        <v>0</v>
      </c>
      <c r="L3616" s="93">
        <f t="shared" si="792"/>
        <v>0</v>
      </c>
      <c r="M3616" s="375">
        <f t="shared" si="793"/>
        <v>0</v>
      </c>
      <c r="N3616" s="225" t="b">
        <f t="shared" si="788"/>
        <v>0</v>
      </c>
      <c r="O3616" s="36"/>
      <c r="P3616" s="36"/>
      <c r="Q3616" s="36"/>
      <c r="R3616" s="36"/>
    </row>
    <row r="3617" spans="1:18" s="8" customFormat="1" ht="16.5" hidden="1" customHeight="1" x14ac:dyDescent="0.35">
      <c r="A3617" s="122" t="str">
        <f>'SOW Units'!B151</f>
        <v>9-28.</v>
      </c>
      <c r="B3617" s="542" t="str">
        <f>IF('SOW Units'!C151="","",'SOW Units'!C151)</f>
        <v>Water, Volatile Organic Halocarbons, except EDB (EPA 8021 or EPA 8260)</v>
      </c>
      <c r="C3617" s="543"/>
      <c r="D3617" s="57" t="str">
        <f>IF('SOW Units'!E151="","",'SOW Units'!E151)</f>
        <v>Per Sample</v>
      </c>
      <c r="E3617" s="82">
        <f>'SOW Units'!P151</f>
        <v>0</v>
      </c>
      <c r="F3617" s="34">
        <f>'SOW Units'!G151</f>
        <v>63</v>
      </c>
      <c r="G3617" s="244">
        <f t="shared" si="790"/>
        <v>0</v>
      </c>
      <c r="H3617" s="85">
        <v>0</v>
      </c>
      <c r="I3617" s="360">
        <f t="shared" si="791"/>
        <v>0</v>
      </c>
      <c r="J3617" s="89">
        <v>0</v>
      </c>
      <c r="K3617" s="244">
        <f t="shared" si="789"/>
        <v>0</v>
      </c>
      <c r="L3617" s="93">
        <f t="shared" si="792"/>
        <v>0</v>
      </c>
      <c r="M3617" s="375">
        <f t="shared" si="793"/>
        <v>0</v>
      </c>
      <c r="N3617" s="225" t="b">
        <f t="shared" si="788"/>
        <v>0</v>
      </c>
      <c r="O3617" s="36"/>
      <c r="P3617" s="36"/>
      <c r="Q3617" s="36"/>
      <c r="R3617" s="36"/>
    </row>
    <row r="3618" spans="1:18" s="8" customFormat="1" ht="16.5" hidden="1" customHeight="1" x14ac:dyDescent="0.35">
      <c r="A3618" s="122" t="str">
        <f>'SOW Units'!B152</f>
        <v>9-29.</v>
      </c>
      <c r="B3618" s="542" t="str">
        <f>IF('SOW Units'!C152="","",'SOW Units'!C152)</f>
        <v>Water, BTEX + MTBE + VOHs (EPA 601/602, EPA 624, EPA 6021 or EPA 8260)</v>
      </c>
      <c r="C3618" s="543"/>
      <c r="D3618" s="57" t="str">
        <f>IF('SOW Units'!E152="","",'SOW Units'!E152)</f>
        <v>Per Sample</v>
      </c>
      <c r="E3618" s="82">
        <f>'SOW Units'!P152</f>
        <v>0</v>
      </c>
      <c r="F3618" s="34">
        <f>'SOW Units'!G152</f>
        <v>66.150000000000006</v>
      </c>
      <c r="G3618" s="244">
        <f t="shared" si="790"/>
        <v>0</v>
      </c>
      <c r="H3618" s="85">
        <v>0</v>
      </c>
      <c r="I3618" s="360">
        <f t="shared" si="791"/>
        <v>0</v>
      </c>
      <c r="J3618" s="89">
        <v>0</v>
      </c>
      <c r="K3618" s="244">
        <f t="shared" si="789"/>
        <v>0</v>
      </c>
      <c r="L3618" s="93">
        <f t="shared" si="792"/>
        <v>0</v>
      </c>
      <c r="M3618" s="375">
        <f t="shared" si="793"/>
        <v>0</v>
      </c>
      <c r="N3618" s="225" t="b">
        <f t="shared" si="788"/>
        <v>0</v>
      </c>
      <c r="O3618" s="36"/>
      <c r="P3618" s="36"/>
      <c r="Q3618" s="36"/>
      <c r="R3618" s="36"/>
    </row>
    <row r="3619" spans="1:18" s="8" customFormat="1" ht="32.25" hidden="1" customHeight="1" x14ac:dyDescent="0.35">
      <c r="A3619" s="122" t="str">
        <f>'SOW Units'!B153</f>
        <v>9-30.</v>
      </c>
      <c r="B3619" s="542" t="str">
        <f>IF('SOW Units'!C153="","",'SOW Units'!C153)</f>
        <v>Water, Polycyclic Aromatic Hydrocarbons, including 1-methylnaphthalene + 2-methylnaphthalene (EPA 610 [HPLC], EPA 625, EPA 8270 or EPA 8310)</v>
      </c>
      <c r="C3619" s="543"/>
      <c r="D3619" s="57" t="str">
        <f>IF('SOW Units'!E153="","",'SOW Units'!E153)</f>
        <v>Per Sample</v>
      </c>
      <c r="E3619" s="82">
        <f>'SOW Units'!P153</f>
        <v>0</v>
      </c>
      <c r="F3619" s="34">
        <f>'SOW Units'!G153</f>
        <v>81.58</v>
      </c>
      <c r="G3619" s="244">
        <f t="shared" si="790"/>
        <v>0</v>
      </c>
      <c r="H3619" s="85">
        <v>0</v>
      </c>
      <c r="I3619" s="360">
        <f t="shared" si="791"/>
        <v>0</v>
      </c>
      <c r="J3619" s="89">
        <v>0</v>
      </c>
      <c r="K3619" s="244">
        <f t="shared" si="789"/>
        <v>0</v>
      </c>
      <c r="L3619" s="93">
        <f t="shared" si="792"/>
        <v>0</v>
      </c>
      <c r="M3619" s="375">
        <f t="shared" si="793"/>
        <v>0</v>
      </c>
      <c r="N3619" s="225" t="b">
        <f t="shared" si="788"/>
        <v>0</v>
      </c>
      <c r="O3619" s="36"/>
      <c r="P3619" s="36"/>
      <c r="Q3619" s="36"/>
      <c r="R3619" s="36"/>
    </row>
    <row r="3620" spans="1:18" s="8" customFormat="1" ht="16.5" hidden="1" customHeight="1" x14ac:dyDescent="0.35">
      <c r="A3620" s="122" t="str">
        <f>'SOW Units'!B154</f>
        <v>9-31.</v>
      </c>
      <c r="B3620" s="542" t="str">
        <f>IF('SOW Units'!C154="","",'SOW Units'!C154)</f>
        <v>Water, EDB [1,2-dibromoethane or ethylene dibromide] (EPA 504.1 or EPA 8011)</v>
      </c>
      <c r="C3620" s="543"/>
      <c r="D3620" s="57" t="str">
        <f>IF('SOW Units'!E154="","",'SOW Units'!E154)</f>
        <v>Per Sample</v>
      </c>
      <c r="E3620" s="82">
        <f>'SOW Units'!P154</f>
        <v>0</v>
      </c>
      <c r="F3620" s="34">
        <f>'SOW Units'!G154</f>
        <v>40.950000000000003</v>
      </c>
      <c r="G3620" s="244">
        <f t="shared" si="790"/>
        <v>0</v>
      </c>
      <c r="H3620" s="85">
        <v>0</v>
      </c>
      <c r="I3620" s="360">
        <f t="shared" si="791"/>
        <v>0</v>
      </c>
      <c r="J3620" s="89">
        <v>0</v>
      </c>
      <c r="K3620" s="244">
        <f t="shared" si="789"/>
        <v>0</v>
      </c>
      <c r="L3620" s="93">
        <f t="shared" si="792"/>
        <v>0</v>
      </c>
      <c r="M3620" s="375">
        <f t="shared" si="793"/>
        <v>0</v>
      </c>
      <c r="N3620" s="225" t="b">
        <f t="shared" si="788"/>
        <v>0</v>
      </c>
      <c r="O3620" s="36"/>
      <c r="P3620" s="36"/>
      <c r="Q3620" s="36"/>
      <c r="R3620" s="36"/>
    </row>
    <row r="3621" spans="1:18" s="8" customFormat="1" ht="16.5" hidden="1" customHeight="1" x14ac:dyDescent="0.35">
      <c r="A3621" s="122" t="str">
        <f>'SOW Units'!B155</f>
        <v>9-31.a.</v>
      </c>
      <c r="B3621" s="542" t="str">
        <f>IF('SOW Units'!C155="","",'SOW Units'!C155)</f>
        <v>Water, EDB [1,2-dibromoethane or ethylene dibromide] (EPA 8260 SIM)</v>
      </c>
      <c r="C3621" s="543"/>
      <c r="D3621" s="57" t="str">
        <f>IF('SOW Units'!E155="","",'SOW Units'!E155)</f>
        <v>Per Sample</v>
      </c>
      <c r="E3621" s="82">
        <f>'SOW Units'!P155</f>
        <v>0</v>
      </c>
      <c r="F3621" s="34">
        <f>'SOW Units'!G155</f>
        <v>45.36</v>
      </c>
      <c r="G3621" s="244">
        <f t="shared" si="790"/>
        <v>0</v>
      </c>
      <c r="H3621" s="85">
        <v>0</v>
      </c>
      <c r="I3621" s="360">
        <f t="shared" si="791"/>
        <v>0</v>
      </c>
      <c r="J3621" s="89">
        <v>0</v>
      </c>
      <c r="K3621" s="244">
        <f t="shared" si="789"/>
        <v>0</v>
      </c>
      <c r="L3621" s="93">
        <f t="shared" si="792"/>
        <v>0</v>
      </c>
      <c r="M3621" s="375">
        <f t="shared" si="793"/>
        <v>0</v>
      </c>
      <c r="N3621" s="225" t="b">
        <f t="shared" si="788"/>
        <v>0</v>
      </c>
      <c r="O3621" s="36"/>
      <c r="P3621" s="36"/>
      <c r="Q3621" s="36"/>
      <c r="R3621" s="36"/>
    </row>
    <row r="3622" spans="1:18" s="8" customFormat="1" ht="16.5" hidden="1" customHeight="1" x14ac:dyDescent="0.35">
      <c r="A3622" s="122" t="str">
        <f>'SOW Units'!B156</f>
        <v>9-32.</v>
      </c>
      <c r="B3622" s="542" t="str">
        <f>IF('SOW Units'!C156="","",'SOW Units'!C156)</f>
        <v>Water, Priority Pollutant Volatile Organics [for NPDES purposes only] (EPA 624)</v>
      </c>
      <c r="C3622" s="543"/>
      <c r="D3622" s="57" t="str">
        <f>IF('SOW Units'!E156="","",'SOW Units'!E156)</f>
        <v>Per Sample</v>
      </c>
      <c r="E3622" s="82">
        <f>'SOW Units'!P156</f>
        <v>0</v>
      </c>
      <c r="F3622" s="34">
        <f>'SOW Units'!G156</f>
        <v>66.150000000000006</v>
      </c>
      <c r="G3622" s="244">
        <f t="shared" si="790"/>
        <v>0</v>
      </c>
      <c r="H3622" s="85">
        <v>0</v>
      </c>
      <c r="I3622" s="360">
        <f t="shared" si="791"/>
        <v>0</v>
      </c>
      <c r="J3622" s="89">
        <v>0</v>
      </c>
      <c r="K3622" s="244">
        <f t="shared" si="789"/>
        <v>0</v>
      </c>
      <c r="L3622" s="93">
        <f t="shared" si="792"/>
        <v>0</v>
      </c>
      <c r="M3622" s="375">
        <f t="shared" si="793"/>
        <v>0</v>
      </c>
      <c r="N3622" s="225" t="b">
        <f t="shared" si="788"/>
        <v>0</v>
      </c>
      <c r="O3622" s="36"/>
      <c r="P3622" s="36"/>
      <c r="Q3622" s="36"/>
      <c r="R3622" s="36"/>
    </row>
    <row r="3623" spans="1:18" s="8" customFormat="1" ht="16.5" hidden="1" customHeight="1" x14ac:dyDescent="0.35">
      <c r="A3623" s="122" t="str">
        <f>'SOW Units'!B157</f>
        <v>9-33.</v>
      </c>
      <c r="B3623" s="542" t="str">
        <f>IF('SOW Units'!C157="","",'SOW Units'!C157)</f>
        <v>Water, Priority Pollutant Volatile Organics (EPA 8260)</v>
      </c>
      <c r="C3623" s="543"/>
      <c r="D3623" s="57" t="str">
        <f>IF('SOW Units'!E157="","",'SOW Units'!E157)</f>
        <v>Per Sample</v>
      </c>
      <c r="E3623" s="82">
        <f>'SOW Units'!P157</f>
        <v>0</v>
      </c>
      <c r="F3623" s="34">
        <f>'SOW Units'!G157</f>
        <v>74.87</v>
      </c>
      <c r="G3623" s="244">
        <f t="shared" si="790"/>
        <v>0</v>
      </c>
      <c r="H3623" s="85">
        <v>0</v>
      </c>
      <c r="I3623" s="360">
        <f t="shared" si="791"/>
        <v>0</v>
      </c>
      <c r="J3623" s="89">
        <v>0</v>
      </c>
      <c r="K3623" s="244">
        <f t="shared" si="789"/>
        <v>0</v>
      </c>
      <c r="L3623" s="93">
        <f t="shared" si="792"/>
        <v>0</v>
      </c>
      <c r="M3623" s="375">
        <f t="shared" si="793"/>
        <v>0</v>
      </c>
      <c r="N3623" s="225" t="b">
        <f t="shared" si="788"/>
        <v>0</v>
      </c>
      <c r="O3623" s="36"/>
      <c r="P3623" s="36"/>
      <c r="Q3623" s="36"/>
      <c r="R3623" s="36"/>
    </row>
    <row r="3624" spans="1:18" s="8" customFormat="1" ht="32.25" hidden="1" customHeight="1" x14ac:dyDescent="0.35">
      <c r="A3624" s="122" t="str">
        <f>'SOW Units'!B158</f>
        <v>9-34.</v>
      </c>
      <c r="B3624" s="542" t="str">
        <f>IF('SOW Units'!C158="","",'SOW Units'!C158)</f>
        <v>Water, Priority Pollutant Extractable Organics-Base Neutral and Acid Extractables [for NPDES purposes only] (EPA 625 list [e.g., EPA 608 + EPA 625])</v>
      </c>
      <c r="C3624" s="543"/>
      <c r="D3624" s="57" t="str">
        <f>IF('SOW Units'!E158="","",'SOW Units'!E158)</f>
        <v>Per Sample</v>
      </c>
      <c r="E3624" s="82">
        <f>'SOW Units'!P158</f>
        <v>0</v>
      </c>
      <c r="F3624" s="34">
        <f>'SOW Units'!G158</f>
        <v>141.75</v>
      </c>
      <c r="G3624" s="244">
        <f t="shared" si="790"/>
        <v>0</v>
      </c>
      <c r="H3624" s="85">
        <v>0</v>
      </c>
      <c r="I3624" s="360">
        <f t="shared" si="791"/>
        <v>0</v>
      </c>
      <c r="J3624" s="89">
        <v>0</v>
      </c>
      <c r="K3624" s="244">
        <f t="shared" si="789"/>
        <v>0</v>
      </c>
      <c r="L3624" s="93">
        <f t="shared" si="792"/>
        <v>0</v>
      </c>
      <c r="M3624" s="375">
        <f t="shared" si="793"/>
        <v>0</v>
      </c>
      <c r="N3624" s="225" t="b">
        <f t="shared" si="788"/>
        <v>0</v>
      </c>
      <c r="O3624" s="36"/>
      <c r="P3624" s="36"/>
      <c r="Q3624" s="36"/>
      <c r="R3624" s="36"/>
    </row>
    <row r="3625" spans="1:18" s="8" customFormat="1" ht="32.25" hidden="1" customHeight="1" x14ac:dyDescent="0.35">
      <c r="A3625" s="122" t="str">
        <f>'SOW Units'!B159</f>
        <v>9-35.</v>
      </c>
      <c r="B3625" s="542" t="str">
        <f>IF('SOW Units'!C159="","",'SOW Units'!C159)</f>
        <v>Water, Priority Pollutant Extractable Organics-Base Neutral and Acid Extractables (EPA 8270 list [e.g., EPA 8081/8082 + EPA 8270 or EPA 608 + EPA 8270)</v>
      </c>
      <c r="C3625" s="543"/>
      <c r="D3625" s="57" t="str">
        <f>IF('SOW Units'!E159="","",'SOW Units'!E159)</f>
        <v>Per Sample</v>
      </c>
      <c r="E3625" s="82">
        <f>'SOW Units'!P159</f>
        <v>0</v>
      </c>
      <c r="F3625" s="34">
        <f>'SOW Units'!G159</f>
        <v>141.75</v>
      </c>
      <c r="G3625" s="244">
        <f t="shared" si="790"/>
        <v>0</v>
      </c>
      <c r="H3625" s="85">
        <v>0</v>
      </c>
      <c r="I3625" s="360">
        <f t="shared" si="791"/>
        <v>0</v>
      </c>
      <c r="J3625" s="89">
        <v>0</v>
      </c>
      <c r="K3625" s="244">
        <f t="shared" si="789"/>
        <v>0</v>
      </c>
      <c r="L3625" s="93">
        <f t="shared" si="792"/>
        <v>0</v>
      </c>
      <c r="M3625" s="375">
        <f t="shared" si="793"/>
        <v>0</v>
      </c>
      <c r="N3625" s="225" t="b">
        <f t="shared" si="788"/>
        <v>0</v>
      </c>
      <c r="O3625" s="36"/>
      <c r="P3625" s="36"/>
      <c r="Q3625" s="36"/>
      <c r="R3625" s="36"/>
    </row>
    <row r="3626" spans="1:18" s="8" customFormat="1" ht="16.5" hidden="1" customHeight="1" x14ac:dyDescent="0.35">
      <c r="A3626" s="122" t="str">
        <f>'SOW Units'!B160</f>
        <v>9-36.</v>
      </c>
      <c r="B3626" s="542" t="str">
        <f>IF('SOW Units'!C160="","",'SOW Units'!C160)</f>
        <v>Water, Total Recoverable Petroleum Hydrocarbons (FL-PRO)</v>
      </c>
      <c r="C3626" s="543"/>
      <c r="D3626" s="57" t="str">
        <f>IF('SOW Units'!E160="","",'SOW Units'!E160)</f>
        <v>Per Sample</v>
      </c>
      <c r="E3626" s="82">
        <f>'SOW Units'!P160</f>
        <v>0</v>
      </c>
      <c r="F3626" s="34">
        <f>'SOW Units'!G160</f>
        <v>54.69</v>
      </c>
      <c r="G3626" s="244">
        <f t="shared" si="790"/>
        <v>0</v>
      </c>
      <c r="H3626" s="85">
        <v>0</v>
      </c>
      <c r="I3626" s="360">
        <f t="shared" si="791"/>
        <v>0</v>
      </c>
      <c r="J3626" s="89">
        <v>0</v>
      </c>
      <c r="K3626" s="244">
        <f t="shared" si="789"/>
        <v>0</v>
      </c>
      <c r="L3626" s="93">
        <f t="shared" si="792"/>
        <v>0</v>
      </c>
      <c r="M3626" s="375">
        <f t="shared" si="793"/>
        <v>0</v>
      </c>
      <c r="N3626" s="225" t="b">
        <f t="shared" si="788"/>
        <v>0</v>
      </c>
      <c r="O3626" s="36"/>
      <c r="P3626" s="36"/>
      <c r="Q3626" s="36"/>
      <c r="R3626" s="36"/>
    </row>
    <row r="3627" spans="1:18" s="8" customFormat="1" ht="16.5" hidden="1" customHeight="1" x14ac:dyDescent="0.35">
      <c r="A3627" s="122" t="str">
        <f>'SOW Units'!B161</f>
        <v>9-37.</v>
      </c>
      <c r="B3627" s="542" t="str">
        <f>IF('SOW Units'!C161="","",'SOW Units'!C161)</f>
        <v>Water, PCBs [or Aroclors] (EPA 608 or EPA 8082)</v>
      </c>
      <c r="C3627" s="543"/>
      <c r="D3627" s="57" t="str">
        <f>IF('SOW Units'!E161="","",'SOW Units'!E161)</f>
        <v>Per Sample</v>
      </c>
      <c r="E3627" s="82">
        <f>'SOW Units'!P161</f>
        <v>0</v>
      </c>
      <c r="F3627" s="34">
        <f>'SOW Units'!G161</f>
        <v>47.25</v>
      </c>
      <c r="G3627" s="244">
        <f t="shared" si="790"/>
        <v>0</v>
      </c>
      <c r="H3627" s="85">
        <v>0</v>
      </c>
      <c r="I3627" s="360">
        <f t="shared" si="791"/>
        <v>0</v>
      </c>
      <c r="J3627" s="89">
        <v>0</v>
      </c>
      <c r="K3627" s="244">
        <f t="shared" si="789"/>
        <v>0</v>
      </c>
      <c r="L3627" s="93">
        <f t="shared" si="792"/>
        <v>0</v>
      </c>
      <c r="M3627" s="375">
        <f t="shared" si="793"/>
        <v>0</v>
      </c>
      <c r="N3627" s="225" t="b">
        <f t="shared" si="788"/>
        <v>0</v>
      </c>
      <c r="O3627" s="36"/>
      <c r="P3627" s="36"/>
      <c r="Q3627" s="36"/>
      <c r="R3627" s="36"/>
    </row>
    <row r="3628" spans="1:18" s="8" customFormat="1" ht="16.5" hidden="1" customHeight="1" x14ac:dyDescent="0.35">
      <c r="A3628" s="122" t="str">
        <f>'SOW Units'!B162</f>
        <v>9-38.</v>
      </c>
      <c r="B3628" s="542" t="str">
        <f>IF('SOW Units'!C162="","",'SOW Units'!C162)</f>
        <v>Water, Arsenic, Total (EPA 200.7, EPA 200.8, EPA 6010 or EPA 6020)</v>
      </c>
      <c r="C3628" s="543"/>
      <c r="D3628" s="57" t="str">
        <f>IF('SOW Units'!E162="","",'SOW Units'!E162)</f>
        <v>Per Sample</v>
      </c>
      <c r="E3628" s="82">
        <f>'SOW Units'!P162</f>
        <v>0</v>
      </c>
      <c r="F3628" s="34">
        <f>'SOW Units'!G162</f>
        <v>11.57</v>
      </c>
      <c r="G3628" s="244">
        <f t="shared" si="790"/>
        <v>0</v>
      </c>
      <c r="H3628" s="85">
        <v>0</v>
      </c>
      <c r="I3628" s="360">
        <f t="shared" si="791"/>
        <v>0</v>
      </c>
      <c r="J3628" s="89">
        <v>0</v>
      </c>
      <c r="K3628" s="244">
        <f t="shared" si="789"/>
        <v>0</v>
      </c>
      <c r="L3628" s="93">
        <f t="shared" si="792"/>
        <v>0</v>
      </c>
      <c r="M3628" s="375">
        <f t="shared" si="793"/>
        <v>0</v>
      </c>
      <c r="N3628" s="225" t="b">
        <f t="shared" si="788"/>
        <v>0</v>
      </c>
      <c r="O3628" s="36"/>
      <c r="P3628" s="36"/>
      <c r="Q3628" s="36"/>
      <c r="R3628" s="36"/>
    </row>
    <row r="3629" spans="1:18" s="8" customFormat="1" ht="16.5" hidden="1" customHeight="1" x14ac:dyDescent="0.35">
      <c r="A3629" s="122" t="str">
        <f>'SOW Units'!B163</f>
        <v>9-39.</v>
      </c>
      <c r="B3629" s="542" t="str">
        <f>IF('SOW Units'!C163="","",'SOW Units'!C163)</f>
        <v>Water, Cadmium, Total (EPA 200.7, EPA 200.8, EPA 6010 or EPA 6020)</v>
      </c>
      <c r="C3629" s="543"/>
      <c r="D3629" s="57" t="str">
        <f>IF('SOW Units'!E163="","",'SOW Units'!E163)</f>
        <v>Per Sample</v>
      </c>
      <c r="E3629" s="82">
        <f>'SOW Units'!P163</f>
        <v>0</v>
      </c>
      <c r="F3629" s="34">
        <f>'SOW Units'!G163</f>
        <v>10.5</v>
      </c>
      <c r="G3629" s="244">
        <f t="shared" si="790"/>
        <v>0</v>
      </c>
      <c r="H3629" s="85">
        <v>0</v>
      </c>
      <c r="I3629" s="360">
        <f t="shared" si="791"/>
        <v>0</v>
      </c>
      <c r="J3629" s="89">
        <v>0</v>
      </c>
      <c r="K3629" s="244">
        <f t="shared" si="789"/>
        <v>0</v>
      </c>
      <c r="L3629" s="93">
        <f t="shared" si="792"/>
        <v>0</v>
      </c>
      <c r="M3629" s="375">
        <f t="shared" si="793"/>
        <v>0</v>
      </c>
      <c r="N3629" s="225" t="b">
        <f t="shared" si="788"/>
        <v>0</v>
      </c>
      <c r="O3629" s="36"/>
      <c r="P3629" s="36"/>
      <c r="Q3629" s="36"/>
      <c r="R3629" s="36"/>
    </row>
    <row r="3630" spans="1:18" s="8" customFormat="1" ht="16.5" hidden="1" customHeight="1" x14ac:dyDescent="0.35">
      <c r="A3630" s="122" t="str">
        <f>'SOW Units'!B164</f>
        <v>9-40.</v>
      </c>
      <c r="B3630" s="542" t="str">
        <f>IF('SOW Units'!C164="","",'SOW Units'!C164)</f>
        <v>Water, Chromium, Total (EPA 200.7, EPA 200.8, EPA 6010 or EPA 6020)</v>
      </c>
      <c r="C3630" s="543"/>
      <c r="D3630" s="57" t="str">
        <f>IF('SOW Units'!E164="","",'SOW Units'!E164)</f>
        <v>Per Sample</v>
      </c>
      <c r="E3630" s="82">
        <f>'SOW Units'!P164</f>
        <v>0</v>
      </c>
      <c r="F3630" s="34">
        <f>'SOW Units'!G164</f>
        <v>10.5</v>
      </c>
      <c r="G3630" s="244">
        <f t="shared" si="790"/>
        <v>0</v>
      </c>
      <c r="H3630" s="85">
        <v>0</v>
      </c>
      <c r="I3630" s="360">
        <f t="shared" si="791"/>
        <v>0</v>
      </c>
      <c r="J3630" s="89">
        <v>0</v>
      </c>
      <c r="K3630" s="244">
        <f t="shared" si="789"/>
        <v>0</v>
      </c>
      <c r="L3630" s="93">
        <f t="shared" si="792"/>
        <v>0</v>
      </c>
      <c r="M3630" s="375">
        <f t="shared" si="793"/>
        <v>0</v>
      </c>
      <c r="N3630" s="225" t="b">
        <f t="shared" si="788"/>
        <v>0</v>
      </c>
      <c r="O3630" s="36"/>
      <c r="P3630" s="36"/>
      <c r="Q3630" s="36"/>
      <c r="R3630" s="36"/>
    </row>
    <row r="3631" spans="1:18" s="8" customFormat="1" ht="16.5" hidden="1" customHeight="1" x14ac:dyDescent="0.35">
      <c r="A3631" s="122" t="str">
        <f>'SOW Units'!B165</f>
        <v>9-41.</v>
      </c>
      <c r="B3631" s="542" t="str">
        <f>IF('SOW Units'!C165="","",'SOW Units'!C165)</f>
        <v>Water, Lead, Total (EPA 200.7, EPA 200.8, EPA 6010 or EPA 6020)</v>
      </c>
      <c r="C3631" s="543"/>
      <c r="D3631" s="57" t="str">
        <f>IF('SOW Units'!E165="","",'SOW Units'!E165)</f>
        <v>Per Sample</v>
      </c>
      <c r="E3631" s="82">
        <f>'SOW Units'!P165</f>
        <v>0</v>
      </c>
      <c r="F3631" s="34">
        <f>'SOW Units'!G165</f>
        <v>11.57</v>
      </c>
      <c r="G3631" s="244">
        <f t="shared" si="790"/>
        <v>0</v>
      </c>
      <c r="H3631" s="85">
        <v>0</v>
      </c>
      <c r="I3631" s="360">
        <f t="shared" si="791"/>
        <v>0</v>
      </c>
      <c r="J3631" s="89">
        <v>0</v>
      </c>
      <c r="K3631" s="244">
        <f t="shared" si="789"/>
        <v>0</v>
      </c>
      <c r="L3631" s="93">
        <f t="shared" si="792"/>
        <v>0</v>
      </c>
      <c r="M3631" s="375">
        <f t="shared" si="793"/>
        <v>0</v>
      </c>
      <c r="N3631" s="225" t="b">
        <f t="shared" si="788"/>
        <v>0</v>
      </c>
      <c r="O3631" s="36"/>
      <c r="P3631" s="36"/>
      <c r="Q3631" s="36"/>
      <c r="R3631" s="36"/>
    </row>
    <row r="3632" spans="1:18" s="8" customFormat="1" ht="32.25" hidden="1" customHeight="1" x14ac:dyDescent="0.35">
      <c r="A3632" s="122" t="str">
        <f>'SOW Units'!B166</f>
        <v>9-41.a.</v>
      </c>
      <c r="B3632" s="542" t="str">
        <f>IF('SOW Units'!C166="","",'SOW Units'!C166)</f>
        <v>Water, Dissolved Lead (includes filter appropriate to sample method - EPA 200.7, 200.9, 6010B, or 7380)</v>
      </c>
      <c r="C3632" s="543"/>
      <c r="D3632" s="57" t="str">
        <f>IF('SOW Units'!E166="","",'SOW Units'!E166)</f>
        <v>Per Sample</v>
      </c>
      <c r="E3632" s="82">
        <f>'SOW Units'!P166</f>
        <v>0</v>
      </c>
      <c r="F3632" s="34">
        <f>'SOW Units'!G166</f>
        <v>28.93</v>
      </c>
      <c r="G3632" s="244">
        <f t="shared" si="790"/>
        <v>0</v>
      </c>
      <c r="H3632" s="85">
        <v>0</v>
      </c>
      <c r="I3632" s="360">
        <f t="shared" si="791"/>
        <v>0</v>
      </c>
      <c r="J3632" s="89">
        <v>0</v>
      </c>
      <c r="K3632" s="244">
        <f t="shared" si="789"/>
        <v>0</v>
      </c>
      <c r="L3632" s="93">
        <f t="shared" si="792"/>
        <v>0</v>
      </c>
      <c r="M3632" s="375">
        <f t="shared" si="793"/>
        <v>0</v>
      </c>
      <c r="N3632" s="225" t="b">
        <f t="shared" si="788"/>
        <v>0</v>
      </c>
      <c r="O3632" s="36"/>
      <c r="P3632" s="36"/>
      <c r="Q3632" s="36"/>
      <c r="R3632" s="36"/>
    </row>
    <row r="3633" spans="1:18" s="8" customFormat="1" ht="16.5" hidden="1" customHeight="1" x14ac:dyDescent="0.35">
      <c r="A3633" s="122" t="str">
        <f>'SOW Units'!B167</f>
        <v>9-42.</v>
      </c>
      <c r="B3633" s="542" t="str">
        <f>IF('SOW Units'!C167="","",'SOW Units'!C167)</f>
        <v>Water, Mercury, Total (EPA 245.1, EPA 6020 or EPA 7470)</v>
      </c>
      <c r="C3633" s="543"/>
      <c r="D3633" s="57" t="str">
        <f>IF('SOW Units'!E167="","",'SOW Units'!E167)</f>
        <v>Per Sample</v>
      </c>
      <c r="E3633" s="82">
        <f>'SOW Units'!P167</f>
        <v>0</v>
      </c>
      <c r="F3633" s="34">
        <f>'SOW Units'!G167</f>
        <v>17.850000000000001</v>
      </c>
      <c r="G3633" s="244">
        <f t="shared" si="790"/>
        <v>0</v>
      </c>
      <c r="H3633" s="85">
        <v>0</v>
      </c>
      <c r="I3633" s="360">
        <f t="shared" si="791"/>
        <v>0</v>
      </c>
      <c r="J3633" s="89">
        <v>0</v>
      </c>
      <c r="K3633" s="244">
        <f t="shared" si="789"/>
        <v>0</v>
      </c>
      <c r="L3633" s="93">
        <f t="shared" si="792"/>
        <v>0</v>
      </c>
      <c r="M3633" s="375">
        <f t="shared" si="793"/>
        <v>0</v>
      </c>
      <c r="N3633" s="225" t="b">
        <f t="shared" si="788"/>
        <v>0</v>
      </c>
      <c r="O3633" s="36"/>
      <c r="P3633" s="36"/>
      <c r="Q3633" s="36"/>
      <c r="R3633" s="36"/>
    </row>
    <row r="3634" spans="1:18" s="8" customFormat="1" ht="16.5" hidden="1" customHeight="1" x14ac:dyDescent="0.35">
      <c r="A3634" s="122" t="str">
        <f>'SOW Units'!B168</f>
        <v>9-43.</v>
      </c>
      <c r="B3634" s="542" t="str">
        <f>IF('SOW Units'!C168="","",'SOW Units'!C168)</f>
        <v>Water, Calcium, Total (EPA 200.7, EPA 6010 or EPA 6020)</v>
      </c>
      <c r="C3634" s="543"/>
      <c r="D3634" s="57" t="str">
        <f>IF('SOW Units'!E168="","",'SOW Units'!E168)</f>
        <v>Per Sample</v>
      </c>
      <c r="E3634" s="82">
        <f>'SOW Units'!P168</f>
        <v>0</v>
      </c>
      <c r="F3634" s="34">
        <f>'SOW Units'!G168</f>
        <v>10.5</v>
      </c>
      <c r="G3634" s="244">
        <f t="shared" si="790"/>
        <v>0</v>
      </c>
      <c r="H3634" s="85">
        <v>0</v>
      </c>
      <c r="I3634" s="360">
        <f t="shared" si="791"/>
        <v>0</v>
      </c>
      <c r="J3634" s="89">
        <v>0</v>
      </c>
      <c r="K3634" s="244">
        <f t="shared" si="789"/>
        <v>0</v>
      </c>
      <c r="L3634" s="93">
        <f t="shared" si="792"/>
        <v>0</v>
      </c>
      <c r="M3634" s="375">
        <f t="shared" si="793"/>
        <v>0</v>
      </c>
      <c r="N3634" s="225" t="b">
        <f t="shared" si="788"/>
        <v>0</v>
      </c>
      <c r="O3634" s="36"/>
      <c r="P3634" s="36"/>
      <c r="Q3634" s="36"/>
      <c r="R3634" s="36"/>
    </row>
    <row r="3635" spans="1:18" s="8" customFormat="1" ht="16.5" hidden="1" customHeight="1" x14ac:dyDescent="0.35">
      <c r="A3635" s="122" t="str">
        <f>'SOW Units'!B169</f>
        <v>9-44.</v>
      </c>
      <c r="B3635" s="542" t="str">
        <f>IF('SOW Units'!C169="","",'SOW Units'!C169)</f>
        <v>Water, Iron, Total (EPA 200.7, EPA 6010 or EPA 6020)</v>
      </c>
      <c r="C3635" s="543"/>
      <c r="D3635" s="57" t="str">
        <f>IF('SOW Units'!E169="","",'SOW Units'!E169)</f>
        <v>Per Sample</v>
      </c>
      <c r="E3635" s="82">
        <f>'SOW Units'!P169</f>
        <v>0</v>
      </c>
      <c r="F3635" s="34">
        <f>'SOW Units'!G169</f>
        <v>11.57</v>
      </c>
      <c r="G3635" s="244">
        <f t="shared" si="790"/>
        <v>0</v>
      </c>
      <c r="H3635" s="85">
        <v>0</v>
      </c>
      <c r="I3635" s="360">
        <f t="shared" si="791"/>
        <v>0</v>
      </c>
      <c r="J3635" s="89">
        <v>0</v>
      </c>
      <c r="K3635" s="244">
        <f t="shared" si="789"/>
        <v>0</v>
      </c>
      <c r="L3635" s="93">
        <f t="shared" si="792"/>
        <v>0</v>
      </c>
      <c r="M3635" s="375">
        <f t="shared" si="793"/>
        <v>0</v>
      </c>
      <c r="N3635" s="225" t="b">
        <f t="shared" si="788"/>
        <v>0</v>
      </c>
      <c r="O3635" s="36"/>
      <c r="P3635" s="36"/>
      <c r="Q3635" s="36"/>
      <c r="R3635" s="36"/>
    </row>
    <row r="3636" spans="1:18" s="8" customFormat="1" ht="32.25" hidden="1" customHeight="1" x14ac:dyDescent="0.35">
      <c r="A3636" s="122" t="str">
        <f>'SOW Units'!B170</f>
        <v>9-44.a.</v>
      </c>
      <c r="B3636" s="542" t="str">
        <f>IF('SOW Units'!C170="","",'SOW Units'!C170)</f>
        <v>Water, Dissolved Iron (includes filter appropriate to sample method - EPA 200.7, 200.9, 6010B, or 7380)</v>
      </c>
      <c r="C3636" s="543"/>
      <c r="D3636" s="57" t="str">
        <f>IF('SOW Units'!E170="","",'SOW Units'!E170)</f>
        <v>Per Sample</v>
      </c>
      <c r="E3636" s="82">
        <f>'SOW Units'!P170</f>
        <v>0</v>
      </c>
      <c r="F3636" s="34">
        <f>'SOW Units'!G170</f>
        <v>26.25</v>
      </c>
      <c r="G3636" s="244">
        <f t="shared" si="790"/>
        <v>0</v>
      </c>
      <c r="H3636" s="85">
        <v>0</v>
      </c>
      <c r="I3636" s="360">
        <f t="shared" si="791"/>
        <v>0</v>
      </c>
      <c r="J3636" s="89">
        <v>0</v>
      </c>
      <c r="K3636" s="244">
        <f t="shared" si="789"/>
        <v>0</v>
      </c>
      <c r="L3636" s="93">
        <f t="shared" si="792"/>
        <v>0</v>
      </c>
      <c r="M3636" s="375">
        <f t="shared" si="793"/>
        <v>0</v>
      </c>
      <c r="N3636" s="225" t="b">
        <f t="shared" si="788"/>
        <v>0</v>
      </c>
      <c r="O3636" s="36"/>
      <c r="P3636" s="36"/>
      <c r="Q3636" s="36"/>
      <c r="R3636" s="36"/>
    </row>
    <row r="3637" spans="1:18" s="8" customFormat="1" ht="16.5" hidden="1" customHeight="1" x14ac:dyDescent="0.35">
      <c r="A3637" s="122" t="str">
        <f>'SOW Units'!B171</f>
        <v>9-45.</v>
      </c>
      <c r="B3637" s="542" t="str">
        <f>IF('SOW Units'!C171="","",'SOW Units'!C171)</f>
        <v>Water, Magnesium, Total (EPA 200.7, EPA 6010 or EPA 6020)</v>
      </c>
      <c r="C3637" s="543"/>
      <c r="D3637" s="57" t="str">
        <f>IF('SOW Units'!E171="","",'SOW Units'!E171)</f>
        <v>Per Sample</v>
      </c>
      <c r="E3637" s="82">
        <f>'SOW Units'!P171</f>
        <v>0</v>
      </c>
      <c r="F3637" s="34">
        <f>'SOW Units'!G171</f>
        <v>10.5</v>
      </c>
      <c r="G3637" s="244">
        <f t="shared" si="790"/>
        <v>0</v>
      </c>
      <c r="H3637" s="85">
        <v>0</v>
      </c>
      <c r="I3637" s="360">
        <f t="shared" si="791"/>
        <v>0</v>
      </c>
      <c r="J3637" s="89">
        <v>0</v>
      </c>
      <c r="K3637" s="244">
        <f t="shared" si="789"/>
        <v>0</v>
      </c>
      <c r="L3637" s="93">
        <f t="shared" si="792"/>
        <v>0</v>
      </c>
      <c r="M3637" s="375">
        <f t="shared" si="793"/>
        <v>0</v>
      </c>
      <c r="N3637" s="225" t="b">
        <f t="shared" si="788"/>
        <v>0</v>
      </c>
      <c r="O3637" s="36"/>
      <c r="P3637" s="36"/>
      <c r="Q3637" s="36"/>
      <c r="R3637" s="36"/>
    </row>
    <row r="3638" spans="1:18" s="8" customFormat="1" ht="16.5" hidden="1" customHeight="1" x14ac:dyDescent="0.35">
      <c r="A3638" s="122" t="str">
        <f>'SOW Units'!B172</f>
        <v>9-46.</v>
      </c>
      <c r="B3638" s="542" t="str">
        <f>IF('SOW Units'!C172="","",'SOW Units'!C172)</f>
        <v>Water, Manganese, Total (EPA 200.7, EPA 200.8, EPA 6010 or EPA 6020)</v>
      </c>
      <c r="C3638" s="543"/>
      <c r="D3638" s="57" t="str">
        <f>IF('SOW Units'!E172="","",'SOW Units'!E172)</f>
        <v>Per Sample</v>
      </c>
      <c r="E3638" s="82">
        <f>'SOW Units'!P172</f>
        <v>0</v>
      </c>
      <c r="F3638" s="34">
        <f>'SOW Units'!G172</f>
        <v>10.5</v>
      </c>
      <c r="G3638" s="244">
        <f t="shared" si="790"/>
        <v>0</v>
      </c>
      <c r="H3638" s="85">
        <v>0</v>
      </c>
      <c r="I3638" s="360">
        <f t="shared" si="791"/>
        <v>0</v>
      </c>
      <c r="J3638" s="89">
        <v>0</v>
      </c>
      <c r="K3638" s="244">
        <f t="shared" si="789"/>
        <v>0</v>
      </c>
      <c r="L3638" s="93">
        <f t="shared" si="792"/>
        <v>0</v>
      </c>
      <c r="M3638" s="375">
        <f t="shared" si="793"/>
        <v>0</v>
      </c>
      <c r="N3638" s="225" t="b">
        <f t="shared" si="788"/>
        <v>0</v>
      </c>
      <c r="O3638" s="36"/>
      <c r="P3638" s="36"/>
      <c r="Q3638" s="36"/>
      <c r="R3638" s="36"/>
    </row>
    <row r="3639" spans="1:18" s="9" customFormat="1" ht="16.5" hidden="1" customHeight="1" x14ac:dyDescent="0.35">
      <c r="A3639" s="122" t="str">
        <f>'SOW Units'!B173</f>
        <v>9-47.</v>
      </c>
      <c r="B3639" s="542" t="str">
        <f>IF('SOW Units'!C173="","",'SOW Units'!C173)</f>
        <v>Water, Potassium, Total (EPA 200.7, EPA 6010 or EPA 6020)</v>
      </c>
      <c r="C3639" s="543"/>
      <c r="D3639" s="57" t="str">
        <f>IF('SOW Units'!E173="","",'SOW Units'!E173)</f>
        <v>Per Sample</v>
      </c>
      <c r="E3639" s="82">
        <f>'SOW Units'!P173</f>
        <v>0</v>
      </c>
      <c r="F3639" s="34">
        <f>'SOW Units'!G173</f>
        <v>10.5</v>
      </c>
      <c r="G3639" s="244">
        <f t="shared" si="790"/>
        <v>0</v>
      </c>
      <c r="H3639" s="85">
        <v>0</v>
      </c>
      <c r="I3639" s="360">
        <f t="shared" si="791"/>
        <v>0</v>
      </c>
      <c r="J3639" s="89">
        <v>0</v>
      </c>
      <c r="K3639" s="244">
        <f t="shared" si="789"/>
        <v>0</v>
      </c>
      <c r="L3639" s="93">
        <f t="shared" si="792"/>
        <v>0</v>
      </c>
      <c r="M3639" s="375">
        <f t="shared" si="793"/>
        <v>0</v>
      </c>
      <c r="N3639" s="225" t="b">
        <f t="shared" si="788"/>
        <v>0</v>
      </c>
      <c r="O3639" s="45"/>
      <c r="P3639" s="45"/>
      <c r="Q3639" s="45"/>
      <c r="R3639" s="45"/>
    </row>
    <row r="3640" spans="1:18" s="8" customFormat="1" ht="16.5" hidden="1" customHeight="1" x14ac:dyDescent="0.35">
      <c r="A3640" s="122" t="str">
        <f>'SOW Units'!B174</f>
        <v>9-48.</v>
      </c>
      <c r="B3640" s="542" t="str">
        <f>IF('SOW Units'!C174="","",'SOW Units'!C174)</f>
        <v>Water, Sodium, Total (EPA 200.7, EPA 6010 or EPA 6020)</v>
      </c>
      <c r="C3640" s="543"/>
      <c r="D3640" s="57" t="str">
        <f>IF('SOW Units'!E174="","",'SOW Units'!E174)</f>
        <v>Per Sample</v>
      </c>
      <c r="E3640" s="82">
        <f>'SOW Units'!P174</f>
        <v>0</v>
      </c>
      <c r="F3640" s="34">
        <f>'SOW Units'!G174</f>
        <v>10.5</v>
      </c>
      <c r="G3640" s="244">
        <f t="shared" si="790"/>
        <v>0</v>
      </c>
      <c r="H3640" s="85">
        <v>0</v>
      </c>
      <c r="I3640" s="360">
        <f t="shared" si="791"/>
        <v>0</v>
      </c>
      <c r="J3640" s="89">
        <v>0</v>
      </c>
      <c r="K3640" s="244">
        <f t="shared" si="789"/>
        <v>0</v>
      </c>
      <c r="L3640" s="93">
        <f t="shared" si="792"/>
        <v>0</v>
      </c>
      <c r="M3640" s="375">
        <f t="shared" si="793"/>
        <v>0</v>
      </c>
      <c r="N3640" s="225" t="b">
        <f t="shared" si="788"/>
        <v>0</v>
      </c>
      <c r="O3640" s="36"/>
      <c r="P3640" s="36"/>
      <c r="Q3640" s="36"/>
      <c r="R3640" s="36"/>
    </row>
    <row r="3641" spans="1:18" s="8" customFormat="1" ht="16.5" hidden="1" customHeight="1" x14ac:dyDescent="0.35">
      <c r="A3641" s="122" t="str">
        <f>'SOW Units'!B175</f>
        <v>9-49.</v>
      </c>
      <c r="B3641" s="542" t="str">
        <f>IF('SOW Units'!C175="","",'SOW Units'!C175)</f>
        <v>Water, Alkalinity [as CaCO3] (EPA 310.2 or SM 2320 B)</v>
      </c>
      <c r="C3641" s="543"/>
      <c r="D3641" s="57" t="str">
        <f>IF('SOW Units'!E175="","",'SOW Units'!E175)</f>
        <v>Per Sample</v>
      </c>
      <c r="E3641" s="82">
        <f>'SOW Units'!P175</f>
        <v>0</v>
      </c>
      <c r="F3641" s="34">
        <f>'SOW Units'!G175</f>
        <v>13.65</v>
      </c>
      <c r="G3641" s="244">
        <f t="shared" si="790"/>
        <v>0</v>
      </c>
      <c r="H3641" s="85">
        <v>0</v>
      </c>
      <c r="I3641" s="360">
        <f t="shared" si="791"/>
        <v>0</v>
      </c>
      <c r="J3641" s="89">
        <v>0</v>
      </c>
      <c r="K3641" s="244">
        <f t="shared" si="789"/>
        <v>0</v>
      </c>
      <c r="L3641" s="93">
        <f t="shared" si="792"/>
        <v>0</v>
      </c>
      <c r="M3641" s="375">
        <f t="shared" si="793"/>
        <v>0</v>
      </c>
      <c r="N3641" s="225" t="b">
        <f t="shared" si="788"/>
        <v>0</v>
      </c>
      <c r="O3641" s="36"/>
      <c r="P3641" s="36"/>
      <c r="Q3641" s="36"/>
      <c r="R3641" s="36"/>
    </row>
    <row r="3642" spans="1:18" s="8" customFormat="1" ht="32.25" hidden="1" customHeight="1" x14ac:dyDescent="0.35">
      <c r="A3642" s="122" t="str">
        <f>'SOW Units'!B176</f>
        <v>9-50.</v>
      </c>
      <c r="B3642" s="542" t="str">
        <f>IF('SOW Units'!C176="","",'SOW Units'!C176)</f>
        <v>Water, Ammonia [as N] (EPA 350.1, SM 4500-NH3 C, SM 4500-NH3 D, SM 4500-NH3 G or SM 4500-NH3 H)</v>
      </c>
      <c r="C3642" s="543"/>
      <c r="D3642" s="57" t="str">
        <f>IF('SOW Units'!E176="","",'SOW Units'!E176)</f>
        <v>Per Sample</v>
      </c>
      <c r="E3642" s="82">
        <f>'SOW Units'!P176</f>
        <v>0</v>
      </c>
      <c r="F3642" s="34">
        <f>'SOW Units'!G176</f>
        <v>15.43</v>
      </c>
      <c r="G3642" s="244">
        <f t="shared" si="790"/>
        <v>0</v>
      </c>
      <c r="H3642" s="85">
        <v>0</v>
      </c>
      <c r="I3642" s="360">
        <f t="shared" si="791"/>
        <v>0</v>
      </c>
      <c r="J3642" s="89">
        <v>0</v>
      </c>
      <c r="K3642" s="244">
        <f t="shared" si="789"/>
        <v>0</v>
      </c>
      <c r="L3642" s="93">
        <f t="shared" si="792"/>
        <v>0</v>
      </c>
      <c r="M3642" s="375">
        <f t="shared" si="793"/>
        <v>0</v>
      </c>
      <c r="N3642" s="225" t="b">
        <f t="shared" si="788"/>
        <v>0</v>
      </c>
      <c r="O3642" s="36"/>
      <c r="P3642" s="36"/>
      <c r="Q3642" s="36"/>
      <c r="R3642" s="36"/>
    </row>
    <row r="3643" spans="1:18" s="8" customFormat="1" ht="32.25" hidden="1" customHeight="1" x14ac:dyDescent="0.35">
      <c r="A3643" s="122" t="str">
        <f>'SOW Units'!B177</f>
        <v>9-51.</v>
      </c>
      <c r="B3643" s="542" t="str">
        <f>IF('SOW Units'!C177="","",'SOW Units'!C177)</f>
        <v>Water, Chloride (EPA 300.0, EPA 9056, EPA 9251, EPA 9053, SM 4500CI B, SM 4500CI C or SM 4500CI E)</v>
      </c>
      <c r="C3643" s="543"/>
      <c r="D3643" s="57" t="str">
        <f>IF('SOW Units'!E177="","",'SOW Units'!E177)</f>
        <v>Per Sample</v>
      </c>
      <c r="E3643" s="82">
        <f>'SOW Units'!P177</f>
        <v>0</v>
      </c>
      <c r="F3643" s="34">
        <f>'SOW Units'!G177</f>
        <v>14.7</v>
      </c>
      <c r="G3643" s="244">
        <f t="shared" si="790"/>
        <v>0</v>
      </c>
      <c r="H3643" s="85">
        <v>0</v>
      </c>
      <c r="I3643" s="360">
        <f t="shared" si="791"/>
        <v>0</v>
      </c>
      <c r="J3643" s="89">
        <v>0</v>
      </c>
      <c r="K3643" s="244">
        <f t="shared" si="789"/>
        <v>0</v>
      </c>
      <c r="L3643" s="93">
        <f t="shared" si="792"/>
        <v>0</v>
      </c>
      <c r="M3643" s="375">
        <f t="shared" si="793"/>
        <v>0</v>
      </c>
      <c r="N3643" s="225" t="b">
        <f t="shared" si="788"/>
        <v>0</v>
      </c>
      <c r="O3643" s="36"/>
      <c r="P3643" s="36"/>
      <c r="Q3643" s="36"/>
      <c r="R3643" s="36"/>
    </row>
    <row r="3644" spans="1:18" s="9" customFormat="1" ht="16.5" hidden="1" customHeight="1" x14ac:dyDescent="0.35">
      <c r="A3644" s="122" t="str">
        <f>'SOW Units'!B178</f>
        <v>9-52.</v>
      </c>
      <c r="B3644" s="542" t="str">
        <f>IF('SOW Units'!C178="","",'SOW Units'!C178)</f>
        <v>Water, Hardness, Total [as CaCO3] (SM 2340 B or SM 2340 C)</v>
      </c>
      <c r="C3644" s="543"/>
      <c r="D3644" s="57" t="str">
        <f>IF('SOW Units'!E178="","",'SOW Units'!E178)</f>
        <v>Per Sample</v>
      </c>
      <c r="E3644" s="82">
        <f>'SOW Units'!P178</f>
        <v>0</v>
      </c>
      <c r="F3644" s="34">
        <f>'SOW Units'!G178</f>
        <v>14.7</v>
      </c>
      <c r="G3644" s="244">
        <f t="shared" si="790"/>
        <v>0</v>
      </c>
      <c r="H3644" s="85">
        <v>0</v>
      </c>
      <c r="I3644" s="360">
        <f t="shared" si="791"/>
        <v>0</v>
      </c>
      <c r="J3644" s="89">
        <v>0</v>
      </c>
      <c r="K3644" s="244">
        <f t="shared" si="789"/>
        <v>0</v>
      </c>
      <c r="L3644" s="93">
        <f t="shared" si="792"/>
        <v>0</v>
      </c>
      <c r="M3644" s="375">
        <f t="shared" si="793"/>
        <v>0</v>
      </c>
      <c r="N3644" s="225" t="b">
        <f t="shared" si="788"/>
        <v>0</v>
      </c>
      <c r="O3644" s="45"/>
      <c r="P3644" s="45"/>
      <c r="Q3644" s="45"/>
      <c r="R3644" s="45"/>
    </row>
    <row r="3645" spans="1:18" s="9" customFormat="1" ht="16.5" hidden="1" customHeight="1" x14ac:dyDescent="0.35">
      <c r="A3645" s="122" t="str">
        <f>'SOW Units'!B179</f>
        <v>9-53.</v>
      </c>
      <c r="B3645" s="542" t="str">
        <f>IF('SOW Units'!C179="","",'SOW Units'!C179)</f>
        <v>Water, Nitrate [as N] (EPA 300.0 or EPA 353.2)</v>
      </c>
      <c r="C3645" s="543"/>
      <c r="D3645" s="57" t="str">
        <f>IF('SOW Units'!E179="","",'SOW Units'!E179)</f>
        <v>Per Sample</v>
      </c>
      <c r="E3645" s="82">
        <f>'SOW Units'!P179</f>
        <v>0</v>
      </c>
      <c r="F3645" s="34">
        <f>'SOW Units'!G179</f>
        <v>15.43</v>
      </c>
      <c r="G3645" s="244">
        <f t="shared" si="790"/>
        <v>0</v>
      </c>
      <c r="H3645" s="85">
        <v>0</v>
      </c>
      <c r="I3645" s="360">
        <f t="shared" si="791"/>
        <v>0</v>
      </c>
      <c r="J3645" s="89">
        <v>0</v>
      </c>
      <c r="K3645" s="244">
        <f t="shared" si="789"/>
        <v>0</v>
      </c>
      <c r="L3645" s="93">
        <f t="shared" si="792"/>
        <v>0</v>
      </c>
      <c r="M3645" s="375">
        <f t="shared" si="793"/>
        <v>0</v>
      </c>
      <c r="N3645" s="225" t="b">
        <f t="shared" si="788"/>
        <v>0</v>
      </c>
      <c r="O3645" s="45"/>
      <c r="P3645" s="45"/>
      <c r="Q3645" s="45"/>
      <c r="R3645" s="45"/>
    </row>
    <row r="3646" spans="1:18" s="9" customFormat="1" ht="16.5" hidden="1" customHeight="1" x14ac:dyDescent="0.35">
      <c r="A3646" s="122" t="str">
        <f>'SOW Units'!B180</f>
        <v>9-54.</v>
      </c>
      <c r="B3646" s="542" t="str">
        <f>IF('SOW Units'!C180="","",'SOW Units'!C180)</f>
        <v>Water, Nitrate-Nitrite [as N] (EPA 300.0, EPA 353.2, SM 4500-NO3 E or SM 4500-NO3 F)</v>
      </c>
      <c r="C3646" s="543"/>
      <c r="D3646" s="57" t="str">
        <f>IF('SOW Units'!E180="","",'SOW Units'!E180)</f>
        <v>Per Sample</v>
      </c>
      <c r="E3646" s="82">
        <f>'SOW Units'!P180</f>
        <v>0</v>
      </c>
      <c r="F3646" s="34">
        <f>'SOW Units'!G180</f>
        <v>16.2</v>
      </c>
      <c r="G3646" s="244">
        <f t="shared" si="790"/>
        <v>0</v>
      </c>
      <c r="H3646" s="85">
        <v>0</v>
      </c>
      <c r="I3646" s="360">
        <f t="shared" si="791"/>
        <v>0</v>
      </c>
      <c r="J3646" s="89">
        <v>0</v>
      </c>
      <c r="K3646" s="244">
        <f t="shared" si="789"/>
        <v>0</v>
      </c>
      <c r="L3646" s="93">
        <f t="shared" si="792"/>
        <v>0</v>
      </c>
      <c r="M3646" s="375">
        <f t="shared" si="793"/>
        <v>0</v>
      </c>
      <c r="N3646" s="225" t="b">
        <f t="shared" si="788"/>
        <v>0</v>
      </c>
      <c r="O3646" s="45"/>
      <c r="P3646" s="45"/>
      <c r="Q3646" s="45"/>
      <c r="R3646" s="45"/>
    </row>
    <row r="3647" spans="1:18" s="9" customFormat="1" ht="16.5" hidden="1" customHeight="1" x14ac:dyDescent="0.35">
      <c r="A3647" s="122" t="str">
        <f>'SOW Units'!B181</f>
        <v>9-55.</v>
      </c>
      <c r="B3647" s="542" t="str">
        <f>IF('SOW Units'!C181="","",'SOW Units'!C181)</f>
        <v>Water, Nitrite [as N] (EPA 300.0, EPA 300.1, SM 4500-NO2 B or SM 4500-NO3 F)</v>
      </c>
      <c r="C3647" s="543"/>
      <c r="D3647" s="57" t="str">
        <f>IF('SOW Units'!E181="","",'SOW Units'!E181)</f>
        <v>Per Sample</v>
      </c>
      <c r="E3647" s="82">
        <f>'SOW Units'!P181</f>
        <v>0</v>
      </c>
      <c r="F3647" s="34">
        <f>'SOW Units'!G181</f>
        <v>14.7</v>
      </c>
      <c r="G3647" s="244">
        <f t="shared" si="790"/>
        <v>0</v>
      </c>
      <c r="H3647" s="85">
        <v>0</v>
      </c>
      <c r="I3647" s="360">
        <f t="shared" si="791"/>
        <v>0</v>
      </c>
      <c r="J3647" s="89">
        <v>0</v>
      </c>
      <c r="K3647" s="244">
        <f t="shared" si="789"/>
        <v>0</v>
      </c>
      <c r="L3647" s="93">
        <f t="shared" si="792"/>
        <v>0</v>
      </c>
      <c r="M3647" s="375">
        <f t="shared" si="793"/>
        <v>0</v>
      </c>
      <c r="N3647" s="225" t="b">
        <f t="shared" si="788"/>
        <v>0</v>
      </c>
      <c r="O3647" s="45"/>
      <c r="P3647" s="45"/>
      <c r="Q3647" s="45"/>
      <c r="R3647" s="45"/>
    </row>
    <row r="3648" spans="1:18" s="8" customFormat="1" ht="16.5" hidden="1" customHeight="1" x14ac:dyDescent="0.35">
      <c r="A3648" s="122" t="str">
        <f>'SOW Units'!B182</f>
        <v>9-56.</v>
      </c>
      <c r="B3648" s="542" t="str">
        <f>IF('SOW Units'!C182="","",'SOW Units'!C182)</f>
        <v>Water, Organic Carbon, Total (SM 5310 B, SM 5310 C or EPA 9060)</v>
      </c>
      <c r="C3648" s="543"/>
      <c r="D3648" s="57" t="str">
        <f>IF('SOW Units'!E182="","",'SOW Units'!E182)</f>
        <v>Per Sample</v>
      </c>
      <c r="E3648" s="82">
        <f>'SOW Units'!P182</f>
        <v>0</v>
      </c>
      <c r="F3648" s="34">
        <f>'SOW Units'!G182</f>
        <v>22.05</v>
      </c>
      <c r="G3648" s="244">
        <f t="shared" si="790"/>
        <v>0</v>
      </c>
      <c r="H3648" s="85">
        <v>0</v>
      </c>
      <c r="I3648" s="360">
        <f t="shared" si="791"/>
        <v>0</v>
      </c>
      <c r="J3648" s="89">
        <v>0</v>
      </c>
      <c r="K3648" s="244">
        <f t="shared" si="789"/>
        <v>0</v>
      </c>
      <c r="L3648" s="93">
        <f t="shared" si="792"/>
        <v>0</v>
      </c>
      <c r="M3648" s="375">
        <f t="shared" si="793"/>
        <v>0</v>
      </c>
      <c r="N3648" s="225" t="b">
        <f t="shared" si="788"/>
        <v>0</v>
      </c>
      <c r="O3648" s="36"/>
      <c r="P3648" s="36"/>
      <c r="Q3648" s="36"/>
      <c r="R3648" s="36"/>
    </row>
    <row r="3649" spans="1:18" s="9" customFormat="1" ht="32.25" hidden="1" customHeight="1" x14ac:dyDescent="0.35">
      <c r="A3649" s="122" t="str">
        <f>'SOW Units'!B183</f>
        <v>9-57.</v>
      </c>
      <c r="B3649" s="542" t="str">
        <f>IF('SOW Units'!C183="","",'SOW Units'!C183)</f>
        <v>Water, Orthophosphate [as P] (EPA 300.0, EPA 300.1, EPA 365.1, EPA 365.3, EPA 9056, SM 4500-PE or SM 4500-PF)</v>
      </c>
      <c r="C3649" s="543"/>
      <c r="D3649" s="57" t="str">
        <f>IF('SOW Units'!E183="","",'SOW Units'!E183)</f>
        <v>Per Sample</v>
      </c>
      <c r="E3649" s="82">
        <f>'SOW Units'!P183</f>
        <v>0</v>
      </c>
      <c r="F3649" s="34">
        <f>'SOW Units'!G183</f>
        <v>15.43</v>
      </c>
      <c r="G3649" s="244">
        <f t="shared" si="790"/>
        <v>0</v>
      </c>
      <c r="H3649" s="85">
        <v>0</v>
      </c>
      <c r="I3649" s="360">
        <f t="shared" si="791"/>
        <v>0</v>
      </c>
      <c r="J3649" s="89">
        <v>0</v>
      </c>
      <c r="K3649" s="244">
        <f t="shared" si="789"/>
        <v>0</v>
      </c>
      <c r="L3649" s="93">
        <f t="shared" si="792"/>
        <v>0</v>
      </c>
      <c r="M3649" s="375">
        <f t="shared" si="793"/>
        <v>0</v>
      </c>
      <c r="N3649" s="225" t="b">
        <f t="shared" si="788"/>
        <v>0</v>
      </c>
      <c r="O3649" s="45"/>
      <c r="P3649" s="45"/>
      <c r="Q3649" s="45"/>
      <c r="R3649" s="45"/>
    </row>
    <row r="3650" spans="1:18" s="9" customFormat="1" ht="16.5" hidden="1" customHeight="1" x14ac:dyDescent="0.35">
      <c r="A3650" s="122" t="str">
        <f>'SOW Units'!B184</f>
        <v>9-58.</v>
      </c>
      <c r="B3650" s="542" t="str">
        <f>IF('SOW Units'!C184="","",'SOW Units'!C184)</f>
        <v>Water, Residue-filterable [Total Dissolved Solids] (SM 2540 C)</v>
      </c>
      <c r="C3650" s="543"/>
      <c r="D3650" s="57" t="str">
        <f>IF('SOW Units'!E184="","",'SOW Units'!E184)</f>
        <v>Per Sample</v>
      </c>
      <c r="E3650" s="82">
        <f>'SOW Units'!P184</f>
        <v>0</v>
      </c>
      <c r="F3650" s="34">
        <f>'SOW Units'!G184</f>
        <v>12.6</v>
      </c>
      <c r="G3650" s="244">
        <f t="shared" si="790"/>
        <v>0</v>
      </c>
      <c r="H3650" s="85">
        <v>0</v>
      </c>
      <c r="I3650" s="360">
        <f t="shared" si="791"/>
        <v>0</v>
      </c>
      <c r="J3650" s="89">
        <v>0</v>
      </c>
      <c r="K3650" s="244">
        <f t="shared" si="789"/>
        <v>0</v>
      </c>
      <c r="L3650" s="93">
        <f t="shared" si="792"/>
        <v>0</v>
      </c>
      <c r="M3650" s="375">
        <f t="shared" si="793"/>
        <v>0</v>
      </c>
      <c r="N3650" s="225" t="b">
        <f t="shared" si="788"/>
        <v>0</v>
      </c>
      <c r="O3650" s="45"/>
      <c r="P3650" s="45"/>
      <c r="Q3650" s="45"/>
      <c r="R3650" s="45"/>
    </row>
    <row r="3651" spans="1:18" s="8" customFormat="1" ht="16.5" hidden="1" customHeight="1" x14ac:dyDescent="0.35">
      <c r="A3651" s="122" t="str">
        <f>'SOW Units'!B185</f>
        <v>9-59.</v>
      </c>
      <c r="B3651" s="542" t="str">
        <f>IF('SOW Units'!C185="","",'SOW Units'!C185)</f>
        <v>Water, Residue-nonfilterable [Total Suspended Solids] (SM 2540 D)</v>
      </c>
      <c r="C3651" s="543"/>
      <c r="D3651" s="57" t="str">
        <f>IF('SOW Units'!E185="","",'SOW Units'!E185)</f>
        <v>Per Sample</v>
      </c>
      <c r="E3651" s="82">
        <f>'SOW Units'!P185</f>
        <v>0</v>
      </c>
      <c r="F3651" s="34">
        <f>'SOW Units'!G185</f>
        <v>12.6</v>
      </c>
      <c r="G3651" s="244">
        <f t="shared" si="790"/>
        <v>0</v>
      </c>
      <c r="H3651" s="85">
        <v>0</v>
      </c>
      <c r="I3651" s="360">
        <f t="shared" si="791"/>
        <v>0</v>
      </c>
      <c r="J3651" s="89">
        <v>0</v>
      </c>
      <c r="K3651" s="244">
        <f t="shared" si="789"/>
        <v>0</v>
      </c>
      <c r="L3651" s="93">
        <f t="shared" si="792"/>
        <v>0</v>
      </c>
      <c r="M3651" s="375">
        <f t="shared" si="793"/>
        <v>0</v>
      </c>
      <c r="N3651" s="225" t="b">
        <f t="shared" si="788"/>
        <v>0</v>
      </c>
      <c r="O3651" s="36"/>
      <c r="P3651" s="36"/>
      <c r="Q3651" s="36"/>
      <c r="R3651" s="36"/>
    </row>
    <row r="3652" spans="1:18" s="9" customFormat="1" ht="32.25" hidden="1" customHeight="1" x14ac:dyDescent="0.35">
      <c r="A3652" s="122" t="str">
        <f>'SOW Units'!B186</f>
        <v>9-60.</v>
      </c>
      <c r="B3652" s="542" t="str">
        <f>IF('SOW Units'!C186="","",'SOW Units'!C186)</f>
        <v>Water, Sulfate (ASTM D516-02, ASTM D516-90, EPA 300.0, EPA 300.1, EPA 375.2, EPA 9038, EPA 9056 or SM 4500-SO4 C)</v>
      </c>
      <c r="C3652" s="543"/>
      <c r="D3652" s="57" t="str">
        <f>IF('SOW Units'!E186="","",'SOW Units'!E186)</f>
        <v>Per Sample</v>
      </c>
      <c r="E3652" s="82">
        <f>'SOW Units'!P186</f>
        <v>0</v>
      </c>
      <c r="F3652" s="34">
        <f>'SOW Units'!G186</f>
        <v>14.7</v>
      </c>
      <c r="G3652" s="244">
        <f t="shared" si="790"/>
        <v>0</v>
      </c>
      <c r="H3652" s="85">
        <v>0</v>
      </c>
      <c r="I3652" s="360">
        <f t="shared" si="791"/>
        <v>0</v>
      </c>
      <c r="J3652" s="89">
        <v>0</v>
      </c>
      <c r="K3652" s="244">
        <f t="shared" si="789"/>
        <v>0</v>
      </c>
      <c r="L3652" s="93">
        <f t="shared" si="792"/>
        <v>0</v>
      </c>
      <c r="M3652" s="375">
        <f t="shared" si="793"/>
        <v>0</v>
      </c>
      <c r="N3652" s="225" t="b">
        <f t="shared" si="788"/>
        <v>0</v>
      </c>
      <c r="O3652" s="45"/>
      <c r="P3652" s="45"/>
      <c r="Q3652" s="45"/>
      <c r="R3652" s="45"/>
    </row>
    <row r="3653" spans="1:18" s="8" customFormat="1" ht="16.5" hidden="1" customHeight="1" x14ac:dyDescent="0.35">
      <c r="A3653" s="122" t="str">
        <f>'SOW Units'!B187</f>
        <v>9-61.</v>
      </c>
      <c r="B3653" s="542" t="str">
        <f>IF('SOW Units'!C187="","",'SOW Units'!C187)</f>
        <v>Water, Heterotrophic Plate Count (SM 9215 B)</v>
      </c>
      <c r="C3653" s="543"/>
      <c r="D3653" s="57" t="str">
        <f>IF('SOW Units'!E187="","",'SOW Units'!E187)</f>
        <v>Per Sample</v>
      </c>
      <c r="E3653" s="82">
        <f>'SOW Units'!P187</f>
        <v>0</v>
      </c>
      <c r="F3653" s="34">
        <f>'SOW Units'!G187</f>
        <v>36.380000000000003</v>
      </c>
      <c r="G3653" s="244">
        <f t="shared" si="790"/>
        <v>0</v>
      </c>
      <c r="H3653" s="85">
        <v>0</v>
      </c>
      <c r="I3653" s="360">
        <f t="shared" si="791"/>
        <v>0</v>
      </c>
      <c r="J3653" s="89">
        <v>0</v>
      </c>
      <c r="K3653" s="244">
        <f t="shared" si="789"/>
        <v>0</v>
      </c>
      <c r="L3653" s="93">
        <f t="shared" si="792"/>
        <v>0</v>
      </c>
      <c r="M3653" s="375">
        <f t="shared" si="793"/>
        <v>0</v>
      </c>
      <c r="N3653" s="225" t="b">
        <f t="shared" ref="N3653:N3715" si="794">IF(E3653&gt;0,TRUE,FALSE)</f>
        <v>0</v>
      </c>
      <c r="O3653" s="36"/>
      <c r="P3653" s="36"/>
      <c r="Q3653" s="36"/>
      <c r="R3653" s="36"/>
    </row>
    <row r="3654" spans="1:18" s="8" customFormat="1" ht="32.25" hidden="1" customHeight="1" x14ac:dyDescent="0.35">
      <c r="A3654" s="122" t="str">
        <f>'SOW Units'!B188</f>
        <v>9-62.</v>
      </c>
      <c r="B3654" s="542" t="str">
        <f>IF('SOW Units'!C188="","",'SOW Units'!C188)</f>
        <v>Water, Acute Bioassay-96 Hour, Freshwater, Vertebrate/Invertebrate [Vertebrate: Pimephales promelas or Cyprinella leedsi/Invertebrate: Ceriodaphnia dubia] (EPA 2000.0/2002.0)</v>
      </c>
      <c r="C3654" s="543"/>
      <c r="D3654" s="57" t="str">
        <f>IF('SOW Units'!E188="","",'SOW Units'!E188)</f>
        <v>Per Sample</v>
      </c>
      <c r="E3654" s="82">
        <f>'SOW Units'!P188</f>
        <v>0</v>
      </c>
      <c r="F3654" s="34">
        <f>'SOW Units'!G188</f>
        <v>826.87</v>
      </c>
      <c r="G3654" s="244">
        <f t="shared" si="790"/>
        <v>0</v>
      </c>
      <c r="H3654" s="85">
        <v>0</v>
      </c>
      <c r="I3654" s="360">
        <f t="shared" si="791"/>
        <v>0</v>
      </c>
      <c r="J3654" s="89">
        <v>0</v>
      </c>
      <c r="K3654" s="244">
        <f t="shared" si="789"/>
        <v>0</v>
      </c>
      <c r="L3654" s="93">
        <f t="shared" si="792"/>
        <v>0</v>
      </c>
      <c r="M3654" s="375">
        <f t="shared" si="793"/>
        <v>0</v>
      </c>
      <c r="N3654" s="225" t="b">
        <f t="shared" si="794"/>
        <v>0</v>
      </c>
      <c r="O3654" s="36"/>
      <c r="P3654" s="36"/>
      <c r="Q3654" s="36"/>
      <c r="R3654" s="36"/>
    </row>
    <row r="3655" spans="1:18" s="8" customFormat="1" ht="32.25" hidden="1" customHeight="1" x14ac:dyDescent="0.35">
      <c r="A3655" s="122" t="str">
        <f>'SOW Units'!B189</f>
        <v>9-63.</v>
      </c>
      <c r="B3655" s="542" t="str">
        <f>IF('SOW Units'!C189="","",'SOW Units'!C189)</f>
        <v>Water, Acute Bioassay-96 Hour, Estuarine + Marine, Vertebrate/Invertebrate [Vertebrate: Menidia beryllina, Meridia menidia or Menida peninsulae/Invertebrate: Mysidopsis bahia] (EPA 2006.0/2007.0)</v>
      </c>
      <c r="C3655" s="543"/>
      <c r="D3655" s="57" t="str">
        <f>IF('SOW Units'!E189="","",'SOW Units'!E189)</f>
        <v>Per Sample</v>
      </c>
      <c r="E3655" s="82">
        <f>'SOW Units'!P189</f>
        <v>0</v>
      </c>
      <c r="F3655" s="34">
        <f>'SOW Units'!G189</f>
        <v>826.87</v>
      </c>
      <c r="G3655" s="244">
        <f t="shared" si="790"/>
        <v>0</v>
      </c>
      <c r="H3655" s="85">
        <v>0</v>
      </c>
      <c r="I3655" s="360">
        <f t="shared" si="791"/>
        <v>0</v>
      </c>
      <c r="J3655" s="89">
        <v>0</v>
      </c>
      <c r="K3655" s="244">
        <f t="shared" si="789"/>
        <v>0</v>
      </c>
      <c r="L3655" s="93">
        <f t="shared" si="792"/>
        <v>0</v>
      </c>
      <c r="M3655" s="375">
        <f t="shared" si="793"/>
        <v>0</v>
      </c>
      <c r="N3655" s="225" t="b">
        <f t="shared" si="794"/>
        <v>0</v>
      </c>
      <c r="O3655" s="36"/>
      <c r="P3655" s="36"/>
      <c r="Q3655" s="36"/>
      <c r="R3655" s="36"/>
    </row>
    <row r="3656" spans="1:18" s="8" customFormat="1" ht="32.25" hidden="1" customHeight="1" x14ac:dyDescent="0.35">
      <c r="A3656" s="122" t="str">
        <f>'SOW Units'!B190</f>
        <v>9-64.</v>
      </c>
      <c r="B3656" s="542" t="str">
        <f>IF('SOW Units'!C190="","",'SOW Units'!C190)</f>
        <v>Water, GC/MS Full Scan, Alkanes, Isoalkanes, Cycloalkanes, Aromatics, Bicyclane, Sterane, and Terpane Biomarkers (ASTM D5739 High Resolution GC/MS)</v>
      </c>
      <c r="C3656" s="543"/>
      <c r="D3656" s="57" t="str">
        <f>IF('SOW Units'!E190="","",'SOW Units'!E190)</f>
        <v>Per Sample</v>
      </c>
      <c r="E3656" s="82">
        <f>'SOW Units'!P190</f>
        <v>0</v>
      </c>
      <c r="F3656" s="34">
        <f>'SOW Units'!G190</f>
        <v>315</v>
      </c>
      <c r="G3656" s="244">
        <f t="shared" si="790"/>
        <v>0</v>
      </c>
      <c r="H3656" s="85">
        <v>0</v>
      </c>
      <c r="I3656" s="360">
        <f t="shared" si="791"/>
        <v>0</v>
      </c>
      <c r="J3656" s="89">
        <v>0</v>
      </c>
      <c r="K3656" s="244">
        <f t="shared" si="789"/>
        <v>0</v>
      </c>
      <c r="L3656" s="93">
        <f t="shared" si="792"/>
        <v>0</v>
      </c>
      <c r="M3656" s="375">
        <f t="shared" si="793"/>
        <v>0</v>
      </c>
      <c r="N3656" s="225" t="b">
        <f t="shared" si="794"/>
        <v>0</v>
      </c>
      <c r="O3656" s="36"/>
      <c r="P3656" s="36"/>
      <c r="Q3656" s="36"/>
      <c r="R3656" s="36"/>
    </row>
    <row r="3657" spans="1:18" s="8" customFormat="1" ht="32.25" hidden="1" customHeight="1" x14ac:dyDescent="0.35">
      <c r="A3657" s="122" t="str">
        <f>'SOW Units'!B191</f>
        <v>9-65.</v>
      </c>
      <c r="B3657" s="542" t="str">
        <f>IF('SOW Units'!C191="","",'SOW Units'!C191)</f>
        <v>Water, Gasoline Hydrocarbon Composition, Gasoline PIANO [paraffins, isoparaffins, aromatics, naphthenes and olefins] (EPA 8260Mod, High Resolution GC/MS)</v>
      </c>
      <c r="C3657" s="543"/>
      <c r="D3657" s="57" t="str">
        <f>IF('SOW Units'!E191="","",'SOW Units'!E191)</f>
        <v>Per Sample</v>
      </c>
      <c r="E3657" s="82">
        <f>'SOW Units'!P191</f>
        <v>0</v>
      </c>
      <c r="F3657" s="34">
        <f>'SOW Units'!G191</f>
        <v>330.75</v>
      </c>
      <c r="G3657" s="244">
        <f t="shared" si="790"/>
        <v>0</v>
      </c>
      <c r="H3657" s="85">
        <v>0</v>
      </c>
      <c r="I3657" s="360">
        <f t="shared" si="791"/>
        <v>0</v>
      </c>
      <c r="J3657" s="89">
        <v>0</v>
      </c>
      <c r="K3657" s="244">
        <f t="shared" si="789"/>
        <v>0</v>
      </c>
      <c r="L3657" s="93">
        <f t="shared" si="792"/>
        <v>0</v>
      </c>
      <c r="M3657" s="375">
        <f t="shared" si="793"/>
        <v>0</v>
      </c>
      <c r="N3657" s="225" t="b">
        <f t="shared" si="794"/>
        <v>0</v>
      </c>
      <c r="O3657" s="36"/>
      <c r="P3657" s="36"/>
      <c r="Q3657" s="36"/>
      <c r="R3657" s="36"/>
    </row>
    <row r="3658" spans="1:18" s="8" customFormat="1" ht="32.25" hidden="1" customHeight="1" x14ac:dyDescent="0.35">
      <c r="A3658" s="122" t="str">
        <f>'SOW Units'!B192</f>
        <v>9-66.</v>
      </c>
      <c r="B3658" s="542" t="str">
        <f>IF('SOW Units'!C192="","",'SOW Units'!C192)</f>
        <v>Water, 5 Fuel Oxygenates, MTBE, DIPE, TAME, ETBE and TBA (EPA 8260Mod, High Resolution GC/MS)</v>
      </c>
      <c r="C3658" s="543"/>
      <c r="D3658" s="57" t="str">
        <f>IF('SOW Units'!E192="","",'SOW Units'!E192)</f>
        <v>Per Sample</v>
      </c>
      <c r="E3658" s="82">
        <f>'SOW Units'!P192</f>
        <v>0</v>
      </c>
      <c r="F3658" s="34">
        <f>'SOW Units'!G192</f>
        <v>49.61</v>
      </c>
      <c r="G3658" s="244">
        <f t="shared" si="790"/>
        <v>0</v>
      </c>
      <c r="H3658" s="85">
        <v>0</v>
      </c>
      <c r="I3658" s="360">
        <f t="shared" si="791"/>
        <v>0</v>
      </c>
      <c r="J3658" s="89">
        <v>0</v>
      </c>
      <c r="K3658" s="244">
        <f t="shared" si="789"/>
        <v>0</v>
      </c>
      <c r="L3658" s="93">
        <f t="shared" si="792"/>
        <v>0</v>
      </c>
      <c r="M3658" s="375">
        <f t="shared" si="793"/>
        <v>0</v>
      </c>
      <c r="N3658" s="225" t="b">
        <f t="shared" si="794"/>
        <v>0</v>
      </c>
      <c r="O3658" s="36"/>
      <c r="P3658" s="36"/>
      <c r="Q3658" s="36"/>
      <c r="R3658" s="36"/>
    </row>
    <row r="3659" spans="1:18" s="8" customFormat="1" ht="16.5" hidden="1" customHeight="1" x14ac:dyDescent="0.35">
      <c r="A3659" s="122" t="str">
        <f>'SOW Units'!B193</f>
        <v>9-67.</v>
      </c>
      <c r="B3659" s="542" t="str">
        <f>IF('SOW Units'!C193="","",'SOW Units'!C193)</f>
        <v>Water, C10-C40 Alkane Fingerprint, N-Alkanes and Isoalkanes (ASTM D3328 GC/MS)</v>
      </c>
      <c r="C3659" s="543"/>
      <c r="D3659" s="57" t="str">
        <f>IF('SOW Units'!E193="","",'SOW Units'!E193)</f>
        <v>Per Sample</v>
      </c>
      <c r="E3659" s="82">
        <f>'SOW Units'!P193</f>
        <v>0</v>
      </c>
      <c r="F3659" s="34">
        <f>'SOW Units'!G193</f>
        <v>231.52</v>
      </c>
      <c r="G3659" s="244">
        <f t="shared" si="790"/>
        <v>0</v>
      </c>
      <c r="H3659" s="85">
        <v>0</v>
      </c>
      <c r="I3659" s="360">
        <f t="shared" si="791"/>
        <v>0</v>
      </c>
      <c r="J3659" s="89">
        <v>0</v>
      </c>
      <c r="K3659" s="244">
        <f t="shared" si="789"/>
        <v>0</v>
      </c>
      <c r="L3659" s="93">
        <f t="shared" si="792"/>
        <v>0</v>
      </c>
      <c r="M3659" s="375">
        <f t="shared" si="793"/>
        <v>0</v>
      </c>
      <c r="N3659" s="225" t="b">
        <f t="shared" si="794"/>
        <v>0</v>
      </c>
      <c r="O3659" s="36"/>
      <c r="P3659" s="36"/>
      <c r="Q3659" s="36"/>
      <c r="R3659" s="36"/>
    </row>
    <row r="3660" spans="1:18" s="8" customFormat="1" ht="16.5" hidden="1" customHeight="1" x14ac:dyDescent="0.35">
      <c r="A3660" s="122" t="str">
        <f>'SOW Units'!B194</f>
        <v>9-78.</v>
      </c>
      <c r="B3660" s="542" t="str">
        <f>IF('SOW Units'!C194="","",'SOW Units'!C194)</f>
        <v>Water, BTEX/MTBE + Naphthalene (EPA 8260)</v>
      </c>
      <c r="C3660" s="543"/>
      <c r="D3660" s="57" t="str">
        <f>IF('SOW Units'!E194="","",'SOW Units'!E194)</f>
        <v>Per Sample</v>
      </c>
      <c r="E3660" s="82">
        <f>'SOW Units'!P194</f>
        <v>0</v>
      </c>
      <c r="F3660" s="34">
        <f>'SOW Units'!G194</f>
        <v>59.53</v>
      </c>
      <c r="G3660" s="244">
        <f t="shared" si="790"/>
        <v>0</v>
      </c>
      <c r="H3660" s="85">
        <v>0</v>
      </c>
      <c r="I3660" s="360">
        <f t="shared" si="791"/>
        <v>0</v>
      </c>
      <c r="J3660" s="89">
        <v>0</v>
      </c>
      <c r="K3660" s="244">
        <f t="shared" si="789"/>
        <v>0</v>
      </c>
      <c r="L3660" s="93">
        <f t="shared" si="792"/>
        <v>0</v>
      </c>
      <c r="M3660" s="375">
        <f t="shared" si="793"/>
        <v>0</v>
      </c>
      <c r="N3660" s="225" t="b">
        <f t="shared" si="794"/>
        <v>0</v>
      </c>
      <c r="O3660" s="36"/>
      <c r="P3660" s="36"/>
      <c r="Q3660" s="36"/>
      <c r="R3660" s="36"/>
    </row>
    <row r="3661" spans="1:18" s="8" customFormat="1" ht="16.5" hidden="1" customHeight="1" x14ac:dyDescent="0.35">
      <c r="A3661" s="122" t="str">
        <f>'SOW Units'!B195</f>
        <v>9-79.</v>
      </c>
      <c r="B3661" s="542" t="str">
        <f>IF('SOW Units'!C195="","",'SOW Units'!C195)</f>
        <v>Water, EDC [1,2-dichloroethane] (EPA Method 8021 or 8260)</v>
      </c>
      <c r="C3661" s="543"/>
      <c r="D3661" s="57" t="str">
        <f>IF('SOW Units'!E195="","",'SOW Units'!E195)</f>
        <v>Per Sample</v>
      </c>
      <c r="E3661" s="82">
        <f>'SOW Units'!P195</f>
        <v>0</v>
      </c>
      <c r="F3661" s="34">
        <f>'SOW Units'!G195</f>
        <v>54</v>
      </c>
      <c r="G3661" s="244">
        <f t="shared" si="790"/>
        <v>0</v>
      </c>
      <c r="H3661" s="85">
        <v>0</v>
      </c>
      <c r="I3661" s="360">
        <f t="shared" si="791"/>
        <v>0</v>
      </c>
      <c r="J3661" s="89">
        <v>0</v>
      </c>
      <c r="K3661" s="244">
        <f t="shared" si="789"/>
        <v>0</v>
      </c>
      <c r="L3661" s="93">
        <f t="shared" si="792"/>
        <v>0</v>
      </c>
      <c r="M3661" s="375">
        <f t="shared" si="793"/>
        <v>0</v>
      </c>
      <c r="N3661" s="225" t="b">
        <f t="shared" si="794"/>
        <v>0</v>
      </c>
      <c r="O3661" s="36"/>
      <c r="P3661" s="36"/>
      <c r="Q3661" s="36"/>
      <c r="R3661" s="36"/>
    </row>
    <row r="3662" spans="1:18" s="8" customFormat="1" ht="16.5" hidden="1" customHeight="1" x14ac:dyDescent="0.35">
      <c r="A3662" s="122" t="str">
        <f>'SOW Units'!B196</f>
        <v>9-80.</v>
      </c>
      <c r="B3662" s="542" t="str">
        <f>IF('SOW Units'!C196="","",'SOW Units'!C196)</f>
        <v>Water, Methane (EPA SOP RSK-175)</v>
      </c>
      <c r="C3662" s="543"/>
      <c r="D3662" s="57" t="str">
        <f>IF('SOW Units'!E196="","",'SOW Units'!E196)</f>
        <v>Per Sample</v>
      </c>
      <c r="E3662" s="82">
        <f>'SOW Units'!P196</f>
        <v>0</v>
      </c>
      <c r="F3662" s="34">
        <f>'SOW Units'!G196</f>
        <v>59.53</v>
      </c>
      <c r="G3662" s="244">
        <f t="shared" si="790"/>
        <v>0</v>
      </c>
      <c r="H3662" s="85">
        <v>0</v>
      </c>
      <c r="I3662" s="360">
        <f t="shared" si="791"/>
        <v>0</v>
      </c>
      <c r="J3662" s="89">
        <v>0</v>
      </c>
      <c r="K3662" s="244">
        <f t="shared" si="789"/>
        <v>0</v>
      </c>
      <c r="L3662" s="93">
        <f t="shared" si="792"/>
        <v>0</v>
      </c>
      <c r="M3662" s="375">
        <f t="shared" si="793"/>
        <v>0</v>
      </c>
      <c r="N3662" s="225" t="b">
        <f t="shared" si="794"/>
        <v>0</v>
      </c>
      <c r="O3662" s="36"/>
      <c r="P3662" s="36"/>
      <c r="Q3662" s="36"/>
      <c r="R3662" s="36"/>
    </row>
    <row r="3663" spans="1:18" s="8" customFormat="1" ht="17.25" hidden="1" customHeight="1" x14ac:dyDescent="0.35">
      <c r="A3663" s="253" t="str">
        <f>'SOW Units'!B197</f>
        <v>9.C.</v>
      </c>
      <c r="B3663" s="560" t="str">
        <f>IF('SOW Units'!C197="","",'SOW Units'!C197)</f>
        <v>AIR ANALYSIS</v>
      </c>
      <c r="C3663" s="561"/>
      <c r="D3663" s="206" t="str">
        <f>IF('SOW Units'!E197="","",'SOW Units'!E197)</f>
        <v/>
      </c>
      <c r="E3663" s="207"/>
      <c r="F3663" s="194"/>
      <c r="G3663" s="243"/>
      <c r="H3663" s="208"/>
      <c r="I3663" s="359"/>
      <c r="J3663" s="196"/>
      <c r="K3663" s="243"/>
      <c r="L3663" s="209"/>
      <c r="M3663" s="374"/>
      <c r="N3663" s="225" t="b">
        <f t="shared" si="794"/>
        <v>0</v>
      </c>
      <c r="O3663" s="36"/>
      <c r="P3663" s="36"/>
      <c r="Q3663" s="36"/>
      <c r="R3663" s="36"/>
    </row>
    <row r="3664" spans="1:18" s="8" customFormat="1" ht="16.5" hidden="1" customHeight="1" x14ac:dyDescent="0.35">
      <c r="A3664" s="122" t="str">
        <f>'SOW Units'!B198</f>
        <v>9-68.</v>
      </c>
      <c r="B3664" s="542" t="str">
        <f>IF('SOW Units'!C198="","",'SOW Units'!C198)</f>
        <v>Air, Total Petroleum Hydrocarbons (EPA Method 18 or TO-3)</v>
      </c>
      <c r="C3664" s="543"/>
      <c r="D3664" s="57" t="str">
        <f>IF('SOW Units'!E198="","",'SOW Units'!E198)</f>
        <v>Per Sample</v>
      </c>
      <c r="E3664" s="82">
        <f>'SOW Units'!P198</f>
        <v>0</v>
      </c>
      <c r="F3664" s="34">
        <f>'SOW Units'!G198</f>
        <v>84.89</v>
      </c>
      <c r="G3664" s="244">
        <f t="shared" ref="G3664:G3667" si="795">$F3664*E3664</f>
        <v>0</v>
      </c>
      <c r="H3664" s="85">
        <v>0</v>
      </c>
      <c r="I3664" s="360">
        <f t="shared" ref="I3664:I3667" si="796">H3664*F3664</f>
        <v>0</v>
      </c>
      <c r="J3664" s="89">
        <v>0</v>
      </c>
      <c r="K3664" s="244">
        <f t="shared" si="789"/>
        <v>0</v>
      </c>
      <c r="L3664" s="93">
        <f t="shared" ref="L3664:L3667" si="797">E3664-H3664-J3664</f>
        <v>0</v>
      </c>
      <c r="M3664" s="375">
        <f t="shared" ref="M3664:M3667" si="798">G3664-I3664-K3664</f>
        <v>0</v>
      </c>
      <c r="N3664" s="225" t="b">
        <f t="shared" si="794"/>
        <v>0</v>
      </c>
      <c r="O3664" s="36"/>
      <c r="P3664" s="36"/>
      <c r="Q3664" s="36"/>
      <c r="R3664" s="36"/>
    </row>
    <row r="3665" spans="1:18" s="8" customFormat="1" ht="16.5" hidden="1" customHeight="1" x14ac:dyDescent="0.35">
      <c r="A3665" s="122" t="str">
        <f>'SOW Units'!B199</f>
        <v>9-69.</v>
      </c>
      <c r="B3665" s="542" t="str">
        <f>IF('SOW Units'!C199="","",'SOW Units'!C199)</f>
        <v>Air, Volatile Organic Aromatics (EPA Method TO-15)</v>
      </c>
      <c r="C3665" s="543"/>
      <c r="D3665" s="57" t="str">
        <f>IF('SOW Units'!E199="","",'SOW Units'!E199)</f>
        <v>Per Sample</v>
      </c>
      <c r="E3665" s="82">
        <f>'SOW Units'!P199</f>
        <v>0</v>
      </c>
      <c r="F3665" s="34">
        <f>'SOW Units'!G199</f>
        <v>176.4</v>
      </c>
      <c r="G3665" s="244">
        <f t="shared" si="795"/>
        <v>0</v>
      </c>
      <c r="H3665" s="85">
        <v>0</v>
      </c>
      <c r="I3665" s="360">
        <f t="shared" si="796"/>
        <v>0</v>
      </c>
      <c r="J3665" s="89">
        <v>0</v>
      </c>
      <c r="K3665" s="244">
        <f t="shared" si="789"/>
        <v>0</v>
      </c>
      <c r="L3665" s="93">
        <f t="shared" si="797"/>
        <v>0</v>
      </c>
      <c r="M3665" s="375">
        <f t="shared" si="798"/>
        <v>0</v>
      </c>
      <c r="N3665" s="225" t="b">
        <f t="shared" si="794"/>
        <v>0</v>
      </c>
      <c r="O3665" s="36"/>
      <c r="P3665" s="36"/>
      <c r="Q3665" s="36"/>
      <c r="R3665" s="36"/>
    </row>
    <row r="3666" spans="1:18" s="8" customFormat="1" ht="16.5" hidden="1" customHeight="1" x14ac:dyDescent="0.35">
      <c r="A3666" s="122" t="str">
        <f>'SOW Units'!B200</f>
        <v>9-70.</v>
      </c>
      <c r="B3666" s="542" t="str">
        <f>IF('SOW Units'!C200="","",'SOW Units'!C200)</f>
        <v>Air, Polycyclic Aromatic Hydrocarbons (EPA Method TO-13)</v>
      </c>
      <c r="C3666" s="543"/>
      <c r="D3666" s="57" t="str">
        <f>IF('SOW Units'!E200="","",'SOW Units'!E200)</f>
        <v>Per Sample</v>
      </c>
      <c r="E3666" s="82">
        <f>'SOW Units'!P200</f>
        <v>0</v>
      </c>
      <c r="F3666" s="34">
        <f>'SOW Units'!G200</f>
        <v>170.88</v>
      </c>
      <c r="G3666" s="244">
        <f t="shared" si="795"/>
        <v>0</v>
      </c>
      <c r="H3666" s="85">
        <v>0</v>
      </c>
      <c r="I3666" s="360">
        <f t="shared" si="796"/>
        <v>0</v>
      </c>
      <c r="J3666" s="89">
        <v>0</v>
      </c>
      <c r="K3666" s="244">
        <f t="shared" si="789"/>
        <v>0</v>
      </c>
      <c r="L3666" s="93">
        <f t="shared" si="797"/>
        <v>0</v>
      </c>
      <c r="M3666" s="375">
        <f t="shared" si="798"/>
        <v>0</v>
      </c>
      <c r="N3666" s="225" t="b">
        <f t="shared" si="794"/>
        <v>0</v>
      </c>
      <c r="O3666" s="36"/>
      <c r="P3666" s="36"/>
      <c r="Q3666" s="36"/>
      <c r="R3666" s="36"/>
    </row>
    <row r="3667" spans="1:18" s="8" customFormat="1" ht="16.5" hidden="1" customHeight="1" x14ac:dyDescent="0.35">
      <c r="A3667" s="122" t="str">
        <f>'SOW Units'!B201</f>
        <v>9-71.</v>
      </c>
      <c r="B3667" s="542" t="str">
        <f>IF('SOW Units'!C201="","",'SOW Units'!C201)</f>
        <v>Air, Volatile Organic Compounds (EPA Method TO-17)</v>
      </c>
      <c r="C3667" s="543"/>
      <c r="D3667" s="57" t="str">
        <f>IF('SOW Units'!E201="","",'SOW Units'!E201)</f>
        <v>Per Sample</v>
      </c>
      <c r="E3667" s="82">
        <f>'SOW Units'!P201</f>
        <v>0</v>
      </c>
      <c r="F3667" s="34">
        <f>'SOW Units'!G201</f>
        <v>286.64999999999998</v>
      </c>
      <c r="G3667" s="244">
        <f t="shared" si="795"/>
        <v>0</v>
      </c>
      <c r="H3667" s="85">
        <v>0</v>
      </c>
      <c r="I3667" s="360">
        <f t="shared" si="796"/>
        <v>0</v>
      </c>
      <c r="J3667" s="89">
        <v>0</v>
      </c>
      <c r="K3667" s="244">
        <f t="shared" si="789"/>
        <v>0</v>
      </c>
      <c r="L3667" s="93">
        <f t="shared" si="797"/>
        <v>0</v>
      </c>
      <c r="M3667" s="375">
        <f t="shared" si="798"/>
        <v>0</v>
      </c>
      <c r="N3667" s="225" t="b">
        <f t="shared" si="794"/>
        <v>0</v>
      </c>
      <c r="O3667" s="36"/>
      <c r="P3667" s="36"/>
      <c r="Q3667" s="36"/>
      <c r="R3667" s="36"/>
    </row>
    <row r="3668" spans="1:18" s="8" customFormat="1" ht="17.25" hidden="1" customHeight="1" x14ac:dyDescent="0.35">
      <c r="A3668" s="253" t="str">
        <f>'SOW Units'!B202</f>
        <v>9.D.</v>
      </c>
      <c r="B3668" s="560" t="str">
        <f>IF('SOW Units'!C202="","",'SOW Units'!C202)</f>
        <v>PRODUCT ANALYSIS</v>
      </c>
      <c r="C3668" s="561"/>
      <c r="D3668" s="206" t="str">
        <f>IF('SOW Units'!E202="","",'SOW Units'!E202)</f>
        <v/>
      </c>
      <c r="E3668" s="207"/>
      <c r="F3668" s="194"/>
      <c r="G3668" s="243"/>
      <c r="H3668" s="208"/>
      <c r="I3668" s="359"/>
      <c r="J3668" s="196"/>
      <c r="K3668" s="243"/>
      <c r="L3668" s="209"/>
      <c r="M3668" s="374"/>
      <c r="N3668" s="225" t="b">
        <f t="shared" si="794"/>
        <v>0</v>
      </c>
      <c r="O3668" s="36"/>
      <c r="P3668" s="36"/>
      <c r="Q3668" s="36"/>
      <c r="R3668" s="36"/>
    </row>
    <row r="3669" spans="1:18" s="8" customFormat="1" ht="32.25" hidden="1" customHeight="1" x14ac:dyDescent="0.35">
      <c r="A3669" s="122" t="str">
        <f>'SOW Units'!B203</f>
        <v>9-72.</v>
      </c>
      <c r="B3669" s="542" t="str">
        <f>IF('SOW Units'!C203="","",'SOW Units'!C203)</f>
        <v>Product, C3-C44 Hydrocarbon Fingerprint, Gasoline PIANO [paraffins, isoparaffins, aromatics, naphthenes and olefins], alkanes and isoalkanes (ASTM D3328 High Resolution GC/FID)</v>
      </c>
      <c r="C3669" s="543"/>
      <c r="D3669" s="57" t="str">
        <f>IF('SOW Units'!E203="","",'SOW Units'!E203)</f>
        <v>Per Sample</v>
      </c>
      <c r="E3669" s="82">
        <f>'SOW Units'!P203</f>
        <v>0</v>
      </c>
      <c r="F3669" s="34">
        <f>'SOW Units'!G203</f>
        <v>266.24</v>
      </c>
      <c r="G3669" s="244">
        <f t="shared" ref="G3669:G3670" si="799">$F3669*E3669</f>
        <v>0</v>
      </c>
      <c r="H3669" s="85">
        <v>0</v>
      </c>
      <c r="I3669" s="360">
        <f t="shared" ref="I3669:I3670" si="800">H3669*F3669</f>
        <v>0</v>
      </c>
      <c r="J3669" s="89">
        <v>0</v>
      </c>
      <c r="K3669" s="244">
        <f t="shared" si="789"/>
        <v>0</v>
      </c>
      <c r="L3669" s="93">
        <f t="shared" ref="L3669:L3670" si="801">E3669-H3669-J3669</f>
        <v>0</v>
      </c>
      <c r="M3669" s="375">
        <f t="shared" ref="M3669:M3670" si="802">G3669-I3669-K3669</f>
        <v>0</v>
      </c>
      <c r="N3669" s="225" t="b">
        <f t="shared" si="794"/>
        <v>0</v>
      </c>
      <c r="O3669" s="36"/>
      <c r="P3669" s="36"/>
      <c r="Q3669" s="36"/>
      <c r="R3669" s="36"/>
    </row>
    <row r="3670" spans="1:18" s="8" customFormat="1" ht="32.25" hidden="1" customHeight="1" x14ac:dyDescent="0.35">
      <c r="A3670" s="122" t="str">
        <f>'SOW Units'!B204</f>
        <v>9-73.</v>
      </c>
      <c r="B3670" s="542" t="str">
        <f>IF('SOW Units'!C204="","",'SOW Units'!C204)</f>
        <v>Product, GC/MS Full Scan, alkanes, isoalkanes, cycloalkanes, aromatics, bicyclane, sterane, and terpane biomarkers (ASTM D5739 High Resolution GC/MS)</v>
      </c>
      <c r="C3670" s="543"/>
      <c r="D3670" s="57" t="str">
        <f>IF('SOW Units'!E204="","",'SOW Units'!E204)</f>
        <v>Per Sample</v>
      </c>
      <c r="E3670" s="82">
        <f>'SOW Units'!P204</f>
        <v>0</v>
      </c>
      <c r="F3670" s="34">
        <f>'SOW Units'!G204</f>
        <v>363.82</v>
      </c>
      <c r="G3670" s="244">
        <f t="shared" si="799"/>
        <v>0</v>
      </c>
      <c r="H3670" s="85">
        <v>0</v>
      </c>
      <c r="I3670" s="360">
        <f t="shared" si="800"/>
        <v>0</v>
      </c>
      <c r="J3670" s="89">
        <v>0</v>
      </c>
      <c r="K3670" s="244">
        <f t="shared" si="789"/>
        <v>0</v>
      </c>
      <c r="L3670" s="93">
        <f t="shared" si="801"/>
        <v>0</v>
      </c>
      <c r="M3670" s="375">
        <f t="shared" si="802"/>
        <v>0</v>
      </c>
      <c r="N3670" s="225" t="b">
        <f t="shared" si="794"/>
        <v>0</v>
      </c>
      <c r="O3670" s="36"/>
      <c r="P3670" s="36"/>
      <c r="Q3670" s="36"/>
      <c r="R3670" s="36"/>
    </row>
    <row r="3671" spans="1:18" s="8" customFormat="1" ht="17.25" hidden="1" customHeight="1" x14ac:dyDescent="0.35">
      <c r="A3671" s="253" t="str">
        <f>'SOW Units'!B205</f>
        <v>9.E.</v>
      </c>
      <c r="B3671" s="560" t="str">
        <f>IF('SOW Units'!C205="","",'SOW Units'!C205)</f>
        <v>OTHER ANALYSIS</v>
      </c>
      <c r="C3671" s="561"/>
      <c r="D3671" s="206" t="str">
        <f>IF('SOW Units'!E205="","",'SOW Units'!E205)</f>
        <v/>
      </c>
      <c r="E3671" s="207"/>
      <c r="F3671" s="194"/>
      <c r="G3671" s="243"/>
      <c r="H3671" s="208"/>
      <c r="I3671" s="359"/>
      <c r="J3671" s="196"/>
      <c r="K3671" s="243"/>
      <c r="L3671" s="209"/>
      <c r="M3671" s="374"/>
      <c r="N3671" s="225" t="b">
        <f t="shared" si="794"/>
        <v>0</v>
      </c>
      <c r="O3671" s="36"/>
      <c r="P3671" s="36"/>
      <c r="Q3671" s="36"/>
      <c r="R3671" s="36"/>
    </row>
    <row r="3672" spans="1:18" s="8" customFormat="1" ht="84" hidden="1" customHeight="1" x14ac:dyDescent="0.35">
      <c r="A3672" s="122" t="str">
        <f>'SOW Units'!B206</f>
        <v>9-75.</v>
      </c>
      <c r="B3672" s="542" t="str">
        <f>IF('SOW Units'!C206="","",'SOW Units'!C206)</f>
        <v>Additional Laboratory % Surcharge authorized in the ATC contract for 7 Day Turnaround. The price should be a total of all standard costs for analysis receiving 7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3672" s="543"/>
      <c r="D3672" s="57" t="str">
        <f>IF('SOW Units'!E206="","",'SOW Units'!E206)</f>
        <v>Percent
Surcharge</v>
      </c>
      <c r="E3672" s="82">
        <f>'SOW Units'!P206</f>
        <v>0</v>
      </c>
      <c r="F3672" s="34">
        <f>'SOW Units'!G206</f>
        <v>0</v>
      </c>
      <c r="G3672" s="244">
        <f t="shared" ref="G3672:G3674" si="803">$F3672*E3672</f>
        <v>0</v>
      </c>
      <c r="H3672" s="85">
        <v>0</v>
      </c>
      <c r="I3672" s="360">
        <f t="shared" ref="I3672:I3674" si="804">H3672*F3672</f>
        <v>0</v>
      </c>
      <c r="J3672" s="89">
        <v>0</v>
      </c>
      <c r="K3672" s="244">
        <f t="shared" ref="K3672:K3734" si="805">$F3672*J3672</f>
        <v>0</v>
      </c>
      <c r="L3672" s="93">
        <f t="shared" ref="L3672:L3674" si="806">E3672-H3672-J3672</f>
        <v>0</v>
      </c>
      <c r="M3672" s="375">
        <f t="shared" ref="M3672:M3674" si="807">G3672-I3672-K3672</f>
        <v>0</v>
      </c>
      <c r="N3672" s="225" t="b">
        <f t="shared" si="794"/>
        <v>0</v>
      </c>
      <c r="O3672" s="36"/>
      <c r="P3672" s="36"/>
      <c r="Q3672" s="36"/>
      <c r="R3672" s="36"/>
    </row>
    <row r="3673" spans="1:18" s="8" customFormat="1" ht="84" hidden="1" customHeight="1" x14ac:dyDescent="0.35">
      <c r="A3673" s="122" t="str">
        <f>'SOW Units'!B207</f>
        <v>9-76.</v>
      </c>
      <c r="B3673" s="542" t="str">
        <f>IF('SOW Units'!C207="","",'SOW Units'!C207)</f>
        <v>Additional Laboratory % Surcharge authorized in the ATC contract for 3 Day Turnaround. The price should be a total of all standard costs for analysis receiving 3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3673" s="543"/>
      <c r="D3673" s="57" t="str">
        <f>IF('SOW Units'!E207="","",'SOW Units'!E207)</f>
        <v>Percent
Surcharge</v>
      </c>
      <c r="E3673" s="82">
        <f>'SOW Units'!P207</f>
        <v>0</v>
      </c>
      <c r="F3673" s="34">
        <f>'SOW Units'!G207</f>
        <v>0.5</v>
      </c>
      <c r="G3673" s="244">
        <f t="shared" si="803"/>
        <v>0</v>
      </c>
      <c r="H3673" s="85">
        <v>0</v>
      </c>
      <c r="I3673" s="360">
        <f t="shared" si="804"/>
        <v>0</v>
      </c>
      <c r="J3673" s="89">
        <v>0</v>
      </c>
      <c r="K3673" s="244">
        <f t="shared" si="805"/>
        <v>0</v>
      </c>
      <c r="L3673" s="93">
        <f t="shared" si="806"/>
        <v>0</v>
      </c>
      <c r="M3673" s="375">
        <f t="shared" si="807"/>
        <v>0</v>
      </c>
      <c r="N3673" s="225" t="b">
        <f t="shared" si="794"/>
        <v>0</v>
      </c>
      <c r="O3673" s="36"/>
      <c r="P3673" s="36"/>
      <c r="Q3673" s="36"/>
      <c r="R3673" s="36"/>
    </row>
    <row r="3674" spans="1:18" s="8" customFormat="1" ht="84" hidden="1" customHeight="1" x14ac:dyDescent="0.35">
      <c r="A3674" s="122" t="str">
        <f>'SOW Units'!B208</f>
        <v>9-77.</v>
      </c>
      <c r="B3674" s="542" t="str">
        <f>IF('SOW Units'!C208="","",'SOW Units'!C208)</f>
        <v>Additional Laboratory % Surcharge authorized in the ATC contract for 1 Day Turnaround. The price should be a total of all standard costs for analysis receiving 1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3674" s="543"/>
      <c r="D3674" s="57" t="str">
        <f>IF('SOW Units'!E208="","",'SOW Units'!E208)</f>
        <v>Percent
Surcharge</v>
      </c>
      <c r="E3674" s="82">
        <f>'SOW Units'!P208</f>
        <v>0</v>
      </c>
      <c r="F3674" s="34">
        <f>'SOW Units'!G208</f>
        <v>1</v>
      </c>
      <c r="G3674" s="244">
        <f t="shared" si="803"/>
        <v>0</v>
      </c>
      <c r="H3674" s="85">
        <v>0</v>
      </c>
      <c r="I3674" s="360">
        <f t="shared" si="804"/>
        <v>0</v>
      </c>
      <c r="J3674" s="89">
        <v>0</v>
      </c>
      <c r="K3674" s="244">
        <f t="shared" si="805"/>
        <v>0</v>
      </c>
      <c r="L3674" s="93">
        <f t="shared" si="806"/>
        <v>0</v>
      </c>
      <c r="M3674" s="375">
        <f t="shared" si="807"/>
        <v>0</v>
      </c>
      <c r="N3674" s="225" t="b">
        <f t="shared" si="794"/>
        <v>0</v>
      </c>
      <c r="O3674" s="36"/>
      <c r="P3674" s="36"/>
      <c r="Q3674" s="36"/>
      <c r="R3674" s="36"/>
    </row>
    <row r="3675" spans="1:18" s="8" customFormat="1" ht="17.25" hidden="1" customHeight="1" x14ac:dyDescent="0.35">
      <c r="A3675" s="253" t="str">
        <f>'SOW Units'!B209</f>
        <v>10.</v>
      </c>
      <c r="B3675" s="560" t="str">
        <f>IF('SOW Units'!C209="","",'SOW Units'!C209)</f>
        <v>SOIL SOURCE REMOVAL RELATED</v>
      </c>
      <c r="C3675" s="561"/>
      <c r="D3675" s="206" t="str">
        <f>IF('SOW Units'!E209="","",'SOW Units'!E209)</f>
        <v/>
      </c>
      <c r="E3675" s="207"/>
      <c r="F3675" s="194"/>
      <c r="G3675" s="243"/>
      <c r="H3675" s="208"/>
      <c r="I3675" s="359"/>
      <c r="J3675" s="196"/>
      <c r="K3675" s="243"/>
      <c r="L3675" s="209"/>
      <c r="M3675" s="374"/>
      <c r="N3675" s="225" t="b">
        <f t="shared" si="794"/>
        <v>0</v>
      </c>
      <c r="O3675" s="36"/>
      <c r="P3675" s="36"/>
      <c r="Q3675" s="36"/>
      <c r="R3675" s="36"/>
    </row>
    <row r="3676" spans="1:18" s="8" customFormat="1" ht="16.5" hidden="1" customHeight="1" x14ac:dyDescent="0.35">
      <c r="A3676" s="122" t="str">
        <f>'SOW Units'!B210</f>
        <v>10-1.a.</v>
      </c>
      <c r="B3676" s="542" t="str">
        <f>IF('SOW Units'!C210="","",'SOW Units'!C210)</f>
        <v>Sheet Piling Installation for ≤  20 feet deep Excavation</v>
      </c>
      <c r="C3676" s="543"/>
      <c r="D3676" s="57" t="str">
        <f>IF('SOW Units'!E210="","",'SOW Units'!E210)</f>
        <v>Per Sq. Foot</v>
      </c>
      <c r="E3676" s="82">
        <f>'SOW Units'!P210</f>
        <v>0</v>
      </c>
      <c r="F3676" s="34">
        <f>'SOW Units'!G210</f>
        <v>35</v>
      </c>
      <c r="G3676" s="244">
        <f t="shared" ref="G3676:G3704" si="808">$F3676*E3676</f>
        <v>0</v>
      </c>
      <c r="H3676" s="85">
        <v>0</v>
      </c>
      <c r="I3676" s="360">
        <f t="shared" ref="I3676:I3704" si="809">H3676*F3676</f>
        <v>0</v>
      </c>
      <c r="J3676" s="89">
        <v>0</v>
      </c>
      <c r="K3676" s="244">
        <f t="shared" si="805"/>
        <v>0</v>
      </c>
      <c r="L3676" s="93">
        <f t="shared" ref="L3676:L3704" si="810">E3676-H3676-J3676</f>
        <v>0</v>
      </c>
      <c r="M3676" s="375">
        <f t="shared" ref="M3676:M3704" si="811">G3676-I3676-K3676</f>
        <v>0</v>
      </c>
      <c r="N3676" s="225" t="b">
        <f t="shared" si="794"/>
        <v>0</v>
      </c>
      <c r="O3676" s="36"/>
      <c r="P3676" s="36"/>
      <c r="Q3676" s="36"/>
      <c r="R3676" s="36"/>
    </row>
    <row r="3677" spans="1:18" s="9" customFormat="1" ht="16.5" hidden="1" customHeight="1" x14ac:dyDescent="0.35">
      <c r="A3677" s="122" t="str">
        <f>'SOW Units'!B211</f>
        <v>10-1.b.</v>
      </c>
      <c r="B3677" s="542" t="str">
        <f>IF('SOW Units'!C211="","",'SOW Units'!C211)</f>
        <v>Sheet Piling Rental for ≤  20 feet deep Excavation</v>
      </c>
      <c r="C3677" s="543"/>
      <c r="D3677" s="57" t="str">
        <f>IF('SOW Units'!E211="","",'SOW Units'!E211)</f>
        <v>Per Sq. Foot/Day</v>
      </c>
      <c r="E3677" s="82">
        <f>'SOW Units'!P211</f>
        <v>0</v>
      </c>
      <c r="F3677" s="34">
        <f>'SOW Units'!G211</f>
        <v>6</v>
      </c>
      <c r="G3677" s="244">
        <f t="shared" si="808"/>
        <v>0</v>
      </c>
      <c r="H3677" s="85">
        <v>0</v>
      </c>
      <c r="I3677" s="360">
        <f t="shared" si="809"/>
        <v>0</v>
      </c>
      <c r="J3677" s="89">
        <v>0</v>
      </c>
      <c r="K3677" s="244">
        <f t="shared" si="805"/>
        <v>0</v>
      </c>
      <c r="L3677" s="93">
        <f t="shared" si="810"/>
        <v>0</v>
      </c>
      <c r="M3677" s="375">
        <f t="shared" si="811"/>
        <v>0</v>
      </c>
      <c r="N3677" s="225" t="b">
        <f t="shared" si="794"/>
        <v>0</v>
      </c>
      <c r="O3677" s="45"/>
      <c r="P3677" s="45"/>
      <c r="Q3677" s="45"/>
      <c r="R3677" s="45"/>
    </row>
    <row r="3678" spans="1:18" s="8" customFormat="1" ht="16.5" hidden="1" customHeight="1" x14ac:dyDescent="0.35">
      <c r="A3678" s="122" t="str">
        <f>'SOW Units'!B212</f>
        <v>10-1.c.</v>
      </c>
      <c r="B3678" s="542" t="str">
        <f>IF('SOW Units'!C212="","",'SOW Units'!C212)</f>
        <v>Sheet Piling Rental for ≤  20 feet deep Excavation</v>
      </c>
      <c r="C3678" s="543"/>
      <c r="D3678" s="252" t="str">
        <f>IF('SOW Units'!E212="","",'SOW Units'!E212)</f>
        <v>Per Sq. Foot/Week</v>
      </c>
      <c r="E3678" s="82">
        <f>'SOW Units'!P212</f>
        <v>0</v>
      </c>
      <c r="F3678" s="34">
        <f>'SOW Units'!G212</f>
        <v>10.5</v>
      </c>
      <c r="G3678" s="244">
        <f t="shared" si="808"/>
        <v>0</v>
      </c>
      <c r="H3678" s="85">
        <v>0</v>
      </c>
      <c r="I3678" s="360">
        <f t="shared" si="809"/>
        <v>0</v>
      </c>
      <c r="J3678" s="89">
        <v>0</v>
      </c>
      <c r="K3678" s="244">
        <f t="shared" si="805"/>
        <v>0</v>
      </c>
      <c r="L3678" s="93">
        <f t="shared" si="810"/>
        <v>0</v>
      </c>
      <c r="M3678" s="375">
        <f t="shared" si="811"/>
        <v>0</v>
      </c>
      <c r="N3678" s="225" t="b">
        <f t="shared" si="794"/>
        <v>0</v>
      </c>
      <c r="O3678" s="36"/>
      <c r="P3678" s="36"/>
      <c r="Q3678" s="36"/>
      <c r="R3678" s="36"/>
    </row>
    <row r="3679" spans="1:18" s="8" customFormat="1" ht="16.5" hidden="1" customHeight="1" x14ac:dyDescent="0.35">
      <c r="A3679" s="122" t="str">
        <f>'SOW Units'!B213</f>
        <v>10-1.d.</v>
      </c>
      <c r="B3679" s="542" t="str">
        <f>IF('SOW Units'!C213="","",'SOW Units'!C213)</f>
        <v>Sheet Piling Rental for ≤  20 feet deep Excavation</v>
      </c>
      <c r="C3679" s="543"/>
      <c r="D3679" s="252" t="str">
        <f>IF('SOW Units'!E213="","",'SOW Units'!E213)</f>
        <v>Per Sq. Foot/Month</v>
      </c>
      <c r="E3679" s="82">
        <f>'SOW Units'!P213</f>
        <v>0</v>
      </c>
      <c r="F3679" s="34">
        <f>'SOW Units'!G213</f>
        <v>15.43</v>
      </c>
      <c r="G3679" s="244">
        <f t="shared" si="808"/>
        <v>0</v>
      </c>
      <c r="H3679" s="85">
        <v>0</v>
      </c>
      <c r="I3679" s="360">
        <f t="shared" si="809"/>
        <v>0</v>
      </c>
      <c r="J3679" s="89">
        <v>0</v>
      </c>
      <c r="K3679" s="244">
        <f t="shared" si="805"/>
        <v>0</v>
      </c>
      <c r="L3679" s="93">
        <f t="shared" si="810"/>
        <v>0</v>
      </c>
      <c r="M3679" s="375">
        <f t="shared" si="811"/>
        <v>0</v>
      </c>
      <c r="N3679" s="225" t="b">
        <f t="shared" si="794"/>
        <v>0</v>
      </c>
      <c r="O3679" s="36"/>
      <c r="P3679" s="36"/>
      <c r="Q3679" s="36"/>
      <c r="R3679" s="36"/>
    </row>
    <row r="3680" spans="1:18" s="8" customFormat="1" ht="16.5" hidden="1" customHeight="1" x14ac:dyDescent="0.35">
      <c r="A3680" s="122" t="str">
        <f>'SOW Units'!B214</f>
        <v>10-2.a.</v>
      </c>
      <c r="B3680" s="542" t="str">
        <f>IF('SOW Units'!C214="","",'SOW Units'!C214)</f>
        <v>Sheet Piling Installation for &gt; 20 feet deep Excavation</v>
      </c>
      <c r="C3680" s="543"/>
      <c r="D3680" s="57" t="str">
        <f>IF('SOW Units'!E214="","",'SOW Units'!E214)</f>
        <v>Per Sq. Foot</v>
      </c>
      <c r="E3680" s="82">
        <f>'SOW Units'!P214</f>
        <v>0</v>
      </c>
      <c r="F3680" s="34">
        <f>'SOW Units'!G214</f>
        <v>40.79</v>
      </c>
      <c r="G3680" s="244">
        <f t="shared" si="808"/>
        <v>0</v>
      </c>
      <c r="H3680" s="85">
        <v>0</v>
      </c>
      <c r="I3680" s="360">
        <f t="shared" si="809"/>
        <v>0</v>
      </c>
      <c r="J3680" s="89">
        <v>0</v>
      </c>
      <c r="K3680" s="244">
        <f t="shared" si="805"/>
        <v>0</v>
      </c>
      <c r="L3680" s="93">
        <f t="shared" si="810"/>
        <v>0</v>
      </c>
      <c r="M3680" s="375">
        <f t="shared" si="811"/>
        <v>0</v>
      </c>
      <c r="N3680" s="225" t="b">
        <f t="shared" si="794"/>
        <v>0</v>
      </c>
      <c r="O3680" s="36"/>
      <c r="P3680" s="36"/>
      <c r="Q3680" s="36"/>
      <c r="R3680" s="36"/>
    </row>
    <row r="3681" spans="1:18" s="8" customFormat="1" ht="16.5" hidden="1" customHeight="1" x14ac:dyDescent="0.35">
      <c r="A3681" s="122" t="str">
        <f>'SOW Units'!B215</f>
        <v>10-2.b.</v>
      </c>
      <c r="B3681" s="542" t="str">
        <f>IF('SOW Units'!C215="","",'SOW Units'!C215)</f>
        <v>Sheet Piling Rental for &gt;  20 feet deep Excavation</v>
      </c>
      <c r="C3681" s="543"/>
      <c r="D3681" s="252" t="str">
        <f>IF('SOW Units'!E215="","",'SOW Units'!E215)</f>
        <v>Per Sq. Foot/Day</v>
      </c>
      <c r="E3681" s="82">
        <f>'SOW Units'!P215</f>
        <v>0</v>
      </c>
      <c r="F3681" s="34">
        <f>'SOW Units'!G215</f>
        <v>7</v>
      </c>
      <c r="G3681" s="244">
        <f t="shared" si="808"/>
        <v>0</v>
      </c>
      <c r="H3681" s="85">
        <v>0</v>
      </c>
      <c r="I3681" s="360">
        <f t="shared" si="809"/>
        <v>0</v>
      </c>
      <c r="J3681" s="89">
        <v>0</v>
      </c>
      <c r="K3681" s="244">
        <f t="shared" si="805"/>
        <v>0</v>
      </c>
      <c r="L3681" s="93">
        <f t="shared" si="810"/>
        <v>0</v>
      </c>
      <c r="M3681" s="375">
        <f t="shared" si="811"/>
        <v>0</v>
      </c>
      <c r="N3681" s="225" t="b">
        <f t="shared" si="794"/>
        <v>0</v>
      </c>
      <c r="O3681" s="36"/>
      <c r="P3681" s="36"/>
      <c r="Q3681" s="36"/>
      <c r="R3681" s="36"/>
    </row>
    <row r="3682" spans="1:18" s="9" customFormat="1" ht="16.5" hidden="1" customHeight="1" x14ac:dyDescent="0.35">
      <c r="A3682" s="122" t="str">
        <f>'SOW Units'!B216</f>
        <v>10-2.c.</v>
      </c>
      <c r="B3682" s="542" t="str">
        <f>IF('SOW Units'!C216="","",'SOW Units'!C216)</f>
        <v>Sheet Piling Rental for &gt;  20 feet deep Excavation</v>
      </c>
      <c r="C3682" s="543"/>
      <c r="D3682" s="252" t="str">
        <f>IF('SOW Units'!E216="","",'SOW Units'!E216)</f>
        <v>Per Sq. Foot/Week</v>
      </c>
      <c r="E3682" s="82">
        <f>'SOW Units'!P216</f>
        <v>0</v>
      </c>
      <c r="F3682" s="34">
        <f>'SOW Units'!G216</f>
        <v>11.02</v>
      </c>
      <c r="G3682" s="244">
        <f t="shared" si="808"/>
        <v>0</v>
      </c>
      <c r="H3682" s="85">
        <v>0</v>
      </c>
      <c r="I3682" s="360">
        <f t="shared" si="809"/>
        <v>0</v>
      </c>
      <c r="J3682" s="89">
        <v>0</v>
      </c>
      <c r="K3682" s="244">
        <f t="shared" si="805"/>
        <v>0</v>
      </c>
      <c r="L3682" s="93">
        <f t="shared" si="810"/>
        <v>0</v>
      </c>
      <c r="M3682" s="375">
        <f t="shared" si="811"/>
        <v>0</v>
      </c>
      <c r="N3682" s="225" t="b">
        <f t="shared" si="794"/>
        <v>0</v>
      </c>
      <c r="O3682" s="45"/>
      <c r="P3682" s="45"/>
      <c r="Q3682" s="45"/>
      <c r="R3682" s="45"/>
    </row>
    <row r="3683" spans="1:18" s="8" customFormat="1" ht="16.5" hidden="1" customHeight="1" x14ac:dyDescent="0.35">
      <c r="A3683" s="122" t="str">
        <f>'SOW Units'!B217</f>
        <v>10-2.d.</v>
      </c>
      <c r="B3683" s="542" t="str">
        <f>IF('SOW Units'!C217="","",'SOW Units'!C217)</f>
        <v>Sheet Piling Rental for &gt;  20 feet deep Excavation</v>
      </c>
      <c r="C3683" s="543"/>
      <c r="D3683" s="252" t="str">
        <f>IF('SOW Units'!E217="","",'SOW Units'!E217)</f>
        <v>Per Sq. Foot/Month</v>
      </c>
      <c r="E3683" s="82">
        <f>'SOW Units'!P217</f>
        <v>0</v>
      </c>
      <c r="F3683" s="34">
        <f>'SOW Units'!G217</f>
        <v>11.57</v>
      </c>
      <c r="G3683" s="244">
        <f t="shared" si="808"/>
        <v>0</v>
      </c>
      <c r="H3683" s="85">
        <v>0</v>
      </c>
      <c r="I3683" s="360">
        <f t="shared" si="809"/>
        <v>0</v>
      </c>
      <c r="J3683" s="89">
        <v>0</v>
      </c>
      <c r="K3683" s="244">
        <f t="shared" si="805"/>
        <v>0</v>
      </c>
      <c r="L3683" s="93">
        <f t="shared" si="810"/>
        <v>0</v>
      </c>
      <c r="M3683" s="375">
        <f t="shared" si="811"/>
        <v>0</v>
      </c>
      <c r="N3683" s="225" t="b">
        <f t="shared" si="794"/>
        <v>0</v>
      </c>
      <c r="O3683" s="36"/>
      <c r="P3683" s="36"/>
      <c r="Q3683" s="36"/>
      <c r="R3683" s="36"/>
    </row>
    <row r="3684" spans="1:18" s="8" customFormat="1" ht="16.5" hidden="1" customHeight="1" x14ac:dyDescent="0.35">
      <c r="A3684" s="122" t="str">
        <f>'SOW Units'!B218</f>
        <v>10-7.</v>
      </c>
      <c r="B3684" s="542" t="str">
        <f>IF('SOW Units'!C218="","",'SOW Units'!C218)</f>
        <v xml:space="preserve">Conventional Soil Excavation and Loading ≤ 300 cubic yards </v>
      </c>
      <c r="C3684" s="543"/>
      <c r="D3684" s="57" t="str">
        <f>IF('SOW Units'!E218="","",'SOW Units'!E218)</f>
        <v>Per Cubic Yard</v>
      </c>
      <c r="E3684" s="82">
        <f>'SOW Units'!P218</f>
        <v>0</v>
      </c>
      <c r="F3684" s="34">
        <f>'SOW Units'!G218</f>
        <v>45</v>
      </c>
      <c r="G3684" s="244">
        <f t="shared" si="808"/>
        <v>0</v>
      </c>
      <c r="H3684" s="85">
        <v>0</v>
      </c>
      <c r="I3684" s="360">
        <f t="shared" si="809"/>
        <v>0</v>
      </c>
      <c r="J3684" s="89">
        <v>0</v>
      </c>
      <c r="K3684" s="244">
        <f t="shared" si="805"/>
        <v>0</v>
      </c>
      <c r="L3684" s="93">
        <f t="shared" si="810"/>
        <v>0</v>
      </c>
      <c r="M3684" s="375">
        <f t="shared" si="811"/>
        <v>0</v>
      </c>
      <c r="N3684" s="225" t="b">
        <f t="shared" si="794"/>
        <v>0</v>
      </c>
      <c r="O3684" s="36"/>
      <c r="P3684" s="36"/>
      <c r="Q3684" s="36"/>
      <c r="R3684" s="36"/>
    </row>
    <row r="3685" spans="1:18" s="8" customFormat="1" ht="16.5" hidden="1" customHeight="1" x14ac:dyDescent="0.35">
      <c r="A3685" s="122" t="str">
        <f>'SOW Units'!B219</f>
        <v>10-8.</v>
      </c>
      <c r="B3685" s="542" t="str">
        <f>IF('SOW Units'!C219="","",'SOW Units'!C219)</f>
        <v>Conventional Soil Excavation and Loading &gt; 300 cubic yards</v>
      </c>
      <c r="C3685" s="543"/>
      <c r="D3685" s="57" t="str">
        <f>IF('SOW Units'!E219="","",'SOW Units'!E219)</f>
        <v>Per Cubic Yard</v>
      </c>
      <c r="E3685" s="82">
        <f>'SOW Units'!P219</f>
        <v>0</v>
      </c>
      <c r="F3685" s="34">
        <f>'SOW Units'!G219</f>
        <v>40</v>
      </c>
      <c r="G3685" s="244">
        <f t="shared" si="808"/>
        <v>0</v>
      </c>
      <c r="H3685" s="85">
        <v>0</v>
      </c>
      <c r="I3685" s="360">
        <f t="shared" si="809"/>
        <v>0</v>
      </c>
      <c r="J3685" s="89">
        <v>0</v>
      </c>
      <c r="K3685" s="244">
        <f t="shared" si="805"/>
        <v>0</v>
      </c>
      <c r="L3685" s="93">
        <f t="shared" si="810"/>
        <v>0</v>
      </c>
      <c r="M3685" s="375">
        <f t="shared" si="811"/>
        <v>0</v>
      </c>
      <c r="N3685" s="225" t="b">
        <f t="shared" si="794"/>
        <v>0</v>
      </c>
      <c r="O3685" s="36"/>
      <c r="P3685" s="36"/>
      <c r="Q3685" s="36"/>
      <c r="R3685" s="36"/>
    </row>
    <row r="3686" spans="1:18" s="8" customFormat="1" ht="16.5" hidden="1" customHeight="1" x14ac:dyDescent="0.35">
      <c r="A3686" s="122" t="str">
        <f>'SOW Units'!B220</f>
        <v>10-9.</v>
      </c>
      <c r="B3686" s="542" t="str">
        <f>IF('SOW Units'!C220="","",'SOW Units'!C220)</f>
        <v>LDA Excavation and Loading Without Casing ≤ 300 cubic yards</v>
      </c>
      <c r="C3686" s="543"/>
      <c r="D3686" s="57" t="str">
        <f>IF('SOW Units'!E220="","",'SOW Units'!E220)</f>
        <v>Per Cubic Yard</v>
      </c>
      <c r="E3686" s="82">
        <f>'SOW Units'!P220</f>
        <v>0</v>
      </c>
      <c r="F3686" s="34">
        <f>'SOW Units'!G220</f>
        <v>106.96</v>
      </c>
      <c r="G3686" s="244">
        <f t="shared" si="808"/>
        <v>0</v>
      </c>
      <c r="H3686" s="85">
        <v>0</v>
      </c>
      <c r="I3686" s="360">
        <f t="shared" si="809"/>
        <v>0</v>
      </c>
      <c r="J3686" s="89">
        <v>0</v>
      </c>
      <c r="K3686" s="244">
        <f t="shared" si="805"/>
        <v>0</v>
      </c>
      <c r="L3686" s="93">
        <f t="shared" si="810"/>
        <v>0</v>
      </c>
      <c r="M3686" s="375">
        <f t="shared" si="811"/>
        <v>0</v>
      </c>
      <c r="N3686" s="225" t="b">
        <f t="shared" si="794"/>
        <v>0</v>
      </c>
      <c r="O3686" s="36"/>
      <c r="P3686" s="36"/>
      <c r="Q3686" s="36"/>
      <c r="R3686" s="36"/>
    </row>
    <row r="3687" spans="1:18" s="8" customFormat="1" ht="16.5" hidden="1" customHeight="1" x14ac:dyDescent="0.35">
      <c r="A3687" s="122" t="str">
        <f>'SOW Units'!B221</f>
        <v>10-10.</v>
      </c>
      <c r="B3687" s="542" t="str">
        <f>IF('SOW Units'!C221="","",'SOW Units'!C221)</f>
        <v>LDA Excavation and Loading Without Casing &gt; 300 cubic yards</v>
      </c>
      <c r="C3687" s="543"/>
      <c r="D3687" s="57" t="str">
        <f>IF('SOW Units'!E221="","",'SOW Units'!E221)</f>
        <v>Per Cubic Yard</v>
      </c>
      <c r="E3687" s="82">
        <f>'SOW Units'!P221</f>
        <v>0</v>
      </c>
      <c r="F3687" s="34">
        <f>'SOW Units'!G221</f>
        <v>100.87</v>
      </c>
      <c r="G3687" s="244">
        <f t="shared" si="808"/>
        <v>0</v>
      </c>
      <c r="H3687" s="85">
        <v>0</v>
      </c>
      <c r="I3687" s="360">
        <f t="shared" si="809"/>
        <v>0</v>
      </c>
      <c r="J3687" s="89">
        <v>0</v>
      </c>
      <c r="K3687" s="244">
        <f t="shared" si="805"/>
        <v>0</v>
      </c>
      <c r="L3687" s="93">
        <f t="shared" si="810"/>
        <v>0</v>
      </c>
      <c r="M3687" s="375">
        <f t="shared" si="811"/>
        <v>0</v>
      </c>
      <c r="N3687" s="225" t="b">
        <f t="shared" si="794"/>
        <v>0</v>
      </c>
      <c r="O3687" s="36"/>
      <c r="P3687" s="36"/>
      <c r="Q3687" s="36"/>
      <c r="R3687" s="36"/>
    </row>
    <row r="3688" spans="1:18" s="8" customFormat="1" ht="16.5" hidden="1" customHeight="1" x14ac:dyDescent="0.35">
      <c r="A3688" s="122" t="str">
        <f>'SOW Units'!B222</f>
        <v>10-11.a.</v>
      </c>
      <c r="B3688" s="542" t="str">
        <f>IF('SOW Units'!C222="","",'SOW Units'!C222)</f>
        <v>LDA Excavation and Loading With Surface Casing ≤ 300 cubic yards</v>
      </c>
      <c r="C3688" s="543"/>
      <c r="D3688" s="57" t="str">
        <f>IF('SOW Units'!E222="","",'SOW Units'!E222)</f>
        <v>Per Cubic Yard</v>
      </c>
      <c r="E3688" s="82">
        <f>'SOW Units'!P222</f>
        <v>0</v>
      </c>
      <c r="F3688" s="34">
        <f>'SOW Units'!G222</f>
        <v>145.85</v>
      </c>
      <c r="G3688" s="244">
        <f t="shared" si="808"/>
        <v>0</v>
      </c>
      <c r="H3688" s="85">
        <v>0</v>
      </c>
      <c r="I3688" s="360">
        <f t="shared" si="809"/>
        <v>0</v>
      </c>
      <c r="J3688" s="89">
        <v>0</v>
      </c>
      <c r="K3688" s="244">
        <f t="shared" si="805"/>
        <v>0</v>
      </c>
      <c r="L3688" s="93">
        <f t="shared" si="810"/>
        <v>0</v>
      </c>
      <c r="M3688" s="375">
        <f t="shared" si="811"/>
        <v>0</v>
      </c>
      <c r="N3688" s="225" t="b">
        <f t="shared" si="794"/>
        <v>0</v>
      </c>
      <c r="O3688" s="36"/>
      <c r="P3688" s="36"/>
      <c r="Q3688" s="36"/>
      <c r="R3688" s="36"/>
    </row>
    <row r="3689" spans="1:18" s="8" customFormat="1" ht="16.5" hidden="1" customHeight="1" x14ac:dyDescent="0.35">
      <c r="A3689" s="122" t="str">
        <f>'SOW Units'!B223</f>
        <v>10-11.b.</v>
      </c>
      <c r="B3689" s="542" t="str">
        <f>IF('SOW Units'!C223="","",'SOW Units'!C223)</f>
        <v>LDA Excavation and Loading With Driven Casing &lt; 300 cubic yards</v>
      </c>
      <c r="C3689" s="543"/>
      <c r="D3689" s="57" t="str">
        <f>IF('SOW Units'!E223="","",'SOW Units'!E223)</f>
        <v>Per Cubic Yard</v>
      </c>
      <c r="E3689" s="82">
        <f>'SOW Units'!P223</f>
        <v>0</v>
      </c>
      <c r="F3689" s="34">
        <f>'SOW Units'!G223</f>
        <v>224.85</v>
      </c>
      <c r="G3689" s="244">
        <f t="shared" si="808"/>
        <v>0</v>
      </c>
      <c r="H3689" s="85">
        <v>0</v>
      </c>
      <c r="I3689" s="360">
        <f t="shared" si="809"/>
        <v>0</v>
      </c>
      <c r="J3689" s="89">
        <v>0</v>
      </c>
      <c r="K3689" s="244">
        <f t="shared" si="805"/>
        <v>0</v>
      </c>
      <c r="L3689" s="93">
        <f t="shared" si="810"/>
        <v>0</v>
      </c>
      <c r="M3689" s="375">
        <f t="shared" si="811"/>
        <v>0</v>
      </c>
      <c r="N3689" s="225" t="b">
        <f t="shared" si="794"/>
        <v>0</v>
      </c>
      <c r="O3689" s="36"/>
      <c r="P3689" s="36"/>
      <c r="Q3689" s="36"/>
      <c r="R3689" s="36"/>
    </row>
    <row r="3690" spans="1:18" s="8" customFormat="1" ht="16.5" hidden="1" customHeight="1" x14ac:dyDescent="0.35">
      <c r="A3690" s="122" t="str">
        <f>'SOW Units'!B224</f>
        <v>10-12.a.</v>
      </c>
      <c r="B3690" s="542" t="str">
        <f>IF('SOW Units'!C224="","",'SOW Units'!C224)</f>
        <v>LDA Excavation and Loading With Surface Casing &gt; 300 cubic yards</v>
      </c>
      <c r="C3690" s="543"/>
      <c r="D3690" s="57" t="str">
        <f>IF('SOW Units'!E224="","",'SOW Units'!E224)</f>
        <v>Per Cubic Yard</v>
      </c>
      <c r="E3690" s="82">
        <f>'SOW Units'!P224</f>
        <v>0</v>
      </c>
      <c r="F3690" s="34">
        <f>'SOW Units'!G224</f>
        <v>145.85</v>
      </c>
      <c r="G3690" s="244">
        <f t="shared" si="808"/>
        <v>0</v>
      </c>
      <c r="H3690" s="85">
        <v>0</v>
      </c>
      <c r="I3690" s="360">
        <f t="shared" si="809"/>
        <v>0</v>
      </c>
      <c r="J3690" s="89">
        <v>0</v>
      </c>
      <c r="K3690" s="244">
        <f t="shared" si="805"/>
        <v>0</v>
      </c>
      <c r="L3690" s="93">
        <f t="shared" si="810"/>
        <v>0</v>
      </c>
      <c r="M3690" s="375">
        <f t="shared" si="811"/>
        <v>0</v>
      </c>
      <c r="N3690" s="225" t="b">
        <f t="shared" si="794"/>
        <v>0</v>
      </c>
      <c r="O3690" s="36"/>
      <c r="P3690" s="36"/>
      <c r="Q3690" s="36"/>
      <c r="R3690" s="36"/>
    </row>
    <row r="3691" spans="1:18" s="8" customFormat="1" ht="16.5" hidden="1" customHeight="1" x14ac:dyDescent="0.35">
      <c r="A3691" s="122" t="str">
        <f>'SOW Units'!B225</f>
        <v>10-12.b.</v>
      </c>
      <c r="B3691" s="542" t="str">
        <f>IF('SOW Units'!C225="","",'SOW Units'!C225)</f>
        <v>LDA Excavation and Loading With Driven Casing &gt; 300 cubic yards</v>
      </c>
      <c r="C3691" s="543"/>
      <c r="D3691" s="57" t="str">
        <f>IF('SOW Units'!E225="","",'SOW Units'!E225)</f>
        <v>Per Cubic Yard</v>
      </c>
      <c r="E3691" s="82">
        <f>'SOW Units'!P225</f>
        <v>0</v>
      </c>
      <c r="F3691" s="34">
        <f>'SOW Units'!G225</f>
        <v>200.55</v>
      </c>
      <c r="G3691" s="244">
        <f t="shared" si="808"/>
        <v>0</v>
      </c>
      <c r="H3691" s="85">
        <v>0</v>
      </c>
      <c r="I3691" s="360">
        <f t="shared" si="809"/>
        <v>0</v>
      </c>
      <c r="J3691" s="89">
        <v>0</v>
      </c>
      <c r="K3691" s="244">
        <f t="shared" si="805"/>
        <v>0</v>
      </c>
      <c r="L3691" s="93">
        <f t="shared" si="810"/>
        <v>0</v>
      </c>
      <c r="M3691" s="375">
        <f t="shared" si="811"/>
        <v>0</v>
      </c>
      <c r="N3691" s="225" t="b">
        <f t="shared" si="794"/>
        <v>0</v>
      </c>
      <c r="O3691" s="36"/>
      <c r="P3691" s="36"/>
      <c r="Q3691" s="36"/>
      <c r="R3691" s="36"/>
    </row>
    <row r="3692" spans="1:18" s="8" customFormat="1" ht="16.5" hidden="1" customHeight="1" x14ac:dyDescent="0.35">
      <c r="A3692" s="122" t="str">
        <f>'SOW Units'!B226</f>
        <v>10-13.</v>
      </c>
      <c r="B3692" s="542" t="str">
        <f>IF('SOW Units'!C226="","",'SOW Units'!C226)</f>
        <v>Flowable Fill Concrete and Installation</v>
      </c>
      <c r="C3692" s="543"/>
      <c r="D3692" s="57" t="str">
        <f>IF('SOW Units'!E226="","",'SOW Units'!E226)</f>
        <v>Per Cubic Yard</v>
      </c>
      <c r="E3692" s="82">
        <f>'SOW Units'!P226</f>
        <v>0</v>
      </c>
      <c r="F3692" s="34">
        <f>'SOW Units'!G226</f>
        <v>115.45</v>
      </c>
      <c r="G3692" s="244">
        <f t="shared" si="808"/>
        <v>0</v>
      </c>
      <c r="H3692" s="85">
        <v>0</v>
      </c>
      <c r="I3692" s="360">
        <f t="shared" si="809"/>
        <v>0</v>
      </c>
      <c r="J3692" s="89">
        <v>0</v>
      </c>
      <c r="K3692" s="244">
        <f t="shared" si="805"/>
        <v>0</v>
      </c>
      <c r="L3692" s="93">
        <f t="shared" si="810"/>
        <v>0</v>
      </c>
      <c r="M3692" s="375">
        <f t="shared" si="811"/>
        <v>0</v>
      </c>
      <c r="N3692" s="225" t="b">
        <f t="shared" si="794"/>
        <v>0</v>
      </c>
      <c r="O3692" s="36"/>
      <c r="P3692" s="36"/>
      <c r="Q3692" s="36"/>
      <c r="R3692" s="36"/>
    </row>
    <row r="3693" spans="1:18" s="8" customFormat="1" ht="16.5" hidden="1" customHeight="1" x14ac:dyDescent="0.35">
      <c r="A3693" s="122" t="str">
        <f>'SOW Units'!B227</f>
        <v>10-14.</v>
      </c>
      <c r="B3693" s="542" t="str">
        <f>IF('SOW Units'!C227="","",'SOW Units'!C227)</f>
        <v>Clean Backfill Material, Compaction and Testing (includes transport) ≤ 300 cubic yards</v>
      </c>
      <c r="C3693" s="543"/>
      <c r="D3693" s="57" t="str">
        <f>IF('SOW Units'!E227="","",'SOW Units'!E227)</f>
        <v>Per Cubic Yard</v>
      </c>
      <c r="E3693" s="82">
        <f>'SOW Units'!P227</f>
        <v>0</v>
      </c>
      <c r="F3693" s="34">
        <f>'SOW Units'!G227</f>
        <v>30.37</v>
      </c>
      <c r="G3693" s="244">
        <f t="shared" si="808"/>
        <v>0</v>
      </c>
      <c r="H3693" s="85">
        <v>0</v>
      </c>
      <c r="I3693" s="360">
        <f t="shared" si="809"/>
        <v>0</v>
      </c>
      <c r="J3693" s="89">
        <v>0</v>
      </c>
      <c r="K3693" s="244">
        <f t="shared" si="805"/>
        <v>0</v>
      </c>
      <c r="L3693" s="93">
        <f t="shared" si="810"/>
        <v>0</v>
      </c>
      <c r="M3693" s="375">
        <f t="shared" si="811"/>
        <v>0</v>
      </c>
      <c r="N3693" s="225" t="b">
        <f t="shared" si="794"/>
        <v>0</v>
      </c>
      <c r="O3693" s="36"/>
      <c r="P3693" s="36"/>
      <c r="Q3693" s="36"/>
      <c r="R3693" s="36"/>
    </row>
    <row r="3694" spans="1:18" s="8" customFormat="1" ht="16.5" hidden="1" customHeight="1" x14ac:dyDescent="0.35">
      <c r="A3694" s="122" t="str">
        <f>'SOW Units'!B228</f>
        <v>10-15.</v>
      </c>
      <c r="B3694" s="542" t="str">
        <f>IF('SOW Units'!C228="","",'SOW Units'!C228)</f>
        <v>Clean Backfill Material, Compaction and Testing (includes transport) &gt; 300 cubic yards</v>
      </c>
      <c r="C3694" s="543"/>
      <c r="D3694" s="57" t="str">
        <f>IF('SOW Units'!E228="","",'SOW Units'!E228)</f>
        <v>Per Cubic Yard</v>
      </c>
      <c r="E3694" s="82">
        <f>'SOW Units'!P228</f>
        <v>0</v>
      </c>
      <c r="F3694" s="34">
        <f>'SOW Units'!G228</f>
        <v>32.799999999999997</v>
      </c>
      <c r="G3694" s="244">
        <f t="shared" si="808"/>
        <v>0</v>
      </c>
      <c r="H3694" s="85">
        <v>0</v>
      </c>
      <c r="I3694" s="360">
        <f t="shared" si="809"/>
        <v>0</v>
      </c>
      <c r="J3694" s="89">
        <v>0</v>
      </c>
      <c r="K3694" s="244">
        <f t="shared" si="805"/>
        <v>0</v>
      </c>
      <c r="L3694" s="93">
        <f t="shared" si="810"/>
        <v>0</v>
      </c>
      <c r="M3694" s="375">
        <f t="shared" si="811"/>
        <v>0</v>
      </c>
      <c r="N3694" s="225" t="b">
        <f t="shared" si="794"/>
        <v>0</v>
      </c>
      <c r="O3694" s="36"/>
      <c r="P3694" s="36"/>
      <c r="Q3694" s="36"/>
      <c r="R3694" s="36"/>
    </row>
    <row r="3695" spans="1:18" s="8" customFormat="1" ht="16.5" hidden="1" customHeight="1" x14ac:dyDescent="0.35">
      <c r="A3695" s="122" t="str">
        <f>'SOW Units'!B229</f>
        <v>10-15.a.</v>
      </c>
      <c r="B3695" s="542" t="str">
        <f>IF('SOW Units'!C229="","",'SOW Units'!C229)</f>
        <v>Clean Overburden Used As Backfill, Compaction and Testing ≤ 300 cubic yards</v>
      </c>
      <c r="C3695" s="543"/>
      <c r="D3695" s="57" t="str">
        <f>IF('SOW Units'!E229="","",'SOW Units'!E229)</f>
        <v>Per Cubic Yard</v>
      </c>
      <c r="E3695" s="82">
        <f>'SOW Units'!P229</f>
        <v>0</v>
      </c>
      <c r="F3695" s="34">
        <f>'SOW Units'!G229</f>
        <v>14.58</v>
      </c>
      <c r="G3695" s="244">
        <f t="shared" si="808"/>
        <v>0</v>
      </c>
      <c r="H3695" s="85">
        <v>0</v>
      </c>
      <c r="I3695" s="360">
        <f t="shared" si="809"/>
        <v>0</v>
      </c>
      <c r="J3695" s="89">
        <v>0</v>
      </c>
      <c r="K3695" s="244">
        <f t="shared" si="805"/>
        <v>0</v>
      </c>
      <c r="L3695" s="93">
        <f t="shared" si="810"/>
        <v>0</v>
      </c>
      <c r="M3695" s="375">
        <f t="shared" si="811"/>
        <v>0</v>
      </c>
      <c r="N3695" s="225" t="b">
        <f t="shared" si="794"/>
        <v>0</v>
      </c>
      <c r="O3695" s="36"/>
      <c r="P3695" s="36"/>
      <c r="Q3695" s="36"/>
      <c r="R3695" s="36"/>
    </row>
    <row r="3696" spans="1:18" s="8" customFormat="1" ht="16.5" hidden="1" customHeight="1" x14ac:dyDescent="0.35">
      <c r="A3696" s="122" t="str">
        <f>'SOW Units'!B230</f>
        <v>10-15.b.</v>
      </c>
      <c r="B3696" s="542" t="str">
        <f>IF('SOW Units'!C230="","",'SOW Units'!C230)</f>
        <v>Clean Overburden Used As Backfill, Compaction and Testing &gt; 300 cubic yards</v>
      </c>
      <c r="C3696" s="543"/>
      <c r="D3696" s="57" t="str">
        <f>IF('SOW Units'!E230="","",'SOW Units'!E230)</f>
        <v>Per Cubic Yard</v>
      </c>
      <c r="E3696" s="82">
        <f>'SOW Units'!P230</f>
        <v>0</v>
      </c>
      <c r="F3696" s="34">
        <f>'SOW Units'!G230</f>
        <v>14.58</v>
      </c>
      <c r="G3696" s="244">
        <f t="shared" si="808"/>
        <v>0</v>
      </c>
      <c r="H3696" s="85">
        <v>0</v>
      </c>
      <c r="I3696" s="360">
        <f t="shared" si="809"/>
        <v>0</v>
      </c>
      <c r="J3696" s="89">
        <v>0</v>
      </c>
      <c r="K3696" s="244">
        <f t="shared" si="805"/>
        <v>0</v>
      </c>
      <c r="L3696" s="93">
        <f t="shared" si="810"/>
        <v>0</v>
      </c>
      <c r="M3696" s="375">
        <f t="shared" si="811"/>
        <v>0</v>
      </c>
      <c r="N3696" s="225" t="b">
        <f t="shared" si="794"/>
        <v>0</v>
      </c>
      <c r="O3696" s="36"/>
      <c r="P3696" s="36"/>
      <c r="Q3696" s="36"/>
      <c r="R3696" s="36"/>
    </row>
    <row r="3697" spans="1:18" s="8" customFormat="1" ht="16.5" hidden="1" customHeight="1" x14ac:dyDescent="0.35">
      <c r="A3697" s="122" t="str">
        <f>'SOW Units'!B231</f>
        <v>10-16.</v>
      </c>
      <c r="B3697" s="542" t="str">
        <f>IF('SOW Units'!C231="","",'SOW Units'!C231)</f>
        <v>Pea Gravel</v>
      </c>
      <c r="C3697" s="543"/>
      <c r="D3697" s="57" t="str">
        <f>IF('SOW Units'!E231="","",'SOW Units'!E231)</f>
        <v>Per Ton</v>
      </c>
      <c r="E3697" s="82">
        <f>'SOW Units'!P231</f>
        <v>0</v>
      </c>
      <c r="F3697" s="34">
        <f>'SOW Units'!G231</f>
        <v>69.3</v>
      </c>
      <c r="G3697" s="244">
        <f t="shared" si="808"/>
        <v>0</v>
      </c>
      <c r="H3697" s="85">
        <v>0</v>
      </c>
      <c r="I3697" s="360">
        <f t="shared" si="809"/>
        <v>0</v>
      </c>
      <c r="J3697" s="89">
        <v>0</v>
      </c>
      <c r="K3697" s="244">
        <f t="shared" si="805"/>
        <v>0</v>
      </c>
      <c r="L3697" s="93">
        <f t="shared" si="810"/>
        <v>0</v>
      </c>
      <c r="M3697" s="375">
        <f t="shared" si="811"/>
        <v>0</v>
      </c>
      <c r="N3697" s="225" t="b">
        <f t="shared" si="794"/>
        <v>0</v>
      </c>
      <c r="O3697" s="36"/>
      <c r="P3697" s="36"/>
      <c r="Q3697" s="36"/>
      <c r="R3697" s="36"/>
    </row>
    <row r="3698" spans="1:18" s="8" customFormat="1" ht="16.5" hidden="1" customHeight="1" x14ac:dyDescent="0.35">
      <c r="A3698" s="122" t="str">
        <f>'SOW Units'!B232</f>
        <v>10-17.</v>
      </c>
      <c r="B3698" s="542" t="str">
        <f>IF('SOW Units'!C232="","",'SOW Units'!C232)</f>
        <v>#57 Stone</v>
      </c>
      <c r="C3698" s="543"/>
      <c r="D3698" s="57" t="str">
        <f>IF('SOW Units'!E232="","",'SOW Units'!E232)</f>
        <v>Per Ton</v>
      </c>
      <c r="E3698" s="82">
        <f>'SOW Units'!P232</f>
        <v>0</v>
      </c>
      <c r="F3698" s="34">
        <f>'SOW Units'!G232</f>
        <v>57.75</v>
      </c>
      <c r="G3698" s="244">
        <f t="shared" si="808"/>
        <v>0</v>
      </c>
      <c r="H3698" s="85">
        <v>0</v>
      </c>
      <c r="I3698" s="360">
        <f t="shared" si="809"/>
        <v>0</v>
      </c>
      <c r="J3698" s="89">
        <v>0</v>
      </c>
      <c r="K3698" s="244">
        <f t="shared" si="805"/>
        <v>0</v>
      </c>
      <c r="L3698" s="93">
        <f t="shared" si="810"/>
        <v>0</v>
      </c>
      <c r="M3698" s="375">
        <f t="shared" si="811"/>
        <v>0</v>
      </c>
      <c r="N3698" s="225" t="b">
        <f t="shared" si="794"/>
        <v>0</v>
      </c>
      <c r="O3698" s="36"/>
      <c r="P3698" s="36"/>
      <c r="Q3698" s="36"/>
      <c r="R3698" s="36"/>
    </row>
    <row r="3699" spans="1:18" s="9" customFormat="1" ht="16.5" hidden="1" customHeight="1" x14ac:dyDescent="0.35">
      <c r="A3699" s="122" t="str">
        <f>'SOW Units'!B233</f>
        <v>10-18.</v>
      </c>
      <c r="B3699" s="542" t="str">
        <f>IF('SOW Units'!C233="","",'SOW Units'!C233)</f>
        <v>Dewatering System, up to 12 well points (includes installation)</v>
      </c>
      <c r="C3699" s="543"/>
      <c r="D3699" s="57" t="str">
        <f>IF('SOW Units'!E233="","",'SOW Units'!E233)</f>
        <v>Per Day</v>
      </c>
      <c r="E3699" s="82">
        <f>'SOW Units'!P233</f>
        <v>0</v>
      </c>
      <c r="F3699" s="34">
        <f>'SOW Units'!G233</f>
        <v>4630.5</v>
      </c>
      <c r="G3699" s="244">
        <f t="shared" si="808"/>
        <v>0</v>
      </c>
      <c r="H3699" s="85">
        <v>0</v>
      </c>
      <c r="I3699" s="360">
        <f t="shared" si="809"/>
        <v>0</v>
      </c>
      <c r="J3699" s="89">
        <v>0</v>
      </c>
      <c r="K3699" s="244">
        <f t="shared" si="805"/>
        <v>0</v>
      </c>
      <c r="L3699" s="93">
        <f t="shared" si="810"/>
        <v>0</v>
      </c>
      <c r="M3699" s="375">
        <f t="shared" si="811"/>
        <v>0</v>
      </c>
      <c r="N3699" s="225" t="b">
        <f t="shared" si="794"/>
        <v>0</v>
      </c>
      <c r="O3699" s="45"/>
      <c r="P3699" s="45"/>
      <c r="Q3699" s="45"/>
      <c r="R3699" s="45"/>
    </row>
    <row r="3700" spans="1:18" s="8" customFormat="1" ht="16.5" hidden="1" customHeight="1" x14ac:dyDescent="0.35">
      <c r="A3700" s="122" t="str">
        <f>'SOW Units'!B234</f>
        <v>10-19.</v>
      </c>
      <c r="B3700" s="542" t="str">
        <f>IF('SOW Units'!C234="","",'SOW Units'!C234)</f>
        <v>Additional Dewatering System Well Points (2) (includes installation)</v>
      </c>
      <c r="C3700" s="543"/>
      <c r="D3700" s="57" t="str">
        <f>IF('SOW Units'!E234="","",'SOW Units'!E234)</f>
        <v>Per Day</v>
      </c>
      <c r="E3700" s="82">
        <f>'SOW Units'!P234</f>
        <v>0</v>
      </c>
      <c r="F3700" s="34">
        <f>'SOW Units'!G234</f>
        <v>346.5</v>
      </c>
      <c r="G3700" s="244">
        <f t="shared" si="808"/>
        <v>0</v>
      </c>
      <c r="H3700" s="85">
        <v>0</v>
      </c>
      <c r="I3700" s="360">
        <f t="shared" si="809"/>
        <v>0</v>
      </c>
      <c r="J3700" s="89">
        <v>0</v>
      </c>
      <c r="K3700" s="244">
        <f t="shared" si="805"/>
        <v>0</v>
      </c>
      <c r="L3700" s="93">
        <f t="shared" si="810"/>
        <v>0</v>
      </c>
      <c r="M3700" s="375">
        <f t="shared" si="811"/>
        <v>0</v>
      </c>
      <c r="N3700" s="225" t="b">
        <f t="shared" si="794"/>
        <v>0</v>
      </c>
      <c r="O3700" s="36"/>
      <c r="P3700" s="36"/>
      <c r="Q3700" s="36"/>
      <c r="R3700" s="36"/>
    </row>
    <row r="3701" spans="1:18" s="8" customFormat="1" ht="16.5" hidden="1" customHeight="1" x14ac:dyDescent="0.35">
      <c r="A3701" s="122" t="str">
        <f>'SOW Units'!B235</f>
        <v>10-20.</v>
      </c>
      <c r="B3701" s="542" t="str">
        <f>IF('SOW Units'!C235="","",'SOW Units'!C235)</f>
        <v>Dewatering System, up to 12 well points (includes installation)</v>
      </c>
      <c r="C3701" s="543"/>
      <c r="D3701" s="57" t="str">
        <f>IF('SOW Units'!E235="","",'SOW Units'!E235)</f>
        <v>Per Week</v>
      </c>
      <c r="E3701" s="82">
        <f>'SOW Units'!P235</f>
        <v>0</v>
      </c>
      <c r="F3701" s="34">
        <f>'SOW Units'!G235</f>
        <v>7640.32</v>
      </c>
      <c r="G3701" s="244">
        <f t="shared" si="808"/>
        <v>0</v>
      </c>
      <c r="H3701" s="85">
        <v>0</v>
      </c>
      <c r="I3701" s="360">
        <f t="shared" si="809"/>
        <v>0</v>
      </c>
      <c r="J3701" s="89">
        <v>0</v>
      </c>
      <c r="K3701" s="244">
        <f t="shared" si="805"/>
        <v>0</v>
      </c>
      <c r="L3701" s="93">
        <f t="shared" si="810"/>
        <v>0</v>
      </c>
      <c r="M3701" s="375">
        <f t="shared" si="811"/>
        <v>0</v>
      </c>
      <c r="N3701" s="225" t="b">
        <f t="shared" si="794"/>
        <v>0</v>
      </c>
      <c r="O3701" s="36"/>
      <c r="P3701" s="36"/>
      <c r="Q3701" s="36"/>
      <c r="R3701" s="36"/>
    </row>
    <row r="3702" spans="1:18" s="9" customFormat="1" ht="16.5" hidden="1" customHeight="1" x14ac:dyDescent="0.35">
      <c r="A3702" s="122" t="str">
        <f>'SOW Units'!B236</f>
        <v>10-21.</v>
      </c>
      <c r="B3702" s="542" t="str">
        <f>IF('SOW Units'!C236="","",'SOW Units'!C236)</f>
        <v>Additional Dewatering System Well Points (2) (includes installation)</v>
      </c>
      <c r="C3702" s="543"/>
      <c r="D3702" s="57" t="str">
        <f>IF('SOW Units'!E236="","",'SOW Units'!E236)</f>
        <v>Per Week</v>
      </c>
      <c r="E3702" s="82">
        <f>'SOW Units'!P236</f>
        <v>0</v>
      </c>
      <c r="F3702" s="34">
        <f>'SOW Units'!G236</f>
        <v>382.01</v>
      </c>
      <c r="G3702" s="244">
        <f t="shared" si="808"/>
        <v>0</v>
      </c>
      <c r="H3702" s="85">
        <v>0</v>
      </c>
      <c r="I3702" s="360">
        <f t="shared" si="809"/>
        <v>0</v>
      </c>
      <c r="J3702" s="89">
        <v>0</v>
      </c>
      <c r="K3702" s="244">
        <f t="shared" si="805"/>
        <v>0</v>
      </c>
      <c r="L3702" s="93">
        <f t="shared" si="810"/>
        <v>0</v>
      </c>
      <c r="M3702" s="375">
        <f t="shared" si="811"/>
        <v>0</v>
      </c>
      <c r="N3702" s="225" t="b">
        <f t="shared" si="794"/>
        <v>0</v>
      </c>
      <c r="O3702" s="45"/>
      <c r="P3702" s="45"/>
      <c r="Q3702" s="45"/>
      <c r="R3702" s="45"/>
    </row>
    <row r="3703" spans="1:18" s="9" customFormat="1" ht="16.5" hidden="1" customHeight="1" x14ac:dyDescent="0.35">
      <c r="A3703" s="122" t="str">
        <f>'SOW Units'!B237</f>
        <v>10-22.</v>
      </c>
      <c r="B3703" s="542" t="str">
        <f>IF('SOW Units'!C237="","",'SOW Units'!C237)</f>
        <v>Dewatering System, up to 12 well points (includes installation)</v>
      </c>
      <c r="C3703" s="543"/>
      <c r="D3703" s="57" t="str">
        <f>IF('SOW Units'!E237="","",'SOW Units'!E237)</f>
        <v>Per Month</v>
      </c>
      <c r="E3703" s="82">
        <f>'SOW Units'!P237</f>
        <v>0</v>
      </c>
      <c r="F3703" s="34">
        <f>'SOW Units'!G237</f>
        <v>9029.4699999999993</v>
      </c>
      <c r="G3703" s="244">
        <f t="shared" si="808"/>
        <v>0</v>
      </c>
      <c r="H3703" s="85">
        <v>0</v>
      </c>
      <c r="I3703" s="360">
        <f t="shared" si="809"/>
        <v>0</v>
      </c>
      <c r="J3703" s="89">
        <v>0</v>
      </c>
      <c r="K3703" s="244">
        <f t="shared" si="805"/>
        <v>0</v>
      </c>
      <c r="L3703" s="93">
        <f t="shared" si="810"/>
        <v>0</v>
      </c>
      <c r="M3703" s="375">
        <f t="shared" si="811"/>
        <v>0</v>
      </c>
      <c r="N3703" s="225" t="b">
        <f t="shared" si="794"/>
        <v>0</v>
      </c>
      <c r="O3703" s="45"/>
      <c r="P3703" s="45"/>
      <c r="Q3703" s="45"/>
      <c r="R3703" s="45"/>
    </row>
    <row r="3704" spans="1:18" s="8" customFormat="1" ht="16.5" hidden="1" customHeight="1" x14ac:dyDescent="0.35">
      <c r="A3704" s="122" t="str">
        <f>'SOW Units'!B238</f>
        <v>10-23.</v>
      </c>
      <c r="B3704" s="542" t="str">
        <f>IF('SOW Units'!C238="","",'SOW Units'!C238)</f>
        <v>Additional Dewatering System Well Points (2) (includes installation)</v>
      </c>
      <c r="C3704" s="543"/>
      <c r="D3704" s="57" t="str">
        <f>IF('SOW Units'!E238="","",'SOW Units'!E238)</f>
        <v>Per Month</v>
      </c>
      <c r="E3704" s="82">
        <f>'SOW Units'!P238</f>
        <v>0</v>
      </c>
      <c r="F3704" s="34">
        <f>'SOW Units'!G238</f>
        <v>382.01</v>
      </c>
      <c r="G3704" s="244">
        <f t="shared" si="808"/>
        <v>0</v>
      </c>
      <c r="H3704" s="85">
        <v>0</v>
      </c>
      <c r="I3704" s="360">
        <f t="shared" si="809"/>
        <v>0</v>
      </c>
      <c r="J3704" s="89">
        <v>0</v>
      </c>
      <c r="K3704" s="244">
        <f t="shared" si="805"/>
        <v>0</v>
      </c>
      <c r="L3704" s="93">
        <f t="shared" si="810"/>
        <v>0</v>
      </c>
      <c r="M3704" s="375">
        <f t="shared" si="811"/>
        <v>0</v>
      </c>
      <c r="N3704" s="225" t="b">
        <f t="shared" si="794"/>
        <v>0</v>
      </c>
      <c r="O3704" s="36"/>
      <c r="P3704" s="36"/>
      <c r="Q3704" s="36"/>
      <c r="R3704" s="36"/>
    </row>
    <row r="3705" spans="1:18" s="9" customFormat="1" ht="17.25" hidden="1" customHeight="1" x14ac:dyDescent="0.35">
      <c r="A3705" s="253" t="str">
        <f>'SOW Units'!B239</f>
        <v>11.</v>
      </c>
      <c r="B3705" s="560" t="str">
        <f>IF('SOW Units'!C239="","",'SOW Units'!C239)</f>
        <v>PETROLEUM STORAGE TANK REMOVAL AND DISPOSAL</v>
      </c>
      <c r="C3705" s="561"/>
      <c r="D3705" s="206" t="str">
        <f>IF('SOW Units'!E239="","",'SOW Units'!E239)</f>
        <v/>
      </c>
      <c r="E3705" s="207"/>
      <c r="F3705" s="194"/>
      <c r="G3705" s="243"/>
      <c r="H3705" s="208"/>
      <c r="I3705" s="359"/>
      <c r="J3705" s="196"/>
      <c r="K3705" s="243"/>
      <c r="L3705" s="209"/>
      <c r="M3705" s="374"/>
      <c r="N3705" s="225" t="b">
        <f t="shared" si="794"/>
        <v>0</v>
      </c>
      <c r="O3705" s="45"/>
      <c r="P3705" s="45"/>
      <c r="Q3705" s="45"/>
      <c r="R3705" s="45"/>
    </row>
    <row r="3706" spans="1:18" s="9" customFormat="1" ht="16.5" hidden="1" customHeight="1" x14ac:dyDescent="0.35">
      <c r="A3706" s="122" t="str">
        <f>'SOW Units'!B240</f>
        <v>11-1.</v>
      </c>
      <c r="B3706" s="542" t="str">
        <f>IF('SOW Units'!C240="","",'SOW Units'!C240)</f>
        <v>Remove and Dispose Petroleum Storage Tank - ≤ 1,000 gal. capacity</v>
      </c>
      <c r="C3706" s="543"/>
      <c r="D3706" s="57" t="str">
        <f>IF('SOW Units'!E240="","",'SOW Units'!E240)</f>
        <v>Per Tank</v>
      </c>
      <c r="E3706" s="82">
        <f>'SOW Units'!P240</f>
        <v>0</v>
      </c>
      <c r="F3706" s="34">
        <f>'SOW Units'!G240</f>
        <v>1157.6199999999999</v>
      </c>
      <c r="G3706" s="244">
        <f t="shared" ref="G3706:G3709" si="812">$F3706*E3706</f>
        <v>0</v>
      </c>
      <c r="H3706" s="85">
        <v>0</v>
      </c>
      <c r="I3706" s="360">
        <f t="shared" ref="I3706:I3709" si="813">H3706*F3706</f>
        <v>0</v>
      </c>
      <c r="J3706" s="89">
        <v>0</v>
      </c>
      <c r="K3706" s="244">
        <f t="shared" si="805"/>
        <v>0</v>
      </c>
      <c r="L3706" s="93">
        <f t="shared" ref="L3706:L3709" si="814">E3706-H3706-J3706</f>
        <v>0</v>
      </c>
      <c r="M3706" s="375">
        <f t="shared" ref="M3706:M3709" si="815">G3706-I3706-K3706</f>
        <v>0</v>
      </c>
      <c r="N3706" s="225" t="b">
        <f t="shared" si="794"/>
        <v>0</v>
      </c>
      <c r="O3706" s="45"/>
      <c r="P3706" s="45"/>
      <c r="Q3706" s="45"/>
      <c r="R3706" s="45"/>
    </row>
    <row r="3707" spans="1:18" s="9" customFormat="1" ht="16.5" hidden="1" customHeight="1" x14ac:dyDescent="0.35">
      <c r="A3707" s="122" t="str">
        <f>'SOW Units'!B241</f>
        <v>11-2.</v>
      </c>
      <c r="B3707" s="542" t="str">
        <f>IF('SOW Units'!C241="","",'SOW Units'!C241)</f>
        <v>Remove and Dispose Petroleum Storage Tank - &gt; 1,000 to 5,000 gal. capacity</v>
      </c>
      <c r="C3707" s="543"/>
      <c r="D3707" s="57" t="str">
        <f>IF('SOW Units'!E241="","",'SOW Units'!E241)</f>
        <v>Per Tank</v>
      </c>
      <c r="E3707" s="82">
        <f>'SOW Units'!P241</f>
        <v>0</v>
      </c>
      <c r="F3707" s="34">
        <f>'SOW Units'!G241</f>
        <v>1852.2</v>
      </c>
      <c r="G3707" s="244">
        <f t="shared" si="812"/>
        <v>0</v>
      </c>
      <c r="H3707" s="85">
        <v>0</v>
      </c>
      <c r="I3707" s="360">
        <f t="shared" si="813"/>
        <v>0</v>
      </c>
      <c r="J3707" s="89">
        <v>0</v>
      </c>
      <c r="K3707" s="244">
        <f t="shared" si="805"/>
        <v>0</v>
      </c>
      <c r="L3707" s="93">
        <f t="shared" si="814"/>
        <v>0</v>
      </c>
      <c r="M3707" s="375">
        <f t="shared" si="815"/>
        <v>0</v>
      </c>
      <c r="N3707" s="225" t="b">
        <f t="shared" si="794"/>
        <v>0</v>
      </c>
      <c r="O3707" s="45"/>
      <c r="P3707" s="45"/>
      <c r="Q3707" s="45"/>
      <c r="R3707" s="45"/>
    </row>
    <row r="3708" spans="1:18" s="8" customFormat="1" ht="16.5" hidden="1" customHeight="1" x14ac:dyDescent="0.35">
      <c r="A3708" s="122" t="str">
        <f>'SOW Units'!B242</f>
        <v>11-3.</v>
      </c>
      <c r="B3708" s="542" t="str">
        <f>IF('SOW Units'!C242="","",'SOW Units'!C242)</f>
        <v>Remove and Dispose Petroleum Storage Tank - &gt; 5,000 to 10,000 gal. capacity</v>
      </c>
      <c r="C3708" s="543"/>
      <c r="D3708" s="57" t="str">
        <f>IF('SOW Units'!E242="","",'SOW Units'!E242)</f>
        <v>Per Tank</v>
      </c>
      <c r="E3708" s="82">
        <f>'SOW Units'!P242</f>
        <v>0</v>
      </c>
      <c r="F3708" s="34">
        <f>'SOW Units'!G242</f>
        <v>2431.0100000000002</v>
      </c>
      <c r="G3708" s="244">
        <f t="shared" si="812"/>
        <v>0</v>
      </c>
      <c r="H3708" s="85">
        <v>0</v>
      </c>
      <c r="I3708" s="360">
        <f t="shared" si="813"/>
        <v>0</v>
      </c>
      <c r="J3708" s="89">
        <v>0</v>
      </c>
      <c r="K3708" s="244">
        <f t="shared" si="805"/>
        <v>0</v>
      </c>
      <c r="L3708" s="93">
        <f t="shared" si="814"/>
        <v>0</v>
      </c>
      <c r="M3708" s="375">
        <f t="shared" si="815"/>
        <v>0</v>
      </c>
      <c r="N3708" s="225" t="b">
        <f t="shared" si="794"/>
        <v>0</v>
      </c>
      <c r="O3708" s="36"/>
      <c r="P3708" s="36"/>
      <c r="Q3708" s="36"/>
      <c r="R3708" s="36"/>
    </row>
    <row r="3709" spans="1:18" s="8" customFormat="1" ht="16.5" hidden="1" customHeight="1" x14ac:dyDescent="0.35">
      <c r="A3709" s="122" t="str">
        <f>'SOW Units'!B243</f>
        <v>11-4.</v>
      </c>
      <c r="B3709" s="542" t="str">
        <f>IF('SOW Units'!C243="","",'SOW Units'!C243)</f>
        <v>Remove and Dispose Petroleum Storage Tank - &gt; 10,000 gal. capacity</v>
      </c>
      <c r="C3709" s="543"/>
      <c r="D3709" s="57" t="str">
        <f>IF('SOW Units'!E243="","",'SOW Units'!E243)</f>
        <v>Per Tank</v>
      </c>
      <c r="E3709" s="82">
        <f>'SOW Units'!P243</f>
        <v>0</v>
      </c>
      <c r="F3709" s="34">
        <f>'SOW Units'!G243</f>
        <v>4283.21</v>
      </c>
      <c r="G3709" s="244">
        <f t="shared" si="812"/>
        <v>0</v>
      </c>
      <c r="H3709" s="85">
        <v>0</v>
      </c>
      <c r="I3709" s="360">
        <f t="shared" si="813"/>
        <v>0</v>
      </c>
      <c r="J3709" s="89">
        <v>0</v>
      </c>
      <c r="K3709" s="244">
        <f t="shared" si="805"/>
        <v>0</v>
      </c>
      <c r="L3709" s="93">
        <f t="shared" si="814"/>
        <v>0</v>
      </c>
      <c r="M3709" s="375">
        <f t="shared" si="815"/>
        <v>0</v>
      </c>
      <c r="N3709" s="225" t="b">
        <f t="shared" si="794"/>
        <v>0</v>
      </c>
      <c r="O3709" s="36"/>
      <c r="P3709" s="36"/>
      <c r="Q3709" s="36"/>
      <c r="R3709" s="36"/>
    </row>
    <row r="3710" spans="1:18" s="8" customFormat="1" ht="17.25" hidden="1" customHeight="1" x14ac:dyDescent="0.35">
      <c r="A3710" s="253" t="str">
        <f>'SOW Units'!B244</f>
        <v>12.</v>
      </c>
      <c r="B3710" s="560" t="str">
        <f>IF('SOW Units'!C244="","",'SOW Units'!C244)</f>
        <v xml:space="preserve">DEBRIS, WASTE AND PRODUCT REMOVAL AND DISPOSAL </v>
      </c>
      <c r="C3710" s="561"/>
      <c r="D3710" s="206" t="str">
        <f>IF('SOW Units'!E244="","",'SOW Units'!E244)</f>
        <v/>
      </c>
      <c r="E3710" s="207"/>
      <c r="F3710" s="194"/>
      <c r="G3710" s="243"/>
      <c r="H3710" s="208"/>
      <c r="I3710" s="359"/>
      <c r="J3710" s="196"/>
      <c r="K3710" s="243"/>
      <c r="L3710" s="209"/>
      <c r="M3710" s="374"/>
      <c r="N3710" s="225" t="b">
        <f t="shared" si="794"/>
        <v>0</v>
      </c>
      <c r="O3710" s="36"/>
      <c r="P3710" s="36"/>
      <c r="Q3710" s="36"/>
      <c r="R3710" s="36"/>
    </row>
    <row r="3711" spans="1:18" s="9" customFormat="1" ht="16.5" hidden="1" customHeight="1" x14ac:dyDescent="0.35">
      <c r="A3711" s="122" t="str">
        <f>'SOW Units'!B245</f>
        <v>12-1.</v>
      </c>
      <c r="B3711" s="542" t="str">
        <f>IF('SOW Units'!C245="","",'SOW Units'!C245)</f>
        <v>Removal and Loading of Asphalt and/or Concrete - up to 4 inch thickness</v>
      </c>
      <c r="C3711" s="543"/>
      <c r="D3711" s="57" t="str">
        <f>IF('SOW Units'!E245="","",'SOW Units'!E245)</f>
        <v>Per Square Foot</v>
      </c>
      <c r="E3711" s="82">
        <f>'SOW Units'!P245</f>
        <v>0</v>
      </c>
      <c r="F3711" s="34">
        <f>'SOW Units'!G245</f>
        <v>3.32</v>
      </c>
      <c r="G3711" s="244">
        <f t="shared" ref="G3711:G3728" si="816">$F3711*E3711</f>
        <v>0</v>
      </c>
      <c r="H3711" s="85">
        <v>0</v>
      </c>
      <c r="I3711" s="360">
        <f t="shared" ref="I3711:I3728" si="817">H3711*F3711</f>
        <v>0</v>
      </c>
      <c r="J3711" s="89">
        <v>0</v>
      </c>
      <c r="K3711" s="244">
        <f t="shared" si="805"/>
        <v>0</v>
      </c>
      <c r="L3711" s="93">
        <f t="shared" ref="L3711:L3728" si="818">E3711-H3711-J3711</f>
        <v>0</v>
      </c>
      <c r="M3711" s="375">
        <f t="shared" ref="M3711:M3728" si="819">G3711-I3711-K3711</f>
        <v>0</v>
      </c>
      <c r="N3711" s="225" t="b">
        <f t="shared" si="794"/>
        <v>0</v>
      </c>
      <c r="O3711" s="45"/>
      <c r="P3711" s="45"/>
      <c r="Q3711" s="45"/>
      <c r="R3711" s="45"/>
    </row>
    <row r="3712" spans="1:18" s="9" customFormat="1" ht="16.5" hidden="1" customHeight="1" x14ac:dyDescent="0.35">
      <c r="A3712" s="122" t="str">
        <f>'SOW Units'!B246</f>
        <v>12-2.</v>
      </c>
      <c r="B3712" s="542" t="str">
        <f>IF('SOW Units'!C246="","",'SOW Units'!C246)</f>
        <v xml:space="preserve">Additional Removal/Loading Cost for Concrete - &gt; 4 inch thickness </v>
      </c>
      <c r="C3712" s="543"/>
      <c r="D3712" s="57" t="str">
        <f>IF('SOW Units'!E246="","",'SOW Units'!E246)</f>
        <v>Per Square Foot</v>
      </c>
      <c r="E3712" s="82">
        <f>'SOW Units'!P246</f>
        <v>0</v>
      </c>
      <c r="F3712" s="34">
        <f>'SOW Units'!G246</f>
        <v>4</v>
      </c>
      <c r="G3712" s="244">
        <f t="shared" si="816"/>
        <v>0</v>
      </c>
      <c r="H3712" s="85">
        <v>0</v>
      </c>
      <c r="I3712" s="360">
        <f t="shared" si="817"/>
        <v>0</v>
      </c>
      <c r="J3712" s="89">
        <v>0</v>
      </c>
      <c r="K3712" s="244">
        <f t="shared" si="805"/>
        <v>0</v>
      </c>
      <c r="L3712" s="93">
        <f t="shared" si="818"/>
        <v>0</v>
      </c>
      <c r="M3712" s="375">
        <f t="shared" si="819"/>
        <v>0</v>
      </c>
      <c r="N3712" s="225" t="b">
        <f t="shared" si="794"/>
        <v>0</v>
      </c>
      <c r="O3712" s="45"/>
      <c r="P3712" s="45"/>
      <c r="Q3712" s="45"/>
      <c r="R3712" s="45"/>
    </row>
    <row r="3713" spans="1:18" s="9" customFormat="1" ht="16.5" hidden="1" customHeight="1" x14ac:dyDescent="0.35">
      <c r="A3713" s="122" t="str">
        <f>'SOW Units'!B247</f>
        <v>12-3.</v>
      </c>
      <c r="B3713" s="542" t="str">
        <f>IF('SOW Units'!C247="","",'SOW Units'!C247)</f>
        <v xml:space="preserve">Loading, Transport and Disposal/Recycle Clean Overburden </v>
      </c>
      <c r="C3713" s="543"/>
      <c r="D3713" s="57" t="str">
        <f>IF('SOW Units'!E247="","",'SOW Units'!E247)</f>
        <v>Per Ton</v>
      </c>
      <c r="E3713" s="82">
        <f>'SOW Units'!P247</f>
        <v>0</v>
      </c>
      <c r="F3713" s="34">
        <f>'SOW Units'!G247</f>
        <v>55</v>
      </c>
      <c r="G3713" s="244">
        <f t="shared" si="816"/>
        <v>0</v>
      </c>
      <c r="H3713" s="85">
        <v>0</v>
      </c>
      <c r="I3713" s="360">
        <f t="shared" si="817"/>
        <v>0</v>
      </c>
      <c r="J3713" s="89">
        <v>0</v>
      </c>
      <c r="K3713" s="244">
        <f t="shared" si="805"/>
        <v>0</v>
      </c>
      <c r="L3713" s="93">
        <f t="shared" si="818"/>
        <v>0</v>
      </c>
      <c r="M3713" s="375">
        <f t="shared" si="819"/>
        <v>0</v>
      </c>
      <c r="N3713" s="225" t="b">
        <f t="shared" si="794"/>
        <v>0</v>
      </c>
      <c r="O3713" s="45"/>
      <c r="P3713" s="45"/>
      <c r="Q3713" s="45"/>
      <c r="R3713" s="45"/>
    </row>
    <row r="3714" spans="1:18" s="8" customFormat="1" ht="16.5" hidden="1" customHeight="1" x14ac:dyDescent="0.35">
      <c r="A3714" s="122" t="str">
        <f>'SOW Units'!B248</f>
        <v>12-4.</v>
      </c>
      <c r="B3714" s="542" t="str">
        <f>IF('SOW Units'!C248="","",'SOW Units'!C248)</f>
        <v xml:space="preserve">Transport and Disposal of Clean Concrete </v>
      </c>
      <c r="C3714" s="543"/>
      <c r="D3714" s="57" t="str">
        <f>IF('SOW Units'!E248="","",'SOW Units'!E248)</f>
        <v>Per Ton</v>
      </c>
      <c r="E3714" s="82">
        <f>'SOW Units'!P248</f>
        <v>0</v>
      </c>
      <c r="F3714" s="34">
        <f>'SOW Units'!G248</f>
        <v>44</v>
      </c>
      <c r="G3714" s="244">
        <f t="shared" si="816"/>
        <v>0</v>
      </c>
      <c r="H3714" s="85">
        <v>0</v>
      </c>
      <c r="I3714" s="360">
        <f t="shared" si="817"/>
        <v>0</v>
      </c>
      <c r="J3714" s="89">
        <v>0</v>
      </c>
      <c r="K3714" s="244">
        <f t="shared" si="805"/>
        <v>0</v>
      </c>
      <c r="L3714" s="93">
        <f t="shared" si="818"/>
        <v>0</v>
      </c>
      <c r="M3714" s="375">
        <f t="shared" si="819"/>
        <v>0</v>
      </c>
      <c r="N3714" s="225" t="b">
        <f t="shared" si="794"/>
        <v>0</v>
      </c>
      <c r="O3714" s="36"/>
      <c r="P3714" s="36"/>
      <c r="Q3714" s="36"/>
      <c r="R3714" s="36"/>
    </row>
    <row r="3715" spans="1:18" s="9" customFormat="1" ht="16.5" hidden="1" customHeight="1" x14ac:dyDescent="0.35">
      <c r="A3715" s="122" t="str">
        <f>'SOW Units'!B249</f>
        <v>12-5.</v>
      </c>
      <c r="B3715" s="542" t="str">
        <f>IF('SOW Units'!C249="","",'SOW Units'!C249)</f>
        <v xml:space="preserve">Transport and Disposal of Mixed Debris  </v>
      </c>
      <c r="C3715" s="543"/>
      <c r="D3715" s="57" t="str">
        <f>IF('SOW Units'!E249="","",'SOW Units'!E249)</f>
        <v>Per Ton</v>
      </c>
      <c r="E3715" s="82">
        <f>'SOW Units'!P249</f>
        <v>0</v>
      </c>
      <c r="F3715" s="34">
        <f>'SOW Units'!G249</f>
        <v>55.12</v>
      </c>
      <c r="G3715" s="244">
        <f t="shared" si="816"/>
        <v>0</v>
      </c>
      <c r="H3715" s="85">
        <v>0</v>
      </c>
      <c r="I3715" s="360">
        <f t="shared" si="817"/>
        <v>0</v>
      </c>
      <c r="J3715" s="89">
        <v>0</v>
      </c>
      <c r="K3715" s="244">
        <f t="shared" si="805"/>
        <v>0</v>
      </c>
      <c r="L3715" s="93">
        <f t="shared" si="818"/>
        <v>0</v>
      </c>
      <c r="M3715" s="375">
        <f t="shared" si="819"/>
        <v>0</v>
      </c>
      <c r="N3715" s="225" t="b">
        <f t="shared" si="794"/>
        <v>0</v>
      </c>
      <c r="O3715" s="45"/>
      <c r="P3715" s="45"/>
      <c r="Q3715" s="45"/>
      <c r="R3715" s="45"/>
    </row>
    <row r="3716" spans="1:18" s="9" customFormat="1" ht="16.5" hidden="1" customHeight="1" x14ac:dyDescent="0.35">
      <c r="A3716" s="122" t="str">
        <f>'SOW Units'!B250</f>
        <v>12-6.</v>
      </c>
      <c r="B3716" s="542" t="str">
        <f>IF('SOW Units'!C250="","",'SOW Units'!C250)</f>
        <v>Transport and Disposal of Petroleum Impacted Soil (includes drum)</v>
      </c>
      <c r="C3716" s="543"/>
      <c r="D3716" s="57" t="str">
        <f>IF('SOW Units'!E250="","",'SOW Units'!E250)</f>
        <v>Per Drum</v>
      </c>
      <c r="E3716" s="82">
        <f>'SOW Units'!P250</f>
        <v>0</v>
      </c>
      <c r="F3716" s="34">
        <f>'SOW Units'!G250</f>
        <v>191</v>
      </c>
      <c r="G3716" s="244">
        <f t="shared" si="816"/>
        <v>0</v>
      </c>
      <c r="H3716" s="85">
        <v>0</v>
      </c>
      <c r="I3716" s="360">
        <f t="shared" si="817"/>
        <v>0</v>
      </c>
      <c r="J3716" s="89">
        <v>0</v>
      </c>
      <c r="K3716" s="244">
        <f t="shared" si="805"/>
        <v>0</v>
      </c>
      <c r="L3716" s="93">
        <f t="shared" si="818"/>
        <v>0</v>
      </c>
      <c r="M3716" s="375">
        <f t="shared" si="819"/>
        <v>0</v>
      </c>
      <c r="N3716" s="225" t="b">
        <f t="shared" ref="N3716:N3779" si="820">IF(E3716&gt;0,TRUE,FALSE)</f>
        <v>0</v>
      </c>
      <c r="O3716" s="45"/>
      <c r="P3716" s="45"/>
      <c r="Q3716" s="45"/>
      <c r="R3716" s="45"/>
    </row>
    <row r="3717" spans="1:18" s="9" customFormat="1" ht="16.5" hidden="1" customHeight="1" x14ac:dyDescent="0.35">
      <c r="A3717" s="122" t="str">
        <f>'SOW Units'!B251</f>
        <v>12-7.</v>
      </c>
      <c r="B3717" s="542" t="str">
        <f>IF('SOW Units'!C251="","",'SOW Units'!C251)</f>
        <v>Transport Petroleum Impacted Soil (bulk) ≤ 100 miles</v>
      </c>
      <c r="C3717" s="543"/>
      <c r="D3717" s="57" t="str">
        <f>IF('SOW Units'!E251="","",'SOW Units'!E251)</f>
        <v>Per Ton</v>
      </c>
      <c r="E3717" s="82">
        <f>'SOW Units'!P251</f>
        <v>0</v>
      </c>
      <c r="F3717" s="34">
        <f>'SOW Units'!G251</f>
        <v>28</v>
      </c>
      <c r="G3717" s="244">
        <f t="shared" si="816"/>
        <v>0</v>
      </c>
      <c r="H3717" s="85">
        <v>0</v>
      </c>
      <c r="I3717" s="360">
        <f t="shared" si="817"/>
        <v>0</v>
      </c>
      <c r="J3717" s="89">
        <v>0</v>
      </c>
      <c r="K3717" s="244">
        <f t="shared" si="805"/>
        <v>0</v>
      </c>
      <c r="L3717" s="93">
        <f t="shared" si="818"/>
        <v>0</v>
      </c>
      <c r="M3717" s="375">
        <f t="shared" si="819"/>
        <v>0</v>
      </c>
      <c r="N3717" s="225" t="b">
        <f t="shared" si="820"/>
        <v>0</v>
      </c>
      <c r="O3717" s="45"/>
      <c r="P3717" s="45"/>
      <c r="Q3717" s="45"/>
      <c r="R3717" s="45"/>
    </row>
    <row r="3718" spans="1:18" s="9" customFormat="1" ht="16.5" hidden="1" customHeight="1" x14ac:dyDescent="0.35">
      <c r="A3718" s="122" t="str">
        <f>'SOW Units'!B252</f>
        <v>12-8.</v>
      </c>
      <c r="B3718" s="542" t="str">
        <f>IF('SOW Units'!C252="","",'SOW Units'!C252)</f>
        <v>Transport Petroleum Impacted Soil (bulk) &gt; 100 miles</v>
      </c>
      <c r="C3718" s="543"/>
      <c r="D3718" s="57" t="str">
        <f>IF('SOW Units'!E252="","",'SOW Units'!E252)</f>
        <v>Per Ton</v>
      </c>
      <c r="E3718" s="82">
        <f>'SOW Units'!P252</f>
        <v>0</v>
      </c>
      <c r="F3718" s="34">
        <f>'SOW Units'!G252</f>
        <v>40.950000000000003</v>
      </c>
      <c r="G3718" s="244">
        <f t="shared" si="816"/>
        <v>0</v>
      </c>
      <c r="H3718" s="85">
        <v>0</v>
      </c>
      <c r="I3718" s="360">
        <f t="shared" si="817"/>
        <v>0</v>
      </c>
      <c r="J3718" s="89">
        <v>0</v>
      </c>
      <c r="K3718" s="244">
        <f t="shared" si="805"/>
        <v>0</v>
      </c>
      <c r="L3718" s="93">
        <f t="shared" si="818"/>
        <v>0</v>
      </c>
      <c r="M3718" s="375">
        <f t="shared" si="819"/>
        <v>0</v>
      </c>
      <c r="N3718" s="225" t="b">
        <f t="shared" si="820"/>
        <v>0</v>
      </c>
      <c r="O3718" s="45"/>
      <c r="P3718" s="45"/>
      <c r="Q3718" s="45"/>
      <c r="R3718" s="45"/>
    </row>
    <row r="3719" spans="1:18" s="9" customFormat="1" ht="16.5" hidden="1" customHeight="1" x14ac:dyDescent="0.35">
      <c r="A3719" s="122" t="str">
        <f>'SOW Units'!B253</f>
        <v>12-9.</v>
      </c>
      <c r="B3719" s="542" t="str">
        <f>IF('SOW Units'!C253="","",'SOW Units'!C253)</f>
        <v>Disposal of Petroleum Impacted Soil at a Landfill (bulk) ≤ 450 tons</v>
      </c>
      <c r="C3719" s="543"/>
      <c r="D3719" s="57" t="str">
        <f>IF('SOW Units'!E253="","",'SOW Units'!E253)</f>
        <v>Per Ton</v>
      </c>
      <c r="E3719" s="82">
        <f>'SOW Units'!P253</f>
        <v>0</v>
      </c>
      <c r="F3719" s="34">
        <f>'SOW Units'!G253</f>
        <v>32.409999999999997</v>
      </c>
      <c r="G3719" s="244">
        <f t="shared" si="816"/>
        <v>0</v>
      </c>
      <c r="H3719" s="85">
        <v>0</v>
      </c>
      <c r="I3719" s="360">
        <f t="shared" si="817"/>
        <v>0</v>
      </c>
      <c r="J3719" s="89">
        <v>0</v>
      </c>
      <c r="K3719" s="244">
        <f t="shared" si="805"/>
        <v>0</v>
      </c>
      <c r="L3719" s="93">
        <f t="shared" si="818"/>
        <v>0</v>
      </c>
      <c r="M3719" s="375">
        <f t="shared" si="819"/>
        <v>0</v>
      </c>
      <c r="N3719" s="225" t="b">
        <f t="shared" si="820"/>
        <v>0</v>
      </c>
      <c r="O3719" s="45"/>
      <c r="P3719" s="45"/>
      <c r="Q3719" s="45"/>
      <c r="R3719" s="45"/>
    </row>
    <row r="3720" spans="1:18" s="9" customFormat="1" ht="16.5" hidden="1" customHeight="1" x14ac:dyDescent="0.35">
      <c r="A3720" s="122" t="str">
        <f>'SOW Units'!B254</f>
        <v>12-10.</v>
      </c>
      <c r="B3720" s="542" t="str">
        <f>IF('SOW Units'!C254="","",'SOW Units'!C254)</f>
        <v>Disposal of Petroleum Impacted Soil at a Landfill (bulk) &gt; 450 tons</v>
      </c>
      <c r="C3720" s="543"/>
      <c r="D3720" s="57" t="str">
        <f>IF('SOW Units'!E254="","",'SOW Units'!E254)</f>
        <v>Per Ton</v>
      </c>
      <c r="E3720" s="82">
        <f>'SOW Units'!P254</f>
        <v>0</v>
      </c>
      <c r="F3720" s="34">
        <f>'SOW Units'!G254</f>
        <v>32.409999999999997</v>
      </c>
      <c r="G3720" s="244">
        <f t="shared" si="816"/>
        <v>0</v>
      </c>
      <c r="H3720" s="85">
        <v>0</v>
      </c>
      <c r="I3720" s="360">
        <f t="shared" si="817"/>
        <v>0</v>
      </c>
      <c r="J3720" s="89">
        <v>0</v>
      </c>
      <c r="K3720" s="244">
        <f t="shared" si="805"/>
        <v>0</v>
      </c>
      <c r="L3720" s="93">
        <f t="shared" si="818"/>
        <v>0</v>
      </c>
      <c r="M3720" s="375">
        <f t="shared" si="819"/>
        <v>0</v>
      </c>
      <c r="N3720" s="225" t="b">
        <f t="shared" si="820"/>
        <v>0</v>
      </c>
      <c r="O3720" s="45"/>
      <c r="P3720" s="45"/>
      <c r="Q3720" s="45"/>
      <c r="R3720" s="45"/>
    </row>
    <row r="3721" spans="1:18" s="9" customFormat="1" ht="16.5" hidden="1" customHeight="1" x14ac:dyDescent="0.35">
      <c r="A3721" s="122" t="str">
        <f>'SOW Units'!B255</f>
        <v>12-11.</v>
      </c>
      <c r="B3721" s="542" t="str">
        <f>IF('SOW Units'!C255="","",'SOW Units'!C255)</f>
        <v>Disposal of Petroleum Impacted Soil at a Thermal Treatment Facility (bulk) ≤ 450 tons</v>
      </c>
      <c r="C3721" s="543"/>
      <c r="D3721" s="57" t="str">
        <f>IF('SOW Units'!E255="","",'SOW Units'!E255)</f>
        <v>Per Ton</v>
      </c>
      <c r="E3721" s="82">
        <f>'SOW Units'!P255</f>
        <v>0</v>
      </c>
      <c r="F3721" s="34">
        <f>'SOW Units'!G255</f>
        <v>35</v>
      </c>
      <c r="G3721" s="244">
        <f t="shared" si="816"/>
        <v>0</v>
      </c>
      <c r="H3721" s="85">
        <v>0</v>
      </c>
      <c r="I3721" s="360">
        <f t="shared" si="817"/>
        <v>0</v>
      </c>
      <c r="J3721" s="89">
        <v>0</v>
      </c>
      <c r="K3721" s="244">
        <f t="shared" si="805"/>
        <v>0</v>
      </c>
      <c r="L3721" s="93">
        <f t="shared" si="818"/>
        <v>0</v>
      </c>
      <c r="M3721" s="375">
        <f t="shared" si="819"/>
        <v>0</v>
      </c>
      <c r="N3721" s="225" t="b">
        <f t="shared" si="820"/>
        <v>0</v>
      </c>
      <c r="O3721" s="45"/>
      <c r="P3721" s="45"/>
      <c r="Q3721" s="45"/>
      <c r="R3721" s="45"/>
    </row>
    <row r="3722" spans="1:18" s="8" customFormat="1" ht="16.5" hidden="1" customHeight="1" x14ac:dyDescent="0.35">
      <c r="A3722" s="122" t="str">
        <f>'SOW Units'!B256</f>
        <v>12-12.</v>
      </c>
      <c r="B3722" s="542" t="str">
        <f>IF('SOW Units'!C256="","",'SOW Units'!C256)</f>
        <v>Disposal of Petroleum Impacted Soil at a Thermal Treatment Facility (bulk) &gt; 450 tons</v>
      </c>
      <c r="C3722" s="543"/>
      <c r="D3722" s="57" t="str">
        <f>IF('SOW Units'!E256="","",'SOW Units'!E256)</f>
        <v>Per Ton</v>
      </c>
      <c r="E3722" s="82">
        <f>'SOW Units'!P256</f>
        <v>0</v>
      </c>
      <c r="F3722" s="34">
        <f>'SOW Units'!G256</f>
        <v>35</v>
      </c>
      <c r="G3722" s="244">
        <f t="shared" si="816"/>
        <v>0</v>
      </c>
      <c r="H3722" s="85">
        <v>0</v>
      </c>
      <c r="I3722" s="360">
        <f t="shared" si="817"/>
        <v>0</v>
      </c>
      <c r="J3722" s="89">
        <v>0</v>
      </c>
      <c r="K3722" s="244">
        <f t="shared" si="805"/>
        <v>0</v>
      </c>
      <c r="L3722" s="93">
        <f t="shared" si="818"/>
        <v>0</v>
      </c>
      <c r="M3722" s="375">
        <f t="shared" si="819"/>
        <v>0</v>
      </c>
      <c r="N3722" s="225" t="b">
        <f t="shared" si="820"/>
        <v>0</v>
      </c>
      <c r="O3722" s="36"/>
      <c r="P3722" s="36"/>
      <c r="Q3722" s="36"/>
      <c r="R3722" s="36"/>
    </row>
    <row r="3723" spans="1:18" s="8" customFormat="1" ht="16.5" hidden="1" customHeight="1" x14ac:dyDescent="0.35">
      <c r="A3723" s="122" t="str">
        <f>'SOW Units'!B257</f>
        <v>12-13.</v>
      </c>
      <c r="B3723" s="542" t="str">
        <f>IF('SOW Units'!C257="","",'SOW Units'!C257)</f>
        <v>Transport and Disposal of Petroleum Contact Water (includes drum)</v>
      </c>
      <c r="C3723" s="543"/>
      <c r="D3723" s="57" t="str">
        <f>IF('SOW Units'!E257="","",'SOW Units'!E257)</f>
        <v>Per Drum</v>
      </c>
      <c r="E3723" s="82">
        <f>'SOW Units'!P257</f>
        <v>0</v>
      </c>
      <c r="F3723" s="34">
        <f>'SOW Units'!G257</f>
        <v>210</v>
      </c>
      <c r="G3723" s="244">
        <f t="shared" si="816"/>
        <v>0</v>
      </c>
      <c r="H3723" s="85">
        <v>0</v>
      </c>
      <c r="I3723" s="360">
        <f t="shared" si="817"/>
        <v>0</v>
      </c>
      <c r="J3723" s="89">
        <v>0</v>
      </c>
      <c r="K3723" s="244">
        <f t="shared" si="805"/>
        <v>0</v>
      </c>
      <c r="L3723" s="93">
        <f t="shared" si="818"/>
        <v>0</v>
      </c>
      <c r="M3723" s="375">
        <f t="shared" si="819"/>
        <v>0</v>
      </c>
      <c r="N3723" s="225" t="b">
        <f t="shared" si="820"/>
        <v>0</v>
      </c>
      <c r="O3723" s="36"/>
      <c r="P3723" s="36"/>
      <c r="Q3723" s="36"/>
      <c r="R3723" s="36"/>
    </row>
    <row r="3724" spans="1:18" s="8" customFormat="1" ht="16.5" hidden="1" customHeight="1" x14ac:dyDescent="0.35">
      <c r="A3724" s="122" t="str">
        <f>'SOW Units'!B258</f>
        <v>12-14.</v>
      </c>
      <c r="B3724" s="542" t="str">
        <f>IF('SOW Units'!C258="","",'SOW Units'!C258)</f>
        <v>Transport and Disposal of Petroleum Contact Water (bulk)</v>
      </c>
      <c r="C3724" s="543"/>
      <c r="D3724" s="57" t="str">
        <f>IF('SOW Units'!E258="","",'SOW Units'!E258)</f>
        <v>Per Gallon</v>
      </c>
      <c r="E3724" s="82">
        <f>'SOW Units'!P258</f>
        <v>0</v>
      </c>
      <c r="F3724" s="34">
        <f>'SOW Units'!G258</f>
        <v>1.4</v>
      </c>
      <c r="G3724" s="244">
        <f t="shared" si="816"/>
        <v>0</v>
      </c>
      <c r="H3724" s="85">
        <v>0</v>
      </c>
      <c r="I3724" s="360">
        <f t="shared" si="817"/>
        <v>0</v>
      </c>
      <c r="J3724" s="89">
        <v>0</v>
      </c>
      <c r="K3724" s="244">
        <f t="shared" si="805"/>
        <v>0</v>
      </c>
      <c r="L3724" s="93">
        <f t="shared" si="818"/>
        <v>0</v>
      </c>
      <c r="M3724" s="375">
        <f t="shared" si="819"/>
        <v>0</v>
      </c>
      <c r="N3724" s="225" t="b">
        <f t="shared" si="820"/>
        <v>0</v>
      </c>
      <c r="O3724" s="36"/>
      <c r="P3724" s="36"/>
      <c r="Q3724" s="36"/>
      <c r="R3724" s="36"/>
    </row>
    <row r="3725" spans="1:18" s="8" customFormat="1" ht="16.5" hidden="1" customHeight="1" x14ac:dyDescent="0.35">
      <c r="A3725" s="122" t="str">
        <f>'SOW Units'!B259</f>
        <v>12-15.</v>
      </c>
      <c r="B3725" s="542" t="str">
        <f>IF('SOW Units'!C259="","",'SOW Units'!C259)</f>
        <v>Transport and Disposal of Petroleum Product (includes drum)</v>
      </c>
      <c r="C3725" s="543"/>
      <c r="D3725" s="57" t="str">
        <f>IF('SOW Units'!E259="","",'SOW Units'!E259)</f>
        <v>Per Drum</v>
      </c>
      <c r="E3725" s="82">
        <f>'SOW Units'!P259</f>
        <v>0</v>
      </c>
      <c r="F3725" s="34">
        <f>'SOW Units'!G259</f>
        <v>231</v>
      </c>
      <c r="G3725" s="244">
        <f t="shared" si="816"/>
        <v>0</v>
      </c>
      <c r="H3725" s="85">
        <v>0</v>
      </c>
      <c r="I3725" s="360">
        <f t="shared" si="817"/>
        <v>0</v>
      </c>
      <c r="J3725" s="89">
        <v>0</v>
      </c>
      <c r="K3725" s="244">
        <f t="shared" si="805"/>
        <v>0</v>
      </c>
      <c r="L3725" s="93">
        <f t="shared" si="818"/>
        <v>0</v>
      </c>
      <c r="M3725" s="375">
        <f t="shared" si="819"/>
        <v>0</v>
      </c>
      <c r="N3725" s="225" t="b">
        <f t="shared" si="820"/>
        <v>0</v>
      </c>
      <c r="O3725" s="36"/>
      <c r="P3725" s="36"/>
      <c r="Q3725" s="36"/>
      <c r="R3725" s="36"/>
    </row>
    <row r="3726" spans="1:18" s="8" customFormat="1" ht="16.5" hidden="1" customHeight="1" x14ac:dyDescent="0.35">
      <c r="A3726" s="122" t="str">
        <f>'SOW Units'!B260</f>
        <v>12-16.</v>
      </c>
      <c r="B3726" s="542" t="str">
        <f>IF('SOW Units'!C260="","",'SOW Units'!C260)</f>
        <v>Transport and Disposal of Petroleum Product (bulk)</v>
      </c>
      <c r="C3726" s="543"/>
      <c r="D3726" s="57" t="str">
        <f>IF('SOW Units'!E260="","",'SOW Units'!E260)</f>
        <v>Per Gallon</v>
      </c>
      <c r="E3726" s="82">
        <f>'SOW Units'!P260</f>
        <v>0</v>
      </c>
      <c r="F3726" s="34">
        <f>'SOW Units'!G260</f>
        <v>1.55</v>
      </c>
      <c r="G3726" s="244">
        <f t="shared" si="816"/>
        <v>0</v>
      </c>
      <c r="H3726" s="85">
        <v>0</v>
      </c>
      <c r="I3726" s="360">
        <f t="shared" si="817"/>
        <v>0</v>
      </c>
      <c r="J3726" s="89">
        <v>0</v>
      </c>
      <c r="K3726" s="244">
        <f t="shared" si="805"/>
        <v>0</v>
      </c>
      <c r="L3726" s="93">
        <f t="shared" si="818"/>
        <v>0</v>
      </c>
      <c r="M3726" s="375">
        <f t="shared" si="819"/>
        <v>0</v>
      </c>
      <c r="N3726" s="225" t="b">
        <f t="shared" si="820"/>
        <v>0</v>
      </c>
      <c r="O3726" s="36"/>
      <c r="P3726" s="36"/>
      <c r="Q3726" s="36"/>
      <c r="R3726" s="36"/>
    </row>
    <row r="3727" spans="1:18" s="8" customFormat="1" ht="16.5" hidden="1" customHeight="1" x14ac:dyDescent="0.35">
      <c r="A3727" s="122" t="str">
        <f>'SOW Units'!B261</f>
        <v>12-17.</v>
      </c>
      <c r="B3727" s="542" t="str">
        <f>IF('SOW Units'!C261="","",'SOW Units'!C261)</f>
        <v>Delivery, Pick Up and Rental of 20 Cubic Yard Roll-Off Container</v>
      </c>
      <c r="C3727" s="543"/>
      <c r="D3727" s="57" t="str">
        <f>IF('SOW Units'!E261="","",'SOW Units'!E261)</f>
        <v>Per Week</v>
      </c>
      <c r="E3727" s="82">
        <f>'SOW Units'!P261</f>
        <v>0</v>
      </c>
      <c r="F3727" s="34">
        <f>'SOW Units'!G261</f>
        <v>937.65</v>
      </c>
      <c r="G3727" s="244">
        <f t="shared" si="816"/>
        <v>0</v>
      </c>
      <c r="H3727" s="85">
        <v>0</v>
      </c>
      <c r="I3727" s="360">
        <f t="shared" si="817"/>
        <v>0</v>
      </c>
      <c r="J3727" s="89">
        <v>0</v>
      </c>
      <c r="K3727" s="244">
        <f t="shared" si="805"/>
        <v>0</v>
      </c>
      <c r="L3727" s="93">
        <f t="shared" si="818"/>
        <v>0</v>
      </c>
      <c r="M3727" s="375">
        <f t="shared" si="819"/>
        <v>0</v>
      </c>
      <c r="N3727" s="225" t="b">
        <f t="shared" si="820"/>
        <v>0</v>
      </c>
      <c r="O3727" s="36"/>
      <c r="P3727" s="36"/>
      <c r="Q3727" s="36"/>
      <c r="R3727" s="36"/>
    </row>
    <row r="3728" spans="1:18" s="8" customFormat="1" ht="16.5" hidden="1" customHeight="1" x14ac:dyDescent="0.35">
      <c r="A3728" s="122" t="str">
        <f>'SOW Units'!B262</f>
        <v>12-18.</v>
      </c>
      <c r="B3728" s="542" t="str">
        <f>IF('SOW Units'!C262="","",'SOW Units'!C262)</f>
        <v>Additional Rental of 20 Cubic Yard Roll-Off Container</v>
      </c>
      <c r="C3728" s="543"/>
      <c r="D3728" s="57" t="str">
        <f>IF('SOW Units'!E262="","",'SOW Units'!E262)</f>
        <v>Per Week</v>
      </c>
      <c r="E3728" s="82">
        <f>'SOW Units'!P262</f>
        <v>0</v>
      </c>
      <c r="F3728" s="34">
        <f>'SOW Units'!G262</f>
        <v>393.75</v>
      </c>
      <c r="G3728" s="244">
        <f t="shared" si="816"/>
        <v>0</v>
      </c>
      <c r="H3728" s="85">
        <v>0</v>
      </c>
      <c r="I3728" s="360">
        <f t="shared" si="817"/>
        <v>0</v>
      </c>
      <c r="J3728" s="89">
        <v>0</v>
      </c>
      <c r="K3728" s="244">
        <f t="shared" si="805"/>
        <v>0</v>
      </c>
      <c r="L3728" s="93">
        <f t="shared" si="818"/>
        <v>0</v>
      </c>
      <c r="M3728" s="375">
        <f t="shared" si="819"/>
        <v>0</v>
      </c>
      <c r="N3728" s="225" t="b">
        <f t="shared" si="820"/>
        <v>0</v>
      </c>
      <c r="O3728" s="36"/>
      <c r="P3728" s="36"/>
      <c r="Q3728" s="36"/>
      <c r="R3728" s="36"/>
    </row>
    <row r="3729" spans="1:18" s="8" customFormat="1" ht="17.25" hidden="1" customHeight="1" x14ac:dyDescent="0.35">
      <c r="A3729" s="253" t="str">
        <f>'SOW Units'!B263</f>
        <v>13.</v>
      </c>
      <c r="B3729" s="560" t="str">
        <f>IF('SOW Units'!C263="","",'SOW Units'!C263)</f>
        <v>RESURFACING</v>
      </c>
      <c r="C3729" s="561"/>
      <c r="D3729" s="206" t="str">
        <f>IF('SOW Units'!E263="","",'SOW Units'!E263)</f>
        <v/>
      </c>
      <c r="E3729" s="207"/>
      <c r="F3729" s="194"/>
      <c r="G3729" s="243"/>
      <c r="H3729" s="208"/>
      <c r="I3729" s="359"/>
      <c r="J3729" s="196"/>
      <c r="K3729" s="243"/>
      <c r="L3729" s="209"/>
      <c r="M3729" s="374"/>
      <c r="N3729" s="225" t="b">
        <f t="shared" si="820"/>
        <v>0</v>
      </c>
      <c r="O3729" s="36"/>
      <c r="P3729" s="36"/>
      <c r="Q3729" s="36"/>
      <c r="R3729" s="36"/>
    </row>
    <row r="3730" spans="1:18" s="8" customFormat="1" ht="16.5" hidden="1" customHeight="1" x14ac:dyDescent="0.35">
      <c r="A3730" s="122" t="str">
        <f>'SOW Units'!B264</f>
        <v>13-1.</v>
      </c>
      <c r="B3730" s="542" t="str">
        <f>IF('SOW Units'!C264="","",'SOW Units'!C264)</f>
        <v>Asphalt Paving - 2 inch thickness (includes sub-base)</v>
      </c>
      <c r="C3730" s="543"/>
      <c r="D3730" s="57" t="str">
        <f>IF('SOW Units'!E264="","",'SOW Units'!E264)</f>
        <v>Per Square Foot</v>
      </c>
      <c r="E3730" s="82">
        <f>'SOW Units'!P264</f>
        <v>0</v>
      </c>
      <c r="F3730" s="34">
        <f>'SOW Units'!G264</f>
        <v>7.88</v>
      </c>
      <c r="G3730" s="244">
        <f t="shared" ref="G3730:G3736" si="821">$F3730*E3730</f>
        <v>0</v>
      </c>
      <c r="H3730" s="85">
        <v>0</v>
      </c>
      <c r="I3730" s="360">
        <f t="shared" ref="I3730:I3736" si="822">H3730*F3730</f>
        <v>0</v>
      </c>
      <c r="J3730" s="89">
        <v>0</v>
      </c>
      <c r="K3730" s="244">
        <f t="shared" si="805"/>
        <v>0</v>
      </c>
      <c r="L3730" s="93">
        <f t="shared" ref="L3730:L3736" si="823">E3730-H3730-J3730</f>
        <v>0</v>
      </c>
      <c r="M3730" s="375">
        <f t="shared" ref="M3730:M3736" si="824">G3730-I3730-K3730</f>
        <v>0</v>
      </c>
      <c r="N3730" s="225" t="b">
        <f t="shared" si="820"/>
        <v>0</v>
      </c>
      <c r="O3730" s="36"/>
      <c r="P3730" s="36"/>
      <c r="Q3730" s="36"/>
      <c r="R3730" s="36"/>
    </row>
    <row r="3731" spans="1:18" s="8" customFormat="1" ht="16.5" hidden="1" customHeight="1" x14ac:dyDescent="0.35">
      <c r="A3731" s="122" t="str">
        <f>'SOW Units'!B265</f>
        <v>13-2.</v>
      </c>
      <c r="B3731" s="542" t="str">
        <f>IF('SOW Units'!C265="","",'SOW Units'!C265)</f>
        <v xml:space="preserve">Asphalt Paving - additional 1 inch thickness </v>
      </c>
      <c r="C3731" s="543"/>
      <c r="D3731" s="57" t="str">
        <f>IF('SOW Units'!E265="","",'SOW Units'!E265)</f>
        <v>Per Square Foot</v>
      </c>
      <c r="E3731" s="82">
        <f>'SOW Units'!P265</f>
        <v>0</v>
      </c>
      <c r="F3731" s="34">
        <f>'SOW Units'!G265</f>
        <v>3.1</v>
      </c>
      <c r="G3731" s="244">
        <f t="shared" si="821"/>
        <v>0</v>
      </c>
      <c r="H3731" s="85">
        <v>0</v>
      </c>
      <c r="I3731" s="360">
        <f t="shared" si="822"/>
        <v>0</v>
      </c>
      <c r="J3731" s="89">
        <v>0</v>
      </c>
      <c r="K3731" s="244">
        <f t="shared" si="805"/>
        <v>0</v>
      </c>
      <c r="L3731" s="93">
        <f t="shared" si="823"/>
        <v>0</v>
      </c>
      <c r="M3731" s="375">
        <f t="shared" si="824"/>
        <v>0</v>
      </c>
      <c r="N3731" s="225" t="b">
        <f t="shared" si="820"/>
        <v>0</v>
      </c>
      <c r="O3731" s="36"/>
      <c r="P3731" s="36"/>
      <c r="Q3731" s="36"/>
      <c r="R3731" s="36"/>
    </row>
    <row r="3732" spans="1:18" s="8" customFormat="1" ht="16.5" hidden="1" customHeight="1" x14ac:dyDescent="0.35">
      <c r="A3732" s="122" t="str">
        <f>'SOW Units'!B266</f>
        <v>13-3.</v>
      </c>
      <c r="B3732" s="542" t="str">
        <f>IF('SOW Units'!C266="","",'SOW Units'!C266)</f>
        <v>Concrete Paving - 4 inch thickness (includes sub-base)</v>
      </c>
      <c r="C3732" s="543"/>
      <c r="D3732" s="57" t="str">
        <f>IF('SOW Units'!E266="","",'SOW Units'!E266)</f>
        <v>Per Square Foot</v>
      </c>
      <c r="E3732" s="82">
        <f>'SOW Units'!P266</f>
        <v>0</v>
      </c>
      <c r="F3732" s="34">
        <f>'SOW Units'!G266</f>
        <v>9.9</v>
      </c>
      <c r="G3732" s="244">
        <f t="shared" si="821"/>
        <v>0</v>
      </c>
      <c r="H3732" s="85">
        <v>0</v>
      </c>
      <c r="I3732" s="360">
        <f t="shared" si="822"/>
        <v>0</v>
      </c>
      <c r="J3732" s="89">
        <v>0</v>
      </c>
      <c r="K3732" s="244">
        <f t="shared" si="805"/>
        <v>0</v>
      </c>
      <c r="L3732" s="93">
        <f t="shared" si="823"/>
        <v>0</v>
      </c>
      <c r="M3732" s="375">
        <f t="shared" si="824"/>
        <v>0</v>
      </c>
      <c r="N3732" s="225" t="b">
        <f t="shared" si="820"/>
        <v>0</v>
      </c>
      <c r="O3732" s="36"/>
      <c r="P3732" s="36"/>
      <c r="Q3732" s="36"/>
      <c r="R3732" s="36"/>
    </row>
    <row r="3733" spans="1:18" s="8" customFormat="1" ht="16.5" hidden="1" customHeight="1" x14ac:dyDescent="0.35">
      <c r="A3733" s="122" t="str">
        <f>'SOW Units'!B267</f>
        <v>13-4.</v>
      </c>
      <c r="B3733" s="542" t="str">
        <f>IF('SOW Units'!C267="","",'SOW Units'!C267)</f>
        <v xml:space="preserve">Concrete Paving - additional 1 inch thickness </v>
      </c>
      <c r="C3733" s="543"/>
      <c r="D3733" s="57" t="str">
        <f>IF('SOW Units'!E267="","",'SOW Units'!E267)</f>
        <v>Per Square Foot</v>
      </c>
      <c r="E3733" s="82">
        <f>'SOW Units'!P267</f>
        <v>0</v>
      </c>
      <c r="F3733" s="34">
        <f>'SOW Units'!G267</f>
        <v>2.52</v>
      </c>
      <c r="G3733" s="244">
        <f t="shared" si="821"/>
        <v>0</v>
      </c>
      <c r="H3733" s="85">
        <v>0</v>
      </c>
      <c r="I3733" s="360">
        <f t="shared" si="822"/>
        <v>0</v>
      </c>
      <c r="J3733" s="89">
        <v>0</v>
      </c>
      <c r="K3733" s="244">
        <f t="shared" si="805"/>
        <v>0</v>
      </c>
      <c r="L3733" s="93">
        <f t="shared" si="823"/>
        <v>0</v>
      </c>
      <c r="M3733" s="375">
        <f t="shared" si="824"/>
        <v>0</v>
      </c>
      <c r="N3733" s="225" t="b">
        <f t="shared" si="820"/>
        <v>0</v>
      </c>
      <c r="O3733" s="36"/>
      <c r="P3733" s="36"/>
      <c r="Q3733" s="36"/>
      <c r="R3733" s="36"/>
    </row>
    <row r="3734" spans="1:18" s="8" customFormat="1" ht="16.5" hidden="1" customHeight="1" x14ac:dyDescent="0.35">
      <c r="A3734" s="122" t="str">
        <f>'SOW Units'!B268</f>
        <v>13-5.</v>
      </c>
      <c r="B3734" s="542" t="str">
        <f>IF('SOW Units'!C268="","",'SOW Units'!C268)</f>
        <v>Crushed Lime Rock Cover - 2 inch thickness</v>
      </c>
      <c r="C3734" s="543"/>
      <c r="D3734" s="57" t="str">
        <f>IF('SOW Units'!E268="","",'SOW Units'!E268)</f>
        <v>Per Square Foot</v>
      </c>
      <c r="E3734" s="82">
        <f>'SOW Units'!P268</f>
        <v>0</v>
      </c>
      <c r="F3734" s="34">
        <f>'SOW Units'!G268</f>
        <v>3.3</v>
      </c>
      <c r="G3734" s="244">
        <f t="shared" si="821"/>
        <v>0</v>
      </c>
      <c r="H3734" s="85">
        <v>0</v>
      </c>
      <c r="I3734" s="360">
        <f t="shared" si="822"/>
        <v>0</v>
      </c>
      <c r="J3734" s="89">
        <v>0</v>
      </c>
      <c r="K3734" s="244">
        <f t="shared" si="805"/>
        <v>0</v>
      </c>
      <c r="L3734" s="93">
        <f t="shared" si="823"/>
        <v>0</v>
      </c>
      <c r="M3734" s="375">
        <f t="shared" si="824"/>
        <v>0</v>
      </c>
      <c r="N3734" s="225" t="b">
        <f t="shared" si="820"/>
        <v>0</v>
      </c>
      <c r="O3734" s="36"/>
      <c r="P3734" s="36"/>
      <c r="Q3734" s="36"/>
      <c r="R3734" s="36"/>
    </row>
    <row r="3735" spans="1:18" s="8" customFormat="1" ht="16.5" hidden="1" customHeight="1" x14ac:dyDescent="0.35">
      <c r="A3735" s="122" t="str">
        <f>'SOW Units'!B269</f>
        <v>13-6.</v>
      </c>
      <c r="B3735" s="542" t="str">
        <f>IF('SOW Units'!C269="","",'SOW Units'!C269)</f>
        <v>Grass - Sod</v>
      </c>
      <c r="C3735" s="543"/>
      <c r="D3735" s="57" t="str">
        <f>IF('SOW Units'!E269="","",'SOW Units'!E269)</f>
        <v>Per Square Foot</v>
      </c>
      <c r="E3735" s="82">
        <f>'SOW Units'!P269</f>
        <v>0</v>
      </c>
      <c r="F3735" s="34">
        <f>'SOW Units'!G269</f>
        <v>1.72</v>
      </c>
      <c r="G3735" s="244">
        <f t="shared" si="821"/>
        <v>0</v>
      </c>
      <c r="H3735" s="85">
        <v>0</v>
      </c>
      <c r="I3735" s="360">
        <f t="shared" si="822"/>
        <v>0</v>
      </c>
      <c r="J3735" s="89">
        <v>0</v>
      </c>
      <c r="K3735" s="244">
        <f t="shared" ref="K3735:K3797" si="825">$F3735*J3735</f>
        <v>0</v>
      </c>
      <c r="L3735" s="93">
        <f t="shared" si="823"/>
        <v>0</v>
      </c>
      <c r="M3735" s="375">
        <f t="shared" si="824"/>
        <v>0</v>
      </c>
      <c r="N3735" s="225" t="b">
        <f t="shared" si="820"/>
        <v>0</v>
      </c>
      <c r="O3735" s="36"/>
      <c r="P3735" s="36"/>
      <c r="Q3735" s="36"/>
      <c r="R3735" s="36"/>
    </row>
    <row r="3736" spans="1:18" s="8" customFormat="1" ht="16.5" hidden="1" customHeight="1" x14ac:dyDescent="0.35">
      <c r="A3736" s="122" t="str">
        <f>'SOW Units'!B270</f>
        <v>13-7.</v>
      </c>
      <c r="B3736" s="542" t="str">
        <f>IF('SOW Units'!C270="","",'SOW Units'!C270)</f>
        <v xml:space="preserve">Grass - Seed and Mulch </v>
      </c>
      <c r="C3736" s="543"/>
      <c r="D3736" s="57" t="str">
        <f>IF('SOW Units'!E270="","",'SOW Units'!E270)</f>
        <v>Per Square Foot</v>
      </c>
      <c r="E3736" s="82">
        <f>'SOW Units'!P270</f>
        <v>0</v>
      </c>
      <c r="F3736" s="34">
        <f>'SOW Units'!G270</f>
        <v>0.8</v>
      </c>
      <c r="G3736" s="244">
        <f t="shared" si="821"/>
        <v>0</v>
      </c>
      <c r="H3736" s="85">
        <v>0</v>
      </c>
      <c r="I3736" s="360">
        <f t="shared" si="822"/>
        <v>0</v>
      </c>
      <c r="J3736" s="89">
        <v>0</v>
      </c>
      <c r="K3736" s="244">
        <f t="shared" si="825"/>
        <v>0</v>
      </c>
      <c r="L3736" s="93">
        <f t="shared" si="823"/>
        <v>0</v>
      </c>
      <c r="M3736" s="375">
        <f t="shared" si="824"/>
        <v>0</v>
      </c>
      <c r="N3736" s="225" t="b">
        <f t="shared" si="820"/>
        <v>0</v>
      </c>
      <c r="O3736" s="36"/>
      <c r="P3736" s="36"/>
      <c r="Q3736" s="36"/>
      <c r="R3736" s="36"/>
    </row>
    <row r="3737" spans="1:18" s="8" customFormat="1" ht="17.25" hidden="1" customHeight="1" x14ac:dyDescent="0.35">
      <c r="A3737" s="253" t="str">
        <f>'SOW Units'!B271</f>
        <v>14.</v>
      </c>
      <c r="B3737" s="560" t="str">
        <f>IF('SOW Units'!C271="","",'SOW Units'!C271)</f>
        <v>IN-SITU INJECTION</v>
      </c>
      <c r="C3737" s="561"/>
      <c r="D3737" s="206" t="str">
        <f>IF('SOW Units'!E271="","",'SOW Units'!E271)</f>
        <v/>
      </c>
      <c r="E3737" s="207"/>
      <c r="F3737" s="194"/>
      <c r="G3737" s="243"/>
      <c r="H3737" s="208"/>
      <c r="I3737" s="359"/>
      <c r="J3737" s="196"/>
      <c r="K3737" s="243"/>
      <c r="L3737" s="209"/>
      <c r="M3737" s="374"/>
      <c r="N3737" s="225" t="b">
        <f t="shared" si="820"/>
        <v>0</v>
      </c>
      <c r="O3737" s="36"/>
      <c r="P3737" s="36"/>
      <c r="Q3737" s="36"/>
      <c r="R3737" s="36"/>
    </row>
    <row r="3738" spans="1:18" s="8" customFormat="1" ht="16.5" hidden="1" customHeight="1" x14ac:dyDescent="0.35">
      <c r="A3738" s="122" t="str">
        <f>'SOW Units'!B272</f>
        <v>14-1.a.</v>
      </c>
      <c r="B3738" s="542" t="str">
        <f>IF('SOW Units'!C272="","",'SOW Units'!C272)</f>
        <v>Direct Push Boring with In-Situ Injection</v>
      </c>
      <c r="C3738" s="543"/>
      <c r="D3738" s="57" t="str">
        <f>IF('SOW Units'!E272="","",'SOW Units'!E272)</f>
        <v>Per Day</v>
      </c>
      <c r="E3738" s="82">
        <f>'SOW Units'!P272</f>
        <v>0</v>
      </c>
      <c r="F3738" s="34">
        <f>'SOW Units'!G272</f>
        <v>5145</v>
      </c>
      <c r="G3738" s="244">
        <f t="shared" ref="G3738:G3742" si="826">$F3738*E3738</f>
        <v>0</v>
      </c>
      <c r="H3738" s="85">
        <v>0</v>
      </c>
      <c r="I3738" s="360">
        <f t="shared" ref="I3738:I3742" si="827">H3738*F3738</f>
        <v>0</v>
      </c>
      <c r="J3738" s="89">
        <v>0</v>
      </c>
      <c r="K3738" s="244">
        <f t="shared" si="825"/>
        <v>0</v>
      </c>
      <c r="L3738" s="93">
        <f t="shared" ref="L3738:L3742" si="828">E3738-H3738-J3738</f>
        <v>0</v>
      </c>
      <c r="M3738" s="375">
        <f t="shared" ref="M3738:M3742" si="829">G3738-I3738-K3738</f>
        <v>0</v>
      </c>
      <c r="N3738" s="225" t="b">
        <f t="shared" si="820"/>
        <v>0</v>
      </c>
      <c r="O3738" s="36"/>
      <c r="P3738" s="36"/>
      <c r="Q3738" s="36"/>
      <c r="R3738" s="36"/>
    </row>
    <row r="3739" spans="1:18" s="8" customFormat="1" ht="16.5" hidden="1" customHeight="1" x14ac:dyDescent="0.35">
      <c r="A3739" s="122" t="str">
        <f>'SOW Units'!B273</f>
        <v>14-2.a.</v>
      </c>
      <c r="B3739" s="542" t="str">
        <f>IF('SOW Units'!C273="","",'SOW Units'!C273)</f>
        <v>In-Situ Injection Into Existing Well/Treatment Point</v>
      </c>
      <c r="C3739" s="543"/>
      <c r="D3739" s="57" t="str">
        <f>IF('SOW Units'!E273="","",'SOW Units'!E273)</f>
        <v>Per Day</v>
      </c>
      <c r="E3739" s="82">
        <f>'SOW Units'!P273</f>
        <v>0</v>
      </c>
      <c r="F3739" s="34">
        <f>'SOW Units'!G273</f>
        <v>4079.25</v>
      </c>
      <c r="G3739" s="244">
        <f t="shared" si="826"/>
        <v>0</v>
      </c>
      <c r="H3739" s="85">
        <v>0</v>
      </c>
      <c r="I3739" s="360">
        <f t="shared" si="827"/>
        <v>0</v>
      </c>
      <c r="J3739" s="89">
        <v>0</v>
      </c>
      <c r="K3739" s="244">
        <f t="shared" si="825"/>
        <v>0</v>
      </c>
      <c r="L3739" s="93">
        <f t="shared" si="828"/>
        <v>0</v>
      </c>
      <c r="M3739" s="375">
        <f t="shared" si="829"/>
        <v>0</v>
      </c>
      <c r="N3739" s="225" t="b">
        <f t="shared" si="820"/>
        <v>0</v>
      </c>
      <c r="O3739" s="36"/>
      <c r="P3739" s="36"/>
      <c r="Q3739" s="36"/>
      <c r="R3739" s="36"/>
    </row>
    <row r="3740" spans="1:18" s="8" customFormat="1" ht="16.5" hidden="1" customHeight="1" x14ac:dyDescent="0.35">
      <c r="A3740" s="122" t="str">
        <f>'SOW Units'!B274</f>
        <v>14-3.</v>
      </c>
      <c r="B3740" s="542" t="str">
        <f>IF('SOW Units'!C274="","",'SOW Units'!C274)</f>
        <v>Materials to be Injected</v>
      </c>
      <c r="C3740" s="543"/>
      <c r="D3740" s="57" t="str">
        <f>IF('SOW Units'!E274="","",'SOW Units'!E274)</f>
        <v>Reimbursable*</v>
      </c>
      <c r="E3740" s="82">
        <f>'SOW Units'!P274</f>
        <v>0</v>
      </c>
      <c r="F3740" s="34">
        <f>'SOW Units'!G274</f>
        <v>1</v>
      </c>
      <c r="G3740" s="244">
        <f t="shared" si="826"/>
        <v>0</v>
      </c>
      <c r="H3740" s="85">
        <v>0</v>
      </c>
      <c r="I3740" s="360">
        <f t="shared" si="827"/>
        <v>0</v>
      </c>
      <c r="J3740" s="89">
        <v>0</v>
      </c>
      <c r="K3740" s="244">
        <f t="shared" si="825"/>
        <v>0</v>
      </c>
      <c r="L3740" s="93">
        <f t="shared" si="828"/>
        <v>0</v>
      </c>
      <c r="M3740" s="375">
        <f t="shared" si="829"/>
        <v>0</v>
      </c>
      <c r="N3740" s="225" t="b">
        <f t="shared" si="820"/>
        <v>0</v>
      </c>
      <c r="O3740" s="36"/>
      <c r="P3740" s="36"/>
      <c r="Q3740" s="36"/>
      <c r="R3740" s="36"/>
    </row>
    <row r="3741" spans="1:18" s="8" customFormat="1" ht="16.5" hidden="1" customHeight="1" x14ac:dyDescent="0.35">
      <c r="A3741" s="122" t="str">
        <f>'SOW Units'!B275</f>
        <v>14-4.</v>
      </c>
      <c r="B3741" s="542" t="str">
        <f>IF('SOW Units'!C275="","",'SOW Units'!C275)</f>
        <v>Groundwater Injection System (not by direct push)</v>
      </c>
      <c r="C3741" s="543"/>
      <c r="D3741" s="57" t="str">
        <f>IF('SOW Units'!E275="","",'SOW Units'!E275)</f>
        <v>Per Week</v>
      </c>
      <c r="E3741" s="82">
        <f>'SOW Units'!P275</f>
        <v>0</v>
      </c>
      <c r="F3741" s="34">
        <f>'SOW Units'!G275</f>
        <v>5565</v>
      </c>
      <c r="G3741" s="244">
        <f t="shared" si="826"/>
        <v>0</v>
      </c>
      <c r="H3741" s="85">
        <v>0</v>
      </c>
      <c r="I3741" s="360">
        <f t="shared" si="827"/>
        <v>0</v>
      </c>
      <c r="J3741" s="89">
        <v>0</v>
      </c>
      <c r="K3741" s="244">
        <f t="shared" si="825"/>
        <v>0</v>
      </c>
      <c r="L3741" s="93">
        <f t="shared" si="828"/>
        <v>0</v>
      </c>
      <c r="M3741" s="375">
        <f t="shared" si="829"/>
        <v>0</v>
      </c>
      <c r="N3741" s="225" t="b">
        <f t="shared" si="820"/>
        <v>0</v>
      </c>
      <c r="O3741" s="36"/>
      <c r="P3741" s="36"/>
      <c r="Q3741" s="36"/>
      <c r="R3741" s="36"/>
    </row>
    <row r="3742" spans="1:18" s="8" customFormat="1" ht="16.5" hidden="1" customHeight="1" x14ac:dyDescent="0.35">
      <c r="A3742" s="122" t="str">
        <f>'SOW Units'!B276</f>
        <v>14-5.</v>
      </c>
      <c r="B3742" s="542" t="str">
        <f>IF('SOW Units'!C276="","",'SOW Units'!C276)</f>
        <v>Groundwater Injection System (not by direct push)</v>
      </c>
      <c r="C3742" s="543"/>
      <c r="D3742" s="57" t="str">
        <f>IF('SOW Units'!E276="","",'SOW Units'!E276)</f>
        <v>Per Month</v>
      </c>
      <c r="E3742" s="82">
        <f>'SOW Units'!P276</f>
        <v>0</v>
      </c>
      <c r="F3742" s="34">
        <f>'SOW Units'!G276</f>
        <v>9030</v>
      </c>
      <c r="G3742" s="244">
        <f t="shared" si="826"/>
        <v>0</v>
      </c>
      <c r="H3742" s="85">
        <v>0</v>
      </c>
      <c r="I3742" s="360">
        <f t="shared" si="827"/>
        <v>0</v>
      </c>
      <c r="J3742" s="89">
        <v>0</v>
      </c>
      <c r="K3742" s="244">
        <f t="shared" si="825"/>
        <v>0</v>
      </c>
      <c r="L3742" s="93">
        <f t="shared" si="828"/>
        <v>0</v>
      </c>
      <c r="M3742" s="375">
        <f t="shared" si="829"/>
        <v>0</v>
      </c>
      <c r="N3742" s="225" t="b">
        <f t="shared" si="820"/>
        <v>0</v>
      </c>
      <c r="O3742" s="36"/>
      <c r="P3742" s="36"/>
      <c r="Q3742" s="36"/>
      <c r="R3742" s="36"/>
    </row>
    <row r="3743" spans="1:18" s="8" customFormat="1" ht="17.25" hidden="1" customHeight="1" x14ac:dyDescent="0.35">
      <c r="A3743" s="253" t="str">
        <f>'SOW Units'!B277</f>
        <v>15.</v>
      </c>
      <c r="B3743" s="560" t="str">
        <f>IF('SOW Units'!C277="","",'SOW Units'!C277)</f>
        <v>REMEDIAL ACTION CONSTRUCTION</v>
      </c>
      <c r="C3743" s="561"/>
      <c r="D3743" s="206" t="str">
        <f>IF('SOW Units'!E277="","",'SOW Units'!E277)</f>
        <v/>
      </c>
      <c r="E3743" s="207"/>
      <c r="F3743" s="194"/>
      <c r="G3743" s="243"/>
      <c r="H3743" s="208"/>
      <c r="I3743" s="359"/>
      <c r="J3743" s="196"/>
      <c r="K3743" s="243"/>
      <c r="L3743" s="209"/>
      <c r="M3743" s="374"/>
      <c r="N3743" s="225" t="b">
        <f t="shared" si="820"/>
        <v>0</v>
      </c>
      <c r="O3743" s="36"/>
      <c r="P3743" s="36"/>
      <c r="Q3743" s="36"/>
      <c r="R3743" s="36"/>
    </row>
    <row r="3744" spans="1:18" s="8" customFormat="1" ht="17.25" hidden="1" customHeight="1" x14ac:dyDescent="0.35">
      <c r="A3744" s="253" t="str">
        <f>'SOW Units'!B278</f>
        <v>15.A.</v>
      </c>
      <c r="B3744" s="560" t="str">
        <f>IF('SOW Units'!C278="","",'SOW Units'!C278)</f>
        <v>TRENCHING</v>
      </c>
      <c r="C3744" s="561"/>
      <c r="D3744" s="206" t="str">
        <f>IF('SOW Units'!E278="","",'SOW Units'!E278)</f>
        <v/>
      </c>
      <c r="E3744" s="207"/>
      <c r="F3744" s="194"/>
      <c r="G3744" s="243"/>
      <c r="H3744" s="208"/>
      <c r="I3744" s="359"/>
      <c r="J3744" s="196"/>
      <c r="K3744" s="243"/>
      <c r="L3744" s="209"/>
      <c r="M3744" s="374"/>
      <c r="N3744" s="225" t="b">
        <f t="shared" si="820"/>
        <v>0</v>
      </c>
      <c r="O3744" s="36"/>
      <c r="P3744" s="36"/>
      <c r="Q3744" s="36"/>
      <c r="R3744" s="36"/>
    </row>
    <row r="3745" spans="1:18" s="8" customFormat="1" ht="32.25" hidden="1" customHeight="1" x14ac:dyDescent="0.35">
      <c r="A3745" s="122" t="str">
        <f>'SOW Units'!B279</f>
        <v>15-1.a.</v>
      </c>
      <c r="B3745" s="542" t="str">
        <f>IF('SOW Units'!C279="","",'SOW Units'!C279)</f>
        <v>Trenching and Installation of 1-10 Plumbing (and Electrical) Lines in Trench</v>
      </c>
      <c r="C3745" s="543"/>
      <c r="D3745" s="252" t="str">
        <f>IF('SOW Units'!E279="","",'SOW Units'!E279)</f>
        <v>Per Linear Foot of Trench</v>
      </c>
      <c r="E3745" s="82">
        <f>'SOW Units'!P279</f>
        <v>0</v>
      </c>
      <c r="F3745" s="34">
        <f>'SOW Units'!G279</f>
        <v>48.61</v>
      </c>
      <c r="G3745" s="244">
        <f t="shared" ref="G3745:G3752" si="830">$F3745*E3745</f>
        <v>0</v>
      </c>
      <c r="H3745" s="85">
        <v>0</v>
      </c>
      <c r="I3745" s="360">
        <f t="shared" ref="I3745:I3752" si="831">H3745*F3745</f>
        <v>0</v>
      </c>
      <c r="J3745" s="89">
        <v>0</v>
      </c>
      <c r="K3745" s="244">
        <f t="shared" si="825"/>
        <v>0</v>
      </c>
      <c r="L3745" s="93">
        <f t="shared" ref="L3745:L3752" si="832">E3745-H3745-J3745</f>
        <v>0</v>
      </c>
      <c r="M3745" s="375">
        <f t="shared" ref="M3745:M3752" si="833">G3745-I3745-K3745</f>
        <v>0</v>
      </c>
      <c r="N3745" s="225" t="b">
        <f t="shared" si="820"/>
        <v>0</v>
      </c>
      <c r="O3745" s="36"/>
      <c r="P3745" s="36"/>
      <c r="Q3745" s="36"/>
      <c r="R3745" s="36"/>
    </row>
    <row r="3746" spans="1:18" s="8" customFormat="1" ht="32.25" hidden="1" customHeight="1" x14ac:dyDescent="0.35">
      <c r="A3746" s="122" t="str">
        <f>'SOW Units'!B280</f>
        <v>15-1.b.</v>
      </c>
      <c r="B3746" s="542" t="str">
        <f>IF('SOW Units'!C280="","",'SOW Units'!C280)</f>
        <v>Trenching and Installation of 11 - 20  Lines</v>
      </c>
      <c r="C3746" s="543"/>
      <c r="D3746" s="252" t="str">
        <f>IF('SOW Units'!E280="","",'SOW Units'!E280)</f>
        <v>Per Linear Foot of Trench</v>
      </c>
      <c r="E3746" s="82">
        <f>'SOW Units'!P280</f>
        <v>0</v>
      </c>
      <c r="F3746" s="34">
        <f>'SOW Units'!G280</f>
        <v>60.76</v>
      </c>
      <c r="G3746" s="244">
        <f t="shared" si="830"/>
        <v>0</v>
      </c>
      <c r="H3746" s="85">
        <v>0</v>
      </c>
      <c r="I3746" s="360">
        <f t="shared" si="831"/>
        <v>0</v>
      </c>
      <c r="J3746" s="89">
        <v>0</v>
      </c>
      <c r="K3746" s="244">
        <f t="shared" si="825"/>
        <v>0</v>
      </c>
      <c r="L3746" s="93">
        <f t="shared" si="832"/>
        <v>0</v>
      </c>
      <c r="M3746" s="375">
        <f t="shared" si="833"/>
        <v>0</v>
      </c>
      <c r="N3746" s="225" t="b">
        <f t="shared" si="820"/>
        <v>0</v>
      </c>
      <c r="O3746" s="36"/>
      <c r="P3746" s="36"/>
      <c r="Q3746" s="36"/>
      <c r="R3746" s="36"/>
    </row>
    <row r="3747" spans="1:18" s="8" customFormat="1" ht="32.25" hidden="1" customHeight="1" x14ac:dyDescent="0.35">
      <c r="A3747" s="122" t="str">
        <f>'SOW Units'!B281</f>
        <v>15-1.c.</v>
      </c>
      <c r="B3747" s="542" t="str">
        <f>IF('SOW Units'!C281="","",'SOW Units'!C281)</f>
        <v>Trenching and Installation of 21 - 30 Lines</v>
      </c>
      <c r="C3747" s="543"/>
      <c r="D3747" s="252" t="str">
        <f>IF('SOW Units'!E281="","",'SOW Units'!E281)</f>
        <v>Per Linear Foot of Trench</v>
      </c>
      <c r="E3747" s="82">
        <f>'SOW Units'!P281</f>
        <v>0</v>
      </c>
      <c r="F3747" s="34">
        <f>'SOW Units'!G281</f>
        <v>72.92</v>
      </c>
      <c r="G3747" s="244">
        <f t="shared" si="830"/>
        <v>0</v>
      </c>
      <c r="H3747" s="85">
        <v>0</v>
      </c>
      <c r="I3747" s="360">
        <f t="shared" si="831"/>
        <v>0</v>
      </c>
      <c r="J3747" s="89">
        <v>0</v>
      </c>
      <c r="K3747" s="244">
        <f t="shared" si="825"/>
        <v>0</v>
      </c>
      <c r="L3747" s="93">
        <f t="shared" si="832"/>
        <v>0</v>
      </c>
      <c r="M3747" s="375">
        <f t="shared" si="833"/>
        <v>0</v>
      </c>
      <c r="N3747" s="225" t="b">
        <f t="shared" si="820"/>
        <v>0</v>
      </c>
      <c r="O3747" s="36"/>
      <c r="P3747" s="36"/>
      <c r="Q3747" s="36"/>
      <c r="R3747" s="36"/>
    </row>
    <row r="3748" spans="1:18" s="8" customFormat="1" ht="32.25" hidden="1" customHeight="1" x14ac:dyDescent="0.35">
      <c r="A3748" s="122" t="str">
        <f>'SOW Units'!B282</f>
        <v>15-1.d.</v>
      </c>
      <c r="B3748" s="542" t="str">
        <f>IF('SOW Units'!C282="","",'SOW Units'!C282)</f>
        <v>Trenching and Installation of Additional 1-10 Lines Greater Than 30 Lines</v>
      </c>
      <c r="C3748" s="543"/>
      <c r="D3748" s="252" t="str">
        <f>IF('SOW Units'!E282="","",'SOW Units'!E282)</f>
        <v>Per Linear Foot of Trench</v>
      </c>
      <c r="E3748" s="82">
        <f>'SOW Units'!P282</f>
        <v>0</v>
      </c>
      <c r="F3748" s="34">
        <f>'SOW Units'!G282</f>
        <v>30.37</v>
      </c>
      <c r="G3748" s="244">
        <f t="shared" si="830"/>
        <v>0</v>
      </c>
      <c r="H3748" s="85">
        <v>0</v>
      </c>
      <c r="I3748" s="360">
        <f t="shared" si="831"/>
        <v>0</v>
      </c>
      <c r="J3748" s="89">
        <v>0</v>
      </c>
      <c r="K3748" s="244">
        <f t="shared" si="825"/>
        <v>0</v>
      </c>
      <c r="L3748" s="93">
        <f t="shared" si="832"/>
        <v>0</v>
      </c>
      <c r="M3748" s="375">
        <f t="shared" si="833"/>
        <v>0</v>
      </c>
      <c r="N3748" s="225" t="b">
        <f t="shared" si="820"/>
        <v>0</v>
      </c>
      <c r="O3748" s="36"/>
      <c r="P3748" s="36"/>
      <c r="Q3748" s="36"/>
      <c r="R3748" s="36"/>
    </row>
    <row r="3749" spans="1:18" s="8" customFormat="1" ht="32.25" hidden="1" customHeight="1" x14ac:dyDescent="0.35">
      <c r="A3749" s="122" t="str">
        <f>'SOW Units'!B283</f>
        <v>15-2.a.</v>
      </c>
      <c r="B3749" s="542" t="str">
        <f>IF('SOW Units'!C283="","",'SOW Units'!C283)</f>
        <v>Installation of Plumbing (and Electrical) Lines Above Ground:  Per Linear Foot of Piping.  Electrical lines are not counted in determination of costs.</v>
      </c>
      <c r="C3749" s="543"/>
      <c r="D3749" s="57" t="str">
        <f>IF('SOW Units'!E283="","",'SOW Units'!E283)</f>
        <v>Per Foot</v>
      </c>
      <c r="E3749" s="82">
        <f>'SOW Units'!P283</f>
        <v>0</v>
      </c>
      <c r="F3749" s="34">
        <f>'SOW Units'!G283</f>
        <v>17.350000000000001</v>
      </c>
      <c r="G3749" s="244">
        <f t="shared" si="830"/>
        <v>0</v>
      </c>
      <c r="H3749" s="85">
        <v>0</v>
      </c>
      <c r="I3749" s="360">
        <f t="shared" si="831"/>
        <v>0</v>
      </c>
      <c r="J3749" s="89">
        <v>0</v>
      </c>
      <c r="K3749" s="244">
        <f t="shared" si="825"/>
        <v>0</v>
      </c>
      <c r="L3749" s="93">
        <f t="shared" si="832"/>
        <v>0</v>
      </c>
      <c r="M3749" s="375">
        <f t="shared" si="833"/>
        <v>0</v>
      </c>
      <c r="N3749" s="225" t="b">
        <f t="shared" si="820"/>
        <v>0</v>
      </c>
      <c r="O3749" s="36"/>
      <c r="P3749" s="36"/>
      <c r="Q3749" s="36"/>
      <c r="R3749" s="36"/>
    </row>
    <row r="3750" spans="1:18" s="8" customFormat="1" ht="32.25" hidden="1" customHeight="1" x14ac:dyDescent="0.35">
      <c r="A3750" s="122" t="str">
        <f>'SOW Units'!B284</f>
        <v>15-3.</v>
      </c>
      <c r="B3750" s="542" t="str">
        <f>IF('SOW Units'!C284="","",'SOW Units'!C284)</f>
        <v>Plumbing and Electrical Materials/Equipment Installed in Trench (If FDEP authorizes, submit quote(s) with Change Order)</v>
      </c>
      <c r="C3750" s="543"/>
      <c r="D3750" s="57" t="str">
        <f>IF('SOW Units'!E284="","",'SOW Units'!E284)</f>
        <v>Reimbursable*</v>
      </c>
      <c r="E3750" s="82">
        <f>'SOW Units'!P284</f>
        <v>0</v>
      </c>
      <c r="F3750" s="34">
        <f>'SOW Units'!G284</f>
        <v>1</v>
      </c>
      <c r="G3750" s="244">
        <f t="shared" si="830"/>
        <v>0</v>
      </c>
      <c r="H3750" s="85">
        <v>0</v>
      </c>
      <c r="I3750" s="360">
        <f t="shared" si="831"/>
        <v>0</v>
      </c>
      <c r="J3750" s="89">
        <v>0</v>
      </c>
      <c r="K3750" s="244">
        <f t="shared" si="825"/>
        <v>0</v>
      </c>
      <c r="L3750" s="93">
        <f t="shared" si="832"/>
        <v>0</v>
      </c>
      <c r="M3750" s="375">
        <f t="shared" si="833"/>
        <v>0</v>
      </c>
      <c r="N3750" s="225" t="b">
        <f t="shared" si="820"/>
        <v>0</v>
      </c>
      <c r="O3750" s="36"/>
      <c r="P3750" s="36"/>
      <c r="Q3750" s="36"/>
      <c r="R3750" s="36"/>
    </row>
    <row r="3751" spans="1:18" s="8" customFormat="1" ht="16.5" hidden="1" customHeight="1" x14ac:dyDescent="0.35">
      <c r="A3751" s="122" t="str">
        <f>'SOW Units'!B285</f>
        <v>15-3.a.</v>
      </c>
      <c r="B3751" s="542" t="str">
        <f>IF('SOW Units'!C285="","",'SOW Units'!C285)</f>
        <v>Traffic Bearing Trench Plates (materials)</v>
      </c>
      <c r="C3751" s="543"/>
      <c r="D3751" s="57" t="str">
        <f>IF('SOW Units'!E285="","",'SOW Units'!E285)</f>
        <v>Reimbursable*</v>
      </c>
      <c r="E3751" s="82">
        <f>'SOW Units'!P285</f>
        <v>0</v>
      </c>
      <c r="F3751" s="34">
        <f>'SOW Units'!G285</f>
        <v>1</v>
      </c>
      <c r="G3751" s="244">
        <f t="shared" si="830"/>
        <v>0</v>
      </c>
      <c r="H3751" s="85">
        <v>0</v>
      </c>
      <c r="I3751" s="360">
        <f t="shared" si="831"/>
        <v>0</v>
      </c>
      <c r="J3751" s="89">
        <v>0</v>
      </c>
      <c r="K3751" s="244">
        <f t="shared" si="825"/>
        <v>0</v>
      </c>
      <c r="L3751" s="93">
        <f t="shared" si="832"/>
        <v>0</v>
      </c>
      <c r="M3751" s="375">
        <f t="shared" si="833"/>
        <v>0</v>
      </c>
      <c r="N3751" s="225" t="b">
        <f t="shared" si="820"/>
        <v>0</v>
      </c>
      <c r="O3751" s="36"/>
      <c r="P3751" s="36"/>
      <c r="Q3751" s="36"/>
      <c r="R3751" s="36"/>
    </row>
    <row r="3752" spans="1:18" s="8" customFormat="1" ht="16.5" hidden="1" customHeight="1" x14ac:dyDescent="0.35">
      <c r="A3752" s="122" t="str">
        <f>'SOW Units'!B286</f>
        <v>15-3.b.</v>
      </c>
      <c r="B3752" s="542" t="str">
        <f>IF('SOW Units'!C286="","",'SOW Units'!C286)</f>
        <v>Infiltration Gallery Installation</v>
      </c>
      <c r="C3752" s="543"/>
      <c r="D3752" s="57" t="str">
        <f>IF('SOW Units'!E286="","",'SOW Units'!E286)</f>
        <v>Reimbursable*</v>
      </c>
      <c r="E3752" s="82">
        <f>'SOW Units'!P286</f>
        <v>0</v>
      </c>
      <c r="F3752" s="34">
        <f>'SOW Units'!G286</f>
        <v>1</v>
      </c>
      <c r="G3752" s="244">
        <f t="shared" si="830"/>
        <v>0</v>
      </c>
      <c r="H3752" s="85">
        <v>0</v>
      </c>
      <c r="I3752" s="360">
        <f t="shared" si="831"/>
        <v>0</v>
      </c>
      <c r="J3752" s="89">
        <v>0</v>
      </c>
      <c r="K3752" s="244">
        <f t="shared" si="825"/>
        <v>0</v>
      </c>
      <c r="L3752" s="93">
        <f t="shared" si="832"/>
        <v>0</v>
      </c>
      <c r="M3752" s="375">
        <f t="shared" si="833"/>
        <v>0</v>
      </c>
      <c r="N3752" s="225" t="b">
        <f t="shared" si="820"/>
        <v>0</v>
      </c>
      <c r="O3752" s="36"/>
      <c r="P3752" s="36"/>
      <c r="Q3752" s="36"/>
      <c r="R3752" s="36"/>
    </row>
    <row r="3753" spans="1:18" s="8" customFormat="1" ht="17.25" hidden="1" customHeight="1" x14ac:dyDescent="0.35">
      <c r="A3753" s="253" t="str">
        <f>'SOW Units'!B287</f>
        <v>15.B.</v>
      </c>
      <c r="B3753" s="560" t="str">
        <f>IF('SOW Units'!C287="","",'SOW Units'!C287)</f>
        <v>REMEDIATION SYSTEM INTEGRATION AND STARTUP</v>
      </c>
      <c r="C3753" s="561"/>
      <c r="D3753" s="206" t="str">
        <f>IF('SOW Units'!E287="","",'SOW Units'!E287)</f>
        <v/>
      </c>
      <c r="E3753" s="207"/>
      <c r="F3753" s="194"/>
      <c r="G3753" s="243"/>
      <c r="H3753" s="208"/>
      <c r="I3753" s="359"/>
      <c r="J3753" s="196"/>
      <c r="K3753" s="243"/>
      <c r="L3753" s="209"/>
      <c r="M3753" s="374"/>
      <c r="N3753" s="225" t="b">
        <f t="shared" si="820"/>
        <v>0</v>
      </c>
      <c r="O3753" s="36"/>
      <c r="P3753" s="36"/>
      <c r="Q3753" s="36"/>
      <c r="R3753" s="36"/>
    </row>
    <row r="3754" spans="1:18" s="8" customFormat="1" ht="16.5" hidden="1" customHeight="1" x14ac:dyDescent="0.35">
      <c r="A3754" s="122" t="str">
        <f>'SOW Units'!B288</f>
        <v>15-4.a.</v>
      </c>
      <c r="B3754" s="542" t="str">
        <f>IF('SOW Units'!C288="","",'SOW Units'!C288)</f>
        <v>System Installation/Integration/Startup - 1 Technology Component - 1-10 Recovery/Treatment Points</v>
      </c>
      <c r="C3754" s="543"/>
      <c r="D3754" s="57" t="str">
        <f>IF('SOW Units'!E288="","",'SOW Units'!E288)</f>
        <v>Per Startup</v>
      </c>
      <c r="E3754" s="82">
        <f>'SOW Units'!P288</f>
        <v>0</v>
      </c>
      <c r="F3754" s="34">
        <f>'SOW Units'!G288</f>
        <v>19000</v>
      </c>
      <c r="G3754" s="244">
        <f t="shared" ref="G3754:G3762" si="834">$F3754*E3754</f>
        <v>0</v>
      </c>
      <c r="H3754" s="85">
        <v>0</v>
      </c>
      <c r="I3754" s="360">
        <f t="shared" ref="I3754:I3762" si="835">H3754*F3754</f>
        <v>0</v>
      </c>
      <c r="J3754" s="89">
        <v>0</v>
      </c>
      <c r="K3754" s="244">
        <f t="shared" si="825"/>
        <v>0</v>
      </c>
      <c r="L3754" s="93">
        <f t="shared" ref="L3754:L3762" si="836">E3754-H3754-J3754</f>
        <v>0</v>
      </c>
      <c r="M3754" s="375">
        <f t="shared" ref="M3754:M3762" si="837">G3754-I3754-K3754</f>
        <v>0</v>
      </c>
      <c r="N3754" s="225" t="b">
        <f t="shared" si="820"/>
        <v>0</v>
      </c>
      <c r="O3754" s="36"/>
      <c r="P3754" s="36"/>
      <c r="Q3754" s="36"/>
      <c r="R3754" s="36"/>
    </row>
    <row r="3755" spans="1:18" s="8" customFormat="1" ht="16.5" hidden="1" customHeight="1" x14ac:dyDescent="0.35">
      <c r="A3755" s="122" t="str">
        <f>'SOW Units'!B289</f>
        <v>15-4.b.</v>
      </c>
      <c r="B3755" s="542" t="str">
        <f>IF('SOW Units'!C289="","",'SOW Units'!C289)</f>
        <v>System Installation/Integration/Startup - 1 Technology Component - 11-20 Recovery/Treatment Points</v>
      </c>
      <c r="C3755" s="543"/>
      <c r="D3755" s="57" t="str">
        <f>IF('SOW Units'!E289="","",'SOW Units'!E289)</f>
        <v>Per Startup</v>
      </c>
      <c r="E3755" s="82">
        <f>'SOW Units'!P289</f>
        <v>0</v>
      </c>
      <c r="F3755" s="34">
        <f>'SOW Units'!G289</f>
        <v>24700</v>
      </c>
      <c r="G3755" s="244">
        <f t="shared" si="834"/>
        <v>0</v>
      </c>
      <c r="H3755" s="85">
        <v>0</v>
      </c>
      <c r="I3755" s="360">
        <f t="shared" si="835"/>
        <v>0</v>
      </c>
      <c r="J3755" s="89">
        <v>0</v>
      </c>
      <c r="K3755" s="244">
        <f t="shared" si="825"/>
        <v>0</v>
      </c>
      <c r="L3755" s="93">
        <f t="shared" si="836"/>
        <v>0</v>
      </c>
      <c r="M3755" s="375">
        <f t="shared" si="837"/>
        <v>0</v>
      </c>
      <c r="N3755" s="225" t="b">
        <f t="shared" si="820"/>
        <v>0</v>
      </c>
      <c r="O3755" s="36"/>
      <c r="P3755" s="36"/>
      <c r="Q3755" s="36"/>
      <c r="R3755" s="36"/>
    </row>
    <row r="3756" spans="1:18" s="8" customFormat="1" ht="16.5" hidden="1" customHeight="1" x14ac:dyDescent="0.35">
      <c r="A3756" s="122" t="str">
        <f>'SOW Units'!B290</f>
        <v>15-4.c.</v>
      </c>
      <c r="B3756" s="542" t="str">
        <f>IF('SOW Units'!C290="","",'SOW Units'!C290)</f>
        <v>System Installation/Integration/Startup - 1 Technology Component - 21-30 Recovery/Treatment Points</v>
      </c>
      <c r="C3756" s="543"/>
      <c r="D3756" s="57" t="str">
        <f>IF('SOW Units'!E290="","",'SOW Units'!E290)</f>
        <v>Per Startup</v>
      </c>
      <c r="E3756" s="82">
        <f>'SOW Units'!P290</f>
        <v>0</v>
      </c>
      <c r="F3756" s="34">
        <f>'SOW Units'!G290</f>
        <v>29500</v>
      </c>
      <c r="G3756" s="244">
        <f t="shared" si="834"/>
        <v>0</v>
      </c>
      <c r="H3756" s="85">
        <v>0</v>
      </c>
      <c r="I3756" s="360">
        <f t="shared" si="835"/>
        <v>0</v>
      </c>
      <c r="J3756" s="89">
        <v>0</v>
      </c>
      <c r="K3756" s="244">
        <f t="shared" si="825"/>
        <v>0</v>
      </c>
      <c r="L3756" s="93">
        <f t="shared" si="836"/>
        <v>0</v>
      </c>
      <c r="M3756" s="375">
        <f t="shared" si="837"/>
        <v>0</v>
      </c>
      <c r="N3756" s="225" t="b">
        <f t="shared" si="820"/>
        <v>0</v>
      </c>
      <c r="O3756" s="36"/>
      <c r="P3756" s="36"/>
      <c r="Q3756" s="36"/>
      <c r="R3756" s="36"/>
    </row>
    <row r="3757" spans="1:18" s="8" customFormat="1" ht="33" hidden="1" customHeight="1" x14ac:dyDescent="0.35">
      <c r="A3757" s="122" t="str">
        <f>'SOW Units'!B291</f>
        <v>15-4.d.</v>
      </c>
      <c r="B3757" s="542" t="str">
        <f>IF('SOW Units'!C291="","",'SOW Units'!C291)</f>
        <v>System Installation/Integration/Startup - 1 Technology Component - 1-10 Additional Recovery/Treatment Points greater Than 30 (This tem is used in conjunction with 15.4.c when needed)</v>
      </c>
      <c r="C3757" s="543"/>
      <c r="D3757" s="57" t="str">
        <f>IF('SOW Units'!E291="","",'SOW Units'!E291)</f>
        <v>Per Startup</v>
      </c>
      <c r="E3757" s="82">
        <f>'SOW Units'!P291</f>
        <v>0</v>
      </c>
      <c r="F3757" s="34">
        <f>'SOW Units'!G291</f>
        <v>3638.25</v>
      </c>
      <c r="G3757" s="244">
        <f t="shared" si="834"/>
        <v>0</v>
      </c>
      <c r="H3757" s="85">
        <v>0</v>
      </c>
      <c r="I3757" s="360">
        <f t="shared" si="835"/>
        <v>0</v>
      </c>
      <c r="J3757" s="89">
        <v>0</v>
      </c>
      <c r="K3757" s="244">
        <f t="shared" si="825"/>
        <v>0</v>
      </c>
      <c r="L3757" s="93">
        <f t="shared" si="836"/>
        <v>0</v>
      </c>
      <c r="M3757" s="375">
        <f t="shared" si="837"/>
        <v>0</v>
      </c>
      <c r="N3757" s="225" t="b">
        <f t="shared" si="820"/>
        <v>0</v>
      </c>
      <c r="O3757" s="36"/>
      <c r="P3757" s="36"/>
      <c r="Q3757" s="36"/>
      <c r="R3757" s="36"/>
    </row>
    <row r="3758" spans="1:18" s="8" customFormat="1" ht="32.25" hidden="1" customHeight="1" x14ac:dyDescent="0.35">
      <c r="A3758" s="122" t="str">
        <f>'SOW Units'!B292</f>
        <v>15-5.</v>
      </c>
      <c r="B3758" s="542" t="str">
        <f>IF('SOW Units'!C292="","",'SOW Units'!C292)</f>
        <v>System Installation/Integration/Startup – Addition of 1 Technology Component</v>
      </c>
      <c r="C3758" s="543"/>
      <c r="D3758" s="252" t="str">
        <f>IF('SOW Units'!E292="","",'SOW Units'!E292)</f>
        <v>Per Additional Tech Component</v>
      </c>
      <c r="E3758" s="82">
        <f>'SOW Units'!P292</f>
        <v>0</v>
      </c>
      <c r="F3758" s="34">
        <f>'SOW Units'!G292</f>
        <v>2866.5</v>
      </c>
      <c r="G3758" s="244">
        <f t="shared" si="834"/>
        <v>0</v>
      </c>
      <c r="H3758" s="85">
        <v>0</v>
      </c>
      <c r="I3758" s="360">
        <f t="shared" si="835"/>
        <v>0</v>
      </c>
      <c r="J3758" s="89">
        <v>0</v>
      </c>
      <c r="K3758" s="244">
        <f t="shared" si="825"/>
        <v>0</v>
      </c>
      <c r="L3758" s="93">
        <f t="shared" si="836"/>
        <v>0</v>
      </c>
      <c r="M3758" s="375">
        <f t="shared" si="837"/>
        <v>0</v>
      </c>
      <c r="N3758" s="225" t="b">
        <f t="shared" si="820"/>
        <v>0</v>
      </c>
      <c r="O3758" s="36"/>
      <c r="P3758" s="36"/>
      <c r="Q3758" s="36"/>
      <c r="R3758" s="36"/>
    </row>
    <row r="3759" spans="1:18" s="8" customFormat="1" ht="16.5" hidden="1" customHeight="1" x14ac:dyDescent="0.35">
      <c r="A3759" s="122" t="str">
        <f>'SOW Units'!B293</f>
        <v>15-7.</v>
      </c>
      <c r="B3759" s="542" t="str">
        <f>IF('SOW Units'!C293="","",'SOW Units'!C293)</f>
        <v>Compound Construction/Fencing (materials)</v>
      </c>
      <c r="C3759" s="543"/>
      <c r="D3759" s="57" t="str">
        <f>IF('SOW Units'!E293="","",'SOW Units'!E293)</f>
        <v>Reimbursable*</v>
      </c>
      <c r="E3759" s="82">
        <f>'SOW Units'!P293</f>
        <v>0</v>
      </c>
      <c r="F3759" s="34">
        <f>'SOW Units'!G293</f>
        <v>1</v>
      </c>
      <c r="G3759" s="244">
        <f t="shared" si="834"/>
        <v>0</v>
      </c>
      <c r="H3759" s="85">
        <v>0</v>
      </c>
      <c r="I3759" s="360">
        <f t="shared" si="835"/>
        <v>0</v>
      </c>
      <c r="J3759" s="89">
        <v>0</v>
      </c>
      <c r="K3759" s="244">
        <f t="shared" si="825"/>
        <v>0</v>
      </c>
      <c r="L3759" s="93">
        <f t="shared" si="836"/>
        <v>0</v>
      </c>
      <c r="M3759" s="375">
        <f t="shared" si="837"/>
        <v>0</v>
      </c>
      <c r="N3759" s="225" t="b">
        <f t="shared" si="820"/>
        <v>0</v>
      </c>
      <c r="O3759" s="36"/>
      <c r="P3759" s="36"/>
      <c r="Q3759" s="36"/>
      <c r="R3759" s="36"/>
    </row>
    <row r="3760" spans="1:18" s="8" customFormat="1" ht="16.5" hidden="1" customHeight="1" x14ac:dyDescent="0.35">
      <c r="A3760" s="122" t="str">
        <f>'SOW Units'!B294</f>
        <v>15-8.</v>
      </c>
      <c r="B3760" s="542" t="str">
        <f>IF('SOW Units'!C294="","",'SOW Units'!C294)</f>
        <v>Utility Drop</v>
      </c>
      <c r="C3760" s="543"/>
      <c r="D3760" s="57" t="str">
        <f>IF('SOW Units'!E294="","",'SOW Units'!E294)</f>
        <v>Reimbursable*</v>
      </c>
      <c r="E3760" s="82">
        <f>'SOW Units'!P294</f>
        <v>0</v>
      </c>
      <c r="F3760" s="34">
        <f>'SOW Units'!G294</f>
        <v>1</v>
      </c>
      <c r="G3760" s="244">
        <f t="shared" si="834"/>
        <v>0</v>
      </c>
      <c r="H3760" s="85">
        <v>0</v>
      </c>
      <c r="I3760" s="360">
        <f t="shared" si="835"/>
        <v>0</v>
      </c>
      <c r="J3760" s="89">
        <v>0</v>
      </c>
      <c r="K3760" s="244">
        <f t="shared" si="825"/>
        <v>0</v>
      </c>
      <c r="L3760" s="93">
        <f t="shared" si="836"/>
        <v>0</v>
      </c>
      <c r="M3760" s="375">
        <f t="shared" si="837"/>
        <v>0</v>
      </c>
      <c r="N3760" s="225" t="b">
        <f t="shared" si="820"/>
        <v>0</v>
      </c>
      <c r="O3760" s="36"/>
      <c r="P3760" s="36"/>
      <c r="Q3760" s="36"/>
      <c r="R3760" s="36"/>
    </row>
    <row r="3761" spans="1:18" s="8" customFormat="1" ht="16.5" hidden="1" customHeight="1" x14ac:dyDescent="0.35">
      <c r="A3761" s="122" t="str">
        <f>'SOW Units'!B295</f>
        <v>15-9.</v>
      </c>
      <c r="B3761" s="542" t="str">
        <f>IF('SOW Units'!C295="","",'SOW Units'!C295)</f>
        <v>Utility Connection</v>
      </c>
      <c r="C3761" s="543"/>
      <c r="D3761" s="57" t="str">
        <f>IF('SOW Units'!E295="","",'SOW Units'!E295)</f>
        <v>Reimbursable*</v>
      </c>
      <c r="E3761" s="82">
        <f>'SOW Units'!P295</f>
        <v>0</v>
      </c>
      <c r="F3761" s="34">
        <f>'SOW Units'!G295</f>
        <v>1</v>
      </c>
      <c r="G3761" s="244">
        <f t="shared" si="834"/>
        <v>0</v>
      </c>
      <c r="H3761" s="85">
        <v>0</v>
      </c>
      <c r="I3761" s="360">
        <f t="shared" si="835"/>
        <v>0</v>
      </c>
      <c r="J3761" s="89">
        <v>0</v>
      </c>
      <c r="K3761" s="244">
        <f t="shared" si="825"/>
        <v>0</v>
      </c>
      <c r="L3761" s="93">
        <f t="shared" si="836"/>
        <v>0</v>
      </c>
      <c r="M3761" s="375">
        <f t="shared" si="837"/>
        <v>0</v>
      </c>
      <c r="N3761" s="225" t="b">
        <f t="shared" si="820"/>
        <v>0</v>
      </c>
      <c r="O3761" s="36"/>
      <c r="P3761" s="36"/>
      <c r="Q3761" s="36"/>
      <c r="R3761" s="36"/>
    </row>
    <row r="3762" spans="1:18" s="8" customFormat="1" ht="16.5" hidden="1" customHeight="1" x14ac:dyDescent="0.35">
      <c r="A3762" s="122" t="str">
        <f>'SOW Units'!B296</f>
        <v>15-10.</v>
      </c>
      <c r="B3762" s="542" t="str">
        <f>IF('SOW Units'!C296="","",'SOW Units'!C296)</f>
        <v>Utility Disconnect</v>
      </c>
      <c r="C3762" s="543"/>
      <c r="D3762" s="57" t="str">
        <f>IF('SOW Units'!E296="","",'SOW Units'!E296)</f>
        <v>Reimbursable*</v>
      </c>
      <c r="E3762" s="82">
        <f>'SOW Units'!P296</f>
        <v>0</v>
      </c>
      <c r="F3762" s="34">
        <f>'SOW Units'!G296</f>
        <v>1</v>
      </c>
      <c r="G3762" s="244">
        <f t="shared" si="834"/>
        <v>0</v>
      </c>
      <c r="H3762" s="85">
        <v>0</v>
      </c>
      <c r="I3762" s="360">
        <f t="shared" si="835"/>
        <v>0</v>
      </c>
      <c r="J3762" s="89">
        <v>0</v>
      </c>
      <c r="K3762" s="244">
        <f t="shared" si="825"/>
        <v>0</v>
      </c>
      <c r="L3762" s="93">
        <f t="shared" si="836"/>
        <v>0</v>
      </c>
      <c r="M3762" s="375">
        <f t="shared" si="837"/>
        <v>0</v>
      </c>
      <c r="N3762" s="225" t="b">
        <f t="shared" si="820"/>
        <v>0</v>
      </c>
      <c r="O3762" s="36"/>
      <c r="P3762" s="36"/>
      <c r="Q3762" s="36"/>
      <c r="R3762" s="36"/>
    </row>
    <row r="3763" spans="1:18" s="8" customFormat="1" ht="32.25" hidden="1" customHeight="1" x14ac:dyDescent="0.35">
      <c r="A3763" s="253" t="str">
        <f>'SOW Units'!B297</f>
        <v>16.</v>
      </c>
      <c r="B3763" s="562" t="str">
        <f>IF('SOW Units'!C297="","",'SOW Units'!C297)</f>
        <v>REMEDIAL ACTION - PACKAGED WORK SCOPES (Including Remediation System Equipment)</v>
      </c>
      <c r="C3763" s="563"/>
      <c r="D3763" s="206" t="str">
        <f>IF('SOW Units'!E297="","",'SOW Units'!E297)</f>
        <v/>
      </c>
      <c r="E3763" s="207"/>
      <c r="F3763" s="194"/>
      <c r="G3763" s="243"/>
      <c r="H3763" s="208"/>
      <c r="I3763" s="359"/>
      <c r="J3763" s="196"/>
      <c r="K3763" s="243"/>
      <c r="L3763" s="209"/>
      <c r="M3763" s="374"/>
      <c r="N3763" s="225" t="b">
        <f t="shared" si="820"/>
        <v>0</v>
      </c>
      <c r="O3763" s="36"/>
      <c r="P3763" s="36"/>
      <c r="Q3763" s="36"/>
      <c r="R3763" s="36"/>
    </row>
    <row r="3764" spans="1:18" s="8" customFormat="1" ht="17.25" hidden="1" customHeight="1" x14ac:dyDescent="0.35">
      <c r="A3764" s="253" t="str">
        <f>'SOW Units'!B298</f>
        <v>16.A.</v>
      </c>
      <c r="B3764" s="560" t="str">
        <f>IF('SOW Units'!C298="","",'SOW Units'!C298)</f>
        <v>PILOT TEST PACKAGES (Including Remediation System Equipment)</v>
      </c>
      <c r="C3764" s="561"/>
      <c r="D3764" s="206" t="str">
        <f>IF('SOW Units'!E298="","",'SOW Units'!E298)</f>
        <v/>
      </c>
      <c r="E3764" s="207"/>
      <c r="F3764" s="194"/>
      <c r="G3764" s="243"/>
      <c r="H3764" s="208"/>
      <c r="I3764" s="359"/>
      <c r="J3764" s="196"/>
      <c r="K3764" s="243"/>
      <c r="L3764" s="209"/>
      <c r="M3764" s="374"/>
      <c r="N3764" s="225" t="b">
        <f t="shared" si="820"/>
        <v>0</v>
      </c>
      <c r="O3764" s="36"/>
      <c r="P3764" s="36"/>
      <c r="Q3764" s="36"/>
      <c r="R3764" s="36"/>
    </row>
    <row r="3765" spans="1:18" s="8" customFormat="1" ht="16.5" hidden="1" customHeight="1" x14ac:dyDescent="0.35">
      <c r="A3765" s="122" t="str">
        <f>'SOW Units'!B299</f>
        <v>16-1.</v>
      </c>
      <c r="B3765" s="542" t="str">
        <f>IF('SOW Units'!C299="","",'SOW Units'!C299)</f>
        <v xml:space="preserve">Groundwater Recovery System Pilot Test - 8 hours </v>
      </c>
      <c r="C3765" s="543"/>
      <c r="D3765" s="57" t="str">
        <f>IF('SOW Units'!E299="","",'SOW Units'!E299)</f>
        <v>Per Test</v>
      </c>
      <c r="E3765" s="82">
        <f>'SOW Units'!P299</f>
        <v>0</v>
      </c>
      <c r="F3765" s="34">
        <f>'SOW Units'!G299</f>
        <v>1984.5</v>
      </c>
      <c r="G3765" s="244">
        <f t="shared" ref="G3765:G3778" si="838">$F3765*E3765</f>
        <v>0</v>
      </c>
      <c r="H3765" s="85">
        <v>0</v>
      </c>
      <c r="I3765" s="360">
        <f t="shared" ref="I3765:I3778" si="839">H3765*F3765</f>
        <v>0</v>
      </c>
      <c r="J3765" s="89">
        <v>0</v>
      </c>
      <c r="K3765" s="244">
        <f t="shared" si="825"/>
        <v>0</v>
      </c>
      <c r="L3765" s="93">
        <f t="shared" ref="L3765:L3778" si="840">E3765-H3765-J3765</f>
        <v>0</v>
      </c>
      <c r="M3765" s="375">
        <f t="shared" ref="M3765:M3778" si="841">G3765-I3765-K3765</f>
        <v>0</v>
      </c>
      <c r="N3765" s="225" t="b">
        <f t="shared" si="820"/>
        <v>0</v>
      </c>
      <c r="O3765" s="36"/>
      <c r="P3765" s="36"/>
      <c r="Q3765" s="36"/>
      <c r="R3765" s="36"/>
    </row>
    <row r="3766" spans="1:18" s="8" customFormat="1" ht="16.5" hidden="1" customHeight="1" x14ac:dyDescent="0.35">
      <c r="A3766" s="122" t="str">
        <f>'SOW Units'!B300</f>
        <v>16-2.</v>
      </c>
      <c r="B3766" s="542" t="str">
        <f>IF('SOW Units'!C300="","",'SOW Units'!C300)</f>
        <v xml:space="preserve">Groundwater Recovery System Pilot Test - Additional Time  </v>
      </c>
      <c r="C3766" s="543"/>
      <c r="D3766" s="57" t="str">
        <f>IF('SOW Units'!E300="","",'SOW Units'!E300)</f>
        <v xml:space="preserve">Per 2 Hrs </v>
      </c>
      <c r="E3766" s="82">
        <f>'SOW Units'!P300</f>
        <v>0</v>
      </c>
      <c r="F3766" s="34">
        <f>'SOW Units'!G300</f>
        <v>330.75</v>
      </c>
      <c r="G3766" s="244">
        <f t="shared" si="838"/>
        <v>0</v>
      </c>
      <c r="H3766" s="85">
        <v>0</v>
      </c>
      <c r="I3766" s="360">
        <f t="shared" si="839"/>
        <v>0</v>
      </c>
      <c r="J3766" s="89">
        <v>0</v>
      </c>
      <c r="K3766" s="244">
        <f t="shared" si="825"/>
        <v>0</v>
      </c>
      <c r="L3766" s="93">
        <f t="shared" si="840"/>
        <v>0</v>
      </c>
      <c r="M3766" s="375">
        <f t="shared" si="841"/>
        <v>0</v>
      </c>
      <c r="N3766" s="225" t="b">
        <f t="shared" si="820"/>
        <v>0</v>
      </c>
      <c r="O3766" s="36"/>
      <c r="P3766" s="36"/>
      <c r="Q3766" s="36"/>
      <c r="R3766" s="36"/>
    </row>
    <row r="3767" spans="1:18" s="8" customFormat="1" ht="16.5" hidden="1" customHeight="1" x14ac:dyDescent="0.35">
      <c r="A3767" s="122" t="str">
        <f>'SOW Units'!B301</f>
        <v>16-3.</v>
      </c>
      <c r="B3767" s="542" t="str">
        <f>IF('SOW Units'!C301="","",'SOW Units'!C301)</f>
        <v>Air Sparging or Biosparging Pilot Test - 8 hours</v>
      </c>
      <c r="C3767" s="543"/>
      <c r="D3767" s="57" t="str">
        <f>IF('SOW Units'!E301="","",'SOW Units'!E301)</f>
        <v>Per Test</v>
      </c>
      <c r="E3767" s="82">
        <f>'SOW Units'!P301</f>
        <v>0</v>
      </c>
      <c r="F3767" s="34">
        <f>'SOW Units'!G301</f>
        <v>2431.0100000000002</v>
      </c>
      <c r="G3767" s="244">
        <f t="shared" si="838"/>
        <v>0</v>
      </c>
      <c r="H3767" s="85">
        <v>0</v>
      </c>
      <c r="I3767" s="360">
        <f t="shared" si="839"/>
        <v>0</v>
      </c>
      <c r="J3767" s="89">
        <v>0</v>
      </c>
      <c r="K3767" s="244">
        <f t="shared" si="825"/>
        <v>0</v>
      </c>
      <c r="L3767" s="93">
        <f t="shared" si="840"/>
        <v>0</v>
      </c>
      <c r="M3767" s="375">
        <f t="shared" si="841"/>
        <v>0</v>
      </c>
      <c r="N3767" s="225" t="b">
        <f t="shared" si="820"/>
        <v>0</v>
      </c>
      <c r="O3767" s="36"/>
      <c r="P3767" s="36"/>
      <c r="Q3767" s="36"/>
      <c r="R3767" s="36"/>
    </row>
    <row r="3768" spans="1:18" s="8" customFormat="1" ht="16.5" hidden="1" customHeight="1" x14ac:dyDescent="0.35">
      <c r="A3768" s="122" t="str">
        <f>'SOW Units'!B302</f>
        <v>16-4.</v>
      </c>
      <c r="B3768" s="542" t="str">
        <f>IF('SOW Units'!C302="","",'SOW Units'!C302)</f>
        <v>Air Sparging or Biosparging Pilot Test - Additional Time</v>
      </c>
      <c r="C3768" s="543"/>
      <c r="D3768" s="57" t="str">
        <f>IF('SOW Units'!E302="","",'SOW Units'!E302)</f>
        <v xml:space="preserve">Per 2 Hrs </v>
      </c>
      <c r="E3768" s="82">
        <f>'SOW Units'!P302</f>
        <v>0</v>
      </c>
      <c r="F3768" s="34">
        <f>'SOW Units'!G302</f>
        <v>243.09</v>
      </c>
      <c r="G3768" s="244">
        <f t="shared" si="838"/>
        <v>0</v>
      </c>
      <c r="H3768" s="85">
        <v>0</v>
      </c>
      <c r="I3768" s="360">
        <f t="shared" si="839"/>
        <v>0</v>
      </c>
      <c r="J3768" s="89">
        <v>0</v>
      </c>
      <c r="K3768" s="244">
        <f t="shared" si="825"/>
        <v>0</v>
      </c>
      <c r="L3768" s="93">
        <f t="shared" si="840"/>
        <v>0</v>
      </c>
      <c r="M3768" s="375">
        <f t="shared" si="841"/>
        <v>0</v>
      </c>
      <c r="N3768" s="225" t="b">
        <f t="shared" si="820"/>
        <v>0</v>
      </c>
      <c r="O3768" s="36"/>
      <c r="P3768" s="36"/>
      <c r="Q3768" s="36"/>
      <c r="R3768" s="36"/>
    </row>
    <row r="3769" spans="1:18" s="8" customFormat="1" ht="16.5" hidden="1" customHeight="1" x14ac:dyDescent="0.35">
      <c r="A3769" s="122" t="str">
        <f>'SOW Units'!B303</f>
        <v>16-5.</v>
      </c>
      <c r="B3769" s="542" t="str">
        <f>IF('SOW Units'!C303="","",'SOW Units'!C303)</f>
        <v>Vapor Extraction Pilot Test - 8 hours</v>
      </c>
      <c r="C3769" s="543"/>
      <c r="D3769" s="57" t="str">
        <f>IF('SOW Units'!E303="","",'SOW Units'!E303)</f>
        <v>Per Test</v>
      </c>
      <c r="E3769" s="82">
        <f>'SOW Units'!P303</f>
        <v>0</v>
      </c>
      <c r="F3769" s="34">
        <f>'SOW Units'!G303</f>
        <v>2187.9</v>
      </c>
      <c r="G3769" s="244">
        <f t="shared" si="838"/>
        <v>0</v>
      </c>
      <c r="H3769" s="85">
        <v>0</v>
      </c>
      <c r="I3769" s="360">
        <f t="shared" si="839"/>
        <v>0</v>
      </c>
      <c r="J3769" s="89">
        <v>0</v>
      </c>
      <c r="K3769" s="244">
        <f t="shared" si="825"/>
        <v>0</v>
      </c>
      <c r="L3769" s="93">
        <f t="shared" si="840"/>
        <v>0</v>
      </c>
      <c r="M3769" s="375">
        <f t="shared" si="841"/>
        <v>0</v>
      </c>
      <c r="N3769" s="225" t="b">
        <f t="shared" si="820"/>
        <v>0</v>
      </c>
      <c r="O3769" s="36"/>
      <c r="P3769" s="36"/>
      <c r="Q3769" s="36"/>
      <c r="R3769" s="36"/>
    </row>
    <row r="3770" spans="1:18" s="8" customFormat="1" ht="16.5" hidden="1" customHeight="1" x14ac:dyDescent="0.35">
      <c r="A3770" s="122" t="str">
        <f>'SOW Units'!B304</f>
        <v>16-6.</v>
      </c>
      <c r="B3770" s="542" t="str">
        <f>IF('SOW Units'!C304="","",'SOW Units'!C304)</f>
        <v>Vapor Extraction Pilot Test - Additional Time</v>
      </c>
      <c r="C3770" s="543"/>
      <c r="D3770" s="57" t="str">
        <f>IF('SOW Units'!E304="","",'SOW Units'!E304)</f>
        <v xml:space="preserve">Per 2 Hrs </v>
      </c>
      <c r="E3770" s="82">
        <f>'SOW Units'!P304</f>
        <v>0</v>
      </c>
      <c r="F3770" s="34">
        <f>'SOW Units'!G304</f>
        <v>243.09</v>
      </c>
      <c r="G3770" s="244">
        <f t="shared" si="838"/>
        <v>0</v>
      </c>
      <c r="H3770" s="85">
        <v>0</v>
      </c>
      <c r="I3770" s="360">
        <f t="shared" si="839"/>
        <v>0</v>
      </c>
      <c r="J3770" s="89">
        <v>0</v>
      </c>
      <c r="K3770" s="244">
        <f t="shared" si="825"/>
        <v>0</v>
      </c>
      <c r="L3770" s="93">
        <f t="shared" si="840"/>
        <v>0</v>
      </c>
      <c r="M3770" s="375">
        <f t="shared" si="841"/>
        <v>0</v>
      </c>
      <c r="N3770" s="225" t="b">
        <f t="shared" si="820"/>
        <v>0</v>
      </c>
      <c r="O3770" s="36"/>
      <c r="P3770" s="36"/>
      <c r="Q3770" s="36"/>
      <c r="R3770" s="36"/>
    </row>
    <row r="3771" spans="1:18" s="8" customFormat="1" ht="16.5" hidden="1" customHeight="1" x14ac:dyDescent="0.35">
      <c r="A3771" s="122" t="str">
        <f>'SOW Units'!B305</f>
        <v>16-7.</v>
      </c>
      <c r="B3771" s="542" t="str">
        <f>IF('SOW Units'!C305="","",'SOW Units'!C305)</f>
        <v xml:space="preserve">Vapor Extraction/Aquifer Pumping Test - 8 hours  </v>
      </c>
      <c r="C3771" s="543"/>
      <c r="D3771" s="57" t="str">
        <f>IF('SOW Units'!E305="","",'SOW Units'!E305)</f>
        <v>Per Test</v>
      </c>
      <c r="E3771" s="82">
        <f>'SOW Units'!P305</f>
        <v>0</v>
      </c>
      <c r="F3771" s="34">
        <f>'SOW Units'!G305</f>
        <v>2187.9</v>
      </c>
      <c r="G3771" s="244">
        <f t="shared" si="838"/>
        <v>0</v>
      </c>
      <c r="H3771" s="85">
        <v>0</v>
      </c>
      <c r="I3771" s="360">
        <f t="shared" si="839"/>
        <v>0</v>
      </c>
      <c r="J3771" s="89">
        <v>0</v>
      </c>
      <c r="K3771" s="244">
        <f t="shared" si="825"/>
        <v>0</v>
      </c>
      <c r="L3771" s="93">
        <f t="shared" si="840"/>
        <v>0</v>
      </c>
      <c r="M3771" s="375">
        <f t="shared" si="841"/>
        <v>0</v>
      </c>
      <c r="N3771" s="225" t="b">
        <f t="shared" si="820"/>
        <v>0</v>
      </c>
      <c r="O3771" s="36"/>
      <c r="P3771" s="36"/>
      <c r="Q3771" s="36"/>
      <c r="R3771" s="36"/>
    </row>
    <row r="3772" spans="1:18" s="8" customFormat="1" ht="16.5" hidden="1" customHeight="1" x14ac:dyDescent="0.35">
      <c r="A3772" s="122" t="str">
        <f>'SOW Units'!B306</f>
        <v>16-8.</v>
      </c>
      <c r="B3772" s="542" t="str">
        <f>IF('SOW Units'!C306="","",'SOW Units'!C306)</f>
        <v xml:space="preserve">Vapor Extraction/Aquifer Pumping Test - Additional Time  </v>
      </c>
      <c r="C3772" s="543"/>
      <c r="D3772" s="57" t="str">
        <f>IF('SOW Units'!E306="","",'SOW Units'!E306)</f>
        <v xml:space="preserve">Per 2 Hrs </v>
      </c>
      <c r="E3772" s="82">
        <f>'SOW Units'!P306</f>
        <v>0</v>
      </c>
      <c r="F3772" s="34">
        <f>'SOW Units'!G306</f>
        <v>151.93</v>
      </c>
      <c r="G3772" s="244">
        <f t="shared" si="838"/>
        <v>0</v>
      </c>
      <c r="H3772" s="85">
        <v>0</v>
      </c>
      <c r="I3772" s="360">
        <f t="shared" si="839"/>
        <v>0</v>
      </c>
      <c r="J3772" s="89">
        <v>0</v>
      </c>
      <c r="K3772" s="244">
        <f t="shared" si="825"/>
        <v>0</v>
      </c>
      <c r="L3772" s="93">
        <f t="shared" si="840"/>
        <v>0</v>
      </c>
      <c r="M3772" s="375">
        <f t="shared" si="841"/>
        <v>0</v>
      </c>
      <c r="N3772" s="225" t="b">
        <f t="shared" si="820"/>
        <v>0</v>
      </c>
      <c r="O3772" s="36"/>
      <c r="P3772" s="36"/>
      <c r="Q3772" s="36"/>
      <c r="R3772" s="36"/>
    </row>
    <row r="3773" spans="1:18" s="8" customFormat="1" ht="16.5" hidden="1" customHeight="1" x14ac:dyDescent="0.35">
      <c r="A3773" s="122" t="str">
        <f>'SOW Units'!B307</f>
        <v>16-9.</v>
      </c>
      <c r="B3773" s="542" t="str">
        <f>IF('SOW Units'!C307="","",'SOW Units'!C307)</f>
        <v>Air Sparging/Vapor Extraction Pilot Test - 8 hours</v>
      </c>
      <c r="C3773" s="543"/>
      <c r="D3773" s="57" t="str">
        <f>IF('SOW Units'!E307="","",'SOW Units'!E307)</f>
        <v>Per Test</v>
      </c>
      <c r="E3773" s="82">
        <f>'SOW Units'!P307</f>
        <v>0</v>
      </c>
      <c r="F3773" s="34">
        <f>'SOW Units'!G307</f>
        <v>3889.62</v>
      </c>
      <c r="G3773" s="244">
        <f t="shared" si="838"/>
        <v>0</v>
      </c>
      <c r="H3773" s="85">
        <v>0</v>
      </c>
      <c r="I3773" s="360">
        <f t="shared" si="839"/>
        <v>0</v>
      </c>
      <c r="J3773" s="89">
        <v>0</v>
      </c>
      <c r="K3773" s="244">
        <f t="shared" si="825"/>
        <v>0</v>
      </c>
      <c r="L3773" s="93">
        <f t="shared" si="840"/>
        <v>0</v>
      </c>
      <c r="M3773" s="375">
        <f t="shared" si="841"/>
        <v>0</v>
      </c>
      <c r="N3773" s="225" t="b">
        <f t="shared" si="820"/>
        <v>0</v>
      </c>
      <c r="O3773" s="36"/>
      <c r="P3773" s="36"/>
      <c r="Q3773" s="36"/>
      <c r="R3773" s="36"/>
    </row>
    <row r="3774" spans="1:18" s="8" customFormat="1" ht="16.5" hidden="1" customHeight="1" x14ac:dyDescent="0.35">
      <c r="A3774" s="122" t="str">
        <f>'SOW Units'!B308</f>
        <v>16-10.</v>
      </c>
      <c r="B3774" s="542" t="str">
        <f>IF('SOW Units'!C308="","",'SOW Units'!C308)</f>
        <v>Air Sparging/Vapor Extraction Pilot Test - Additional Time</v>
      </c>
      <c r="C3774" s="543"/>
      <c r="D3774" s="57" t="str">
        <f>IF('SOW Units'!E308="","",'SOW Units'!E308)</f>
        <v xml:space="preserve">Per 2 Hrs </v>
      </c>
      <c r="E3774" s="82">
        <f>'SOW Units'!P308</f>
        <v>0</v>
      </c>
      <c r="F3774" s="34">
        <f>'SOW Units'!G308</f>
        <v>486.2</v>
      </c>
      <c r="G3774" s="244">
        <f t="shared" si="838"/>
        <v>0</v>
      </c>
      <c r="H3774" s="85">
        <v>0</v>
      </c>
      <c r="I3774" s="360">
        <f t="shared" si="839"/>
        <v>0</v>
      </c>
      <c r="J3774" s="89">
        <v>0</v>
      </c>
      <c r="K3774" s="244">
        <f t="shared" si="825"/>
        <v>0</v>
      </c>
      <c r="L3774" s="93">
        <f t="shared" si="840"/>
        <v>0</v>
      </c>
      <c r="M3774" s="375">
        <f t="shared" si="841"/>
        <v>0</v>
      </c>
      <c r="N3774" s="225" t="b">
        <f t="shared" si="820"/>
        <v>0</v>
      </c>
      <c r="O3774" s="36"/>
      <c r="P3774" s="36"/>
      <c r="Q3774" s="36"/>
      <c r="R3774" s="36"/>
    </row>
    <row r="3775" spans="1:18" s="8" customFormat="1" ht="16.5" hidden="1" customHeight="1" x14ac:dyDescent="0.35">
      <c r="A3775" s="122" t="str">
        <f>'SOW Units'!B309</f>
        <v>16-11.</v>
      </c>
      <c r="B3775" s="542" t="str">
        <f>IF('SOW Units'!C309="","",'SOW Units'!C309)</f>
        <v>Multi-Phase Pilot Test - 8 hours</v>
      </c>
      <c r="C3775" s="543"/>
      <c r="D3775" s="57" t="str">
        <f>IF('SOW Units'!E309="","",'SOW Units'!E309)</f>
        <v>Per Test</v>
      </c>
      <c r="E3775" s="82">
        <f>'SOW Units'!P309</f>
        <v>0</v>
      </c>
      <c r="F3775" s="34">
        <f>'SOW Units'!G309</f>
        <v>3160.31</v>
      </c>
      <c r="G3775" s="244">
        <f t="shared" si="838"/>
        <v>0</v>
      </c>
      <c r="H3775" s="85">
        <v>0</v>
      </c>
      <c r="I3775" s="360">
        <f t="shared" si="839"/>
        <v>0</v>
      </c>
      <c r="J3775" s="89">
        <v>0</v>
      </c>
      <c r="K3775" s="244">
        <f t="shared" si="825"/>
        <v>0</v>
      </c>
      <c r="L3775" s="93">
        <f t="shared" si="840"/>
        <v>0</v>
      </c>
      <c r="M3775" s="375">
        <f t="shared" si="841"/>
        <v>0</v>
      </c>
      <c r="N3775" s="225" t="b">
        <f t="shared" si="820"/>
        <v>0</v>
      </c>
      <c r="O3775" s="36"/>
      <c r="P3775" s="36"/>
      <c r="Q3775" s="36"/>
      <c r="R3775" s="36"/>
    </row>
    <row r="3776" spans="1:18" s="8" customFormat="1" ht="16.5" hidden="1" customHeight="1" x14ac:dyDescent="0.35">
      <c r="A3776" s="122" t="str">
        <f>'SOW Units'!B310</f>
        <v>16-12.</v>
      </c>
      <c r="B3776" s="542" t="str">
        <f>IF('SOW Units'!C310="","",'SOW Units'!C310)</f>
        <v>Multi-Phase Pilot Test - Additional Time</v>
      </c>
      <c r="C3776" s="543"/>
      <c r="D3776" s="57" t="str">
        <f>IF('SOW Units'!E310="","",'SOW Units'!E310)</f>
        <v xml:space="preserve">Per 2 Hrs </v>
      </c>
      <c r="E3776" s="82">
        <f>'SOW Units'!P310</f>
        <v>0</v>
      </c>
      <c r="F3776" s="34">
        <f>'SOW Units'!G310</f>
        <v>364.64</v>
      </c>
      <c r="G3776" s="244">
        <f t="shared" si="838"/>
        <v>0</v>
      </c>
      <c r="H3776" s="85">
        <v>0</v>
      </c>
      <c r="I3776" s="360">
        <f t="shared" si="839"/>
        <v>0</v>
      </c>
      <c r="J3776" s="89">
        <v>0</v>
      </c>
      <c r="K3776" s="244">
        <f t="shared" si="825"/>
        <v>0</v>
      </c>
      <c r="L3776" s="93">
        <f t="shared" si="840"/>
        <v>0</v>
      </c>
      <c r="M3776" s="375">
        <f t="shared" si="841"/>
        <v>0</v>
      </c>
      <c r="N3776" s="225" t="b">
        <f t="shared" si="820"/>
        <v>0</v>
      </c>
      <c r="O3776" s="36"/>
      <c r="P3776" s="36"/>
      <c r="Q3776" s="36"/>
      <c r="R3776" s="36"/>
    </row>
    <row r="3777" spans="1:18" s="8" customFormat="1" ht="16.5" hidden="1" customHeight="1" x14ac:dyDescent="0.35">
      <c r="A3777" s="122" t="str">
        <f>'SOW Units'!B311</f>
        <v>16-13.</v>
      </c>
      <c r="B3777" s="542" t="str">
        <f>IF('SOW Units'!C311="","",'SOW Units'!C311)</f>
        <v>Air Sparging/Multiphase Extraction Pilot Test - 8 hours</v>
      </c>
      <c r="C3777" s="543"/>
      <c r="D3777" s="57" t="str">
        <f>IF('SOW Units'!E311="","",'SOW Units'!E311)</f>
        <v>Per Test</v>
      </c>
      <c r="E3777" s="82">
        <f>'SOW Units'!P311</f>
        <v>0</v>
      </c>
      <c r="F3777" s="34">
        <f>'SOW Units'!G311</f>
        <v>4945.5</v>
      </c>
      <c r="G3777" s="244">
        <f t="shared" si="838"/>
        <v>0</v>
      </c>
      <c r="H3777" s="85">
        <v>0</v>
      </c>
      <c r="I3777" s="360">
        <f t="shared" si="839"/>
        <v>0</v>
      </c>
      <c r="J3777" s="89">
        <v>0</v>
      </c>
      <c r="K3777" s="244">
        <f t="shared" si="825"/>
        <v>0</v>
      </c>
      <c r="L3777" s="93">
        <f t="shared" si="840"/>
        <v>0</v>
      </c>
      <c r="M3777" s="375">
        <f t="shared" si="841"/>
        <v>0</v>
      </c>
      <c r="N3777" s="225" t="b">
        <f t="shared" si="820"/>
        <v>0</v>
      </c>
      <c r="O3777" s="36"/>
      <c r="P3777" s="36"/>
      <c r="Q3777" s="36"/>
      <c r="R3777" s="36"/>
    </row>
    <row r="3778" spans="1:18" s="8" customFormat="1" ht="16.5" hidden="1" customHeight="1" x14ac:dyDescent="0.35">
      <c r="A3778" s="122" t="str">
        <f>'SOW Units'!B312</f>
        <v>16-14.</v>
      </c>
      <c r="B3778" s="542" t="str">
        <f>IF('SOW Units'!C312="","",'SOW Units'!C312)</f>
        <v>Air Sparging/Multiphase Extraction Pilot Test - Additional Time</v>
      </c>
      <c r="C3778" s="543"/>
      <c r="D3778" s="57" t="str">
        <f>IF('SOW Units'!E312="","",'SOW Units'!E312)</f>
        <v>Per 2 Hours</v>
      </c>
      <c r="E3778" s="82">
        <f>'SOW Units'!P312</f>
        <v>0</v>
      </c>
      <c r="F3778" s="34">
        <f>'SOW Units'!G312</f>
        <v>975</v>
      </c>
      <c r="G3778" s="244">
        <f t="shared" si="838"/>
        <v>0</v>
      </c>
      <c r="H3778" s="85">
        <v>0</v>
      </c>
      <c r="I3778" s="360">
        <f t="shared" si="839"/>
        <v>0</v>
      </c>
      <c r="J3778" s="89">
        <v>0</v>
      </c>
      <c r="K3778" s="244">
        <f t="shared" si="825"/>
        <v>0</v>
      </c>
      <c r="L3778" s="93">
        <f t="shared" si="840"/>
        <v>0</v>
      </c>
      <c r="M3778" s="375">
        <f t="shared" si="841"/>
        <v>0</v>
      </c>
      <c r="N3778" s="225" t="b">
        <f t="shared" si="820"/>
        <v>0</v>
      </c>
      <c r="O3778" s="36"/>
      <c r="P3778" s="36"/>
      <c r="Q3778" s="36"/>
      <c r="R3778" s="36"/>
    </row>
    <row r="3779" spans="1:18" s="8" customFormat="1" ht="32.25" hidden="1" customHeight="1" x14ac:dyDescent="0.35">
      <c r="A3779" s="253" t="str">
        <f>'SOW Units'!B313</f>
        <v>16.B.</v>
      </c>
      <c r="B3779" s="562" t="str">
        <f>IF('SOW Units'!C313="","",'SOW Units'!C313)</f>
        <v>SHORT TERM/EPISODIC SYSTEM OPERATION PACKAGES (Including Remediation System Equipment)</v>
      </c>
      <c r="C3779" s="563"/>
      <c r="D3779" s="206" t="str">
        <f>IF('SOW Units'!E313="","",'SOW Units'!E313)</f>
        <v/>
      </c>
      <c r="E3779" s="207"/>
      <c r="F3779" s="194"/>
      <c r="G3779" s="243"/>
      <c r="H3779" s="208"/>
      <c r="I3779" s="359"/>
      <c r="J3779" s="196"/>
      <c r="K3779" s="243"/>
      <c r="L3779" s="209"/>
      <c r="M3779" s="374"/>
      <c r="N3779" s="225" t="b">
        <f t="shared" si="820"/>
        <v>0</v>
      </c>
      <c r="O3779" s="36"/>
      <c r="P3779" s="36"/>
      <c r="Q3779" s="36"/>
      <c r="R3779" s="36"/>
    </row>
    <row r="3780" spans="1:18" s="8" customFormat="1" ht="16.5" hidden="1" customHeight="1" x14ac:dyDescent="0.35">
      <c r="A3780" s="122" t="str">
        <f>'SOW Units'!B314</f>
        <v>16-17.</v>
      </c>
      <c r="B3780" s="542" t="str">
        <f>IF('SOW Units'!C314="","",'SOW Units'!C314)</f>
        <v>Groundwater Treatment System Package - Medium</v>
      </c>
      <c r="C3780" s="543"/>
      <c r="D3780" s="57" t="str">
        <f>IF('SOW Units'!E314="","",'SOW Units'!E314)</f>
        <v>Per Day</v>
      </c>
      <c r="E3780" s="82">
        <f>'SOW Units'!P314</f>
        <v>0</v>
      </c>
      <c r="F3780" s="34">
        <f>'SOW Units'!G314</f>
        <v>1701.7</v>
      </c>
      <c r="G3780" s="244">
        <f t="shared" ref="G3780:G3791" si="842">$F3780*E3780</f>
        <v>0</v>
      </c>
      <c r="H3780" s="85">
        <v>0</v>
      </c>
      <c r="I3780" s="360">
        <f t="shared" ref="I3780:I3791" si="843">H3780*F3780</f>
        <v>0</v>
      </c>
      <c r="J3780" s="89">
        <v>0</v>
      </c>
      <c r="K3780" s="244">
        <f t="shared" si="825"/>
        <v>0</v>
      </c>
      <c r="L3780" s="93">
        <f t="shared" ref="L3780:L3791" si="844">E3780-H3780-J3780</f>
        <v>0</v>
      </c>
      <c r="M3780" s="375">
        <f t="shared" ref="M3780:M3791" si="845">G3780-I3780-K3780</f>
        <v>0</v>
      </c>
      <c r="N3780" s="225" t="b">
        <f t="shared" ref="N3780:N3842" si="846">IF(E3780&gt;0,TRUE,FALSE)</f>
        <v>0</v>
      </c>
      <c r="O3780" s="36"/>
      <c r="P3780" s="36"/>
      <c r="Q3780" s="36"/>
      <c r="R3780" s="36"/>
    </row>
    <row r="3781" spans="1:18" s="8" customFormat="1" ht="16.5" hidden="1" customHeight="1" x14ac:dyDescent="0.35">
      <c r="A3781" s="122" t="str">
        <f>'SOW Units'!B315</f>
        <v>16-18.</v>
      </c>
      <c r="B3781" s="542" t="str">
        <f>IF('SOW Units'!C315="","",'SOW Units'!C315)</f>
        <v>Groundwater Treatment System Package - Medium</v>
      </c>
      <c r="C3781" s="543"/>
      <c r="D3781" s="57" t="str">
        <f>IF('SOW Units'!E315="","",'SOW Units'!E315)</f>
        <v>Per Week</v>
      </c>
      <c r="E3781" s="82">
        <f>'SOW Units'!P315</f>
        <v>0</v>
      </c>
      <c r="F3781" s="34">
        <f>'SOW Units'!G315</f>
        <v>3646.51</v>
      </c>
      <c r="G3781" s="244">
        <f t="shared" si="842"/>
        <v>0</v>
      </c>
      <c r="H3781" s="85">
        <v>0</v>
      </c>
      <c r="I3781" s="360">
        <f t="shared" si="843"/>
        <v>0</v>
      </c>
      <c r="J3781" s="89">
        <v>0</v>
      </c>
      <c r="K3781" s="244">
        <f t="shared" si="825"/>
        <v>0</v>
      </c>
      <c r="L3781" s="93">
        <f t="shared" si="844"/>
        <v>0</v>
      </c>
      <c r="M3781" s="375">
        <f t="shared" si="845"/>
        <v>0</v>
      </c>
      <c r="N3781" s="225" t="b">
        <f t="shared" si="846"/>
        <v>0</v>
      </c>
      <c r="O3781" s="36"/>
      <c r="P3781" s="36"/>
      <c r="Q3781" s="36"/>
      <c r="R3781" s="36"/>
    </row>
    <row r="3782" spans="1:18" s="8" customFormat="1" ht="16.5" hidden="1" customHeight="1" x14ac:dyDescent="0.35">
      <c r="A3782" s="122" t="str">
        <f>'SOW Units'!B316</f>
        <v>16-19.</v>
      </c>
      <c r="B3782" s="542" t="str">
        <f>IF('SOW Units'!C316="","",'SOW Units'!C316)</f>
        <v>Air Sparge System Package - Medium</v>
      </c>
      <c r="C3782" s="543"/>
      <c r="D3782" s="57" t="str">
        <f>IF('SOW Units'!E316="","",'SOW Units'!E316)</f>
        <v>Per Day</v>
      </c>
      <c r="E3782" s="82">
        <f>'SOW Units'!P316</f>
        <v>0</v>
      </c>
      <c r="F3782" s="34">
        <f>'SOW Units'!G316</f>
        <v>1021.02</v>
      </c>
      <c r="G3782" s="244">
        <f t="shared" si="842"/>
        <v>0</v>
      </c>
      <c r="H3782" s="85">
        <v>0</v>
      </c>
      <c r="I3782" s="360">
        <f t="shared" si="843"/>
        <v>0</v>
      </c>
      <c r="J3782" s="89">
        <v>0</v>
      </c>
      <c r="K3782" s="244">
        <f t="shared" si="825"/>
        <v>0</v>
      </c>
      <c r="L3782" s="93">
        <f t="shared" si="844"/>
        <v>0</v>
      </c>
      <c r="M3782" s="375">
        <f t="shared" si="845"/>
        <v>0</v>
      </c>
      <c r="N3782" s="225" t="b">
        <f t="shared" si="846"/>
        <v>0</v>
      </c>
      <c r="O3782" s="36"/>
      <c r="P3782" s="36"/>
      <c r="Q3782" s="36"/>
      <c r="R3782" s="36"/>
    </row>
    <row r="3783" spans="1:18" s="8" customFormat="1" ht="16.5" hidden="1" customHeight="1" x14ac:dyDescent="0.35">
      <c r="A3783" s="122" t="str">
        <f>'SOW Units'!B317</f>
        <v>16-20.</v>
      </c>
      <c r="B3783" s="542" t="str">
        <f>IF('SOW Units'!C317="","",'SOW Units'!C317)</f>
        <v>Air Sparge System Package - Medium</v>
      </c>
      <c r="C3783" s="543"/>
      <c r="D3783" s="57" t="str">
        <f>IF('SOW Units'!E317="","",'SOW Units'!E317)</f>
        <v>Per Week</v>
      </c>
      <c r="E3783" s="82">
        <f>'SOW Units'!P317</f>
        <v>0</v>
      </c>
      <c r="F3783" s="34">
        <f>'SOW Units'!G317</f>
        <v>2066.35</v>
      </c>
      <c r="G3783" s="244">
        <f t="shared" si="842"/>
        <v>0</v>
      </c>
      <c r="H3783" s="85">
        <v>0</v>
      </c>
      <c r="I3783" s="360">
        <f t="shared" si="843"/>
        <v>0</v>
      </c>
      <c r="J3783" s="89">
        <v>0</v>
      </c>
      <c r="K3783" s="244">
        <f t="shared" si="825"/>
        <v>0</v>
      </c>
      <c r="L3783" s="93">
        <f t="shared" si="844"/>
        <v>0</v>
      </c>
      <c r="M3783" s="375">
        <f t="shared" si="845"/>
        <v>0</v>
      </c>
      <c r="N3783" s="225" t="b">
        <f t="shared" si="846"/>
        <v>0</v>
      </c>
      <c r="O3783" s="36"/>
      <c r="P3783" s="36"/>
      <c r="Q3783" s="36"/>
      <c r="R3783" s="36"/>
    </row>
    <row r="3784" spans="1:18" s="8" customFormat="1" ht="16.5" hidden="1" customHeight="1" x14ac:dyDescent="0.35">
      <c r="A3784" s="122" t="str">
        <f>'SOW Units'!B318</f>
        <v>16-21.</v>
      </c>
      <c r="B3784" s="542" t="str">
        <f>IF('SOW Units'!C318="","",'SOW Units'!C318)</f>
        <v xml:space="preserve">AS/SVE System Package - Medium </v>
      </c>
      <c r="C3784" s="543"/>
      <c r="D3784" s="57" t="str">
        <f>IF('SOW Units'!E318="","",'SOW Units'!E318)</f>
        <v>Per Day</v>
      </c>
      <c r="E3784" s="82">
        <f>'SOW Units'!P318</f>
        <v>0</v>
      </c>
      <c r="F3784" s="34">
        <f>'SOW Units'!G318</f>
        <v>2370.2199999999998</v>
      </c>
      <c r="G3784" s="244">
        <f t="shared" si="842"/>
        <v>0</v>
      </c>
      <c r="H3784" s="85">
        <v>0</v>
      </c>
      <c r="I3784" s="360">
        <f t="shared" si="843"/>
        <v>0</v>
      </c>
      <c r="J3784" s="89">
        <v>0</v>
      </c>
      <c r="K3784" s="244">
        <f t="shared" si="825"/>
        <v>0</v>
      </c>
      <c r="L3784" s="93">
        <f t="shared" si="844"/>
        <v>0</v>
      </c>
      <c r="M3784" s="375">
        <f t="shared" si="845"/>
        <v>0</v>
      </c>
      <c r="N3784" s="225" t="b">
        <f t="shared" si="846"/>
        <v>0</v>
      </c>
      <c r="O3784" s="36"/>
      <c r="P3784" s="36"/>
      <c r="Q3784" s="36"/>
      <c r="R3784" s="36"/>
    </row>
    <row r="3785" spans="1:18" s="8" customFormat="1" ht="16.5" hidden="1" customHeight="1" x14ac:dyDescent="0.35">
      <c r="A3785" s="122" t="str">
        <f>'SOW Units'!B319</f>
        <v>16-22.</v>
      </c>
      <c r="B3785" s="542" t="str">
        <f>IF('SOW Units'!C319="","",'SOW Units'!C319)</f>
        <v xml:space="preserve">AS/SVE System Package - Medium </v>
      </c>
      <c r="C3785" s="543"/>
      <c r="D3785" s="57" t="str">
        <f>IF('SOW Units'!E319="","",'SOW Units'!E319)</f>
        <v>Per Week</v>
      </c>
      <c r="E3785" s="82">
        <f>'SOW Units'!P319</f>
        <v>0</v>
      </c>
      <c r="F3785" s="34">
        <f>'SOW Units'!G319</f>
        <v>4132.71</v>
      </c>
      <c r="G3785" s="244">
        <f t="shared" si="842"/>
        <v>0</v>
      </c>
      <c r="H3785" s="85">
        <v>0</v>
      </c>
      <c r="I3785" s="360">
        <f t="shared" si="843"/>
        <v>0</v>
      </c>
      <c r="J3785" s="89">
        <v>0</v>
      </c>
      <c r="K3785" s="244">
        <f t="shared" si="825"/>
        <v>0</v>
      </c>
      <c r="L3785" s="93">
        <f t="shared" si="844"/>
        <v>0</v>
      </c>
      <c r="M3785" s="375">
        <f t="shared" si="845"/>
        <v>0</v>
      </c>
      <c r="N3785" s="225" t="b">
        <f t="shared" si="846"/>
        <v>0</v>
      </c>
      <c r="O3785" s="36"/>
      <c r="P3785" s="36"/>
      <c r="Q3785" s="36"/>
      <c r="R3785" s="36"/>
    </row>
    <row r="3786" spans="1:18" s="8" customFormat="1" ht="16.5" hidden="1" customHeight="1" x14ac:dyDescent="0.35">
      <c r="A3786" s="122" t="str">
        <f>'SOW Units'!B320</f>
        <v>16-23.</v>
      </c>
      <c r="B3786" s="542" t="str">
        <f>IF('SOW Units'!C320="","",'SOW Units'!C320)</f>
        <v xml:space="preserve">MPE System Package - Medium </v>
      </c>
      <c r="C3786" s="543"/>
      <c r="D3786" s="57" t="str">
        <f>IF('SOW Units'!E320="","",'SOW Units'!E320)</f>
        <v>Per Day</v>
      </c>
      <c r="E3786" s="82">
        <f>'SOW Units'!P320</f>
        <v>0</v>
      </c>
      <c r="F3786" s="34">
        <f>'SOW Units'!G320</f>
        <v>1944.81</v>
      </c>
      <c r="G3786" s="244">
        <f t="shared" si="842"/>
        <v>0</v>
      </c>
      <c r="H3786" s="85">
        <v>0</v>
      </c>
      <c r="I3786" s="360">
        <f t="shared" si="843"/>
        <v>0</v>
      </c>
      <c r="J3786" s="89">
        <v>0</v>
      </c>
      <c r="K3786" s="244">
        <f t="shared" si="825"/>
        <v>0</v>
      </c>
      <c r="L3786" s="93">
        <f t="shared" si="844"/>
        <v>0</v>
      </c>
      <c r="M3786" s="375">
        <f t="shared" si="845"/>
        <v>0</v>
      </c>
      <c r="N3786" s="225" t="b">
        <f t="shared" si="846"/>
        <v>0</v>
      </c>
      <c r="O3786" s="36"/>
      <c r="P3786" s="36"/>
      <c r="Q3786" s="36"/>
      <c r="R3786" s="36"/>
    </row>
    <row r="3787" spans="1:18" s="8" customFormat="1" ht="16.5" hidden="1" customHeight="1" x14ac:dyDescent="0.35">
      <c r="A3787" s="122" t="str">
        <f>'SOW Units'!B321</f>
        <v>16-24.</v>
      </c>
      <c r="B3787" s="542" t="str">
        <f>IF('SOW Units'!C321="","",'SOW Units'!C321)</f>
        <v>MPE System Package - Medium</v>
      </c>
      <c r="C3787" s="543"/>
      <c r="D3787" s="57" t="str">
        <f>IF('SOW Units'!E321="","",'SOW Units'!E321)</f>
        <v>Per Week</v>
      </c>
      <c r="E3787" s="82">
        <f>'SOW Units'!P321</f>
        <v>0</v>
      </c>
      <c r="F3787" s="34">
        <f>'SOW Units'!G321</f>
        <v>4254.26</v>
      </c>
      <c r="G3787" s="244">
        <f t="shared" si="842"/>
        <v>0</v>
      </c>
      <c r="H3787" s="85">
        <v>0</v>
      </c>
      <c r="I3787" s="360">
        <f t="shared" si="843"/>
        <v>0</v>
      </c>
      <c r="J3787" s="89">
        <v>0</v>
      </c>
      <c r="K3787" s="244">
        <f t="shared" si="825"/>
        <v>0</v>
      </c>
      <c r="L3787" s="93">
        <f t="shared" si="844"/>
        <v>0</v>
      </c>
      <c r="M3787" s="375">
        <f t="shared" si="845"/>
        <v>0</v>
      </c>
      <c r="N3787" s="225" t="b">
        <f t="shared" si="846"/>
        <v>0</v>
      </c>
      <c r="O3787" s="36"/>
      <c r="P3787" s="36"/>
      <c r="Q3787" s="36"/>
      <c r="R3787" s="36"/>
    </row>
    <row r="3788" spans="1:18" s="8" customFormat="1" ht="16.5" hidden="1" customHeight="1" x14ac:dyDescent="0.35">
      <c r="A3788" s="122" t="str">
        <f>'SOW Units'!B322</f>
        <v>16-25.</v>
      </c>
      <c r="B3788" s="542" t="str">
        <f>IF('SOW Units'!C322="","",'SOW Units'!C322)</f>
        <v>AS/MPE System Package - Medium</v>
      </c>
      <c r="C3788" s="543"/>
      <c r="D3788" s="57" t="str">
        <f>IF('SOW Units'!E322="","",'SOW Units'!E322)</f>
        <v>Per Day</v>
      </c>
      <c r="E3788" s="82">
        <f>'SOW Units'!P322</f>
        <v>0</v>
      </c>
      <c r="F3788" s="34">
        <f>'SOW Units'!G322</f>
        <v>6730</v>
      </c>
      <c r="G3788" s="244">
        <f t="shared" si="842"/>
        <v>0</v>
      </c>
      <c r="H3788" s="85">
        <v>0</v>
      </c>
      <c r="I3788" s="360">
        <f t="shared" si="843"/>
        <v>0</v>
      </c>
      <c r="J3788" s="89">
        <v>0</v>
      </c>
      <c r="K3788" s="244">
        <f t="shared" si="825"/>
        <v>0</v>
      </c>
      <c r="L3788" s="93">
        <f t="shared" si="844"/>
        <v>0</v>
      </c>
      <c r="M3788" s="375">
        <f t="shared" si="845"/>
        <v>0</v>
      </c>
      <c r="N3788" s="225" t="b">
        <f t="shared" si="846"/>
        <v>0</v>
      </c>
      <c r="O3788" s="36"/>
      <c r="P3788" s="36"/>
      <c r="Q3788" s="36"/>
      <c r="R3788" s="36"/>
    </row>
    <row r="3789" spans="1:18" s="8" customFormat="1" ht="16.5" hidden="1" customHeight="1" x14ac:dyDescent="0.35">
      <c r="A3789" s="122" t="str">
        <f>'SOW Units'!B323</f>
        <v>16-26.</v>
      </c>
      <c r="B3789" s="542" t="str">
        <f>IF('SOW Units'!C323="","",'SOW Units'!C323)</f>
        <v>AS/MPE System Package - Medium</v>
      </c>
      <c r="C3789" s="543"/>
      <c r="D3789" s="57" t="str">
        <f>IF('SOW Units'!E323="","",'SOW Units'!E323)</f>
        <v>Per Week</v>
      </c>
      <c r="E3789" s="82">
        <f>'SOW Units'!P323</f>
        <v>0</v>
      </c>
      <c r="F3789" s="34">
        <f>'SOW Units'!G323</f>
        <v>13200</v>
      </c>
      <c r="G3789" s="244">
        <f t="shared" si="842"/>
        <v>0</v>
      </c>
      <c r="H3789" s="85">
        <v>0</v>
      </c>
      <c r="I3789" s="360">
        <f t="shared" si="843"/>
        <v>0</v>
      </c>
      <c r="J3789" s="89">
        <v>0</v>
      </c>
      <c r="K3789" s="244">
        <f t="shared" si="825"/>
        <v>0</v>
      </c>
      <c r="L3789" s="93">
        <f t="shared" si="844"/>
        <v>0</v>
      </c>
      <c r="M3789" s="375">
        <f t="shared" si="845"/>
        <v>0</v>
      </c>
      <c r="N3789" s="225" t="b">
        <f t="shared" si="846"/>
        <v>0</v>
      </c>
      <c r="O3789" s="36"/>
      <c r="P3789" s="36"/>
      <c r="Q3789" s="36"/>
      <c r="R3789" s="36"/>
    </row>
    <row r="3790" spans="1:18" s="8" customFormat="1" ht="16.5" hidden="1" customHeight="1" x14ac:dyDescent="0.35">
      <c r="A3790" s="122" t="str">
        <f>'SOW Units'!B324</f>
        <v>16-27.</v>
      </c>
      <c r="B3790" s="542" t="str">
        <f>IF('SOW Units'!C324="","",'SOW Units'!C324)</f>
        <v>SVE System Package - Medium</v>
      </c>
      <c r="C3790" s="543"/>
      <c r="D3790" s="57" t="str">
        <f>IF('SOW Units'!E324="","",'SOW Units'!E324)</f>
        <v>Per Day</v>
      </c>
      <c r="E3790" s="82">
        <f>'SOW Units'!P324</f>
        <v>0</v>
      </c>
      <c r="F3790" s="34">
        <f>'SOW Units'!G324</f>
        <v>4011</v>
      </c>
      <c r="G3790" s="244">
        <f t="shared" si="842"/>
        <v>0</v>
      </c>
      <c r="H3790" s="85">
        <v>0</v>
      </c>
      <c r="I3790" s="360">
        <f t="shared" si="843"/>
        <v>0</v>
      </c>
      <c r="J3790" s="89">
        <v>0</v>
      </c>
      <c r="K3790" s="244">
        <f t="shared" si="825"/>
        <v>0</v>
      </c>
      <c r="L3790" s="93">
        <f t="shared" si="844"/>
        <v>0</v>
      </c>
      <c r="M3790" s="375">
        <f t="shared" si="845"/>
        <v>0</v>
      </c>
      <c r="N3790" s="225" t="b">
        <f t="shared" si="846"/>
        <v>0</v>
      </c>
      <c r="O3790" s="36"/>
      <c r="P3790" s="36"/>
      <c r="Q3790" s="36"/>
      <c r="R3790" s="36"/>
    </row>
    <row r="3791" spans="1:18" s="8" customFormat="1" ht="16.5" hidden="1" customHeight="1" x14ac:dyDescent="0.35">
      <c r="A3791" s="122" t="str">
        <f>'SOW Units'!B325</f>
        <v>16-28.</v>
      </c>
      <c r="B3791" s="542" t="str">
        <f>IF('SOW Units'!C325="","",'SOW Units'!C325)</f>
        <v>SVE System Package - Medium</v>
      </c>
      <c r="C3791" s="543"/>
      <c r="D3791" s="57" t="str">
        <f>IF('SOW Units'!E325="","",'SOW Units'!E325)</f>
        <v>Per Week</v>
      </c>
      <c r="E3791" s="82">
        <f>'SOW Units'!P325</f>
        <v>0</v>
      </c>
      <c r="F3791" s="34">
        <f>'SOW Units'!G325</f>
        <v>8977.5</v>
      </c>
      <c r="G3791" s="244">
        <f t="shared" si="842"/>
        <v>0</v>
      </c>
      <c r="H3791" s="85">
        <v>0</v>
      </c>
      <c r="I3791" s="360">
        <f t="shared" si="843"/>
        <v>0</v>
      </c>
      <c r="J3791" s="89">
        <v>0</v>
      </c>
      <c r="K3791" s="244">
        <f t="shared" si="825"/>
        <v>0</v>
      </c>
      <c r="L3791" s="93">
        <f t="shared" si="844"/>
        <v>0</v>
      </c>
      <c r="M3791" s="375">
        <f t="shared" si="845"/>
        <v>0</v>
      </c>
      <c r="N3791" s="225" t="b">
        <f t="shared" si="846"/>
        <v>0</v>
      </c>
      <c r="O3791" s="36"/>
      <c r="P3791" s="36"/>
      <c r="Q3791" s="36"/>
      <c r="R3791" s="36"/>
    </row>
    <row r="3792" spans="1:18" s="8" customFormat="1" ht="32.25" hidden="1" customHeight="1" x14ac:dyDescent="0.35">
      <c r="A3792" s="253" t="str">
        <f>'SOW Units'!B326</f>
        <v>17.</v>
      </c>
      <c r="B3792" s="562" t="str">
        <f>IF('SOW Units'!C326="","",'SOW Units'!C326)</f>
        <v>MONTHLY REMEDIATION SYSTEM O&amp;M PACKAGED WORK SCOPES (Excluding Remediation System Equipment)</v>
      </c>
      <c r="C3792" s="563"/>
      <c r="D3792" s="206" t="str">
        <f>IF('SOW Units'!E326="","",'SOW Units'!E326)</f>
        <v/>
      </c>
      <c r="E3792" s="207"/>
      <c r="F3792" s="194"/>
      <c r="G3792" s="243"/>
      <c r="H3792" s="208"/>
      <c r="I3792" s="359"/>
      <c r="J3792" s="196"/>
      <c r="K3792" s="243"/>
      <c r="L3792" s="209"/>
      <c r="M3792" s="374"/>
      <c r="N3792" s="225" t="b">
        <f t="shared" si="846"/>
        <v>0</v>
      </c>
      <c r="O3792" s="36"/>
      <c r="P3792" s="36"/>
      <c r="Q3792" s="36"/>
      <c r="R3792" s="36"/>
    </row>
    <row r="3793" spans="1:18" s="8" customFormat="1" ht="16.5" hidden="1" customHeight="1" x14ac:dyDescent="0.35">
      <c r="A3793" s="122" t="str">
        <f>'SOW Units'!B327</f>
        <v>17-1.</v>
      </c>
      <c r="B3793" s="542" t="str">
        <f>IF('SOW Units'!C327="","",'SOW Units'!C327)</f>
        <v xml:space="preserve">System O&amp;M Package - Small </v>
      </c>
      <c r="C3793" s="543"/>
      <c r="D3793" s="57" t="str">
        <f>IF('SOW Units'!E327="","",'SOW Units'!E327)</f>
        <v>Per Month</v>
      </c>
      <c r="E3793" s="82">
        <f>'SOW Units'!P327</f>
        <v>0</v>
      </c>
      <c r="F3793" s="34">
        <f>'SOW Units'!G327</f>
        <v>2976.75</v>
      </c>
      <c r="G3793" s="244">
        <f t="shared" ref="G3793:G3797" si="847">$F3793*E3793</f>
        <v>0</v>
      </c>
      <c r="H3793" s="85">
        <v>0</v>
      </c>
      <c r="I3793" s="360">
        <f t="shared" ref="I3793:I3797" si="848">H3793*F3793</f>
        <v>0</v>
      </c>
      <c r="J3793" s="89">
        <v>0</v>
      </c>
      <c r="K3793" s="244">
        <f t="shared" si="825"/>
        <v>0</v>
      </c>
      <c r="L3793" s="93">
        <f t="shared" ref="L3793:L3797" si="849">E3793-H3793-J3793</f>
        <v>0</v>
      </c>
      <c r="M3793" s="375">
        <f t="shared" ref="M3793:M3797" si="850">G3793-I3793-K3793</f>
        <v>0</v>
      </c>
      <c r="N3793" s="225" t="b">
        <f t="shared" si="846"/>
        <v>0</v>
      </c>
      <c r="O3793" s="36"/>
      <c r="P3793" s="36"/>
      <c r="Q3793" s="36"/>
      <c r="R3793" s="36"/>
    </row>
    <row r="3794" spans="1:18" s="8" customFormat="1" ht="16.5" hidden="1" customHeight="1" x14ac:dyDescent="0.35">
      <c r="A3794" s="122" t="str">
        <f>'SOW Units'!B328</f>
        <v>17-2.</v>
      </c>
      <c r="B3794" s="542" t="str">
        <f>IF('SOW Units'!C328="","",'SOW Units'!C328)</f>
        <v>System O&amp;M Package - Medium</v>
      </c>
      <c r="C3794" s="543"/>
      <c r="D3794" s="57" t="str">
        <f>IF('SOW Units'!E328="","",'SOW Units'!E328)</f>
        <v>Per Month</v>
      </c>
      <c r="E3794" s="82">
        <f>'SOW Units'!P328</f>
        <v>0</v>
      </c>
      <c r="F3794" s="34">
        <f>'SOW Units'!G328</f>
        <v>3417.75</v>
      </c>
      <c r="G3794" s="244">
        <f t="shared" si="847"/>
        <v>0</v>
      </c>
      <c r="H3794" s="85">
        <v>0</v>
      </c>
      <c r="I3794" s="360">
        <f t="shared" si="848"/>
        <v>0</v>
      </c>
      <c r="J3794" s="89">
        <v>0</v>
      </c>
      <c r="K3794" s="244">
        <f t="shared" si="825"/>
        <v>0</v>
      </c>
      <c r="L3794" s="93">
        <f t="shared" si="849"/>
        <v>0</v>
      </c>
      <c r="M3794" s="375">
        <f t="shared" si="850"/>
        <v>0</v>
      </c>
      <c r="N3794" s="225" t="b">
        <f t="shared" si="846"/>
        <v>0</v>
      </c>
      <c r="O3794" s="36"/>
      <c r="P3794" s="36"/>
      <c r="Q3794" s="36"/>
      <c r="R3794" s="36"/>
    </row>
    <row r="3795" spans="1:18" s="8" customFormat="1" ht="16.5" hidden="1" customHeight="1" x14ac:dyDescent="0.35">
      <c r="A3795" s="122" t="str">
        <f>'SOW Units'!B329</f>
        <v>17-3.</v>
      </c>
      <c r="B3795" s="542" t="str">
        <f>IF('SOW Units'!C329="","",'SOW Units'!C329)</f>
        <v xml:space="preserve">System O&amp;M Package - Large </v>
      </c>
      <c r="C3795" s="543"/>
      <c r="D3795" s="57" t="str">
        <f>IF('SOW Units'!E329="","",'SOW Units'!E329)</f>
        <v>Per Month</v>
      </c>
      <c r="E3795" s="82">
        <f>'SOW Units'!P329</f>
        <v>0</v>
      </c>
      <c r="F3795" s="34">
        <f>'SOW Units'!G329</f>
        <v>3858.75</v>
      </c>
      <c r="G3795" s="244">
        <f t="shared" si="847"/>
        <v>0</v>
      </c>
      <c r="H3795" s="85">
        <v>0</v>
      </c>
      <c r="I3795" s="360">
        <f t="shared" si="848"/>
        <v>0</v>
      </c>
      <c r="J3795" s="89">
        <v>0</v>
      </c>
      <c r="K3795" s="244">
        <f t="shared" si="825"/>
        <v>0</v>
      </c>
      <c r="L3795" s="93">
        <f t="shared" si="849"/>
        <v>0</v>
      </c>
      <c r="M3795" s="375">
        <f t="shared" si="850"/>
        <v>0</v>
      </c>
      <c r="N3795" s="225" t="b">
        <f t="shared" si="846"/>
        <v>0</v>
      </c>
      <c r="O3795" s="36"/>
      <c r="P3795" s="36"/>
      <c r="Q3795" s="36"/>
      <c r="R3795" s="36"/>
    </row>
    <row r="3796" spans="1:18" s="9" customFormat="1" ht="16.5" hidden="1" customHeight="1" x14ac:dyDescent="0.35">
      <c r="A3796" s="122" t="str">
        <f>'SOW Units'!B330</f>
        <v>17-4.</v>
      </c>
      <c r="B3796" s="542" t="str">
        <f>IF('SOW Units'!C330="","",'SOW Units'!C330)</f>
        <v xml:space="preserve">System O&amp;M Package - Extra Large </v>
      </c>
      <c r="C3796" s="543"/>
      <c r="D3796" s="57" t="str">
        <f>IF('SOW Units'!E330="","",'SOW Units'!E330)</f>
        <v>Per Month</v>
      </c>
      <c r="E3796" s="82">
        <f>'SOW Units'!P330</f>
        <v>0</v>
      </c>
      <c r="F3796" s="34">
        <f>'SOW Units'!G330</f>
        <v>4375.82</v>
      </c>
      <c r="G3796" s="244">
        <f t="shared" si="847"/>
        <v>0</v>
      </c>
      <c r="H3796" s="85">
        <v>0</v>
      </c>
      <c r="I3796" s="360">
        <f t="shared" si="848"/>
        <v>0</v>
      </c>
      <c r="J3796" s="89">
        <v>0</v>
      </c>
      <c r="K3796" s="244">
        <f t="shared" si="825"/>
        <v>0</v>
      </c>
      <c r="L3796" s="93">
        <f t="shared" si="849"/>
        <v>0</v>
      </c>
      <c r="M3796" s="375">
        <f t="shared" si="850"/>
        <v>0</v>
      </c>
      <c r="N3796" s="225" t="b">
        <f t="shared" si="846"/>
        <v>0</v>
      </c>
      <c r="O3796" s="45"/>
      <c r="P3796" s="45"/>
      <c r="Q3796" s="45"/>
      <c r="R3796" s="45"/>
    </row>
    <row r="3797" spans="1:18" s="8" customFormat="1" ht="16.5" hidden="1" customHeight="1" x14ac:dyDescent="0.35">
      <c r="A3797" s="122" t="str">
        <f>'SOW Units'!B331</f>
        <v>17-5.</v>
      </c>
      <c r="B3797" s="542" t="str">
        <f>IF('SOW Units'!C331="","",'SOW Units'!C331)</f>
        <v>Supplemental System O&amp;M Package - Add Thermox or Catox Treatment</v>
      </c>
      <c r="C3797" s="543"/>
      <c r="D3797" s="57" t="str">
        <f>IF('SOW Units'!E331="","",'SOW Units'!E331)</f>
        <v>Per Month</v>
      </c>
      <c r="E3797" s="82">
        <f>'SOW Units'!P331</f>
        <v>0</v>
      </c>
      <c r="F3797" s="34">
        <f>'SOW Units'!G331</f>
        <v>520.91999999999996</v>
      </c>
      <c r="G3797" s="244">
        <f t="shared" si="847"/>
        <v>0</v>
      </c>
      <c r="H3797" s="85">
        <v>0</v>
      </c>
      <c r="I3797" s="360">
        <f t="shared" si="848"/>
        <v>0</v>
      </c>
      <c r="J3797" s="89">
        <v>0</v>
      </c>
      <c r="K3797" s="244">
        <f t="shared" si="825"/>
        <v>0</v>
      </c>
      <c r="L3797" s="93">
        <f t="shared" si="849"/>
        <v>0</v>
      </c>
      <c r="M3797" s="375">
        <f t="shared" si="850"/>
        <v>0</v>
      </c>
      <c r="N3797" s="225" t="b">
        <f t="shared" si="846"/>
        <v>0</v>
      </c>
      <c r="O3797" s="36"/>
      <c r="P3797" s="36"/>
      <c r="Q3797" s="36"/>
      <c r="R3797" s="36"/>
    </row>
    <row r="3798" spans="1:18" s="8" customFormat="1" ht="17.25" hidden="1" customHeight="1" x14ac:dyDescent="0.35">
      <c r="A3798" s="253" t="str">
        <f>'SOW Units'!B332</f>
        <v>18.</v>
      </c>
      <c r="B3798" s="560" t="str">
        <f>IF('SOW Units'!C332="","",'SOW Units'!C332)</f>
        <v>REMEDIAL ACTION SYSTEM/EQUIPMENT USE (Equipment Only, Excluding O&amp;M)</v>
      </c>
      <c r="C3798" s="561"/>
      <c r="D3798" s="206" t="str">
        <f>IF('SOW Units'!E332="","",'SOW Units'!E332)</f>
        <v/>
      </c>
      <c r="E3798" s="207"/>
      <c r="F3798" s="194"/>
      <c r="G3798" s="243"/>
      <c r="H3798" s="208"/>
      <c r="I3798" s="359"/>
      <c r="J3798" s="196"/>
      <c r="K3798" s="243"/>
      <c r="L3798" s="209"/>
      <c r="M3798" s="374"/>
      <c r="N3798" s="225" t="b">
        <f t="shared" si="846"/>
        <v>0</v>
      </c>
      <c r="O3798" s="36"/>
      <c r="P3798" s="36"/>
      <c r="Q3798" s="36"/>
      <c r="R3798" s="36"/>
    </row>
    <row r="3799" spans="1:18" s="8" customFormat="1" ht="16.5" hidden="1" customHeight="1" x14ac:dyDescent="0.35">
      <c r="A3799" s="122" t="str">
        <f>'SOW Units'!B333</f>
        <v>18-1.</v>
      </c>
      <c r="B3799" s="542" t="str">
        <f>IF('SOW Units'!C333="","",'SOW Units'!C333)</f>
        <v>Medium Holding Tank - 2,000 to 6,000 gal. capacity - Short Term ≤ 6 mos.</v>
      </c>
      <c r="C3799" s="543"/>
      <c r="D3799" s="57" t="str">
        <f>IF('SOW Units'!E333="","",'SOW Units'!E333)</f>
        <v>Per Month</v>
      </c>
      <c r="E3799" s="82">
        <f>'SOW Units'!P333</f>
        <v>0</v>
      </c>
      <c r="F3799" s="34">
        <f>'SOW Units'!G333</f>
        <v>334.24</v>
      </c>
      <c r="G3799" s="244">
        <f t="shared" ref="G3799:G3856" si="851">$F3799*E3799</f>
        <v>0</v>
      </c>
      <c r="H3799" s="85">
        <v>0</v>
      </c>
      <c r="I3799" s="360">
        <f t="shared" ref="I3799:I3856" si="852">H3799*F3799</f>
        <v>0</v>
      </c>
      <c r="J3799" s="89">
        <v>0</v>
      </c>
      <c r="K3799" s="244">
        <f t="shared" ref="K3799:K3862" si="853">$F3799*J3799</f>
        <v>0</v>
      </c>
      <c r="L3799" s="93">
        <f t="shared" ref="L3799:L3856" si="854">E3799-H3799-J3799</f>
        <v>0</v>
      </c>
      <c r="M3799" s="375">
        <f t="shared" ref="M3799:M3856" si="855">G3799-I3799-K3799</f>
        <v>0</v>
      </c>
      <c r="N3799" s="225" t="b">
        <f t="shared" si="846"/>
        <v>0</v>
      </c>
      <c r="O3799" s="36"/>
      <c r="P3799" s="36"/>
      <c r="Q3799" s="36"/>
      <c r="R3799" s="36"/>
    </row>
    <row r="3800" spans="1:18" s="8" customFormat="1" ht="16.5" hidden="1" customHeight="1" x14ac:dyDescent="0.35">
      <c r="A3800" s="122" t="str">
        <f>'SOW Units'!B334</f>
        <v>18-2.</v>
      </c>
      <c r="B3800" s="542" t="str">
        <f>IF('SOW Units'!C334="","",'SOW Units'!C334)</f>
        <v>Medium Holding Tank - 2,000 to 6,000 gal. capacity - Long Term &gt; 6 mos.</v>
      </c>
      <c r="C3800" s="543"/>
      <c r="D3800" s="57" t="str">
        <f>IF('SOW Units'!E334="","",'SOW Units'!E334)</f>
        <v>Per Month</v>
      </c>
      <c r="E3800" s="82">
        <f>'SOW Units'!P334</f>
        <v>0</v>
      </c>
      <c r="F3800" s="34">
        <f>'SOW Units'!G334</f>
        <v>200.55</v>
      </c>
      <c r="G3800" s="244">
        <f t="shared" si="851"/>
        <v>0</v>
      </c>
      <c r="H3800" s="85">
        <v>0</v>
      </c>
      <c r="I3800" s="360">
        <f t="shared" si="852"/>
        <v>0</v>
      </c>
      <c r="J3800" s="89">
        <v>0</v>
      </c>
      <c r="K3800" s="244">
        <f t="shared" si="853"/>
        <v>0</v>
      </c>
      <c r="L3800" s="93">
        <f t="shared" si="854"/>
        <v>0</v>
      </c>
      <c r="M3800" s="375">
        <f t="shared" si="855"/>
        <v>0</v>
      </c>
      <c r="N3800" s="225" t="b">
        <f t="shared" si="846"/>
        <v>0</v>
      </c>
      <c r="O3800" s="36"/>
      <c r="P3800" s="36"/>
      <c r="Q3800" s="36"/>
      <c r="R3800" s="36"/>
    </row>
    <row r="3801" spans="1:18" s="8" customFormat="1" ht="16.5" hidden="1" customHeight="1" x14ac:dyDescent="0.35">
      <c r="A3801" s="122" t="str">
        <f>'SOW Units'!B335</f>
        <v>18-3.</v>
      </c>
      <c r="B3801" s="542" t="str">
        <f>IF('SOW Units'!C335="","",'SOW Units'!C335)</f>
        <v>Large Holding Tank &gt; 6,000 to 10,000 gal. capacity - Short Term ≤ 6 mos.</v>
      </c>
      <c r="C3801" s="543"/>
      <c r="D3801" s="57" t="str">
        <f>IF('SOW Units'!E335="","",'SOW Units'!E335)</f>
        <v>Per Month</v>
      </c>
      <c r="E3801" s="82">
        <f>'SOW Units'!P335</f>
        <v>0</v>
      </c>
      <c r="F3801" s="34">
        <f>'SOW Units'!G335</f>
        <v>1002.78</v>
      </c>
      <c r="G3801" s="244">
        <f t="shared" si="851"/>
        <v>0</v>
      </c>
      <c r="H3801" s="85">
        <v>0</v>
      </c>
      <c r="I3801" s="360">
        <f t="shared" si="852"/>
        <v>0</v>
      </c>
      <c r="J3801" s="89">
        <v>0</v>
      </c>
      <c r="K3801" s="244">
        <f t="shared" si="853"/>
        <v>0</v>
      </c>
      <c r="L3801" s="93">
        <f t="shared" si="854"/>
        <v>0</v>
      </c>
      <c r="M3801" s="375">
        <f t="shared" si="855"/>
        <v>0</v>
      </c>
      <c r="N3801" s="225" t="b">
        <f t="shared" si="846"/>
        <v>0</v>
      </c>
      <c r="O3801" s="36"/>
      <c r="P3801" s="36"/>
      <c r="Q3801" s="36"/>
      <c r="R3801" s="36"/>
    </row>
    <row r="3802" spans="1:18" s="8" customFormat="1" ht="16.5" hidden="1" customHeight="1" x14ac:dyDescent="0.35">
      <c r="A3802" s="122" t="str">
        <f>'SOW Units'!B336</f>
        <v>18-4.</v>
      </c>
      <c r="B3802" s="542" t="str">
        <f>IF('SOW Units'!C336="","",'SOW Units'!C336)</f>
        <v>Large Holding Tank &gt; 6,000 to 10,000 gal. capacity - Long Term &gt; 6 mos.</v>
      </c>
      <c r="C3802" s="543"/>
      <c r="D3802" s="57" t="str">
        <f>IF('SOW Units'!E336="","",'SOW Units'!E336)</f>
        <v>Per Month</v>
      </c>
      <c r="E3802" s="82">
        <f>'SOW Units'!P336</f>
        <v>0</v>
      </c>
      <c r="F3802" s="34">
        <f>'SOW Units'!G336</f>
        <v>510.51</v>
      </c>
      <c r="G3802" s="244">
        <f t="shared" si="851"/>
        <v>0</v>
      </c>
      <c r="H3802" s="85">
        <v>0</v>
      </c>
      <c r="I3802" s="360">
        <f t="shared" si="852"/>
        <v>0</v>
      </c>
      <c r="J3802" s="89">
        <v>0</v>
      </c>
      <c r="K3802" s="244">
        <f t="shared" si="853"/>
        <v>0</v>
      </c>
      <c r="L3802" s="93">
        <f t="shared" si="854"/>
        <v>0</v>
      </c>
      <c r="M3802" s="375">
        <f t="shared" si="855"/>
        <v>0</v>
      </c>
      <c r="N3802" s="225" t="b">
        <f t="shared" si="846"/>
        <v>0</v>
      </c>
      <c r="O3802" s="36"/>
      <c r="P3802" s="36"/>
      <c r="Q3802" s="36"/>
      <c r="R3802" s="36"/>
    </row>
    <row r="3803" spans="1:18" s="8" customFormat="1" ht="16.5" hidden="1" customHeight="1" x14ac:dyDescent="0.35">
      <c r="A3803" s="122" t="str">
        <f>'SOW Units'!B337</f>
        <v>18-5.</v>
      </c>
      <c r="B3803" s="542" t="str">
        <f>IF('SOW Units'!C337="","",'SOW Units'!C337)</f>
        <v>Groundwater Treatment System - Stand Alone Small - Short Term ≤ 6 mos.</v>
      </c>
      <c r="C3803" s="543"/>
      <c r="D3803" s="57" t="str">
        <f>IF('SOW Units'!E337="","",'SOW Units'!E337)</f>
        <v>Per Month</v>
      </c>
      <c r="E3803" s="82">
        <f>'SOW Units'!P337</f>
        <v>0</v>
      </c>
      <c r="F3803" s="34">
        <f>'SOW Units'!G337</f>
        <v>2242.5</v>
      </c>
      <c r="G3803" s="244">
        <f t="shared" si="851"/>
        <v>0</v>
      </c>
      <c r="H3803" s="85">
        <v>0</v>
      </c>
      <c r="I3803" s="360">
        <f t="shared" si="852"/>
        <v>0</v>
      </c>
      <c r="J3803" s="89">
        <v>0</v>
      </c>
      <c r="K3803" s="244">
        <f t="shared" si="853"/>
        <v>0</v>
      </c>
      <c r="L3803" s="93">
        <f t="shared" si="854"/>
        <v>0</v>
      </c>
      <c r="M3803" s="375">
        <f t="shared" si="855"/>
        <v>0</v>
      </c>
      <c r="N3803" s="225" t="b">
        <f t="shared" si="846"/>
        <v>0</v>
      </c>
      <c r="O3803" s="36"/>
      <c r="P3803" s="36"/>
      <c r="Q3803" s="36"/>
      <c r="R3803" s="36"/>
    </row>
    <row r="3804" spans="1:18" s="8" customFormat="1" ht="16.5" hidden="1" customHeight="1" x14ac:dyDescent="0.35">
      <c r="A3804" s="122" t="str">
        <f>'SOW Units'!B338</f>
        <v>18-6.</v>
      </c>
      <c r="B3804" s="542" t="str">
        <f>IF('SOW Units'!C338="","",'SOW Units'!C338)</f>
        <v>Groundwater Treatment System - Stand Alone Small - Long Term &gt; 6 mos.</v>
      </c>
      <c r="C3804" s="543"/>
      <c r="D3804" s="57" t="str">
        <f>IF('SOW Units'!E338="","",'SOW Units'!E338)</f>
        <v>Per Month</v>
      </c>
      <c r="E3804" s="82">
        <f>'SOW Units'!P338</f>
        <v>0</v>
      </c>
      <c r="F3804" s="34">
        <f>'SOW Units'!G338</f>
        <v>1361.36</v>
      </c>
      <c r="G3804" s="244">
        <f t="shared" si="851"/>
        <v>0</v>
      </c>
      <c r="H3804" s="85">
        <v>0</v>
      </c>
      <c r="I3804" s="360">
        <f t="shared" si="852"/>
        <v>0</v>
      </c>
      <c r="J3804" s="89">
        <v>0</v>
      </c>
      <c r="K3804" s="244">
        <f t="shared" si="853"/>
        <v>0</v>
      </c>
      <c r="L3804" s="93">
        <f t="shared" si="854"/>
        <v>0</v>
      </c>
      <c r="M3804" s="375">
        <f t="shared" si="855"/>
        <v>0</v>
      </c>
      <c r="N3804" s="225" t="b">
        <f t="shared" si="846"/>
        <v>0</v>
      </c>
      <c r="O3804" s="36"/>
      <c r="P3804" s="36"/>
      <c r="Q3804" s="36"/>
      <c r="R3804" s="36"/>
    </row>
    <row r="3805" spans="1:18" s="8" customFormat="1" ht="16.5" hidden="1" customHeight="1" x14ac:dyDescent="0.35">
      <c r="A3805" s="122" t="str">
        <f>'SOW Units'!B339</f>
        <v>18-7.</v>
      </c>
      <c r="B3805" s="542" t="str">
        <f>IF('SOW Units'!C339="","",'SOW Units'!C339)</f>
        <v>Groundwater Treatment System - Stand Alone Medium - Short Term ≤ 6 mos.</v>
      </c>
      <c r="C3805" s="543"/>
      <c r="D3805" s="57" t="str">
        <f>IF('SOW Units'!E339="","",'SOW Units'!E339)</f>
        <v>Per Month</v>
      </c>
      <c r="E3805" s="82">
        <f>'SOW Units'!P339</f>
        <v>0</v>
      </c>
      <c r="F3805" s="34">
        <f>'SOW Units'!G339</f>
        <v>2316.7399999999998</v>
      </c>
      <c r="G3805" s="244">
        <f t="shared" si="851"/>
        <v>0</v>
      </c>
      <c r="H3805" s="85">
        <v>0</v>
      </c>
      <c r="I3805" s="360">
        <f t="shared" si="852"/>
        <v>0</v>
      </c>
      <c r="J3805" s="89">
        <v>0</v>
      </c>
      <c r="K3805" s="244">
        <f t="shared" si="853"/>
        <v>0</v>
      </c>
      <c r="L3805" s="93">
        <f t="shared" si="854"/>
        <v>0</v>
      </c>
      <c r="M3805" s="375">
        <f t="shared" si="855"/>
        <v>0</v>
      </c>
      <c r="N3805" s="225" t="b">
        <f t="shared" si="846"/>
        <v>0</v>
      </c>
      <c r="O3805" s="36"/>
      <c r="P3805" s="36"/>
      <c r="Q3805" s="36"/>
      <c r="R3805" s="36"/>
    </row>
    <row r="3806" spans="1:18" s="8" customFormat="1" ht="16.5" hidden="1" customHeight="1" x14ac:dyDescent="0.35">
      <c r="A3806" s="122" t="str">
        <f>'SOW Units'!B340</f>
        <v>18-8.</v>
      </c>
      <c r="B3806" s="542" t="str">
        <f>IF('SOW Units'!C340="","",'SOW Units'!C340)</f>
        <v>Groundwater Treatment System - Stand Alone Medium - Long Term &gt; 6 mos.</v>
      </c>
      <c r="C3806" s="543"/>
      <c r="D3806" s="57" t="str">
        <f>IF('SOW Units'!E340="","",'SOW Units'!E340)</f>
        <v>Per Month</v>
      </c>
      <c r="E3806" s="82">
        <f>'SOW Units'!P340</f>
        <v>0</v>
      </c>
      <c r="F3806" s="34">
        <f>'SOW Units'!G340</f>
        <v>1540.03</v>
      </c>
      <c r="G3806" s="244">
        <f t="shared" si="851"/>
        <v>0</v>
      </c>
      <c r="H3806" s="85">
        <v>0</v>
      </c>
      <c r="I3806" s="360">
        <f t="shared" si="852"/>
        <v>0</v>
      </c>
      <c r="J3806" s="89">
        <v>0</v>
      </c>
      <c r="K3806" s="244">
        <f t="shared" si="853"/>
        <v>0</v>
      </c>
      <c r="L3806" s="93">
        <f t="shared" si="854"/>
        <v>0</v>
      </c>
      <c r="M3806" s="375">
        <f t="shared" si="855"/>
        <v>0</v>
      </c>
      <c r="N3806" s="225" t="b">
        <f t="shared" si="846"/>
        <v>0</v>
      </c>
      <c r="O3806" s="36"/>
      <c r="P3806" s="36"/>
      <c r="Q3806" s="36"/>
      <c r="R3806" s="36"/>
    </row>
    <row r="3807" spans="1:18" s="8" customFormat="1" ht="16.5" hidden="1" customHeight="1" x14ac:dyDescent="0.35">
      <c r="A3807" s="122" t="str">
        <f>'SOW Units'!B341</f>
        <v>18-9.</v>
      </c>
      <c r="B3807" s="542" t="str">
        <f>IF('SOW Units'!C341="","",'SOW Units'!C341)</f>
        <v>Groundwater Treatment System - Stand Alone Large - Short Term ≤ 6 mos.</v>
      </c>
      <c r="C3807" s="543"/>
      <c r="D3807" s="57" t="str">
        <f>IF('SOW Units'!E341="","",'SOW Units'!E341)</f>
        <v>Per Month</v>
      </c>
      <c r="E3807" s="82">
        <f>'SOW Units'!P341</f>
        <v>0</v>
      </c>
      <c r="F3807" s="34">
        <f>'SOW Units'!G341</f>
        <v>2297.29</v>
      </c>
      <c r="G3807" s="244">
        <f t="shared" si="851"/>
        <v>0</v>
      </c>
      <c r="H3807" s="85">
        <v>0</v>
      </c>
      <c r="I3807" s="360">
        <f t="shared" si="852"/>
        <v>0</v>
      </c>
      <c r="J3807" s="89">
        <v>0</v>
      </c>
      <c r="K3807" s="244">
        <f t="shared" si="853"/>
        <v>0</v>
      </c>
      <c r="L3807" s="93">
        <f t="shared" si="854"/>
        <v>0</v>
      </c>
      <c r="M3807" s="375">
        <f t="shared" si="855"/>
        <v>0</v>
      </c>
      <c r="N3807" s="225" t="b">
        <f t="shared" si="846"/>
        <v>0</v>
      </c>
      <c r="O3807" s="36"/>
      <c r="P3807" s="36"/>
      <c r="Q3807" s="36"/>
      <c r="R3807" s="36"/>
    </row>
    <row r="3808" spans="1:18" s="8" customFormat="1" ht="16.5" hidden="1" customHeight="1" x14ac:dyDescent="0.35">
      <c r="A3808" s="122" t="str">
        <f>'SOW Units'!B342</f>
        <v>18-10.</v>
      </c>
      <c r="B3808" s="542" t="str">
        <f>IF('SOW Units'!C342="","",'SOW Units'!C342)</f>
        <v>Groundwater Treatment System - Stand Alone Large - Long Term &gt; 6 mos.</v>
      </c>
      <c r="C3808" s="543"/>
      <c r="D3808" s="57" t="str">
        <f>IF('SOW Units'!E342="","",'SOW Units'!E342)</f>
        <v>Per Month</v>
      </c>
      <c r="E3808" s="82">
        <f>'SOW Units'!P342</f>
        <v>0</v>
      </c>
      <c r="F3808" s="34">
        <f>'SOW Units'!G342</f>
        <v>1306.6500000000001</v>
      </c>
      <c r="G3808" s="244">
        <f t="shared" si="851"/>
        <v>0</v>
      </c>
      <c r="H3808" s="85">
        <v>0</v>
      </c>
      <c r="I3808" s="360">
        <f t="shared" si="852"/>
        <v>0</v>
      </c>
      <c r="J3808" s="89">
        <v>0</v>
      </c>
      <c r="K3808" s="244">
        <f t="shared" si="853"/>
        <v>0</v>
      </c>
      <c r="L3808" s="93">
        <f t="shared" si="854"/>
        <v>0</v>
      </c>
      <c r="M3808" s="375">
        <f t="shared" si="855"/>
        <v>0</v>
      </c>
      <c r="N3808" s="225" t="b">
        <f t="shared" si="846"/>
        <v>0</v>
      </c>
      <c r="O3808" s="36"/>
      <c r="P3808" s="36"/>
      <c r="Q3808" s="36"/>
      <c r="R3808" s="36"/>
    </row>
    <row r="3809" spans="1:18" s="8" customFormat="1" ht="16.5" hidden="1" customHeight="1" x14ac:dyDescent="0.35">
      <c r="A3809" s="122" t="str">
        <f>'SOW Units'!B343</f>
        <v>18-11.</v>
      </c>
      <c r="B3809" s="542" t="str">
        <f>IF('SOW Units'!C343="","",'SOW Units'!C343)</f>
        <v>Air Sparge System - Small - Short Term ≤ 6 mos.</v>
      </c>
      <c r="C3809" s="543"/>
      <c r="D3809" s="57" t="str">
        <f>IF('SOW Units'!E343="","",'SOW Units'!E343)</f>
        <v>Per Month</v>
      </c>
      <c r="E3809" s="82">
        <f>'SOW Units'!P343</f>
        <v>0</v>
      </c>
      <c r="F3809" s="34">
        <f>'SOW Units'!G343</f>
        <v>2892.75</v>
      </c>
      <c r="G3809" s="244">
        <f t="shared" si="851"/>
        <v>0</v>
      </c>
      <c r="H3809" s="85">
        <v>0</v>
      </c>
      <c r="I3809" s="360">
        <f t="shared" si="852"/>
        <v>0</v>
      </c>
      <c r="J3809" s="89">
        <v>0</v>
      </c>
      <c r="K3809" s="244">
        <f t="shared" si="853"/>
        <v>0</v>
      </c>
      <c r="L3809" s="93">
        <f t="shared" si="854"/>
        <v>0</v>
      </c>
      <c r="M3809" s="375">
        <f t="shared" si="855"/>
        <v>0</v>
      </c>
      <c r="N3809" s="225" t="b">
        <f t="shared" si="846"/>
        <v>0</v>
      </c>
      <c r="O3809" s="36"/>
      <c r="P3809" s="36"/>
      <c r="Q3809" s="36"/>
      <c r="R3809" s="36"/>
    </row>
    <row r="3810" spans="1:18" s="8" customFormat="1" ht="16.5" hidden="1" customHeight="1" x14ac:dyDescent="0.35">
      <c r="A3810" s="122" t="str">
        <f>'SOW Units'!B344</f>
        <v>18-12.</v>
      </c>
      <c r="B3810" s="542" t="str">
        <f>IF('SOW Units'!C344="","",'SOW Units'!C344)</f>
        <v>Air Sparge System - Small - Long Term &gt; 6 mos.</v>
      </c>
      <c r="C3810" s="543"/>
      <c r="D3810" s="57" t="str">
        <f>IF('SOW Units'!E344="","",'SOW Units'!E344)</f>
        <v>Per Month</v>
      </c>
      <c r="E3810" s="82">
        <f>'SOW Units'!P344</f>
        <v>0</v>
      </c>
      <c r="F3810" s="34">
        <f>'SOW Units'!G344</f>
        <v>1932.68</v>
      </c>
      <c r="G3810" s="244">
        <f t="shared" si="851"/>
        <v>0</v>
      </c>
      <c r="H3810" s="85">
        <v>0</v>
      </c>
      <c r="I3810" s="360">
        <f t="shared" si="852"/>
        <v>0</v>
      </c>
      <c r="J3810" s="89">
        <v>0</v>
      </c>
      <c r="K3810" s="244">
        <f t="shared" si="853"/>
        <v>0</v>
      </c>
      <c r="L3810" s="93">
        <f t="shared" si="854"/>
        <v>0</v>
      </c>
      <c r="M3810" s="375">
        <f t="shared" si="855"/>
        <v>0</v>
      </c>
      <c r="N3810" s="225" t="b">
        <f t="shared" si="846"/>
        <v>0</v>
      </c>
      <c r="O3810" s="36"/>
      <c r="P3810" s="36"/>
      <c r="Q3810" s="36"/>
      <c r="R3810" s="36"/>
    </row>
    <row r="3811" spans="1:18" s="8" customFormat="1" ht="16.5" hidden="1" customHeight="1" x14ac:dyDescent="0.35">
      <c r="A3811" s="122" t="str">
        <f>'SOW Units'!B345</f>
        <v>18-13.</v>
      </c>
      <c r="B3811" s="542" t="str">
        <f>IF('SOW Units'!C345="","",'SOW Units'!C345)</f>
        <v>Air Sparge System - Medium - Short Term ≤ 6 mos.</v>
      </c>
      <c r="C3811" s="543"/>
      <c r="D3811" s="57" t="str">
        <f>IF('SOW Units'!E345="","",'SOW Units'!E345)</f>
        <v>Per Month</v>
      </c>
      <c r="E3811" s="82">
        <f>'SOW Units'!P345</f>
        <v>0</v>
      </c>
      <c r="F3811" s="34">
        <f>'SOW Units'!G345</f>
        <v>3222.45</v>
      </c>
      <c r="G3811" s="244">
        <f t="shared" si="851"/>
        <v>0</v>
      </c>
      <c r="H3811" s="85">
        <v>0</v>
      </c>
      <c r="I3811" s="360">
        <f t="shared" si="852"/>
        <v>0</v>
      </c>
      <c r="J3811" s="89">
        <v>0</v>
      </c>
      <c r="K3811" s="244">
        <f t="shared" si="853"/>
        <v>0</v>
      </c>
      <c r="L3811" s="93">
        <f t="shared" si="854"/>
        <v>0</v>
      </c>
      <c r="M3811" s="375">
        <f t="shared" si="855"/>
        <v>0</v>
      </c>
      <c r="N3811" s="225" t="b">
        <f t="shared" si="846"/>
        <v>0</v>
      </c>
      <c r="O3811" s="36"/>
      <c r="P3811" s="36"/>
      <c r="Q3811" s="36"/>
      <c r="R3811" s="36"/>
    </row>
    <row r="3812" spans="1:18" s="8" customFormat="1" ht="16.5" hidden="1" customHeight="1" x14ac:dyDescent="0.35">
      <c r="A3812" s="122" t="str">
        <f>'SOW Units'!B346</f>
        <v>18-14.</v>
      </c>
      <c r="B3812" s="542" t="str">
        <f>IF('SOW Units'!C346="","",'SOW Units'!C346)</f>
        <v>Air Sparge System - Medium - Long Term &gt; 6 mos.</v>
      </c>
      <c r="C3812" s="543"/>
      <c r="D3812" s="57" t="str">
        <f>IF('SOW Units'!E346="","",'SOW Units'!E346)</f>
        <v>Per Month</v>
      </c>
      <c r="E3812" s="82">
        <f>'SOW Units'!P346</f>
        <v>0</v>
      </c>
      <c r="F3812" s="34">
        <f>'SOW Units'!G346</f>
        <v>2153.1799999999998</v>
      </c>
      <c r="G3812" s="244">
        <f t="shared" si="851"/>
        <v>0</v>
      </c>
      <c r="H3812" s="85">
        <v>0</v>
      </c>
      <c r="I3812" s="360">
        <f t="shared" si="852"/>
        <v>0</v>
      </c>
      <c r="J3812" s="89">
        <v>0</v>
      </c>
      <c r="K3812" s="244">
        <f t="shared" si="853"/>
        <v>0</v>
      </c>
      <c r="L3812" s="93">
        <f t="shared" si="854"/>
        <v>0</v>
      </c>
      <c r="M3812" s="375">
        <f t="shared" si="855"/>
        <v>0</v>
      </c>
      <c r="N3812" s="225" t="b">
        <f t="shared" si="846"/>
        <v>0</v>
      </c>
      <c r="O3812" s="36"/>
      <c r="P3812" s="36"/>
      <c r="Q3812" s="36"/>
      <c r="R3812" s="36"/>
    </row>
    <row r="3813" spans="1:18" s="8" customFormat="1" ht="16.5" hidden="1" customHeight="1" x14ac:dyDescent="0.35">
      <c r="A3813" s="122" t="str">
        <f>'SOW Units'!B347</f>
        <v>18-15.</v>
      </c>
      <c r="B3813" s="542" t="str">
        <f>IF('SOW Units'!C347="","",'SOW Units'!C347)</f>
        <v>Air Sparge System - Large - Short Term ≤ 6 mos.</v>
      </c>
      <c r="C3813" s="543"/>
      <c r="D3813" s="57" t="str">
        <f>IF('SOW Units'!E347="","",'SOW Units'!E347)</f>
        <v>Per Month</v>
      </c>
      <c r="E3813" s="82">
        <f>'SOW Units'!P347</f>
        <v>0</v>
      </c>
      <c r="F3813" s="34">
        <f>'SOW Units'!G347</f>
        <v>4674.6000000000004</v>
      </c>
      <c r="G3813" s="244">
        <f t="shared" si="851"/>
        <v>0</v>
      </c>
      <c r="H3813" s="85">
        <v>0</v>
      </c>
      <c r="I3813" s="360">
        <f t="shared" si="852"/>
        <v>0</v>
      </c>
      <c r="J3813" s="89">
        <v>0</v>
      </c>
      <c r="K3813" s="244">
        <f t="shared" si="853"/>
        <v>0</v>
      </c>
      <c r="L3813" s="93">
        <f t="shared" si="854"/>
        <v>0</v>
      </c>
      <c r="M3813" s="375">
        <f t="shared" si="855"/>
        <v>0</v>
      </c>
      <c r="N3813" s="225" t="b">
        <f t="shared" si="846"/>
        <v>0</v>
      </c>
      <c r="O3813" s="36"/>
      <c r="P3813" s="36"/>
      <c r="Q3813" s="36"/>
      <c r="R3813" s="36"/>
    </row>
    <row r="3814" spans="1:18" s="8" customFormat="1" ht="16.5" hidden="1" customHeight="1" x14ac:dyDescent="0.35">
      <c r="A3814" s="122" t="str">
        <f>'SOW Units'!B348</f>
        <v>18-16.</v>
      </c>
      <c r="B3814" s="542" t="str">
        <f>IF('SOW Units'!C348="","",'SOW Units'!C348)</f>
        <v>Air Sparge System - Large - Long Term &gt; 6 mos.</v>
      </c>
      <c r="C3814" s="543"/>
      <c r="D3814" s="57" t="str">
        <f>IF('SOW Units'!E348="","",'SOW Units'!E348)</f>
        <v>Per Month</v>
      </c>
      <c r="E3814" s="82">
        <f>'SOW Units'!P348</f>
        <v>0</v>
      </c>
      <c r="F3814" s="34">
        <f>'SOW Units'!G348</f>
        <v>3123.38</v>
      </c>
      <c r="G3814" s="244">
        <f t="shared" si="851"/>
        <v>0</v>
      </c>
      <c r="H3814" s="85">
        <v>0</v>
      </c>
      <c r="I3814" s="360">
        <f t="shared" si="852"/>
        <v>0</v>
      </c>
      <c r="J3814" s="89">
        <v>0</v>
      </c>
      <c r="K3814" s="244">
        <f t="shared" si="853"/>
        <v>0</v>
      </c>
      <c r="L3814" s="93">
        <f t="shared" si="854"/>
        <v>0</v>
      </c>
      <c r="M3814" s="375">
        <f t="shared" si="855"/>
        <v>0</v>
      </c>
      <c r="N3814" s="225" t="b">
        <f t="shared" si="846"/>
        <v>0</v>
      </c>
      <c r="O3814" s="36"/>
      <c r="P3814" s="36"/>
      <c r="Q3814" s="36"/>
      <c r="R3814" s="36"/>
    </row>
    <row r="3815" spans="1:18" s="8" customFormat="1" ht="16.5" hidden="1" customHeight="1" x14ac:dyDescent="0.35">
      <c r="A3815" s="122" t="str">
        <f>'SOW Units'!B349</f>
        <v>18-17.</v>
      </c>
      <c r="B3815" s="542" t="str">
        <f>IF('SOW Units'!C349="","",'SOW Units'!C349)</f>
        <v>AS/SVE System - Small - Short Term ≤ 6 mos.</v>
      </c>
      <c r="C3815" s="543"/>
      <c r="D3815" s="57" t="str">
        <f>IF('SOW Units'!E349="","",'SOW Units'!E349)</f>
        <v>Per Month</v>
      </c>
      <c r="E3815" s="82">
        <f>'SOW Units'!P349</f>
        <v>0</v>
      </c>
      <c r="F3815" s="34">
        <f>'SOW Units'!G349</f>
        <v>6184</v>
      </c>
      <c r="G3815" s="244">
        <f t="shared" si="851"/>
        <v>0</v>
      </c>
      <c r="H3815" s="85">
        <v>0</v>
      </c>
      <c r="I3815" s="360">
        <f t="shared" si="852"/>
        <v>0</v>
      </c>
      <c r="J3815" s="89">
        <v>0</v>
      </c>
      <c r="K3815" s="244">
        <f t="shared" si="853"/>
        <v>0</v>
      </c>
      <c r="L3815" s="93">
        <f t="shared" si="854"/>
        <v>0</v>
      </c>
      <c r="M3815" s="375">
        <f t="shared" si="855"/>
        <v>0</v>
      </c>
      <c r="N3815" s="225" t="b">
        <f t="shared" si="846"/>
        <v>0</v>
      </c>
      <c r="O3815" s="36"/>
      <c r="P3815" s="36"/>
      <c r="Q3815" s="36"/>
      <c r="R3815" s="36"/>
    </row>
    <row r="3816" spans="1:18" s="8" customFormat="1" ht="16.5" hidden="1" customHeight="1" x14ac:dyDescent="0.35">
      <c r="A3816" s="122" t="str">
        <f>'SOW Units'!B350</f>
        <v>18-18.</v>
      </c>
      <c r="B3816" s="542" t="str">
        <f>IF('SOW Units'!C350="","",'SOW Units'!C350)</f>
        <v>AS/SVE System - Small - Long Term &gt; 6 mos.</v>
      </c>
      <c r="C3816" s="543"/>
      <c r="D3816" s="57" t="str">
        <f>IF('SOW Units'!E350="","",'SOW Units'!E350)</f>
        <v>Per Month</v>
      </c>
      <c r="E3816" s="82">
        <f>'SOW Units'!P350</f>
        <v>0</v>
      </c>
      <c r="F3816" s="34">
        <f>'SOW Units'!G350</f>
        <v>4131.75</v>
      </c>
      <c r="G3816" s="244">
        <f t="shared" si="851"/>
        <v>0</v>
      </c>
      <c r="H3816" s="85">
        <v>0</v>
      </c>
      <c r="I3816" s="360">
        <f t="shared" si="852"/>
        <v>0</v>
      </c>
      <c r="J3816" s="89">
        <v>0</v>
      </c>
      <c r="K3816" s="244">
        <f t="shared" si="853"/>
        <v>0</v>
      </c>
      <c r="L3816" s="93">
        <f t="shared" si="854"/>
        <v>0</v>
      </c>
      <c r="M3816" s="375">
        <f t="shared" si="855"/>
        <v>0</v>
      </c>
      <c r="N3816" s="225" t="b">
        <f t="shared" si="846"/>
        <v>0</v>
      </c>
      <c r="O3816" s="36"/>
      <c r="P3816" s="36"/>
      <c r="Q3816" s="36"/>
      <c r="R3816" s="36"/>
    </row>
    <row r="3817" spans="1:18" s="8" customFormat="1" ht="16.5" hidden="1" customHeight="1" x14ac:dyDescent="0.35">
      <c r="A3817" s="122" t="str">
        <f>'SOW Units'!B351</f>
        <v>18-19.</v>
      </c>
      <c r="B3817" s="542" t="str">
        <f>IF('SOW Units'!C351="","",'SOW Units'!C351)</f>
        <v>AS/SVE System - Medium - Short Term ≤ 6 mos.</v>
      </c>
      <c r="C3817" s="543"/>
      <c r="D3817" s="57" t="str">
        <f>IF('SOW Units'!E351="","",'SOW Units'!E351)</f>
        <v>Per Month</v>
      </c>
      <c r="E3817" s="82">
        <f>'SOW Units'!P351</f>
        <v>0</v>
      </c>
      <c r="F3817" s="34">
        <f>'SOW Units'!G351</f>
        <v>7218</v>
      </c>
      <c r="G3817" s="244">
        <f t="shared" si="851"/>
        <v>0</v>
      </c>
      <c r="H3817" s="85">
        <v>0</v>
      </c>
      <c r="I3817" s="360">
        <f t="shared" si="852"/>
        <v>0</v>
      </c>
      <c r="J3817" s="89">
        <v>0</v>
      </c>
      <c r="K3817" s="244">
        <f t="shared" si="853"/>
        <v>0</v>
      </c>
      <c r="L3817" s="93">
        <f t="shared" si="854"/>
        <v>0</v>
      </c>
      <c r="M3817" s="375">
        <f t="shared" si="855"/>
        <v>0</v>
      </c>
      <c r="N3817" s="225" t="b">
        <f t="shared" si="846"/>
        <v>0</v>
      </c>
      <c r="O3817" s="36"/>
      <c r="P3817" s="36"/>
      <c r="Q3817" s="36"/>
      <c r="R3817" s="36"/>
    </row>
    <row r="3818" spans="1:18" s="8" customFormat="1" ht="16.5" hidden="1" customHeight="1" x14ac:dyDescent="0.35">
      <c r="A3818" s="122" t="str">
        <f>'SOW Units'!B352</f>
        <v>18-20.</v>
      </c>
      <c r="B3818" s="542" t="str">
        <f>IF('SOW Units'!C352="","",'SOW Units'!C352)</f>
        <v>AS/SVE System - Medium - Long Term &gt; 6 mos.</v>
      </c>
      <c r="C3818" s="543"/>
      <c r="D3818" s="57" t="str">
        <f>IF('SOW Units'!E352="","",'SOW Units'!E352)</f>
        <v>Per Month</v>
      </c>
      <c r="E3818" s="82">
        <f>'SOW Units'!P352</f>
        <v>0</v>
      </c>
      <c r="F3818" s="34">
        <f>'SOW Units'!G352</f>
        <v>4822.6499999999996</v>
      </c>
      <c r="G3818" s="244">
        <f t="shared" si="851"/>
        <v>0</v>
      </c>
      <c r="H3818" s="85">
        <v>0</v>
      </c>
      <c r="I3818" s="360">
        <f t="shared" si="852"/>
        <v>0</v>
      </c>
      <c r="J3818" s="89">
        <v>0</v>
      </c>
      <c r="K3818" s="244">
        <f t="shared" si="853"/>
        <v>0</v>
      </c>
      <c r="L3818" s="93">
        <f t="shared" si="854"/>
        <v>0</v>
      </c>
      <c r="M3818" s="375">
        <f t="shared" si="855"/>
        <v>0</v>
      </c>
      <c r="N3818" s="225" t="b">
        <f t="shared" si="846"/>
        <v>0</v>
      </c>
      <c r="O3818" s="36"/>
      <c r="P3818" s="36"/>
      <c r="Q3818" s="36"/>
      <c r="R3818" s="36"/>
    </row>
    <row r="3819" spans="1:18" s="8" customFormat="1" ht="16.5" hidden="1" customHeight="1" x14ac:dyDescent="0.35">
      <c r="A3819" s="122" t="str">
        <f>'SOW Units'!B353</f>
        <v>18-21.</v>
      </c>
      <c r="B3819" s="542" t="str">
        <f>IF('SOW Units'!C353="","",'SOW Units'!C353)</f>
        <v>AS/SVE System - Large - Short Term ≤ 6 mos.</v>
      </c>
      <c r="C3819" s="543"/>
      <c r="D3819" s="57" t="str">
        <f>IF('SOW Units'!E353="","",'SOW Units'!E353)</f>
        <v>Per Month</v>
      </c>
      <c r="E3819" s="82">
        <f>'SOW Units'!P353</f>
        <v>0</v>
      </c>
      <c r="F3819" s="34">
        <f>'SOW Units'!G353</f>
        <v>9000</v>
      </c>
      <c r="G3819" s="244">
        <f t="shared" si="851"/>
        <v>0</v>
      </c>
      <c r="H3819" s="85">
        <v>0</v>
      </c>
      <c r="I3819" s="360">
        <f t="shared" si="852"/>
        <v>0</v>
      </c>
      <c r="J3819" s="89">
        <v>0</v>
      </c>
      <c r="K3819" s="244">
        <f t="shared" si="853"/>
        <v>0</v>
      </c>
      <c r="L3819" s="93">
        <f t="shared" si="854"/>
        <v>0</v>
      </c>
      <c r="M3819" s="375">
        <f t="shared" si="855"/>
        <v>0</v>
      </c>
      <c r="N3819" s="225" t="b">
        <f t="shared" si="846"/>
        <v>0</v>
      </c>
      <c r="O3819" s="36"/>
      <c r="P3819" s="36"/>
      <c r="Q3819" s="36"/>
      <c r="R3819" s="36"/>
    </row>
    <row r="3820" spans="1:18" s="8" customFormat="1" ht="16.5" hidden="1" customHeight="1" x14ac:dyDescent="0.35">
      <c r="A3820" s="122" t="str">
        <f>'SOW Units'!B354</f>
        <v>18-22.</v>
      </c>
      <c r="B3820" s="542" t="str">
        <f>IF('SOW Units'!C354="","",'SOW Units'!C354)</f>
        <v>AS/SVE System - Large - Long Term &gt; 6 mos.</v>
      </c>
      <c r="C3820" s="543"/>
      <c r="D3820" s="57" t="str">
        <f>IF('SOW Units'!E354="","",'SOW Units'!E354)</f>
        <v>Per Month</v>
      </c>
      <c r="E3820" s="82">
        <f>'SOW Units'!P354</f>
        <v>0</v>
      </c>
      <c r="F3820" s="34">
        <f>'SOW Units'!G354</f>
        <v>5775</v>
      </c>
      <c r="G3820" s="244">
        <f t="shared" si="851"/>
        <v>0</v>
      </c>
      <c r="H3820" s="85">
        <v>0</v>
      </c>
      <c r="I3820" s="360">
        <f t="shared" si="852"/>
        <v>0</v>
      </c>
      <c r="J3820" s="89">
        <v>0</v>
      </c>
      <c r="K3820" s="244">
        <f t="shared" si="853"/>
        <v>0</v>
      </c>
      <c r="L3820" s="93">
        <f t="shared" si="854"/>
        <v>0</v>
      </c>
      <c r="M3820" s="375">
        <f t="shared" si="855"/>
        <v>0</v>
      </c>
      <c r="N3820" s="225" t="b">
        <f t="shared" si="846"/>
        <v>0</v>
      </c>
      <c r="O3820" s="36"/>
      <c r="P3820" s="36"/>
      <c r="Q3820" s="36"/>
      <c r="R3820" s="36"/>
    </row>
    <row r="3821" spans="1:18" s="8" customFormat="1" ht="16.5" hidden="1" customHeight="1" x14ac:dyDescent="0.35">
      <c r="A3821" s="122" t="str">
        <f>'SOW Units'!B355</f>
        <v>18-23.</v>
      </c>
      <c r="B3821" s="542" t="str">
        <f>IF('SOW Units'!C355="","",'SOW Units'!C355)</f>
        <v>MPE System - Small - Short Term ≤ 6 mos.</v>
      </c>
      <c r="C3821" s="543"/>
      <c r="D3821" s="57" t="str">
        <f>IF('SOW Units'!E355="","",'SOW Units'!E355)</f>
        <v>Per Month</v>
      </c>
      <c r="E3821" s="82">
        <f>'SOW Units'!P355</f>
        <v>0</v>
      </c>
      <c r="F3821" s="34">
        <f>'SOW Units'!G355</f>
        <v>4130.7</v>
      </c>
      <c r="G3821" s="244">
        <f t="shared" si="851"/>
        <v>0</v>
      </c>
      <c r="H3821" s="85">
        <v>0</v>
      </c>
      <c r="I3821" s="360">
        <f t="shared" si="852"/>
        <v>0</v>
      </c>
      <c r="J3821" s="89">
        <v>0</v>
      </c>
      <c r="K3821" s="244">
        <f t="shared" si="853"/>
        <v>0</v>
      </c>
      <c r="L3821" s="93">
        <f t="shared" si="854"/>
        <v>0</v>
      </c>
      <c r="M3821" s="375">
        <f t="shared" si="855"/>
        <v>0</v>
      </c>
      <c r="N3821" s="225" t="b">
        <f t="shared" si="846"/>
        <v>0</v>
      </c>
      <c r="O3821" s="36"/>
      <c r="P3821" s="36"/>
      <c r="Q3821" s="36"/>
      <c r="R3821" s="36"/>
    </row>
    <row r="3822" spans="1:18" s="8" customFormat="1" ht="16.5" hidden="1" customHeight="1" x14ac:dyDescent="0.35">
      <c r="A3822" s="122" t="str">
        <f>'SOW Units'!B356</f>
        <v>18-24.</v>
      </c>
      <c r="B3822" s="542" t="str">
        <f>IF('SOW Units'!C356="","",'SOW Units'!C356)</f>
        <v>MPE System - Small - Long Term &gt; 6 mos.</v>
      </c>
      <c r="C3822" s="543"/>
      <c r="D3822" s="57" t="str">
        <f>IF('SOW Units'!E356="","",'SOW Units'!E356)</f>
        <v>Per Month</v>
      </c>
      <c r="E3822" s="82">
        <f>'SOW Units'!P356</f>
        <v>0</v>
      </c>
      <c r="F3822" s="34">
        <f>'SOW Units'!G356</f>
        <v>2759.55</v>
      </c>
      <c r="G3822" s="244">
        <f t="shared" si="851"/>
        <v>0</v>
      </c>
      <c r="H3822" s="85">
        <v>0</v>
      </c>
      <c r="I3822" s="360">
        <f t="shared" si="852"/>
        <v>0</v>
      </c>
      <c r="J3822" s="89">
        <v>0</v>
      </c>
      <c r="K3822" s="244">
        <f t="shared" si="853"/>
        <v>0</v>
      </c>
      <c r="L3822" s="93">
        <f t="shared" si="854"/>
        <v>0</v>
      </c>
      <c r="M3822" s="375">
        <f t="shared" si="855"/>
        <v>0</v>
      </c>
      <c r="N3822" s="225" t="b">
        <f t="shared" si="846"/>
        <v>0</v>
      </c>
      <c r="O3822" s="36"/>
      <c r="P3822" s="36"/>
      <c r="Q3822" s="36"/>
      <c r="R3822" s="36"/>
    </row>
    <row r="3823" spans="1:18" s="9" customFormat="1" ht="16.5" hidden="1" customHeight="1" x14ac:dyDescent="0.35">
      <c r="A3823" s="122" t="str">
        <f>'SOW Units'!B357</f>
        <v>18-25.</v>
      </c>
      <c r="B3823" s="542" t="str">
        <f>IF('SOW Units'!C357="","",'SOW Units'!C357)</f>
        <v>MPE System - Medium - Short Term ≤ 6 mos.</v>
      </c>
      <c r="C3823" s="543"/>
      <c r="D3823" s="57" t="str">
        <f>IF('SOW Units'!E357="","",'SOW Units'!E357)</f>
        <v>Per Month</v>
      </c>
      <c r="E3823" s="82">
        <f>'SOW Units'!P357</f>
        <v>0</v>
      </c>
      <c r="F3823" s="34">
        <f>'SOW Units'!G357</f>
        <v>6039.6</v>
      </c>
      <c r="G3823" s="244">
        <f t="shared" si="851"/>
        <v>0</v>
      </c>
      <c r="H3823" s="85">
        <v>0</v>
      </c>
      <c r="I3823" s="360">
        <f t="shared" si="852"/>
        <v>0</v>
      </c>
      <c r="J3823" s="89">
        <v>0</v>
      </c>
      <c r="K3823" s="244">
        <f t="shared" si="853"/>
        <v>0</v>
      </c>
      <c r="L3823" s="93">
        <f t="shared" si="854"/>
        <v>0</v>
      </c>
      <c r="M3823" s="375">
        <f t="shared" si="855"/>
        <v>0</v>
      </c>
      <c r="N3823" s="225" t="b">
        <f t="shared" si="846"/>
        <v>0</v>
      </c>
      <c r="O3823" s="45"/>
      <c r="P3823" s="45"/>
      <c r="Q3823" s="45"/>
      <c r="R3823" s="45"/>
    </row>
    <row r="3824" spans="1:18" s="8" customFormat="1" ht="16.5" hidden="1" customHeight="1" x14ac:dyDescent="0.35">
      <c r="A3824" s="122" t="str">
        <f>'SOW Units'!B358</f>
        <v>18-26.</v>
      </c>
      <c r="B3824" s="542" t="str">
        <f>IF('SOW Units'!C358="","",'SOW Units'!C358)</f>
        <v>MPE System - Medium - Long Term &gt; 6 mos.</v>
      </c>
      <c r="C3824" s="543"/>
      <c r="D3824" s="57" t="str">
        <f>IF('SOW Units'!E358="","",'SOW Units'!E358)</f>
        <v>Per Month</v>
      </c>
      <c r="E3824" s="82">
        <f>'SOW Units'!P358</f>
        <v>0</v>
      </c>
      <c r="F3824" s="34">
        <f>'SOW Units'!G358</f>
        <v>4035.15</v>
      </c>
      <c r="G3824" s="244">
        <f t="shared" si="851"/>
        <v>0</v>
      </c>
      <c r="H3824" s="85">
        <v>0</v>
      </c>
      <c r="I3824" s="360">
        <f t="shared" si="852"/>
        <v>0</v>
      </c>
      <c r="J3824" s="89">
        <v>0</v>
      </c>
      <c r="K3824" s="244">
        <f t="shared" si="853"/>
        <v>0</v>
      </c>
      <c r="L3824" s="93">
        <f t="shared" si="854"/>
        <v>0</v>
      </c>
      <c r="M3824" s="375">
        <f t="shared" si="855"/>
        <v>0</v>
      </c>
      <c r="N3824" s="225" t="b">
        <f t="shared" si="846"/>
        <v>0</v>
      </c>
      <c r="O3824" s="36"/>
      <c r="P3824" s="36"/>
      <c r="Q3824" s="36"/>
      <c r="R3824" s="36"/>
    </row>
    <row r="3825" spans="1:18" s="8" customFormat="1" ht="16.5" hidden="1" customHeight="1" x14ac:dyDescent="0.35">
      <c r="A3825" s="122" t="str">
        <f>'SOW Units'!B359</f>
        <v>18-27.</v>
      </c>
      <c r="B3825" s="542" t="str">
        <f>IF('SOW Units'!C359="","",'SOW Units'!C359)</f>
        <v>MPE System - Large - Short Term ≤ 6 mos.</v>
      </c>
      <c r="C3825" s="543"/>
      <c r="D3825" s="57" t="str">
        <f>IF('SOW Units'!E359="","",'SOW Units'!E359)</f>
        <v>Per Month</v>
      </c>
      <c r="E3825" s="82">
        <f>'SOW Units'!P359</f>
        <v>0</v>
      </c>
      <c r="F3825" s="34">
        <f>'SOW Units'!G359</f>
        <v>6830.25</v>
      </c>
      <c r="G3825" s="244">
        <f t="shared" si="851"/>
        <v>0</v>
      </c>
      <c r="H3825" s="85">
        <v>0</v>
      </c>
      <c r="I3825" s="360">
        <f t="shared" si="852"/>
        <v>0</v>
      </c>
      <c r="J3825" s="89">
        <v>0</v>
      </c>
      <c r="K3825" s="244">
        <f t="shared" si="853"/>
        <v>0</v>
      </c>
      <c r="L3825" s="93">
        <f t="shared" si="854"/>
        <v>0</v>
      </c>
      <c r="M3825" s="375">
        <f t="shared" si="855"/>
        <v>0</v>
      </c>
      <c r="N3825" s="225" t="b">
        <f t="shared" si="846"/>
        <v>0</v>
      </c>
      <c r="O3825" s="36"/>
      <c r="P3825" s="36"/>
      <c r="Q3825" s="36"/>
      <c r="R3825" s="36"/>
    </row>
    <row r="3826" spans="1:18" s="8" customFormat="1" ht="16.5" hidden="1" customHeight="1" x14ac:dyDescent="0.35">
      <c r="A3826" s="122" t="str">
        <f>'SOW Units'!B360</f>
        <v>18-28.</v>
      </c>
      <c r="B3826" s="542" t="str">
        <f>IF('SOW Units'!C360="","",'SOW Units'!C360)</f>
        <v>MPE System - Large - Long Term &gt; 6 mos.</v>
      </c>
      <c r="C3826" s="543"/>
      <c r="D3826" s="57" t="str">
        <f>IF('SOW Units'!E360="","",'SOW Units'!E360)</f>
        <v>Per Month</v>
      </c>
      <c r="E3826" s="82">
        <f>'SOW Units'!P360</f>
        <v>0</v>
      </c>
      <c r="F3826" s="34">
        <f>'SOW Units'!G360</f>
        <v>5181.75</v>
      </c>
      <c r="G3826" s="244">
        <f t="shared" si="851"/>
        <v>0</v>
      </c>
      <c r="H3826" s="85">
        <v>0</v>
      </c>
      <c r="I3826" s="360">
        <f t="shared" si="852"/>
        <v>0</v>
      </c>
      <c r="J3826" s="89">
        <v>0</v>
      </c>
      <c r="K3826" s="244">
        <f t="shared" si="853"/>
        <v>0</v>
      </c>
      <c r="L3826" s="93">
        <f t="shared" si="854"/>
        <v>0</v>
      </c>
      <c r="M3826" s="375">
        <f t="shared" si="855"/>
        <v>0</v>
      </c>
      <c r="N3826" s="225" t="b">
        <f t="shared" si="846"/>
        <v>0</v>
      </c>
      <c r="O3826" s="36"/>
      <c r="P3826" s="36"/>
      <c r="Q3826" s="36"/>
      <c r="R3826" s="36"/>
    </row>
    <row r="3827" spans="1:18" s="8" customFormat="1" ht="16.5" hidden="1" customHeight="1" x14ac:dyDescent="0.35">
      <c r="A3827" s="122" t="str">
        <f>'SOW Units'!B361</f>
        <v>18-29.</v>
      </c>
      <c r="B3827" s="542" t="str">
        <f>IF('SOW Units'!C361="","",'SOW Units'!C361)</f>
        <v>Groundwater Treatment - Add On - Small - Short Term ≤ 6 mos.</v>
      </c>
      <c r="C3827" s="543"/>
      <c r="D3827" s="57" t="str">
        <f>IF('SOW Units'!E361="","",'SOW Units'!E361)</f>
        <v>Per Month</v>
      </c>
      <c r="E3827" s="82">
        <f>'SOW Units'!P361</f>
        <v>0</v>
      </c>
      <c r="F3827" s="34">
        <f>'SOW Units'!G361</f>
        <v>619.32000000000005</v>
      </c>
      <c r="G3827" s="244">
        <f t="shared" si="851"/>
        <v>0</v>
      </c>
      <c r="H3827" s="85">
        <v>0</v>
      </c>
      <c r="I3827" s="360">
        <f t="shared" si="852"/>
        <v>0</v>
      </c>
      <c r="J3827" s="89">
        <v>0</v>
      </c>
      <c r="K3827" s="244">
        <f t="shared" si="853"/>
        <v>0</v>
      </c>
      <c r="L3827" s="93">
        <f t="shared" si="854"/>
        <v>0</v>
      </c>
      <c r="M3827" s="375">
        <f t="shared" si="855"/>
        <v>0</v>
      </c>
      <c r="N3827" s="225" t="b">
        <f t="shared" si="846"/>
        <v>0</v>
      </c>
      <c r="O3827" s="36"/>
      <c r="P3827" s="36"/>
      <c r="Q3827" s="36"/>
      <c r="R3827" s="36"/>
    </row>
    <row r="3828" spans="1:18" s="8" customFormat="1" ht="16.5" hidden="1" customHeight="1" x14ac:dyDescent="0.35">
      <c r="A3828" s="122" t="str">
        <f>'SOW Units'!B362</f>
        <v>18-30.</v>
      </c>
      <c r="B3828" s="542" t="str">
        <f>IF('SOW Units'!C362="","",'SOW Units'!C362)</f>
        <v>Groundwater Treatment - Add On - Medium - Short Term ≤ 6 mos.</v>
      </c>
      <c r="C3828" s="543"/>
      <c r="D3828" s="57" t="str">
        <f>IF('SOW Units'!E362="","",'SOW Units'!E362)</f>
        <v>Per Month</v>
      </c>
      <c r="E3828" s="82">
        <f>'SOW Units'!P362</f>
        <v>0</v>
      </c>
      <c r="F3828" s="34">
        <f>'SOW Units'!G362</f>
        <v>1007.12</v>
      </c>
      <c r="G3828" s="244">
        <f t="shared" si="851"/>
        <v>0</v>
      </c>
      <c r="H3828" s="85">
        <v>0</v>
      </c>
      <c r="I3828" s="360">
        <f t="shared" si="852"/>
        <v>0</v>
      </c>
      <c r="J3828" s="89">
        <v>0</v>
      </c>
      <c r="K3828" s="244">
        <f t="shared" si="853"/>
        <v>0</v>
      </c>
      <c r="L3828" s="93">
        <f t="shared" si="854"/>
        <v>0</v>
      </c>
      <c r="M3828" s="375">
        <f t="shared" si="855"/>
        <v>0</v>
      </c>
      <c r="N3828" s="225" t="b">
        <f t="shared" si="846"/>
        <v>0</v>
      </c>
      <c r="O3828" s="36"/>
      <c r="P3828" s="36"/>
      <c r="Q3828" s="36"/>
      <c r="R3828" s="36"/>
    </row>
    <row r="3829" spans="1:18" s="8" customFormat="1" ht="16.5" hidden="1" customHeight="1" x14ac:dyDescent="0.35">
      <c r="A3829" s="122" t="str">
        <f>'SOW Units'!B363</f>
        <v>18-31.</v>
      </c>
      <c r="B3829" s="542" t="str">
        <f>IF('SOW Units'!C363="","",'SOW Units'!C363)</f>
        <v>Groundwater Treatment - Add On - Large - Short Term ≤ 6 mos.</v>
      </c>
      <c r="C3829" s="543"/>
      <c r="D3829" s="57" t="str">
        <f>IF('SOW Units'!E363="","",'SOW Units'!E363)</f>
        <v>Per Month</v>
      </c>
      <c r="E3829" s="82">
        <f>'SOW Units'!P363</f>
        <v>0</v>
      </c>
      <c r="F3829" s="34">
        <f>'SOW Units'!G363</f>
        <v>2025.83</v>
      </c>
      <c r="G3829" s="244">
        <f t="shared" si="851"/>
        <v>0</v>
      </c>
      <c r="H3829" s="85">
        <v>0</v>
      </c>
      <c r="I3829" s="360">
        <f t="shared" si="852"/>
        <v>0</v>
      </c>
      <c r="J3829" s="89">
        <v>0</v>
      </c>
      <c r="K3829" s="244">
        <f t="shared" si="853"/>
        <v>0</v>
      </c>
      <c r="L3829" s="93">
        <f t="shared" si="854"/>
        <v>0</v>
      </c>
      <c r="M3829" s="375">
        <f t="shared" si="855"/>
        <v>0</v>
      </c>
      <c r="N3829" s="225" t="b">
        <f t="shared" si="846"/>
        <v>0</v>
      </c>
      <c r="O3829" s="36"/>
      <c r="P3829" s="36"/>
      <c r="Q3829" s="36"/>
      <c r="R3829" s="36"/>
    </row>
    <row r="3830" spans="1:18" s="8" customFormat="1" ht="16.5" hidden="1" customHeight="1" x14ac:dyDescent="0.35">
      <c r="A3830" s="122" t="str">
        <f>'SOW Units'!B364</f>
        <v>18-32.</v>
      </c>
      <c r="B3830" s="542" t="str">
        <f>IF('SOW Units'!C364="","",'SOW Units'!C364)</f>
        <v>Groundwater Treatment - Add On - Small - Long Term &gt; 6 mos.</v>
      </c>
      <c r="C3830" s="543"/>
      <c r="D3830" s="57" t="str">
        <f>IF('SOW Units'!E364="","",'SOW Units'!E364)</f>
        <v>Per Month</v>
      </c>
      <c r="E3830" s="82">
        <f>'SOW Units'!P364</f>
        <v>0</v>
      </c>
      <c r="F3830" s="34">
        <f>'SOW Units'!G364</f>
        <v>324.13</v>
      </c>
      <c r="G3830" s="244">
        <f t="shared" si="851"/>
        <v>0</v>
      </c>
      <c r="H3830" s="85">
        <v>0</v>
      </c>
      <c r="I3830" s="360">
        <f t="shared" si="852"/>
        <v>0</v>
      </c>
      <c r="J3830" s="89">
        <v>0</v>
      </c>
      <c r="K3830" s="244">
        <f t="shared" si="853"/>
        <v>0</v>
      </c>
      <c r="L3830" s="93">
        <f t="shared" si="854"/>
        <v>0</v>
      </c>
      <c r="M3830" s="375">
        <f t="shared" si="855"/>
        <v>0</v>
      </c>
      <c r="N3830" s="225" t="b">
        <f t="shared" si="846"/>
        <v>0</v>
      </c>
      <c r="O3830" s="36"/>
      <c r="P3830" s="36"/>
      <c r="Q3830" s="36"/>
      <c r="R3830" s="36"/>
    </row>
    <row r="3831" spans="1:18" s="8" customFormat="1" ht="16.5" hidden="1" customHeight="1" x14ac:dyDescent="0.35">
      <c r="A3831" s="122" t="str">
        <f>'SOW Units'!B365</f>
        <v>18-33.</v>
      </c>
      <c r="B3831" s="542" t="str">
        <f>IF('SOW Units'!C365="","",'SOW Units'!C365)</f>
        <v>Groundwater Treatment - Add On - Medium - Long Term &gt; 6 mos.</v>
      </c>
      <c r="C3831" s="543"/>
      <c r="D3831" s="57" t="str">
        <f>IF('SOW Units'!E365="","",'SOW Units'!E365)</f>
        <v>Per Month</v>
      </c>
      <c r="E3831" s="82">
        <f>'SOW Units'!P365</f>
        <v>0</v>
      </c>
      <c r="F3831" s="34">
        <f>'SOW Units'!G365</f>
        <v>619.32000000000005</v>
      </c>
      <c r="G3831" s="244">
        <f t="shared" si="851"/>
        <v>0</v>
      </c>
      <c r="H3831" s="85">
        <v>0</v>
      </c>
      <c r="I3831" s="360">
        <f t="shared" si="852"/>
        <v>0</v>
      </c>
      <c r="J3831" s="89">
        <v>0</v>
      </c>
      <c r="K3831" s="244">
        <f t="shared" si="853"/>
        <v>0</v>
      </c>
      <c r="L3831" s="93">
        <f t="shared" si="854"/>
        <v>0</v>
      </c>
      <c r="M3831" s="375">
        <f t="shared" si="855"/>
        <v>0</v>
      </c>
      <c r="N3831" s="225" t="b">
        <f t="shared" si="846"/>
        <v>0</v>
      </c>
      <c r="O3831" s="36"/>
      <c r="P3831" s="36"/>
      <c r="Q3831" s="36"/>
      <c r="R3831" s="36"/>
    </row>
    <row r="3832" spans="1:18" s="8" customFormat="1" ht="16.5" hidden="1" customHeight="1" x14ac:dyDescent="0.35">
      <c r="A3832" s="122" t="str">
        <f>'SOW Units'!B366</f>
        <v>18-34.</v>
      </c>
      <c r="B3832" s="542" t="str">
        <f>IF('SOW Units'!C366="","",'SOW Units'!C366)</f>
        <v>Groundwater Treatment - Add On - Large - Long Term &gt; 6 mos.</v>
      </c>
      <c r="C3832" s="543"/>
      <c r="D3832" s="57" t="str">
        <f>IF('SOW Units'!E366="","",'SOW Units'!E366)</f>
        <v>Per Month</v>
      </c>
      <c r="E3832" s="82">
        <f>'SOW Units'!P366</f>
        <v>0</v>
      </c>
      <c r="F3832" s="34">
        <f>'SOW Units'!G366</f>
        <v>1238.6500000000001</v>
      </c>
      <c r="G3832" s="244">
        <f t="shared" si="851"/>
        <v>0</v>
      </c>
      <c r="H3832" s="85">
        <v>0</v>
      </c>
      <c r="I3832" s="360">
        <f t="shared" si="852"/>
        <v>0</v>
      </c>
      <c r="J3832" s="89">
        <v>0</v>
      </c>
      <c r="K3832" s="244">
        <f t="shared" si="853"/>
        <v>0</v>
      </c>
      <c r="L3832" s="93">
        <f t="shared" si="854"/>
        <v>0</v>
      </c>
      <c r="M3832" s="375">
        <f t="shared" si="855"/>
        <v>0</v>
      </c>
      <c r="N3832" s="225" t="b">
        <f t="shared" si="846"/>
        <v>0</v>
      </c>
      <c r="O3832" s="36"/>
      <c r="P3832" s="36"/>
      <c r="Q3832" s="36"/>
      <c r="R3832" s="36"/>
    </row>
    <row r="3833" spans="1:18" s="8" customFormat="1" ht="16.5" hidden="1" customHeight="1" x14ac:dyDescent="0.35">
      <c r="A3833" s="122" t="str">
        <f>'SOW Units'!B367</f>
        <v>18-35.</v>
      </c>
      <c r="B3833" s="542" t="str">
        <f>IF('SOW Units'!C367="","",'SOW Units'!C367)</f>
        <v>Carbon Off Gas Treatment - Add On - Small - Short Term ≤ 6 mos.</v>
      </c>
      <c r="C3833" s="543"/>
      <c r="D3833" s="57" t="str">
        <f>IF('SOW Units'!E367="","",'SOW Units'!E367)</f>
        <v>Per Month</v>
      </c>
      <c r="E3833" s="82">
        <f>'SOW Units'!P367</f>
        <v>0</v>
      </c>
      <c r="F3833" s="34">
        <f>'SOW Units'!G367</f>
        <v>648.27</v>
      </c>
      <c r="G3833" s="244">
        <f t="shared" si="851"/>
        <v>0</v>
      </c>
      <c r="H3833" s="85">
        <v>0</v>
      </c>
      <c r="I3833" s="360">
        <f t="shared" si="852"/>
        <v>0</v>
      </c>
      <c r="J3833" s="89">
        <v>0</v>
      </c>
      <c r="K3833" s="244">
        <f t="shared" si="853"/>
        <v>0</v>
      </c>
      <c r="L3833" s="93">
        <f t="shared" si="854"/>
        <v>0</v>
      </c>
      <c r="M3833" s="375">
        <f t="shared" si="855"/>
        <v>0</v>
      </c>
      <c r="N3833" s="225" t="b">
        <f t="shared" si="846"/>
        <v>0</v>
      </c>
      <c r="O3833" s="36"/>
      <c r="P3833" s="36"/>
      <c r="Q3833" s="36"/>
      <c r="R3833" s="36"/>
    </row>
    <row r="3834" spans="1:18" s="8" customFormat="1" ht="16.5" hidden="1" customHeight="1" x14ac:dyDescent="0.35">
      <c r="A3834" s="122" t="str">
        <f>'SOW Units'!B368</f>
        <v>18-36.</v>
      </c>
      <c r="B3834" s="542" t="str">
        <f>IF('SOW Units'!C368="","",'SOW Units'!C368)</f>
        <v>Carbon Off Gas Treatment - Add On - Medium - Short Term ≤ 6 mos.</v>
      </c>
      <c r="C3834" s="543"/>
      <c r="D3834" s="57" t="str">
        <f>IF('SOW Units'!E368="","",'SOW Units'!E368)</f>
        <v>Per Month</v>
      </c>
      <c r="E3834" s="82">
        <f>'SOW Units'!P368</f>
        <v>0</v>
      </c>
      <c r="F3834" s="34">
        <f>'SOW Units'!G368</f>
        <v>648.27</v>
      </c>
      <c r="G3834" s="244">
        <f t="shared" si="851"/>
        <v>0</v>
      </c>
      <c r="H3834" s="85">
        <v>0</v>
      </c>
      <c r="I3834" s="360">
        <f t="shared" si="852"/>
        <v>0</v>
      </c>
      <c r="J3834" s="89">
        <v>0</v>
      </c>
      <c r="K3834" s="244">
        <f t="shared" si="853"/>
        <v>0</v>
      </c>
      <c r="L3834" s="93">
        <f t="shared" si="854"/>
        <v>0</v>
      </c>
      <c r="M3834" s="375">
        <f t="shared" si="855"/>
        <v>0</v>
      </c>
      <c r="N3834" s="225" t="b">
        <f t="shared" si="846"/>
        <v>0</v>
      </c>
      <c r="O3834" s="36"/>
      <c r="P3834" s="36"/>
      <c r="Q3834" s="36"/>
      <c r="R3834" s="36"/>
    </row>
    <row r="3835" spans="1:18" s="9" customFormat="1" ht="16.5" hidden="1" customHeight="1" x14ac:dyDescent="0.35">
      <c r="A3835" s="122" t="str">
        <f>'SOW Units'!B369</f>
        <v>18-37.</v>
      </c>
      <c r="B3835" s="542" t="str">
        <f>IF('SOW Units'!C369="","",'SOW Units'!C369)</f>
        <v>Carbon Off Gas Treatment - Add On - Large - Short Term ≤ 6 mos.</v>
      </c>
      <c r="C3835" s="543"/>
      <c r="D3835" s="57" t="str">
        <f>IF('SOW Units'!E369="","",'SOW Units'!E369)</f>
        <v>Per Month</v>
      </c>
      <c r="E3835" s="82">
        <f>'SOW Units'!P369</f>
        <v>0</v>
      </c>
      <c r="F3835" s="34">
        <f>'SOW Units'!G369</f>
        <v>1670</v>
      </c>
      <c r="G3835" s="244">
        <f t="shared" si="851"/>
        <v>0</v>
      </c>
      <c r="H3835" s="85">
        <v>0</v>
      </c>
      <c r="I3835" s="360">
        <f t="shared" si="852"/>
        <v>0</v>
      </c>
      <c r="J3835" s="89">
        <v>0</v>
      </c>
      <c r="K3835" s="244">
        <f t="shared" si="853"/>
        <v>0</v>
      </c>
      <c r="L3835" s="93">
        <f t="shared" si="854"/>
        <v>0</v>
      </c>
      <c r="M3835" s="375">
        <f t="shared" si="855"/>
        <v>0</v>
      </c>
      <c r="N3835" s="225" t="b">
        <f t="shared" si="846"/>
        <v>0</v>
      </c>
      <c r="O3835" s="45"/>
      <c r="P3835" s="45"/>
      <c r="Q3835" s="45"/>
      <c r="R3835" s="45"/>
    </row>
    <row r="3836" spans="1:18" s="8" customFormat="1" ht="16.5" hidden="1" customHeight="1" x14ac:dyDescent="0.35">
      <c r="A3836" s="122" t="str">
        <f>'SOW Units'!B370</f>
        <v>18-38.</v>
      </c>
      <c r="B3836" s="542" t="str">
        <f>IF('SOW Units'!C370="","",'SOW Units'!C370)</f>
        <v>Carbon Off Gas Treatment - Add On - Small- Long Term &gt; 6 mos.</v>
      </c>
      <c r="C3836" s="543"/>
      <c r="D3836" s="57" t="str">
        <f>IF('SOW Units'!E370="","",'SOW Units'!E370)</f>
        <v>Per Month</v>
      </c>
      <c r="E3836" s="82">
        <f>'SOW Units'!P370</f>
        <v>0</v>
      </c>
      <c r="F3836" s="34">
        <f>'SOW Units'!G370</f>
        <v>315</v>
      </c>
      <c r="G3836" s="244">
        <f t="shared" si="851"/>
        <v>0</v>
      </c>
      <c r="H3836" s="85">
        <v>0</v>
      </c>
      <c r="I3836" s="360">
        <f t="shared" si="852"/>
        <v>0</v>
      </c>
      <c r="J3836" s="89">
        <v>0</v>
      </c>
      <c r="K3836" s="244">
        <f t="shared" si="853"/>
        <v>0</v>
      </c>
      <c r="L3836" s="93">
        <f t="shared" si="854"/>
        <v>0</v>
      </c>
      <c r="M3836" s="375">
        <f t="shared" si="855"/>
        <v>0</v>
      </c>
      <c r="N3836" s="225" t="b">
        <f t="shared" si="846"/>
        <v>0</v>
      </c>
      <c r="O3836" s="36"/>
      <c r="P3836" s="36"/>
      <c r="Q3836" s="36"/>
      <c r="R3836" s="36"/>
    </row>
    <row r="3837" spans="1:18" s="8" customFormat="1" ht="16.5" hidden="1" customHeight="1" x14ac:dyDescent="0.35">
      <c r="A3837" s="122" t="str">
        <f>'SOW Units'!B371</f>
        <v>18-39.</v>
      </c>
      <c r="B3837" s="542" t="str">
        <f>IF('SOW Units'!C371="","",'SOW Units'!C371)</f>
        <v>Carbon Off Gas Treatment - Add On - Medium - Long Term &gt; 6 mos.</v>
      </c>
      <c r="C3837" s="543"/>
      <c r="D3837" s="57" t="str">
        <f>IF('SOW Units'!E371="","",'SOW Units'!E371)</f>
        <v>Per Month</v>
      </c>
      <c r="E3837" s="82">
        <f>'SOW Units'!P371</f>
        <v>0</v>
      </c>
      <c r="F3837" s="34">
        <f>'SOW Units'!G371</f>
        <v>315</v>
      </c>
      <c r="G3837" s="244">
        <f t="shared" si="851"/>
        <v>0</v>
      </c>
      <c r="H3837" s="85">
        <v>0</v>
      </c>
      <c r="I3837" s="360">
        <f t="shared" si="852"/>
        <v>0</v>
      </c>
      <c r="J3837" s="89">
        <v>0</v>
      </c>
      <c r="K3837" s="244">
        <f t="shared" si="853"/>
        <v>0</v>
      </c>
      <c r="L3837" s="93">
        <f t="shared" si="854"/>
        <v>0</v>
      </c>
      <c r="M3837" s="375">
        <f t="shared" si="855"/>
        <v>0</v>
      </c>
      <c r="N3837" s="225" t="b">
        <f t="shared" si="846"/>
        <v>0</v>
      </c>
      <c r="O3837" s="36"/>
      <c r="P3837" s="36"/>
      <c r="Q3837" s="36"/>
      <c r="R3837" s="36"/>
    </row>
    <row r="3838" spans="1:18" s="8" customFormat="1" ht="16.5" hidden="1" customHeight="1" x14ac:dyDescent="0.35">
      <c r="A3838" s="122" t="str">
        <f>'SOW Units'!B372</f>
        <v>18-40.</v>
      </c>
      <c r="B3838" s="542" t="str">
        <f>IF('SOW Units'!C372="","",'SOW Units'!C372)</f>
        <v xml:space="preserve">Carbon Off Gas Treatment - Add On - Large - Long Term &gt; 6 mos. </v>
      </c>
      <c r="C3838" s="543"/>
      <c r="D3838" s="57" t="str">
        <f>IF('SOW Units'!E372="","",'SOW Units'!E372)</f>
        <v>Per Month</v>
      </c>
      <c r="E3838" s="82">
        <f>'SOW Units'!P372</f>
        <v>0</v>
      </c>
      <c r="F3838" s="34">
        <f>'SOW Units'!G372</f>
        <v>420</v>
      </c>
      <c r="G3838" s="244">
        <f t="shared" si="851"/>
        <v>0</v>
      </c>
      <c r="H3838" s="85">
        <v>0</v>
      </c>
      <c r="I3838" s="360">
        <f t="shared" si="852"/>
        <v>0</v>
      </c>
      <c r="J3838" s="89">
        <v>0</v>
      </c>
      <c r="K3838" s="244">
        <f t="shared" si="853"/>
        <v>0</v>
      </c>
      <c r="L3838" s="93">
        <f t="shared" si="854"/>
        <v>0</v>
      </c>
      <c r="M3838" s="375">
        <f t="shared" si="855"/>
        <v>0</v>
      </c>
      <c r="N3838" s="225" t="b">
        <f t="shared" si="846"/>
        <v>0</v>
      </c>
      <c r="O3838" s="36"/>
      <c r="P3838" s="36"/>
      <c r="Q3838" s="36"/>
      <c r="R3838" s="36"/>
    </row>
    <row r="3839" spans="1:18" s="8" customFormat="1" ht="16.5" hidden="1" customHeight="1" x14ac:dyDescent="0.35">
      <c r="A3839" s="122" t="str">
        <f>'SOW Units'!B373</f>
        <v>18-41.</v>
      </c>
      <c r="B3839" s="542" t="str">
        <f>IF('SOW Units'!C373="","",'SOW Units'!C373)</f>
        <v>Thermox/Catox Off Gas Treatment - Add On - Small - Short Term ≤ 6 mos.</v>
      </c>
      <c r="C3839" s="543"/>
      <c r="D3839" s="57" t="str">
        <f>IF('SOW Units'!E373="","",'SOW Units'!E373)</f>
        <v>Per Month</v>
      </c>
      <c r="E3839" s="82">
        <f>'SOW Units'!P373</f>
        <v>0</v>
      </c>
      <c r="F3839" s="34">
        <f>'SOW Units'!G373</f>
        <v>2730</v>
      </c>
      <c r="G3839" s="244">
        <f t="shared" si="851"/>
        <v>0</v>
      </c>
      <c r="H3839" s="85">
        <v>0</v>
      </c>
      <c r="I3839" s="360">
        <f t="shared" si="852"/>
        <v>0</v>
      </c>
      <c r="J3839" s="89">
        <v>0</v>
      </c>
      <c r="K3839" s="244">
        <f t="shared" si="853"/>
        <v>0</v>
      </c>
      <c r="L3839" s="93">
        <f t="shared" si="854"/>
        <v>0</v>
      </c>
      <c r="M3839" s="375">
        <f t="shared" si="855"/>
        <v>0</v>
      </c>
      <c r="N3839" s="225" t="b">
        <f t="shared" si="846"/>
        <v>0</v>
      </c>
      <c r="O3839" s="36"/>
      <c r="P3839" s="36"/>
      <c r="Q3839" s="36"/>
      <c r="R3839" s="36"/>
    </row>
    <row r="3840" spans="1:18" s="8" customFormat="1" ht="16.5" hidden="1" customHeight="1" x14ac:dyDescent="0.35">
      <c r="A3840" s="122" t="str">
        <f>'SOW Units'!B374</f>
        <v>18-42.</v>
      </c>
      <c r="B3840" s="542" t="str">
        <f>IF('SOW Units'!C374="","",'SOW Units'!C374)</f>
        <v>Thermox/Catox Off Gas Treatment - Add On - Medium - Short Term ≤ 6 mos.</v>
      </c>
      <c r="C3840" s="543"/>
      <c r="D3840" s="57" t="str">
        <f>IF('SOW Units'!E374="","",'SOW Units'!E374)</f>
        <v>Per Month</v>
      </c>
      <c r="E3840" s="82">
        <f>'SOW Units'!P374</f>
        <v>0</v>
      </c>
      <c r="F3840" s="34">
        <f>'SOW Units'!G374</f>
        <v>2940</v>
      </c>
      <c r="G3840" s="244">
        <f t="shared" si="851"/>
        <v>0</v>
      </c>
      <c r="H3840" s="85">
        <v>0</v>
      </c>
      <c r="I3840" s="360">
        <f t="shared" si="852"/>
        <v>0</v>
      </c>
      <c r="J3840" s="89">
        <v>0</v>
      </c>
      <c r="K3840" s="244">
        <f t="shared" si="853"/>
        <v>0</v>
      </c>
      <c r="L3840" s="93">
        <f t="shared" si="854"/>
        <v>0</v>
      </c>
      <c r="M3840" s="375">
        <f t="shared" si="855"/>
        <v>0</v>
      </c>
      <c r="N3840" s="225" t="b">
        <f t="shared" si="846"/>
        <v>0</v>
      </c>
      <c r="O3840" s="36"/>
      <c r="P3840" s="36"/>
      <c r="Q3840" s="36"/>
      <c r="R3840" s="36"/>
    </row>
    <row r="3841" spans="1:18" s="8" customFormat="1" ht="16.5" hidden="1" customHeight="1" x14ac:dyDescent="0.35">
      <c r="A3841" s="122" t="str">
        <f>'SOW Units'!B375</f>
        <v>18-43.</v>
      </c>
      <c r="B3841" s="542" t="str">
        <f>IF('SOW Units'!C375="","",'SOW Units'!C375)</f>
        <v>Thermox/Catox Off Gas Treatment - Add On - Large - Short Term ≤ 6 mos.</v>
      </c>
      <c r="C3841" s="543"/>
      <c r="D3841" s="57" t="str">
        <f>IF('SOW Units'!E375="","",'SOW Units'!E375)</f>
        <v>Per Month</v>
      </c>
      <c r="E3841" s="82">
        <f>'SOW Units'!P375</f>
        <v>0</v>
      </c>
      <c r="F3841" s="34">
        <f>'SOW Units'!G375</f>
        <v>4200</v>
      </c>
      <c r="G3841" s="244">
        <f t="shared" si="851"/>
        <v>0</v>
      </c>
      <c r="H3841" s="85">
        <v>0</v>
      </c>
      <c r="I3841" s="360">
        <f t="shared" si="852"/>
        <v>0</v>
      </c>
      <c r="J3841" s="89">
        <v>0</v>
      </c>
      <c r="K3841" s="244">
        <f t="shared" si="853"/>
        <v>0</v>
      </c>
      <c r="L3841" s="93">
        <f t="shared" si="854"/>
        <v>0</v>
      </c>
      <c r="M3841" s="375">
        <f t="shared" si="855"/>
        <v>0</v>
      </c>
      <c r="N3841" s="225" t="b">
        <f t="shared" si="846"/>
        <v>0</v>
      </c>
      <c r="O3841" s="36"/>
      <c r="P3841" s="36"/>
      <c r="Q3841" s="36"/>
      <c r="R3841" s="36"/>
    </row>
    <row r="3842" spans="1:18" s="8" customFormat="1" ht="16.5" hidden="1" customHeight="1" x14ac:dyDescent="0.35">
      <c r="A3842" s="122" t="str">
        <f>'SOW Units'!B376</f>
        <v>18-44.</v>
      </c>
      <c r="B3842" s="542" t="str">
        <f>IF('SOW Units'!C376="","",'SOW Units'!C376)</f>
        <v xml:space="preserve">Thermox/Catox Off Gas Treatment - Add On - Small - Long Term &gt; 6 mos. </v>
      </c>
      <c r="C3842" s="543"/>
      <c r="D3842" s="57" t="str">
        <f>IF('SOW Units'!E376="","",'SOW Units'!E376)</f>
        <v>Per Month</v>
      </c>
      <c r="E3842" s="82">
        <f>'SOW Units'!P376</f>
        <v>0</v>
      </c>
      <c r="F3842" s="34">
        <f>'SOW Units'!G376</f>
        <v>3150</v>
      </c>
      <c r="G3842" s="244">
        <f t="shared" si="851"/>
        <v>0</v>
      </c>
      <c r="H3842" s="85">
        <v>0</v>
      </c>
      <c r="I3842" s="360">
        <f t="shared" si="852"/>
        <v>0</v>
      </c>
      <c r="J3842" s="89">
        <v>0</v>
      </c>
      <c r="K3842" s="244">
        <f t="shared" si="853"/>
        <v>0</v>
      </c>
      <c r="L3842" s="93">
        <f t="shared" si="854"/>
        <v>0</v>
      </c>
      <c r="M3842" s="375">
        <f t="shared" si="855"/>
        <v>0</v>
      </c>
      <c r="N3842" s="225" t="b">
        <f t="shared" si="846"/>
        <v>0</v>
      </c>
      <c r="O3842" s="36"/>
      <c r="P3842" s="36"/>
      <c r="Q3842" s="36"/>
      <c r="R3842" s="36"/>
    </row>
    <row r="3843" spans="1:18" s="8" customFormat="1" ht="16.5" hidden="1" customHeight="1" x14ac:dyDescent="0.35">
      <c r="A3843" s="122" t="str">
        <f>'SOW Units'!B377</f>
        <v>18-45.</v>
      </c>
      <c r="B3843" s="542" t="str">
        <f>IF('SOW Units'!C377="","",'SOW Units'!C377)</f>
        <v xml:space="preserve">Thermox/Catox Off Gas Treatment - Add On - Medium - Long Term &gt; 6 mos. </v>
      </c>
      <c r="C3843" s="543"/>
      <c r="D3843" s="57" t="str">
        <f>IF('SOW Units'!E377="","",'SOW Units'!E377)</f>
        <v>Per Month</v>
      </c>
      <c r="E3843" s="82">
        <f>'SOW Units'!P377</f>
        <v>0</v>
      </c>
      <c r="F3843" s="34">
        <f>'SOW Units'!G377</f>
        <v>4200</v>
      </c>
      <c r="G3843" s="244">
        <f t="shared" si="851"/>
        <v>0</v>
      </c>
      <c r="H3843" s="85">
        <v>0</v>
      </c>
      <c r="I3843" s="360">
        <f t="shared" si="852"/>
        <v>0</v>
      </c>
      <c r="J3843" s="89">
        <v>0</v>
      </c>
      <c r="K3843" s="244">
        <f t="shared" si="853"/>
        <v>0</v>
      </c>
      <c r="L3843" s="93">
        <f t="shared" si="854"/>
        <v>0</v>
      </c>
      <c r="M3843" s="375">
        <f t="shared" si="855"/>
        <v>0</v>
      </c>
      <c r="N3843" s="225" t="b">
        <f t="shared" ref="N3843:N3980" si="856">IF(E3843&gt;0,TRUE,FALSE)</f>
        <v>0</v>
      </c>
      <c r="O3843" s="36"/>
      <c r="P3843" s="36"/>
      <c r="Q3843" s="36"/>
      <c r="R3843" s="36"/>
    </row>
    <row r="3844" spans="1:18" s="8" customFormat="1" ht="16.5" hidden="1" customHeight="1" x14ac:dyDescent="0.35">
      <c r="A3844" s="122" t="str">
        <f>'SOW Units'!B378</f>
        <v>18-46.</v>
      </c>
      <c r="B3844" s="542" t="str">
        <f>IF('SOW Units'!C378="","",'SOW Units'!C378)</f>
        <v xml:space="preserve">Thermox/Catox Off Gas Treatment - Add On - Large - Long Term &gt; 6 mos. </v>
      </c>
      <c r="C3844" s="543"/>
      <c r="D3844" s="57" t="str">
        <f>IF('SOW Units'!E378="","",'SOW Units'!E378)</f>
        <v>Per Month</v>
      </c>
      <c r="E3844" s="82">
        <f>'SOW Units'!P378</f>
        <v>0</v>
      </c>
      <c r="F3844" s="34">
        <f>'SOW Units'!G378</f>
        <v>4830</v>
      </c>
      <c r="G3844" s="244">
        <f t="shared" si="851"/>
        <v>0</v>
      </c>
      <c r="H3844" s="85">
        <v>0</v>
      </c>
      <c r="I3844" s="360">
        <f t="shared" si="852"/>
        <v>0</v>
      </c>
      <c r="J3844" s="89">
        <v>0</v>
      </c>
      <c r="K3844" s="244">
        <f t="shared" si="853"/>
        <v>0</v>
      </c>
      <c r="L3844" s="93">
        <f t="shared" si="854"/>
        <v>0</v>
      </c>
      <c r="M3844" s="375">
        <f t="shared" si="855"/>
        <v>0</v>
      </c>
      <c r="N3844" s="225" t="b">
        <f t="shared" si="856"/>
        <v>0</v>
      </c>
      <c r="O3844" s="36"/>
      <c r="P3844" s="36"/>
      <c r="Q3844" s="36"/>
      <c r="R3844" s="36"/>
    </row>
    <row r="3845" spans="1:18" s="8" customFormat="1" ht="16.5" hidden="1" customHeight="1" x14ac:dyDescent="0.35">
      <c r="A3845" s="122" t="str">
        <f>'SOW Units'!B379</f>
        <v>18-47.</v>
      </c>
      <c r="B3845" s="542" t="str">
        <f>IF('SOW Units'!C379="","",'SOW Units'!C379)</f>
        <v>Soil Vapor Extraction (SVE) System - Small - Short Term ≤ 6 Months</v>
      </c>
      <c r="C3845" s="543"/>
      <c r="D3845" s="57" t="str">
        <f>IF('SOW Units'!E379="","",'SOW Units'!E379)</f>
        <v>Per Month</v>
      </c>
      <c r="E3845" s="82">
        <f>'SOW Units'!P379</f>
        <v>0</v>
      </c>
      <c r="F3845" s="34">
        <f>'SOW Units'!G379</f>
        <v>3056.13</v>
      </c>
      <c r="G3845" s="244">
        <f t="shared" si="851"/>
        <v>0</v>
      </c>
      <c r="H3845" s="85">
        <v>0</v>
      </c>
      <c r="I3845" s="360">
        <f t="shared" si="852"/>
        <v>0</v>
      </c>
      <c r="J3845" s="89">
        <v>0</v>
      </c>
      <c r="K3845" s="244">
        <f t="shared" si="853"/>
        <v>0</v>
      </c>
      <c r="L3845" s="93">
        <f t="shared" si="854"/>
        <v>0</v>
      </c>
      <c r="M3845" s="375">
        <f t="shared" si="855"/>
        <v>0</v>
      </c>
      <c r="N3845" s="225" t="b">
        <f t="shared" si="856"/>
        <v>0</v>
      </c>
      <c r="O3845" s="36"/>
      <c r="P3845" s="36"/>
      <c r="Q3845" s="36"/>
      <c r="R3845" s="36"/>
    </row>
    <row r="3846" spans="1:18" s="8" customFormat="1" ht="16.5" hidden="1" customHeight="1" x14ac:dyDescent="0.35">
      <c r="A3846" s="122" t="str">
        <f>'SOW Units'!B380</f>
        <v>18.48.</v>
      </c>
      <c r="B3846" s="542" t="str">
        <f>IF('SOW Units'!C380="","",'SOW Units'!C380)</f>
        <v>Soil Vapor Extraction (SVE) System - Small - Long Term &gt; 6 Months</v>
      </c>
      <c r="C3846" s="543"/>
      <c r="D3846" s="57" t="str">
        <f>IF('SOW Units'!E380="","",'SOW Units'!E380)</f>
        <v>Per Month</v>
      </c>
      <c r="E3846" s="82">
        <f>'SOW Units'!P380</f>
        <v>0</v>
      </c>
      <c r="F3846" s="34">
        <f>'SOW Units'!G380</f>
        <v>2928.78</v>
      </c>
      <c r="G3846" s="244">
        <f t="shared" si="851"/>
        <v>0</v>
      </c>
      <c r="H3846" s="85">
        <v>0</v>
      </c>
      <c r="I3846" s="360">
        <f t="shared" si="852"/>
        <v>0</v>
      </c>
      <c r="J3846" s="89">
        <v>0</v>
      </c>
      <c r="K3846" s="244">
        <f t="shared" si="853"/>
        <v>0</v>
      </c>
      <c r="L3846" s="93">
        <f t="shared" si="854"/>
        <v>0</v>
      </c>
      <c r="M3846" s="375">
        <f t="shared" si="855"/>
        <v>0</v>
      </c>
      <c r="N3846" s="225" t="b">
        <f t="shared" si="856"/>
        <v>0</v>
      </c>
      <c r="O3846" s="36"/>
      <c r="P3846" s="36"/>
      <c r="Q3846" s="36"/>
      <c r="R3846" s="36"/>
    </row>
    <row r="3847" spans="1:18" s="8" customFormat="1" ht="16.5" hidden="1" customHeight="1" x14ac:dyDescent="0.35">
      <c r="A3847" s="122" t="str">
        <f>'SOW Units'!B381</f>
        <v>18-49.</v>
      </c>
      <c r="B3847" s="542" t="str">
        <f>IF('SOW Units'!C381="","",'SOW Units'!C381)</f>
        <v>Soil Vapor Extraction (SVE) System - Medium - Short Term ≤ 6 Months</v>
      </c>
      <c r="C3847" s="543"/>
      <c r="D3847" s="57" t="str">
        <f>IF('SOW Units'!E381="","",'SOW Units'!E381)</f>
        <v>Per Month</v>
      </c>
      <c r="E3847" s="82">
        <f>'SOW Units'!P381</f>
        <v>0</v>
      </c>
      <c r="F3847" s="34">
        <f>'SOW Units'!G381</f>
        <v>3565.48</v>
      </c>
      <c r="G3847" s="244">
        <f t="shared" si="851"/>
        <v>0</v>
      </c>
      <c r="H3847" s="85">
        <v>0</v>
      </c>
      <c r="I3847" s="360">
        <f t="shared" si="852"/>
        <v>0</v>
      </c>
      <c r="J3847" s="89">
        <v>0</v>
      </c>
      <c r="K3847" s="244">
        <f t="shared" si="853"/>
        <v>0</v>
      </c>
      <c r="L3847" s="93">
        <f t="shared" si="854"/>
        <v>0</v>
      </c>
      <c r="M3847" s="375">
        <f t="shared" si="855"/>
        <v>0</v>
      </c>
      <c r="N3847" s="225" t="b">
        <f t="shared" si="856"/>
        <v>0</v>
      </c>
      <c r="O3847" s="36"/>
      <c r="P3847" s="36"/>
      <c r="Q3847" s="36"/>
      <c r="R3847" s="36"/>
    </row>
    <row r="3848" spans="1:18" s="8" customFormat="1" ht="16.5" hidden="1" customHeight="1" x14ac:dyDescent="0.35">
      <c r="A3848" s="122" t="str">
        <f>'SOW Units'!B382</f>
        <v>18-50.</v>
      </c>
      <c r="B3848" s="542" t="str">
        <f>IF('SOW Units'!C382="","",'SOW Units'!C382)</f>
        <v>Soil Vapor Extraction (SVE) System - Medium - Long Term &gt; 6 Months</v>
      </c>
      <c r="C3848" s="543"/>
      <c r="D3848" s="57" t="str">
        <f>IF('SOW Units'!E382="","",'SOW Units'!E382)</f>
        <v>Per Month</v>
      </c>
      <c r="E3848" s="82">
        <f>'SOW Units'!P382</f>
        <v>0</v>
      </c>
      <c r="F3848" s="34">
        <f>'SOW Units'!G382</f>
        <v>3438.14</v>
      </c>
      <c r="G3848" s="244">
        <f t="shared" si="851"/>
        <v>0</v>
      </c>
      <c r="H3848" s="85">
        <v>0</v>
      </c>
      <c r="I3848" s="360">
        <f t="shared" si="852"/>
        <v>0</v>
      </c>
      <c r="J3848" s="89">
        <v>0</v>
      </c>
      <c r="K3848" s="244">
        <f t="shared" si="853"/>
        <v>0</v>
      </c>
      <c r="L3848" s="93">
        <f t="shared" si="854"/>
        <v>0</v>
      </c>
      <c r="M3848" s="375">
        <f t="shared" si="855"/>
        <v>0</v>
      </c>
      <c r="N3848" s="225" t="b">
        <f t="shared" si="856"/>
        <v>0</v>
      </c>
      <c r="O3848" s="36"/>
      <c r="P3848" s="36"/>
      <c r="Q3848" s="36"/>
      <c r="R3848" s="36"/>
    </row>
    <row r="3849" spans="1:18" s="8" customFormat="1" ht="16.5" hidden="1" customHeight="1" x14ac:dyDescent="0.35">
      <c r="A3849" s="122" t="str">
        <f>'SOW Units'!B383</f>
        <v>18-51.</v>
      </c>
      <c r="B3849" s="542" t="str">
        <f>IF('SOW Units'!C383="","",'SOW Units'!C383)</f>
        <v>Soil Vapor Extraction (SVE) System - Large - Short Term ≤ 6 Months</v>
      </c>
      <c r="C3849" s="543"/>
      <c r="D3849" s="57" t="str">
        <f>IF('SOW Units'!E383="","",'SOW Units'!E383)</f>
        <v>Per Month</v>
      </c>
      <c r="E3849" s="82">
        <f>'SOW Units'!P383</f>
        <v>0</v>
      </c>
      <c r="F3849" s="34">
        <f>'SOW Units'!G383</f>
        <v>7137.9</v>
      </c>
      <c r="G3849" s="244">
        <f t="shared" si="851"/>
        <v>0</v>
      </c>
      <c r="H3849" s="85">
        <v>0</v>
      </c>
      <c r="I3849" s="360">
        <f t="shared" si="852"/>
        <v>0</v>
      </c>
      <c r="J3849" s="89">
        <v>0</v>
      </c>
      <c r="K3849" s="244">
        <f t="shared" si="853"/>
        <v>0</v>
      </c>
      <c r="L3849" s="93">
        <f t="shared" si="854"/>
        <v>0</v>
      </c>
      <c r="M3849" s="375">
        <f t="shared" si="855"/>
        <v>0</v>
      </c>
      <c r="N3849" s="225" t="b">
        <f t="shared" si="856"/>
        <v>0</v>
      </c>
      <c r="O3849" s="36"/>
      <c r="P3849" s="36"/>
      <c r="Q3849" s="36"/>
      <c r="R3849" s="36"/>
    </row>
    <row r="3850" spans="1:18" s="8" customFormat="1" ht="16.5" hidden="1" customHeight="1" x14ac:dyDescent="0.35">
      <c r="A3850" s="122" t="str">
        <f>'SOW Units'!B384</f>
        <v>18-52.</v>
      </c>
      <c r="B3850" s="542" t="str">
        <f>IF('SOW Units'!C384="","",'SOW Units'!C384)</f>
        <v>Soil Vapor Extraction (SVE) System - Large - Long Term &gt; 6 Months</v>
      </c>
      <c r="C3850" s="543"/>
      <c r="D3850" s="57" t="str">
        <f>IF('SOW Units'!E384="","",'SOW Units'!E384)</f>
        <v>Per Month</v>
      </c>
      <c r="E3850" s="82">
        <f>'SOW Units'!P384</f>
        <v>0</v>
      </c>
      <c r="F3850" s="34">
        <f>'SOW Units'!G384</f>
        <v>6600</v>
      </c>
      <c r="G3850" s="244">
        <f t="shared" si="851"/>
        <v>0</v>
      </c>
      <c r="H3850" s="85">
        <v>0</v>
      </c>
      <c r="I3850" s="360">
        <f t="shared" si="852"/>
        <v>0</v>
      </c>
      <c r="J3850" s="89">
        <v>0</v>
      </c>
      <c r="K3850" s="244">
        <f t="shared" si="853"/>
        <v>0</v>
      </c>
      <c r="L3850" s="93">
        <f t="shared" si="854"/>
        <v>0</v>
      </c>
      <c r="M3850" s="375">
        <f t="shared" si="855"/>
        <v>0</v>
      </c>
      <c r="N3850" s="225" t="b">
        <f t="shared" si="856"/>
        <v>0</v>
      </c>
      <c r="O3850" s="36"/>
      <c r="P3850" s="36"/>
      <c r="Q3850" s="36"/>
      <c r="R3850" s="36"/>
    </row>
    <row r="3851" spans="1:18" s="8" customFormat="1" ht="16.5" hidden="1" customHeight="1" x14ac:dyDescent="0.35">
      <c r="A3851" s="122" t="str">
        <f>'SOW Units'!B385</f>
        <v>18-53.</v>
      </c>
      <c r="B3851" s="542" t="str">
        <f>IF('SOW Units'!C385="","",'SOW Units'!C385)</f>
        <v>Air Sparge/Multphase Extraction (AS/MPE) System - Small - Short Term ≤ 6 Months</v>
      </c>
      <c r="C3851" s="543"/>
      <c r="D3851" s="57" t="str">
        <f>IF('SOW Units'!E385="","",'SOW Units'!E385)</f>
        <v>Per Month</v>
      </c>
      <c r="E3851" s="82">
        <f>'SOW Units'!P385</f>
        <v>0</v>
      </c>
      <c r="F3851" s="34">
        <f>'SOW Units'!G385</f>
        <v>6006</v>
      </c>
      <c r="G3851" s="244">
        <f t="shared" si="851"/>
        <v>0</v>
      </c>
      <c r="H3851" s="85">
        <v>0</v>
      </c>
      <c r="I3851" s="360">
        <f t="shared" si="852"/>
        <v>0</v>
      </c>
      <c r="J3851" s="89">
        <v>0</v>
      </c>
      <c r="K3851" s="244">
        <f t="shared" si="853"/>
        <v>0</v>
      </c>
      <c r="L3851" s="93">
        <f t="shared" si="854"/>
        <v>0</v>
      </c>
      <c r="M3851" s="375">
        <f t="shared" si="855"/>
        <v>0</v>
      </c>
      <c r="N3851" s="225" t="b">
        <f t="shared" si="856"/>
        <v>0</v>
      </c>
      <c r="O3851" s="36"/>
      <c r="P3851" s="36"/>
      <c r="Q3851" s="36"/>
      <c r="R3851" s="36"/>
    </row>
    <row r="3852" spans="1:18" s="8" customFormat="1" ht="16.5" hidden="1" customHeight="1" x14ac:dyDescent="0.35">
      <c r="A3852" s="122" t="str">
        <f>'SOW Units'!B386</f>
        <v>18-54.</v>
      </c>
      <c r="B3852" s="542" t="str">
        <f>IF('SOW Units'!C386="","",'SOW Units'!C386)</f>
        <v>Air Sparge/Multphase Extraction (AS/MPE) System - Small - Long Term &gt; 6 Months</v>
      </c>
      <c r="C3852" s="543"/>
      <c r="D3852" s="57" t="str">
        <f>IF('SOW Units'!E386="","",'SOW Units'!E386)</f>
        <v>Per Month</v>
      </c>
      <c r="E3852" s="82">
        <f>'SOW Units'!P386</f>
        <v>0</v>
      </c>
      <c r="F3852" s="34">
        <f>'SOW Units'!G386</f>
        <v>5544</v>
      </c>
      <c r="G3852" s="244">
        <f t="shared" si="851"/>
        <v>0</v>
      </c>
      <c r="H3852" s="85">
        <v>0</v>
      </c>
      <c r="I3852" s="360">
        <f t="shared" si="852"/>
        <v>0</v>
      </c>
      <c r="J3852" s="89">
        <v>0</v>
      </c>
      <c r="K3852" s="244">
        <f t="shared" si="853"/>
        <v>0</v>
      </c>
      <c r="L3852" s="93">
        <f t="shared" si="854"/>
        <v>0</v>
      </c>
      <c r="M3852" s="375">
        <f t="shared" si="855"/>
        <v>0</v>
      </c>
      <c r="N3852" s="225" t="b">
        <f t="shared" si="856"/>
        <v>0</v>
      </c>
      <c r="O3852" s="36"/>
      <c r="P3852" s="36"/>
      <c r="Q3852" s="36"/>
      <c r="R3852" s="36"/>
    </row>
    <row r="3853" spans="1:18" s="8" customFormat="1" ht="16.5" hidden="1" customHeight="1" x14ac:dyDescent="0.35">
      <c r="A3853" s="122" t="str">
        <f>'SOW Units'!B387</f>
        <v>18-55.</v>
      </c>
      <c r="B3853" s="542" t="str">
        <f>IF('SOW Units'!C387="","",'SOW Units'!C387)</f>
        <v>Air Sparge/Multphase Extraction (AS/MPE) System - Medium - Short Term ≤ 6 Months</v>
      </c>
      <c r="C3853" s="543"/>
      <c r="D3853" s="57" t="str">
        <f>IF('SOW Units'!E387="","",'SOW Units'!E387)</f>
        <v>Per Month</v>
      </c>
      <c r="E3853" s="82">
        <f>'SOW Units'!P387</f>
        <v>0</v>
      </c>
      <c r="F3853" s="34">
        <f>'SOW Units'!G387</f>
        <v>7161</v>
      </c>
      <c r="G3853" s="244">
        <f t="shared" si="851"/>
        <v>0</v>
      </c>
      <c r="H3853" s="85">
        <v>0</v>
      </c>
      <c r="I3853" s="360">
        <f t="shared" si="852"/>
        <v>0</v>
      </c>
      <c r="J3853" s="89">
        <v>0</v>
      </c>
      <c r="K3853" s="244">
        <f t="shared" si="853"/>
        <v>0</v>
      </c>
      <c r="L3853" s="93">
        <f t="shared" si="854"/>
        <v>0</v>
      </c>
      <c r="M3853" s="375">
        <f t="shared" si="855"/>
        <v>0</v>
      </c>
      <c r="N3853" s="225" t="b">
        <f t="shared" si="856"/>
        <v>0</v>
      </c>
      <c r="O3853" s="36"/>
      <c r="P3853" s="36"/>
      <c r="Q3853" s="36"/>
      <c r="R3853" s="36"/>
    </row>
    <row r="3854" spans="1:18" s="8" customFormat="1" ht="16.5" hidden="1" customHeight="1" x14ac:dyDescent="0.35">
      <c r="A3854" s="122" t="str">
        <f>'SOW Units'!B388</f>
        <v>18-56.</v>
      </c>
      <c r="B3854" s="542" t="str">
        <f>IF('SOW Units'!C388="","",'SOW Units'!C388)</f>
        <v>Air Sparge/Multphase Extraction (AS/MPE) System - Medium - Long Term &gt; 6 Months</v>
      </c>
      <c r="C3854" s="543"/>
      <c r="D3854" s="57" t="str">
        <f>IF('SOW Units'!E388="","",'SOW Units'!E388)</f>
        <v>Per Month</v>
      </c>
      <c r="E3854" s="82">
        <f>'SOW Units'!P388</f>
        <v>0</v>
      </c>
      <c r="F3854" s="34">
        <f>'SOW Units'!G388</f>
        <v>6814.5</v>
      </c>
      <c r="G3854" s="244">
        <f t="shared" si="851"/>
        <v>0</v>
      </c>
      <c r="H3854" s="85">
        <v>0</v>
      </c>
      <c r="I3854" s="360">
        <f t="shared" si="852"/>
        <v>0</v>
      </c>
      <c r="J3854" s="89">
        <v>0</v>
      </c>
      <c r="K3854" s="244">
        <f t="shared" si="853"/>
        <v>0</v>
      </c>
      <c r="L3854" s="93">
        <f t="shared" si="854"/>
        <v>0</v>
      </c>
      <c r="M3854" s="375">
        <f t="shared" si="855"/>
        <v>0</v>
      </c>
      <c r="N3854" s="225" t="b">
        <f t="shared" si="856"/>
        <v>0</v>
      </c>
      <c r="O3854" s="36"/>
      <c r="P3854" s="36"/>
      <c r="Q3854" s="36"/>
      <c r="R3854" s="36"/>
    </row>
    <row r="3855" spans="1:18" s="8" customFormat="1" ht="16.5" hidden="1" customHeight="1" x14ac:dyDescent="0.35">
      <c r="A3855" s="122" t="str">
        <f>'SOW Units'!B389</f>
        <v>18-57.</v>
      </c>
      <c r="B3855" s="542" t="str">
        <f>IF('SOW Units'!C389="","",'SOW Units'!C389)</f>
        <v>Air Sparge/Multphase Extraction (AS/MPE) System - Large - Short Term ≤ 6 Months</v>
      </c>
      <c r="C3855" s="543"/>
      <c r="D3855" s="57" t="str">
        <f>IF('SOW Units'!E389="","",'SOW Units'!E389)</f>
        <v>Per Month</v>
      </c>
      <c r="E3855" s="82">
        <f>'SOW Units'!P389</f>
        <v>0</v>
      </c>
      <c r="F3855" s="34">
        <f>'SOW Units'!G389</f>
        <v>9586.5</v>
      </c>
      <c r="G3855" s="244">
        <f t="shared" si="851"/>
        <v>0</v>
      </c>
      <c r="H3855" s="85">
        <v>0</v>
      </c>
      <c r="I3855" s="360">
        <f t="shared" si="852"/>
        <v>0</v>
      </c>
      <c r="J3855" s="89">
        <v>0</v>
      </c>
      <c r="K3855" s="244">
        <f t="shared" si="853"/>
        <v>0</v>
      </c>
      <c r="L3855" s="93">
        <f t="shared" si="854"/>
        <v>0</v>
      </c>
      <c r="M3855" s="375">
        <f t="shared" si="855"/>
        <v>0</v>
      </c>
      <c r="N3855" s="225" t="b">
        <f t="shared" si="856"/>
        <v>0</v>
      </c>
      <c r="O3855" s="36"/>
      <c r="P3855" s="36"/>
      <c r="Q3855" s="36"/>
      <c r="R3855" s="36"/>
    </row>
    <row r="3856" spans="1:18" s="8" customFormat="1" ht="16.5" hidden="1" customHeight="1" x14ac:dyDescent="0.35">
      <c r="A3856" s="122" t="str">
        <f>'SOW Units'!B390</f>
        <v>18-58.</v>
      </c>
      <c r="B3856" s="542" t="str">
        <f>IF('SOW Units'!C390="","",'SOW Units'!C390)</f>
        <v>Air Sparge/Multphase Extraction (AS/MPE) System - Large - Long Term &gt; 6 Months</v>
      </c>
      <c r="C3856" s="543"/>
      <c r="D3856" s="57" t="str">
        <f>IF('SOW Units'!E390="","",'SOW Units'!E390)</f>
        <v>Per Month</v>
      </c>
      <c r="E3856" s="82">
        <f>'SOW Units'!P390</f>
        <v>0</v>
      </c>
      <c r="F3856" s="34">
        <f>'SOW Units'!G390</f>
        <v>9009</v>
      </c>
      <c r="G3856" s="244">
        <f t="shared" si="851"/>
        <v>0</v>
      </c>
      <c r="H3856" s="85">
        <v>0</v>
      </c>
      <c r="I3856" s="360">
        <f t="shared" si="852"/>
        <v>0</v>
      </c>
      <c r="J3856" s="89">
        <v>0</v>
      </c>
      <c r="K3856" s="244">
        <f t="shared" si="853"/>
        <v>0</v>
      </c>
      <c r="L3856" s="93">
        <f t="shared" si="854"/>
        <v>0</v>
      </c>
      <c r="M3856" s="375">
        <f t="shared" si="855"/>
        <v>0</v>
      </c>
      <c r="N3856" s="225" t="b">
        <f t="shared" si="856"/>
        <v>0</v>
      </c>
      <c r="O3856" s="36"/>
      <c r="P3856" s="36"/>
      <c r="Q3856" s="36"/>
      <c r="R3856" s="36"/>
    </row>
    <row r="3857" spans="1:18" s="8" customFormat="1" ht="17.25" hidden="1" customHeight="1" x14ac:dyDescent="0.35">
      <c r="A3857" s="253" t="str">
        <f>'SOW Units'!B391</f>
        <v>19.</v>
      </c>
      <c r="B3857" s="560" t="str">
        <f>IF('SOW Units'!C391="","",'SOW Units'!C391)</f>
        <v>REPORTS (Excluding Professional Engineering and Professional Geology Services)</v>
      </c>
      <c r="C3857" s="561"/>
      <c r="D3857" s="206" t="str">
        <f>IF('SOW Units'!E391="","",'SOW Units'!E391)</f>
        <v/>
      </c>
      <c r="E3857" s="207"/>
      <c r="F3857" s="194"/>
      <c r="G3857" s="243"/>
      <c r="H3857" s="208"/>
      <c r="I3857" s="359"/>
      <c r="J3857" s="196"/>
      <c r="K3857" s="243"/>
      <c r="L3857" s="209"/>
      <c r="M3857" s="374"/>
      <c r="N3857" s="225" t="b">
        <f t="shared" si="856"/>
        <v>0</v>
      </c>
      <c r="O3857" s="36"/>
      <c r="P3857" s="36"/>
      <c r="Q3857" s="36"/>
      <c r="R3857" s="36"/>
    </row>
    <row r="3858" spans="1:18" s="8" customFormat="1" ht="16.5" hidden="1" customHeight="1" x14ac:dyDescent="0.35">
      <c r="A3858" s="122" t="str">
        <f>'SOW Units'!B392</f>
        <v>19-1.</v>
      </c>
      <c r="B3858" s="542" t="str">
        <f>IF('SOW Units'!C392="","",'SOW Units'!C392)</f>
        <v>Soil Source Removal Report</v>
      </c>
      <c r="C3858" s="543"/>
      <c r="D3858" s="57" t="str">
        <f>IF('SOW Units'!E392="","",'SOW Units'!E392)</f>
        <v>Per Report</v>
      </c>
      <c r="E3858" s="82">
        <f>'SOW Units'!P392</f>
        <v>0</v>
      </c>
      <c r="F3858" s="34">
        <f>'SOW Units'!G392</f>
        <v>1874.25</v>
      </c>
      <c r="G3858" s="244">
        <f t="shared" ref="G3858:G3883" si="857">$F3858*E3858</f>
        <v>0</v>
      </c>
      <c r="H3858" s="85">
        <v>0</v>
      </c>
      <c r="I3858" s="360">
        <f t="shared" ref="I3858:I3883" si="858">H3858*F3858</f>
        <v>0</v>
      </c>
      <c r="J3858" s="89">
        <v>0</v>
      </c>
      <c r="K3858" s="244">
        <f t="shared" si="853"/>
        <v>0</v>
      </c>
      <c r="L3858" s="93">
        <f t="shared" ref="L3858:L3883" si="859">E3858-H3858-J3858</f>
        <v>0</v>
      </c>
      <c r="M3858" s="375">
        <f t="shared" ref="M3858:M3883" si="860">G3858-I3858-K3858</f>
        <v>0</v>
      </c>
      <c r="N3858" s="225" t="b">
        <f t="shared" si="856"/>
        <v>0</v>
      </c>
      <c r="O3858" s="36"/>
      <c r="P3858" s="36"/>
      <c r="Q3858" s="36"/>
      <c r="R3858" s="36"/>
    </row>
    <row r="3859" spans="1:18" s="8" customFormat="1" ht="16.5" hidden="1" customHeight="1" x14ac:dyDescent="0.35">
      <c r="A3859" s="122" t="str">
        <f>'SOW Units'!B393</f>
        <v>19-3.</v>
      </c>
      <c r="B3859" s="542" t="str">
        <f>IF('SOW Units'!C393="","",'SOW Units'!C393)</f>
        <v>General Site Assessment Report</v>
      </c>
      <c r="C3859" s="543"/>
      <c r="D3859" s="57" t="str">
        <f>IF('SOW Units'!E393="","",'SOW Units'!E393)</f>
        <v>Per Report</v>
      </c>
      <c r="E3859" s="82">
        <f>'SOW Units'!P393</f>
        <v>0</v>
      </c>
      <c r="F3859" s="34">
        <f>'SOW Units'!G393</f>
        <v>3528</v>
      </c>
      <c r="G3859" s="244">
        <f t="shared" si="857"/>
        <v>0</v>
      </c>
      <c r="H3859" s="85">
        <v>0</v>
      </c>
      <c r="I3859" s="360">
        <f t="shared" si="858"/>
        <v>0</v>
      </c>
      <c r="J3859" s="89">
        <v>0</v>
      </c>
      <c r="K3859" s="244">
        <f t="shared" si="853"/>
        <v>0</v>
      </c>
      <c r="L3859" s="93">
        <f t="shared" si="859"/>
        <v>0</v>
      </c>
      <c r="M3859" s="375">
        <f t="shared" si="860"/>
        <v>0</v>
      </c>
      <c r="N3859" s="225" t="b">
        <f t="shared" si="856"/>
        <v>0</v>
      </c>
      <c r="O3859" s="36"/>
      <c r="P3859" s="36"/>
      <c r="Q3859" s="36"/>
      <c r="R3859" s="36"/>
    </row>
    <row r="3860" spans="1:18" s="8" customFormat="1" ht="16.5" hidden="1" customHeight="1" x14ac:dyDescent="0.35">
      <c r="A3860" s="122" t="str">
        <f>'SOW Units'!B394</f>
        <v>19-4.</v>
      </c>
      <c r="B3860" s="542" t="str">
        <f>IF('SOW Units'!C394="","",'SOW Units'!C394)</f>
        <v>Supplemental Site Assessment Report</v>
      </c>
      <c r="C3860" s="543"/>
      <c r="D3860" s="57" t="str">
        <f>IF('SOW Units'!E394="","",'SOW Units'!E394)</f>
        <v>Per Report</v>
      </c>
      <c r="E3860" s="82">
        <f>'SOW Units'!P394</f>
        <v>0</v>
      </c>
      <c r="F3860" s="34">
        <f>'SOW Units'!G394</f>
        <v>1458.6</v>
      </c>
      <c r="G3860" s="244">
        <f t="shared" si="857"/>
        <v>0</v>
      </c>
      <c r="H3860" s="85">
        <v>0</v>
      </c>
      <c r="I3860" s="360">
        <f t="shared" si="858"/>
        <v>0</v>
      </c>
      <c r="J3860" s="89">
        <v>0</v>
      </c>
      <c r="K3860" s="244">
        <f t="shared" si="853"/>
        <v>0</v>
      </c>
      <c r="L3860" s="93">
        <f t="shared" si="859"/>
        <v>0</v>
      </c>
      <c r="M3860" s="375">
        <f t="shared" si="860"/>
        <v>0</v>
      </c>
      <c r="N3860" s="225" t="b">
        <f t="shared" si="856"/>
        <v>0</v>
      </c>
      <c r="O3860" s="36"/>
      <c r="P3860" s="36"/>
      <c r="Q3860" s="36"/>
      <c r="R3860" s="36"/>
    </row>
    <row r="3861" spans="1:18" s="8" customFormat="1" ht="16.5" hidden="1" customHeight="1" x14ac:dyDescent="0.35">
      <c r="A3861" s="122" t="str">
        <f>'SOW Units'!B395</f>
        <v>19-5.</v>
      </c>
      <c r="B3861" s="542" t="str">
        <f>IF('SOW Units'!C395="","",'SOW Units'!C395)</f>
        <v>Receptor and Exposure Pathway Report</v>
      </c>
      <c r="C3861" s="543"/>
      <c r="D3861" s="57" t="str">
        <f>IF('SOW Units'!E395="","",'SOW Units'!E395)</f>
        <v>Per Report</v>
      </c>
      <c r="E3861" s="82">
        <f>'SOW Units'!P395</f>
        <v>0</v>
      </c>
      <c r="F3861" s="34">
        <f>'SOW Units'!G395</f>
        <v>972.4</v>
      </c>
      <c r="G3861" s="244">
        <f t="shared" si="857"/>
        <v>0</v>
      </c>
      <c r="H3861" s="85">
        <v>0</v>
      </c>
      <c r="I3861" s="360">
        <f t="shared" si="858"/>
        <v>0</v>
      </c>
      <c r="J3861" s="89">
        <v>0</v>
      </c>
      <c r="K3861" s="244">
        <f t="shared" si="853"/>
        <v>0</v>
      </c>
      <c r="L3861" s="93">
        <f t="shared" si="859"/>
        <v>0</v>
      </c>
      <c r="M3861" s="375">
        <f t="shared" si="860"/>
        <v>0</v>
      </c>
      <c r="N3861" s="225" t="b">
        <f t="shared" si="856"/>
        <v>0</v>
      </c>
      <c r="O3861" s="36"/>
      <c r="P3861" s="36"/>
      <c r="Q3861" s="36"/>
      <c r="R3861" s="36"/>
    </row>
    <row r="3862" spans="1:18" s="8" customFormat="1" ht="16.5" hidden="1" customHeight="1" x14ac:dyDescent="0.35">
      <c r="A3862" s="122" t="str">
        <f>'SOW Units'!B396</f>
        <v>19-6.</v>
      </c>
      <c r="B3862" s="542" t="str">
        <f>IF('SOW Units'!C396="","",'SOW Units'!C396)</f>
        <v>Level 2 Natural Attenuation Monitoring Plan</v>
      </c>
      <c r="C3862" s="543"/>
      <c r="D3862" s="57" t="str">
        <f>IF('SOW Units'!E396="","",'SOW Units'!E396)</f>
        <v>Per Plan</v>
      </c>
      <c r="E3862" s="82">
        <f>'SOW Units'!P396</f>
        <v>0</v>
      </c>
      <c r="F3862" s="34">
        <f>'SOW Units'!G396</f>
        <v>972.4</v>
      </c>
      <c r="G3862" s="244">
        <f t="shared" si="857"/>
        <v>0</v>
      </c>
      <c r="H3862" s="85">
        <v>0</v>
      </c>
      <c r="I3862" s="360">
        <f t="shared" si="858"/>
        <v>0</v>
      </c>
      <c r="J3862" s="89">
        <v>0</v>
      </c>
      <c r="K3862" s="244">
        <f t="shared" si="853"/>
        <v>0</v>
      </c>
      <c r="L3862" s="93">
        <f t="shared" si="859"/>
        <v>0</v>
      </c>
      <c r="M3862" s="375">
        <f t="shared" si="860"/>
        <v>0</v>
      </c>
      <c r="N3862" s="225" t="b">
        <f t="shared" si="856"/>
        <v>0</v>
      </c>
      <c r="O3862" s="36"/>
      <c r="P3862" s="36"/>
      <c r="Q3862" s="36"/>
      <c r="R3862" s="36"/>
    </row>
    <row r="3863" spans="1:18" s="8" customFormat="1" ht="16.5" hidden="1" customHeight="1" x14ac:dyDescent="0.35">
      <c r="A3863" s="122" t="str">
        <f>'SOW Units'!B397</f>
        <v>19-7.</v>
      </c>
      <c r="B3863" s="542" t="str">
        <f>IF('SOW Units'!C397="","",'SOW Units'!C397)</f>
        <v xml:space="preserve">Natural Attenuation or Post RA Monitoring Report, Quarterly or Non-Annual </v>
      </c>
      <c r="C3863" s="543"/>
      <c r="D3863" s="57" t="str">
        <f>IF('SOW Units'!E397="","",'SOW Units'!E397)</f>
        <v>Per Report</v>
      </c>
      <c r="E3863" s="82">
        <f>'SOW Units'!P397</f>
        <v>0</v>
      </c>
      <c r="F3863" s="34">
        <f>'SOW Units'!G397</f>
        <v>632.04999999999995</v>
      </c>
      <c r="G3863" s="244">
        <f t="shared" si="857"/>
        <v>0</v>
      </c>
      <c r="H3863" s="85">
        <v>0</v>
      </c>
      <c r="I3863" s="360">
        <f t="shared" si="858"/>
        <v>0</v>
      </c>
      <c r="J3863" s="89">
        <v>0</v>
      </c>
      <c r="K3863" s="244">
        <f t="shared" ref="K3863:K3926" si="861">$F3863*J3863</f>
        <v>0</v>
      </c>
      <c r="L3863" s="93">
        <f t="shared" si="859"/>
        <v>0</v>
      </c>
      <c r="M3863" s="375">
        <f t="shared" si="860"/>
        <v>0</v>
      </c>
      <c r="N3863" s="225" t="b">
        <f t="shared" si="856"/>
        <v>0</v>
      </c>
      <c r="O3863" s="36"/>
      <c r="P3863" s="36"/>
      <c r="Q3863" s="36"/>
      <c r="R3863" s="36"/>
    </row>
    <row r="3864" spans="1:18" s="8" customFormat="1" ht="16.5" hidden="1" customHeight="1" x14ac:dyDescent="0.35">
      <c r="A3864" s="122" t="str">
        <f>'SOW Units'!B398</f>
        <v>19-8.</v>
      </c>
      <c r="B3864" s="542" t="str">
        <f>IF('SOW Units'!C398="","",'SOW Units'!C398)</f>
        <v xml:space="preserve">Natural Attenuation or Post RA Monitoring Report, Annual </v>
      </c>
      <c r="C3864" s="543"/>
      <c r="D3864" s="57" t="str">
        <f>IF('SOW Units'!E398="","",'SOW Units'!E398)</f>
        <v>Per Report</v>
      </c>
      <c r="E3864" s="82">
        <f>'SOW Units'!P398</f>
        <v>0</v>
      </c>
      <c r="F3864" s="34">
        <f>'SOW Units'!G398</f>
        <v>1458.6</v>
      </c>
      <c r="G3864" s="244">
        <f t="shared" si="857"/>
        <v>0</v>
      </c>
      <c r="H3864" s="85">
        <v>0</v>
      </c>
      <c r="I3864" s="360">
        <f t="shared" si="858"/>
        <v>0</v>
      </c>
      <c r="J3864" s="89">
        <v>0</v>
      </c>
      <c r="K3864" s="244">
        <f t="shared" si="861"/>
        <v>0</v>
      </c>
      <c r="L3864" s="93">
        <f t="shared" si="859"/>
        <v>0</v>
      </c>
      <c r="M3864" s="375">
        <f t="shared" si="860"/>
        <v>0</v>
      </c>
      <c r="N3864" s="225" t="b">
        <f t="shared" si="856"/>
        <v>0</v>
      </c>
      <c r="O3864" s="36"/>
      <c r="P3864" s="36"/>
      <c r="Q3864" s="36"/>
      <c r="R3864" s="36"/>
    </row>
    <row r="3865" spans="1:18" s="8" customFormat="1" ht="16.5" hidden="1" customHeight="1" x14ac:dyDescent="0.35">
      <c r="A3865" s="122" t="str">
        <f>'SOW Units'!B399</f>
        <v>19-9.</v>
      </c>
      <c r="B3865" s="542" t="str">
        <f>IF('SOW Units'!C399="","",'SOW Units'!C399)</f>
        <v>Pilot Test Plan</v>
      </c>
      <c r="C3865" s="543"/>
      <c r="D3865" s="57" t="str">
        <f>IF('SOW Units'!E399="","",'SOW Units'!E399)</f>
        <v>Per Plan</v>
      </c>
      <c r="E3865" s="82">
        <f>'SOW Units'!P399</f>
        <v>0</v>
      </c>
      <c r="F3865" s="34">
        <f>'SOW Units'!G399</f>
        <v>862.99</v>
      </c>
      <c r="G3865" s="244">
        <f t="shared" si="857"/>
        <v>0</v>
      </c>
      <c r="H3865" s="85">
        <v>0</v>
      </c>
      <c r="I3865" s="360">
        <f t="shared" si="858"/>
        <v>0</v>
      </c>
      <c r="J3865" s="89">
        <v>0</v>
      </c>
      <c r="K3865" s="244">
        <f t="shared" si="861"/>
        <v>0</v>
      </c>
      <c r="L3865" s="93">
        <f t="shared" si="859"/>
        <v>0</v>
      </c>
      <c r="M3865" s="375">
        <f t="shared" si="860"/>
        <v>0</v>
      </c>
      <c r="N3865" s="225" t="b">
        <f t="shared" si="856"/>
        <v>0</v>
      </c>
      <c r="O3865" s="36"/>
      <c r="P3865" s="36"/>
      <c r="Q3865" s="36"/>
      <c r="R3865" s="36"/>
    </row>
    <row r="3866" spans="1:18" s="8" customFormat="1" ht="16.5" hidden="1" customHeight="1" x14ac:dyDescent="0.35">
      <c r="A3866" s="122" t="str">
        <f>'SOW Units'!B400</f>
        <v>19-10.</v>
      </c>
      <c r="B3866" s="542" t="str">
        <f>IF('SOW Units'!C400="","",'SOW Units'!C400)</f>
        <v>Pilot Test Report</v>
      </c>
      <c r="C3866" s="543"/>
      <c r="D3866" s="57" t="str">
        <f>IF('SOW Units'!E400="","",'SOW Units'!E400)</f>
        <v>Per Report</v>
      </c>
      <c r="E3866" s="82">
        <f>'SOW Units'!P400</f>
        <v>0</v>
      </c>
      <c r="F3866" s="34">
        <f>'SOW Units'!G400</f>
        <v>1519.37</v>
      </c>
      <c r="G3866" s="244">
        <f t="shared" si="857"/>
        <v>0</v>
      </c>
      <c r="H3866" s="85">
        <v>0</v>
      </c>
      <c r="I3866" s="360">
        <f t="shared" si="858"/>
        <v>0</v>
      </c>
      <c r="J3866" s="89">
        <v>0</v>
      </c>
      <c r="K3866" s="244">
        <f t="shared" si="861"/>
        <v>0</v>
      </c>
      <c r="L3866" s="93">
        <f t="shared" si="859"/>
        <v>0</v>
      </c>
      <c r="M3866" s="375">
        <f t="shared" si="860"/>
        <v>0</v>
      </c>
      <c r="N3866" s="225" t="b">
        <f t="shared" si="856"/>
        <v>0</v>
      </c>
      <c r="O3866" s="36"/>
      <c r="P3866" s="36"/>
      <c r="Q3866" s="36"/>
      <c r="R3866" s="36"/>
    </row>
    <row r="3867" spans="1:18" s="8" customFormat="1" ht="16.5" hidden="1" customHeight="1" x14ac:dyDescent="0.35">
      <c r="A3867" s="122" t="str">
        <f>'SOW Units'!B401</f>
        <v>19-11.</v>
      </c>
      <c r="B3867" s="542" t="str">
        <f>IF('SOW Units'!C401="","",'SOW Units'!C401)</f>
        <v>Level 1 Remedial Action Plan</v>
      </c>
      <c r="C3867" s="543"/>
      <c r="D3867" s="57" t="str">
        <f>IF('SOW Units'!E401="","",'SOW Units'!E401)</f>
        <v>Per Plan</v>
      </c>
      <c r="E3867" s="82">
        <f>'SOW Units'!P401</f>
        <v>0</v>
      </c>
      <c r="F3867" s="34">
        <f>'SOW Units'!G401</f>
        <v>12276.61</v>
      </c>
      <c r="G3867" s="244">
        <f t="shared" si="857"/>
        <v>0</v>
      </c>
      <c r="H3867" s="85">
        <v>0</v>
      </c>
      <c r="I3867" s="360">
        <f t="shared" si="858"/>
        <v>0</v>
      </c>
      <c r="J3867" s="89">
        <v>0</v>
      </c>
      <c r="K3867" s="244">
        <f t="shared" si="861"/>
        <v>0</v>
      </c>
      <c r="L3867" s="93">
        <f t="shared" si="859"/>
        <v>0</v>
      </c>
      <c r="M3867" s="375">
        <f t="shared" si="860"/>
        <v>0</v>
      </c>
      <c r="N3867" s="225" t="b">
        <f t="shared" si="856"/>
        <v>0</v>
      </c>
      <c r="O3867" s="36"/>
      <c r="P3867" s="36"/>
      <c r="Q3867" s="36"/>
      <c r="R3867" s="36"/>
    </row>
    <row r="3868" spans="1:18" s="8" customFormat="1" ht="16.5" hidden="1" customHeight="1" x14ac:dyDescent="0.35">
      <c r="A3868" s="122" t="str">
        <f>'SOW Units'!B402</f>
        <v>19-12.</v>
      </c>
      <c r="B3868" s="542" t="str">
        <f>IF('SOW Units'!C402="","",'SOW Units'!C402)</f>
        <v>Level 2 Remedial Action Plan</v>
      </c>
      <c r="C3868" s="543"/>
      <c r="D3868" s="57" t="str">
        <f>IF('SOW Units'!E402="","",'SOW Units'!E402)</f>
        <v>Per Plan</v>
      </c>
      <c r="E3868" s="82">
        <f>'SOW Units'!P402</f>
        <v>0</v>
      </c>
      <c r="F3868" s="34">
        <f>'SOW Units'!G402</f>
        <v>16652.43</v>
      </c>
      <c r="G3868" s="244">
        <f t="shared" si="857"/>
        <v>0</v>
      </c>
      <c r="H3868" s="85">
        <v>0</v>
      </c>
      <c r="I3868" s="360">
        <f t="shared" si="858"/>
        <v>0</v>
      </c>
      <c r="J3868" s="89">
        <v>0</v>
      </c>
      <c r="K3868" s="244">
        <f t="shared" si="861"/>
        <v>0</v>
      </c>
      <c r="L3868" s="93">
        <f t="shared" si="859"/>
        <v>0</v>
      </c>
      <c r="M3868" s="375">
        <f t="shared" si="860"/>
        <v>0</v>
      </c>
      <c r="N3868" s="225" t="b">
        <f t="shared" si="856"/>
        <v>0</v>
      </c>
      <c r="O3868" s="36"/>
      <c r="P3868" s="36"/>
      <c r="Q3868" s="36"/>
      <c r="R3868" s="36"/>
    </row>
    <row r="3869" spans="1:18" s="8" customFormat="1" ht="16.5" hidden="1" customHeight="1" x14ac:dyDescent="0.35">
      <c r="A3869" s="122" t="str">
        <f>'SOW Units'!B403</f>
        <v>19-13.</v>
      </c>
      <c r="B3869" s="542" t="str">
        <f>IF('SOW Units'!C403="","",'SOW Units'!C403)</f>
        <v>Level 1 Limited Scope Remedial Action Plan or RAP Modification Plan</v>
      </c>
      <c r="C3869" s="543"/>
      <c r="D3869" s="57" t="str">
        <f>IF('SOW Units'!E403="","",'SOW Units'!E403)</f>
        <v>Per Plan</v>
      </c>
      <c r="E3869" s="82">
        <f>'SOW Units'!P403</f>
        <v>0</v>
      </c>
      <c r="F3869" s="34">
        <f>'SOW Units'!G403</f>
        <v>1701.7</v>
      </c>
      <c r="G3869" s="244">
        <f t="shared" si="857"/>
        <v>0</v>
      </c>
      <c r="H3869" s="85">
        <v>0</v>
      </c>
      <c r="I3869" s="360">
        <f t="shared" si="858"/>
        <v>0</v>
      </c>
      <c r="J3869" s="89">
        <v>0</v>
      </c>
      <c r="K3869" s="244">
        <f t="shared" si="861"/>
        <v>0</v>
      </c>
      <c r="L3869" s="93">
        <f t="shared" si="859"/>
        <v>0</v>
      </c>
      <c r="M3869" s="375">
        <f t="shared" si="860"/>
        <v>0</v>
      </c>
      <c r="N3869" s="225" t="b">
        <f t="shared" si="856"/>
        <v>0</v>
      </c>
      <c r="O3869" s="36"/>
      <c r="P3869" s="36"/>
      <c r="Q3869" s="36"/>
      <c r="R3869" s="36"/>
    </row>
    <row r="3870" spans="1:18" s="8" customFormat="1" ht="16.5" hidden="1" customHeight="1" x14ac:dyDescent="0.35">
      <c r="A3870" s="122" t="str">
        <f>'SOW Units'!B404</f>
        <v>19-14.</v>
      </c>
      <c r="B3870" s="542" t="str">
        <f>IF('SOW Units'!C404="","",'SOW Units'!C404)</f>
        <v>Level 2 Limited Scope Remedial Action Plan or RAP Modification Plan</v>
      </c>
      <c r="C3870" s="543"/>
      <c r="D3870" s="57" t="str">
        <f>IF('SOW Units'!E404="","",'SOW Units'!E404)</f>
        <v>Per Plan</v>
      </c>
      <c r="E3870" s="82">
        <f>'SOW Units'!P404</f>
        <v>0</v>
      </c>
      <c r="F3870" s="34">
        <f>'SOW Units'!G404</f>
        <v>3038.76</v>
      </c>
      <c r="G3870" s="244">
        <f t="shared" si="857"/>
        <v>0</v>
      </c>
      <c r="H3870" s="85">
        <v>0</v>
      </c>
      <c r="I3870" s="360">
        <f t="shared" si="858"/>
        <v>0</v>
      </c>
      <c r="J3870" s="89">
        <v>0</v>
      </c>
      <c r="K3870" s="244">
        <f t="shared" si="861"/>
        <v>0</v>
      </c>
      <c r="L3870" s="93">
        <f t="shared" si="859"/>
        <v>0</v>
      </c>
      <c r="M3870" s="375">
        <f t="shared" si="860"/>
        <v>0</v>
      </c>
      <c r="N3870" s="225" t="b">
        <f t="shared" si="856"/>
        <v>0</v>
      </c>
      <c r="O3870" s="36"/>
      <c r="P3870" s="36"/>
      <c r="Q3870" s="36"/>
      <c r="R3870" s="36"/>
    </row>
    <row r="3871" spans="1:18" s="8" customFormat="1" ht="16.5" hidden="1" customHeight="1" x14ac:dyDescent="0.35">
      <c r="A3871" s="122" t="str">
        <f>'SOW Units'!B405</f>
        <v>19-15.</v>
      </c>
      <c r="B3871" s="542" t="str">
        <f>IF('SOW Units'!C405="","",'SOW Units'!C405)</f>
        <v>Level 3 Limited Scope Remedial Action Plan or RAP Modification Plan</v>
      </c>
      <c r="C3871" s="543"/>
      <c r="D3871" s="57" t="str">
        <f>IF('SOW Units'!E405="","",'SOW Units'!E405)</f>
        <v>Per Plan</v>
      </c>
      <c r="E3871" s="82">
        <f>'SOW Units'!P405</f>
        <v>0</v>
      </c>
      <c r="F3871" s="34">
        <f>'SOW Units'!G405</f>
        <v>5440.83</v>
      </c>
      <c r="G3871" s="244">
        <f t="shared" si="857"/>
        <v>0</v>
      </c>
      <c r="H3871" s="85">
        <v>0</v>
      </c>
      <c r="I3871" s="360">
        <f t="shared" si="858"/>
        <v>0</v>
      </c>
      <c r="J3871" s="89">
        <v>0</v>
      </c>
      <c r="K3871" s="244">
        <f t="shared" si="861"/>
        <v>0</v>
      </c>
      <c r="L3871" s="93">
        <f t="shared" si="859"/>
        <v>0</v>
      </c>
      <c r="M3871" s="375">
        <f t="shared" si="860"/>
        <v>0</v>
      </c>
      <c r="N3871" s="225" t="b">
        <f t="shared" si="856"/>
        <v>0</v>
      </c>
      <c r="O3871" s="36"/>
      <c r="P3871" s="36"/>
      <c r="Q3871" s="36"/>
      <c r="R3871" s="36"/>
    </row>
    <row r="3872" spans="1:18" s="8" customFormat="1" ht="16.5" hidden="1" customHeight="1" x14ac:dyDescent="0.35">
      <c r="A3872" s="122" t="str">
        <f>'SOW Units'!B406</f>
        <v>19-16.</v>
      </c>
      <c r="B3872" s="542" t="str">
        <f>IF('SOW Units'!C406="","",'SOW Units'!C406)</f>
        <v>Level 4 Limited Scope Remedial Action Plan or RAP Modification Plan</v>
      </c>
      <c r="C3872" s="543"/>
      <c r="D3872" s="57" t="str">
        <f>IF('SOW Units'!E406="","",'SOW Units'!E406)</f>
        <v>Per Plan</v>
      </c>
      <c r="E3872" s="82">
        <f>'SOW Units'!P406</f>
        <v>0</v>
      </c>
      <c r="F3872" s="34">
        <f>'SOW Units'!G406</f>
        <v>8682.18</v>
      </c>
      <c r="G3872" s="244">
        <f t="shared" si="857"/>
        <v>0</v>
      </c>
      <c r="H3872" s="85">
        <v>0</v>
      </c>
      <c r="I3872" s="360">
        <f t="shared" si="858"/>
        <v>0</v>
      </c>
      <c r="J3872" s="89">
        <v>0</v>
      </c>
      <c r="K3872" s="244">
        <f t="shared" si="861"/>
        <v>0</v>
      </c>
      <c r="L3872" s="93">
        <f t="shared" si="859"/>
        <v>0</v>
      </c>
      <c r="M3872" s="375">
        <f t="shared" si="860"/>
        <v>0</v>
      </c>
      <c r="N3872" s="225" t="b">
        <f t="shared" si="856"/>
        <v>0</v>
      </c>
      <c r="O3872" s="36"/>
      <c r="P3872" s="36"/>
      <c r="Q3872" s="36"/>
      <c r="R3872" s="36"/>
    </row>
    <row r="3873" spans="1:18" s="8" customFormat="1" ht="16.5" hidden="1" customHeight="1" x14ac:dyDescent="0.35">
      <c r="A3873" s="122" t="str">
        <f>'SOW Units'!B407</f>
        <v>19-17.</v>
      </c>
      <c r="B3873" s="542" t="str">
        <f>IF('SOW Units'!C407="","",'SOW Units'!C407)</f>
        <v>Construction Drawings and Specs Report</v>
      </c>
      <c r="C3873" s="543"/>
      <c r="D3873" s="57" t="str">
        <f>IF('SOW Units'!E407="","",'SOW Units'!E407)</f>
        <v>Per Report</v>
      </c>
      <c r="E3873" s="82">
        <f>'SOW Units'!P407</f>
        <v>0</v>
      </c>
      <c r="F3873" s="34">
        <f>'SOW Units'!G407</f>
        <v>3889.62</v>
      </c>
      <c r="G3873" s="244">
        <f t="shared" si="857"/>
        <v>0</v>
      </c>
      <c r="H3873" s="85">
        <v>0</v>
      </c>
      <c r="I3873" s="360">
        <f t="shared" si="858"/>
        <v>0</v>
      </c>
      <c r="J3873" s="89">
        <v>0</v>
      </c>
      <c r="K3873" s="244">
        <f t="shared" si="861"/>
        <v>0</v>
      </c>
      <c r="L3873" s="93">
        <f t="shared" si="859"/>
        <v>0</v>
      </c>
      <c r="M3873" s="375">
        <f t="shared" si="860"/>
        <v>0</v>
      </c>
      <c r="N3873" s="225" t="b">
        <f t="shared" si="856"/>
        <v>0</v>
      </c>
      <c r="O3873" s="36"/>
      <c r="P3873" s="36"/>
      <c r="Q3873" s="36"/>
      <c r="R3873" s="36"/>
    </row>
    <row r="3874" spans="1:18" s="8" customFormat="1" ht="16.5" hidden="1" customHeight="1" x14ac:dyDescent="0.35">
      <c r="A3874" s="122" t="str">
        <f>'SOW Units'!B408</f>
        <v>19-18.</v>
      </c>
      <c r="B3874" s="542" t="str">
        <f>IF('SOW Units'!C408="","",'SOW Units'!C408)</f>
        <v>As-Built Drawings (P.E. Sealed red lined modifications)</v>
      </c>
      <c r="C3874" s="543"/>
      <c r="D3874" s="57" t="str">
        <f>IF('SOW Units'!E408="","",'SOW Units'!E408)</f>
        <v>Per Drawings</v>
      </c>
      <c r="E3874" s="82">
        <f>'SOW Units'!P408</f>
        <v>0</v>
      </c>
      <c r="F3874" s="34">
        <f>'SOW Units'!G408</f>
        <v>900</v>
      </c>
      <c r="G3874" s="244">
        <f t="shared" si="857"/>
        <v>0</v>
      </c>
      <c r="H3874" s="85">
        <v>0</v>
      </c>
      <c r="I3874" s="360">
        <f t="shared" si="858"/>
        <v>0</v>
      </c>
      <c r="J3874" s="89">
        <v>0</v>
      </c>
      <c r="K3874" s="244">
        <f t="shared" si="861"/>
        <v>0</v>
      </c>
      <c r="L3874" s="93">
        <f t="shared" si="859"/>
        <v>0</v>
      </c>
      <c r="M3874" s="375">
        <f t="shared" si="860"/>
        <v>0</v>
      </c>
      <c r="N3874" s="225" t="b">
        <f t="shared" si="856"/>
        <v>0</v>
      </c>
      <c r="O3874" s="36"/>
      <c r="P3874" s="36"/>
      <c r="Q3874" s="36"/>
      <c r="R3874" s="36"/>
    </row>
    <row r="3875" spans="1:18" s="8" customFormat="1" ht="16.5" hidden="1" customHeight="1" x14ac:dyDescent="0.35">
      <c r="A3875" s="122" t="str">
        <f>'SOW Units'!B409</f>
        <v>19-19.</v>
      </c>
      <c r="B3875" s="542" t="str">
        <f>IF('SOW Units'!C409="","",'SOW Units'!C409)</f>
        <v xml:space="preserve">Remedial Action Startup Report </v>
      </c>
      <c r="C3875" s="543"/>
      <c r="D3875" s="57" t="str">
        <f>IF('SOW Units'!E409="","",'SOW Units'!E409)</f>
        <v>Per Report</v>
      </c>
      <c r="E3875" s="82">
        <f>'SOW Units'!P409</f>
        <v>0</v>
      </c>
      <c r="F3875" s="34">
        <f>'SOW Units'!G409</f>
        <v>2535.75</v>
      </c>
      <c r="G3875" s="244">
        <f t="shared" si="857"/>
        <v>0</v>
      </c>
      <c r="H3875" s="85">
        <v>0</v>
      </c>
      <c r="I3875" s="360">
        <f t="shared" si="858"/>
        <v>0</v>
      </c>
      <c r="J3875" s="89">
        <v>0</v>
      </c>
      <c r="K3875" s="244">
        <f t="shared" si="861"/>
        <v>0</v>
      </c>
      <c r="L3875" s="93">
        <f t="shared" si="859"/>
        <v>0</v>
      </c>
      <c r="M3875" s="375">
        <f t="shared" si="860"/>
        <v>0</v>
      </c>
      <c r="N3875" s="225" t="b">
        <f t="shared" si="856"/>
        <v>0</v>
      </c>
      <c r="O3875" s="36"/>
      <c r="P3875" s="36"/>
      <c r="Q3875" s="36"/>
      <c r="R3875" s="36"/>
    </row>
    <row r="3876" spans="1:18" s="8" customFormat="1" ht="16.5" hidden="1" customHeight="1" x14ac:dyDescent="0.35">
      <c r="A3876" s="122" t="str">
        <f>'SOW Units'!B410</f>
        <v>19-20.</v>
      </c>
      <c r="B3876" s="542" t="str">
        <f>IF('SOW Units'!C410="","",'SOW Units'!C410)</f>
        <v>Letter/NPDES Report</v>
      </c>
      <c r="C3876" s="543"/>
      <c r="D3876" s="57" t="str">
        <f>IF('SOW Units'!E410="","",'SOW Units'!E410)</f>
        <v>Per Report</v>
      </c>
      <c r="E3876" s="82">
        <f>'SOW Units'!P410</f>
        <v>0</v>
      </c>
      <c r="F3876" s="34">
        <f>'SOW Units'!G410</f>
        <v>316.02</v>
      </c>
      <c r="G3876" s="244">
        <f t="shared" si="857"/>
        <v>0</v>
      </c>
      <c r="H3876" s="85">
        <v>0</v>
      </c>
      <c r="I3876" s="360">
        <f t="shared" si="858"/>
        <v>0</v>
      </c>
      <c r="J3876" s="89">
        <v>0</v>
      </c>
      <c r="K3876" s="244">
        <f t="shared" si="861"/>
        <v>0</v>
      </c>
      <c r="L3876" s="93">
        <f t="shared" si="859"/>
        <v>0</v>
      </c>
      <c r="M3876" s="375">
        <f t="shared" si="860"/>
        <v>0</v>
      </c>
      <c r="N3876" s="225" t="b">
        <f t="shared" si="856"/>
        <v>0</v>
      </c>
      <c r="O3876" s="36"/>
      <c r="P3876" s="36"/>
      <c r="Q3876" s="36"/>
      <c r="R3876" s="36"/>
    </row>
    <row r="3877" spans="1:18" s="8" customFormat="1" ht="16.5" hidden="1" customHeight="1" x14ac:dyDescent="0.35">
      <c r="A3877" s="122" t="str">
        <f>'SOW Units'!B411</f>
        <v>19-21.</v>
      </c>
      <c r="B3877" s="542" t="str">
        <f>IF('SOW Units'!C411="","",'SOW Units'!C411)</f>
        <v xml:space="preserve">Operation &amp; Maintenance Report, Quarterly or Non-Annual </v>
      </c>
      <c r="C3877" s="543"/>
      <c r="D3877" s="57" t="str">
        <f>IF('SOW Units'!E411="","",'SOW Units'!E411)</f>
        <v>Per Report</v>
      </c>
      <c r="E3877" s="82">
        <f>'SOW Units'!P411</f>
        <v>0</v>
      </c>
      <c r="F3877" s="34">
        <f>'SOW Units'!G411</f>
        <v>1764</v>
      </c>
      <c r="G3877" s="244">
        <f t="shared" si="857"/>
        <v>0</v>
      </c>
      <c r="H3877" s="85">
        <v>0</v>
      </c>
      <c r="I3877" s="360">
        <f t="shared" si="858"/>
        <v>0</v>
      </c>
      <c r="J3877" s="89">
        <v>0</v>
      </c>
      <c r="K3877" s="244">
        <f t="shared" si="861"/>
        <v>0</v>
      </c>
      <c r="L3877" s="93">
        <f t="shared" si="859"/>
        <v>0</v>
      </c>
      <c r="M3877" s="375">
        <f t="shared" si="860"/>
        <v>0</v>
      </c>
      <c r="N3877" s="225" t="b">
        <f t="shared" si="856"/>
        <v>0</v>
      </c>
      <c r="O3877" s="36"/>
      <c r="P3877" s="36"/>
      <c r="Q3877" s="36"/>
      <c r="R3877" s="36"/>
    </row>
    <row r="3878" spans="1:18" s="8" customFormat="1" ht="16.5" hidden="1" customHeight="1" x14ac:dyDescent="0.35">
      <c r="A3878" s="122" t="str">
        <f>'SOW Units'!B412</f>
        <v>19-22.</v>
      </c>
      <c r="B3878" s="542" t="str">
        <f>IF('SOW Units'!C412="","",'SOW Units'!C412)</f>
        <v xml:space="preserve">Operation &amp; Maintenance Annual Report </v>
      </c>
      <c r="C3878" s="543"/>
      <c r="D3878" s="57" t="str">
        <f>IF('SOW Units'!E412="","",'SOW Units'!E412)</f>
        <v>Per Report</v>
      </c>
      <c r="E3878" s="82">
        <f>'SOW Units'!P412</f>
        <v>0</v>
      </c>
      <c r="F3878" s="34">
        <f>'SOW Units'!G412</f>
        <v>3307.5</v>
      </c>
      <c r="G3878" s="244">
        <f t="shared" si="857"/>
        <v>0</v>
      </c>
      <c r="H3878" s="85">
        <v>0</v>
      </c>
      <c r="I3878" s="360">
        <f t="shared" si="858"/>
        <v>0</v>
      </c>
      <c r="J3878" s="89">
        <v>0</v>
      </c>
      <c r="K3878" s="244">
        <f t="shared" si="861"/>
        <v>0</v>
      </c>
      <c r="L3878" s="93">
        <f t="shared" si="859"/>
        <v>0</v>
      </c>
      <c r="M3878" s="375">
        <f t="shared" si="860"/>
        <v>0</v>
      </c>
      <c r="N3878" s="225" t="b">
        <f t="shared" si="856"/>
        <v>0</v>
      </c>
      <c r="O3878" s="36"/>
      <c r="P3878" s="36"/>
      <c r="Q3878" s="36"/>
      <c r="R3878" s="36"/>
    </row>
    <row r="3879" spans="1:18" s="8" customFormat="1" ht="16.5" hidden="1" customHeight="1" x14ac:dyDescent="0.35">
      <c r="A3879" s="122" t="str">
        <f>'SOW Units'!B413</f>
        <v>19-23.</v>
      </c>
      <c r="B3879" s="542" t="str">
        <f>IF('SOW Units'!C413="","",'SOW Units'!C413)</f>
        <v>Remedial Action General Report</v>
      </c>
      <c r="C3879" s="543"/>
      <c r="D3879" s="57" t="str">
        <f>IF('SOW Units'!E413="","",'SOW Units'!E413)</f>
        <v>Per Report</v>
      </c>
      <c r="E3879" s="82">
        <f>'SOW Units'!P413</f>
        <v>0</v>
      </c>
      <c r="F3879" s="34">
        <f>'SOW Units'!G413</f>
        <v>1215.5</v>
      </c>
      <c r="G3879" s="244">
        <f t="shared" si="857"/>
        <v>0</v>
      </c>
      <c r="H3879" s="85">
        <v>0</v>
      </c>
      <c r="I3879" s="360">
        <f t="shared" si="858"/>
        <v>0</v>
      </c>
      <c r="J3879" s="89">
        <v>0</v>
      </c>
      <c r="K3879" s="244">
        <f t="shared" si="861"/>
        <v>0</v>
      </c>
      <c r="L3879" s="93">
        <f t="shared" si="859"/>
        <v>0</v>
      </c>
      <c r="M3879" s="375">
        <f t="shared" si="860"/>
        <v>0</v>
      </c>
      <c r="N3879" s="225" t="b">
        <f t="shared" si="856"/>
        <v>0</v>
      </c>
      <c r="O3879" s="36"/>
      <c r="P3879" s="36"/>
      <c r="Q3879" s="36"/>
      <c r="R3879" s="36"/>
    </row>
    <row r="3880" spans="1:18" s="8" customFormat="1" ht="16.5" hidden="1" customHeight="1" x14ac:dyDescent="0.35">
      <c r="A3880" s="122" t="str">
        <f>'SOW Units'!B414</f>
        <v>19-24.</v>
      </c>
      <c r="B3880" s="542" t="str">
        <f>IF('SOW Units'!C414="","",'SOW Units'!C414)</f>
        <v>Remedial Action Interim Report</v>
      </c>
      <c r="C3880" s="543"/>
      <c r="D3880" s="57" t="str">
        <f>IF('SOW Units'!E414="","",'SOW Units'!E414)</f>
        <v>Per Report</v>
      </c>
      <c r="E3880" s="82">
        <f>'SOW Units'!P414</f>
        <v>0</v>
      </c>
      <c r="F3880" s="34">
        <f>'SOW Units'!G414</f>
        <v>632.04999999999995</v>
      </c>
      <c r="G3880" s="244">
        <f t="shared" si="857"/>
        <v>0</v>
      </c>
      <c r="H3880" s="85">
        <v>0</v>
      </c>
      <c r="I3880" s="360">
        <f t="shared" si="858"/>
        <v>0</v>
      </c>
      <c r="J3880" s="89">
        <v>0</v>
      </c>
      <c r="K3880" s="244">
        <f t="shared" si="861"/>
        <v>0</v>
      </c>
      <c r="L3880" s="93">
        <f t="shared" si="859"/>
        <v>0</v>
      </c>
      <c r="M3880" s="375">
        <f t="shared" si="860"/>
        <v>0</v>
      </c>
      <c r="N3880" s="225" t="b">
        <f t="shared" si="856"/>
        <v>0</v>
      </c>
      <c r="O3880" s="36"/>
      <c r="P3880" s="36"/>
      <c r="Q3880" s="36"/>
      <c r="R3880" s="36"/>
    </row>
    <row r="3881" spans="1:18" s="8" customFormat="1" ht="16.5" hidden="1" customHeight="1" x14ac:dyDescent="0.35">
      <c r="A3881" s="122" t="str">
        <f>'SOW Units'!B415</f>
        <v>19-25.</v>
      </c>
      <c r="B3881" s="542" t="str">
        <f>IF('SOW Units'!C415="","",'SOW Units'!C415)</f>
        <v xml:space="preserve">Free Product Recovery Report </v>
      </c>
      <c r="C3881" s="543"/>
      <c r="D3881" s="57" t="str">
        <f>IF('SOW Units'!E415="","",'SOW Units'!E415)</f>
        <v>Per Report</v>
      </c>
      <c r="E3881" s="82">
        <f>'SOW Units'!P415</f>
        <v>0</v>
      </c>
      <c r="F3881" s="34">
        <f>'SOW Units'!G415</f>
        <v>468.56</v>
      </c>
      <c r="G3881" s="244">
        <f t="shared" si="857"/>
        <v>0</v>
      </c>
      <c r="H3881" s="85">
        <v>0</v>
      </c>
      <c r="I3881" s="360">
        <f t="shared" si="858"/>
        <v>0</v>
      </c>
      <c r="J3881" s="89">
        <v>0</v>
      </c>
      <c r="K3881" s="244">
        <f t="shared" si="861"/>
        <v>0</v>
      </c>
      <c r="L3881" s="93">
        <f t="shared" si="859"/>
        <v>0</v>
      </c>
      <c r="M3881" s="375">
        <f t="shared" si="860"/>
        <v>0</v>
      </c>
      <c r="N3881" s="225" t="b">
        <f t="shared" si="856"/>
        <v>0</v>
      </c>
      <c r="O3881" s="36"/>
      <c r="P3881" s="36"/>
      <c r="Q3881" s="36"/>
      <c r="R3881" s="36"/>
    </row>
    <row r="3882" spans="1:18" s="8" customFormat="1" ht="16.5" hidden="1" customHeight="1" x14ac:dyDescent="0.35">
      <c r="A3882" s="122" t="str">
        <f>'SOW Units'!B416</f>
        <v>19-26.</v>
      </c>
      <c r="B3882" s="542" t="str">
        <f>IF('SOW Units'!C416="","",'SOW Units'!C416)</f>
        <v xml:space="preserve">Well Abandonment/Site Restoration Report </v>
      </c>
      <c r="C3882" s="543"/>
      <c r="D3882" s="57" t="str">
        <f>IF('SOW Units'!E416="","",'SOW Units'!E416)</f>
        <v>Per Report</v>
      </c>
      <c r="E3882" s="82">
        <f>'SOW Units'!P416</f>
        <v>0</v>
      </c>
      <c r="F3882" s="34">
        <f>'SOW Units'!G416</f>
        <v>273.48</v>
      </c>
      <c r="G3882" s="244">
        <f t="shared" si="857"/>
        <v>0</v>
      </c>
      <c r="H3882" s="85">
        <v>0</v>
      </c>
      <c r="I3882" s="360">
        <f t="shared" si="858"/>
        <v>0</v>
      </c>
      <c r="J3882" s="89">
        <v>0</v>
      </c>
      <c r="K3882" s="244">
        <f t="shared" si="861"/>
        <v>0</v>
      </c>
      <c r="L3882" s="93">
        <f t="shared" si="859"/>
        <v>0</v>
      </c>
      <c r="M3882" s="375">
        <f t="shared" si="860"/>
        <v>0</v>
      </c>
      <c r="N3882" s="225" t="b">
        <f t="shared" si="856"/>
        <v>0</v>
      </c>
      <c r="O3882" s="36"/>
      <c r="P3882" s="36"/>
      <c r="Q3882" s="36"/>
      <c r="R3882" s="36"/>
    </row>
    <row r="3883" spans="1:18" s="8" customFormat="1" ht="16.5" hidden="1" customHeight="1" x14ac:dyDescent="0.35">
      <c r="A3883" s="122" t="str">
        <f>'SOW Units'!B417</f>
        <v>19-27.</v>
      </c>
      <c r="B3883" s="542" t="str">
        <f>IF('SOW Units'!C417="","",'SOW Units'!C417)</f>
        <v>Interim Assessment Report</v>
      </c>
      <c r="C3883" s="543"/>
      <c r="D3883" s="57" t="str">
        <f>IF('SOW Units'!E417="","",'SOW Units'!E417)</f>
        <v>Per Report</v>
      </c>
      <c r="E3883" s="82">
        <f>'SOW Units'!P417</f>
        <v>0</v>
      </c>
      <c r="F3883" s="34">
        <f>'SOW Units'!G417</f>
        <v>632.04999999999995</v>
      </c>
      <c r="G3883" s="244">
        <f t="shared" si="857"/>
        <v>0</v>
      </c>
      <c r="H3883" s="85">
        <v>0</v>
      </c>
      <c r="I3883" s="360">
        <f t="shared" si="858"/>
        <v>0</v>
      </c>
      <c r="J3883" s="89">
        <v>0</v>
      </c>
      <c r="K3883" s="244">
        <f t="shared" si="861"/>
        <v>0</v>
      </c>
      <c r="L3883" s="93">
        <f t="shared" si="859"/>
        <v>0</v>
      </c>
      <c r="M3883" s="375">
        <f t="shared" si="860"/>
        <v>0</v>
      </c>
      <c r="N3883" s="225" t="b">
        <f t="shared" si="856"/>
        <v>0</v>
      </c>
      <c r="O3883" s="36"/>
      <c r="P3883" s="36"/>
      <c r="Q3883" s="36"/>
      <c r="R3883" s="36"/>
    </row>
    <row r="3884" spans="1:18" s="8" customFormat="1" ht="17.25" hidden="1" customHeight="1" x14ac:dyDescent="0.35">
      <c r="A3884" s="253" t="str">
        <f>'SOW Units'!B418</f>
        <v>20.</v>
      </c>
      <c r="B3884" s="560" t="str">
        <f>IF('SOW Units'!C418="","",'SOW Units'!C418)</f>
        <v>PERSONNEL (Excluding Professional Engineer and Professional Geologist)</v>
      </c>
      <c r="C3884" s="561"/>
      <c r="D3884" s="206" t="str">
        <f>IF('SOW Units'!E418="","",'SOW Units'!E418)</f>
        <v/>
      </c>
      <c r="E3884" s="207"/>
      <c r="F3884" s="194"/>
      <c r="G3884" s="243"/>
      <c r="H3884" s="208"/>
      <c r="I3884" s="359"/>
      <c r="J3884" s="196"/>
      <c r="K3884" s="243"/>
      <c r="L3884" s="209"/>
      <c r="M3884" s="374"/>
      <c r="N3884" s="225" t="b">
        <f t="shared" si="856"/>
        <v>0</v>
      </c>
      <c r="O3884" s="36"/>
      <c r="P3884" s="36"/>
      <c r="Q3884" s="36"/>
      <c r="R3884" s="36"/>
    </row>
    <row r="3885" spans="1:18" s="8" customFormat="1" ht="16.5" hidden="1" customHeight="1" x14ac:dyDescent="0.35">
      <c r="A3885" s="122" t="str">
        <f>'SOW Units'!B419</f>
        <v>20-1.</v>
      </c>
      <c r="B3885" s="542" t="str">
        <f>IF('SOW Units'!C419="","",'SOW Units'!C419)</f>
        <v>Program Manager (Key)</v>
      </c>
      <c r="C3885" s="543"/>
      <c r="D3885" s="57" t="str">
        <f>IF('SOW Units'!E419="","",'SOW Units'!E419)</f>
        <v>Per Hour</v>
      </c>
      <c r="E3885" s="82">
        <f>'SOW Units'!P419</f>
        <v>0</v>
      </c>
      <c r="F3885" s="34">
        <f>'SOW Units'!G419</f>
        <v>121.27</v>
      </c>
      <c r="G3885" s="244">
        <f t="shared" ref="G3885:G3895" si="862">$F3885*E3885</f>
        <v>0</v>
      </c>
      <c r="H3885" s="85">
        <v>0</v>
      </c>
      <c r="I3885" s="360">
        <f t="shared" ref="I3885:I3895" si="863">H3885*F3885</f>
        <v>0</v>
      </c>
      <c r="J3885" s="89">
        <v>0</v>
      </c>
      <c r="K3885" s="244">
        <f t="shared" si="861"/>
        <v>0</v>
      </c>
      <c r="L3885" s="93">
        <f t="shared" ref="L3885:L3895" si="864">E3885-H3885-J3885</f>
        <v>0</v>
      </c>
      <c r="M3885" s="375">
        <f t="shared" ref="M3885:M3895" si="865">G3885-I3885-K3885</f>
        <v>0</v>
      </c>
      <c r="N3885" s="225" t="b">
        <f t="shared" si="856"/>
        <v>0</v>
      </c>
      <c r="O3885" s="36"/>
      <c r="P3885" s="36"/>
      <c r="Q3885" s="36"/>
      <c r="R3885" s="36"/>
    </row>
    <row r="3886" spans="1:18" s="8" customFormat="1" ht="16.5" hidden="1" customHeight="1" x14ac:dyDescent="0.35">
      <c r="A3886" s="122" t="str">
        <f>'SOW Units'!B420</f>
        <v>20-2.</v>
      </c>
      <c r="B3886" s="542" t="str">
        <f>IF('SOW Units'!C420="","",'SOW Units'!C420)</f>
        <v>Project Manager (Key)</v>
      </c>
      <c r="C3886" s="543"/>
      <c r="D3886" s="57" t="str">
        <f>IF('SOW Units'!E420="","",'SOW Units'!E420)</f>
        <v>Per Hour</v>
      </c>
      <c r="E3886" s="82">
        <f>'SOW Units'!P420</f>
        <v>0</v>
      </c>
      <c r="F3886" s="34">
        <f>'SOW Units'!G420</f>
        <v>110.25</v>
      </c>
      <c r="G3886" s="244">
        <f t="shared" si="862"/>
        <v>0</v>
      </c>
      <c r="H3886" s="85">
        <v>0</v>
      </c>
      <c r="I3886" s="360">
        <f t="shared" si="863"/>
        <v>0</v>
      </c>
      <c r="J3886" s="89">
        <v>0</v>
      </c>
      <c r="K3886" s="244">
        <f t="shared" si="861"/>
        <v>0</v>
      </c>
      <c r="L3886" s="93">
        <f t="shared" si="864"/>
        <v>0</v>
      </c>
      <c r="M3886" s="375">
        <f t="shared" si="865"/>
        <v>0</v>
      </c>
      <c r="N3886" s="225" t="b">
        <f t="shared" si="856"/>
        <v>0</v>
      </c>
      <c r="O3886" s="36"/>
      <c r="P3886" s="36"/>
      <c r="Q3886" s="36"/>
      <c r="R3886" s="36"/>
    </row>
    <row r="3887" spans="1:18" s="8" customFormat="1" ht="16.5" hidden="1" customHeight="1" x14ac:dyDescent="0.35">
      <c r="A3887" s="122" t="str">
        <f>'SOW Units'!B421</f>
        <v>20-3.</v>
      </c>
      <c r="B3887" s="542" t="str">
        <f>IF('SOW Units'!C421="","",'SOW Units'!C421)</f>
        <v>Engineer (Key)</v>
      </c>
      <c r="C3887" s="543"/>
      <c r="D3887" s="57" t="str">
        <f>IF('SOW Units'!E421="","",'SOW Units'!E421)</f>
        <v>Per Hour</v>
      </c>
      <c r="E3887" s="82">
        <f>'SOW Units'!P421</f>
        <v>0</v>
      </c>
      <c r="F3887" s="34">
        <f>'SOW Units'!G421</f>
        <v>115.45</v>
      </c>
      <c r="G3887" s="244">
        <f t="shared" si="862"/>
        <v>0</v>
      </c>
      <c r="H3887" s="85">
        <v>0</v>
      </c>
      <c r="I3887" s="360">
        <f t="shared" si="863"/>
        <v>0</v>
      </c>
      <c r="J3887" s="89">
        <v>0</v>
      </c>
      <c r="K3887" s="244">
        <f t="shared" si="861"/>
        <v>0</v>
      </c>
      <c r="L3887" s="93">
        <f t="shared" si="864"/>
        <v>0</v>
      </c>
      <c r="M3887" s="375">
        <f t="shared" si="865"/>
        <v>0</v>
      </c>
      <c r="N3887" s="225" t="b">
        <f t="shared" si="856"/>
        <v>0</v>
      </c>
      <c r="O3887" s="36"/>
      <c r="P3887" s="36"/>
      <c r="Q3887" s="36"/>
      <c r="R3887" s="36"/>
    </row>
    <row r="3888" spans="1:18" s="8" customFormat="1" ht="16.5" hidden="1" customHeight="1" x14ac:dyDescent="0.35">
      <c r="A3888" s="122" t="str">
        <f>'SOW Units'!B422</f>
        <v>20-4.</v>
      </c>
      <c r="B3888" s="542" t="str">
        <f>IF('SOW Units'!C422="","",'SOW Units'!C422)</f>
        <v>Geologist/Geoscientist (Key)</v>
      </c>
      <c r="C3888" s="543"/>
      <c r="D3888" s="57" t="str">
        <f>IF('SOW Units'!E422="","",'SOW Units'!E422)</f>
        <v>Per Hour</v>
      </c>
      <c r="E3888" s="82">
        <f>'SOW Units'!P422</f>
        <v>0</v>
      </c>
      <c r="F3888" s="34">
        <f>'SOW Units'!G422</f>
        <v>109.96</v>
      </c>
      <c r="G3888" s="244">
        <f t="shared" si="862"/>
        <v>0</v>
      </c>
      <c r="H3888" s="85">
        <v>0</v>
      </c>
      <c r="I3888" s="360">
        <f t="shared" si="863"/>
        <v>0</v>
      </c>
      <c r="J3888" s="89">
        <v>0</v>
      </c>
      <c r="K3888" s="244">
        <f t="shared" si="861"/>
        <v>0</v>
      </c>
      <c r="L3888" s="93">
        <f t="shared" si="864"/>
        <v>0</v>
      </c>
      <c r="M3888" s="375">
        <f t="shared" si="865"/>
        <v>0</v>
      </c>
      <c r="N3888" s="225" t="b">
        <f t="shared" si="856"/>
        <v>0</v>
      </c>
      <c r="O3888" s="36"/>
      <c r="P3888" s="36"/>
      <c r="Q3888" s="36"/>
      <c r="R3888" s="36"/>
    </row>
    <row r="3889" spans="1:18" s="8" customFormat="1" ht="16.5" hidden="1" customHeight="1" x14ac:dyDescent="0.35">
      <c r="A3889" s="122" t="str">
        <f>'SOW Units'!B423</f>
        <v>20-5.</v>
      </c>
      <c r="B3889" s="542" t="str">
        <f>IF('SOW Units'!C423="","",'SOW Units'!C423)</f>
        <v>Hydrogeologist/Modeler (Key)</v>
      </c>
      <c r="C3889" s="543"/>
      <c r="D3889" s="57" t="str">
        <f>IF('SOW Units'!E423="","",'SOW Units'!E423)</f>
        <v>Per Hour</v>
      </c>
      <c r="E3889" s="82">
        <f>'SOW Units'!P423</f>
        <v>0</v>
      </c>
      <c r="F3889" s="34">
        <f>'SOW Units'!G423</f>
        <v>93.71</v>
      </c>
      <c r="G3889" s="244">
        <f t="shared" si="862"/>
        <v>0</v>
      </c>
      <c r="H3889" s="85">
        <v>0</v>
      </c>
      <c r="I3889" s="360">
        <f t="shared" si="863"/>
        <v>0</v>
      </c>
      <c r="J3889" s="89">
        <v>0</v>
      </c>
      <c r="K3889" s="244">
        <f t="shared" si="861"/>
        <v>0</v>
      </c>
      <c r="L3889" s="93">
        <f t="shared" si="864"/>
        <v>0</v>
      </c>
      <c r="M3889" s="375">
        <f t="shared" si="865"/>
        <v>0</v>
      </c>
      <c r="N3889" s="225" t="b">
        <f t="shared" si="856"/>
        <v>0</v>
      </c>
      <c r="O3889" s="36"/>
      <c r="P3889" s="36"/>
      <c r="Q3889" s="36"/>
      <c r="R3889" s="36"/>
    </row>
    <row r="3890" spans="1:18" s="8" customFormat="1" ht="16.5" hidden="1" customHeight="1" x14ac:dyDescent="0.35">
      <c r="A3890" s="122" t="str">
        <f>'SOW Units'!B424</f>
        <v>20-6.</v>
      </c>
      <c r="B3890" s="542" t="str">
        <f>IF('SOW Units'!C424="","",'SOW Units'!C424)</f>
        <v>Scientist/Technical Specialist (Key)</v>
      </c>
      <c r="C3890" s="543"/>
      <c r="D3890" s="57" t="str">
        <f>IF('SOW Units'!E424="","",'SOW Units'!E424)</f>
        <v>Per Hour</v>
      </c>
      <c r="E3890" s="82">
        <f>'SOW Units'!P424</f>
        <v>0</v>
      </c>
      <c r="F3890" s="34">
        <f>'SOW Units'!G424</f>
        <v>92.61</v>
      </c>
      <c r="G3890" s="244">
        <f t="shared" si="862"/>
        <v>0</v>
      </c>
      <c r="H3890" s="85">
        <v>0</v>
      </c>
      <c r="I3890" s="360">
        <f t="shared" si="863"/>
        <v>0</v>
      </c>
      <c r="J3890" s="89">
        <v>0</v>
      </c>
      <c r="K3890" s="244">
        <f t="shared" si="861"/>
        <v>0</v>
      </c>
      <c r="L3890" s="93">
        <f t="shared" si="864"/>
        <v>0</v>
      </c>
      <c r="M3890" s="375">
        <f t="shared" si="865"/>
        <v>0</v>
      </c>
      <c r="N3890" s="225" t="b">
        <f t="shared" si="856"/>
        <v>0</v>
      </c>
      <c r="O3890" s="36"/>
      <c r="P3890" s="36"/>
      <c r="Q3890" s="36"/>
      <c r="R3890" s="36"/>
    </row>
    <row r="3891" spans="1:18" s="8" customFormat="1" ht="16.5" hidden="1" customHeight="1" x14ac:dyDescent="0.35">
      <c r="A3891" s="122" t="str">
        <f>'SOW Units'!B425</f>
        <v>20-7.</v>
      </c>
      <c r="B3891" s="542" t="str">
        <f>IF('SOW Units'!C425="","",'SOW Units'!C425)</f>
        <v>Assistant Scientist/Technical Specialist</v>
      </c>
      <c r="C3891" s="543"/>
      <c r="D3891" s="57" t="str">
        <f>IF('SOW Units'!E425="","",'SOW Units'!E425)</f>
        <v>Per Hour</v>
      </c>
      <c r="E3891" s="82">
        <f>'SOW Units'!P425</f>
        <v>0</v>
      </c>
      <c r="F3891" s="34">
        <f>'SOW Units'!G425</f>
        <v>81.900000000000006</v>
      </c>
      <c r="G3891" s="244">
        <f t="shared" si="862"/>
        <v>0</v>
      </c>
      <c r="H3891" s="85">
        <v>0</v>
      </c>
      <c r="I3891" s="360">
        <f t="shared" si="863"/>
        <v>0</v>
      </c>
      <c r="J3891" s="89">
        <v>0</v>
      </c>
      <c r="K3891" s="244">
        <f t="shared" si="861"/>
        <v>0</v>
      </c>
      <c r="L3891" s="93">
        <f t="shared" si="864"/>
        <v>0</v>
      </c>
      <c r="M3891" s="375">
        <f t="shared" si="865"/>
        <v>0</v>
      </c>
      <c r="N3891" s="225" t="b">
        <f t="shared" si="856"/>
        <v>0</v>
      </c>
      <c r="O3891" s="36"/>
      <c r="P3891" s="36"/>
      <c r="Q3891" s="36"/>
      <c r="R3891" s="36"/>
    </row>
    <row r="3892" spans="1:18" s="8" customFormat="1" ht="16.5" hidden="1" customHeight="1" x14ac:dyDescent="0.35">
      <c r="A3892" s="122" t="str">
        <f>'SOW Units'!B426</f>
        <v>20-8.</v>
      </c>
      <c r="B3892" s="542" t="str">
        <f>IF('SOW Units'!C426="","",'SOW Units'!C426)</f>
        <v>Field Technician (Key)</v>
      </c>
      <c r="C3892" s="543"/>
      <c r="D3892" s="57" t="str">
        <f>IF('SOW Units'!E426="","",'SOW Units'!E426)</f>
        <v>Per Hour</v>
      </c>
      <c r="E3892" s="82">
        <f>'SOW Units'!P426</f>
        <v>0</v>
      </c>
      <c r="F3892" s="34">
        <f>'SOW Units'!G426</f>
        <v>75</v>
      </c>
      <c r="G3892" s="244">
        <f t="shared" si="862"/>
        <v>0</v>
      </c>
      <c r="H3892" s="85">
        <v>0</v>
      </c>
      <c r="I3892" s="360">
        <f t="shared" si="863"/>
        <v>0</v>
      </c>
      <c r="J3892" s="89">
        <v>0</v>
      </c>
      <c r="K3892" s="244">
        <f t="shared" si="861"/>
        <v>0</v>
      </c>
      <c r="L3892" s="93">
        <f t="shared" si="864"/>
        <v>0</v>
      </c>
      <c r="M3892" s="375">
        <f t="shared" si="865"/>
        <v>0</v>
      </c>
      <c r="N3892" s="225" t="b">
        <f t="shared" si="856"/>
        <v>0</v>
      </c>
      <c r="O3892" s="36"/>
      <c r="P3892" s="36"/>
      <c r="Q3892" s="36"/>
      <c r="R3892" s="36"/>
    </row>
    <row r="3893" spans="1:18" s="8" customFormat="1" ht="16.5" hidden="1" customHeight="1" x14ac:dyDescent="0.35">
      <c r="A3893" s="122" t="str">
        <f>'SOW Units'!B427</f>
        <v>20-9.</v>
      </c>
      <c r="B3893" s="542" t="str">
        <f>IF('SOW Units'!C427="","",'SOW Units'!C427)</f>
        <v>Draftsperson</v>
      </c>
      <c r="C3893" s="543"/>
      <c r="D3893" s="57" t="str">
        <f>IF('SOW Units'!E427="","",'SOW Units'!E427)</f>
        <v>Per Hour</v>
      </c>
      <c r="E3893" s="82">
        <f>'SOW Units'!P427</f>
        <v>0</v>
      </c>
      <c r="F3893" s="34">
        <f>'SOW Units'!G427</f>
        <v>66.95</v>
      </c>
      <c r="G3893" s="244">
        <f t="shared" si="862"/>
        <v>0</v>
      </c>
      <c r="H3893" s="85">
        <v>0</v>
      </c>
      <c r="I3893" s="360">
        <f t="shared" si="863"/>
        <v>0</v>
      </c>
      <c r="J3893" s="89">
        <v>0</v>
      </c>
      <c r="K3893" s="244">
        <f t="shared" si="861"/>
        <v>0</v>
      </c>
      <c r="L3893" s="93">
        <f t="shared" si="864"/>
        <v>0</v>
      </c>
      <c r="M3893" s="375">
        <f t="shared" si="865"/>
        <v>0</v>
      </c>
      <c r="N3893" s="225" t="b">
        <f t="shared" si="856"/>
        <v>0</v>
      </c>
      <c r="O3893" s="36"/>
      <c r="P3893" s="36"/>
      <c r="Q3893" s="36"/>
      <c r="R3893" s="36"/>
    </row>
    <row r="3894" spans="1:18" s="8" customFormat="1" ht="16.5" hidden="1" customHeight="1" x14ac:dyDescent="0.35">
      <c r="A3894" s="122" t="str">
        <f>'SOW Units'!B428</f>
        <v>20-10.</v>
      </c>
      <c r="B3894" s="542" t="str">
        <f>IF('SOW Units'!C428="","",'SOW Units'!C428)</f>
        <v xml:space="preserve">Administrative </v>
      </c>
      <c r="C3894" s="543"/>
      <c r="D3894" s="57" t="str">
        <f>IF('SOW Units'!E428="","",'SOW Units'!E428)</f>
        <v>Per Hour</v>
      </c>
      <c r="E3894" s="82">
        <f>'SOW Units'!P428</f>
        <v>0</v>
      </c>
      <c r="F3894" s="34">
        <f>'SOW Units'!G428</f>
        <v>42</v>
      </c>
      <c r="G3894" s="244">
        <f t="shared" si="862"/>
        <v>0</v>
      </c>
      <c r="H3894" s="85">
        <v>0</v>
      </c>
      <c r="I3894" s="360">
        <f t="shared" si="863"/>
        <v>0</v>
      </c>
      <c r="J3894" s="89">
        <v>0</v>
      </c>
      <c r="K3894" s="244">
        <f t="shared" si="861"/>
        <v>0</v>
      </c>
      <c r="L3894" s="93">
        <f t="shared" si="864"/>
        <v>0</v>
      </c>
      <c r="M3894" s="375">
        <f t="shared" si="865"/>
        <v>0</v>
      </c>
      <c r="N3894" s="225" t="b">
        <f t="shared" si="856"/>
        <v>0</v>
      </c>
      <c r="O3894" s="36"/>
      <c r="P3894" s="36"/>
      <c r="Q3894" s="36"/>
      <c r="R3894" s="36"/>
    </row>
    <row r="3895" spans="1:18" s="8" customFormat="1" ht="16.5" hidden="1" customHeight="1" x14ac:dyDescent="0.35">
      <c r="A3895" s="122" t="str">
        <f>'SOW Units'!B429</f>
        <v>20-11.</v>
      </c>
      <c r="B3895" s="542" t="str">
        <f>IF('SOW Units'!C429="","",'SOW Units'!C429)</f>
        <v>Laborers and Security Guards</v>
      </c>
      <c r="C3895" s="543"/>
      <c r="D3895" s="57" t="str">
        <f>IF('SOW Units'!E429="","",'SOW Units'!E429)</f>
        <v>Per Hour</v>
      </c>
      <c r="E3895" s="82">
        <f>'SOW Units'!P429</f>
        <v>0</v>
      </c>
      <c r="F3895" s="34">
        <f>'SOW Units'!G429</f>
        <v>34.72</v>
      </c>
      <c r="G3895" s="244">
        <f t="shared" si="862"/>
        <v>0</v>
      </c>
      <c r="H3895" s="85">
        <v>0</v>
      </c>
      <c r="I3895" s="360">
        <f t="shared" si="863"/>
        <v>0</v>
      </c>
      <c r="J3895" s="89">
        <v>0</v>
      </c>
      <c r="K3895" s="244">
        <f t="shared" si="861"/>
        <v>0</v>
      </c>
      <c r="L3895" s="93">
        <f t="shared" si="864"/>
        <v>0</v>
      </c>
      <c r="M3895" s="375">
        <f t="shared" si="865"/>
        <v>0</v>
      </c>
      <c r="N3895" s="225" t="b">
        <f t="shared" si="856"/>
        <v>0</v>
      </c>
      <c r="O3895" s="36"/>
      <c r="P3895" s="36"/>
      <c r="Q3895" s="36"/>
      <c r="R3895" s="36"/>
    </row>
    <row r="3896" spans="1:18" s="8" customFormat="1" ht="17.25" hidden="1" customHeight="1" x14ac:dyDescent="0.35">
      <c r="A3896" s="253" t="str">
        <f>'SOW Units'!B430</f>
        <v>21.</v>
      </c>
      <c r="B3896" s="560" t="str">
        <f>IF('SOW Units'!C430="","",'SOW Units'!C430)</f>
        <v xml:space="preserve">PROFESSIONAL ENGINEERING AND PROFESSIONAL GEOLOGY SERVICES                                                                   </v>
      </c>
      <c r="C3896" s="561"/>
      <c r="D3896" s="206" t="str">
        <f>IF('SOW Units'!E430="","",'SOW Units'!E430)</f>
        <v/>
      </c>
      <c r="E3896" s="207"/>
      <c r="F3896" s="194"/>
      <c r="G3896" s="243"/>
      <c r="H3896" s="208"/>
      <c r="I3896" s="359"/>
      <c r="J3896" s="196"/>
      <c r="K3896" s="243"/>
      <c r="L3896" s="209"/>
      <c r="M3896" s="374"/>
      <c r="N3896" s="225" t="b">
        <f t="shared" si="856"/>
        <v>0</v>
      </c>
      <c r="O3896" s="36"/>
      <c r="P3896" s="36"/>
      <c r="Q3896" s="36"/>
      <c r="R3896" s="36"/>
    </row>
    <row r="3897" spans="1:18" s="8" customFormat="1" ht="16.5" hidden="1" customHeight="1" x14ac:dyDescent="0.35">
      <c r="A3897" s="122" t="str">
        <f>'SOW Units'!B431</f>
        <v>21-1.</v>
      </c>
      <c r="B3897" s="542" t="str">
        <f>IF('SOW Units'!C431="","",'SOW Units'!C431)</f>
        <v>Professional Engineer (Key)</v>
      </c>
      <c r="C3897" s="543"/>
      <c r="D3897" s="57" t="str">
        <f>IF('SOW Units'!E431="","",'SOW Units'!E431)</f>
        <v>Per Hour</v>
      </c>
      <c r="E3897" s="82">
        <f>'SOW Units'!P431</f>
        <v>0</v>
      </c>
      <c r="F3897" s="34">
        <f>'SOW Units'!G431</f>
        <v>133.69</v>
      </c>
      <c r="G3897" s="244">
        <f t="shared" ref="G3897:G3935" si="866">$F3897*E3897</f>
        <v>0</v>
      </c>
      <c r="H3897" s="85">
        <v>0</v>
      </c>
      <c r="I3897" s="360">
        <f t="shared" ref="I3897:I3935" si="867">H3897*F3897</f>
        <v>0</v>
      </c>
      <c r="J3897" s="89">
        <v>0</v>
      </c>
      <c r="K3897" s="244">
        <f t="shared" si="861"/>
        <v>0</v>
      </c>
      <c r="L3897" s="93">
        <f t="shared" ref="L3897:L3935" si="868">E3897-H3897-J3897</f>
        <v>0</v>
      </c>
      <c r="M3897" s="375">
        <f t="shared" ref="M3897:M3935" si="869">G3897-I3897-K3897</f>
        <v>0</v>
      </c>
      <c r="N3897" s="225" t="b">
        <f t="shared" si="856"/>
        <v>0</v>
      </c>
      <c r="O3897" s="36"/>
      <c r="P3897" s="36"/>
      <c r="Q3897" s="36"/>
      <c r="R3897" s="36"/>
    </row>
    <row r="3898" spans="1:18" s="8" customFormat="1" ht="16.5" hidden="1" customHeight="1" x14ac:dyDescent="0.35">
      <c r="A3898" s="122" t="str">
        <f>'SOW Units'!B432</f>
        <v>21-2.</v>
      </c>
      <c r="B3898" s="542" t="str">
        <f>IF('SOW Units'!C432="","",'SOW Units'!C432)</f>
        <v>Professional Geologist (Key)</v>
      </c>
      <c r="C3898" s="543"/>
      <c r="D3898" s="57" t="str">
        <f>IF('SOW Units'!E432="","",'SOW Units'!E432)</f>
        <v>Per Hour</v>
      </c>
      <c r="E3898" s="82">
        <f>'SOW Units'!P432</f>
        <v>0</v>
      </c>
      <c r="F3898" s="34">
        <f>'SOW Units'!G432</f>
        <v>133.69</v>
      </c>
      <c r="G3898" s="244">
        <f t="shared" si="866"/>
        <v>0</v>
      </c>
      <c r="H3898" s="85">
        <v>0</v>
      </c>
      <c r="I3898" s="360">
        <f t="shared" si="867"/>
        <v>0</v>
      </c>
      <c r="J3898" s="89">
        <v>0</v>
      </c>
      <c r="K3898" s="244">
        <f t="shared" si="861"/>
        <v>0</v>
      </c>
      <c r="L3898" s="93">
        <f t="shared" si="868"/>
        <v>0</v>
      </c>
      <c r="M3898" s="375">
        <f t="shared" si="869"/>
        <v>0</v>
      </c>
      <c r="N3898" s="225" t="b">
        <f t="shared" si="856"/>
        <v>0</v>
      </c>
      <c r="O3898" s="36"/>
      <c r="P3898" s="36"/>
      <c r="Q3898" s="36"/>
      <c r="R3898" s="36"/>
    </row>
    <row r="3899" spans="1:18" s="8" customFormat="1" ht="32.25" hidden="1" customHeight="1" x14ac:dyDescent="0.35">
      <c r="A3899" s="122" t="str">
        <f>'SOW Units'!B433</f>
        <v>21-3.</v>
      </c>
      <c r="B3899" s="542" t="str">
        <f>IF('SOW Units'!C433="","",'SOW Units'!C433)</f>
        <v>P.G. Field Oversight of Drilling and Boring and Soil-Boring Logging (Use hourly rate on site specific basis)</v>
      </c>
      <c r="C3899" s="543"/>
      <c r="D3899" s="57" t="str">
        <f>IF('SOW Units'!E433="","",'SOW Units'!E433)</f>
        <v>Per Hour</v>
      </c>
      <c r="E3899" s="82">
        <f>'SOW Units'!P433</f>
        <v>0</v>
      </c>
      <c r="F3899" s="34">
        <f>'SOW Units'!G433</f>
        <v>133.69</v>
      </c>
      <c r="G3899" s="244">
        <f t="shared" si="866"/>
        <v>0</v>
      </c>
      <c r="H3899" s="85">
        <v>0</v>
      </c>
      <c r="I3899" s="360">
        <f t="shared" si="867"/>
        <v>0</v>
      </c>
      <c r="J3899" s="89">
        <v>0</v>
      </c>
      <c r="K3899" s="244">
        <f t="shared" si="861"/>
        <v>0</v>
      </c>
      <c r="L3899" s="93">
        <f t="shared" si="868"/>
        <v>0</v>
      </c>
      <c r="M3899" s="375">
        <f t="shared" si="869"/>
        <v>0</v>
      </c>
      <c r="N3899" s="225" t="b">
        <f t="shared" si="856"/>
        <v>0</v>
      </c>
      <c r="O3899" s="36"/>
      <c r="P3899" s="36"/>
      <c r="Q3899" s="36"/>
      <c r="R3899" s="36"/>
    </row>
    <row r="3900" spans="1:18" s="8" customFormat="1" ht="16.5" hidden="1" customHeight="1" x14ac:dyDescent="0.35">
      <c r="A3900" s="122" t="str">
        <f>'SOW Units'!B434</f>
        <v>21-4.</v>
      </c>
      <c r="B3900" s="542" t="str">
        <f>IF('SOW Units'!C434="","",'SOW Units'!C434)</f>
        <v>P.G. Field Oversight of Well Installation (Use hourly rate on site specific basis)</v>
      </c>
      <c r="C3900" s="543"/>
      <c r="D3900" s="57" t="str">
        <f>IF('SOW Units'!E434="","",'SOW Units'!E434)</f>
        <v>Per Hour</v>
      </c>
      <c r="E3900" s="82">
        <f>'SOW Units'!P434</f>
        <v>0</v>
      </c>
      <c r="F3900" s="34">
        <f>'SOW Units'!G434</f>
        <v>133.69</v>
      </c>
      <c r="G3900" s="244">
        <f t="shared" si="866"/>
        <v>0</v>
      </c>
      <c r="H3900" s="85">
        <v>0</v>
      </c>
      <c r="I3900" s="360">
        <f t="shared" si="867"/>
        <v>0</v>
      </c>
      <c r="J3900" s="89">
        <v>0</v>
      </c>
      <c r="K3900" s="244">
        <f t="shared" si="861"/>
        <v>0</v>
      </c>
      <c r="L3900" s="93">
        <f t="shared" si="868"/>
        <v>0</v>
      </c>
      <c r="M3900" s="375">
        <f t="shared" si="869"/>
        <v>0</v>
      </c>
      <c r="N3900" s="225" t="b">
        <f t="shared" si="856"/>
        <v>0</v>
      </c>
      <c r="O3900" s="36"/>
      <c r="P3900" s="36"/>
      <c r="Q3900" s="36"/>
      <c r="R3900" s="36"/>
    </row>
    <row r="3901" spans="1:18" s="8" customFormat="1" ht="16.5" hidden="1" customHeight="1" x14ac:dyDescent="0.35">
      <c r="A3901" s="122" t="str">
        <f>'SOW Units'!B435</f>
        <v>21-5.</v>
      </c>
      <c r="B3901" s="542" t="str">
        <f>IF('SOW Units'!C435="","",'SOW Units'!C435)</f>
        <v xml:space="preserve">P.E. Project Oversight for Remediation Technology Pilot Testing </v>
      </c>
      <c r="C3901" s="543"/>
      <c r="D3901" s="57" t="str">
        <f>IF('SOW Units'!E435="","",'SOW Units'!E435)</f>
        <v>Per Test</v>
      </c>
      <c r="E3901" s="82">
        <f>'SOW Units'!P435</f>
        <v>0</v>
      </c>
      <c r="F3901" s="34">
        <f>'SOW Units'!G435</f>
        <v>1018.71</v>
      </c>
      <c r="G3901" s="244">
        <f t="shared" si="866"/>
        <v>0</v>
      </c>
      <c r="H3901" s="85">
        <v>0</v>
      </c>
      <c r="I3901" s="360">
        <f t="shared" si="867"/>
        <v>0</v>
      </c>
      <c r="J3901" s="89">
        <v>0</v>
      </c>
      <c r="K3901" s="244">
        <f t="shared" si="861"/>
        <v>0</v>
      </c>
      <c r="L3901" s="93">
        <f t="shared" si="868"/>
        <v>0</v>
      </c>
      <c r="M3901" s="375">
        <f t="shared" si="869"/>
        <v>0</v>
      </c>
      <c r="N3901" s="225" t="b">
        <f t="shared" si="856"/>
        <v>0</v>
      </c>
      <c r="O3901" s="36"/>
      <c r="P3901" s="36"/>
      <c r="Q3901" s="36"/>
      <c r="R3901" s="36"/>
    </row>
    <row r="3902" spans="1:18" s="8" customFormat="1" ht="16.5" hidden="1" customHeight="1" x14ac:dyDescent="0.35">
      <c r="A3902" s="122" t="str">
        <f>'SOW Units'!B436</f>
        <v>21-6.a.</v>
      </c>
      <c r="B3902" s="542" t="str">
        <f>IF('SOW Units'!C436="","",'SOW Units'!C436)</f>
        <v>P.E. Project Oversight for Remediation System Integration and Startup - Small System</v>
      </c>
      <c r="C3902" s="543"/>
      <c r="D3902" s="57" t="str">
        <f>IF('SOW Units'!E436="","",'SOW Units'!E436)</f>
        <v xml:space="preserve">Per System </v>
      </c>
      <c r="E3902" s="82">
        <f>'SOW Units'!P436</f>
        <v>0</v>
      </c>
      <c r="F3902" s="34">
        <f>'SOW Units'!G436</f>
        <v>3100</v>
      </c>
      <c r="G3902" s="244">
        <f t="shared" si="866"/>
        <v>0</v>
      </c>
      <c r="H3902" s="85">
        <v>0</v>
      </c>
      <c r="I3902" s="360">
        <f t="shared" si="867"/>
        <v>0</v>
      </c>
      <c r="J3902" s="89">
        <v>0</v>
      </c>
      <c r="K3902" s="244">
        <f t="shared" si="861"/>
        <v>0</v>
      </c>
      <c r="L3902" s="93">
        <f t="shared" si="868"/>
        <v>0</v>
      </c>
      <c r="M3902" s="375">
        <f t="shared" si="869"/>
        <v>0</v>
      </c>
      <c r="N3902" s="225" t="b">
        <f t="shared" si="856"/>
        <v>0</v>
      </c>
      <c r="O3902" s="36"/>
      <c r="P3902" s="36"/>
      <c r="Q3902" s="36"/>
      <c r="R3902" s="36"/>
    </row>
    <row r="3903" spans="1:18" s="8" customFormat="1" ht="16.5" hidden="1" customHeight="1" x14ac:dyDescent="0.35">
      <c r="A3903" s="122" t="str">
        <f>'SOW Units'!B437</f>
        <v>21-6.b.</v>
      </c>
      <c r="B3903" s="542" t="str">
        <f>IF('SOW Units'!C437="","",'SOW Units'!C437)</f>
        <v>P.E. Project Oversight for Remediation System Integration and Startup - Medium System</v>
      </c>
      <c r="C3903" s="543"/>
      <c r="D3903" s="57" t="str">
        <f>IF('SOW Units'!E437="","",'SOW Units'!E437)</f>
        <v xml:space="preserve">Per System </v>
      </c>
      <c r="E3903" s="82">
        <f>'SOW Units'!P437</f>
        <v>0</v>
      </c>
      <c r="F3903" s="34">
        <f>'SOW Units'!G437</f>
        <v>3100</v>
      </c>
      <c r="G3903" s="244">
        <f t="shared" si="866"/>
        <v>0</v>
      </c>
      <c r="H3903" s="85">
        <v>0</v>
      </c>
      <c r="I3903" s="360">
        <f t="shared" si="867"/>
        <v>0</v>
      </c>
      <c r="J3903" s="89">
        <v>0</v>
      </c>
      <c r="K3903" s="244">
        <f t="shared" si="861"/>
        <v>0</v>
      </c>
      <c r="L3903" s="93">
        <f t="shared" si="868"/>
        <v>0</v>
      </c>
      <c r="M3903" s="375">
        <f t="shared" si="869"/>
        <v>0</v>
      </c>
      <c r="N3903" s="225" t="b">
        <f t="shared" si="856"/>
        <v>0</v>
      </c>
      <c r="O3903" s="36"/>
      <c r="P3903" s="36"/>
      <c r="Q3903" s="36"/>
      <c r="R3903" s="36"/>
    </row>
    <row r="3904" spans="1:18" s="8" customFormat="1" ht="16.5" hidden="1" customHeight="1" x14ac:dyDescent="0.35">
      <c r="A3904" s="122" t="str">
        <f>'SOW Units'!B438</f>
        <v>21-6.c.</v>
      </c>
      <c r="B3904" s="542" t="str">
        <f>IF('SOW Units'!C438="","",'SOW Units'!C438)</f>
        <v>P.E. Project Oversight for Remediation System Integration and Startup - Large System</v>
      </c>
      <c r="C3904" s="543"/>
      <c r="D3904" s="57" t="str">
        <f>IF('SOW Units'!E438="","",'SOW Units'!E438)</f>
        <v xml:space="preserve">Per System </v>
      </c>
      <c r="E3904" s="82">
        <f>'SOW Units'!P438</f>
        <v>0</v>
      </c>
      <c r="F3904" s="34">
        <f>'SOW Units'!G438</f>
        <v>3600</v>
      </c>
      <c r="G3904" s="244">
        <f t="shared" si="866"/>
        <v>0</v>
      </c>
      <c r="H3904" s="85">
        <v>0</v>
      </c>
      <c r="I3904" s="360">
        <f t="shared" si="867"/>
        <v>0</v>
      </c>
      <c r="J3904" s="89">
        <v>0</v>
      </c>
      <c r="K3904" s="244">
        <f t="shared" si="861"/>
        <v>0</v>
      </c>
      <c r="L3904" s="93">
        <f t="shared" si="868"/>
        <v>0</v>
      </c>
      <c r="M3904" s="375">
        <f t="shared" si="869"/>
        <v>0</v>
      </c>
      <c r="N3904" s="225" t="b">
        <f t="shared" si="856"/>
        <v>0</v>
      </c>
      <c r="O3904" s="36"/>
      <c r="P3904" s="36"/>
      <c r="Q3904" s="36"/>
      <c r="R3904" s="36"/>
    </row>
    <row r="3905" spans="1:18" s="8" customFormat="1" ht="16.5" hidden="1" customHeight="1" x14ac:dyDescent="0.35">
      <c r="A3905" s="122" t="str">
        <f>'SOW Units'!B439</f>
        <v>21-6.d.</v>
      </c>
      <c r="B3905" s="542" t="str">
        <f>IF('SOW Units'!C439="","",'SOW Units'!C439)</f>
        <v>P.E. Project Oversight for Remediation System Integration and Startup - Extra Large System</v>
      </c>
      <c r="C3905" s="543"/>
      <c r="D3905" s="57" t="str">
        <f>IF('SOW Units'!E439="","",'SOW Units'!E439)</f>
        <v xml:space="preserve">Per System </v>
      </c>
      <c r="E3905" s="82">
        <f>'SOW Units'!P439</f>
        <v>0</v>
      </c>
      <c r="F3905" s="34">
        <f>'SOW Units'!G439</f>
        <v>3800</v>
      </c>
      <c r="G3905" s="244">
        <f t="shared" si="866"/>
        <v>0</v>
      </c>
      <c r="H3905" s="85">
        <v>0</v>
      </c>
      <c r="I3905" s="360">
        <f t="shared" si="867"/>
        <v>0</v>
      </c>
      <c r="J3905" s="89">
        <v>0</v>
      </c>
      <c r="K3905" s="244">
        <f t="shared" si="861"/>
        <v>0</v>
      </c>
      <c r="L3905" s="93">
        <f t="shared" si="868"/>
        <v>0</v>
      </c>
      <c r="M3905" s="375">
        <f t="shared" si="869"/>
        <v>0</v>
      </c>
      <c r="N3905" s="225" t="b">
        <f t="shared" si="856"/>
        <v>0</v>
      </c>
      <c r="O3905" s="36"/>
      <c r="P3905" s="36"/>
      <c r="Q3905" s="36"/>
      <c r="R3905" s="36"/>
    </row>
    <row r="3906" spans="1:18" s="8" customFormat="1" ht="16.5" hidden="1" customHeight="1" x14ac:dyDescent="0.35">
      <c r="A3906" s="122" t="str">
        <f>'SOW Units'!B440</f>
        <v>21-7.a.</v>
      </c>
      <c r="B3906" s="542" t="str">
        <f>IF('SOW Units'!C440="","",'SOW Units'!C440)</f>
        <v>P.E. Project Oversight for Short Term or Episodic Remediation System Operation - Daily Basis</v>
      </c>
      <c r="C3906" s="543"/>
      <c r="D3906" s="57" t="str">
        <f>IF('SOW Units'!E440="","",'SOW Units'!E440)</f>
        <v>Per Day</v>
      </c>
      <c r="E3906" s="82">
        <f>'SOW Units'!P440</f>
        <v>0</v>
      </c>
      <c r="F3906" s="34">
        <f>'SOW Units'!G440</f>
        <v>1100</v>
      </c>
      <c r="G3906" s="244">
        <f t="shared" si="866"/>
        <v>0</v>
      </c>
      <c r="H3906" s="85">
        <v>0</v>
      </c>
      <c r="I3906" s="360">
        <f t="shared" si="867"/>
        <v>0</v>
      </c>
      <c r="J3906" s="89">
        <v>0</v>
      </c>
      <c r="K3906" s="244">
        <f t="shared" si="861"/>
        <v>0</v>
      </c>
      <c r="L3906" s="93">
        <f t="shared" si="868"/>
        <v>0</v>
      </c>
      <c r="M3906" s="375">
        <f t="shared" si="869"/>
        <v>0</v>
      </c>
      <c r="N3906" s="225" t="b">
        <f t="shared" si="856"/>
        <v>0</v>
      </c>
      <c r="O3906" s="36"/>
      <c r="P3906" s="36"/>
      <c r="Q3906" s="36"/>
      <c r="R3906" s="36"/>
    </row>
    <row r="3907" spans="1:18" s="8" customFormat="1" ht="16.5" hidden="1" customHeight="1" x14ac:dyDescent="0.35">
      <c r="A3907" s="122" t="str">
        <f>'SOW Units'!B441</f>
        <v>21-7.b.</v>
      </c>
      <c r="B3907" s="542" t="str">
        <f>IF('SOW Units'!C441="","",'SOW Units'!C441)</f>
        <v>P.E. Project Oversight for Short Term or Episodic Remediation System Operation - Weekly Basis</v>
      </c>
      <c r="C3907" s="543"/>
      <c r="D3907" s="57" t="str">
        <f>IF('SOW Units'!E441="","",'SOW Units'!E441)</f>
        <v>Per Week</v>
      </c>
      <c r="E3907" s="82">
        <f>'SOW Units'!P441</f>
        <v>0</v>
      </c>
      <c r="F3907" s="34">
        <f>'SOW Units'!G441</f>
        <v>3600</v>
      </c>
      <c r="G3907" s="244">
        <f t="shared" si="866"/>
        <v>0</v>
      </c>
      <c r="H3907" s="85">
        <v>0</v>
      </c>
      <c r="I3907" s="360">
        <f t="shared" si="867"/>
        <v>0</v>
      </c>
      <c r="J3907" s="89">
        <v>0</v>
      </c>
      <c r="K3907" s="244">
        <f t="shared" si="861"/>
        <v>0</v>
      </c>
      <c r="L3907" s="93">
        <f t="shared" si="868"/>
        <v>0</v>
      </c>
      <c r="M3907" s="375">
        <f t="shared" si="869"/>
        <v>0</v>
      </c>
      <c r="N3907" s="225" t="b">
        <f t="shared" si="856"/>
        <v>0</v>
      </c>
      <c r="O3907" s="36"/>
      <c r="P3907" s="36"/>
      <c r="Q3907" s="36"/>
      <c r="R3907" s="36"/>
    </row>
    <row r="3908" spans="1:18" s="8" customFormat="1" ht="16.5" hidden="1" customHeight="1" x14ac:dyDescent="0.35">
      <c r="A3908" s="122" t="str">
        <f>'SOW Units'!B442</f>
        <v>21-8.</v>
      </c>
      <c r="B3908" s="542" t="str">
        <f>IF('SOW Units'!C442="","",'SOW Units'!C442)</f>
        <v>P.E. Project Oversight for Remediation System Operation and Maintenance</v>
      </c>
      <c r="C3908" s="543"/>
      <c r="D3908" s="57" t="str">
        <f>IF('SOW Units'!E442="","",'SOW Units'!E442)</f>
        <v>Per Month</v>
      </c>
      <c r="E3908" s="82">
        <f>'SOW Units'!P442</f>
        <v>0</v>
      </c>
      <c r="F3908" s="34">
        <f>'SOW Units'!G442</f>
        <v>802.23</v>
      </c>
      <c r="G3908" s="244">
        <f t="shared" si="866"/>
        <v>0</v>
      </c>
      <c r="H3908" s="85">
        <v>0</v>
      </c>
      <c r="I3908" s="360">
        <f t="shared" si="867"/>
        <v>0</v>
      </c>
      <c r="J3908" s="89">
        <v>0</v>
      </c>
      <c r="K3908" s="244">
        <f t="shared" si="861"/>
        <v>0</v>
      </c>
      <c r="L3908" s="93">
        <f t="shared" si="868"/>
        <v>0</v>
      </c>
      <c r="M3908" s="375">
        <f t="shared" si="869"/>
        <v>0</v>
      </c>
      <c r="N3908" s="225" t="b">
        <f t="shared" si="856"/>
        <v>0</v>
      </c>
      <c r="O3908" s="36"/>
      <c r="P3908" s="36"/>
      <c r="Q3908" s="36"/>
      <c r="R3908" s="36"/>
    </row>
    <row r="3909" spans="1:18" s="8" customFormat="1" ht="46.5" hidden="1" customHeight="1" x14ac:dyDescent="0.35">
      <c r="A3909" s="122" t="str">
        <f>'SOW Units'!B443</f>
        <v>21-9.</v>
      </c>
      <c r="B3909" s="542" t="str">
        <f>IF('SOW Units'!C443="","",'SOW Units'!C443)</f>
        <v>P.E. Review and Certification of Sufficiency of Engineering Controls (other than permanent, impermeable surface or top two feet of clean fill), with Monitoring and Maintenance Recommendations Required for a Conditional NFA</v>
      </c>
      <c r="C3909" s="543"/>
      <c r="D3909" s="252" t="str">
        <f>IF('SOW Units'!E443="","",'SOW Units'!E443)</f>
        <v>Per Review and Certification</v>
      </c>
      <c r="E3909" s="82">
        <f>'SOW Units'!P443</f>
        <v>0</v>
      </c>
      <c r="F3909" s="34">
        <f>'SOW Units'!G443</f>
        <v>242.55</v>
      </c>
      <c r="G3909" s="244">
        <f t="shared" si="866"/>
        <v>0</v>
      </c>
      <c r="H3909" s="85">
        <v>0</v>
      </c>
      <c r="I3909" s="360">
        <f t="shared" si="867"/>
        <v>0</v>
      </c>
      <c r="J3909" s="89">
        <v>0</v>
      </c>
      <c r="K3909" s="244">
        <f t="shared" si="861"/>
        <v>0</v>
      </c>
      <c r="L3909" s="93">
        <f t="shared" si="868"/>
        <v>0</v>
      </c>
      <c r="M3909" s="375">
        <f t="shared" si="869"/>
        <v>0</v>
      </c>
      <c r="N3909" s="225" t="b">
        <f t="shared" si="856"/>
        <v>0</v>
      </c>
      <c r="O3909" s="36"/>
      <c r="P3909" s="36"/>
      <c r="Q3909" s="36"/>
      <c r="R3909" s="36"/>
    </row>
    <row r="3910" spans="1:18" s="8" customFormat="1" ht="46.5" hidden="1" customHeight="1" x14ac:dyDescent="0.35">
      <c r="A3910" s="122" t="str">
        <f>'SOW Units'!B444</f>
        <v>21-10.</v>
      </c>
      <c r="B3910" s="542" t="str">
        <f>IF('SOW Units'!C444="","",'SOW Units'!C444)</f>
        <v>P.G. Review and Certification of Sufficiency of Engineering Controls Limited to Permanent, Impermeable Surface or Top Two Feet of Clean Fill with Monitoring and Maintenance Recommendations Required for a Conditional NFA</v>
      </c>
      <c r="C3910" s="543"/>
      <c r="D3910" s="252" t="str">
        <f>IF('SOW Units'!E444="","",'SOW Units'!E444)</f>
        <v>Per Review and Certification</v>
      </c>
      <c r="E3910" s="82">
        <f>'SOW Units'!P444</f>
        <v>0</v>
      </c>
      <c r="F3910" s="34">
        <f>'SOW Units'!G444</f>
        <v>242.55</v>
      </c>
      <c r="G3910" s="244">
        <f t="shared" si="866"/>
        <v>0</v>
      </c>
      <c r="H3910" s="85">
        <v>0</v>
      </c>
      <c r="I3910" s="360">
        <f t="shared" si="867"/>
        <v>0</v>
      </c>
      <c r="J3910" s="89">
        <v>0</v>
      </c>
      <c r="K3910" s="244">
        <f t="shared" si="861"/>
        <v>0</v>
      </c>
      <c r="L3910" s="93">
        <f t="shared" si="868"/>
        <v>0</v>
      </c>
      <c r="M3910" s="375">
        <f t="shared" si="869"/>
        <v>0</v>
      </c>
      <c r="N3910" s="225" t="b">
        <f t="shared" si="856"/>
        <v>0</v>
      </c>
      <c r="O3910" s="36"/>
      <c r="P3910" s="36"/>
      <c r="Q3910" s="36"/>
      <c r="R3910" s="36"/>
    </row>
    <row r="3911" spans="1:18" s="8" customFormat="1" ht="32.25" hidden="1" customHeight="1" x14ac:dyDescent="0.35">
      <c r="A3911" s="122" t="str">
        <f>'SOW Units'!B445</f>
        <v>21-11.</v>
      </c>
      <c r="B3911" s="542" t="str">
        <f>IF('SOW Units'!C445="","",'SOW Units'!C445)</f>
        <v>P.E. Design and Certification of Plans and Project Oversight of Installation for Engineering Controls (other than permanent, impermeable surface or top two feet of clean fill) required for a conditional NFA</v>
      </c>
      <c r="C3911" s="543"/>
      <c r="D3911" s="252" t="str">
        <f>IF('SOW Units'!E445="","",'SOW Units'!E445)</f>
        <v>Per Engineering Controls Installation</v>
      </c>
      <c r="E3911" s="82">
        <f>'SOW Units'!P445</f>
        <v>0</v>
      </c>
      <c r="F3911" s="34">
        <f>'SOW Units'!G445</f>
        <v>242.55</v>
      </c>
      <c r="G3911" s="244">
        <f t="shared" si="866"/>
        <v>0</v>
      </c>
      <c r="H3911" s="85">
        <v>0</v>
      </c>
      <c r="I3911" s="360">
        <f t="shared" si="867"/>
        <v>0</v>
      </c>
      <c r="J3911" s="89">
        <v>0</v>
      </c>
      <c r="K3911" s="244">
        <f t="shared" si="861"/>
        <v>0</v>
      </c>
      <c r="L3911" s="93">
        <f t="shared" si="868"/>
        <v>0</v>
      </c>
      <c r="M3911" s="375">
        <f t="shared" si="869"/>
        <v>0</v>
      </c>
      <c r="N3911" s="225" t="b">
        <f t="shared" si="856"/>
        <v>0</v>
      </c>
      <c r="O3911" s="36"/>
      <c r="P3911" s="36"/>
      <c r="Q3911" s="36"/>
      <c r="R3911" s="36"/>
    </row>
    <row r="3912" spans="1:18" s="8" customFormat="1" ht="46.5" hidden="1" customHeight="1" x14ac:dyDescent="0.35">
      <c r="A3912" s="122" t="str">
        <f>'SOW Units'!B446</f>
        <v>21-12.</v>
      </c>
      <c r="B3912" s="542" t="str">
        <f>IF('SOW Units'!C446="","",'SOW Units'!C446)</f>
        <v>P.G. Review, Evaluation and Certification of Plans and Project Oversight for Installation of Engineering Controls Limited to Permanent, Impermeable Surface or Top Two Feet of Clean Fill Required for a Conditional NFA</v>
      </c>
      <c r="C3912" s="543"/>
      <c r="D3912" s="252" t="str">
        <f>IF('SOW Units'!E446="","",'SOW Units'!E446)</f>
        <v>Per Engineering Controls Installation</v>
      </c>
      <c r="E3912" s="82">
        <f>'SOW Units'!P446</f>
        <v>0</v>
      </c>
      <c r="F3912" s="34">
        <f>'SOW Units'!G446</f>
        <v>363.82</v>
      </c>
      <c r="G3912" s="244">
        <f t="shared" si="866"/>
        <v>0</v>
      </c>
      <c r="H3912" s="85">
        <v>0</v>
      </c>
      <c r="I3912" s="360">
        <f t="shared" si="867"/>
        <v>0</v>
      </c>
      <c r="J3912" s="89">
        <v>0</v>
      </c>
      <c r="K3912" s="244">
        <f t="shared" si="861"/>
        <v>0</v>
      </c>
      <c r="L3912" s="93">
        <f t="shared" si="868"/>
        <v>0</v>
      </c>
      <c r="M3912" s="375">
        <f t="shared" si="869"/>
        <v>0</v>
      </c>
      <c r="N3912" s="225" t="b">
        <f t="shared" si="856"/>
        <v>0</v>
      </c>
      <c r="O3912" s="36"/>
      <c r="P3912" s="36"/>
      <c r="Q3912" s="36"/>
      <c r="R3912" s="36"/>
    </row>
    <row r="3913" spans="1:18" s="8" customFormat="1" ht="32.25" hidden="1" customHeight="1" x14ac:dyDescent="0.35">
      <c r="A3913" s="122" t="str">
        <f>'SOW Units'!B447</f>
        <v>21-13.</v>
      </c>
      <c r="B3913" s="542" t="str">
        <f>IF('SOW Units'!C447="","",'SOW Units'!C447)</f>
        <v>P.G. or P.E. Review, Evaluation and Certification of a Soil Source Removal Report That Includes a Recommendation for NFA</v>
      </c>
      <c r="C3913" s="543"/>
      <c r="D3913" s="57" t="str">
        <f>IF('SOW Units'!E447="","",'SOW Units'!E447)</f>
        <v>Per Report</v>
      </c>
      <c r="E3913" s="82">
        <f>'SOW Units'!P447</f>
        <v>0</v>
      </c>
      <c r="F3913" s="34">
        <f>'SOW Units'!G447</f>
        <v>267.39999999999998</v>
      </c>
      <c r="G3913" s="244">
        <f t="shared" si="866"/>
        <v>0</v>
      </c>
      <c r="H3913" s="85">
        <v>0</v>
      </c>
      <c r="I3913" s="360">
        <f t="shared" si="867"/>
        <v>0</v>
      </c>
      <c r="J3913" s="89">
        <v>0</v>
      </c>
      <c r="K3913" s="244">
        <f t="shared" si="861"/>
        <v>0</v>
      </c>
      <c r="L3913" s="93">
        <f t="shared" si="868"/>
        <v>0</v>
      </c>
      <c r="M3913" s="375">
        <f t="shared" si="869"/>
        <v>0</v>
      </c>
      <c r="N3913" s="225" t="b">
        <f t="shared" si="856"/>
        <v>0</v>
      </c>
      <c r="O3913" s="36"/>
      <c r="P3913" s="36"/>
      <c r="Q3913" s="36"/>
      <c r="R3913" s="36"/>
    </row>
    <row r="3914" spans="1:18" s="8" customFormat="1" ht="16.5" hidden="1" customHeight="1" x14ac:dyDescent="0.35">
      <c r="A3914" s="122" t="str">
        <f>'SOW Units'!B448</f>
        <v>21-15.</v>
      </c>
      <c r="B3914" s="542" t="str">
        <f>IF('SOW Units'!C448="","",'SOW Units'!C448)</f>
        <v>P.G. or Qualified P.E. Review, Evaluation and Certification of a General Site Assessment Report</v>
      </c>
      <c r="C3914" s="543"/>
      <c r="D3914" s="57" t="str">
        <f>IF('SOW Units'!E448="","",'SOW Units'!E448)</f>
        <v>Per Report</v>
      </c>
      <c r="E3914" s="82">
        <f>'SOW Units'!P448</f>
        <v>0</v>
      </c>
      <c r="F3914" s="34">
        <f>'SOW Units'!G448</f>
        <v>606.37</v>
      </c>
      <c r="G3914" s="244">
        <f t="shared" si="866"/>
        <v>0</v>
      </c>
      <c r="H3914" s="85">
        <v>0</v>
      </c>
      <c r="I3914" s="360">
        <f t="shared" si="867"/>
        <v>0</v>
      </c>
      <c r="J3914" s="89">
        <v>0</v>
      </c>
      <c r="K3914" s="244">
        <f t="shared" si="861"/>
        <v>0</v>
      </c>
      <c r="L3914" s="93">
        <f t="shared" si="868"/>
        <v>0</v>
      </c>
      <c r="M3914" s="375">
        <f t="shared" si="869"/>
        <v>0</v>
      </c>
      <c r="N3914" s="225" t="b">
        <f t="shared" si="856"/>
        <v>0</v>
      </c>
      <c r="O3914" s="36"/>
      <c r="P3914" s="36"/>
      <c r="Q3914" s="36"/>
      <c r="R3914" s="36"/>
    </row>
    <row r="3915" spans="1:18" s="8" customFormat="1" ht="16.5" hidden="1" customHeight="1" x14ac:dyDescent="0.35">
      <c r="A3915" s="122" t="str">
        <f>'SOW Units'!B449</f>
        <v>21-16.</v>
      </c>
      <c r="B3915" s="542" t="str">
        <f>IF('SOW Units'!C449="","",'SOW Units'!C449)</f>
        <v>P.G. or Qualified P.E. Review, Evaluation and Certification of a Supplemental Site Assessment Report</v>
      </c>
      <c r="C3915" s="543"/>
      <c r="D3915" s="57" t="str">
        <f>IF('SOW Units'!E449="","",'SOW Units'!E449)</f>
        <v>Per Report</v>
      </c>
      <c r="E3915" s="82">
        <f>'SOW Units'!P449</f>
        <v>0</v>
      </c>
      <c r="F3915" s="34">
        <f>'SOW Units'!G449</f>
        <v>267.39999999999998</v>
      </c>
      <c r="G3915" s="244">
        <f t="shared" si="866"/>
        <v>0</v>
      </c>
      <c r="H3915" s="85">
        <v>0</v>
      </c>
      <c r="I3915" s="360">
        <f t="shared" si="867"/>
        <v>0</v>
      </c>
      <c r="J3915" s="89">
        <v>0</v>
      </c>
      <c r="K3915" s="244">
        <f t="shared" si="861"/>
        <v>0</v>
      </c>
      <c r="L3915" s="93">
        <f t="shared" si="868"/>
        <v>0</v>
      </c>
      <c r="M3915" s="375">
        <f t="shared" si="869"/>
        <v>0</v>
      </c>
      <c r="N3915" s="225" t="b">
        <f t="shared" si="856"/>
        <v>0</v>
      </c>
      <c r="O3915" s="36"/>
      <c r="P3915" s="36"/>
      <c r="Q3915" s="36"/>
      <c r="R3915" s="36"/>
    </row>
    <row r="3916" spans="1:18" s="8" customFormat="1" ht="16.5" hidden="1" customHeight="1" x14ac:dyDescent="0.35">
      <c r="A3916" s="122" t="str">
        <f>'SOW Units'!B450</f>
        <v>21-17.</v>
      </c>
      <c r="B3916" s="542" t="str">
        <f>IF('SOW Units'!C450="","",'SOW Units'!C450)</f>
        <v>P.G. or P.E. Review, Evaluation and Certification of a Receptor and Exposure Pathway Report</v>
      </c>
      <c r="C3916" s="543"/>
      <c r="D3916" s="57" t="str">
        <f>IF('SOW Units'!E450="","",'SOW Units'!E450)</f>
        <v>Per Report</v>
      </c>
      <c r="E3916" s="82">
        <f>'SOW Units'!P450</f>
        <v>0</v>
      </c>
      <c r="F3916" s="34">
        <f>'SOW Units'!G450</f>
        <v>401.11</v>
      </c>
      <c r="G3916" s="244">
        <f t="shared" si="866"/>
        <v>0</v>
      </c>
      <c r="H3916" s="85">
        <v>0</v>
      </c>
      <c r="I3916" s="360">
        <f t="shared" si="867"/>
        <v>0</v>
      </c>
      <c r="J3916" s="89">
        <v>0</v>
      </c>
      <c r="K3916" s="244">
        <f t="shared" si="861"/>
        <v>0</v>
      </c>
      <c r="L3916" s="93">
        <f t="shared" si="868"/>
        <v>0</v>
      </c>
      <c r="M3916" s="375">
        <f t="shared" si="869"/>
        <v>0</v>
      </c>
      <c r="N3916" s="225" t="b">
        <f t="shared" si="856"/>
        <v>0</v>
      </c>
      <c r="O3916" s="36"/>
      <c r="P3916" s="36"/>
      <c r="Q3916" s="36"/>
      <c r="R3916" s="36"/>
    </row>
    <row r="3917" spans="1:18" s="8" customFormat="1" ht="16.5" hidden="1" customHeight="1" x14ac:dyDescent="0.35">
      <c r="A3917" s="122" t="str">
        <f>'SOW Units'!B451</f>
        <v>21-18.</v>
      </c>
      <c r="B3917" s="542" t="str">
        <f>IF('SOW Units'!C451="","",'SOW Units'!C451)</f>
        <v>P.E. Review, Evaluation and Certification of a Level 2 Natural Attenuation Monitoring Plan</v>
      </c>
      <c r="C3917" s="543"/>
      <c r="D3917" s="57" t="str">
        <f>IF('SOW Units'!E451="","",'SOW Units'!E451)</f>
        <v>Per Plan</v>
      </c>
      <c r="E3917" s="82">
        <f>'SOW Units'!P451</f>
        <v>0</v>
      </c>
      <c r="F3917" s="34">
        <f>'SOW Units'!G451</f>
        <v>133.69</v>
      </c>
      <c r="G3917" s="244">
        <f t="shared" si="866"/>
        <v>0</v>
      </c>
      <c r="H3917" s="85">
        <v>0</v>
      </c>
      <c r="I3917" s="360">
        <f t="shared" si="867"/>
        <v>0</v>
      </c>
      <c r="J3917" s="89">
        <v>0</v>
      </c>
      <c r="K3917" s="244">
        <f t="shared" si="861"/>
        <v>0</v>
      </c>
      <c r="L3917" s="93">
        <f t="shared" si="868"/>
        <v>0</v>
      </c>
      <c r="M3917" s="375">
        <f t="shared" si="869"/>
        <v>0</v>
      </c>
      <c r="N3917" s="225" t="b">
        <f t="shared" si="856"/>
        <v>0</v>
      </c>
      <c r="O3917" s="36"/>
      <c r="P3917" s="36"/>
      <c r="Q3917" s="36"/>
      <c r="R3917" s="36"/>
    </row>
    <row r="3918" spans="1:18" s="8" customFormat="1" ht="46.5" hidden="1" customHeight="1" x14ac:dyDescent="0.35">
      <c r="A3918" s="122" t="str">
        <f>'SOW Units'!B452</f>
        <v>21-19.</v>
      </c>
      <c r="B3918" s="542" t="str">
        <f>IF('SOW Units'!C452="","",'SOW Units'!C452)</f>
        <v>P.E. Review, Evaluation and Certification of a Non-Annual Natural Attenuation or Post RA Monitoring Report That Includes a Recommendation for NFA or a Recommendation to Modify the Approved Monitoring Plan</v>
      </c>
      <c r="C3918" s="543"/>
      <c r="D3918" s="57" t="str">
        <f>IF('SOW Units'!E452="","",'SOW Units'!E452)</f>
        <v>Per Report</v>
      </c>
      <c r="E3918" s="82">
        <f>'SOW Units'!P452</f>
        <v>0</v>
      </c>
      <c r="F3918" s="34">
        <f>'SOW Units'!G452</f>
        <v>133.69</v>
      </c>
      <c r="G3918" s="244">
        <f t="shared" si="866"/>
        <v>0</v>
      </c>
      <c r="H3918" s="85">
        <v>0</v>
      </c>
      <c r="I3918" s="360">
        <f t="shared" si="867"/>
        <v>0</v>
      </c>
      <c r="J3918" s="89">
        <v>0</v>
      </c>
      <c r="K3918" s="244">
        <f t="shared" si="861"/>
        <v>0</v>
      </c>
      <c r="L3918" s="93">
        <f t="shared" si="868"/>
        <v>0</v>
      </c>
      <c r="M3918" s="375">
        <f t="shared" si="869"/>
        <v>0</v>
      </c>
      <c r="N3918" s="225" t="b">
        <f t="shared" si="856"/>
        <v>0</v>
      </c>
      <c r="O3918" s="36"/>
      <c r="P3918" s="36"/>
      <c r="Q3918" s="36"/>
      <c r="R3918" s="36"/>
    </row>
    <row r="3919" spans="1:18" s="8" customFormat="1" ht="16.5" hidden="1" customHeight="1" x14ac:dyDescent="0.35">
      <c r="A3919" s="122" t="str">
        <f>'SOW Units'!B453</f>
        <v>21-20.</v>
      </c>
      <c r="B3919" s="542" t="str">
        <f>IF('SOW Units'!C453="","",'SOW Units'!C453)</f>
        <v>P.G or P.E. Review, Evaluation and Certification of an Annual Natural Attenuation Monitoring Report</v>
      </c>
      <c r="C3919" s="543"/>
      <c r="D3919" s="57" t="str">
        <f>IF('SOW Units'!E453="","",'SOW Units'!E453)</f>
        <v>Per Report</v>
      </c>
      <c r="E3919" s="82">
        <f>'SOW Units'!P453</f>
        <v>0</v>
      </c>
      <c r="F3919" s="34">
        <f>'SOW Units'!G453</f>
        <v>133.69</v>
      </c>
      <c r="G3919" s="244">
        <f t="shared" si="866"/>
        <v>0</v>
      </c>
      <c r="H3919" s="85">
        <v>0</v>
      </c>
      <c r="I3919" s="360">
        <f t="shared" si="867"/>
        <v>0</v>
      </c>
      <c r="J3919" s="89">
        <v>0</v>
      </c>
      <c r="K3919" s="244">
        <f t="shared" si="861"/>
        <v>0</v>
      </c>
      <c r="L3919" s="93">
        <f t="shared" si="868"/>
        <v>0</v>
      </c>
      <c r="M3919" s="375">
        <f t="shared" si="869"/>
        <v>0</v>
      </c>
      <c r="N3919" s="225" t="b">
        <f t="shared" si="856"/>
        <v>0</v>
      </c>
      <c r="O3919" s="36"/>
      <c r="P3919" s="36"/>
      <c r="Q3919" s="36"/>
      <c r="R3919" s="36"/>
    </row>
    <row r="3920" spans="1:18" s="8" customFormat="1" ht="16.5" hidden="1" customHeight="1" x14ac:dyDescent="0.35">
      <c r="A3920" s="122" t="str">
        <f>'SOW Units'!B454</f>
        <v>21-21.</v>
      </c>
      <c r="B3920" s="542" t="str">
        <f>IF('SOW Units'!C454="","",'SOW Units'!C454)</f>
        <v>P.E. Review, Evaluation and Certification of a Pilot Test Plan</v>
      </c>
      <c r="C3920" s="543"/>
      <c r="D3920" s="57" t="str">
        <f>IF('SOW Units'!E454="","",'SOW Units'!E454)</f>
        <v>Per Plan</v>
      </c>
      <c r="E3920" s="82">
        <f>'SOW Units'!P454</f>
        <v>0</v>
      </c>
      <c r="F3920" s="34">
        <f>'SOW Units'!G454</f>
        <v>267.39999999999998</v>
      </c>
      <c r="G3920" s="244">
        <f t="shared" si="866"/>
        <v>0</v>
      </c>
      <c r="H3920" s="85">
        <v>0</v>
      </c>
      <c r="I3920" s="360">
        <f t="shared" si="867"/>
        <v>0</v>
      </c>
      <c r="J3920" s="89">
        <v>0</v>
      </c>
      <c r="K3920" s="244">
        <f t="shared" si="861"/>
        <v>0</v>
      </c>
      <c r="L3920" s="93">
        <f t="shared" si="868"/>
        <v>0</v>
      </c>
      <c r="M3920" s="375">
        <f t="shared" si="869"/>
        <v>0</v>
      </c>
      <c r="N3920" s="225" t="b">
        <f t="shared" si="856"/>
        <v>0</v>
      </c>
      <c r="O3920" s="36"/>
      <c r="P3920" s="36"/>
      <c r="Q3920" s="36"/>
      <c r="R3920" s="36"/>
    </row>
    <row r="3921" spans="1:18" s="8" customFormat="1" ht="16.5" hidden="1" customHeight="1" x14ac:dyDescent="0.35">
      <c r="A3921" s="122" t="str">
        <f>'SOW Units'!B455</f>
        <v>21-22.</v>
      </c>
      <c r="B3921" s="542" t="str">
        <f>IF('SOW Units'!C455="","",'SOW Units'!C455)</f>
        <v>P.E. Review, Evaluation and Certification of a Pilot Test Report</v>
      </c>
      <c r="C3921" s="543"/>
      <c r="D3921" s="57" t="str">
        <f>IF('SOW Units'!E455="","",'SOW Units'!E455)</f>
        <v>Per Report</v>
      </c>
      <c r="E3921" s="82">
        <f>'SOW Units'!P455</f>
        <v>0</v>
      </c>
      <c r="F3921" s="34">
        <f>'SOW Units'!G455</f>
        <v>534.80999999999995</v>
      </c>
      <c r="G3921" s="244">
        <f t="shared" si="866"/>
        <v>0</v>
      </c>
      <c r="H3921" s="85">
        <v>0</v>
      </c>
      <c r="I3921" s="360">
        <f t="shared" si="867"/>
        <v>0</v>
      </c>
      <c r="J3921" s="89">
        <v>0</v>
      </c>
      <c r="K3921" s="244">
        <f t="shared" si="861"/>
        <v>0</v>
      </c>
      <c r="L3921" s="93">
        <f t="shared" si="868"/>
        <v>0</v>
      </c>
      <c r="M3921" s="375">
        <f t="shared" si="869"/>
        <v>0</v>
      </c>
      <c r="N3921" s="225" t="b">
        <f t="shared" si="856"/>
        <v>0</v>
      </c>
      <c r="O3921" s="36"/>
      <c r="P3921" s="36"/>
      <c r="Q3921" s="36"/>
      <c r="R3921" s="36"/>
    </row>
    <row r="3922" spans="1:18" s="8" customFormat="1" ht="16.5" hidden="1" customHeight="1" x14ac:dyDescent="0.35">
      <c r="A3922" s="122" t="str">
        <f>'SOW Units'!B456</f>
        <v>21-23.</v>
      </c>
      <c r="B3922" s="542" t="str">
        <f>IF('SOW Units'!C456="","",'SOW Units'!C456)</f>
        <v>P.E. Review, Evaluation and Certification of a Level 1 Remedial Action Plan</v>
      </c>
      <c r="C3922" s="543"/>
      <c r="D3922" s="57" t="str">
        <f>IF('SOW Units'!E456="","",'SOW Units'!E456)</f>
        <v>Per Plan</v>
      </c>
      <c r="E3922" s="82">
        <f>'SOW Units'!P456</f>
        <v>0</v>
      </c>
      <c r="F3922" s="34">
        <f>'SOW Units'!G456</f>
        <v>802.23</v>
      </c>
      <c r="G3922" s="244">
        <f t="shared" si="866"/>
        <v>0</v>
      </c>
      <c r="H3922" s="85">
        <v>0</v>
      </c>
      <c r="I3922" s="360">
        <f t="shared" si="867"/>
        <v>0</v>
      </c>
      <c r="J3922" s="89">
        <v>0</v>
      </c>
      <c r="K3922" s="244">
        <f t="shared" si="861"/>
        <v>0</v>
      </c>
      <c r="L3922" s="93">
        <f t="shared" si="868"/>
        <v>0</v>
      </c>
      <c r="M3922" s="375">
        <f t="shared" si="869"/>
        <v>0</v>
      </c>
      <c r="N3922" s="225" t="b">
        <f t="shared" si="856"/>
        <v>0</v>
      </c>
      <c r="O3922" s="36"/>
      <c r="P3922" s="36"/>
      <c r="Q3922" s="36"/>
      <c r="R3922" s="36"/>
    </row>
    <row r="3923" spans="1:18" s="8" customFormat="1" ht="16.5" hidden="1" customHeight="1" x14ac:dyDescent="0.35">
      <c r="A3923" s="122" t="str">
        <f>'SOW Units'!B457</f>
        <v>21-24.</v>
      </c>
      <c r="B3923" s="542" t="str">
        <f>IF('SOW Units'!C457="","",'SOW Units'!C457)</f>
        <v>P.E. Review, Evaluation and Certification of a Level 2 Remedial Action Plan</v>
      </c>
      <c r="C3923" s="543"/>
      <c r="D3923" s="57" t="str">
        <f>IF('SOW Units'!E457="","",'SOW Units'!E457)</f>
        <v>Per Plan</v>
      </c>
      <c r="E3923" s="82">
        <f>'SOW Units'!P457</f>
        <v>0</v>
      </c>
      <c r="F3923" s="34">
        <f>'SOW Units'!G457</f>
        <v>1337.04</v>
      </c>
      <c r="G3923" s="244">
        <f t="shared" si="866"/>
        <v>0</v>
      </c>
      <c r="H3923" s="85">
        <v>0</v>
      </c>
      <c r="I3923" s="360">
        <f t="shared" si="867"/>
        <v>0</v>
      </c>
      <c r="J3923" s="89">
        <v>0</v>
      </c>
      <c r="K3923" s="244">
        <f t="shared" si="861"/>
        <v>0</v>
      </c>
      <c r="L3923" s="93">
        <f t="shared" si="868"/>
        <v>0</v>
      </c>
      <c r="M3923" s="375">
        <f t="shared" si="869"/>
        <v>0</v>
      </c>
      <c r="N3923" s="225" t="b">
        <f t="shared" si="856"/>
        <v>0</v>
      </c>
      <c r="O3923" s="36"/>
      <c r="P3923" s="36"/>
      <c r="Q3923" s="36"/>
      <c r="R3923" s="36"/>
    </row>
    <row r="3924" spans="1:18" s="8" customFormat="1" ht="32.25" hidden="1" customHeight="1" x14ac:dyDescent="0.35">
      <c r="A3924" s="122" t="str">
        <f>'SOW Units'!B458</f>
        <v>21-25.</v>
      </c>
      <c r="B3924" s="542" t="str">
        <f>IF('SOW Units'!C458="","",'SOW Units'!C458)</f>
        <v>P.E. Review, Evaluation and Certification of a Level 1 Limited Scope Remedial Action Plan or RAP Modification Plan</v>
      </c>
      <c r="C3924" s="543"/>
      <c r="D3924" s="57" t="str">
        <f>IF('SOW Units'!E458="","",'SOW Units'!E458)</f>
        <v>Per Plan</v>
      </c>
      <c r="E3924" s="82">
        <f>'SOW Units'!P458</f>
        <v>0</v>
      </c>
      <c r="F3924" s="34">
        <f>'SOW Units'!G458</f>
        <v>267.39999999999998</v>
      </c>
      <c r="G3924" s="244">
        <f t="shared" si="866"/>
        <v>0</v>
      </c>
      <c r="H3924" s="85">
        <v>0</v>
      </c>
      <c r="I3924" s="360">
        <f t="shared" si="867"/>
        <v>0</v>
      </c>
      <c r="J3924" s="89">
        <v>0</v>
      </c>
      <c r="K3924" s="244">
        <f t="shared" si="861"/>
        <v>0</v>
      </c>
      <c r="L3924" s="93">
        <f t="shared" si="868"/>
        <v>0</v>
      </c>
      <c r="M3924" s="375">
        <f t="shared" si="869"/>
        <v>0</v>
      </c>
      <c r="N3924" s="225" t="b">
        <f t="shared" si="856"/>
        <v>0</v>
      </c>
      <c r="O3924" s="36"/>
      <c r="P3924" s="36"/>
      <c r="Q3924" s="36"/>
      <c r="R3924" s="36"/>
    </row>
    <row r="3925" spans="1:18" s="8" customFormat="1" ht="32.25" hidden="1" customHeight="1" x14ac:dyDescent="0.35">
      <c r="A3925" s="122" t="str">
        <f>'SOW Units'!B459</f>
        <v>21-26.</v>
      </c>
      <c r="B3925" s="542" t="str">
        <f>IF('SOW Units'!C459="","",'SOW Units'!C459)</f>
        <v>P.E. Review, Evaluation and Certification of a Level 2 Limited Scope Remedial Action Plan or RAP Modification Plan</v>
      </c>
      <c r="C3925" s="543"/>
      <c r="D3925" s="57" t="str">
        <f>IF('SOW Units'!E459="","",'SOW Units'!E459)</f>
        <v>Per Plan</v>
      </c>
      <c r="E3925" s="82">
        <f>'SOW Units'!P459</f>
        <v>0</v>
      </c>
      <c r="F3925" s="34">
        <f>'SOW Units'!G459</f>
        <v>267.39999999999998</v>
      </c>
      <c r="G3925" s="244">
        <f t="shared" si="866"/>
        <v>0</v>
      </c>
      <c r="H3925" s="85">
        <v>0</v>
      </c>
      <c r="I3925" s="360">
        <f t="shared" si="867"/>
        <v>0</v>
      </c>
      <c r="J3925" s="89">
        <v>0</v>
      </c>
      <c r="K3925" s="244">
        <f t="shared" si="861"/>
        <v>0</v>
      </c>
      <c r="L3925" s="93">
        <f t="shared" si="868"/>
        <v>0</v>
      </c>
      <c r="M3925" s="375">
        <f t="shared" si="869"/>
        <v>0</v>
      </c>
      <c r="N3925" s="225" t="b">
        <f t="shared" si="856"/>
        <v>0</v>
      </c>
      <c r="O3925" s="36"/>
      <c r="P3925" s="36"/>
      <c r="Q3925" s="36"/>
      <c r="R3925" s="36"/>
    </row>
    <row r="3926" spans="1:18" s="8" customFormat="1" ht="32.25" hidden="1" customHeight="1" x14ac:dyDescent="0.35">
      <c r="A3926" s="122" t="str">
        <f>'SOW Units'!B460</f>
        <v>21-27.</v>
      </c>
      <c r="B3926" s="542" t="str">
        <f>IF('SOW Units'!C460="","",'SOW Units'!C460)</f>
        <v>P.E. Review, Evaluation and Certification of a Level 3 Limited Scope Remedial Action Plan or RAP Modification Plan</v>
      </c>
      <c r="C3926" s="543"/>
      <c r="D3926" s="57" t="str">
        <f>IF('SOW Units'!E460="","",'SOW Units'!E460)</f>
        <v>Per Plan</v>
      </c>
      <c r="E3926" s="82">
        <f>'SOW Units'!P460</f>
        <v>0</v>
      </c>
      <c r="F3926" s="34">
        <f>'SOW Units'!G460</f>
        <v>1069.6400000000001</v>
      </c>
      <c r="G3926" s="244">
        <f t="shared" si="866"/>
        <v>0</v>
      </c>
      <c r="H3926" s="85">
        <v>0</v>
      </c>
      <c r="I3926" s="360">
        <f t="shared" si="867"/>
        <v>0</v>
      </c>
      <c r="J3926" s="89">
        <v>0</v>
      </c>
      <c r="K3926" s="244">
        <f t="shared" si="861"/>
        <v>0</v>
      </c>
      <c r="L3926" s="93">
        <f t="shared" si="868"/>
        <v>0</v>
      </c>
      <c r="M3926" s="375">
        <f t="shared" si="869"/>
        <v>0</v>
      </c>
      <c r="N3926" s="225" t="b">
        <f t="shared" si="856"/>
        <v>0</v>
      </c>
      <c r="O3926" s="36"/>
      <c r="P3926" s="36"/>
      <c r="Q3926" s="36"/>
      <c r="R3926" s="36"/>
    </row>
    <row r="3927" spans="1:18" s="8" customFormat="1" ht="32.25" hidden="1" customHeight="1" x14ac:dyDescent="0.35">
      <c r="A3927" s="122" t="str">
        <f>'SOW Units'!B461</f>
        <v>21-28.</v>
      </c>
      <c r="B3927" s="542" t="str">
        <f>IF('SOW Units'!C461="","",'SOW Units'!C461)</f>
        <v>P.E. Review, Evaluation and Certification of a Level 4 Limited Scope Remedial Action Plan or RAP Modification Plan</v>
      </c>
      <c r="C3927" s="543"/>
      <c r="D3927" s="57" t="str">
        <f>IF('SOW Units'!E461="","",'SOW Units'!E461)</f>
        <v>Per Plan</v>
      </c>
      <c r="E3927" s="82">
        <f>'SOW Units'!P461</f>
        <v>0</v>
      </c>
      <c r="F3927" s="34">
        <f>'SOW Units'!G461</f>
        <v>802.23</v>
      </c>
      <c r="G3927" s="244">
        <f t="shared" si="866"/>
        <v>0</v>
      </c>
      <c r="H3927" s="85">
        <v>0</v>
      </c>
      <c r="I3927" s="360">
        <f t="shared" si="867"/>
        <v>0</v>
      </c>
      <c r="J3927" s="89">
        <v>0</v>
      </c>
      <c r="K3927" s="244">
        <f t="shared" ref="K3927:K3966" si="870">$F3927*J3927</f>
        <v>0</v>
      </c>
      <c r="L3927" s="93">
        <f t="shared" si="868"/>
        <v>0</v>
      </c>
      <c r="M3927" s="375">
        <f t="shared" si="869"/>
        <v>0</v>
      </c>
      <c r="N3927" s="225" t="b">
        <f t="shared" si="856"/>
        <v>0</v>
      </c>
      <c r="O3927" s="36"/>
      <c r="P3927" s="36"/>
      <c r="Q3927" s="36"/>
      <c r="R3927" s="36"/>
    </row>
    <row r="3928" spans="1:18" s="8" customFormat="1" ht="16.5" hidden="1" customHeight="1" x14ac:dyDescent="0.35">
      <c r="A3928" s="122" t="str">
        <f>'SOW Units'!B462</f>
        <v>21-29.</v>
      </c>
      <c r="B3928" s="542" t="str">
        <f>IF('SOW Units'!C462="","",'SOW Units'!C462)</f>
        <v>P.E. Review, Evaluation and Certification of As-Built Drawings (P.E. sealed red lined modifications)</v>
      </c>
      <c r="C3928" s="543"/>
      <c r="D3928" s="57" t="str">
        <f>IF('SOW Units'!E462="","",'SOW Units'!E462)</f>
        <v>Per Set of Drawings</v>
      </c>
      <c r="E3928" s="82">
        <f>'SOW Units'!P462</f>
        <v>0</v>
      </c>
      <c r="F3928" s="34">
        <f>'SOW Units'!G462</f>
        <v>133.69</v>
      </c>
      <c r="G3928" s="244">
        <f t="shared" si="866"/>
        <v>0</v>
      </c>
      <c r="H3928" s="85">
        <v>0</v>
      </c>
      <c r="I3928" s="360">
        <f t="shared" si="867"/>
        <v>0</v>
      </c>
      <c r="J3928" s="89">
        <v>0</v>
      </c>
      <c r="K3928" s="244">
        <f t="shared" si="870"/>
        <v>0</v>
      </c>
      <c r="L3928" s="93">
        <f t="shared" si="868"/>
        <v>0</v>
      </c>
      <c r="M3928" s="375">
        <f t="shared" si="869"/>
        <v>0</v>
      </c>
      <c r="N3928" s="225" t="b">
        <f t="shared" si="856"/>
        <v>0</v>
      </c>
      <c r="O3928" s="36"/>
      <c r="P3928" s="36"/>
      <c r="Q3928" s="36"/>
      <c r="R3928" s="36"/>
    </row>
    <row r="3929" spans="1:18" s="8" customFormat="1" ht="32.25" hidden="1" customHeight="1" x14ac:dyDescent="0.35">
      <c r="A3929" s="122" t="str">
        <f>'SOW Units'!B463</f>
        <v>21-30.</v>
      </c>
      <c r="B3929" s="542" t="str">
        <f>IF('SOW Units'!C463="","",'SOW Units'!C463)</f>
        <v>P.E. Review, Evaluation and Certification of a Remedial Action Startup Report That Includes a Recommendation for System Modification or Significant Change in the Course of Action</v>
      </c>
      <c r="C3929" s="543"/>
      <c r="D3929" s="57" t="str">
        <f>IF('SOW Units'!E463="","",'SOW Units'!E463)</f>
        <v>Per Report</v>
      </c>
      <c r="E3929" s="82">
        <f>'SOW Units'!P463</f>
        <v>0</v>
      </c>
      <c r="F3929" s="34">
        <f>'SOW Units'!G463</f>
        <v>401.11</v>
      </c>
      <c r="G3929" s="244">
        <f t="shared" si="866"/>
        <v>0</v>
      </c>
      <c r="H3929" s="85">
        <v>0</v>
      </c>
      <c r="I3929" s="360">
        <f t="shared" si="867"/>
        <v>0</v>
      </c>
      <c r="J3929" s="89">
        <v>0</v>
      </c>
      <c r="K3929" s="244">
        <f t="shared" si="870"/>
        <v>0</v>
      </c>
      <c r="L3929" s="93">
        <f t="shared" si="868"/>
        <v>0</v>
      </c>
      <c r="M3929" s="375">
        <f t="shared" si="869"/>
        <v>0</v>
      </c>
      <c r="N3929" s="225" t="b">
        <f t="shared" si="856"/>
        <v>0</v>
      </c>
      <c r="O3929" s="36"/>
      <c r="P3929" s="36"/>
      <c r="Q3929" s="36"/>
      <c r="R3929" s="36"/>
    </row>
    <row r="3930" spans="1:18" s="8" customFormat="1" ht="32.25" hidden="1" customHeight="1" x14ac:dyDescent="0.35">
      <c r="A3930" s="122" t="str">
        <f>'SOW Units'!B464</f>
        <v>21-31.</v>
      </c>
      <c r="B3930" s="542" t="str">
        <f>IF('SOW Units'!C464="","",'SOW Units'!C464)</f>
        <v>P.E. Review, Evaluation and Certification of a Non-Annual Operation and Maintenance Report That Includes Significant Proposed Changes to the Approved RAP</v>
      </c>
      <c r="C3930" s="543"/>
      <c r="D3930" s="57" t="str">
        <f>IF('SOW Units'!E464="","",'SOW Units'!E464)</f>
        <v>Per Report</v>
      </c>
      <c r="E3930" s="82">
        <f>'SOW Units'!P464</f>
        <v>0</v>
      </c>
      <c r="F3930" s="34">
        <f>'SOW Units'!G464</f>
        <v>267.39999999999998</v>
      </c>
      <c r="G3930" s="244">
        <f t="shared" si="866"/>
        <v>0</v>
      </c>
      <c r="H3930" s="85">
        <v>0</v>
      </c>
      <c r="I3930" s="360">
        <f t="shared" si="867"/>
        <v>0</v>
      </c>
      <c r="J3930" s="89">
        <v>0</v>
      </c>
      <c r="K3930" s="244">
        <f t="shared" si="870"/>
        <v>0</v>
      </c>
      <c r="L3930" s="93">
        <f t="shared" si="868"/>
        <v>0</v>
      </c>
      <c r="M3930" s="375">
        <f t="shared" si="869"/>
        <v>0</v>
      </c>
      <c r="N3930" s="225" t="b">
        <f t="shared" si="856"/>
        <v>0</v>
      </c>
      <c r="O3930" s="36"/>
      <c r="P3930" s="36"/>
      <c r="Q3930" s="36"/>
      <c r="R3930" s="36"/>
    </row>
    <row r="3931" spans="1:18" s="8" customFormat="1" ht="16.5" hidden="1" customHeight="1" x14ac:dyDescent="0.35">
      <c r="A3931" s="122" t="str">
        <f>'SOW Units'!B465</f>
        <v>21-32.</v>
      </c>
      <c r="B3931" s="542" t="str">
        <f>IF('SOW Units'!C465="","",'SOW Units'!C465)</f>
        <v>P.E. Review, Evaluation and Certification of an Annual Operation and Maintenance Report</v>
      </c>
      <c r="C3931" s="543"/>
      <c r="D3931" s="57" t="str">
        <f>IF('SOW Units'!E465="","",'SOW Units'!E465)</f>
        <v>Per Report</v>
      </c>
      <c r="E3931" s="82">
        <f>'SOW Units'!P465</f>
        <v>0</v>
      </c>
      <c r="F3931" s="34">
        <f>'SOW Units'!G465</f>
        <v>534.80999999999995</v>
      </c>
      <c r="G3931" s="244">
        <f t="shared" si="866"/>
        <v>0</v>
      </c>
      <c r="H3931" s="85">
        <v>0</v>
      </c>
      <c r="I3931" s="360">
        <f t="shared" si="867"/>
        <v>0</v>
      </c>
      <c r="J3931" s="89">
        <v>0</v>
      </c>
      <c r="K3931" s="244">
        <f t="shared" si="870"/>
        <v>0</v>
      </c>
      <c r="L3931" s="93">
        <f t="shared" si="868"/>
        <v>0</v>
      </c>
      <c r="M3931" s="375">
        <f t="shared" si="869"/>
        <v>0</v>
      </c>
      <c r="N3931" s="225" t="b">
        <f t="shared" si="856"/>
        <v>0</v>
      </c>
      <c r="O3931" s="36"/>
      <c r="P3931" s="36"/>
      <c r="Q3931" s="36"/>
      <c r="R3931" s="36"/>
    </row>
    <row r="3932" spans="1:18" s="8" customFormat="1" ht="16.5" hidden="1" customHeight="1" x14ac:dyDescent="0.35">
      <c r="A3932" s="122" t="str">
        <f>'SOW Units'!B466</f>
        <v>21-33.</v>
      </c>
      <c r="B3932" s="542" t="str">
        <f>IF('SOW Units'!C466="","",'SOW Units'!C466)</f>
        <v>P.G or P.E. Review, Evaluation and Certification of a Remedial Action General Report</v>
      </c>
      <c r="C3932" s="543"/>
      <c r="D3932" s="57" t="str">
        <f>IF('SOW Units'!E466="","",'SOW Units'!E466)</f>
        <v>Per Report</v>
      </c>
      <c r="E3932" s="82">
        <f>'SOW Units'!P466</f>
        <v>0</v>
      </c>
      <c r="F3932" s="34">
        <f>'SOW Units'!G466</f>
        <v>133.69</v>
      </c>
      <c r="G3932" s="244">
        <f t="shared" si="866"/>
        <v>0</v>
      </c>
      <c r="H3932" s="85">
        <v>0</v>
      </c>
      <c r="I3932" s="360">
        <f t="shared" si="867"/>
        <v>0</v>
      </c>
      <c r="J3932" s="89">
        <v>0</v>
      </c>
      <c r="K3932" s="244">
        <f t="shared" si="870"/>
        <v>0</v>
      </c>
      <c r="L3932" s="93">
        <f t="shared" si="868"/>
        <v>0</v>
      </c>
      <c r="M3932" s="375">
        <f t="shared" si="869"/>
        <v>0</v>
      </c>
      <c r="N3932" s="225" t="b">
        <f t="shared" si="856"/>
        <v>0</v>
      </c>
      <c r="O3932" s="36"/>
      <c r="P3932" s="36"/>
      <c r="Q3932" s="36"/>
      <c r="R3932" s="36"/>
    </row>
    <row r="3933" spans="1:18" s="8" customFormat="1" ht="32.25" hidden="1" customHeight="1" x14ac:dyDescent="0.35">
      <c r="A3933" s="122" t="str">
        <f>'SOW Units'!B467</f>
        <v>21-34.</v>
      </c>
      <c r="B3933" s="542" t="str">
        <f>IF('SOW Units'!C467="","",'SOW Units'!C467)</f>
        <v>P.G or P.E. Review, Evaluation and Certification of an Interim Remedial Action Report That Includes a Recommendation for System Modification or Significant Change in the Course of Action</v>
      </c>
      <c r="C3933" s="543"/>
      <c r="D3933" s="57" t="str">
        <f>IF('SOW Units'!E467="","",'SOW Units'!E467)</f>
        <v>Per Report</v>
      </c>
      <c r="E3933" s="82">
        <f>'SOW Units'!P467</f>
        <v>0</v>
      </c>
      <c r="F3933" s="34">
        <f>'SOW Units'!G467</f>
        <v>133.69</v>
      </c>
      <c r="G3933" s="244">
        <f t="shared" si="866"/>
        <v>0</v>
      </c>
      <c r="H3933" s="85">
        <v>0</v>
      </c>
      <c r="I3933" s="360">
        <f t="shared" si="867"/>
        <v>0</v>
      </c>
      <c r="J3933" s="89">
        <v>0</v>
      </c>
      <c r="K3933" s="244">
        <f t="shared" si="870"/>
        <v>0</v>
      </c>
      <c r="L3933" s="93">
        <f t="shared" si="868"/>
        <v>0</v>
      </c>
      <c r="M3933" s="375">
        <f t="shared" si="869"/>
        <v>0</v>
      </c>
      <c r="N3933" s="225" t="b">
        <f t="shared" si="856"/>
        <v>0</v>
      </c>
      <c r="O3933" s="36"/>
      <c r="P3933" s="36"/>
      <c r="Q3933" s="36"/>
      <c r="R3933" s="36"/>
    </row>
    <row r="3934" spans="1:18" s="8" customFormat="1" ht="16.5" hidden="1" customHeight="1" x14ac:dyDescent="0.35">
      <c r="A3934" s="122" t="str">
        <f>'SOW Units'!B468</f>
        <v>21-35.</v>
      </c>
      <c r="B3934" s="542" t="str">
        <f>IF('SOW Units'!C468="","",'SOW Units'!C468)</f>
        <v>P.E. Review, Evaluation, and Certification of Construction Drawings</v>
      </c>
      <c r="C3934" s="543"/>
      <c r="D3934" s="57" t="str">
        <f>IF('SOW Units'!E468="","",'SOW Units'!E468)</f>
        <v>Per Set of Drawings</v>
      </c>
      <c r="E3934" s="82">
        <f>'SOW Units'!P468</f>
        <v>0</v>
      </c>
      <c r="F3934" s="34">
        <f>'SOW Units'!G468</f>
        <v>267.39999999999998</v>
      </c>
      <c r="G3934" s="244">
        <f t="shared" si="866"/>
        <v>0</v>
      </c>
      <c r="H3934" s="85">
        <v>0</v>
      </c>
      <c r="I3934" s="360">
        <f t="shared" si="867"/>
        <v>0</v>
      </c>
      <c r="J3934" s="89">
        <v>0</v>
      </c>
      <c r="K3934" s="244">
        <f t="shared" si="870"/>
        <v>0</v>
      </c>
      <c r="L3934" s="93">
        <f t="shared" si="868"/>
        <v>0</v>
      </c>
      <c r="M3934" s="375">
        <f t="shared" si="869"/>
        <v>0</v>
      </c>
      <c r="N3934" s="225" t="b">
        <f t="shared" si="856"/>
        <v>0</v>
      </c>
      <c r="O3934" s="36"/>
      <c r="P3934" s="36"/>
      <c r="Q3934" s="36"/>
      <c r="R3934" s="36"/>
    </row>
    <row r="3935" spans="1:18" s="9" customFormat="1" ht="16.5" hidden="1" customHeight="1" x14ac:dyDescent="0.35">
      <c r="A3935" s="122" t="str">
        <f>'SOW Units'!B469</f>
        <v>21-36.</v>
      </c>
      <c r="B3935" s="542" t="str">
        <f>IF('SOW Units'!C469="","",'SOW Units'!C469)</f>
        <v>P.E. Review, Evaluation, and Certification of Annual PARM Report</v>
      </c>
      <c r="C3935" s="543"/>
      <c r="D3935" s="57" t="str">
        <f>IF('SOW Units'!E469="","",'SOW Units'!E469)</f>
        <v>Per Report</v>
      </c>
      <c r="E3935" s="82">
        <f>'SOW Units'!P469</f>
        <v>0</v>
      </c>
      <c r="F3935" s="34">
        <f>'SOW Units'!G469</f>
        <v>267.39999999999998</v>
      </c>
      <c r="G3935" s="244">
        <f t="shared" si="866"/>
        <v>0</v>
      </c>
      <c r="H3935" s="85">
        <v>0</v>
      </c>
      <c r="I3935" s="360">
        <f t="shared" si="867"/>
        <v>0</v>
      </c>
      <c r="J3935" s="89">
        <v>0</v>
      </c>
      <c r="K3935" s="244">
        <f t="shared" si="870"/>
        <v>0</v>
      </c>
      <c r="L3935" s="93">
        <f t="shared" si="868"/>
        <v>0</v>
      </c>
      <c r="M3935" s="375">
        <f t="shared" si="869"/>
        <v>0</v>
      </c>
      <c r="N3935" s="225" t="b">
        <f t="shared" si="856"/>
        <v>0</v>
      </c>
      <c r="O3935" s="45"/>
      <c r="P3935" s="45"/>
      <c r="Q3935" s="45"/>
      <c r="R3935" s="45"/>
    </row>
    <row r="3936" spans="1:18" s="8" customFormat="1" ht="16.5" hidden="1" customHeight="1" x14ac:dyDescent="0.35">
      <c r="A3936" s="210" t="str">
        <f>'SOW Units'!B470</f>
        <v>22.</v>
      </c>
      <c r="B3936" s="544" t="str">
        <f>IF('SOW Units'!C470="","",'SOW Units'!C470)</f>
        <v>MISCELLANEOUS ITEMS</v>
      </c>
      <c r="C3936" s="545"/>
      <c r="D3936" s="354" t="str">
        <f>IF('SOW Units'!E470="","",'SOW Units'!E470)</f>
        <v>'</v>
      </c>
      <c r="E3936" s="212"/>
      <c r="F3936" s="199"/>
      <c r="G3936" s="213"/>
      <c r="H3936" s="214"/>
      <c r="I3936" s="362"/>
      <c r="J3936" s="215"/>
      <c r="K3936" s="213"/>
      <c r="L3936" s="216"/>
      <c r="M3936" s="376"/>
      <c r="N3936" s="225" t="b">
        <f t="shared" si="856"/>
        <v>0</v>
      </c>
      <c r="O3936" s="36"/>
      <c r="P3936" s="36"/>
      <c r="Q3936" s="36"/>
      <c r="R3936" s="36"/>
    </row>
    <row r="3937" spans="1:18" s="8" customFormat="1" ht="33" hidden="1" customHeight="1" x14ac:dyDescent="0.35">
      <c r="A3937" s="122" t="str">
        <f>'SOW Units'!B471</f>
        <v>22-1.</v>
      </c>
      <c r="B3937" s="542" t="str">
        <f>IF('SOW Units'!C471="","",'SOW Units'!C471)</f>
        <v/>
      </c>
      <c r="C3937" s="543"/>
      <c r="D3937" s="57" t="str">
        <f>IF('SOW Units'!E471="","",'SOW Units'!E471)</f>
        <v>Reimbursable*</v>
      </c>
      <c r="E3937" s="82">
        <f>'SOW Units'!P471</f>
        <v>0</v>
      </c>
      <c r="F3937" s="34">
        <f>'SOW Units'!G471</f>
        <v>1</v>
      </c>
      <c r="G3937" s="244">
        <f t="shared" ref="G3937:G3966" si="871">$F3937*E3937</f>
        <v>0</v>
      </c>
      <c r="H3937" s="85">
        <v>0</v>
      </c>
      <c r="I3937" s="360">
        <f t="shared" ref="I3937:I3966" si="872">H3937*F3937</f>
        <v>0</v>
      </c>
      <c r="J3937" s="89">
        <v>0</v>
      </c>
      <c r="K3937" s="244">
        <f t="shared" si="870"/>
        <v>0</v>
      </c>
      <c r="L3937" s="93">
        <f t="shared" ref="L3937:L3966" si="873">E3937-H3937-J3937</f>
        <v>0</v>
      </c>
      <c r="M3937" s="375">
        <f t="shared" ref="M3937:M3966" si="874">G3937-I3937-K3937</f>
        <v>0</v>
      </c>
      <c r="N3937" s="225" t="b">
        <f t="shared" si="856"/>
        <v>0</v>
      </c>
      <c r="O3937" s="36"/>
      <c r="P3937" s="36"/>
      <c r="Q3937" s="36"/>
      <c r="R3937" s="36"/>
    </row>
    <row r="3938" spans="1:18" s="8" customFormat="1" ht="33" hidden="1" customHeight="1" x14ac:dyDescent="0.35">
      <c r="A3938" s="122" t="str">
        <f>'SOW Units'!B472</f>
        <v>22-2.</v>
      </c>
      <c r="B3938" s="542" t="str">
        <f>IF('SOW Units'!C472="","",'SOW Units'!C472)</f>
        <v/>
      </c>
      <c r="C3938" s="543"/>
      <c r="D3938" s="57" t="str">
        <f>IF('SOW Units'!E472="","",'SOW Units'!E472)</f>
        <v>Reimbursable*</v>
      </c>
      <c r="E3938" s="82">
        <f>'SOW Units'!P472</f>
        <v>0</v>
      </c>
      <c r="F3938" s="34">
        <f>'SOW Units'!G472</f>
        <v>1</v>
      </c>
      <c r="G3938" s="244">
        <f t="shared" si="871"/>
        <v>0</v>
      </c>
      <c r="H3938" s="85">
        <v>0</v>
      </c>
      <c r="I3938" s="360">
        <f t="shared" si="872"/>
        <v>0</v>
      </c>
      <c r="J3938" s="89">
        <v>0</v>
      </c>
      <c r="K3938" s="244">
        <f t="shared" si="870"/>
        <v>0</v>
      </c>
      <c r="L3938" s="93">
        <f t="shared" si="873"/>
        <v>0</v>
      </c>
      <c r="M3938" s="375">
        <f t="shared" si="874"/>
        <v>0</v>
      </c>
      <c r="N3938" s="225" t="b">
        <f t="shared" si="856"/>
        <v>0</v>
      </c>
      <c r="O3938" s="36"/>
      <c r="P3938" s="36"/>
      <c r="Q3938" s="36"/>
      <c r="R3938" s="36"/>
    </row>
    <row r="3939" spans="1:18" s="8" customFormat="1" ht="33" hidden="1" customHeight="1" x14ac:dyDescent="0.35">
      <c r="A3939" s="122" t="str">
        <f>'SOW Units'!B473</f>
        <v>22-3.</v>
      </c>
      <c r="B3939" s="542" t="str">
        <f>IF('SOW Units'!C473="","",'SOW Units'!C473)</f>
        <v/>
      </c>
      <c r="C3939" s="543"/>
      <c r="D3939" s="57" t="str">
        <f>IF('SOW Units'!E473="","",'SOW Units'!E473)</f>
        <v>Reimbursable*</v>
      </c>
      <c r="E3939" s="82">
        <f>'SOW Units'!P473</f>
        <v>0</v>
      </c>
      <c r="F3939" s="34">
        <f>'SOW Units'!G473</f>
        <v>1</v>
      </c>
      <c r="G3939" s="244">
        <f t="shared" si="871"/>
        <v>0</v>
      </c>
      <c r="H3939" s="85">
        <v>0</v>
      </c>
      <c r="I3939" s="360">
        <f t="shared" si="872"/>
        <v>0</v>
      </c>
      <c r="J3939" s="89">
        <v>0</v>
      </c>
      <c r="K3939" s="244">
        <f t="shared" si="870"/>
        <v>0</v>
      </c>
      <c r="L3939" s="93">
        <f t="shared" si="873"/>
        <v>0</v>
      </c>
      <c r="M3939" s="375">
        <f t="shared" si="874"/>
        <v>0</v>
      </c>
      <c r="N3939" s="225" t="b">
        <f t="shared" si="856"/>
        <v>0</v>
      </c>
      <c r="O3939" s="36"/>
      <c r="P3939" s="36"/>
      <c r="Q3939" s="36"/>
      <c r="R3939" s="36"/>
    </row>
    <row r="3940" spans="1:18" s="8" customFormat="1" ht="33" hidden="1" customHeight="1" x14ac:dyDescent="0.35">
      <c r="A3940" s="122" t="str">
        <f>'SOW Units'!B474</f>
        <v>22-4.</v>
      </c>
      <c r="B3940" s="542" t="str">
        <f>IF('SOW Units'!C474="","",'SOW Units'!C474)</f>
        <v/>
      </c>
      <c r="C3940" s="543"/>
      <c r="D3940" s="57" t="str">
        <f>IF('SOW Units'!E474="","",'SOW Units'!E474)</f>
        <v>Reimbursable*</v>
      </c>
      <c r="E3940" s="82">
        <f>'SOW Units'!P474</f>
        <v>0</v>
      </c>
      <c r="F3940" s="34">
        <f>'SOW Units'!G474</f>
        <v>1</v>
      </c>
      <c r="G3940" s="244">
        <f t="shared" si="871"/>
        <v>0</v>
      </c>
      <c r="H3940" s="85">
        <v>0</v>
      </c>
      <c r="I3940" s="360">
        <f t="shared" si="872"/>
        <v>0</v>
      </c>
      <c r="J3940" s="89">
        <v>0</v>
      </c>
      <c r="K3940" s="244">
        <f t="shared" si="870"/>
        <v>0</v>
      </c>
      <c r="L3940" s="93">
        <f t="shared" si="873"/>
        <v>0</v>
      </c>
      <c r="M3940" s="375">
        <f t="shared" si="874"/>
        <v>0</v>
      </c>
      <c r="N3940" s="225" t="b">
        <f t="shared" si="856"/>
        <v>0</v>
      </c>
      <c r="O3940" s="36"/>
      <c r="P3940" s="36"/>
      <c r="Q3940" s="36"/>
      <c r="R3940" s="36"/>
    </row>
    <row r="3941" spans="1:18" s="8" customFormat="1" ht="33" hidden="1" customHeight="1" x14ac:dyDescent="0.35">
      <c r="A3941" s="122" t="str">
        <f>'SOW Units'!B475</f>
        <v>22-5.</v>
      </c>
      <c r="B3941" s="542" t="str">
        <f>IF('SOW Units'!C475="","",'SOW Units'!C475)</f>
        <v/>
      </c>
      <c r="C3941" s="543"/>
      <c r="D3941" s="57" t="str">
        <f>IF('SOW Units'!E475="","",'SOW Units'!E475)</f>
        <v>Reimbursable*</v>
      </c>
      <c r="E3941" s="82">
        <f>'SOW Units'!P475</f>
        <v>0</v>
      </c>
      <c r="F3941" s="34">
        <f>'SOW Units'!G475</f>
        <v>1</v>
      </c>
      <c r="G3941" s="244">
        <f t="shared" si="871"/>
        <v>0</v>
      </c>
      <c r="H3941" s="85">
        <v>0</v>
      </c>
      <c r="I3941" s="360">
        <f t="shared" si="872"/>
        <v>0</v>
      </c>
      <c r="J3941" s="89">
        <v>0</v>
      </c>
      <c r="K3941" s="244">
        <f t="shared" si="870"/>
        <v>0</v>
      </c>
      <c r="L3941" s="93">
        <f t="shared" si="873"/>
        <v>0</v>
      </c>
      <c r="M3941" s="375">
        <f t="shared" si="874"/>
        <v>0</v>
      </c>
      <c r="N3941" s="225" t="b">
        <f t="shared" si="856"/>
        <v>0</v>
      </c>
      <c r="O3941" s="36"/>
      <c r="P3941" s="36"/>
      <c r="Q3941" s="36"/>
      <c r="R3941" s="36"/>
    </row>
    <row r="3942" spans="1:18" s="8" customFormat="1" ht="33" hidden="1" customHeight="1" x14ac:dyDescent="0.35">
      <c r="A3942" s="122" t="str">
        <f>'SOW Units'!B476</f>
        <v>22-6.</v>
      </c>
      <c r="B3942" s="542" t="str">
        <f>IF('SOW Units'!C476="","",'SOW Units'!C476)</f>
        <v/>
      </c>
      <c r="C3942" s="543"/>
      <c r="D3942" s="57" t="str">
        <f>IF('SOW Units'!E476="","",'SOW Units'!E476)</f>
        <v>Reimbursable*</v>
      </c>
      <c r="E3942" s="82">
        <f>'SOW Units'!P476</f>
        <v>0</v>
      </c>
      <c r="F3942" s="34">
        <f>'SOW Units'!G476</f>
        <v>1</v>
      </c>
      <c r="G3942" s="244">
        <f t="shared" si="871"/>
        <v>0</v>
      </c>
      <c r="H3942" s="85">
        <v>0</v>
      </c>
      <c r="I3942" s="360">
        <f t="shared" si="872"/>
        <v>0</v>
      </c>
      <c r="J3942" s="89">
        <v>0</v>
      </c>
      <c r="K3942" s="244">
        <f t="shared" si="870"/>
        <v>0</v>
      </c>
      <c r="L3942" s="93">
        <f t="shared" si="873"/>
        <v>0</v>
      </c>
      <c r="M3942" s="375">
        <f t="shared" si="874"/>
        <v>0</v>
      </c>
      <c r="N3942" s="225" t="b">
        <f t="shared" si="856"/>
        <v>0</v>
      </c>
      <c r="O3942" s="36"/>
      <c r="P3942" s="36"/>
      <c r="Q3942" s="36"/>
      <c r="R3942" s="36"/>
    </row>
    <row r="3943" spans="1:18" s="8" customFormat="1" ht="33" hidden="1" customHeight="1" x14ac:dyDescent="0.35">
      <c r="A3943" s="122" t="str">
        <f>'SOW Units'!B477</f>
        <v>22-7.</v>
      </c>
      <c r="B3943" s="542" t="str">
        <f>IF('SOW Units'!C477="","",'SOW Units'!C477)</f>
        <v/>
      </c>
      <c r="C3943" s="543"/>
      <c r="D3943" s="57" t="str">
        <f>IF('SOW Units'!E477="","",'SOW Units'!E477)</f>
        <v>Reimbursable*</v>
      </c>
      <c r="E3943" s="82">
        <f>'SOW Units'!P477</f>
        <v>0</v>
      </c>
      <c r="F3943" s="34">
        <f>'SOW Units'!G477</f>
        <v>1</v>
      </c>
      <c r="G3943" s="244">
        <f t="shared" si="871"/>
        <v>0</v>
      </c>
      <c r="H3943" s="85">
        <v>0</v>
      </c>
      <c r="I3943" s="360">
        <f t="shared" si="872"/>
        <v>0</v>
      </c>
      <c r="J3943" s="89">
        <v>0</v>
      </c>
      <c r="K3943" s="244">
        <f t="shared" si="870"/>
        <v>0</v>
      </c>
      <c r="L3943" s="93">
        <f t="shared" si="873"/>
        <v>0</v>
      </c>
      <c r="M3943" s="375">
        <f t="shared" si="874"/>
        <v>0</v>
      </c>
      <c r="N3943" s="225" t="b">
        <f t="shared" si="856"/>
        <v>0</v>
      </c>
      <c r="O3943" s="36"/>
      <c r="P3943" s="36"/>
      <c r="Q3943" s="36"/>
      <c r="R3943" s="36"/>
    </row>
    <row r="3944" spans="1:18" s="8" customFormat="1" ht="33" hidden="1" customHeight="1" x14ac:dyDescent="0.35">
      <c r="A3944" s="122" t="str">
        <f>'SOW Units'!B478</f>
        <v>22-8.</v>
      </c>
      <c r="B3944" s="542" t="str">
        <f>IF('SOW Units'!C478="","",'SOW Units'!C478)</f>
        <v/>
      </c>
      <c r="C3944" s="543"/>
      <c r="D3944" s="57" t="str">
        <f>IF('SOW Units'!E478="","",'SOW Units'!E478)</f>
        <v>Reimbursable*</v>
      </c>
      <c r="E3944" s="82">
        <f>'SOW Units'!P478</f>
        <v>0</v>
      </c>
      <c r="F3944" s="34">
        <f>'SOW Units'!G478</f>
        <v>1</v>
      </c>
      <c r="G3944" s="244">
        <f t="shared" si="871"/>
        <v>0</v>
      </c>
      <c r="H3944" s="85">
        <v>0</v>
      </c>
      <c r="I3944" s="360">
        <f t="shared" si="872"/>
        <v>0</v>
      </c>
      <c r="J3944" s="89">
        <v>0</v>
      </c>
      <c r="K3944" s="244">
        <f t="shared" si="870"/>
        <v>0</v>
      </c>
      <c r="L3944" s="93">
        <f t="shared" si="873"/>
        <v>0</v>
      </c>
      <c r="M3944" s="375">
        <f t="shared" si="874"/>
        <v>0</v>
      </c>
      <c r="N3944" s="225" t="b">
        <f t="shared" si="856"/>
        <v>0</v>
      </c>
      <c r="O3944" s="36"/>
      <c r="P3944" s="36"/>
      <c r="Q3944" s="36"/>
      <c r="R3944" s="36"/>
    </row>
    <row r="3945" spans="1:18" s="8" customFormat="1" ht="33" hidden="1" customHeight="1" x14ac:dyDescent="0.35">
      <c r="A3945" s="122" t="str">
        <f>'SOW Units'!B479</f>
        <v>22-9.</v>
      </c>
      <c r="B3945" s="542" t="str">
        <f>IF('SOW Units'!C479="","",'SOW Units'!C479)</f>
        <v/>
      </c>
      <c r="C3945" s="543"/>
      <c r="D3945" s="57" t="str">
        <f>IF('SOW Units'!E479="","",'SOW Units'!E479)</f>
        <v>Reimbursable*</v>
      </c>
      <c r="E3945" s="82">
        <f>'SOW Units'!P479</f>
        <v>0</v>
      </c>
      <c r="F3945" s="34">
        <f>'SOW Units'!G479</f>
        <v>1</v>
      </c>
      <c r="G3945" s="244">
        <f t="shared" si="871"/>
        <v>0</v>
      </c>
      <c r="H3945" s="85">
        <v>0</v>
      </c>
      <c r="I3945" s="360">
        <f t="shared" si="872"/>
        <v>0</v>
      </c>
      <c r="J3945" s="89">
        <v>0</v>
      </c>
      <c r="K3945" s="244">
        <f t="shared" si="870"/>
        <v>0</v>
      </c>
      <c r="L3945" s="93">
        <f t="shared" si="873"/>
        <v>0</v>
      </c>
      <c r="M3945" s="375">
        <f t="shared" si="874"/>
        <v>0</v>
      </c>
      <c r="N3945" s="225" t="b">
        <f t="shared" si="856"/>
        <v>0</v>
      </c>
      <c r="O3945" s="36"/>
      <c r="P3945" s="36"/>
      <c r="Q3945" s="36"/>
      <c r="R3945" s="36"/>
    </row>
    <row r="3946" spans="1:18" s="8" customFormat="1" ht="33" hidden="1" customHeight="1" x14ac:dyDescent="0.35">
      <c r="A3946" s="122" t="str">
        <f>'SOW Units'!B480</f>
        <v>22-10.</v>
      </c>
      <c r="B3946" s="542" t="str">
        <f>IF('SOW Units'!C480="","",'SOW Units'!C480)</f>
        <v/>
      </c>
      <c r="C3946" s="543"/>
      <c r="D3946" s="57" t="str">
        <f>IF('SOW Units'!E480="","",'SOW Units'!E480)</f>
        <v>Reimbursable*</v>
      </c>
      <c r="E3946" s="82">
        <f>'SOW Units'!P480</f>
        <v>0</v>
      </c>
      <c r="F3946" s="34">
        <f>'SOW Units'!G480</f>
        <v>1</v>
      </c>
      <c r="G3946" s="244">
        <f t="shared" si="871"/>
        <v>0</v>
      </c>
      <c r="H3946" s="85">
        <v>0</v>
      </c>
      <c r="I3946" s="360">
        <f t="shared" si="872"/>
        <v>0</v>
      </c>
      <c r="J3946" s="89">
        <v>0</v>
      </c>
      <c r="K3946" s="244">
        <f t="shared" si="870"/>
        <v>0</v>
      </c>
      <c r="L3946" s="93">
        <f t="shared" si="873"/>
        <v>0</v>
      </c>
      <c r="M3946" s="375">
        <f t="shared" si="874"/>
        <v>0</v>
      </c>
      <c r="N3946" s="225" t="b">
        <f t="shared" si="856"/>
        <v>0</v>
      </c>
      <c r="O3946" s="36"/>
      <c r="P3946" s="36"/>
      <c r="Q3946" s="36"/>
      <c r="R3946" s="36"/>
    </row>
    <row r="3947" spans="1:18" s="8" customFormat="1" ht="33" hidden="1" customHeight="1" x14ac:dyDescent="0.35">
      <c r="A3947" s="122" t="str">
        <f>'SOW Units'!B481</f>
        <v>22-11.</v>
      </c>
      <c r="B3947" s="542" t="str">
        <f>IF('SOW Units'!C481="","",'SOW Units'!C481)</f>
        <v/>
      </c>
      <c r="C3947" s="543"/>
      <c r="D3947" s="57" t="str">
        <f>IF('SOW Units'!E481="","",'SOW Units'!E481)</f>
        <v>Reimbursable*</v>
      </c>
      <c r="E3947" s="82">
        <f>'SOW Units'!P481</f>
        <v>0</v>
      </c>
      <c r="F3947" s="34">
        <f>'SOW Units'!G481</f>
        <v>1</v>
      </c>
      <c r="G3947" s="244">
        <f t="shared" si="871"/>
        <v>0</v>
      </c>
      <c r="H3947" s="85">
        <v>0</v>
      </c>
      <c r="I3947" s="360">
        <f t="shared" si="872"/>
        <v>0</v>
      </c>
      <c r="J3947" s="89">
        <v>0</v>
      </c>
      <c r="K3947" s="244">
        <f t="shared" si="870"/>
        <v>0</v>
      </c>
      <c r="L3947" s="93">
        <f t="shared" si="873"/>
        <v>0</v>
      </c>
      <c r="M3947" s="375">
        <f t="shared" si="874"/>
        <v>0</v>
      </c>
      <c r="N3947" s="225" t="b">
        <f t="shared" si="856"/>
        <v>0</v>
      </c>
      <c r="O3947" s="36"/>
      <c r="P3947" s="36"/>
      <c r="Q3947" s="36"/>
      <c r="R3947" s="36"/>
    </row>
    <row r="3948" spans="1:18" s="8" customFormat="1" ht="33" hidden="1" customHeight="1" x14ac:dyDescent="0.35">
      <c r="A3948" s="122" t="str">
        <f>'SOW Units'!B482</f>
        <v>22-12.</v>
      </c>
      <c r="B3948" s="542" t="str">
        <f>IF('SOW Units'!C482="","",'SOW Units'!C482)</f>
        <v/>
      </c>
      <c r="C3948" s="543"/>
      <c r="D3948" s="57" t="str">
        <f>IF('SOW Units'!E482="","",'SOW Units'!E482)</f>
        <v>Reimbursable*</v>
      </c>
      <c r="E3948" s="82">
        <f>'SOW Units'!P482</f>
        <v>0</v>
      </c>
      <c r="F3948" s="34">
        <f>'SOW Units'!G482</f>
        <v>1</v>
      </c>
      <c r="G3948" s="244">
        <f t="shared" si="871"/>
        <v>0</v>
      </c>
      <c r="H3948" s="85">
        <v>0</v>
      </c>
      <c r="I3948" s="360">
        <f t="shared" si="872"/>
        <v>0</v>
      </c>
      <c r="J3948" s="89">
        <v>0</v>
      </c>
      <c r="K3948" s="244">
        <f t="shared" si="870"/>
        <v>0</v>
      </c>
      <c r="L3948" s="93">
        <f t="shared" si="873"/>
        <v>0</v>
      </c>
      <c r="M3948" s="375">
        <f t="shared" si="874"/>
        <v>0</v>
      </c>
      <c r="N3948" s="225" t="b">
        <f t="shared" si="856"/>
        <v>0</v>
      </c>
      <c r="O3948" s="36"/>
      <c r="P3948" s="36"/>
      <c r="Q3948" s="36"/>
      <c r="R3948" s="36"/>
    </row>
    <row r="3949" spans="1:18" s="8" customFormat="1" ht="33" hidden="1" customHeight="1" x14ac:dyDescent="0.35">
      <c r="A3949" s="122" t="str">
        <f>'SOW Units'!B483</f>
        <v>22-13.</v>
      </c>
      <c r="B3949" s="542" t="str">
        <f>IF('SOW Units'!C483="","",'SOW Units'!C483)</f>
        <v/>
      </c>
      <c r="C3949" s="543"/>
      <c r="D3949" s="57" t="str">
        <f>IF('SOW Units'!E483="","",'SOW Units'!E483)</f>
        <v>Reimbursable*</v>
      </c>
      <c r="E3949" s="82">
        <f>'SOW Units'!P483</f>
        <v>0</v>
      </c>
      <c r="F3949" s="34">
        <f>'SOW Units'!G483</f>
        <v>1</v>
      </c>
      <c r="G3949" s="244">
        <f t="shared" si="871"/>
        <v>0</v>
      </c>
      <c r="H3949" s="85">
        <v>0</v>
      </c>
      <c r="I3949" s="360">
        <f t="shared" si="872"/>
        <v>0</v>
      </c>
      <c r="J3949" s="89">
        <v>0</v>
      </c>
      <c r="K3949" s="244">
        <f t="shared" si="870"/>
        <v>0</v>
      </c>
      <c r="L3949" s="93">
        <f t="shared" si="873"/>
        <v>0</v>
      </c>
      <c r="M3949" s="375">
        <f t="shared" si="874"/>
        <v>0</v>
      </c>
      <c r="N3949" s="225" t="b">
        <f t="shared" si="856"/>
        <v>0</v>
      </c>
      <c r="O3949" s="36"/>
      <c r="P3949" s="36"/>
      <c r="Q3949" s="36"/>
      <c r="R3949" s="36"/>
    </row>
    <row r="3950" spans="1:18" s="8" customFormat="1" ht="33" hidden="1" customHeight="1" x14ac:dyDescent="0.35">
      <c r="A3950" s="122" t="str">
        <f>'SOW Units'!B484</f>
        <v>22-14.</v>
      </c>
      <c r="B3950" s="542" t="str">
        <f>IF('SOW Units'!C484="","",'SOW Units'!C484)</f>
        <v/>
      </c>
      <c r="C3950" s="543"/>
      <c r="D3950" s="57" t="str">
        <f>IF('SOW Units'!E484="","",'SOW Units'!E484)</f>
        <v>Reimbursable*</v>
      </c>
      <c r="E3950" s="82">
        <f>'SOW Units'!P484</f>
        <v>0</v>
      </c>
      <c r="F3950" s="34">
        <f>'SOW Units'!G484</f>
        <v>1</v>
      </c>
      <c r="G3950" s="244">
        <f t="shared" si="871"/>
        <v>0</v>
      </c>
      <c r="H3950" s="85">
        <v>0</v>
      </c>
      <c r="I3950" s="360">
        <f t="shared" si="872"/>
        <v>0</v>
      </c>
      <c r="J3950" s="89">
        <v>0</v>
      </c>
      <c r="K3950" s="244">
        <f t="shared" si="870"/>
        <v>0</v>
      </c>
      <c r="L3950" s="93">
        <f t="shared" si="873"/>
        <v>0</v>
      </c>
      <c r="M3950" s="375">
        <f t="shared" si="874"/>
        <v>0</v>
      </c>
      <c r="N3950" s="225" t="b">
        <f t="shared" si="856"/>
        <v>0</v>
      </c>
      <c r="O3950" s="36"/>
      <c r="P3950" s="36"/>
      <c r="Q3950" s="36"/>
      <c r="R3950" s="36"/>
    </row>
    <row r="3951" spans="1:18" s="8" customFormat="1" ht="33" hidden="1" customHeight="1" x14ac:dyDescent="0.35">
      <c r="A3951" s="122" t="str">
        <f>'SOW Units'!B485</f>
        <v>22-15.</v>
      </c>
      <c r="B3951" s="542" t="str">
        <f>IF('SOW Units'!C485="","",'SOW Units'!C485)</f>
        <v/>
      </c>
      <c r="C3951" s="543"/>
      <c r="D3951" s="57" t="str">
        <f>IF('SOW Units'!E485="","",'SOW Units'!E485)</f>
        <v>Reimbursable*</v>
      </c>
      <c r="E3951" s="82">
        <f>'SOW Units'!P485</f>
        <v>0</v>
      </c>
      <c r="F3951" s="34">
        <f>'SOW Units'!G485</f>
        <v>1</v>
      </c>
      <c r="G3951" s="244">
        <f t="shared" si="871"/>
        <v>0</v>
      </c>
      <c r="H3951" s="85">
        <v>0</v>
      </c>
      <c r="I3951" s="360">
        <f t="shared" si="872"/>
        <v>0</v>
      </c>
      <c r="J3951" s="89">
        <v>0</v>
      </c>
      <c r="K3951" s="244">
        <f t="shared" si="870"/>
        <v>0</v>
      </c>
      <c r="L3951" s="93">
        <f t="shared" si="873"/>
        <v>0</v>
      </c>
      <c r="M3951" s="375">
        <f t="shared" si="874"/>
        <v>0</v>
      </c>
      <c r="N3951" s="225" t="b">
        <f t="shared" si="856"/>
        <v>0</v>
      </c>
      <c r="O3951" s="36"/>
      <c r="P3951" s="36"/>
      <c r="Q3951" s="36"/>
      <c r="R3951" s="36"/>
    </row>
    <row r="3952" spans="1:18" s="8" customFormat="1" ht="33" hidden="1" customHeight="1" x14ac:dyDescent="0.35">
      <c r="A3952" s="122" t="str">
        <f>'SOW Units'!B486</f>
        <v>22-16.</v>
      </c>
      <c r="B3952" s="542" t="str">
        <f>IF('SOW Units'!C486="","",'SOW Units'!C486)</f>
        <v/>
      </c>
      <c r="C3952" s="543"/>
      <c r="D3952" s="57" t="str">
        <f>IF('SOW Units'!E486="","",'SOW Units'!E486)</f>
        <v>Reimbursable*</v>
      </c>
      <c r="E3952" s="82">
        <f>'SOW Units'!P486</f>
        <v>0</v>
      </c>
      <c r="F3952" s="34">
        <f>'SOW Units'!G486</f>
        <v>1</v>
      </c>
      <c r="G3952" s="244">
        <f t="shared" si="871"/>
        <v>0</v>
      </c>
      <c r="H3952" s="85">
        <v>0</v>
      </c>
      <c r="I3952" s="360">
        <f t="shared" si="872"/>
        <v>0</v>
      </c>
      <c r="J3952" s="89">
        <v>0</v>
      </c>
      <c r="K3952" s="244">
        <f t="shared" si="870"/>
        <v>0</v>
      </c>
      <c r="L3952" s="93">
        <f t="shared" si="873"/>
        <v>0</v>
      </c>
      <c r="M3952" s="375">
        <f t="shared" si="874"/>
        <v>0</v>
      </c>
      <c r="N3952" s="225" t="b">
        <f t="shared" si="856"/>
        <v>0</v>
      </c>
      <c r="O3952" s="36"/>
      <c r="P3952" s="36"/>
      <c r="Q3952" s="36"/>
      <c r="R3952" s="36"/>
    </row>
    <row r="3953" spans="1:18" s="8" customFormat="1" ht="33" hidden="1" customHeight="1" x14ac:dyDescent="0.35">
      <c r="A3953" s="122" t="str">
        <f>'SOW Units'!B487</f>
        <v>22-17.</v>
      </c>
      <c r="B3953" s="542" t="str">
        <f>IF('SOW Units'!C487="","",'SOW Units'!C487)</f>
        <v/>
      </c>
      <c r="C3953" s="543"/>
      <c r="D3953" s="57" t="str">
        <f>IF('SOW Units'!E487="","",'SOW Units'!E487)</f>
        <v>Reimbursable*</v>
      </c>
      <c r="E3953" s="82">
        <f>'SOW Units'!P487</f>
        <v>0</v>
      </c>
      <c r="F3953" s="34">
        <f>'SOW Units'!G487</f>
        <v>1</v>
      </c>
      <c r="G3953" s="244">
        <f t="shared" si="871"/>
        <v>0</v>
      </c>
      <c r="H3953" s="85">
        <v>0</v>
      </c>
      <c r="I3953" s="360">
        <f t="shared" si="872"/>
        <v>0</v>
      </c>
      <c r="J3953" s="89">
        <v>0</v>
      </c>
      <c r="K3953" s="244">
        <f t="shared" si="870"/>
        <v>0</v>
      </c>
      <c r="L3953" s="93">
        <f t="shared" si="873"/>
        <v>0</v>
      </c>
      <c r="M3953" s="375">
        <f t="shared" si="874"/>
        <v>0</v>
      </c>
      <c r="N3953" s="225" t="b">
        <f t="shared" si="856"/>
        <v>0</v>
      </c>
      <c r="O3953" s="36"/>
      <c r="P3953" s="36"/>
      <c r="Q3953" s="36"/>
      <c r="R3953" s="36"/>
    </row>
    <row r="3954" spans="1:18" s="8" customFormat="1" ht="33" hidden="1" customHeight="1" x14ac:dyDescent="0.35">
      <c r="A3954" s="122" t="str">
        <f>'SOW Units'!B488</f>
        <v>22-18.</v>
      </c>
      <c r="B3954" s="542" t="str">
        <f>IF('SOW Units'!C488="","",'SOW Units'!C488)</f>
        <v/>
      </c>
      <c r="C3954" s="543"/>
      <c r="D3954" s="57" t="str">
        <f>IF('SOW Units'!E488="","",'SOW Units'!E488)</f>
        <v>Reimbursable*</v>
      </c>
      <c r="E3954" s="82">
        <f>'SOW Units'!P488</f>
        <v>0</v>
      </c>
      <c r="F3954" s="34">
        <f>'SOW Units'!G488</f>
        <v>1</v>
      </c>
      <c r="G3954" s="244">
        <f t="shared" si="871"/>
        <v>0</v>
      </c>
      <c r="H3954" s="85">
        <v>0</v>
      </c>
      <c r="I3954" s="360">
        <f t="shared" si="872"/>
        <v>0</v>
      </c>
      <c r="J3954" s="89">
        <v>0</v>
      </c>
      <c r="K3954" s="244">
        <f t="shared" si="870"/>
        <v>0</v>
      </c>
      <c r="L3954" s="93">
        <f t="shared" si="873"/>
        <v>0</v>
      </c>
      <c r="M3954" s="375">
        <f t="shared" si="874"/>
        <v>0</v>
      </c>
      <c r="N3954" s="225" t="b">
        <f t="shared" si="856"/>
        <v>0</v>
      </c>
      <c r="O3954" s="36"/>
      <c r="P3954" s="36"/>
      <c r="Q3954" s="36"/>
      <c r="R3954" s="36"/>
    </row>
    <row r="3955" spans="1:18" s="8" customFormat="1" ht="33" hidden="1" customHeight="1" x14ac:dyDescent="0.35">
      <c r="A3955" s="122" t="str">
        <f>'SOW Units'!B489</f>
        <v>22-19.</v>
      </c>
      <c r="B3955" s="542" t="str">
        <f>IF('SOW Units'!C489="","",'SOW Units'!C489)</f>
        <v/>
      </c>
      <c r="C3955" s="543"/>
      <c r="D3955" s="57" t="str">
        <f>IF('SOW Units'!E489="","",'SOW Units'!E489)</f>
        <v>Reimbursable*</v>
      </c>
      <c r="E3955" s="82">
        <f>'SOW Units'!P489</f>
        <v>0</v>
      </c>
      <c r="F3955" s="34">
        <f>'SOW Units'!G489</f>
        <v>1</v>
      </c>
      <c r="G3955" s="244">
        <f t="shared" si="871"/>
        <v>0</v>
      </c>
      <c r="H3955" s="85">
        <v>0</v>
      </c>
      <c r="I3955" s="360">
        <f t="shared" si="872"/>
        <v>0</v>
      </c>
      <c r="J3955" s="89">
        <v>0</v>
      </c>
      <c r="K3955" s="244">
        <f t="shared" si="870"/>
        <v>0</v>
      </c>
      <c r="L3955" s="93">
        <f t="shared" si="873"/>
        <v>0</v>
      </c>
      <c r="M3955" s="375">
        <f t="shared" si="874"/>
        <v>0</v>
      </c>
      <c r="N3955" s="225" t="b">
        <f t="shared" si="856"/>
        <v>0</v>
      </c>
      <c r="O3955" s="36"/>
      <c r="P3955" s="36"/>
      <c r="Q3955" s="36"/>
      <c r="R3955" s="36"/>
    </row>
    <row r="3956" spans="1:18" s="8" customFormat="1" ht="33" hidden="1" customHeight="1" x14ac:dyDescent="0.35">
      <c r="A3956" s="122" t="str">
        <f>'SOW Units'!B490</f>
        <v>22-20.</v>
      </c>
      <c r="B3956" s="542" t="str">
        <f>IF('SOW Units'!C490="","",'SOW Units'!C490)</f>
        <v/>
      </c>
      <c r="C3956" s="543"/>
      <c r="D3956" s="57" t="str">
        <f>IF('SOW Units'!E490="","",'SOW Units'!E490)</f>
        <v>Reimbursable*</v>
      </c>
      <c r="E3956" s="82">
        <f>'SOW Units'!P490</f>
        <v>0</v>
      </c>
      <c r="F3956" s="34">
        <f>'SOW Units'!G490</f>
        <v>1</v>
      </c>
      <c r="G3956" s="244">
        <f t="shared" si="871"/>
        <v>0</v>
      </c>
      <c r="H3956" s="85">
        <v>0</v>
      </c>
      <c r="I3956" s="360">
        <f t="shared" si="872"/>
        <v>0</v>
      </c>
      <c r="J3956" s="89">
        <v>0</v>
      </c>
      <c r="K3956" s="244">
        <f t="shared" si="870"/>
        <v>0</v>
      </c>
      <c r="L3956" s="93">
        <f t="shared" si="873"/>
        <v>0</v>
      </c>
      <c r="M3956" s="375">
        <f t="shared" si="874"/>
        <v>0</v>
      </c>
      <c r="N3956" s="225" t="b">
        <f t="shared" si="856"/>
        <v>0</v>
      </c>
      <c r="O3956" s="36"/>
      <c r="P3956" s="36"/>
      <c r="Q3956" s="36"/>
      <c r="R3956" s="36"/>
    </row>
    <row r="3957" spans="1:18" s="8" customFormat="1" ht="33" hidden="1" customHeight="1" x14ac:dyDescent="0.35">
      <c r="A3957" s="122" t="str">
        <f>'SOW Units'!B491</f>
        <v>22-21.</v>
      </c>
      <c r="B3957" s="542" t="str">
        <f>IF('SOW Units'!C491="","",'SOW Units'!C491)</f>
        <v/>
      </c>
      <c r="C3957" s="543"/>
      <c r="D3957" s="57" t="str">
        <f>IF('SOW Units'!E491="","",'SOW Units'!E491)</f>
        <v>Reimbursable*</v>
      </c>
      <c r="E3957" s="82">
        <f>'SOW Units'!P491</f>
        <v>0</v>
      </c>
      <c r="F3957" s="34">
        <f>'SOW Units'!G491</f>
        <v>1</v>
      </c>
      <c r="G3957" s="244">
        <f t="shared" si="871"/>
        <v>0</v>
      </c>
      <c r="H3957" s="85">
        <v>0</v>
      </c>
      <c r="I3957" s="360">
        <f t="shared" si="872"/>
        <v>0</v>
      </c>
      <c r="J3957" s="89">
        <v>0</v>
      </c>
      <c r="K3957" s="244">
        <f t="shared" si="870"/>
        <v>0</v>
      </c>
      <c r="L3957" s="93">
        <f t="shared" si="873"/>
        <v>0</v>
      </c>
      <c r="M3957" s="375">
        <f t="shared" si="874"/>
        <v>0</v>
      </c>
      <c r="N3957" s="225" t="b">
        <f t="shared" si="856"/>
        <v>0</v>
      </c>
      <c r="O3957" s="36"/>
      <c r="P3957" s="36"/>
      <c r="Q3957" s="36"/>
      <c r="R3957" s="36"/>
    </row>
    <row r="3958" spans="1:18" s="8" customFormat="1" ht="33" hidden="1" customHeight="1" x14ac:dyDescent="0.35">
      <c r="A3958" s="122" t="str">
        <f>'SOW Units'!B492</f>
        <v>22-22.</v>
      </c>
      <c r="B3958" s="542" t="str">
        <f>IF('SOW Units'!C492="","",'SOW Units'!C492)</f>
        <v/>
      </c>
      <c r="C3958" s="543"/>
      <c r="D3958" s="57" t="str">
        <f>IF('SOW Units'!E492="","",'SOW Units'!E492)</f>
        <v>Reimbursable*</v>
      </c>
      <c r="E3958" s="82">
        <f>'SOW Units'!P492</f>
        <v>0</v>
      </c>
      <c r="F3958" s="34">
        <f>'SOW Units'!G492</f>
        <v>1</v>
      </c>
      <c r="G3958" s="244">
        <f t="shared" si="871"/>
        <v>0</v>
      </c>
      <c r="H3958" s="85">
        <v>0</v>
      </c>
      <c r="I3958" s="360">
        <f t="shared" si="872"/>
        <v>0</v>
      </c>
      <c r="J3958" s="89">
        <v>0</v>
      </c>
      <c r="K3958" s="244">
        <f t="shared" si="870"/>
        <v>0</v>
      </c>
      <c r="L3958" s="93">
        <f t="shared" si="873"/>
        <v>0</v>
      </c>
      <c r="M3958" s="375">
        <f t="shared" si="874"/>
        <v>0</v>
      </c>
      <c r="N3958" s="225" t="b">
        <f t="shared" si="856"/>
        <v>0</v>
      </c>
      <c r="O3958" s="36"/>
      <c r="P3958" s="36"/>
      <c r="Q3958" s="36"/>
      <c r="R3958" s="36"/>
    </row>
    <row r="3959" spans="1:18" s="8" customFormat="1" ht="33" hidden="1" customHeight="1" x14ac:dyDescent="0.35">
      <c r="A3959" s="122" t="str">
        <f>'SOW Units'!B493</f>
        <v>22-23.</v>
      </c>
      <c r="B3959" s="542" t="str">
        <f>IF('SOW Units'!C493="","",'SOW Units'!C493)</f>
        <v/>
      </c>
      <c r="C3959" s="543"/>
      <c r="D3959" s="57" t="str">
        <f>IF('SOW Units'!E493="","",'SOW Units'!E493)</f>
        <v>Reimbursable*</v>
      </c>
      <c r="E3959" s="82">
        <f>'SOW Units'!P493</f>
        <v>0</v>
      </c>
      <c r="F3959" s="34">
        <f>'SOW Units'!G493</f>
        <v>1</v>
      </c>
      <c r="G3959" s="244">
        <f t="shared" si="871"/>
        <v>0</v>
      </c>
      <c r="H3959" s="85">
        <v>0</v>
      </c>
      <c r="I3959" s="360">
        <f t="shared" si="872"/>
        <v>0</v>
      </c>
      <c r="J3959" s="89">
        <v>0</v>
      </c>
      <c r="K3959" s="244">
        <f t="shared" si="870"/>
        <v>0</v>
      </c>
      <c r="L3959" s="93">
        <f t="shared" si="873"/>
        <v>0</v>
      </c>
      <c r="M3959" s="375">
        <f t="shared" si="874"/>
        <v>0</v>
      </c>
      <c r="N3959" s="225" t="b">
        <f t="shared" si="856"/>
        <v>0</v>
      </c>
      <c r="O3959" s="36"/>
      <c r="P3959" s="36"/>
      <c r="Q3959" s="36"/>
      <c r="R3959" s="36"/>
    </row>
    <row r="3960" spans="1:18" s="8" customFormat="1" ht="33" hidden="1" customHeight="1" x14ac:dyDescent="0.35">
      <c r="A3960" s="122" t="str">
        <f>'SOW Units'!B494</f>
        <v>22-24.</v>
      </c>
      <c r="B3960" s="542" t="str">
        <f>IF('SOW Units'!C494="","",'SOW Units'!C494)</f>
        <v/>
      </c>
      <c r="C3960" s="543"/>
      <c r="D3960" s="57" t="str">
        <f>IF('SOW Units'!E494="","",'SOW Units'!E494)</f>
        <v>Reimbursable*</v>
      </c>
      <c r="E3960" s="82">
        <f>'SOW Units'!P494</f>
        <v>0</v>
      </c>
      <c r="F3960" s="34">
        <f>'SOW Units'!G494</f>
        <v>1</v>
      </c>
      <c r="G3960" s="244">
        <f t="shared" si="871"/>
        <v>0</v>
      </c>
      <c r="H3960" s="85">
        <v>0</v>
      </c>
      <c r="I3960" s="360">
        <f t="shared" si="872"/>
        <v>0</v>
      </c>
      <c r="J3960" s="89">
        <v>0</v>
      </c>
      <c r="K3960" s="244">
        <f t="shared" si="870"/>
        <v>0</v>
      </c>
      <c r="L3960" s="93">
        <f t="shared" si="873"/>
        <v>0</v>
      </c>
      <c r="M3960" s="375">
        <f t="shared" si="874"/>
        <v>0</v>
      </c>
      <c r="N3960" s="225" t="b">
        <f t="shared" si="856"/>
        <v>0</v>
      </c>
      <c r="O3960" s="36"/>
      <c r="P3960" s="36"/>
      <c r="Q3960" s="36"/>
      <c r="R3960" s="36"/>
    </row>
    <row r="3961" spans="1:18" s="8" customFormat="1" ht="33" hidden="1" customHeight="1" x14ac:dyDescent="0.35">
      <c r="A3961" s="122" t="str">
        <f>'SOW Units'!B495</f>
        <v>22-25.</v>
      </c>
      <c r="B3961" s="542" t="str">
        <f>IF('SOW Units'!C495="","",'SOW Units'!C495)</f>
        <v/>
      </c>
      <c r="C3961" s="543"/>
      <c r="D3961" s="57" t="str">
        <f>IF('SOW Units'!E495="","",'SOW Units'!E495)</f>
        <v>Reimbursable*</v>
      </c>
      <c r="E3961" s="82">
        <f>'SOW Units'!P495</f>
        <v>0</v>
      </c>
      <c r="F3961" s="34">
        <f>'SOW Units'!G495</f>
        <v>1</v>
      </c>
      <c r="G3961" s="244">
        <f t="shared" si="871"/>
        <v>0</v>
      </c>
      <c r="H3961" s="85">
        <v>0</v>
      </c>
      <c r="I3961" s="360">
        <f t="shared" si="872"/>
        <v>0</v>
      </c>
      <c r="J3961" s="89">
        <v>0</v>
      </c>
      <c r="K3961" s="244">
        <f t="shared" si="870"/>
        <v>0</v>
      </c>
      <c r="L3961" s="93">
        <f t="shared" si="873"/>
        <v>0</v>
      </c>
      <c r="M3961" s="375">
        <f t="shared" si="874"/>
        <v>0</v>
      </c>
      <c r="N3961" s="225" t="b">
        <f t="shared" si="856"/>
        <v>0</v>
      </c>
      <c r="O3961" s="36"/>
      <c r="P3961" s="36"/>
      <c r="Q3961" s="36"/>
      <c r="R3961" s="36"/>
    </row>
    <row r="3962" spans="1:18" s="8" customFormat="1" ht="33" hidden="1" customHeight="1" x14ac:dyDescent="0.35">
      <c r="A3962" s="122" t="str">
        <f>'SOW Units'!B496</f>
        <v>22-26.</v>
      </c>
      <c r="B3962" s="542" t="str">
        <f>IF('SOW Units'!C496="","",'SOW Units'!C496)</f>
        <v/>
      </c>
      <c r="C3962" s="543"/>
      <c r="D3962" s="57" t="str">
        <f>IF('SOW Units'!E496="","",'SOW Units'!E496)</f>
        <v>Reimbursable*</v>
      </c>
      <c r="E3962" s="82">
        <f>'SOW Units'!P496</f>
        <v>0</v>
      </c>
      <c r="F3962" s="34">
        <f>'SOW Units'!G496</f>
        <v>1</v>
      </c>
      <c r="G3962" s="244">
        <f t="shared" si="871"/>
        <v>0</v>
      </c>
      <c r="H3962" s="85">
        <v>0</v>
      </c>
      <c r="I3962" s="360">
        <f t="shared" si="872"/>
        <v>0</v>
      </c>
      <c r="J3962" s="89">
        <v>0</v>
      </c>
      <c r="K3962" s="244">
        <f t="shared" si="870"/>
        <v>0</v>
      </c>
      <c r="L3962" s="93">
        <f t="shared" si="873"/>
        <v>0</v>
      </c>
      <c r="M3962" s="375">
        <f t="shared" si="874"/>
        <v>0</v>
      </c>
      <c r="N3962" s="225" t="b">
        <f t="shared" si="856"/>
        <v>0</v>
      </c>
      <c r="O3962" s="36"/>
      <c r="P3962" s="36"/>
      <c r="Q3962" s="36"/>
      <c r="R3962" s="36"/>
    </row>
    <row r="3963" spans="1:18" s="8" customFormat="1" ht="33" hidden="1" customHeight="1" x14ac:dyDescent="0.35">
      <c r="A3963" s="122" t="str">
        <f>'SOW Units'!B497</f>
        <v>22-27.</v>
      </c>
      <c r="B3963" s="542" t="str">
        <f>IF('SOW Units'!C497="","",'SOW Units'!C497)</f>
        <v/>
      </c>
      <c r="C3963" s="543"/>
      <c r="D3963" s="57" t="str">
        <f>IF('SOW Units'!E497="","",'SOW Units'!E497)</f>
        <v>Reimbursable*</v>
      </c>
      <c r="E3963" s="82">
        <f>'SOW Units'!P497</f>
        <v>0</v>
      </c>
      <c r="F3963" s="34">
        <f>'SOW Units'!G497</f>
        <v>1</v>
      </c>
      <c r="G3963" s="244">
        <f t="shared" si="871"/>
        <v>0</v>
      </c>
      <c r="H3963" s="85">
        <v>0</v>
      </c>
      <c r="I3963" s="360">
        <f t="shared" si="872"/>
        <v>0</v>
      </c>
      <c r="J3963" s="89">
        <v>0</v>
      </c>
      <c r="K3963" s="244">
        <f t="shared" si="870"/>
        <v>0</v>
      </c>
      <c r="L3963" s="93">
        <f t="shared" si="873"/>
        <v>0</v>
      </c>
      <c r="M3963" s="375">
        <f t="shared" si="874"/>
        <v>0</v>
      </c>
      <c r="N3963" s="225" t="b">
        <f t="shared" si="856"/>
        <v>0</v>
      </c>
      <c r="O3963" s="36"/>
      <c r="P3963" s="36"/>
      <c r="Q3963" s="36"/>
      <c r="R3963" s="36"/>
    </row>
    <row r="3964" spans="1:18" s="8" customFormat="1" ht="33" hidden="1" customHeight="1" x14ac:dyDescent="0.35">
      <c r="A3964" s="122" t="str">
        <f>'SOW Units'!B498</f>
        <v>22-28.</v>
      </c>
      <c r="B3964" s="542" t="str">
        <f>IF('SOW Units'!C498="","",'SOW Units'!C498)</f>
        <v/>
      </c>
      <c r="C3964" s="543"/>
      <c r="D3964" s="57" t="str">
        <f>IF('SOW Units'!E498="","",'SOW Units'!E498)</f>
        <v>Reimbursable*</v>
      </c>
      <c r="E3964" s="82">
        <f>'SOW Units'!P498</f>
        <v>0</v>
      </c>
      <c r="F3964" s="34">
        <f>'SOW Units'!G498</f>
        <v>1</v>
      </c>
      <c r="G3964" s="244">
        <f t="shared" si="871"/>
        <v>0</v>
      </c>
      <c r="H3964" s="85">
        <v>0</v>
      </c>
      <c r="I3964" s="360">
        <f t="shared" si="872"/>
        <v>0</v>
      </c>
      <c r="J3964" s="89">
        <v>0</v>
      </c>
      <c r="K3964" s="244">
        <f t="shared" si="870"/>
        <v>0</v>
      </c>
      <c r="L3964" s="93">
        <f t="shared" si="873"/>
        <v>0</v>
      </c>
      <c r="M3964" s="375">
        <f t="shared" si="874"/>
        <v>0</v>
      </c>
      <c r="N3964" s="225" t="b">
        <f t="shared" si="856"/>
        <v>0</v>
      </c>
      <c r="O3964" s="36"/>
      <c r="P3964" s="36"/>
      <c r="Q3964" s="36"/>
      <c r="R3964" s="36"/>
    </row>
    <row r="3965" spans="1:18" s="8" customFormat="1" ht="33" hidden="1" customHeight="1" x14ac:dyDescent="0.35">
      <c r="A3965" s="122" t="str">
        <f>'SOW Units'!B499</f>
        <v>22-29.</v>
      </c>
      <c r="B3965" s="542" t="str">
        <f>IF('SOW Units'!C499="","",'SOW Units'!C499)</f>
        <v/>
      </c>
      <c r="C3965" s="543"/>
      <c r="D3965" s="57" t="str">
        <f>IF('SOW Units'!E499="","",'SOW Units'!E499)</f>
        <v>Reimbursable*</v>
      </c>
      <c r="E3965" s="82">
        <f>'SOW Units'!P499</f>
        <v>0</v>
      </c>
      <c r="F3965" s="34">
        <f>'SOW Units'!G499</f>
        <v>1</v>
      </c>
      <c r="G3965" s="244">
        <f t="shared" si="871"/>
        <v>0</v>
      </c>
      <c r="H3965" s="85">
        <v>0</v>
      </c>
      <c r="I3965" s="360">
        <f t="shared" si="872"/>
        <v>0</v>
      </c>
      <c r="J3965" s="89">
        <v>0</v>
      </c>
      <c r="K3965" s="244">
        <f t="shared" si="870"/>
        <v>0</v>
      </c>
      <c r="L3965" s="93">
        <f t="shared" si="873"/>
        <v>0</v>
      </c>
      <c r="M3965" s="375">
        <f t="shared" si="874"/>
        <v>0</v>
      </c>
      <c r="N3965" s="225" t="b">
        <f t="shared" si="856"/>
        <v>0</v>
      </c>
      <c r="O3965" s="36"/>
      <c r="P3965" s="36"/>
      <c r="Q3965" s="36"/>
      <c r="R3965" s="36"/>
    </row>
    <row r="3966" spans="1:18" s="8" customFormat="1" ht="33" hidden="1" customHeight="1" x14ac:dyDescent="0.35">
      <c r="A3966" s="122" t="str">
        <f>'SOW Units'!B500</f>
        <v>22-30.</v>
      </c>
      <c r="B3966" s="542" t="str">
        <f>IF('SOW Units'!C500="","",'SOW Units'!C500)</f>
        <v/>
      </c>
      <c r="C3966" s="543"/>
      <c r="D3966" s="57" t="str">
        <f>IF('SOW Units'!E500="","",'SOW Units'!E500)</f>
        <v>Reimbursable*</v>
      </c>
      <c r="E3966" s="82">
        <f>'SOW Units'!P500</f>
        <v>0</v>
      </c>
      <c r="F3966" s="34">
        <f>'SOW Units'!G500</f>
        <v>1</v>
      </c>
      <c r="G3966" s="244">
        <f t="shared" si="871"/>
        <v>0</v>
      </c>
      <c r="H3966" s="85">
        <v>0</v>
      </c>
      <c r="I3966" s="360">
        <f t="shared" si="872"/>
        <v>0</v>
      </c>
      <c r="J3966" s="89">
        <v>0</v>
      </c>
      <c r="K3966" s="244">
        <f t="shared" si="870"/>
        <v>0</v>
      </c>
      <c r="L3966" s="93">
        <f t="shared" si="873"/>
        <v>0</v>
      </c>
      <c r="M3966" s="375">
        <f t="shared" si="874"/>
        <v>0</v>
      </c>
      <c r="N3966" s="225" t="b">
        <f t="shared" si="856"/>
        <v>0</v>
      </c>
      <c r="O3966" s="36"/>
      <c r="P3966" s="36"/>
      <c r="Q3966" s="36"/>
      <c r="R3966" s="36"/>
    </row>
    <row r="3967" spans="1:18" s="8" customFormat="1" ht="16.5" hidden="1" customHeight="1" x14ac:dyDescent="0.35">
      <c r="A3967" s="210" t="str">
        <f>'SOW Units'!$B$501</f>
        <v>23.</v>
      </c>
      <c r="B3967" s="544" t="str">
        <f>IF('SOW Units'!$C$501="","",'SOW Units'!$C$501)</f>
        <v>Contingent Funding</v>
      </c>
      <c r="C3967" s="545"/>
      <c r="D3967" s="211"/>
      <c r="E3967" s="212"/>
      <c r="F3967" s="199"/>
      <c r="G3967" s="213"/>
      <c r="H3967" s="214"/>
      <c r="I3967" s="362"/>
      <c r="J3967" s="215"/>
      <c r="K3967" s="213"/>
      <c r="L3967" s="216"/>
      <c r="M3967" s="376"/>
      <c r="N3967" s="225" t="b">
        <f t="shared" si="856"/>
        <v>0</v>
      </c>
      <c r="O3967" s="36"/>
      <c r="P3967" s="36"/>
      <c r="Q3967" s="36"/>
      <c r="R3967" s="36"/>
    </row>
    <row r="3968" spans="1:18" s="8" customFormat="1" ht="16.5" hidden="1" customHeight="1" thickBot="1" x14ac:dyDescent="0.35">
      <c r="A3968" s="122" t="str">
        <f>'SOW Units'!$B$502</f>
        <v>23-1.</v>
      </c>
      <c r="B3968" s="558" t="str">
        <f>IF('SOW Units'!$C$502="","",'SOW Units'!$C$502)</f>
        <v>Contingent Funding - Allowance only to be used as offset for field change orders</v>
      </c>
      <c r="C3968" s="559"/>
      <c r="D3968" s="57" t="str">
        <f>IF('SOW Units'!$E$502="","",'SOW Units'!$E$502)</f>
        <v>NOT BILLABLE</v>
      </c>
      <c r="E3968" s="82">
        <f>'SOW Units'!$P$502</f>
        <v>0</v>
      </c>
      <c r="F3968" s="34">
        <f>'SOW Units'!$G$502</f>
        <v>1</v>
      </c>
      <c r="G3968" s="244">
        <f t="shared" ref="G3968" si="875">$F3968*E3968</f>
        <v>0</v>
      </c>
      <c r="H3968" s="350" t="s">
        <v>1503</v>
      </c>
      <c r="I3968" s="363">
        <v>0</v>
      </c>
      <c r="J3968" s="265" t="s">
        <v>1503</v>
      </c>
      <c r="K3968" s="351" t="s">
        <v>1503</v>
      </c>
      <c r="L3968" s="93">
        <f>E3968</f>
        <v>0</v>
      </c>
      <c r="M3968" s="375">
        <f>G3968</f>
        <v>0</v>
      </c>
      <c r="N3968" s="225" t="b">
        <f t="shared" si="856"/>
        <v>0</v>
      </c>
      <c r="O3968" s="36"/>
      <c r="P3968" s="36"/>
      <c r="Q3968" s="36"/>
      <c r="R3968" s="36"/>
    </row>
    <row r="3969" spans="1:18" s="331" customFormat="1" ht="16.5" hidden="1" customHeight="1" thickBot="1" x14ac:dyDescent="0.35">
      <c r="A3969" s="333"/>
      <c r="B3969" s="334"/>
      <c r="C3969" s="334"/>
      <c r="D3969" s="335" t="s">
        <v>1205</v>
      </c>
      <c r="E3969" s="336"/>
      <c r="F3969" s="337"/>
      <c r="G3969" s="338">
        <f>(G3970*$J$3)*$J$2</f>
        <v>0</v>
      </c>
      <c r="H3969" s="338">
        <f>G3969-K3969-L3969</f>
        <v>0</v>
      </c>
      <c r="I3969" s="339"/>
      <c r="J3969" s="340"/>
      <c r="K3969" s="338">
        <f>(K3970*$J$3)*$J$2</f>
        <v>0</v>
      </c>
      <c r="L3969" s="338">
        <f>(L3970*$J$3)*$J$2</f>
        <v>0</v>
      </c>
      <c r="M3969" s="341"/>
      <c r="N3969" s="225" t="b">
        <f>$N$3476</f>
        <v>0</v>
      </c>
      <c r="O3969" s="342"/>
      <c r="P3969" s="342"/>
      <c r="Q3969" s="342"/>
      <c r="R3969" s="342"/>
    </row>
    <row r="3970" spans="1:18" s="348" customFormat="1" ht="17.25" hidden="1" customHeight="1" thickBot="1" x14ac:dyDescent="0.35">
      <c r="A3970" s="333"/>
      <c r="B3970" s="334"/>
      <c r="C3970" s="334"/>
      <c r="D3970" s="335" t="s">
        <v>852</v>
      </c>
      <c r="E3970" s="336"/>
      <c r="F3970" s="337"/>
      <c r="G3970" s="338">
        <f>SUM(G3477:G3968)</f>
        <v>0</v>
      </c>
      <c r="H3970" s="346">
        <f>G3970-K3970-L3970</f>
        <v>0</v>
      </c>
      <c r="I3970" s="339"/>
      <c r="J3970" s="340"/>
      <c r="K3970" s="338">
        <f>SUM(K3477:K3966)</f>
        <v>0</v>
      </c>
      <c r="L3970" s="344">
        <f>SUM(M3478:M3968)</f>
        <v>0</v>
      </c>
      <c r="M3970" s="341"/>
      <c r="N3970" s="225" t="b">
        <f>$N$3476</f>
        <v>0</v>
      </c>
      <c r="O3970" s="347"/>
      <c r="P3970" s="347"/>
      <c r="Q3970" s="347"/>
      <c r="R3970" s="347"/>
    </row>
    <row r="3971" spans="1:18" s="8" customFormat="1" ht="17.25" hidden="1" customHeight="1" thickBot="1" x14ac:dyDescent="0.35">
      <c r="A3971" s="565" t="s">
        <v>850</v>
      </c>
      <c r="B3971" s="566"/>
      <c r="C3971" s="566"/>
      <c r="D3971" s="566"/>
      <c r="E3971" s="566"/>
      <c r="F3971" s="566"/>
      <c r="G3971" s="566"/>
      <c r="H3971" s="566"/>
      <c r="I3971" s="566"/>
      <c r="J3971" s="566"/>
      <c r="K3971" s="566"/>
      <c r="L3971" s="567"/>
      <c r="M3971" s="373"/>
      <c r="N3971" s="225" t="b">
        <f>IF(SUM(E3972:E4463)&gt;0,TRUE,FALSE)</f>
        <v>0</v>
      </c>
      <c r="O3971" s="36"/>
      <c r="P3971" s="36"/>
      <c r="Q3971" s="36"/>
      <c r="R3971" s="36"/>
    </row>
    <row r="3972" spans="1:18" s="8" customFormat="1" ht="17.25" hidden="1" customHeight="1" x14ac:dyDescent="0.35">
      <c r="A3972" s="253" t="str">
        <f>'SOW Units'!B11</f>
        <v>1.</v>
      </c>
      <c r="B3972" s="548" t="str">
        <f>IF('SOW Units'!C11="","",'SOW Units'!C11)</f>
        <v>OFFICE ACTIVITIES</v>
      </c>
      <c r="C3972" s="564"/>
      <c r="D3972" s="206" t="str">
        <f>IF('SOW Units'!E11="","",'SOW Units'!E11)</f>
        <v/>
      </c>
      <c r="E3972" s="207"/>
      <c r="F3972" s="194"/>
      <c r="G3972" s="243"/>
      <c r="H3972" s="208"/>
      <c r="I3972" s="359"/>
      <c r="J3972" s="196"/>
      <c r="K3972" s="243"/>
      <c r="L3972" s="209"/>
      <c r="M3972" s="374"/>
      <c r="N3972" s="225" t="b">
        <f t="shared" si="856"/>
        <v>0</v>
      </c>
      <c r="O3972" s="36"/>
      <c r="P3972" s="36"/>
      <c r="Q3972" s="36"/>
      <c r="R3972" s="36"/>
    </row>
    <row r="3973" spans="1:18" s="8" customFormat="1" ht="16.5" hidden="1" customHeight="1" x14ac:dyDescent="0.35">
      <c r="A3973" s="122" t="str">
        <f>'SOW Units'!B12</f>
        <v>1-1.</v>
      </c>
      <c r="B3973" s="542" t="str">
        <f>IF('SOW Units'!C12="","",'SOW Units'!C12)</f>
        <v>File Review</v>
      </c>
      <c r="C3973" s="543"/>
      <c r="D3973" s="57" t="str">
        <f>IF('SOW Units'!E12="","",'SOW Units'!E12)</f>
        <v>Per Review</v>
      </c>
      <c r="E3973" s="82">
        <f>'SOW Units'!Q12</f>
        <v>0</v>
      </c>
      <c r="F3973" s="34">
        <f>'SOW Units'!G12</f>
        <v>633.92999999999995</v>
      </c>
      <c r="G3973" s="244">
        <f>$F3973*E3973</f>
        <v>0</v>
      </c>
      <c r="H3973" s="85">
        <v>0</v>
      </c>
      <c r="I3973" s="360">
        <f>H3973*F3973</f>
        <v>0</v>
      </c>
      <c r="J3973" s="89">
        <v>0</v>
      </c>
      <c r="K3973" s="244">
        <f>$F3973*J3973</f>
        <v>0</v>
      </c>
      <c r="L3973" s="93">
        <f>E3973-H3973-J3973</f>
        <v>0</v>
      </c>
      <c r="M3973" s="375">
        <f>G3973-I3973-K3973</f>
        <v>0</v>
      </c>
      <c r="N3973" s="225" t="b">
        <f t="shared" si="856"/>
        <v>0</v>
      </c>
      <c r="O3973" s="36"/>
      <c r="P3973" s="36"/>
      <c r="Q3973" s="36"/>
      <c r="R3973" s="36"/>
    </row>
    <row r="3974" spans="1:18" s="8" customFormat="1" ht="16.5" hidden="1" customHeight="1" x14ac:dyDescent="0.35">
      <c r="A3974" s="122" t="str">
        <f>'SOW Units'!B13</f>
        <v>1-2.</v>
      </c>
      <c r="B3974" s="542" t="str">
        <f>IF('SOW Units'!C13="","",'SOW Units'!C13)</f>
        <v>Site Health &amp; Safety Plan</v>
      </c>
      <c r="C3974" s="543"/>
      <c r="D3974" s="57" t="str">
        <f>IF('SOW Units'!E13="","",'SOW Units'!E13)</f>
        <v>Per Site</v>
      </c>
      <c r="E3974" s="82">
        <f>'SOW Units'!Q13</f>
        <v>0</v>
      </c>
      <c r="F3974" s="34">
        <f>'SOW Units'!G13</f>
        <v>376.21</v>
      </c>
      <c r="G3974" s="244">
        <f t="shared" ref="G3974:G3981" si="876">$F3974*E3974</f>
        <v>0</v>
      </c>
      <c r="H3974" s="85">
        <v>0</v>
      </c>
      <c r="I3974" s="360">
        <f t="shared" ref="I3974:I3981" si="877">H3974*F3974</f>
        <v>0</v>
      </c>
      <c r="J3974" s="89">
        <v>0</v>
      </c>
      <c r="K3974" s="244">
        <f t="shared" ref="K3974:K4036" si="878">$F3974*J3974</f>
        <v>0</v>
      </c>
      <c r="L3974" s="93">
        <f t="shared" ref="L3974:L3981" si="879">E3974-H3974-J3974</f>
        <v>0</v>
      </c>
      <c r="M3974" s="375">
        <f t="shared" ref="M3974:M3981" si="880">G3974-I3974-K3974</f>
        <v>0</v>
      </c>
      <c r="N3974" s="225" t="b">
        <f t="shared" si="856"/>
        <v>0</v>
      </c>
      <c r="O3974" s="36"/>
      <c r="P3974" s="36"/>
      <c r="Q3974" s="36"/>
      <c r="R3974" s="36"/>
    </row>
    <row r="3975" spans="1:18" s="8" customFormat="1" ht="16.5" hidden="1" customHeight="1" x14ac:dyDescent="0.35">
      <c r="A3975" s="122" t="str">
        <f>'SOW Units'!B14</f>
        <v>1-2.a.</v>
      </c>
      <c r="B3975" s="542" t="str">
        <f>IF('SOW Units'!C14="","",'SOW Units'!C14)</f>
        <v>Site Health &amp; Safety Plan for Continued Work (no cost to FDEP)</v>
      </c>
      <c r="C3975" s="543"/>
      <c r="D3975" s="57" t="str">
        <f>IF('SOW Units'!E14="","",'SOW Units'!E14)</f>
        <v>Per Site</v>
      </c>
      <c r="E3975" s="82">
        <f>'SOW Units'!Q14</f>
        <v>0</v>
      </c>
      <c r="F3975" s="34">
        <f>'SOW Units'!G14</f>
        <v>0</v>
      </c>
      <c r="G3975" s="244">
        <f t="shared" si="876"/>
        <v>0</v>
      </c>
      <c r="H3975" s="85">
        <v>0</v>
      </c>
      <c r="I3975" s="360">
        <f t="shared" si="877"/>
        <v>0</v>
      </c>
      <c r="J3975" s="89">
        <v>0</v>
      </c>
      <c r="K3975" s="244">
        <f t="shared" si="878"/>
        <v>0</v>
      </c>
      <c r="L3975" s="93">
        <f t="shared" si="879"/>
        <v>0</v>
      </c>
      <c r="M3975" s="375">
        <f t="shared" si="880"/>
        <v>0</v>
      </c>
      <c r="N3975" s="225" t="b">
        <f t="shared" si="856"/>
        <v>0</v>
      </c>
      <c r="O3975" s="36"/>
      <c r="P3975" s="36"/>
      <c r="Q3975" s="36"/>
      <c r="R3975" s="36"/>
    </row>
    <row r="3976" spans="1:18" s="8" customFormat="1" ht="16.5" hidden="1" customHeight="1" x14ac:dyDescent="0.35">
      <c r="A3976" s="122" t="str">
        <f>'SOW Units'!B15</f>
        <v>1-3.</v>
      </c>
      <c r="B3976" s="542" t="str">
        <f>IF('SOW Units'!C15="","",'SOW Units'!C15)</f>
        <v>Notice of Discovery of Contamination Package (Initial or TPOC)</v>
      </c>
      <c r="C3976" s="543"/>
      <c r="D3976" s="57" t="str">
        <f>IF('SOW Units'!E15="","",'SOW Units'!E15)</f>
        <v>Per Package</v>
      </c>
      <c r="E3976" s="82">
        <f>'SOW Units'!Q15</f>
        <v>0</v>
      </c>
      <c r="F3976" s="34">
        <f>'SOW Units'!G15</f>
        <v>303.87</v>
      </c>
      <c r="G3976" s="244">
        <f t="shared" si="876"/>
        <v>0</v>
      </c>
      <c r="H3976" s="85">
        <v>0</v>
      </c>
      <c r="I3976" s="360">
        <f t="shared" si="877"/>
        <v>0</v>
      </c>
      <c r="J3976" s="89">
        <v>0</v>
      </c>
      <c r="K3976" s="244">
        <f t="shared" si="878"/>
        <v>0</v>
      </c>
      <c r="L3976" s="93">
        <f t="shared" si="879"/>
        <v>0</v>
      </c>
      <c r="M3976" s="375">
        <f t="shared" si="880"/>
        <v>0</v>
      </c>
      <c r="N3976" s="225" t="b">
        <f t="shared" si="856"/>
        <v>0</v>
      </c>
      <c r="O3976" s="36"/>
      <c r="P3976" s="36"/>
      <c r="Q3976" s="36"/>
      <c r="R3976" s="36"/>
    </row>
    <row r="3977" spans="1:18" s="8" customFormat="1" ht="16.5" hidden="1" customHeight="1" x14ac:dyDescent="0.35">
      <c r="A3977" s="122" t="str">
        <f>'SOW Units'!B16</f>
        <v>1-4.</v>
      </c>
      <c r="B3977" s="542" t="str">
        <f>IF('SOW Units'!C16="","",'SOW Units'!C16)</f>
        <v>Permit Fees (actual fee only, cost to obtain permit is included in applicable pay items)</v>
      </c>
      <c r="C3977" s="543"/>
      <c r="D3977" s="57" t="str">
        <f>IF('SOW Units'!E16="","",'SOW Units'!E16)</f>
        <v>Reimbursable*</v>
      </c>
      <c r="E3977" s="82">
        <f>'SOW Units'!Q16</f>
        <v>0</v>
      </c>
      <c r="F3977" s="34">
        <f>'SOW Units'!G16</f>
        <v>1</v>
      </c>
      <c r="G3977" s="244">
        <f t="shared" si="876"/>
        <v>0</v>
      </c>
      <c r="H3977" s="85">
        <v>0</v>
      </c>
      <c r="I3977" s="360">
        <f t="shared" si="877"/>
        <v>0</v>
      </c>
      <c r="J3977" s="89">
        <v>0</v>
      </c>
      <c r="K3977" s="244">
        <f t="shared" si="878"/>
        <v>0</v>
      </c>
      <c r="L3977" s="93">
        <f t="shared" si="879"/>
        <v>0</v>
      </c>
      <c r="M3977" s="375">
        <f t="shared" si="880"/>
        <v>0</v>
      </c>
      <c r="N3977" s="225" t="b">
        <f t="shared" si="856"/>
        <v>0</v>
      </c>
      <c r="O3977" s="36"/>
      <c r="P3977" s="36"/>
      <c r="Q3977" s="36"/>
      <c r="R3977" s="36"/>
    </row>
    <row r="3978" spans="1:18" s="9" customFormat="1" ht="16.5" hidden="1" customHeight="1" x14ac:dyDescent="0.35">
      <c r="A3978" s="122" t="str">
        <f>'SOW Units'!B17</f>
        <v>1-5.</v>
      </c>
      <c r="B3978" s="542" t="str">
        <f>IF('SOW Units'!C17="","",'SOW Units'!C17)</f>
        <v>Off-Site Property Access Agreement</v>
      </c>
      <c r="C3978" s="543"/>
      <c r="D3978" s="57" t="str">
        <f>IF('SOW Units'!E17="","",'SOW Units'!E17)</f>
        <v>Per Agreement</v>
      </c>
      <c r="E3978" s="82">
        <f>'SOW Units'!Q17</f>
        <v>0</v>
      </c>
      <c r="F3978" s="34">
        <f>'SOW Units'!G17</f>
        <v>303.87</v>
      </c>
      <c r="G3978" s="244">
        <f t="shared" si="876"/>
        <v>0</v>
      </c>
      <c r="H3978" s="85">
        <v>0</v>
      </c>
      <c r="I3978" s="360">
        <f t="shared" si="877"/>
        <v>0</v>
      </c>
      <c r="J3978" s="89">
        <v>0</v>
      </c>
      <c r="K3978" s="244">
        <f t="shared" si="878"/>
        <v>0</v>
      </c>
      <c r="L3978" s="93">
        <f t="shared" si="879"/>
        <v>0</v>
      </c>
      <c r="M3978" s="375">
        <f t="shared" si="880"/>
        <v>0</v>
      </c>
      <c r="N3978" s="225" t="b">
        <f t="shared" si="856"/>
        <v>0</v>
      </c>
      <c r="O3978" s="45"/>
      <c r="P3978" s="45"/>
      <c r="Q3978" s="45"/>
      <c r="R3978" s="45"/>
    </row>
    <row r="3979" spans="1:18" s="8" customFormat="1" ht="16.5" hidden="1" customHeight="1" x14ac:dyDescent="0.35">
      <c r="A3979" s="122" t="str">
        <f>'SOW Units'!B18</f>
        <v>1-5.a.</v>
      </c>
      <c r="B3979" s="542" t="str">
        <f>IF('SOW Units'!C18="","",'SOW Units'!C18)</f>
        <v>Site Property Access Agreement for Source Property (no cost to FDEP)</v>
      </c>
      <c r="C3979" s="543"/>
      <c r="D3979" s="57" t="str">
        <f>IF('SOW Units'!E18="","",'SOW Units'!E18)</f>
        <v>Per Agreement</v>
      </c>
      <c r="E3979" s="82">
        <f>'SOW Units'!Q18</f>
        <v>0</v>
      </c>
      <c r="F3979" s="34">
        <f>'SOW Units'!G18</f>
        <v>0</v>
      </c>
      <c r="G3979" s="244">
        <f t="shared" si="876"/>
        <v>0</v>
      </c>
      <c r="H3979" s="85">
        <v>0</v>
      </c>
      <c r="I3979" s="360">
        <f t="shared" si="877"/>
        <v>0</v>
      </c>
      <c r="J3979" s="89">
        <v>0</v>
      </c>
      <c r="K3979" s="244">
        <f t="shared" si="878"/>
        <v>0</v>
      </c>
      <c r="L3979" s="93">
        <f t="shared" si="879"/>
        <v>0</v>
      </c>
      <c r="M3979" s="375">
        <f t="shared" si="880"/>
        <v>0</v>
      </c>
      <c r="N3979" s="225" t="b">
        <f t="shared" si="856"/>
        <v>0</v>
      </c>
      <c r="O3979" s="36"/>
      <c r="P3979" s="36"/>
      <c r="Q3979" s="36"/>
      <c r="R3979" s="36"/>
    </row>
    <row r="3980" spans="1:18" s="8" customFormat="1" ht="16.5" hidden="1" customHeight="1" x14ac:dyDescent="0.35">
      <c r="A3980" s="122" t="str">
        <f>'SOW Units'!B19</f>
        <v>1-6.</v>
      </c>
      <c r="B3980" s="542" t="str">
        <f>IF('SOW Units'!C19="","",'SOW Units'!C19)</f>
        <v>Project Specific Financial Guarantee Bond (if required by FDEP)</v>
      </c>
      <c r="C3980" s="543"/>
      <c r="D3980" s="57" t="str">
        <f>IF('SOW Units'!E19="","",'SOW Units'!E19)</f>
        <v>Reimbursable*</v>
      </c>
      <c r="E3980" s="82">
        <f>'SOW Units'!Q19</f>
        <v>0</v>
      </c>
      <c r="F3980" s="34">
        <f>'SOW Units'!G19</f>
        <v>1</v>
      </c>
      <c r="G3980" s="244">
        <f t="shared" si="876"/>
        <v>0</v>
      </c>
      <c r="H3980" s="85">
        <v>0</v>
      </c>
      <c r="I3980" s="360">
        <f t="shared" si="877"/>
        <v>0</v>
      </c>
      <c r="J3980" s="89">
        <v>0</v>
      </c>
      <c r="K3980" s="244">
        <f t="shared" si="878"/>
        <v>0</v>
      </c>
      <c r="L3980" s="93">
        <f t="shared" si="879"/>
        <v>0</v>
      </c>
      <c r="M3980" s="375">
        <f t="shared" si="880"/>
        <v>0</v>
      </c>
      <c r="N3980" s="225" t="b">
        <f t="shared" si="856"/>
        <v>0</v>
      </c>
      <c r="O3980" s="36"/>
      <c r="P3980" s="36"/>
      <c r="Q3980" s="36"/>
      <c r="R3980" s="36"/>
    </row>
    <row r="3981" spans="1:18" s="8" customFormat="1" ht="16.5" hidden="1" customHeight="1" x14ac:dyDescent="0.35">
      <c r="A3981" s="122" t="str">
        <f>'SOW Units'!B20</f>
        <v>1-7.</v>
      </c>
      <c r="B3981" s="568" t="str">
        <f>IF('SOW Units'!C20="","",'SOW Units'!C20)</f>
        <v>6% Handling Fee for Cost Reimbursable Items</v>
      </c>
      <c r="C3981" s="569"/>
      <c r="D3981" s="57" t="str">
        <f>IF('SOW Units'!E20="","",'SOW Units'!E20)</f>
        <v>% Surcharge</v>
      </c>
      <c r="E3981" s="82">
        <f>'SOW Units'!Q20</f>
        <v>0</v>
      </c>
      <c r="F3981" s="34">
        <f>'SOW Units'!G20</f>
        <v>0.06</v>
      </c>
      <c r="G3981" s="244">
        <f t="shared" si="876"/>
        <v>0</v>
      </c>
      <c r="H3981" s="395">
        <f>SUMIF(D3972:D4461,"Reimbursable*",H3972:H4461)</f>
        <v>0</v>
      </c>
      <c r="I3981" s="360">
        <f t="shared" si="877"/>
        <v>0</v>
      </c>
      <c r="J3981" s="396">
        <f>SUMIF(D3972:D4461,"Reimbursable*",J3972:J4461)</f>
        <v>0</v>
      </c>
      <c r="K3981" s="244">
        <f t="shared" si="878"/>
        <v>0</v>
      </c>
      <c r="L3981" s="93">
        <f t="shared" si="879"/>
        <v>0</v>
      </c>
      <c r="M3981" s="375">
        <f t="shared" si="880"/>
        <v>0</v>
      </c>
      <c r="N3981" s="225" t="b">
        <f t="shared" ref="N3981:N4044" si="881">IF(E3981&gt;0,TRUE,FALSE)</f>
        <v>0</v>
      </c>
      <c r="O3981" s="36"/>
      <c r="P3981" s="36"/>
      <c r="Q3981" s="36"/>
      <c r="R3981" s="36"/>
    </row>
    <row r="3982" spans="1:18" s="8" customFormat="1" ht="17.25" hidden="1" customHeight="1" x14ac:dyDescent="0.35">
      <c r="A3982" s="253" t="str">
        <f>'SOW Units'!B21</f>
        <v>2.</v>
      </c>
      <c r="B3982" s="560" t="str">
        <f>IF('SOW Units'!C21="","",'SOW Units'!C21)</f>
        <v>FIELD ACTIVITIES - GENERAL</v>
      </c>
      <c r="C3982" s="561"/>
      <c r="D3982" s="206" t="str">
        <f>IF('SOW Units'!E21="","",'SOW Units'!E21)</f>
        <v/>
      </c>
      <c r="E3982" s="207"/>
      <c r="F3982" s="194"/>
      <c r="G3982" s="243"/>
      <c r="H3982" s="208"/>
      <c r="I3982" s="359"/>
      <c r="J3982" s="196"/>
      <c r="K3982" s="243"/>
      <c r="L3982" s="209"/>
      <c r="M3982" s="374"/>
      <c r="N3982" s="225" t="b">
        <f t="shared" si="881"/>
        <v>0</v>
      </c>
      <c r="O3982" s="36"/>
      <c r="P3982" s="36"/>
      <c r="Q3982" s="36"/>
      <c r="R3982" s="36"/>
    </row>
    <row r="3983" spans="1:18" s="9" customFormat="1" ht="16.5" hidden="1" customHeight="1" x14ac:dyDescent="0.35">
      <c r="A3983" s="122" t="str">
        <f>'SOW Units'!B22</f>
        <v>2-1.</v>
      </c>
      <c r="B3983" s="542" t="str">
        <f>IF('SOW Units'!C22="","",'SOW Units'!C22)</f>
        <v>Site Reconnaissance/Field Measurement Visit</v>
      </c>
      <c r="C3983" s="543"/>
      <c r="D3983" s="57" t="str">
        <f>IF('SOW Units'!E22="","",'SOW Units'!E22)</f>
        <v>Per Visit</v>
      </c>
      <c r="E3983" s="82">
        <f>'SOW Units'!Q22</f>
        <v>0</v>
      </c>
      <c r="F3983" s="34">
        <f>'SOW Units'!G22</f>
        <v>607.75</v>
      </c>
      <c r="G3983" s="244">
        <f t="shared" ref="G3983:G3986" si="882">$F3983*E3983</f>
        <v>0</v>
      </c>
      <c r="H3983" s="85">
        <v>0</v>
      </c>
      <c r="I3983" s="360">
        <f t="shared" ref="I3983:I3986" si="883">H3983*F3983</f>
        <v>0</v>
      </c>
      <c r="J3983" s="89">
        <v>0</v>
      </c>
      <c r="K3983" s="244">
        <f t="shared" si="878"/>
        <v>0</v>
      </c>
      <c r="L3983" s="93">
        <f t="shared" ref="L3983:L3986" si="884">E3983-H3983-J3983</f>
        <v>0</v>
      </c>
      <c r="M3983" s="375">
        <f t="shared" ref="M3983:M3986" si="885">G3983-I3983-K3983</f>
        <v>0</v>
      </c>
      <c r="N3983" s="225" t="b">
        <f t="shared" si="881"/>
        <v>0</v>
      </c>
      <c r="O3983" s="45"/>
      <c r="P3983" s="45"/>
      <c r="Q3983" s="45"/>
      <c r="R3983" s="45"/>
    </row>
    <row r="3984" spans="1:18" s="8" customFormat="1" ht="16.5" hidden="1" customHeight="1" x14ac:dyDescent="0.35">
      <c r="A3984" s="122" t="str">
        <f>'SOW Units'!B23</f>
        <v>2-2.</v>
      </c>
      <c r="B3984" s="542" t="str">
        <f>IF('SOW Units'!C23="","",'SOW Units'!C23)</f>
        <v>Receptor Survey and Exposure Pathway Identification (excludes report)</v>
      </c>
      <c r="C3984" s="543"/>
      <c r="D3984" s="57" t="str">
        <f>IF('SOW Units'!E23="","",'SOW Units'!E23)</f>
        <v>Per Survey</v>
      </c>
      <c r="E3984" s="82">
        <f>'SOW Units'!Q23</f>
        <v>0</v>
      </c>
      <c r="F3984" s="34">
        <f>'SOW Units'!G23</f>
        <v>780</v>
      </c>
      <c r="G3984" s="244">
        <f t="shared" si="882"/>
        <v>0</v>
      </c>
      <c r="H3984" s="85">
        <v>0</v>
      </c>
      <c r="I3984" s="360">
        <f t="shared" si="883"/>
        <v>0</v>
      </c>
      <c r="J3984" s="89">
        <v>0</v>
      </c>
      <c r="K3984" s="244">
        <f t="shared" si="878"/>
        <v>0</v>
      </c>
      <c r="L3984" s="93">
        <f t="shared" si="884"/>
        <v>0</v>
      </c>
      <c r="M3984" s="375">
        <f t="shared" si="885"/>
        <v>0</v>
      </c>
      <c r="N3984" s="225" t="b">
        <f t="shared" si="881"/>
        <v>0</v>
      </c>
      <c r="O3984" s="36"/>
      <c r="P3984" s="36"/>
      <c r="Q3984" s="36"/>
      <c r="R3984" s="36"/>
    </row>
    <row r="3985" spans="1:18" s="8" customFormat="1" ht="33" hidden="1" customHeight="1" x14ac:dyDescent="0.35">
      <c r="A3985" s="122" t="str">
        <f>'SOW Units'!B24</f>
        <v>2-3.</v>
      </c>
      <c r="B3985" s="542" t="str">
        <f>IF('SOW Units'!C24="","",'SOW Units'!C24)</f>
        <v>Professional Land Survey subject to FDEP authorization to perform and the SPI displaying the cost not to exceed as supported by quote(s) prior to performance</v>
      </c>
      <c r="C3985" s="543"/>
      <c r="D3985" s="57" t="str">
        <f>IF('SOW Units'!E24="","",'SOW Units'!E24)</f>
        <v>Reimbursable*</v>
      </c>
      <c r="E3985" s="82">
        <f>'SOW Units'!Q24</f>
        <v>0</v>
      </c>
      <c r="F3985" s="34">
        <f>'SOW Units'!G24</f>
        <v>1</v>
      </c>
      <c r="G3985" s="244">
        <f t="shared" si="882"/>
        <v>0</v>
      </c>
      <c r="H3985" s="85">
        <v>0</v>
      </c>
      <c r="I3985" s="360">
        <f t="shared" si="883"/>
        <v>0</v>
      </c>
      <c r="J3985" s="89">
        <v>0</v>
      </c>
      <c r="K3985" s="244">
        <f t="shared" si="878"/>
        <v>0</v>
      </c>
      <c r="L3985" s="93">
        <f t="shared" si="884"/>
        <v>0</v>
      </c>
      <c r="M3985" s="375">
        <f t="shared" si="885"/>
        <v>0</v>
      </c>
      <c r="N3985" s="225" t="b">
        <f t="shared" si="881"/>
        <v>0</v>
      </c>
      <c r="O3985" s="36"/>
      <c r="P3985" s="36"/>
      <c r="Q3985" s="36"/>
      <c r="R3985" s="36"/>
    </row>
    <row r="3986" spans="1:18" s="8" customFormat="1" ht="16.5" hidden="1" customHeight="1" x14ac:dyDescent="0.35">
      <c r="A3986" s="122" t="str">
        <f>'SOW Units'!B25</f>
        <v>2-4.</v>
      </c>
      <c r="B3986" s="542" t="str">
        <f>IF('SOW Units'!C25="","",'SOW Units'!C25)</f>
        <v>Contractor Oversight for Non-Price Schedule Activities</v>
      </c>
      <c r="C3986" s="543"/>
      <c r="D3986" s="57" t="str">
        <f>IF('SOW Units'!E25="","",'SOW Units'!E25)</f>
        <v>Per Day</v>
      </c>
      <c r="E3986" s="82">
        <f>'SOW Units'!Q25</f>
        <v>0</v>
      </c>
      <c r="F3986" s="34">
        <f>'SOW Units'!G25</f>
        <v>1050</v>
      </c>
      <c r="G3986" s="244">
        <f t="shared" si="882"/>
        <v>0</v>
      </c>
      <c r="H3986" s="85">
        <v>0</v>
      </c>
      <c r="I3986" s="360">
        <f t="shared" si="883"/>
        <v>0</v>
      </c>
      <c r="J3986" s="89">
        <v>0</v>
      </c>
      <c r="K3986" s="244">
        <f t="shared" si="878"/>
        <v>0</v>
      </c>
      <c r="L3986" s="93">
        <f t="shared" si="884"/>
        <v>0</v>
      </c>
      <c r="M3986" s="375">
        <f t="shared" si="885"/>
        <v>0</v>
      </c>
      <c r="N3986" s="225" t="b">
        <f t="shared" si="881"/>
        <v>0</v>
      </c>
      <c r="O3986" s="36"/>
      <c r="P3986" s="36"/>
      <c r="Q3986" s="36"/>
      <c r="R3986" s="36"/>
    </row>
    <row r="3987" spans="1:18" s="8" customFormat="1" ht="17.25" hidden="1" customHeight="1" x14ac:dyDescent="0.35">
      <c r="A3987" s="253" t="str">
        <f>'SOW Units'!B26</f>
        <v>3.</v>
      </c>
      <c r="B3987" s="560" t="str">
        <f>IF('SOW Units'!C26="","",'SOW Units'!C26)</f>
        <v>MOBILIZATION</v>
      </c>
      <c r="C3987" s="561"/>
      <c r="D3987" s="206" t="str">
        <f>IF('SOW Units'!E26="","",'SOW Units'!E26)</f>
        <v/>
      </c>
      <c r="E3987" s="207"/>
      <c r="F3987" s="194"/>
      <c r="G3987" s="243"/>
      <c r="H3987" s="208"/>
      <c r="I3987" s="359"/>
      <c r="J3987" s="196"/>
      <c r="K3987" s="243"/>
      <c r="L3987" s="209"/>
      <c r="M3987" s="374"/>
      <c r="N3987" s="225" t="b">
        <f t="shared" si="881"/>
        <v>0</v>
      </c>
      <c r="O3987" s="36"/>
      <c r="P3987" s="36"/>
      <c r="Q3987" s="36"/>
      <c r="R3987" s="36"/>
    </row>
    <row r="3988" spans="1:18" s="8" customFormat="1" ht="16.5" hidden="1" customHeight="1" x14ac:dyDescent="0.35">
      <c r="A3988" s="122" t="str">
        <f>'SOW Units'!B27</f>
        <v>3-1.</v>
      </c>
      <c r="B3988" s="542" t="str">
        <f>IF('SOW Units'!C27="","",'SOW Units'!C27)</f>
        <v>Mobilization, Light Duty Vehicle (car or 1/2 ton truck) - ≤ 100 miles each way</v>
      </c>
      <c r="C3988" s="543"/>
      <c r="D3988" s="57" t="str">
        <f>IF('SOW Units'!E27="","",'SOW Units'!E27)</f>
        <v>Per Round Trip</v>
      </c>
      <c r="E3988" s="82">
        <f>'SOW Units'!Q27</f>
        <v>0</v>
      </c>
      <c r="F3988" s="34">
        <f>'SOW Units'!G27</f>
        <v>425.41</v>
      </c>
      <c r="G3988" s="244">
        <f t="shared" ref="G3988:G4007" si="886">$F3988*E3988</f>
        <v>0</v>
      </c>
      <c r="H3988" s="85">
        <v>0</v>
      </c>
      <c r="I3988" s="360">
        <f t="shared" ref="I3988:I4007" si="887">H3988*F3988</f>
        <v>0</v>
      </c>
      <c r="J3988" s="89">
        <v>0</v>
      </c>
      <c r="K3988" s="244">
        <f t="shared" si="878"/>
        <v>0</v>
      </c>
      <c r="L3988" s="93">
        <f t="shared" ref="L3988:L4007" si="888">E3988-H3988-J3988</f>
        <v>0</v>
      </c>
      <c r="M3988" s="375">
        <f t="shared" ref="M3988:M4007" si="889">G3988-I3988-K3988</f>
        <v>0</v>
      </c>
      <c r="N3988" s="225" t="b">
        <f t="shared" si="881"/>
        <v>0</v>
      </c>
      <c r="O3988" s="36"/>
      <c r="P3988" s="36"/>
      <c r="Q3988" s="36"/>
      <c r="R3988" s="36"/>
    </row>
    <row r="3989" spans="1:18" s="8" customFormat="1" ht="16.5" hidden="1" customHeight="1" x14ac:dyDescent="0.35">
      <c r="A3989" s="122" t="str">
        <f>'SOW Units'!B28</f>
        <v>3-2.</v>
      </c>
      <c r="B3989" s="542" t="str">
        <f>IF('SOW Units'!C28="","",'SOW Units'!C28)</f>
        <v>Mobilization, Light Duty Vehicle  (car or 1/2 ton truck) - &gt; 100 miles each way</v>
      </c>
      <c r="C3989" s="543"/>
      <c r="D3989" s="57" t="str">
        <f>IF('SOW Units'!E28="","",'SOW Units'!E28)</f>
        <v>Per Round Trip</v>
      </c>
      <c r="E3989" s="82">
        <f>'SOW Units'!Q28</f>
        <v>0</v>
      </c>
      <c r="F3989" s="34">
        <f>'SOW Units'!G28</f>
        <v>607.75</v>
      </c>
      <c r="G3989" s="244">
        <f t="shared" si="886"/>
        <v>0</v>
      </c>
      <c r="H3989" s="85">
        <v>0</v>
      </c>
      <c r="I3989" s="360">
        <f t="shared" si="887"/>
        <v>0</v>
      </c>
      <c r="J3989" s="89">
        <v>0</v>
      </c>
      <c r="K3989" s="244">
        <f t="shared" si="878"/>
        <v>0</v>
      </c>
      <c r="L3989" s="93">
        <f t="shared" si="888"/>
        <v>0</v>
      </c>
      <c r="M3989" s="375">
        <f t="shared" si="889"/>
        <v>0</v>
      </c>
      <c r="N3989" s="225" t="b">
        <f t="shared" si="881"/>
        <v>0</v>
      </c>
      <c r="O3989" s="36"/>
      <c r="P3989" s="36"/>
      <c r="Q3989" s="36"/>
      <c r="R3989" s="36"/>
    </row>
    <row r="3990" spans="1:18" s="8" customFormat="1" ht="16.5" hidden="1" customHeight="1" x14ac:dyDescent="0.35">
      <c r="A3990" s="122" t="str">
        <f>'SOW Units'!B29</f>
        <v>3-3.</v>
      </c>
      <c r="B3990" s="542" t="str">
        <f>IF('SOW Units'!C29="","",'SOW Units'!C29)</f>
        <v>Heavy Duty/Stakebed Truck (3/4 ton +) - ≤ 100 miles each way</v>
      </c>
      <c r="C3990" s="543"/>
      <c r="D3990" s="57" t="str">
        <f>IF('SOW Units'!E29="","",'SOW Units'!E29)</f>
        <v>Per Round Trip</v>
      </c>
      <c r="E3990" s="82">
        <f>'SOW Units'!Q29</f>
        <v>0</v>
      </c>
      <c r="F3990" s="34">
        <f>'SOW Units'!G29</f>
        <v>486.2</v>
      </c>
      <c r="G3990" s="244">
        <f t="shared" si="886"/>
        <v>0</v>
      </c>
      <c r="H3990" s="85">
        <v>0</v>
      </c>
      <c r="I3990" s="360">
        <f t="shared" si="887"/>
        <v>0</v>
      </c>
      <c r="J3990" s="89">
        <v>0</v>
      </c>
      <c r="K3990" s="244">
        <f t="shared" si="878"/>
        <v>0</v>
      </c>
      <c r="L3990" s="93">
        <f t="shared" si="888"/>
        <v>0</v>
      </c>
      <c r="M3990" s="375">
        <f t="shared" si="889"/>
        <v>0</v>
      </c>
      <c r="N3990" s="225" t="b">
        <f t="shared" si="881"/>
        <v>0</v>
      </c>
      <c r="O3990" s="36"/>
      <c r="P3990" s="36"/>
      <c r="Q3990" s="36"/>
      <c r="R3990" s="36"/>
    </row>
    <row r="3991" spans="1:18" s="8" customFormat="1" ht="16.5" hidden="1" customHeight="1" x14ac:dyDescent="0.35">
      <c r="A3991" s="122" t="str">
        <f>'SOW Units'!B30</f>
        <v>3-4.</v>
      </c>
      <c r="B3991" s="542" t="str">
        <f>IF('SOW Units'!C30="","",'SOW Units'!C30)</f>
        <v>Heavy Duty/Stakebed Truck (3/4 ton +) - &gt; 100 miles each way</v>
      </c>
      <c r="C3991" s="543"/>
      <c r="D3991" s="57" t="str">
        <f>IF('SOW Units'!E30="","",'SOW Units'!E30)</f>
        <v>Per Round Trip</v>
      </c>
      <c r="E3991" s="82">
        <f>'SOW Units'!Q30</f>
        <v>0</v>
      </c>
      <c r="F3991" s="34">
        <f>'SOW Units'!G30</f>
        <v>850.84</v>
      </c>
      <c r="G3991" s="244">
        <f t="shared" si="886"/>
        <v>0</v>
      </c>
      <c r="H3991" s="85">
        <v>0</v>
      </c>
      <c r="I3991" s="360">
        <f t="shared" si="887"/>
        <v>0</v>
      </c>
      <c r="J3991" s="89">
        <v>0</v>
      </c>
      <c r="K3991" s="244">
        <f t="shared" si="878"/>
        <v>0</v>
      </c>
      <c r="L3991" s="93">
        <f t="shared" si="888"/>
        <v>0</v>
      </c>
      <c r="M3991" s="375">
        <f t="shared" si="889"/>
        <v>0</v>
      </c>
      <c r="N3991" s="225" t="b">
        <f t="shared" si="881"/>
        <v>0</v>
      </c>
      <c r="O3991" s="36"/>
      <c r="P3991" s="36"/>
      <c r="Q3991" s="36"/>
      <c r="R3991" s="36"/>
    </row>
    <row r="3992" spans="1:18" s="8" customFormat="1" ht="16.5" hidden="1" customHeight="1" x14ac:dyDescent="0.35">
      <c r="A3992" s="122" t="str">
        <f>'SOW Units'!B31</f>
        <v>3-5.</v>
      </c>
      <c r="B3992" s="542" t="str">
        <f>IF('SOW Units'!C31="","",'SOW Units'!C31)</f>
        <v>Work Trailer - ≤ 100 miles each way</v>
      </c>
      <c r="C3992" s="543"/>
      <c r="D3992" s="57" t="str">
        <f>IF('SOW Units'!E31="","",'SOW Units'!E31)</f>
        <v>Per Round Trip</v>
      </c>
      <c r="E3992" s="82">
        <f>'SOW Units'!Q31</f>
        <v>0</v>
      </c>
      <c r="F3992" s="34">
        <f>'SOW Units'!G31</f>
        <v>231.52</v>
      </c>
      <c r="G3992" s="244">
        <f t="shared" si="886"/>
        <v>0</v>
      </c>
      <c r="H3992" s="85">
        <v>0</v>
      </c>
      <c r="I3992" s="360">
        <f t="shared" si="887"/>
        <v>0</v>
      </c>
      <c r="J3992" s="89">
        <v>0</v>
      </c>
      <c r="K3992" s="244">
        <f t="shared" si="878"/>
        <v>0</v>
      </c>
      <c r="L3992" s="93">
        <f t="shared" si="888"/>
        <v>0</v>
      </c>
      <c r="M3992" s="375">
        <f t="shared" si="889"/>
        <v>0</v>
      </c>
      <c r="N3992" s="225" t="b">
        <f t="shared" si="881"/>
        <v>0</v>
      </c>
      <c r="O3992" s="36"/>
      <c r="P3992" s="36"/>
      <c r="Q3992" s="36"/>
      <c r="R3992" s="36"/>
    </row>
    <row r="3993" spans="1:18" s="8" customFormat="1" ht="16.5" hidden="1" customHeight="1" x14ac:dyDescent="0.35">
      <c r="A3993" s="122" t="str">
        <f>'SOW Units'!B32</f>
        <v>3-6.</v>
      </c>
      <c r="B3993" s="542" t="str">
        <f>IF('SOW Units'!C32="","",'SOW Units'!C32)</f>
        <v>Work Trailer - &gt; 100 miles each way</v>
      </c>
      <c r="C3993" s="543"/>
      <c r="D3993" s="57" t="str">
        <f>IF('SOW Units'!E32="","",'SOW Units'!E32)</f>
        <v>Per Round Trip</v>
      </c>
      <c r="E3993" s="82">
        <f>'SOW Units'!Q32</f>
        <v>0</v>
      </c>
      <c r="F3993" s="34">
        <f>'SOW Units'!G32</f>
        <v>347.28</v>
      </c>
      <c r="G3993" s="244">
        <f t="shared" si="886"/>
        <v>0</v>
      </c>
      <c r="H3993" s="85">
        <v>0</v>
      </c>
      <c r="I3993" s="360">
        <f t="shared" si="887"/>
        <v>0</v>
      </c>
      <c r="J3993" s="89">
        <v>0</v>
      </c>
      <c r="K3993" s="244">
        <f t="shared" si="878"/>
        <v>0</v>
      </c>
      <c r="L3993" s="93">
        <f t="shared" si="888"/>
        <v>0</v>
      </c>
      <c r="M3993" s="375">
        <f t="shared" si="889"/>
        <v>0</v>
      </c>
      <c r="N3993" s="225" t="b">
        <f t="shared" si="881"/>
        <v>0</v>
      </c>
      <c r="O3993" s="36"/>
      <c r="P3993" s="36"/>
      <c r="Q3993" s="36"/>
      <c r="R3993" s="36"/>
    </row>
    <row r="3994" spans="1:18" s="8" customFormat="1" ht="16.5" hidden="1" customHeight="1" x14ac:dyDescent="0.35">
      <c r="A3994" s="122" t="str">
        <f>'SOW Units'!B33</f>
        <v>3-7.a.</v>
      </c>
      <c r="B3994" s="542" t="str">
        <f>IF('SOW Units'!C33="","",'SOW Units'!C33)</f>
        <v>DPT Rig and Support Vehicles Mobilization - ≤ 100 miles each way</v>
      </c>
      <c r="C3994" s="543"/>
      <c r="D3994" s="57" t="str">
        <f>IF('SOW Units'!E33="","",'SOW Units'!E33)</f>
        <v>Per Round Trip</v>
      </c>
      <c r="E3994" s="82">
        <f>'SOW Units'!Q33</f>
        <v>0</v>
      </c>
      <c r="F3994" s="34">
        <f>'SOW Units'!G33</f>
        <v>727.65</v>
      </c>
      <c r="G3994" s="244">
        <f t="shared" si="886"/>
        <v>0</v>
      </c>
      <c r="H3994" s="85">
        <v>0</v>
      </c>
      <c r="I3994" s="360">
        <f t="shared" si="887"/>
        <v>0</v>
      </c>
      <c r="J3994" s="89">
        <v>0</v>
      </c>
      <c r="K3994" s="244">
        <f t="shared" si="878"/>
        <v>0</v>
      </c>
      <c r="L3994" s="93">
        <f t="shared" si="888"/>
        <v>0</v>
      </c>
      <c r="M3994" s="375">
        <f t="shared" si="889"/>
        <v>0</v>
      </c>
      <c r="N3994" s="225" t="b">
        <f t="shared" si="881"/>
        <v>0</v>
      </c>
      <c r="O3994" s="36"/>
      <c r="P3994" s="36"/>
      <c r="Q3994" s="36"/>
      <c r="R3994" s="36"/>
    </row>
    <row r="3995" spans="1:18" s="8" customFormat="1" ht="16.5" hidden="1" customHeight="1" x14ac:dyDescent="0.35">
      <c r="A3995" s="122" t="str">
        <f>'SOW Units'!B34</f>
        <v>3-8.a.</v>
      </c>
      <c r="B3995" s="542" t="str">
        <f>IF('SOW Units'!C34="","",'SOW Units'!C34)</f>
        <v>DPT Rig and Support Vehicles Mobilization - &gt; 100 miles each way</v>
      </c>
      <c r="C3995" s="543"/>
      <c r="D3995" s="57" t="str">
        <f>IF('SOW Units'!E34="","",'SOW Units'!E34)</f>
        <v>Per Round Trip</v>
      </c>
      <c r="E3995" s="82">
        <f>'SOW Units'!Q34</f>
        <v>0</v>
      </c>
      <c r="F3995" s="34">
        <f>'SOW Units'!G34</f>
        <v>1002.78</v>
      </c>
      <c r="G3995" s="244">
        <f t="shared" si="886"/>
        <v>0</v>
      </c>
      <c r="H3995" s="85">
        <v>0</v>
      </c>
      <c r="I3995" s="360">
        <f t="shared" si="887"/>
        <v>0</v>
      </c>
      <c r="J3995" s="89">
        <v>0</v>
      </c>
      <c r="K3995" s="244">
        <f t="shared" si="878"/>
        <v>0</v>
      </c>
      <c r="L3995" s="93">
        <f t="shared" si="888"/>
        <v>0</v>
      </c>
      <c r="M3995" s="375">
        <f t="shared" si="889"/>
        <v>0</v>
      </c>
      <c r="N3995" s="225" t="b">
        <f t="shared" si="881"/>
        <v>0</v>
      </c>
      <c r="O3995" s="36"/>
      <c r="P3995" s="36"/>
      <c r="Q3995" s="36"/>
      <c r="R3995" s="36"/>
    </row>
    <row r="3996" spans="1:18" s="8" customFormat="1" ht="33" hidden="1" customHeight="1" x14ac:dyDescent="0.35">
      <c r="A3996" s="122" t="str">
        <f>'SOW Units'!B35</f>
        <v>3-9.a.</v>
      </c>
      <c r="B3996" s="542" t="str">
        <f>IF('SOW Units'!C35="","",'SOW Units'!C35)</f>
        <v>Drill Rig and Support Vehicles Mobilization (hollow stem auger, mud rotary or sonic) - ≤ 100 miles each way</v>
      </c>
      <c r="C3996" s="543"/>
      <c r="D3996" s="57" t="str">
        <f>IF('SOW Units'!E35="","",'SOW Units'!E35)</f>
        <v>Per Round Trip</v>
      </c>
      <c r="E3996" s="82">
        <f>'SOW Units'!Q35</f>
        <v>0</v>
      </c>
      <c r="F3996" s="34">
        <f>'SOW Units'!G35</f>
        <v>1018.71</v>
      </c>
      <c r="G3996" s="244">
        <f t="shared" si="886"/>
        <v>0</v>
      </c>
      <c r="H3996" s="85">
        <v>0</v>
      </c>
      <c r="I3996" s="360">
        <f t="shared" si="887"/>
        <v>0</v>
      </c>
      <c r="J3996" s="89">
        <v>0</v>
      </c>
      <c r="K3996" s="244">
        <f t="shared" si="878"/>
        <v>0</v>
      </c>
      <c r="L3996" s="93">
        <f t="shared" si="888"/>
        <v>0</v>
      </c>
      <c r="M3996" s="375">
        <f t="shared" si="889"/>
        <v>0</v>
      </c>
      <c r="N3996" s="225" t="b">
        <f t="shared" si="881"/>
        <v>0</v>
      </c>
      <c r="O3996" s="36"/>
      <c r="P3996" s="36"/>
      <c r="Q3996" s="36"/>
      <c r="R3996" s="36"/>
    </row>
    <row r="3997" spans="1:18" s="8" customFormat="1" ht="33" hidden="1" customHeight="1" x14ac:dyDescent="0.35">
      <c r="A3997" s="122" t="str">
        <f>'SOW Units'!B36</f>
        <v>3-10.a.</v>
      </c>
      <c r="B3997" s="542" t="str">
        <f>IF('SOW Units'!C36="","",'SOW Units'!C36)</f>
        <v>Drill Rig and Support Vehicles Mobilization  (hollow stem auger, mud rotary or sonic) - &gt; 100 miles each way</v>
      </c>
      <c r="C3997" s="543"/>
      <c r="D3997" s="57" t="str">
        <f>IF('SOW Units'!E36="","",'SOW Units'!E36)</f>
        <v>Per Round Trip</v>
      </c>
      <c r="E3997" s="82">
        <f>'SOW Units'!Q36</f>
        <v>0</v>
      </c>
      <c r="F3997" s="34">
        <f>'SOW Units'!G36</f>
        <v>1528.06</v>
      </c>
      <c r="G3997" s="244">
        <f t="shared" si="886"/>
        <v>0</v>
      </c>
      <c r="H3997" s="85">
        <v>0</v>
      </c>
      <c r="I3997" s="360">
        <f t="shared" si="887"/>
        <v>0</v>
      </c>
      <c r="J3997" s="89">
        <v>0</v>
      </c>
      <c r="K3997" s="244">
        <f t="shared" si="878"/>
        <v>0</v>
      </c>
      <c r="L3997" s="93">
        <f t="shared" si="888"/>
        <v>0</v>
      </c>
      <c r="M3997" s="375">
        <f t="shared" si="889"/>
        <v>0</v>
      </c>
      <c r="N3997" s="225" t="b">
        <f t="shared" si="881"/>
        <v>0</v>
      </c>
      <c r="O3997" s="36"/>
      <c r="P3997" s="36"/>
      <c r="Q3997" s="36"/>
      <c r="R3997" s="36"/>
    </row>
    <row r="3998" spans="1:18" s="8" customFormat="1" ht="16.5" hidden="1" customHeight="1" x14ac:dyDescent="0.35">
      <c r="A3998" s="122" t="str">
        <f>'SOW Units'!B37</f>
        <v>3-11.</v>
      </c>
      <c r="B3998" s="542" t="str">
        <f>IF('SOW Units'!C37="","",'SOW Units'!C37)</f>
        <v>Excavator Mobilization - ≤ 100 miles each way</v>
      </c>
      <c r="C3998" s="543"/>
      <c r="D3998" s="57" t="str">
        <f>IF('SOW Units'!E37="","",'SOW Units'!E37)</f>
        <v>Per Round Trip</v>
      </c>
      <c r="E3998" s="82">
        <f>'SOW Units'!Q37</f>
        <v>0</v>
      </c>
      <c r="F3998" s="34">
        <f>'SOW Units'!G37</f>
        <v>633.92999999999995</v>
      </c>
      <c r="G3998" s="244">
        <f t="shared" si="886"/>
        <v>0</v>
      </c>
      <c r="H3998" s="85">
        <v>0</v>
      </c>
      <c r="I3998" s="360">
        <f t="shared" si="887"/>
        <v>0</v>
      </c>
      <c r="J3998" s="89">
        <v>0</v>
      </c>
      <c r="K3998" s="244">
        <f t="shared" si="878"/>
        <v>0</v>
      </c>
      <c r="L3998" s="93">
        <f t="shared" si="888"/>
        <v>0</v>
      </c>
      <c r="M3998" s="375">
        <f t="shared" si="889"/>
        <v>0</v>
      </c>
      <c r="N3998" s="225" t="b">
        <f t="shared" si="881"/>
        <v>0</v>
      </c>
      <c r="O3998" s="36"/>
      <c r="P3998" s="36"/>
      <c r="Q3998" s="36"/>
      <c r="R3998" s="36"/>
    </row>
    <row r="3999" spans="1:18" s="8" customFormat="1" ht="16.5" hidden="1" customHeight="1" x14ac:dyDescent="0.35">
      <c r="A3999" s="122" t="str">
        <f>'SOW Units'!B38</f>
        <v>3-12.</v>
      </c>
      <c r="B3999" s="542" t="str">
        <f>IF('SOW Units'!C38="","",'SOW Units'!C38)</f>
        <v>Excavator Mobilization - &gt; 100 miles each way</v>
      </c>
      <c r="C3999" s="543"/>
      <c r="D3999" s="57" t="str">
        <f>IF('SOW Units'!E38="","",'SOW Units'!E38)</f>
        <v>Per Round Trip</v>
      </c>
      <c r="E3999" s="82">
        <f>'SOW Units'!Q38</f>
        <v>0</v>
      </c>
      <c r="F3999" s="34">
        <f>'SOW Units'!G38</f>
        <v>992.25</v>
      </c>
      <c r="G3999" s="244">
        <f t="shared" si="886"/>
        <v>0</v>
      </c>
      <c r="H3999" s="85">
        <v>0</v>
      </c>
      <c r="I3999" s="360">
        <f t="shared" si="887"/>
        <v>0</v>
      </c>
      <c r="J3999" s="89">
        <v>0</v>
      </c>
      <c r="K3999" s="244">
        <f t="shared" si="878"/>
        <v>0</v>
      </c>
      <c r="L3999" s="93">
        <f t="shared" si="888"/>
        <v>0</v>
      </c>
      <c r="M3999" s="375">
        <f t="shared" si="889"/>
        <v>0</v>
      </c>
      <c r="N3999" s="225" t="b">
        <f t="shared" si="881"/>
        <v>0</v>
      </c>
      <c r="O3999" s="36"/>
      <c r="P3999" s="36"/>
      <c r="Q3999" s="36"/>
      <c r="R3999" s="36"/>
    </row>
    <row r="4000" spans="1:18" s="8" customFormat="1" ht="16.5" hidden="1" customHeight="1" x14ac:dyDescent="0.35">
      <c r="A4000" s="122" t="str">
        <f>'SOW Units'!B39</f>
        <v>3-13.a.</v>
      </c>
      <c r="B4000" s="542" t="str">
        <f>IF('SOW Units'!C39="","",'SOW Units'!C39)</f>
        <v>LDA Rig and Support Vehicles Mobilization - ≤ 100 miles each way</v>
      </c>
      <c r="C4000" s="543"/>
      <c r="D4000" s="57" t="str">
        <f>IF('SOW Units'!E39="","",'SOW Units'!E39)</f>
        <v>Per Round Trip</v>
      </c>
      <c r="E4000" s="82">
        <f>'SOW Units'!Q39</f>
        <v>0</v>
      </c>
      <c r="F4000" s="34">
        <f>'SOW Units'!G39</f>
        <v>5448.5</v>
      </c>
      <c r="G4000" s="244">
        <f t="shared" si="886"/>
        <v>0</v>
      </c>
      <c r="H4000" s="85">
        <v>0</v>
      </c>
      <c r="I4000" s="360">
        <f t="shared" si="887"/>
        <v>0</v>
      </c>
      <c r="J4000" s="89">
        <v>0</v>
      </c>
      <c r="K4000" s="244">
        <f t="shared" si="878"/>
        <v>0</v>
      </c>
      <c r="L4000" s="93">
        <f t="shared" si="888"/>
        <v>0</v>
      </c>
      <c r="M4000" s="375">
        <f t="shared" si="889"/>
        <v>0</v>
      </c>
      <c r="N4000" s="225" t="b">
        <f t="shared" si="881"/>
        <v>0</v>
      </c>
      <c r="O4000" s="36"/>
      <c r="P4000" s="36"/>
      <c r="Q4000" s="36"/>
      <c r="R4000" s="36"/>
    </row>
    <row r="4001" spans="1:18" s="9" customFormat="1" ht="16.5" hidden="1" customHeight="1" x14ac:dyDescent="0.35">
      <c r="A4001" s="122" t="str">
        <f>'SOW Units'!B40</f>
        <v>3-14.a.</v>
      </c>
      <c r="B4001" s="542" t="str">
        <f>IF('SOW Units'!C40="","",'SOW Units'!C40)</f>
        <v>LDA Rig and Support Vehicles Mobilization - &gt; 100 miles each way</v>
      </c>
      <c r="C4001" s="543"/>
      <c r="D4001" s="57" t="str">
        <f>IF('SOW Units'!E40="","",'SOW Units'!E40)</f>
        <v>Per Round Trip</v>
      </c>
      <c r="E4001" s="82">
        <f>'SOW Units'!Q40</f>
        <v>0</v>
      </c>
      <c r="F4001" s="34">
        <f>'SOW Units'!G40</f>
        <v>8891.41</v>
      </c>
      <c r="G4001" s="244">
        <f t="shared" si="886"/>
        <v>0</v>
      </c>
      <c r="H4001" s="85">
        <v>0</v>
      </c>
      <c r="I4001" s="360">
        <f t="shared" si="887"/>
        <v>0</v>
      </c>
      <c r="J4001" s="89">
        <v>0</v>
      </c>
      <c r="K4001" s="244">
        <f t="shared" si="878"/>
        <v>0</v>
      </c>
      <c r="L4001" s="93">
        <f t="shared" si="888"/>
        <v>0</v>
      </c>
      <c r="M4001" s="375">
        <f t="shared" si="889"/>
        <v>0</v>
      </c>
      <c r="N4001" s="225" t="b">
        <f t="shared" si="881"/>
        <v>0</v>
      </c>
      <c r="O4001" s="45"/>
      <c r="P4001" s="45"/>
      <c r="Q4001" s="45"/>
      <c r="R4001" s="45"/>
    </row>
    <row r="4002" spans="1:18" s="9" customFormat="1" ht="16.5" hidden="1" customHeight="1" x14ac:dyDescent="0.35">
      <c r="A4002" s="122" t="str">
        <f>'SOW Units'!B41</f>
        <v>3-15.</v>
      </c>
      <c r="B4002" s="542" t="str">
        <f>IF('SOW Units'!C41="","",'SOW Units'!C41)</f>
        <v>Loader/Backhoe Mobilization - ≤ 100 miles each way</v>
      </c>
      <c r="C4002" s="543"/>
      <c r="D4002" s="57" t="str">
        <f>IF('SOW Units'!E41="","",'SOW Units'!E41)</f>
        <v>Per Round Trip</v>
      </c>
      <c r="E4002" s="82">
        <f>'SOW Units'!Q41</f>
        <v>0</v>
      </c>
      <c r="F4002" s="34">
        <f>'SOW Units'!G41</f>
        <v>425.41</v>
      </c>
      <c r="G4002" s="244">
        <f t="shared" si="886"/>
        <v>0</v>
      </c>
      <c r="H4002" s="85">
        <v>0</v>
      </c>
      <c r="I4002" s="360">
        <f t="shared" si="887"/>
        <v>0</v>
      </c>
      <c r="J4002" s="89">
        <v>0</v>
      </c>
      <c r="K4002" s="244">
        <f t="shared" si="878"/>
        <v>0</v>
      </c>
      <c r="L4002" s="93">
        <f t="shared" si="888"/>
        <v>0</v>
      </c>
      <c r="M4002" s="375">
        <f t="shared" si="889"/>
        <v>0</v>
      </c>
      <c r="N4002" s="225" t="b">
        <f t="shared" si="881"/>
        <v>0</v>
      </c>
      <c r="O4002" s="45"/>
      <c r="P4002" s="45"/>
      <c r="Q4002" s="45"/>
      <c r="R4002" s="45"/>
    </row>
    <row r="4003" spans="1:18" s="9" customFormat="1" ht="16.5" hidden="1" customHeight="1" x14ac:dyDescent="0.35">
      <c r="A4003" s="122" t="str">
        <f>'SOW Units'!B42</f>
        <v>3-16.</v>
      </c>
      <c r="B4003" s="542" t="str">
        <f>IF('SOW Units'!C42="","",'SOW Units'!C42)</f>
        <v>Loader/Backhoe Mobilization - &gt; 100 miles each way</v>
      </c>
      <c r="C4003" s="543"/>
      <c r="D4003" s="57" t="str">
        <f>IF('SOW Units'!E42="","",'SOW Units'!E42)</f>
        <v>Per Round Trip</v>
      </c>
      <c r="E4003" s="82">
        <f>'SOW Units'!Q42</f>
        <v>0</v>
      </c>
      <c r="F4003" s="34">
        <f>'SOW Units'!G42</f>
        <v>607.75</v>
      </c>
      <c r="G4003" s="244">
        <f t="shared" si="886"/>
        <v>0</v>
      </c>
      <c r="H4003" s="85">
        <v>0</v>
      </c>
      <c r="I4003" s="360">
        <f t="shared" si="887"/>
        <v>0</v>
      </c>
      <c r="J4003" s="89">
        <v>0</v>
      </c>
      <c r="K4003" s="244">
        <f t="shared" si="878"/>
        <v>0</v>
      </c>
      <c r="L4003" s="93">
        <f t="shared" si="888"/>
        <v>0</v>
      </c>
      <c r="M4003" s="375">
        <f t="shared" si="889"/>
        <v>0</v>
      </c>
      <c r="N4003" s="225" t="b">
        <f t="shared" si="881"/>
        <v>0</v>
      </c>
      <c r="O4003" s="45"/>
      <c r="P4003" s="45"/>
      <c r="Q4003" s="45"/>
      <c r="R4003" s="45"/>
    </row>
    <row r="4004" spans="1:18" s="9" customFormat="1" ht="16.5" hidden="1" customHeight="1" x14ac:dyDescent="0.35">
      <c r="A4004" s="122" t="str">
        <f>'SOW Units'!B43</f>
        <v>3-17.</v>
      </c>
      <c r="B4004" s="542" t="str">
        <f>IF('SOW Units'!C43="","",'SOW Units'!C43)</f>
        <v>Mini Excavator/Loader (BobcatTM) Mobilization - ≤ 100 miles each way</v>
      </c>
      <c r="C4004" s="543"/>
      <c r="D4004" s="57" t="str">
        <f>IF('SOW Units'!E43="","",'SOW Units'!E43)</f>
        <v>Per Round Trip</v>
      </c>
      <c r="E4004" s="82">
        <f>'SOW Units'!Q43</f>
        <v>0</v>
      </c>
      <c r="F4004" s="34">
        <f>'SOW Units'!G43</f>
        <v>303.87</v>
      </c>
      <c r="G4004" s="244">
        <f t="shared" si="886"/>
        <v>0</v>
      </c>
      <c r="H4004" s="85">
        <v>0</v>
      </c>
      <c r="I4004" s="360">
        <f t="shared" si="887"/>
        <v>0</v>
      </c>
      <c r="J4004" s="89">
        <v>0</v>
      </c>
      <c r="K4004" s="244">
        <f t="shared" si="878"/>
        <v>0</v>
      </c>
      <c r="L4004" s="93">
        <f t="shared" si="888"/>
        <v>0</v>
      </c>
      <c r="M4004" s="375">
        <f t="shared" si="889"/>
        <v>0</v>
      </c>
      <c r="N4004" s="225" t="b">
        <f t="shared" si="881"/>
        <v>0</v>
      </c>
      <c r="O4004" s="45"/>
      <c r="P4004" s="45"/>
      <c r="Q4004" s="45"/>
      <c r="R4004" s="45"/>
    </row>
    <row r="4005" spans="1:18" s="8" customFormat="1" ht="16.5" hidden="1" customHeight="1" x14ac:dyDescent="0.35">
      <c r="A4005" s="122" t="str">
        <f>'SOW Units'!B44</f>
        <v>3-18.</v>
      </c>
      <c r="B4005" s="542" t="str">
        <f>IF('SOW Units'!C44="","",'SOW Units'!C44)</f>
        <v>Mini Excavator/Loader (BobcatTM) Mobilization - &gt; 100 miles each way</v>
      </c>
      <c r="C4005" s="543"/>
      <c r="D4005" s="57" t="str">
        <f>IF('SOW Units'!E44="","",'SOW Units'!E44)</f>
        <v>Per Round Trip</v>
      </c>
      <c r="E4005" s="82">
        <f>'SOW Units'!Q44</f>
        <v>0</v>
      </c>
      <c r="F4005" s="34">
        <f>'SOW Units'!G44</f>
        <v>486.2</v>
      </c>
      <c r="G4005" s="244">
        <f t="shared" si="886"/>
        <v>0</v>
      </c>
      <c r="H4005" s="85">
        <v>0</v>
      </c>
      <c r="I4005" s="360">
        <f t="shared" si="887"/>
        <v>0</v>
      </c>
      <c r="J4005" s="89">
        <v>0</v>
      </c>
      <c r="K4005" s="244">
        <f t="shared" si="878"/>
        <v>0</v>
      </c>
      <c r="L4005" s="93">
        <f t="shared" si="888"/>
        <v>0</v>
      </c>
      <c r="M4005" s="375">
        <f t="shared" si="889"/>
        <v>0</v>
      </c>
      <c r="N4005" s="225" t="b">
        <f t="shared" si="881"/>
        <v>0</v>
      </c>
      <c r="O4005" s="36"/>
      <c r="P4005" s="36"/>
      <c r="Q4005" s="36"/>
      <c r="R4005" s="36"/>
    </row>
    <row r="4006" spans="1:18" s="8" customFormat="1" ht="16.5" hidden="1" customHeight="1" x14ac:dyDescent="0.35">
      <c r="A4006" s="122" t="str">
        <f>'SOW Units'!B45</f>
        <v>3-19.</v>
      </c>
      <c r="B4006" s="542" t="str">
        <f>IF('SOW Units'!C45="","",'SOW Units'!C45)</f>
        <v>Drum Compactor mobilization - ≤ 100 miles each way</v>
      </c>
      <c r="C4006" s="543"/>
      <c r="D4006" s="57" t="str">
        <f>IF('SOW Units'!E45="","",'SOW Units'!E45)</f>
        <v>Per Round Trip</v>
      </c>
      <c r="E4006" s="82">
        <f>'SOW Units'!Q45</f>
        <v>0</v>
      </c>
      <c r="F4006" s="34">
        <f>'SOW Units'!G45</f>
        <v>333.51</v>
      </c>
      <c r="G4006" s="244">
        <f t="shared" si="886"/>
        <v>0</v>
      </c>
      <c r="H4006" s="85">
        <v>0</v>
      </c>
      <c r="I4006" s="360">
        <f t="shared" si="887"/>
        <v>0</v>
      </c>
      <c r="J4006" s="89">
        <v>0</v>
      </c>
      <c r="K4006" s="244">
        <f t="shared" si="878"/>
        <v>0</v>
      </c>
      <c r="L4006" s="93">
        <f t="shared" si="888"/>
        <v>0</v>
      </c>
      <c r="M4006" s="375">
        <f t="shared" si="889"/>
        <v>0</v>
      </c>
      <c r="N4006" s="225" t="b">
        <f t="shared" si="881"/>
        <v>0</v>
      </c>
      <c r="O4006" s="36"/>
      <c r="P4006" s="36"/>
      <c r="Q4006" s="36"/>
      <c r="R4006" s="36"/>
    </row>
    <row r="4007" spans="1:18" s="8" customFormat="1" ht="16.5" hidden="1" customHeight="1" x14ac:dyDescent="0.35">
      <c r="A4007" s="122" t="str">
        <f>'SOW Units'!B46</f>
        <v>3-20.</v>
      </c>
      <c r="B4007" s="542" t="str">
        <f>IF('SOW Units'!C46="","",'SOW Units'!C46)</f>
        <v xml:space="preserve"> Drum Compactor mobilization - &gt; 100 miles each way</v>
      </c>
      <c r="C4007" s="543"/>
      <c r="D4007" s="57" t="str">
        <f>IF('SOW Units'!E46="","",'SOW Units'!E46)</f>
        <v>Per Round Trip</v>
      </c>
      <c r="E4007" s="82">
        <f>'SOW Units'!Q46</f>
        <v>0</v>
      </c>
      <c r="F4007" s="34">
        <f>'SOW Units'!G46</f>
        <v>545.73</v>
      </c>
      <c r="G4007" s="244">
        <f t="shared" si="886"/>
        <v>0</v>
      </c>
      <c r="H4007" s="85">
        <v>0</v>
      </c>
      <c r="I4007" s="360">
        <f t="shared" si="887"/>
        <v>0</v>
      </c>
      <c r="J4007" s="89">
        <v>0</v>
      </c>
      <c r="K4007" s="244">
        <f t="shared" si="878"/>
        <v>0</v>
      </c>
      <c r="L4007" s="93">
        <f t="shared" si="888"/>
        <v>0</v>
      </c>
      <c r="M4007" s="375">
        <f t="shared" si="889"/>
        <v>0</v>
      </c>
      <c r="N4007" s="225" t="b">
        <f t="shared" si="881"/>
        <v>0</v>
      </c>
      <c r="O4007" s="36"/>
      <c r="P4007" s="36"/>
      <c r="Q4007" s="36"/>
      <c r="R4007" s="36"/>
    </row>
    <row r="4008" spans="1:18" s="8" customFormat="1" ht="17.25" hidden="1" customHeight="1" x14ac:dyDescent="0.35">
      <c r="A4008" s="253" t="str">
        <f>'SOW Units'!B47</f>
        <v>4.</v>
      </c>
      <c r="B4008" s="560" t="str">
        <f>IF('SOW Units'!C47="","",'SOW Units'!C47)</f>
        <v>MEALS AND LODGING</v>
      </c>
      <c r="C4008" s="561"/>
      <c r="D4008" s="206" t="str">
        <f>IF('SOW Units'!E47="","",'SOW Units'!E47)</f>
        <v/>
      </c>
      <c r="E4008" s="207"/>
      <c r="F4008" s="194"/>
      <c r="G4008" s="243"/>
      <c r="H4008" s="208"/>
      <c r="I4008" s="359"/>
      <c r="J4008" s="196"/>
      <c r="K4008" s="243"/>
      <c r="L4008" s="209"/>
      <c r="M4008" s="374"/>
      <c r="N4008" s="225" t="b">
        <f t="shared" si="881"/>
        <v>0</v>
      </c>
      <c r="O4008" s="36"/>
      <c r="P4008" s="36"/>
      <c r="Q4008" s="36"/>
      <c r="R4008" s="36"/>
    </row>
    <row r="4009" spans="1:18" s="8" customFormat="1" ht="33" hidden="1" customHeight="1" x14ac:dyDescent="0.35">
      <c r="A4009" s="122" t="str">
        <f>'SOW Units'!B48</f>
        <v>4-1.a.</v>
      </c>
      <c r="B4009" s="542" t="str">
        <f>IF('SOW Units'!C48="","",'SOW Units'!C48)</f>
        <v>Per Diem - For travel &gt; 1 consecutive day (prorated in quarter day incrementsin accordance with 112.061, F.S.) - Travel Voucher required and quoted rate should be per person per day</v>
      </c>
      <c r="C4009" s="543"/>
      <c r="D4009" s="252" t="str">
        <f>IF('SOW Units'!E48="","",'SOW Units'!E48)</f>
        <v>Per Person,         Per Day</v>
      </c>
      <c r="E4009" s="82">
        <f>'SOW Units'!Q48</f>
        <v>0</v>
      </c>
      <c r="F4009" s="34">
        <f>'SOW Units'!G48</f>
        <v>80</v>
      </c>
      <c r="G4009" s="244">
        <f t="shared" ref="G4009:G4010" si="890">$F4009*E4009</f>
        <v>0</v>
      </c>
      <c r="H4009" s="85">
        <v>0</v>
      </c>
      <c r="I4009" s="360">
        <f t="shared" ref="I4009:I4010" si="891">H4009*F4009</f>
        <v>0</v>
      </c>
      <c r="J4009" s="89">
        <v>0</v>
      </c>
      <c r="K4009" s="244">
        <f t="shared" si="878"/>
        <v>0</v>
      </c>
      <c r="L4009" s="93">
        <f t="shared" ref="L4009:L4010" si="892">E4009-H4009-J4009</f>
        <v>0</v>
      </c>
      <c r="M4009" s="375">
        <f t="shared" ref="M4009:M4010" si="893">G4009-I4009-K4009</f>
        <v>0</v>
      </c>
      <c r="N4009" s="225" t="b">
        <f t="shared" si="881"/>
        <v>0</v>
      </c>
      <c r="O4009" s="36"/>
      <c r="P4009" s="36"/>
      <c r="Q4009" s="36"/>
      <c r="R4009" s="36"/>
    </row>
    <row r="4010" spans="1:18" s="8" customFormat="1" ht="33" hidden="1" customHeight="1" x14ac:dyDescent="0.35">
      <c r="A4010" s="122" t="str">
        <f>'SOW Units'!B49</f>
        <v>4-1.b.</v>
      </c>
      <c r="B4010" s="542" t="str">
        <f>IF('SOW Units'!C49="","",'SOW Units'!C49)</f>
        <v>Per Diem - Contractor travel for specific meetings or legal proceedings required by Department (hotel and meals may be paid in accordance with section 112.061, F.S.)</v>
      </c>
      <c r="C4010" s="543"/>
      <c r="D4010" s="57" t="str">
        <f>IF('SOW Units'!E49="","",'SOW Units'!E49)</f>
        <v>Reimbursable*</v>
      </c>
      <c r="E4010" s="82">
        <f>'SOW Units'!Q49</f>
        <v>0</v>
      </c>
      <c r="F4010" s="34">
        <f>'SOW Units'!G49</f>
        <v>1</v>
      </c>
      <c r="G4010" s="244">
        <f t="shared" si="890"/>
        <v>0</v>
      </c>
      <c r="H4010" s="85">
        <v>0</v>
      </c>
      <c r="I4010" s="360">
        <f t="shared" si="891"/>
        <v>0</v>
      </c>
      <c r="J4010" s="89">
        <v>0</v>
      </c>
      <c r="K4010" s="244">
        <f t="shared" si="878"/>
        <v>0</v>
      </c>
      <c r="L4010" s="93">
        <f t="shared" si="892"/>
        <v>0</v>
      </c>
      <c r="M4010" s="375">
        <f t="shared" si="893"/>
        <v>0</v>
      </c>
      <c r="N4010" s="225" t="b">
        <f t="shared" si="881"/>
        <v>0</v>
      </c>
      <c r="O4010" s="36"/>
      <c r="P4010" s="36"/>
      <c r="Q4010" s="36"/>
      <c r="R4010" s="36"/>
    </row>
    <row r="4011" spans="1:18" s="8" customFormat="1" ht="17.25" hidden="1" customHeight="1" x14ac:dyDescent="0.35">
      <c r="A4011" s="253" t="str">
        <f>'SOW Units'!B50</f>
        <v>5.</v>
      </c>
      <c r="B4011" s="560" t="str">
        <f>IF('SOW Units'!C50="","",'SOW Units'!C50)</f>
        <v>DRILLING AND BORING</v>
      </c>
      <c r="C4011" s="561"/>
      <c r="D4011" s="206" t="str">
        <f>IF('SOW Units'!E50="","",'SOW Units'!E50)</f>
        <v/>
      </c>
      <c r="E4011" s="207"/>
      <c r="F4011" s="194"/>
      <c r="G4011" s="243"/>
      <c r="H4011" s="208"/>
      <c r="I4011" s="359"/>
      <c r="J4011" s="196"/>
      <c r="K4011" s="243"/>
      <c r="L4011" s="209"/>
      <c r="M4011" s="374"/>
      <c r="N4011" s="225" t="b">
        <f t="shared" si="881"/>
        <v>0</v>
      </c>
      <c r="O4011" s="36"/>
      <c r="P4011" s="36"/>
      <c r="Q4011" s="36"/>
      <c r="R4011" s="36"/>
    </row>
    <row r="4012" spans="1:18" s="8" customFormat="1" ht="16.5" hidden="1" customHeight="1" x14ac:dyDescent="0.35">
      <c r="A4012" s="122" t="str">
        <f>'SOW Units'!B51</f>
        <v>5-1.a.1.</v>
      </c>
      <c r="B4012" s="542" t="str">
        <f>IF('SOW Units'!C51="","",'SOW Units'!C51)</f>
        <v>Split Spoon Sampling – 2 foot (during boring) &lt; 50 feet</v>
      </c>
      <c r="C4012" s="543"/>
      <c r="D4012" s="57" t="str">
        <f>IF('SOW Units'!E51="","",'SOW Units'!E51)</f>
        <v xml:space="preserve">Per Spoon </v>
      </c>
      <c r="E4012" s="82">
        <f>'SOW Units'!Q51</f>
        <v>0</v>
      </c>
      <c r="F4012" s="34">
        <f>'SOW Units'!G51</f>
        <v>37.74</v>
      </c>
      <c r="G4012" s="244">
        <f t="shared" ref="G4012:G4036" si="894">$F4012*E4012</f>
        <v>0</v>
      </c>
      <c r="H4012" s="85">
        <v>0</v>
      </c>
      <c r="I4012" s="360">
        <f t="shared" ref="I4012:I4036" si="895">H4012*F4012</f>
        <v>0</v>
      </c>
      <c r="J4012" s="89">
        <v>0</v>
      </c>
      <c r="K4012" s="244">
        <f t="shared" si="878"/>
        <v>0</v>
      </c>
      <c r="L4012" s="93">
        <f t="shared" ref="L4012:L4036" si="896">E4012-H4012-J4012</f>
        <v>0</v>
      </c>
      <c r="M4012" s="375">
        <f t="shared" ref="M4012:M4036" si="897">G4012-I4012-K4012</f>
        <v>0</v>
      </c>
      <c r="N4012" s="225" t="b">
        <f t="shared" si="881"/>
        <v>0</v>
      </c>
      <c r="O4012" s="36"/>
      <c r="P4012" s="36"/>
      <c r="Q4012" s="36"/>
      <c r="R4012" s="36"/>
    </row>
    <row r="4013" spans="1:18" s="8" customFormat="1" ht="16.5" hidden="1" customHeight="1" x14ac:dyDescent="0.35">
      <c r="A4013" s="122" t="str">
        <f>'SOW Units'!B52</f>
        <v>5-1.a.2.</v>
      </c>
      <c r="B4013" s="542" t="str">
        <f>IF('SOW Units'!C52="","",'SOW Units'!C52)</f>
        <v>Split Spoon Sampling – 2 foot (during boring) 50 to 100 feet</v>
      </c>
      <c r="C4013" s="543"/>
      <c r="D4013" s="57" t="str">
        <f>IF('SOW Units'!E52="","",'SOW Units'!E52)</f>
        <v xml:space="preserve">Per Spoon </v>
      </c>
      <c r="E4013" s="82">
        <f>'SOW Units'!Q52</f>
        <v>0</v>
      </c>
      <c r="F4013" s="34">
        <f>'SOW Units'!G52</f>
        <v>43.54</v>
      </c>
      <c r="G4013" s="244">
        <f t="shared" si="894"/>
        <v>0</v>
      </c>
      <c r="H4013" s="85">
        <v>0</v>
      </c>
      <c r="I4013" s="360">
        <f t="shared" si="895"/>
        <v>0</v>
      </c>
      <c r="J4013" s="89">
        <v>0</v>
      </c>
      <c r="K4013" s="244">
        <f t="shared" si="878"/>
        <v>0</v>
      </c>
      <c r="L4013" s="93">
        <f t="shared" si="896"/>
        <v>0</v>
      </c>
      <c r="M4013" s="375">
        <f t="shared" si="897"/>
        <v>0</v>
      </c>
      <c r="N4013" s="225" t="b">
        <f t="shared" si="881"/>
        <v>0</v>
      </c>
      <c r="O4013" s="36"/>
      <c r="P4013" s="36"/>
      <c r="Q4013" s="36"/>
      <c r="R4013" s="36"/>
    </row>
    <row r="4014" spans="1:18" s="8" customFormat="1" ht="16.5" hidden="1" customHeight="1" x14ac:dyDescent="0.35">
      <c r="A4014" s="122" t="str">
        <f>'SOW Units'!B53</f>
        <v>5-1.a.3.</v>
      </c>
      <c r="B4014" s="542" t="str">
        <f>IF('SOW Units'!C53="","",'SOW Units'!C53)</f>
        <v>Split Spoon Sampling – 2 foot (during boring) &gt; 100 feet</v>
      </c>
      <c r="C4014" s="543"/>
      <c r="D4014" s="57" t="str">
        <f>IF('SOW Units'!E53="","",'SOW Units'!E53)</f>
        <v xml:space="preserve">Per Spoon </v>
      </c>
      <c r="E4014" s="82">
        <f>'SOW Units'!Q53</f>
        <v>0</v>
      </c>
      <c r="F4014" s="34">
        <f>'SOW Units'!G53</f>
        <v>45.15</v>
      </c>
      <c r="G4014" s="244">
        <f t="shared" si="894"/>
        <v>0</v>
      </c>
      <c r="H4014" s="85">
        <v>0</v>
      </c>
      <c r="I4014" s="360">
        <f t="shared" si="895"/>
        <v>0</v>
      </c>
      <c r="J4014" s="89">
        <v>0</v>
      </c>
      <c r="K4014" s="244">
        <f t="shared" si="878"/>
        <v>0</v>
      </c>
      <c r="L4014" s="93">
        <f t="shared" si="896"/>
        <v>0</v>
      </c>
      <c r="M4014" s="375">
        <f t="shared" si="897"/>
        <v>0</v>
      </c>
      <c r="N4014" s="225" t="b">
        <f t="shared" si="881"/>
        <v>0</v>
      </c>
      <c r="O4014" s="36"/>
      <c r="P4014" s="36"/>
      <c r="Q4014" s="36"/>
      <c r="R4014" s="36"/>
    </row>
    <row r="4015" spans="1:18" s="8" customFormat="1" ht="16.5" hidden="1" customHeight="1" x14ac:dyDescent="0.35">
      <c r="A4015" s="122" t="str">
        <f>'SOW Units'!B54</f>
        <v>5-1.b.</v>
      </c>
      <c r="B4015" s="542" t="str">
        <f>IF('SOW Units'!C54="","",'SOW Units'!C54)</f>
        <v>Sonic Core Sampling - 5 or 10 foot (during boring)</v>
      </c>
      <c r="C4015" s="543"/>
      <c r="D4015" s="57" t="str">
        <f>IF('SOW Units'!E54="","",'SOW Units'!E54)</f>
        <v xml:space="preserve">Per Core </v>
      </c>
      <c r="E4015" s="82">
        <f>'SOW Units'!Q54</f>
        <v>0</v>
      </c>
      <c r="F4015" s="34">
        <f>'SOW Units'!G54</f>
        <v>109.38</v>
      </c>
      <c r="G4015" s="244">
        <f t="shared" si="894"/>
        <v>0</v>
      </c>
      <c r="H4015" s="85">
        <v>0</v>
      </c>
      <c r="I4015" s="360">
        <f t="shared" si="895"/>
        <v>0</v>
      </c>
      <c r="J4015" s="89">
        <v>0</v>
      </c>
      <c r="K4015" s="244">
        <f t="shared" si="878"/>
        <v>0</v>
      </c>
      <c r="L4015" s="93">
        <f t="shared" si="896"/>
        <v>0</v>
      </c>
      <c r="M4015" s="375">
        <f t="shared" si="897"/>
        <v>0</v>
      </c>
      <c r="N4015" s="225" t="b">
        <f t="shared" si="881"/>
        <v>0</v>
      </c>
      <c r="O4015" s="36"/>
      <c r="P4015" s="36"/>
      <c r="Q4015" s="36"/>
      <c r="R4015" s="36"/>
    </row>
    <row r="4016" spans="1:18" s="8" customFormat="1" ht="16.5" hidden="1" customHeight="1" x14ac:dyDescent="0.35">
      <c r="A4016" s="122" t="str">
        <f>'SOW Units'!B55</f>
        <v>5-2.</v>
      </c>
      <c r="B4016" s="542" t="str">
        <f>IF('SOW Units'!C55="","",'SOW Units'!C55)</f>
        <v xml:space="preserve">Hand Auger Boring ≤ 10 foot total depth </v>
      </c>
      <c r="C4016" s="543"/>
      <c r="D4016" s="57" t="str">
        <f>IF('SOW Units'!E55="","",'SOW Units'!E55)</f>
        <v>Per Boring</v>
      </c>
      <c r="E4016" s="82">
        <f>'SOW Units'!Q55</f>
        <v>0</v>
      </c>
      <c r="F4016" s="34">
        <f>'SOW Units'!G55</f>
        <v>230</v>
      </c>
      <c r="G4016" s="244">
        <f t="shared" si="894"/>
        <v>0</v>
      </c>
      <c r="H4016" s="85">
        <v>0</v>
      </c>
      <c r="I4016" s="360">
        <f t="shared" si="895"/>
        <v>0</v>
      </c>
      <c r="J4016" s="89">
        <v>0</v>
      </c>
      <c r="K4016" s="244">
        <f t="shared" si="878"/>
        <v>0</v>
      </c>
      <c r="L4016" s="93">
        <f t="shared" si="896"/>
        <v>0</v>
      </c>
      <c r="M4016" s="375">
        <f t="shared" si="897"/>
        <v>0</v>
      </c>
      <c r="N4016" s="225" t="b">
        <f t="shared" si="881"/>
        <v>0</v>
      </c>
      <c r="O4016" s="36"/>
      <c r="P4016" s="36"/>
      <c r="Q4016" s="36"/>
      <c r="R4016" s="36"/>
    </row>
    <row r="4017" spans="1:18" s="8" customFormat="1" ht="16.5" hidden="1" customHeight="1" x14ac:dyDescent="0.35">
      <c r="A4017" s="122" t="str">
        <f>'SOW Units'!B56</f>
        <v>5-3.a.</v>
      </c>
      <c r="B4017" s="542" t="str">
        <f>IF('SOW Units'!C56="","",'SOW Units'!C56)</f>
        <v>Direct Push Technology (DPT) Rig and Equipment</v>
      </c>
      <c r="C4017" s="543"/>
      <c r="D4017" s="57" t="str">
        <f>IF('SOW Units'!E56="","",'SOW Units'!E56)</f>
        <v>Full Day</v>
      </c>
      <c r="E4017" s="82">
        <f>'SOW Units'!Q56</f>
        <v>0</v>
      </c>
      <c r="F4017" s="34">
        <f>'SOW Units'!G56</f>
        <v>3087</v>
      </c>
      <c r="G4017" s="244">
        <f t="shared" si="894"/>
        <v>0</v>
      </c>
      <c r="H4017" s="85">
        <v>0</v>
      </c>
      <c r="I4017" s="360">
        <f t="shared" si="895"/>
        <v>0</v>
      </c>
      <c r="J4017" s="89">
        <v>0</v>
      </c>
      <c r="K4017" s="244">
        <f t="shared" si="878"/>
        <v>0</v>
      </c>
      <c r="L4017" s="93">
        <f t="shared" si="896"/>
        <v>0</v>
      </c>
      <c r="M4017" s="375">
        <f t="shared" si="897"/>
        <v>0</v>
      </c>
      <c r="N4017" s="225" t="b">
        <f t="shared" si="881"/>
        <v>0</v>
      </c>
      <c r="O4017" s="36"/>
      <c r="P4017" s="36"/>
      <c r="Q4017" s="36"/>
      <c r="R4017" s="36"/>
    </row>
    <row r="4018" spans="1:18" s="8" customFormat="1" ht="16.5" hidden="1" customHeight="1" x14ac:dyDescent="0.35">
      <c r="A4018" s="122" t="str">
        <f>'SOW Units'!B57</f>
        <v>5-5.a.</v>
      </c>
      <c r="B4018" s="542" t="str">
        <f>IF('SOW Units'!C57="","",'SOW Units'!C57)</f>
        <v>DPT Membrane Interface Probe (MIP) Equipped with PID and ECD (add-on cost to DPT base rate)</v>
      </c>
      <c r="C4018" s="543"/>
      <c r="D4018" s="57" t="str">
        <f>IF('SOW Units'!E57="","",'SOW Units'!E57)</f>
        <v>Full Day</v>
      </c>
      <c r="E4018" s="82">
        <f>'SOW Units'!Q57</f>
        <v>0</v>
      </c>
      <c r="F4018" s="34">
        <f>'SOW Units'!G57</f>
        <v>3780</v>
      </c>
      <c r="G4018" s="244">
        <f t="shared" si="894"/>
        <v>0</v>
      </c>
      <c r="H4018" s="85">
        <v>0</v>
      </c>
      <c r="I4018" s="360">
        <f t="shared" si="895"/>
        <v>0</v>
      </c>
      <c r="J4018" s="89">
        <v>0</v>
      </c>
      <c r="K4018" s="244">
        <f t="shared" si="878"/>
        <v>0</v>
      </c>
      <c r="L4018" s="93">
        <f t="shared" si="896"/>
        <v>0</v>
      </c>
      <c r="M4018" s="375">
        <f t="shared" si="897"/>
        <v>0</v>
      </c>
      <c r="N4018" s="225" t="b">
        <f t="shared" si="881"/>
        <v>0</v>
      </c>
      <c r="O4018" s="36"/>
      <c r="P4018" s="36"/>
      <c r="Q4018" s="36"/>
      <c r="R4018" s="36"/>
    </row>
    <row r="4019" spans="1:18" s="8" customFormat="1" ht="16.5" hidden="1" customHeight="1" x14ac:dyDescent="0.35">
      <c r="A4019" s="122" t="str">
        <f>'SOW Units'!B58</f>
        <v>5-6.</v>
      </c>
      <c r="B4019" s="542" t="str">
        <f>IF('SOW Units'!C58="","",'SOW Units'!C58)</f>
        <v xml:space="preserve">HSA or MR Boring, ≤ 6 inch diameter, &lt; 50 foot total depth </v>
      </c>
      <c r="C4019" s="543"/>
      <c r="D4019" s="57" t="str">
        <f>IF('SOW Units'!E58="","",'SOW Units'!E58)</f>
        <v>Per Foot</v>
      </c>
      <c r="E4019" s="82">
        <f>'SOW Units'!Q58</f>
        <v>0</v>
      </c>
      <c r="F4019" s="34">
        <f>'SOW Units'!G58</f>
        <v>22.47</v>
      </c>
      <c r="G4019" s="244">
        <f t="shared" si="894"/>
        <v>0</v>
      </c>
      <c r="H4019" s="85">
        <v>0</v>
      </c>
      <c r="I4019" s="360">
        <f t="shared" si="895"/>
        <v>0</v>
      </c>
      <c r="J4019" s="89">
        <v>0</v>
      </c>
      <c r="K4019" s="244">
        <f t="shared" si="878"/>
        <v>0</v>
      </c>
      <c r="L4019" s="93">
        <f t="shared" si="896"/>
        <v>0</v>
      </c>
      <c r="M4019" s="375">
        <f t="shared" si="897"/>
        <v>0</v>
      </c>
      <c r="N4019" s="225" t="b">
        <f t="shared" si="881"/>
        <v>0</v>
      </c>
      <c r="O4019" s="36"/>
      <c r="P4019" s="36"/>
      <c r="Q4019" s="36"/>
      <c r="R4019" s="36"/>
    </row>
    <row r="4020" spans="1:18" s="8" customFormat="1" ht="16.5" hidden="1" customHeight="1" x14ac:dyDescent="0.35">
      <c r="A4020" s="122" t="str">
        <f>'SOW Units'!B59</f>
        <v>5-7.</v>
      </c>
      <c r="B4020" s="542" t="str">
        <f>IF('SOW Units'!C59="","",'SOW Units'!C59)</f>
        <v xml:space="preserve">HSA or MR Boring, ≤ 6 inch diameter, 50 to 100 foot total depth </v>
      </c>
      <c r="C4020" s="543"/>
      <c r="D4020" s="57" t="str">
        <f>IF('SOW Units'!E59="","",'SOW Units'!E59)</f>
        <v>Per Foot</v>
      </c>
      <c r="E4020" s="82">
        <f>'SOW Units'!Q59</f>
        <v>0</v>
      </c>
      <c r="F4020" s="34">
        <f>'SOW Units'!G59</f>
        <v>37.799999999999997</v>
      </c>
      <c r="G4020" s="244">
        <f t="shared" si="894"/>
        <v>0</v>
      </c>
      <c r="H4020" s="85">
        <v>0</v>
      </c>
      <c r="I4020" s="360">
        <f t="shared" si="895"/>
        <v>0</v>
      </c>
      <c r="J4020" s="89">
        <v>0</v>
      </c>
      <c r="K4020" s="244">
        <f t="shared" si="878"/>
        <v>0</v>
      </c>
      <c r="L4020" s="93">
        <f t="shared" si="896"/>
        <v>0</v>
      </c>
      <c r="M4020" s="375">
        <f t="shared" si="897"/>
        <v>0</v>
      </c>
      <c r="N4020" s="225" t="b">
        <f t="shared" si="881"/>
        <v>0</v>
      </c>
      <c r="O4020" s="36"/>
      <c r="P4020" s="36"/>
      <c r="Q4020" s="36"/>
      <c r="R4020" s="36"/>
    </row>
    <row r="4021" spans="1:18" s="8" customFormat="1" ht="16.5" hidden="1" customHeight="1" x14ac:dyDescent="0.35">
      <c r="A4021" s="122" t="str">
        <f>'SOW Units'!B60</f>
        <v>5-8.</v>
      </c>
      <c r="B4021" s="542" t="str">
        <f>IF('SOW Units'!C60="","",'SOW Units'!C60)</f>
        <v xml:space="preserve">HSA or MR Boring, ≤ 6 inch diameter, &gt; 100 foot total depth </v>
      </c>
      <c r="C4021" s="543"/>
      <c r="D4021" s="57" t="str">
        <f>IF('SOW Units'!E60="","",'SOW Units'!E60)</f>
        <v>Per Foot</v>
      </c>
      <c r="E4021" s="82">
        <f>'SOW Units'!Q60</f>
        <v>0</v>
      </c>
      <c r="F4021" s="34">
        <f>'SOW Units'!G60</f>
        <v>40</v>
      </c>
      <c r="G4021" s="244">
        <f t="shared" si="894"/>
        <v>0</v>
      </c>
      <c r="H4021" s="85">
        <v>0</v>
      </c>
      <c r="I4021" s="360">
        <f t="shared" si="895"/>
        <v>0</v>
      </c>
      <c r="J4021" s="89">
        <v>0</v>
      </c>
      <c r="K4021" s="244">
        <f t="shared" si="878"/>
        <v>0</v>
      </c>
      <c r="L4021" s="93">
        <f t="shared" si="896"/>
        <v>0</v>
      </c>
      <c r="M4021" s="375">
        <f t="shared" si="897"/>
        <v>0</v>
      </c>
      <c r="N4021" s="225" t="b">
        <f t="shared" si="881"/>
        <v>0</v>
      </c>
      <c r="O4021" s="36"/>
      <c r="P4021" s="36"/>
      <c r="Q4021" s="36"/>
      <c r="R4021" s="36"/>
    </row>
    <row r="4022" spans="1:18" s="8" customFormat="1" ht="16.5" hidden="1" customHeight="1" x14ac:dyDescent="0.35">
      <c r="A4022" s="122" t="str">
        <f>'SOW Units'!B61</f>
        <v>5-9.</v>
      </c>
      <c r="B4022" s="542" t="str">
        <f>IF('SOW Units'!C61="","",'SOW Units'!C61)</f>
        <v xml:space="preserve">HSA or MR Boring, &gt; 6 to 10 inch diameter, &lt; 50 foot total depth </v>
      </c>
      <c r="C4022" s="543"/>
      <c r="D4022" s="57" t="str">
        <f>IF('SOW Units'!E61="","",'SOW Units'!E61)</f>
        <v>Per Foot</v>
      </c>
      <c r="E4022" s="82">
        <f>'SOW Units'!Q61</f>
        <v>0</v>
      </c>
      <c r="F4022" s="34">
        <f>'SOW Units'!G61</f>
        <v>26.11</v>
      </c>
      <c r="G4022" s="244">
        <f t="shared" si="894"/>
        <v>0</v>
      </c>
      <c r="H4022" s="85">
        <v>0</v>
      </c>
      <c r="I4022" s="360">
        <f t="shared" si="895"/>
        <v>0</v>
      </c>
      <c r="J4022" s="89">
        <v>0</v>
      </c>
      <c r="K4022" s="244">
        <f t="shared" si="878"/>
        <v>0</v>
      </c>
      <c r="L4022" s="93">
        <f t="shared" si="896"/>
        <v>0</v>
      </c>
      <c r="M4022" s="375">
        <f t="shared" si="897"/>
        <v>0</v>
      </c>
      <c r="N4022" s="225" t="b">
        <f t="shared" si="881"/>
        <v>0</v>
      </c>
      <c r="O4022" s="36"/>
      <c r="P4022" s="36"/>
      <c r="Q4022" s="36"/>
      <c r="R4022" s="36"/>
    </row>
    <row r="4023" spans="1:18" s="8" customFormat="1" ht="16.5" hidden="1" customHeight="1" x14ac:dyDescent="0.35">
      <c r="A4023" s="122" t="str">
        <f>'SOW Units'!B62</f>
        <v>5-10.</v>
      </c>
      <c r="B4023" s="542" t="str">
        <f>IF('SOW Units'!C62="","",'SOW Units'!C62)</f>
        <v xml:space="preserve">HSA or MR Boring, &gt; 6 to 10 inch diameter, 50 to 100 foot total depth </v>
      </c>
      <c r="C4023" s="543"/>
      <c r="D4023" s="57" t="str">
        <f>IF('SOW Units'!E62="","",'SOW Units'!E62)</f>
        <v>Per Foot</v>
      </c>
      <c r="E4023" s="82">
        <f>'SOW Units'!Q62</f>
        <v>0</v>
      </c>
      <c r="F4023" s="34">
        <f>'SOW Units'!G62</f>
        <v>28.66</v>
      </c>
      <c r="G4023" s="244">
        <f t="shared" si="894"/>
        <v>0</v>
      </c>
      <c r="H4023" s="85">
        <v>0</v>
      </c>
      <c r="I4023" s="360">
        <f t="shared" si="895"/>
        <v>0</v>
      </c>
      <c r="J4023" s="89">
        <v>0</v>
      </c>
      <c r="K4023" s="244">
        <f t="shared" si="878"/>
        <v>0</v>
      </c>
      <c r="L4023" s="93">
        <f t="shared" si="896"/>
        <v>0</v>
      </c>
      <c r="M4023" s="375">
        <f t="shared" si="897"/>
        <v>0</v>
      </c>
      <c r="N4023" s="225" t="b">
        <f t="shared" si="881"/>
        <v>0</v>
      </c>
      <c r="O4023" s="36"/>
      <c r="P4023" s="36"/>
      <c r="Q4023" s="36"/>
      <c r="R4023" s="36"/>
    </row>
    <row r="4024" spans="1:18" s="8" customFormat="1" ht="16.5" hidden="1" customHeight="1" x14ac:dyDescent="0.35">
      <c r="A4024" s="122" t="str">
        <f>'SOW Units'!B63</f>
        <v>5-11.</v>
      </c>
      <c r="B4024" s="542" t="str">
        <f>IF('SOW Units'!C63="","",'SOW Units'!C63)</f>
        <v xml:space="preserve">HSA or MR Boring, &gt; 6 to 10 inch diameter, &gt; 100 foot total depth </v>
      </c>
      <c r="C4024" s="543"/>
      <c r="D4024" s="57" t="str">
        <f>IF('SOW Units'!E63="","",'SOW Units'!E63)</f>
        <v>Per Foot</v>
      </c>
      <c r="E4024" s="82">
        <f>'SOW Units'!Q63</f>
        <v>0</v>
      </c>
      <c r="F4024" s="34">
        <f>'SOW Units'!G63</f>
        <v>28.35</v>
      </c>
      <c r="G4024" s="244">
        <f t="shared" si="894"/>
        <v>0</v>
      </c>
      <c r="H4024" s="85">
        <v>0</v>
      </c>
      <c r="I4024" s="360">
        <f t="shared" si="895"/>
        <v>0</v>
      </c>
      <c r="J4024" s="89">
        <v>0</v>
      </c>
      <c r="K4024" s="244">
        <f t="shared" si="878"/>
        <v>0</v>
      </c>
      <c r="L4024" s="93">
        <f t="shared" si="896"/>
        <v>0</v>
      </c>
      <c r="M4024" s="375">
        <f t="shared" si="897"/>
        <v>0</v>
      </c>
      <c r="N4024" s="225" t="b">
        <f t="shared" si="881"/>
        <v>0</v>
      </c>
      <c r="O4024" s="36"/>
      <c r="P4024" s="36"/>
      <c r="Q4024" s="36"/>
      <c r="R4024" s="36"/>
    </row>
    <row r="4025" spans="1:18" s="8" customFormat="1" ht="16.5" hidden="1" customHeight="1" x14ac:dyDescent="0.35">
      <c r="A4025" s="122" t="str">
        <f>'SOW Units'!B64</f>
        <v>5-12.</v>
      </c>
      <c r="B4025" s="542" t="str">
        <f>IF('SOW Units'!C64="","",'SOW Units'!C64)</f>
        <v xml:space="preserve">HSA or MR Boring, &gt; 10 to 14 inch diameter, &lt; 50 foot total depth </v>
      </c>
      <c r="C4025" s="543"/>
      <c r="D4025" s="57" t="str">
        <f>IF('SOW Units'!E64="","",'SOW Units'!E64)</f>
        <v>Per Foot</v>
      </c>
      <c r="E4025" s="82">
        <f>'SOW Units'!Q64</f>
        <v>0</v>
      </c>
      <c r="F4025" s="34">
        <f>'SOW Units'!G64</f>
        <v>36.450000000000003</v>
      </c>
      <c r="G4025" s="244">
        <f t="shared" si="894"/>
        <v>0</v>
      </c>
      <c r="H4025" s="85">
        <v>0</v>
      </c>
      <c r="I4025" s="360">
        <f t="shared" si="895"/>
        <v>0</v>
      </c>
      <c r="J4025" s="89">
        <v>0</v>
      </c>
      <c r="K4025" s="244">
        <f t="shared" si="878"/>
        <v>0</v>
      </c>
      <c r="L4025" s="93">
        <f t="shared" si="896"/>
        <v>0</v>
      </c>
      <c r="M4025" s="375">
        <f t="shared" si="897"/>
        <v>0</v>
      </c>
      <c r="N4025" s="225" t="b">
        <f t="shared" si="881"/>
        <v>0</v>
      </c>
      <c r="O4025" s="36"/>
      <c r="P4025" s="36"/>
      <c r="Q4025" s="36"/>
      <c r="R4025" s="36"/>
    </row>
    <row r="4026" spans="1:18" s="8" customFormat="1" ht="16.5" hidden="1" customHeight="1" x14ac:dyDescent="0.35">
      <c r="A4026" s="122" t="str">
        <f>'SOW Units'!B65</f>
        <v>5-13.</v>
      </c>
      <c r="B4026" s="542" t="str">
        <f>IF('SOW Units'!C65="","",'SOW Units'!C65)</f>
        <v xml:space="preserve">HSA or MR Boring, &gt; 10 to 14 inch diameter, 50 to 100 foot total depth </v>
      </c>
      <c r="C4026" s="543"/>
      <c r="D4026" s="57" t="str">
        <f>IF('SOW Units'!E65="","",'SOW Units'!E65)</f>
        <v>Per Foot</v>
      </c>
      <c r="E4026" s="82">
        <f>'SOW Units'!Q65</f>
        <v>0</v>
      </c>
      <c r="F4026" s="34">
        <f>'SOW Units'!G65</f>
        <v>37.61</v>
      </c>
      <c r="G4026" s="244">
        <f t="shared" si="894"/>
        <v>0</v>
      </c>
      <c r="H4026" s="85">
        <v>0</v>
      </c>
      <c r="I4026" s="360">
        <f t="shared" si="895"/>
        <v>0</v>
      </c>
      <c r="J4026" s="89">
        <v>0</v>
      </c>
      <c r="K4026" s="244">
        <f t="shared" si="878"/>
        <v>0</v>
      </c>
      <c r="L4026" s="93">
        <f t="shared" si="896"/>
        <v>0</v>
      </c>
      <c r="M4026" s="375">
        <f t="shared" si="897"/>
        <v>0</v>
      </c>
      <c r="N4026" s="225" t="b">
        <f t="shared" si="881"/>
        <v>0</v>
      </c>
      <c r="O4026" s="36"/>
      <c r="P4026" s="36"/>
      <c r="Q4026" s="36"/>
      <c r="R4026" s="36"/>
    </row>
    <row r="4027" spans="1:18" s="8" customFormat="1" ht="16.5" hidden="1" customHeight="1" x14ac:dyDescent="0.35">
      <c r="A4027" s="122" t="str">
        <f>'SOW Units'!B66</f>
        <v>5-14.</v>
      </c>
      <c r="B4027" s="542" t="str">
        <f>IF('SOW Units'!C66="","",'SOW Units'!C66)</f>
        <v xml:space="preserve">HSA or MR Boring, &gt; 10 to 14 inch diameter, &gt; 100 foot total depth </v>
      </c>
      <c r="C4027" s="543"/>
      <c r="D4027" s="57" t="str">
        <f>IF('SOW Units'!E66="","",'SOW Units'!E66)</f>
        <v>Per Foot</v>
      </c>
      <c r="E4027" s="82">
        <f>'SOW Units'!Q66</f>
        <v>0</v>
      </c>
      <c r="F4027" s="34">
        <f>'SOW Units'!G66</f>
        <v>36.75</v>
      </c>
      <c r="G4027" s="244">
        <f t="shared" si="894"/>
        <v>0</v>
      </c>
      <c r="H4027" s="85">
        <v>0</v>
      </c>
      <c r="I4027" s="360">
        <f t="shared" si="895"/>
        <v>0</v>
      </c>
      <c r="J4027" s="89">
        <v>0</v>
      </c>
      <c r="K4027" s="244">
        <f t="shared" si="878"/>
        <v>0</v>
      </c>
      <c r="L4027" s="93">
        <f t="shared" si="896"/>
        <v>0</v>
      </c>
      <c r="M4027" s="375">
        <f t="shared" si="897"/>
        <v>0</v>
      </c>
      <c r="N4027" s="225" t="b">
        <f t="shared" si="881"/>
        <v>0</v>
      </c>
      <c r="O4027" s="36"/>
      <c r="P4027" s="36"/>
      <c r="Q4027" s="36"/>
      <c r="R4027" s="36"/>
    </row>
    <row r="4028" spans="1:18" s="8" customFormat="1" ht="16.5" hidden="1" customHeight="1" x14ac:dyDescent="0.35">
      <c r="A4028" s="122" t="str">
        <f>'SOW Units'!B67</f>
        <v>5-15.</v>
      </c>
      <c r="B4028" s="542" t="str">
        <f>IF('SOW Units'!C67="","",'SOW Units'!C67)</f>
        <v xml:space="preserve">Sonic Boring, ≤ 6 inch diameter, &lt; 50 foot total depth </v>
      </c>
      <c r="C4028" s="543"/>
      <c r="D4028" s="57" t="str">
        <f>IF('SOW Units'!E67="","",'SOW Units'!E67)</f>
        <v>Per Foot</v>
      </c>
      <c r="E4028" s="82">
        <f>'SOW Units'!Q67</f>
        <v>0</v>
      </c>
      <c r="F4028" s="34">
        <f>'SOW Units'!G67</f>
        <v>32.799999999999997</v>
      </c>
      <c r="G4028" s="244">
        <f t="shared" si="894"/>
        <v>0</v>
      </c>
      <c r="H4028" s="85">
        <v>0</v>
      </c>
      <c r="I4028" s="360">
        <f t="shared" si="895"/>
        <v>0</v>
      </c>
      <c r="J4028" s="89">
        <v>0</v>
      </c>
      <c r="K4028" s="244">
        <f t="shared" si="878"/>
        <v>0</v>
      </c>
      <c r="L4028" s="93">
        <f t="shared" si="896"/>
        <v>0</v>
      </c>
      <c r="M4028" s="375">
        <f t="shared" si="897"/>
        <v>0</v>
      </c>
      <c r="N4028" s="225" t="b">
        <f t="shared" si="881"/>
        <v>0</v>
      </c>
      <c r="O4028" s="36"/>
      <c r="P4028" s="36"/>
      <c r="Q4028" s="36"/>
      <c r="R4028" s="36"/>
    </row>
    <row r="4029" spans="1:18" s="8" customFormat="1" ht="16.5" hidden="1" customHeight="1" x14ac:dyDescent="0.35">
      <c r="A4029" s="122" t="str">
        <f>'SOW Units'!B68</f>
        <v>5-16.</v>
      </c>
      <c r="B4029" s="542" t="str">
        <f>IF('SOW Units'!C68="","",'SOW Units'!C68)</f>
        <v xml:space="preserve">Sonic Boring, ≤ 6 inch diameter, 50 to 100 foot total depth </v>
      </c>
      <c r="C4029" s="543"/>
      <c r="D4029" s="57" t="str">
        <f>IF('SOW Units'!E68="","",'SOW Units'!E68)</f>
        <v>Per Foot</v>
      </c>
      <c r="E4029" s="82">
        <f>'SOW Units'!Q68</f>
        <v>0</v>
      </c>
      <c r="F4029" s="34">
        <f>'SOW Units'!G68</f>
        <v>34.03</v>
      </c>
      <c r="G4029" s="244">
        <f t="shared" si="894"/>
        <v>0</v>
      </c>
      <c r="H4029" s="85">
        <v>0</v>
      </c>
      <c r="I4029" s="360">
        <f t="shared" si="895"/>
        <v>0</v>
      </c>
      <c r="J4029" s="89">
        <v>0</v>
      </c>
      <c r="K4029" s="244">
        <f t="shared" si="878"/>
        <v>0</v>
      </c>
      <c r="L4029" s="93">
        <f t="shared" si="896"/>
        <v>0</v>
      </c>
      <c r="M4029" s="375">
        <f t="shared" si="897"/>
        <v>0</v>
      </c>
      <c r="N4029" s="225" t="b">
        <f t="shared" si="881"/>
        <v>0</v>
      </c>
      <c r="O4029" s="36"/>
      <c r="P4029" s="36"/>
      <c r="Q4029" s="36"/>
      <c r="R4029" s="36"/>
    </row>
    <row r="4030" spans="1:18" s="9" customFormat="1" ht="16.5" hidden="1" customHeight="1" x14ac:dyDescent="0.35">
      <c r="A4030" s="122" t="str">
        <f>'SOW Units'!B69</f>
        <v>5-17.</v>
      </c>
      <c r="B4030" s="542" t="str">
        <f>IF('SOW Units'!C69="","",'SOW Units'!C69)</f>
        <v xml:space="preserve">Sonic Boring, ≤ 6 inch diameter, &gt; 100 foot total depth </v>
      </c>
      <c r="C4030" s="543"/>
      <c r="D4030" s="57" t="str">
        <f>IF('SOW Units'!E69="","",'SOW Units'!E69)</f>
        <v>Per Foot</v>
      </c>
      <c r="E4030" s="82">
        <f>'SOW Units'!Q69</f>
        <v>0</v>
      </c>
      <c r="F4030" s="34">
        <f>'SOW Units'!G69</f>
        <v>40.5</v>
      </c>
      <c r="G4030" s="244">
        <f t="shared" si="894"/>
        <v>0</v>
      </c>
      <c r="H4030" s="85">
        <v>0</v>
      </c>
      <c r="I4030" s="360">
        <f t="shared" si="895"/>
        <v>0</v>
      </c>
      <c r="J4030" s="89">
        <v>0</v>
      </c>
      <c r="K4030" s="244">
        <f t="shared" si="878"/>
        <v>0</v>
      </c>
      <c r="L4030" s="93">
        <f t="shared" si="896"/>
        <v>0</v>
      </c>
      <c r="M4030" s="375">
        <f t="shared" si="897"/>
        <v>0</v>
      </c>
      <c r="N4030" s="225" t="b">
        <f t="shared" si="881"/>
        <v>0</v>
      </c>
      <c r="O4030" s="45"/>
      <c r="P4030" s="45"/>
      <c r="Q4030" s="45"/>
      <c r="R4030" s="45"/>
    </row>
    <row r="4031" spans="1:18" s="8" customFormat="1" ht="16.5" hidden="1" customHeight="1" x14ac:dyDescent="0.35">
      <c r="A4031" s="122" t="str">
        <f>'SOW Units'!B70</f>
        <v>5-18.</v>
      </c>
      <c r="B4031" s="542" t="str">
        <f>IF('SOW Units'!C70="","",'SOW Units'!C70)</f>
        <v xml:space="preserve">Sonic Boring, &gt; 6 to 10 inch diameter, &lt; 50 foot total depth </v>
      </c>
      <c r="C4031" s="543"/>
      <c r="D4031" s="57" t="str">
        <f>IF('SOW Units'!E70="","",'SOW Units'!E70)</f>
        <v>Per Foot</v>
      </c>
      <c r="E4031" s="82">
        <f>'SOW Units'!Q70</f>
        <v>0</v>
      </c>
      <c r="F4031" s="34">
        <f>'SOW Units'!G70</f>
        <v>42.52</v>
      </c>
      <c r="G4031" s="244">
        <f t="shared" si="894"/>
        <v>0</v>
      </c>
      <c r="H4031" s="85">
        <v>0</v>
      </c>
      <c r="I4031" s="360">
        <f t="shared" si="895"/>
        <v>0</v>
      </c>
      <c r="J4031" s="89">
        <v>0</v>
      </c>
      <c r="K4031" s="244">
        <f t="shared" si="878"/>
        <v>0</v>
      </c>
      <c r="L4031" s="93">
        <f t="shared" si="896"/>
        <v>0</v>
      </c>
      <c r="M4031" s="375">
        <f t="shared" si="897"/>
        <v>0</v>
      </c>
      <c r="N4031" s="225" t="b">
        <f t="shared" si="881"/>
        <v>0</v>
      </c>
      <c r="O4031" s="36"/>
      <c r="P4031" s="36"/>
      <c r="Q4031" s="36"/>
      <c r="R4031" s="36"/>
    </row>
    <row r="4032" spans="1:18" s="8" customFormat="1" ht="16.5" hidden="1" customHeight="1" x14ac:dyDescent="0.35">
      <c r="A4032" s="122" t="str">
        <f>'SOW Units'!B71</f>
        <v>5-19.</v>
      </c>
      <c r="B4032" s="542" t="str">
        <f>IF('SOW Units'!C71="","",'SOW Units'!C71)</f>
        <v xml:space="preserve">Sonic Boring, &gt; 6 to 10 inch diameter, 50 to 100 foot total depth </v>
      </c>
      <c r="C4032" s="543"/>
      <c r="D4032" s="57" t="str">
        <f>IF('SOW Units'!E71="","",'SOW Units'!E71)</f>
        <v>Per Foot</v>
      </c>
      <c r="E4032" s="82">
        <f>'SOW Units'!Q71</f>
        <v>0</v>
      </c>
      <c r="F4032" s="34">
        <f>'SOW Units'!G71</f>
        <v>48.61</v>
      </c>
      <c r="G4032" s="244">
        <f t="shared" si="894"/>
        <v>0</v>
      </c>
      <c r="H4032" s="85">
        <v>0</v>
      </c>
      <c r="I4032" s="360">
        <f t="shared" si="895"/>
        <v>0</v>
      </c>
      <c r="J4032" s="89">
        <v>0</v>
      </c>
      <c r="K4032" s="244">
        <f t="shared" si="878"/>
        <v>0</v>
      </c>
      <c r="L4032" s="93">
        <f t="shared" si="896"/>
        <v>0</v>
      </c>
      <c r="M4032" s="375">
        <f t="shared" si="897"/>
        <v>0</v>
      </c>
      <c r="N4032" s="225" t="b">
        <f t="shared" si="881"/>
        <v>0</v>
      </c>
      <c r="O4032" s="36"/>
      <c r="P4032" s="36"/>
      <c r="Q4032" s="36"/>
      <c r="R4032" s="36"/>
    </row>
    <row r="4033" spans="1:18" s="8" customFormat="1" ht="16.5" hidden="1" customHeight="1" x14ac:dyDescent="0.35">
      <c r="A4033" s="122" t="str">
        <f>'SOW Units'!B72</f>
        <v>5-20.</v>
      </c>
      <c r="B4033" s="542" t="str">
        <f>IF('SOW Units'!C72="","",'SOW Units'!C72)</f>
        <v xml:space="preserve">Sonic Boring, &gt; 6 to 10 inch diameter, &gt; 100 foot total depth </v>
      </c>
      <c r="C4033" s="543"/>
      <c r="D4033" s="57" t="str">
        <f>IF('SOW Units'!E72="","",'SOW Units'!E72)</f>
        <v>Per Foot</v>
      </c>
      <c r="E4033" s="82">
        <f>'SOW Units'!Q72</f>
        <v>0</v>
      </c>
      <c r="F4033" s="34">
        <f>'SOW Units'!G72</f>
        <v>52.09</v>
      </c>
      <c r="G4033" s="244">
        <f t="shared" si="894"/>
        <v>0</v>
      </c>
      <c r="H4033" s="85">
        <v>0</v>
      </c>
      <c r="I4033" s="360">
        <f t="shared" si="895"/>
        <v>0</v>
      </c>
      <c r="J4033" s="89">
        <v>0</v>
      </c>
      <c r="K4033" s="244">
        <f t="shared" si="878"/>
        <v>0</v>
      </c>
      <c r="L4033" s="93">
        <f t="shared" si="896"/>
        <v>0</v>
      </c>
      <c r="M4033" s="375">
        <f t="shared" si="897"/>
        <v>0</v>
      </c>
      <c r="N4033" s="225" t="b">
        <f t="shared" si="881"/>
        <v>0</v>
      </c>
      <c r="O4033" s="36"/>
      <c r="P4033" s="36"/>
      <c r="Q4033" s="36"/>
      <c r="R4033" s="36"/>
    </row>
    <row r="4034" spans="1:18" s="8" customFormat="1" ht="16.5" hidden="1" customHeight="1" x14ac:dyDescent="0.35">
      <c r="A4034" s="122" t="str">
        <f>'SOW Units'!B73</f>
        <v>5-21.</v>
      </c>
      <c r="B4034" s="542" t="str">
        <f>IF('SOW Units'!C73="","",'SOW Units'!C73)</f>
        <v xml:space="preserve">Sonic Boring, &gt; 10 to 14 inch diameter, &lt; 50 foot total depth </v>
      </c>
      <c r="C4034" s="543"/>
      <c r="D4034" s="57" t="str">
        <f>IF('SOW Units'!E73="","",'SOW Units'!E73)</f>
        <v>Per Foot</v>
      </c>
      <c r="E4034" s="82">
        <f>'SOW Units'!Q73</f>
        <v>0</v>
      </c>
      <c r="F4034" s="34">
        <f>'SOW Units'!G73</f>
        <v>66.84</v>
      </c>
      <c r="G4034" s="244">
        <f t="shared" si="894"/>
        <v>0</v>
      </c>
      <c r="H4034" s="85">
        <v>0</v>
      </c>
      <c r="I4034" s="360">
        <f t="shared" si="895"/>
        <v>0</v>
      </c>
      <c r="J4034" s="89">
        <v>0</v>
      </c>
      <c r="K4034" s="244">
        <f t="shared" si="878"/>
        <v>0</v>
      </c>
      <c r="L4034" s="93">
        <f t="shared" si="896"/>
        <v>0</v>
      </c>
      <c r="M4034" s="375">
        <f t="shared" si="897"/>
        <v>0</v>
      </c>
      <c r="N4034" s="225" t="b">
        <f t="shared" si="881"/>
        <v>0</v>
      </c>
      <c r="O4034" s="36"/>
      <c r="P4034" s="36"/>
      <c r="Q4034" s="36"/>
      <c r="R4034" s="36"/>
    </row>
    <row r="4035" spans="1:18" s="8" customFormat="1" ht="16.5" hidden="1" customHeight="1" x14ac:dyDescent="0.35">
      <c r="A4035" s="122" t="str">
        <f>'SOW Units'!B74</f>
        <v>5-22.</v>
      </c>
      <c r="B4035" s="542" t="str">
        <f>IF('SOW Units'!C74="","",'SOW Units'!C74)</f>
        <v xml:space="preserve">Sonic Boring, &gt; 10 to 14 inch diameter, 50 to 100 foot total depth </v>
      </c>
      <c r="C4035" s="543"/>
      <c r="D4035" s="57" t="str">
        <f>IF('SOW Units'!E74="","",'SOW Units'!E74)</f>
        <v>Per Foot</v>
      </c>
      <c r="E4035" s="82">
        <f>'SOW Units'!Q74</f>
        <v>0</v>
      </c>
      <c r="F4035" s="34">
        <f>'SOW Units'!G74</f>
        <v>75.239999999999995</v>
      </c>
      <c r="G4035" s="244">
        <f t="shared" si="894"/>
        <v>0</v>
      </c>
      <c r="H4035" s="85">
        <v>0</v>
      </c>
      <c r="I4035" s="360">
        <f t="shared" si="895"/>
        <v>0</v>
      </c>
      <c r="J4035" s="89">
        <v>0</v>
      </c>
      <c r="K4035" s="244">
        <f t="shared" si="878"/>
        <v>0</v>
      </c>
      <c r="L4035" s="93">
        <f t="shared" si="896"/>
        <v>0</v>
      </c>
      <c r="M4035" s="375">
        <f t="shared" si="897"/>
        <v>0</v>
      </c>
      <c r="N4035" s="225" t="b">
        <f t="shared" si="881"/>
        <v>0</v>
      </c>
      <c r="O4035" s="36"/>
      <c r="P4035" s="36"/>
      <c r="Q4035" s="36"/>
      <c r="R4035" s="36"/>
    </row>
    <row r="4036" spans="1:18" s="8" customFormat="1" ht="16.5" hidden="1" customHeight="1" x14ac:dyDescent="0.35">
      <c r="A4036" s="122" t="str">
        <f>'SOW Units'!B75</f>
        <v>5-23.</v>
      </c>
      <c r="B4036" s="542" t="str">
        <f>IF('SOW Units'!C75="","",'SOW Units'!C75)</f>
        <v xml:space="preserve">Sonic Boring, &gt; 10 to 14 inch diameter, &gt; 100 foot total depth </v>
      </c>
      <c r="C4036" s="543"/>
      <c r="D4036" s="57" t="str">
        <f>IF('SOW Units'!E75="","",'SOW Units'!E75)</f>
        <v>Per Foot</v>
      </c>
      <c r="E4036" s="82">
        <f>'SOW Units'!Q75</f>
        <v>0</v>
      </c>
      <c r="F4036" s="34">
        <f>'SOW Units'!G75</f>
        <v>98.39</v>
      </c>
      <c r="G4036" s="244">
        <f t="shared" si="894"/>
        <v>0</v>
      </c>
      <c r="H4036" s="85">
        <v>0</v>
      </c>
      <c r="I4036" s="360">
        <f t="shared" si="895"/>
        <v>0</v>
      </c>
      <c r="J4036" s="89">
        <v>0</v>
      </c>
      <c r="K4036" s="244">
        <f t="shared" si="878"/>
        <v>0</v>
      </c>
      <c r="L4036" s="93">
        <f t="shared" si="896"/>
        <v>0</v>
      </c>
      <c r="M4036" s="375">
        <f t="shared" si="897"/>
        <v>0</v>
      </c>
      <c r="N4036" s="225" t="b">
        <f t="shared" si="881"/>
        <v>0</v>
      </c>
      <c r="O4036" s="36"/>
      <c r="P4036" s="36"/>
      <c r="Q4036" s="36"/>
      <c r="R4036" s="36"/>
    </row>
    <row r="4037" spans="1:18" s="8" customFormat="1" ht="17.25" hidden="1" customHeight="1" x14ac:dyDescent="0.35">
      <c r="A4037" s="253" t="str">
        <f>'SOW Units'!B76</f>
        <v>6.</v>
      </c>
      <c r="B4037" s="560" t="str">
        <f>IF('SOW Units'!C76="","",'SOW Units'!C76)</f>
        <v>WELL INSTALLATION</v>
      </c>
      <c r="C4037" s="561"/>
      <c r="D4037" s="206" t="str">
        <f>IF('SOW Units'!E76="","",'SOW Units'!E76)</f>
        <v/>
      </c>
      <c r="E4037" s="207"/>
      <c r="F4037" s="194"/>
      <c r="G4037" s="243"/>
      <c r="H4037" s="208"/>
      <c r="I4037" s="359"/>
      <c r="J4037" s="196"/>
      <c r="K4037" s="243"/>
      <c r="L4037" s="209"/>
      <c r="M4037" s="374"/>
      <c r="N4037" s="225" t="b">
        <f t="shared" si="881"/>
        <v>0</v>
      </c>
      <c r="O4037" s="36"/>
      <c r="P4037" s="36"/>
      <c r="Q4037" s="36"/>
      <c r="R4037" s="36"/>
    </row>
    <row r="4038" spans="1:18" s="8" customFormat="1" ht="16.5" hidden="1" customHeight="1" x14ac:dyDescent="0.35">
      <c r="A4038" s="122" t="str">
        <f>'SOW Units'!B77</f>
        <v>6-1.</v>
      </c>
      <c r="B4038" s="542" t="str">
        <f>IF('SOW Units'!C77="","",'SOW Units'!C77)</f>
        <v>Well Installation - 1 inch diameter</v>
      </c>
      <c r="C4038" s="543"/>
      <c r="D4038" s="57" t="str">
        <f>IF('SOW Units'!E77="","",'SOW Units'!E77)</f>
        <v>Per Foot</v>
      </c>
      <c r="E4038" s="82">
        <f>'SOW Units'!Q77</f>
        <v>0</v>
      </c>
      <c r="F4038" s="34">
        <f>'SOW Units'!G77</f>
        <v>25.51</v>
      </c>
      <c r="G4038" s="244">
        <f t="shared" ref="G4038:G4057" si="898">$F4038*E4038</f>
        <v>0</v>
      </c>
      <c r="H4038" s="85">
        <v>0</v>
      </c>
      <c r="I4038" s="360">
        <f t="shared" ref="I4038:I4057" si="899">H4038*F4038</f>
        <v>0</v>
      </c>
      <c r="J4038" s="89">
        <v>0</v>
      </c>
      <c r="K4038" s="244">
        <f t="shared" ref="K4038:K4101" si="900">$F4038*J4038</f>
        <v>0</v>
      </c>
      <c r="L4038" s="93">
        <f t="shared" ref="L4038:L4057" si="901">E4038-H4038-J4038</f>
        <v>0</v>
      </c>
      <c r="M4038" s="375">
        <f t="shared" ref="M4038:M4057" si="902">G4038-I4038-K4038</f>
        <v>0</v>
      </c>
      <c r="N4038" s="225" t="b">
        <f t="shared" si="881"/>
        <v>0</v>
      </c>
      <c r="O4038" s="36"/>
      <c r="P4038" s="36"/>
      <c r="Q4038" s="36"/>
      <c r="R4038" s="36"/>
    </row>
    <row r="4039" spans="1:18" s="8" customFormat="1" ht="16.5" hidden="1" customHeight="1" x14ac:dyDescent="0.35">
      <c r="A4039" s="122" t="str">
        <f>'SOW Units'!B78</f>
        <v>6-2.a.</v>
      </c>
      <c r="B4039" s="542" t="str">
        <f>IF('SOW Units'!C78="","",'SOW Units'!C78)</f>
        <v>Well Installation - 2 inch diameter (vertical)</v>
      </c>
      <c r="C4039" s="543"/>
      <c r="D4039" s="57" t="str">
        <f>IF('SOW Units'!E78="","",'SOW Units'!E78)</f>
        <v>Per Foot</v>
      </c>
      <c r="E4039" s="82">
        <f>'SOW Units'!Q78</f>
        <v>0</v>
      </c>
      <c r="F4039" s="34">
        <f>'SOW Units'!G78</f>
        <v>38.380000000000003</v>
      </c>
      <c r="G4039" s="244">
        <f t="shared" si="898"/>
        <v>0</v>
      </c>
      <c r="H4039" s="85">
        <v>0</v>
      </c>
      <c r="I4039" s="360">
        <f t="shared" si="899"/>
        <v>0</v>
      </c>
      <c r="J4039" s="89">
        <v>0</v>
      </c>
      <c r="K4039" s="244">
        <f t="shared" si="900"/>
        <v>0</v>
      </c>
      <c r="L4039" s="93">
        <f t="shared" si="901"/>
        <v>0</v>
      </c>
      <c r="M4039" s="375">
        <f t="shared" si="902"/>
        <v>0</v>
      </c>
      <c r="N4039" s="225" t="b">
        <f t="shared" si="881"/>
        <v>0</v>
      </c>
      <c r="O4039" s="36"/>
      <c r="P4039" s="36"/>
      <c r="Q4039" s="36"/>
      <c r="R4039" s="36"/>
    </row>
    <row r="4040" spans="1:18" s="8" customFormat="1" ht="16.5" hidden="1" customHeight="1" x14ac:dyDescent="0.35">
      <c r="A4040" s="122" t="str">
        <f>'SOW Units'!B79</f>
        <v>6-2.b.</v>
      </c>
      <c r="B4040" s="542" t="str">
        <f>IF('SOW Units'!C79="","",'SOW Units'!C79)</f>
        <v>Well Installation - 2 inch diameter (horizontal, by trenching, not directional drilling)</v>
      </c>
      <c r="C4040" s="543"/>
      <c r="D4040" s="57" t="str">
        <f>IF('SOW Units'!E79="","",'SOW Units'!E79)</f>
        <v>Per Foot</v>
      </c>
      <c r="E4040" s="82">
        <f>'SOW Units'!Q79</f>
        <v>0</v>
      </c>
      <c r="F4040" s="34">
        <f>'SOW Units'!G79</f>
        <v>178.5</v>
      </c>
      <c r="G4040" s="244">
        <f t="shared" si="898"/>
        <v>0</v>
      </c>
      <c r="H4040" s="85">
        <v>0</v>
      </c>
      <c r="I4040" s="360">
        <f t="shared" si="899"/>
        <v>0</v>
      </c>
      <c r="J4040" s="89">
        <v>0</v>
      </c>
      <c r="K4040" s="244">
        <f t="shared" si="900"/>
        <v>0</v>
      </c>
      <c r="L4040" s="93">
        <f t="shared" si="901"/>
        <v>0</v>
      </c>
      <c r="M4040" s="375">
        <f t="shared" si="902"/>
        <v>0</v>
      </c>
      <c r="N4040" s="225" t="b">
        <f t="shared" si="881"/>
        <v>0</v>
      </c>
      <c r="O4040" s="36"/>
      <c r="P4040" s="36"/>
      <c r="Q4040" s="36"/>
      <c r="R4040" s="36"/>
    </row>
    <row r="4041" spans="1:18" s="8" customFormat="1" ht="16.5" hidden="1" customHeight="1" x14ac:dyDescent="0.35">
      <c r="A4041" s="122" t="str">
        <f>'SOW Units'!B80</f>
        <v>6-3.a.</v>
      </c>
      <c r="B4041" s="542" t="str">
        <f>IF('SOW Units'!C80="","",'SOW Units'!C80)</f>
        <v>Well Installation - 4 inch diameter (vertical)</v>
      </c>
      <c r="C4041" s="543"/>
      <c r="D4041" s="57" t="str">
        <f>IF('SOW Units'!E80="","",'SOW Units'!E80)</f>
        <v>Per Foot</v>
      </c>
      <c r="E4041" s="82">
        <f>'SOW Units'!Q80</f>
        <v>0</v>
      </c>
      <c r="F4041" s="34">
        <f>'SOW Units'!G80</f>
        <v>45.9</v>
      </c>
      <c r="G4041" s="244">
        <f t="shared" si="898"/>
        <v>0</v>
      </c>
      <c r="H4041" s="85">
        <v>0</v>
      </c>
      <c r="I4041" s="360">
        <f t="shared" si="899"/>
        <v>0</v>
      </c>
      <c r="J4041" s="89">
        <v>0</v>
      </c>
      <c r="K4041" s="244">
        <f t="shared" si="900"/>
        <v>0</v>
      </c>
      <c r="L4041" s="93">
        <f t="shared" si="901"/>
        <v>0</v>
      </c>
      <c r="M4041" s="375">
        <f t="shared" si="902"/>
        <v>0</v>
      </c>
      <c r="N4041" s="225" t="b">
        <f t="shared" si="881"/>
        <v>0</v>
      </c>
      <c r="O4041" s="36"/>
      <c r="P4041" s="36"/>
      <c r="Q4041" s="36"/>
      <c r="R4041" s="36"/>
    </row>
    <row r="4042" spans="1:18" s="8" customFormat="1" ht="16.5" hidden="1" customHeight="1" x14ac:dyDescent="0.35">
      <c r="A4042" s="122" t="str">
        <f>'SOW Units'!B81</f>
        <v>6-3.b.</v>
      </c>
      <c r="B4042" s="542" t="str">
        <f>IF('SOW Units'!C81="","",'SOW Units'!C81)</f>
        <v>Well Installation - 4 inch diameter (horizontal, by trenching, not directional drilling)</v>
      </c>
      <c r="C4042" s="543"/>
      <c r="D4042" s="57" t="str">
        <f>IF('SOW Units'!E81="","",'SOW Units'!E81)</f>
        <v>Per Foot</v>
      </c>
      <c r="E4042" s="82">
        <f>'SOW Units'!Q81</f>
        <v>0</v>
      </c>
      <c r="F4042" s="34">
        <f>'SOW Units'!G81</f>
        <v>198.9</v>
      </c>
      <c r="G4042" s="244">
        <f t="shared" si="898"/>
        <v>0</v>
      </c>
      <c r="H4042" s="85">
        <v>0</v>
      </c>
      <c r="I4042" s="360">
        <f t="shared" si="899"/>
        <v>0</v>
      </c>
      <c r="J4042" s="89">
        <v>0</v>
      </c>
      <c r="K4042" s="244">
        <f t="shared" si="900"/>
        <v>0</v>
      </c>
      <c r="L4042" s="93">
        <f t="shared" si="901"/>
        <v>0</v>
      </c>
      <c r="M4042" s="375">
        <f t="shared" si="902"/>
        <v>0</v>
      </c>
      <c r="N4042" s="225" t="b">
        <f t="shared" si="881"/>
        <v>0</v>
      </c>
      <c r="O4042" s="36"/>
      <c r="P4042" s="36"/>
      <c r="Q4042" s="36"/>
      <c r="R4042" s="36"/>
    </row>
    <row r="4043" spans="1:18" s="8" customFormat="1" ht="16.5" hidden="1" customHeight="1" x14ac:dyDescent="0.35">
      <c r="A4043" s="122" t="str">
        <f>'SOW Units'!B82</f>
        <v>6-4.</v>
      </c>
      <c r="B4043" s="542" t="str">
        <f>IF('SOW Units'!C82="","",'SOW Units'!C82)</f>
        <v>Well Installation - 6 inch diameter</v>
      </c>
      <c r="C4043" s="543"/>
      <c r="D4043" s="57" t="str">
        <f>IF('SOW Units'!E82="","",'SOW Units'!E82)</f>
        <v>Per Foot</v>
      </c>
      <c r="E4043" s="82">
        <f>'SOW Units'!Q82</f>
        <v>0</v>
      </c>
      <c r="F4043" s="34">
        <f>'SOW Units'!G82</f>
        <v>46.3</v>
      </c>
      <c r="G4043" s="244">
        <f t="shared" si="898"/>
        <v>0</v>
      </c>
      <c r="H4043" s="85">
        <v>0</v>
      </c>
      <c r="I4043" s="360">
        <f t="shared" si="899"/>
        <v>0</v>
      </c>
      <c r="J4043" s="89">
        <v>0</v>
      </c>
      <c r="K4043" s="244">
        <f t="shared" si="900"/>
        <v>0</v>
      </c>
      <c r="L4043" s="93">
        <f t="shared" si="901"/>
        <v>0</v>
      </c>
      <c r="M4043" s="375">
        <f t="shared" si="902"/>
        <v>0</v>
      </c>
      <c r="N4043" s="225" t="b">
        <f t="shared" si="881"/>
        <v>0</v>
      </c>
      <c r="O4043" s="36"/>
      <c r="P4043" s="36"/>
      <c r="Q4043" s="36"/>
      <c r="R4043" s="36"/>
    </row>
    <row r="4044" spans="1:18" s="8" customFormat="1" ht="16.5" hidden="1" customHeight="1" x14ac:dyDescent="0.35">
      <c r="A4044" s="122" t="str">
        <f>'SOW Units'!B83</f>
        <v>6-5.</v>
      </c>
      <c r="B4044" s="542" t="str">
        <f>IF('SOW Units'!C83="","",'SOW Units'!C83)</f>
        <v>Surface Casing - 6 inch diameter</v>
      </c>
      <c r="C4044" s="543"/>
      <c r="D4044" s="57" t="str">
        <f>IF('SOW Units'!E83="","",'SOW Units'!E83)</f>
        <v>Per Foot</v>
      </c>
      <c r="E4044" s="82">
        <f>'SOW Units'!Q83</f>
        <v>0</v>
      </c>
      <c r="F4044" s="34">
        <f>'SOW Units'!G83</f>
        <v>44.1</v>
      </c>
      <c r="G4044" s="244">
        <f t="shared" si="898"/>
        <v>0</v>
      </c>
      <c r="H4044" s="85">
        <v>0</v>
      </c>
      <c r="I4044" s="360">
        <f t="shared" si="899"/>
        <v>0</v>
      </c>
      <c r="J4044" s="89">
        <v>0</v>
      </c>
      <c r="K4044" s="244">
        <f t="shared" si="900"/>
        <v>0</v>
      </c>
      <c r="L4044" s="93">
        <f t="shared" si="901"/>
        <v>0</v>
      </c>
      <c r="M4044" s="375">
        <f t="shared" si="902"/>
        <v>0</v>
      </c>
      <c r="N4044" s="225" t="b">
        <f t="shared" si="881"/>
        <v>0</v>
      </c>
      <c r="O4044" s="36"/>
      <c r="P4044" s="36"/>
      <c r="Q4044" s="36"/>
      <c r="R4044" s="36"/>
    </row>
    <row r="4045" spans="1:18" s="8" customFormat="1" ht="16.5" hidden="1" customHeight="1" x14ac:dyDescent="0.35">
      <c r="A4045" s="122" t="str">
        <f>'SOW Units'!B84</f>
        <v>6-6.</v>
      </c>
      <c r="B4045" s="542" t="str">
        <f>IF('SOW Units'!C84="","",'SOW Units'!C84)</f>
        <v>Surface Casing - 8 inch diameter</v>
      </c>
      <c r="C4045" s="543"/>
      <c r="D4045" s="57" t="str">
        <f>IF('SOW Units'!E84="","",'SOW Units'!E84)</f>
        <v>Per Foot</v>
      </c>
      <c r="E4045" s="82">
        <f>'SOW Units'!Q84</f>
        <v>0</v>
      </c>
      <c r="F4045" s="34">
        <f>'SOW Units'!G84</f>
        <v>44.1</v>
      </c>
      <c r="G4045" s="244">
        <f t="shared" si="898"/>
        <v>0</v>
      </c>
      <c r="H4045" s="85">
        <v>0</v>
      </c>
      <c r="I4045" s="360">
        <f t="shared" si="899"/>
        <v>0</v>
      </c>
      <c r="J4045" s="89">
        <v>0</v>
      </c>
      <c r="K4045" s="244">
        <f t="shared" si="900"/>
        <v>0</v>
      </c>
      <c r="L4045" s="93">
        <f t="shared" si="901"/>
        <v>0</v>
      </c>
      <c r="M4045" s="375">
        <f t="shared" si="902"/>
        <v>0</v>
      </c>
      <c r="N4045" s="225" t="b">
        <f t="shared" ref="N4045:N4108" si="903">IF(E4045&gt;0,TRUE,FALSE)</f>
        <v>0</v>
      </c>
      <c r="O4045" s="36"/>
      <c r="P4045" s="36"/>
      <c r="Q4045" s="36"/>
      <c r="R4045" s="36"/>
    </row>
    <row r="4046" spans="1:18" s="9" customFormat="1" ht="16.5" hidden="1" customHeight="1" x14ac:dyDescent="0.35">
      <c r="A4046" s="122" t="str">
        <f>'SOW Units'!B85</f>
        <v>6-7.</v>
      </c>
      <c r="B4046" s="542" t="str">
        <f>IF('SOW Units'!C85="","",'SOW Units'!C85)</f>
        <v>Surface Casing - 10 inch diameter</v>
      </c>
      <c r="C4046" s="543"/>
      <c r="D4046" s="57" t="str">
        <f>IF('SOW Units'!E85="","",'SOW Units'!E85)</f>
        <v>Per Foot</v>
      </c>
      <c r="E4046" s="82">
        <f>'SOW Units'!Q85</f>
        <v>0</v>
      </c>
      <c r="F4046" s="34">
        <f>'SOW Units'!G85</f>
        <v>63.94</v>
      </c>
      <c r="G4046" s="244">
        <f t="shared" si="898"/>
        <v>0</v>
      </c>
      <c r="H4046" s="85">
        <v>0</v>
      </c>
      <c r="I4046" s="360">
        <f t="shared" si="899"/>
        <v>0</v>
      </c>
      <c r="J4046" s="89">
        <v>0</v>
      </c>
      <c r="K4046" s="244">
        <f t="shared" si="900"/>
        <v>0</v>
      </c>
      <c r="L4046" s="93">
        <f t="shared" si="901"/>
        <v>0</v>
      </c>
      <c r="M4046" s="375">
        <f t="shared" si="902"/>
        <v>0</v>
      </c>
      <c r="N4046" s="225" t="b">
        <f t="shared" si="903"/>
        <v>0</v>
      </c>
      <c r="O4046" s="45"/>
      <c r="P4046" s="45"/>
      <c r="Q4046" s="45"/>
      <c r="R4046" s="45"/>
    </row>
    <row r="4047" spans="1:18" s="8" customFormat="1" ht="16.5" hidden="1" customHeight="1" x14ac:dyDescent="0.35">
      <c r="A4047" s="122" t="str">
        <f>'SOW Units'!B86</f>
        <v>6-8.</v>
      </c>
      <c r="B4047" s="542" t="str">
        <f>IF('SOW Units'!C86="","",'SOW Units'!C86)</f>
        <v>Surface Casing - 12 inch diameter</v>
      </c>
      <c r="C4047" s="543"/>
      <c r="D4047" s="57" t="str">
        <f>IF('SOW Units'!E86="","",'SOW Units'!E86)</f>
        <v>Per Foot</v>
      </c>
      <c r="E4047" s="82">
        <f>'SOW Units'!Q86</f>
        <v>0</v>
      </c>
      <c r="F4047" s="34">
        <f>'SOW Units'!G86</f>
        <v>68.349999999999994</v>
      </c>
      <c r="G4047" s="244">
        <f t="shared" si="898"/>
        <v>0</v>
      </c>
      <c r="H4047" s="85">
        <v>0</v>
      </c>
      <c r="I4047" s="360">
        <f t="shared" si="899"/>
        <v>0</v>
      </c>
      <c r="J4047" s="89">
        <v>0</v>
      </c>
      <c r="K4047" s="244">
        <f t="shared" si="900"/>
        <v>0</v>
      </c>
      <c r="L4047" s="93">
        <f t="shared" si="901"/>
        <v>0</v>
      </c>
      <c r="M4047" s="375">
        <f t="shared" si="902"/>
        <v>0</v>
      </c>
      <c r="N4047" s="225" t="b">
        <f t="shared" si="903"/>
        <v>0</v>
      </c>
      <c r="O4047" s="36"/>
      <c r="P4047" s="36"/>
      <c r="Q4047" s="36"/>
      <c r="R4047" s="36"/>
    </row>
    <row r="4048" spans="1:18" s="8" customFormat="1" ht="16.5" hidden="1" customHeight="1" x14ac:dyDescent="0.35">
      <c r="A4048" s="122" t="str">
        <f>'SOW Units'!B87</f>
        <v>6-9.a.</v>
      </c>
      <c r="B4048" s="542" t="str">
        <f>IF('SOW Units'!C87="","",'SOW Units'!C87)</f>
        <v>Additional Well Screen &gt; 20 feet - 1 inch diameter</v>
      </c>
      <c r="C4048" s="543"/>
      <c r="D4048" s="57" t="str">
        <f>IF('SOW Units'!E87="","",'SOW Units'!E87)</f>
        <v>Per Foot</v>
      </c>
      <c r="E4048" s="82">
        <f>'SOW Units'!Q87</f>
        <v>0</v>
      </c>
      <c r="F4048" s="34">
        <f>'SOW Units'!G87</f>
        <v>9.4499999999999993</v>
      </c>
      <c r="G4048" s="244">
        <f t="shared" si="898"/>
        <v>0</v>
      </c>
      <c r="H4048" s="85">
        <v>0</v>
      </c>
      <c r="I4048" s="360">
        <f t="shared" si="899"/>
        <v>0</v>
      </c>
      <c r="J4048" s="89">
        <v>0</v>
      </c>
      <c r="K4048" s="244">
        <f t="shared" si="900"/>
        <v>0</v>
      </c>
      <c r="L4048" s="93">
        <f t="shared" si="901"/>
        <v>0</v>
      </c>
      <c r="M4048" s="375">
        <f t="shared" si="902"/>
        <v>0</v>
      </c>
      <c r="N4048" s="225" t="b">
        <f t="shared" si="903"/>
        <v>0</v>
      </c>
      <c r="O4048" s="36"/>
      <c r="P4048" s="36"/>
      <c r="Q4048" s="36"/>
      <c r="R4048" s="36"/>
    </row>
    <row r="4049" spans="1:18" s="8" customFormat="1" ht="16.5" hidden="1" customHeight="1" x14ac:dyDescent="0.35">
      <c r="A4049" s="122" t="str">
        <f>'SOW Units'!B88</f>
        <v>6-9.b.</v>
      </c>
      <c r="B4049" s="542" t="str">
        <f>IF('SOW Units'!C88="","",'SOW Units'!C88)</f>
        <v>Additional Well Screen &gt; 20 feet - 2 inch diameter</v>
      </c>
      <c r="C4049" s="543"/>
      <c r="D4049" s="57" t="str">
        <f>IF('SOW Units'!E88="","",'SOW Units'!E88)</f>
        <v>Per Foot</v>
      </c>
      <c r="E4049" s="82">
        <f>'SOW Units'!Q88</f>
        <v>0</v>
      </c>
      <c r="F4049" s="34">
        <f>'SOW Units'!G88</f>
        <v>11.55</v>
      </c>
      <c r="G4049" s="244">
        <f t="shared" si="898"/>
        <v>0</v>
      </c>
      <c r="H4049" s="85">
        <v>0</v>
      </c>
      <c r="I4049" s="360">
        <f t="shared" si="899"/>
        <v>0</v>
      </c>
      <c r="J4049" s="89">
        <v>0</v>
      </c>
      <c r="K4049" s="244">
        <f t="shared" si="900"/>
        <v>0</v>
      </c>
      <c r="L4049" s="93">
        <f t="shared" si="901"/>
        <v>0</v>
      </c>
      <c r="M4049" s="375">
        <f t="shared" si="902"/>
        <v>0</v>
      </c>
      <c r="N4049" s="225" t="b">
        <f t="shared" si="903"/>
        <v>0</v>
      </c>
      <c r="O4049" s="36"/>
      <c r="P4049" s="36"/>
      <c r="Q4049" s="36"/>
      <c r="R4049" s="36"/>
    </row>
    <row r="4050" spans="1:18" s="8" customFormat="1" ht="16.5" hidden="1" customHeight="1" x14ac:dyDescent="0.35">
      <c r="A4050" s="122" t="str">
        <f>'SOW Units'!B89</f>
        <v>6-9.c.</v>
      </c>
      <c r="B4050" s="542" t="str">
        <f>IF('SOW Units'!C89="","",'SOW Units'!C89)</f>
        <v>Additional Well Screen &gt; 20 feet - 4 inch diameter</v>
      </c>
      <c r="C4050" s="543"/>
      <c r="D4050" s="57" t="str">
        <f>IF('SOW Units'!E89="","",'SOW Units'!E89)</f>
        <v>Per Foot</v>
      </c>
      <c r="E4050" s="82">
        <f>'SOW Units'!Q89</f>
        <v>0</v>
      </c>
      <c r="F4050" s="34">
        <f>'SOW Units'!G89</f>
        <v>18.18</v>
      </c>
      <c r="G4050" s="244">
        <f t="shared" si="898"/>
        <v>0</v>
      </c>
      <c r="H4050" s="85">
        <v>0</v>
      </c>
      <c r="I4050" s="360">
        <f t="shared" si="899"/>
        <v>0</v>
      </c>
      <c r="J4050" s="89">
        <v>0</v>
      </c>
      <c r="K4050" s="244">
        <f t="shared" si="900"/>
        <v>0</v>
      </c>
      <c r="L4050" s="93">
        <f t="shared" si="901"/>
        <v>0</v>
      </c>
      <c r="M4050" s="375">
        <f t="shared" si="902"/>
        <v>0</v>
      </c>
      <c r="N4050" s="225" t="b">
        <f t="shared" si="903"/>
        <v>0</v>
      </c>
      <c r="O4050" s="36"/>
      <c r="P4050" s="36"/>
      <c r="Q4050" s="36"/>
      <c r="R4050" s="36"/>
    </row>
    <row r="4051" spans="1:18" s="8" customFormat="1" ht="16.5" hidden="1" customHeight="1" x14ac:dyDescent="0.35">
      <c r="A4051" s="122" t="str">
        <f>'SOW Units'!B90</f>
        <v>6-9.d.</v>
      </c>
      <c r="B4051" s="542" t="str">
        <f>IF('SOW Units'!C90="","",'SOW Units'!C90)</f>
        <v>Additional Well Screen &gt; 20 feet - 6 inch diameter</v>
      </c>
      <c r="C4051" s="543"/>
      <c r="D4051" s="57" t="str">
        <f>IF('SOW Units'!E90="","",'SOW Units'!E90)</f>
        <v>Per Foot</v>
      </c>
      <c r="E4051" s="82">
        <f>'SOW Units'!Q90</f>
        <v>0</v>
      </c>
      <c r="F4051" s="34">
        <f>'SOW Units'!G90</f>
        <v>23.1</v>
      </c>
      <c r="G4051" s="244">
        <f t="shared" si="898"/>
        <v>0</v>
      </c>
      <c r="H4051" s="85">
        <v>0</v>
      </c>
      <c r="I4051" s="360">
        <f t="shared" si="899"/>
        <v>0</v>
      </c>
      <c r="J4051" s="89">
        <v>0</v>
      </c>
      <c r="K4051" s="244">
        <f t="shared" si="900"/>
        <v>0</v>
      </c>
      <c r="L4051" s="93">
        <f t="shared" si="901"/>
        <v>0</v>
      </c>
      <c r="M4051" s="375">
        <f t="shared" si="902"/>
        <v>0</v>
      </c>
      <c r="N4051" s="225" t="b">
        <f t="shared" si="903"/>
        <v>0</v>
      </c>
      <c r="O4051" s="36"/>
      <c r="P4051" s="36"/>
      <c r="Q4051" s="36"/>
      <c r="R4051" s="36"/>
    </row>
    <row r="4052" spans="1:18" s="8" customFormat="1" ht="16.5" hidden="1" customHeight="1" x14ac:dyDescent="0.35">
      <c r="A4052" s="122" t="str">
        <f>'SOW Units'!B91</f>
        <v>6-10.</v>
      </c>
      <c r="B4052" s="542" t="str">
        <f>IF('SOW Units'!C91="","",'SOW Units'!C91)</f>
        <v xml:space="preserve">Above Grade Well Completion </v>
      </c>
      <c r="C4052" s="543"/>
      <c r="D4052" s="57" t="str">
        <f>IF('SOW Units'!E91="","",'SOW Units'!E91)</f>
        <v xml:space="preserve">Per Well </v>
      </c>
      <c r="E4052" s="82">
        <f>'SOW Units'!Q91</f>
        <v>0</v>
      </c>
      <c r="F4052" s="34">
        <f>'SOW Units'!G91</f>
        <v>151.93</v>
      </c>
      <c r="G4052" s="244">
        <f t="shared" si="898"/>
        <v>0</v>
      </c>
      <c r="H4052" s="85">
        <v>0</v>
      </c>
      <c r="I4052" s="360">
        <f t="shared" si="899"/>
        <v>0</v>
      </c>
      <c r="J4052" s="89">
        <v>0</v>
      </c>
      <c r="K4052" s="244">
        <f t="shared" si="900"/>
        <v>0</v>
      </c>
      <c r="L4052" s="93">
        <f t="shared" si="901"/>
        <v>0</v>
      </c>
      <c r="M4052" s="375">
        <f t="shared" si="902"/>
        <v>0</v>
      </c>
      <c r="N4052" s="225" t="b">
        <f t="shared" si="903"/>
        <v>0</v>
      </c>
      <c r="O4052" s="36"/>
      <c r="P4052" s="36"/>
      <c r="Q4052" s="36"/>
      <c r="R4052" s="36"/>
    </row>
    <row r="4053" spans="1:18" s="9" customFormat="1" ht="16.5" hidden="1" customHeight="1" x14ac:dyDescent="0.35">
      <c r="A4053" s="122" t="str">
        <f>'SOW Units'!B92</f>
        <v>6-11.</v>
      </c>
      <c r="B4053" s="542" t="str">
        <f>IF('SOW Units'!C92="","",'SOW Units'!C92)</f>
        <v>Installation of Well Vault - 2 x 2 x 2 foot</v>
      </c>
      <c r="C4053" s="543"/>
      <c r="D4053" s="57" t="str">
        <f>IF('SOW Units'!E92="","",'SOW Units'!E92)</f>
        <v>Per Vault</v>
      </c>
      <c r="E4053" s="82">
        <f>'SOW Units'!Q92</f>
        <v>0</v>
      </c>
      <c r="F4053" s="34">
        <f>'SOW Units'!G92</f>
        <v>668.51</v>
      </c>
      <c r="G4053" s="244">
        <f t="shared" si="898"/>
        <v>0</v>
      </c>
      <c r="H4053" s="85">
        <v>0</v>
      </c>
      <c r="I4053" s="360">
        <f t="shared" si="899"/>
        <v>0</v>
      </c>
      <c r="J4053" s="89">
        <v>0</v>
      </c>
      <c r="K4053" s="244">
        <f t="shared" si="900"/>
        <v>0</v>
      </c>
      <c r="L4053" s="93">
        <f t="shared" si="901"/>
        <v>0</v>
      </c>
      <c r="M4053" s="375">
        <f t="shared" si="902"/>
        <v>0</v>
      </c>
      <c r="N4053" s="225" t="b">
        <f t="shared" si="903"/>
        <v>0</v>
      </c>
      <c r="O4053" s="45"/>
      <c r="P4053" s="45"/>
      <c r="Q4053" s="45"/>
      <c r="R4053" s="45"/>
    </row>
    <row r="4054" spans="1:18" s="8" customFormat="1" ht="16.5" hidden="1" customHeight="1" x14ac:dyDescent="0.35">
      <c r="A4054" s="122" t="str">
        <f>'SOW Units'!B93</f>
        <v>6-12.</v>
      </c>
      <c r="B4054" s="542" t="str">
        <f>IF('SOW Units'!C93="","",'SOW Units'!C93)</f>
        <v>Installation of Well Vault - 4 x 4 x 2 foot</v>
      </c>
      <c r="C4054" s="543"/>
      <c r="D4054" s="57" t="str">
        <f>IF('SOW Units'!E93="","",'SOW Units'!E93)</f>
        <v>Per Vault</v>
      </c>
      <c r="E4054" s="82">
        <f>'SOW Units'!Q93</f>
        <v>0</v>
      </c>
      <c r="F4054" s="34">
        <f>'SOW Units'!G93</f>
        <v>1215.5</v>
      </c>
      <c r="G4054" s="244">
        <f t="shared" si="898"/>
        <v>0</v>
      </c>
      <c r="H4054" s="85">
        <v>0</v>
      </c>
      <c r="I4054" s="360">
        <f t="shared" si="899"/>
        <v>0</v>
      </c>
      <c r="J4054" s="89">
        <v>0</v>
      </c>
      <c r="K4054" s="244">
        <f t="shared" si="900"/>
        <v>0</v>
      </c>
      <c r="L4054" s="93">
        <f t="shared" si="901"/>
        <v>0</v>
      </c>
      <c r="M4054" s="375">
        <f t="shared" si="902"/>
        <v>0</v>
      </c>
      <c r="N4054" s="225" t="b">
        <f t="shared" si="903"/>
        <v>0</v>
      </c>
      <c r="O4054" s="36"/>
      <c r="P4054" s="36"/>
      <c r="Q4054" s="36"/>
      <c r="R4054" s="36"/>
    </row>
    <row r="4055" spans="1:18" s="8" customFormat="1" ht="16.5" hidden="1" customHeight="1" x14ac:dyDescent="0.35">
      <c r="A4055" s="122" t="str">
        <f>'SOW Units'!B94</f>
        <v>6-13.</v>
      </c>
      <c r="B4055" s="542" t="str">
        <f>IF('SOW Units'!C94="","",'SOW Units'!C94)</f>
        <v>Well Redevelopment</v>
      </c>
      <c r="C4055" s="543"/>
      <c r="D4055" s="57" t="str">
        <f>IF('SOW Units'!E94="","",'SOW Units'!E94)</f>
        <v xml:space="preserve">Per Well </v>
      </c>
      <c r="E4055" s="82">
        <f>'SOW Units'!Q94</f>
        <v>0</v>
      </c>
      <c r="F4055" s="34">
        <f>'SOW Units'!G94</f>
        <v>197.4</v>
      </c>
      <c r="G4055" s="244">
        <f t="shared" si="898"/>
        <v>0</v>
      </c>
      <c r="H4055" s="85">
        <v>0</v>
      </c>
      <c r="I4055" s="360">
        <f t="shared" si="899"/>
        <v>0</v>
      </c>
      <c r="J4055" s="89">
        <v>0</v>
      </c>
      <c r="K4055" s="244">
        <f t="shared" si="900"/>
        <v>0</v>
      </c>
      <c r="L4055" s="93">
        <f t="shared" si="901"/>
        <v>0</v>
      </c>
      <c r="M4055" s="375">
        <f t="shared" si="902"/>
        <v>0</v>
      </c>
      <c r="N4055" s="225" t="b">
        <f t="shared" si="903"/>
        <v>0</v>
      </c>
      <c r="O4055" s="36"/>
      <c r="P4055" s="36"/>
      <c r="Q4055" s="36"/>
      <c r="R4055" s="36"/>
    </row>
    <row r="4056" spans="1:18" s="8" customFormat="1" ht="33" hidden="1" customHeight="1" x14ac:dyDescent="0.35">
      <c r="A4056" s="122" t="str">
        <f>'SOW Units'!B95</f>
        <v>6-14.</v>
      </c>
      <c r="B4056" s="542" t="str">
        <f>IF('SOW Units'!C95="","",'SOW Units'!C95)</f>
        <v>Removal and Reinstallation of 8-inch Manhole and Well Pad (well pad/manhole has been damaged or destroyed)</v>
      </c>
      <c r="C4056" s="543"/>
      <c r="D4056" s="57" t="str">
        <f>IF('SOW Units'!E95="","",'SOW Units'!E95)</f>
        <v xml:space="preserve">Per Well </v>
      </c>
      <c r="E4056" s="82">
        <f>'SOW Units'!Q95</f>
        <v>0</v>
      </c>
      <c r="F4056" s="34">
        <f>'SOW Units'!G95</f>
        <v>347.44</v>
      </c>
      <c r="G4056" s="244">
        <f t="shared" si="898"/>
        <v>0</v>
      </c>
      <c r="H4056" s="85">
        <v>0</v>
      </c>
      <c r="I4056" s="360">
        <f t="shared" si="899"/>
        <v>0</v>
      </c>
      <c r="J4056" s="89">
        <v>0</v>
      </c>
      <c r="K4056" s="244">
        <f t="shared" si="900"/>
        <v>0</v>
      </c>
      <c r="L4056" s="93">
        <f t="shared" si="901"/>
        <v>0</v>
      </c>
      <c r="M4056" s="375">
        <f t="shared" si="902"/>
        <v>0</v>
      </c>
      <c r="N4056" s="225" t="b">
        <f t="shared" si="903"/>
        <v>0</v>
      </c>
      <c r="O4056" s="36"/>
      <c r="P4056" s="36"/>
      <c r="Q4056" s="36"/>
      <c r="R4056" s="36"/>
    </row>
    <row r="4057" spans="1:18" s="8" customFormat="1" ht="33" hidden="1" customHeight="1" x14ac:dyDescent="0.35">
      <c r="A4057" s="122" t="str">
        <f>'SOW Units'!B96</f>
        <v>6-15.</v>
      </c>
      <c r="B4057" s="542" t="str">
        <f>IF('SOW Units'!C96="","",'SOW Units'!C96)</f>
        <v>Removal and Reinstallation of 12-inch Manhole and Well Pad (well pad/manhole has been damaged or destroyed)</v>
      </c>
      <c r="C4057" s="543"/>
      <c r="D4057" s="57" t="str">
        <f>IF('SOW Units'!E96="","",'SOW Units'!E96)</f>
        <v xml:space="preserve">Per Well </v>
      </c>
      <c r="E4057" s="82">
        <f>'SOW Units'!Q96</f>
        <v>0</v>
      </c>
      <c r="F4057" s="34">
        <f>'SOW Units'!G96</f>
        <v>392.7</v>
      </c>
      <c r="G4057" s="244">
        <f t="shared" si="898"/>
        <v>0</v>
      </c>
      <c r="H4057" s="85">
        <v>0</v>
      </c>
      <c r="I4057" s="360">
        <f t="shared" si="899"/>
        <v>0</v>
      </c>
      <c r="J4057" s="89">
        <v>0</v>
      </c>
      <c r="K4057" s="244">
        <f t="shared" si="900"/>
        <v>0</v>
      </c>
      <c r="L4057" s="93">
        <f t="shared" si="901"/>
        <v>0</v>
      </c>
      <c r="M4057" s="375">
        <f t="shared" si="902"/>
        <v>0</v>
      </c>
      <c r="N4057" s="225" t="b">
        <f t="shared" si="903"/>
        <v>0</v>
      </c>
      <c r="O4057" s="36"/>
      <c r="P4057" s="36"/>
      <c r="Q4057" s="36"/>
      <c r="R4057" s="36"/>
    </row>
    <row r="4058" spans="1:18" s="8" customFormat="1" ht="17.25" hidden="1" customHeight="1" x14ac:dyDescent="0.35">
      <c r="A4058" s="253" t="str">
        <f>'SOW Units'!B97</f>
        <v>7.</v>
      </c>
      <c r="B4058" s="560" t="str">
        <f>IF('SOW Units'!C97="","",'SOW Units'!C97)</f>
        <v>WELL ABANDONMENT</v>
      </c>
      <c r="C4058" s="561"/>
      <c r="D4058" s="206" t="str">
        <f>IF('SOW Units'!E97="","",'SOW Units'!E97)</f>
        <v/>
      </c>
      <c r="E4058" s="207"/>
      <c r="F4058" s="194"/>
      <c r="G4058" s="243"/>
      <c r="H4058" s="208"/>
      <c r="I4058" s="359"/>
      <c r="J4058" s="196"/>
      <c r="K4058" s="243"/>
      <c r="L4058" s="209"/>
      <c r="M4058" s="374"/>
      <c r="N4058" s="225" t="b">
        <f t="shared" si="903"/>
        <v>0</v>
      </c>
      <c r="O4058" s="36"/>
      <c r="P4058" s="36"/>
      <c r="Q4058" s="36"/>
      <c r="R4058" s="36"/>
    </row>
    <row r="4059" spans="1:18" s="8" customFormat="1" ht="16.5" hidden="1" customHeight="1" x14ac:dyDescent="0.35">
      <c r="A4059" s="122" t="str">
        <f>'SOW Units'!B98</f>
        <v>7-1.</v>
      </c>
      <c r="B4059" s="542" t="str">
        <f>IF('SOW Units'!C98="","",'SOW Units'!C98)</f>
        <v>Grout and Abandon Well, 1 to 2 inch diameter</v>
      </c>
      <c r="C4059" s="543"/>
      <c r="D4059" s="57" t="str">
        <f>IF('SOW Units'!E98="","",'SOW Units'!E98)</f>
        <v>Per Foot</v>
      </c>
      <c r="E4059" s="82">
        <f>'SOW Units'!Q98</f>
        <v>0</v>
      </c>
      <c r="F4059" s="34">
        <f>'SOW Units'!G98</f>
        <v>20.6</v>
      </c>
      <c r="G4059" s="244">
        <f t="shared" ref="G4059:G4065" si="904">$F4059*E4059</f>
        <v>0</v>
      </c>
      <c r="H4059" s="85">
        <v>0</v>
      </c>
      <c r="I4059" s="360">
        <f t="shared" ref="I4059:I4065" si="905">H4059*F4059</f>
        <v>0</v>
      </c>
      <c r="J4059" s="89">
        <v>0</v>
      </c>
      <c r="K4059" s="244">
        <f t="shared" si="900"/>
        <v>0</v>
      </c>
      <c r="L4059" s="93">
        <f t="shared" ref="L4059:L4065" si="906">E4059-H4059-J4059</f>
        <v>0</v>
      </c>
      <c r="M4059" s="375">
        <f t="shared" ref="M4059:M4065" si="907">G4059-I4059-K4059</f>
        <v>0</v>
      </c>
      <c r="N4059" s="225" t="b">
        <f t="shared" si="903"/>
        <v>0</v>
      </c>
      <c r="O4059" s="36"/>
      <c r="P4059" s="36"/>
      <c r="Q4059" s="36"/>
      <c r="R4059" s="36"/>
    </row>
    <row r="4060" spans="1:18" s="8" customFormat="1" ht="16.5" hidden="1" customHeight="1" x14ac:dyDescent="0.35">
      <c r="A4060" s="122" t="str">
        <f>'SOW Units'!B99</f>
        <v>7-2.</v>
      </c>
      <c r="B4060" s="542" t="str">
        <f>IF('SOW Units'!C99="","",'SOW Units'!C99)</f>
        <v>Grout and Abandon Well, &gt; 2 to 4 inch diameter</v>
      </c>
      <c r="C4060" s="543"/>
      <c r="D4060" s="57" t="str">
        <f>IF('SOW Units'!E99="","",'SOW Units'!E99)</f>
        <v>Per Foot</v>
      </c>
      <c r="E4060" s="82">
        <f>'SOW Units'!Q99</f>
        <v>0</v>
      </c>
      <c r="F4060" s="34">
        <f>'SOW Units'!G99</f>
        <v>24</v>
      </c>
      <c r="G4060" s="244">
        <f t="shared" si="904"/>
        <v>0</v>
      </c>
      <c r="H4060" s="85">
        <v>0</v>
      </c>
      <c r="I4060" s="360">
        <f t="shared" si="905"/>
        <v>0</v>
      </c>
      <c r="J4060" s="89">
        <v>0</v>
      </c>
      <c r="K4060" s="244">
        <f t="shared" si="900"/>
        <v>0</v>
      </c>
      <c r="L4060" s="93">
        <f t="shared" si="906"/>
        <v>0</v>
      </c>
      <c r="M4060" s="375">
        <f t="shared" si="907"/>
        <v>0</v>
      </c>
      <c r="N4060" s="225" t="b">
        <f t="shared" si="903"/>
        <v>0</v>
      </c>
      <c r="O4060" s="36"/>
      <c r="P4060" s="36"/>
      <c r="Q4060" s="36"/>
      <c r="R4060" s="36"/>
    </row>
    <row r="4061" spans="1:18" s="8" customFormat="1" ht="16.5" hidden="1" customHeight="1" x14ac:dyDescent="0.35">
      <c r="A4061" s="122" t="str">
        <f>'SOW Units'!B100</f>
        <v>7-3.</v>
      </c>
      <c r="B4061" s="542" t="str">
        <f>IF('SOW Units'!C100="","",'SOW Units'!C100)</f>
        <v>Grout and Abandon Well, &gt; 4 to 6 inch diameter</v>
      </c>
      <c r="C4061" s="543"/>
      <c r="D4061" s="57" t="str">
        <f>IF('SOW Units'!E100="","",'SOW Units'!E100)</f>
        <v>Per Foot</v>
      </c>
      <c r="E4061" s="82">
        <f>'SOW Units'!Q100</f>
        <v>0</v>
      </c>
      <c r="F4061" s="34">
        <f>'SOW Units'!G100</f>
        <v>27.56</v>
      </c>
      <c r="G4061" s="244">
        <f t="shared" si="904"/>
        <v>0</v>
      </c>
      <c r="H4061" s="85">
        <v>0</v>
      </c>
      <c r="I4061" s="360">
        <f t="shared" si="905"/>
        <v>0</v>
      </c>
      <c r="J4061" s="89">
        <v>0</v>
      </c>
      <c r="K4061" s="244">
        <f t="shared" si="900"/>
        <v>0</v>
      </c>
      <c r="L4061" s="93">
        <f t="shared" si="906"/>
        <v>0</v>
      </c>
      <c r="M4061" s="375">
        <f t="shared" si="907"/>
        <v>0</v>
      </c>
      <c r="N4061" s="225" t="b">
        <f t="shared" si="903"/>
        <v>0</v>
      </c>
      <c r="O4061" s="36"/>
      <c r="P4061" s="36"/>
      <c r="Q4061" s="36"/>
      <c r="R4061" s="36"/>
    </row>
    <row r="4062" spans="1:18" s="8" customFormat="1" ht="16.5" hidden="1" customHeight="1" x14ac:dyDescent="0.35">
      <c r="A4062" s="122" t="str">
        <f>'SOW Units'!B101</f>
        <v>7-4.</v>
      </c>
      <c r="B4062" s="542" t="str">
        <f>IF('SOW Units'!C101="","",'SOW Units'!C101)</f>
        <v>Grout and Abandon Well, &gt; 6 inch diameter</v>
      </c>
      <c r="C4062" s="543"/>
      <c r="D4062" s="57" t="str">
        <f>IF('SOW Units'!E101="","",'SOW Units'!E101)</f>
        <v>Per Foot</v>
      </c>
      <c r="E4062" s="82">
        <f>'SOW Units'!Q101</f>
        <v>0</v>
      </c>
      <c r="F4062" s="34">
        <f>'SOW Units'!G101</f>
        <v>28.66</v>
      </c>
      <c r="G4062" s="244">
        <f t="shared" si="904"/>
        <v>0</v>
      </c>
      <c r="H4062" s="85">
        <v>0</v>
      </c>
      <c r="I4062" s="360">
        <f t="shared" si="905"/>
        <v>0</v>
      </c>
      <c r="J4062" s="89">
        <v>0</v>
      </c>
      <c r="K4062" s="244">
        <f t="shared" si="900"/>
        <v>0</v>
      </c>
      <c r="L4062" s="93">
        <f t="shared" si="906"/>
        <v>0</v>
      </c>
      <c r="M4062" s="375">
        <f t="shared" si="907"/>
        <v>0</v>
      </c>
      <c r="N4062" s="225" t="b">
        <f t="shared" si="903"/>
        <v>0</v>
      </c>
      <c r="O4062" s="36"/>
      <c r="P4062" s="36"/>
      <c r="Q4062" s="36"/>
      <c r="R4062" s="36"/>
    </row>
    <row r="4063" spans="1:18" s="8" customFormat="1" ht="16.5" hidden="1" customHeight="1" x14ac:dyDescent="0.35">
      <c r="A4063" s="122" t="str">
        <f>'SOW Units'!B102</f>
        <v>7-5.</v>
      </c>
      <c r="B4063" s="542" t="str">
        <f>IF('SOW Units'!C102="","",'SOW Units'!C102)</f>
        <v>Removal of Well Vault - 2 x 2 x 2 foot</v>
      </c>
      <c r="C4063" s="543"/>
      <c r="D4063" s="57" t="str">
        <f>IF('SOW Units'!E102="","",'SOW Units'!E102)</f>
        <v>Per Vault</v>
      </c>
      <c r="E4063" s="82">
        <f>'SOW Units'!Q102</f>
        <v>0</v>
      </c>
      <c r="F4063" s="34">
        <f>'SOW Units'!G102</f>
        <v>364.64</v>
      </c>
      <c r="G4063" s="244">
        <f t="shared" si="904"/>
        <v>0</v>
      </c>
      <c r="H4063" s="85">
        <v>0</v>
      </c>
      <c r="I4063" s="360">
        <f t="shared" si="905"/>
        <v>0</v>
      </c>
      <c r="J4063" s="89">
        <v>0</v>
      </c>
      <c r="K4063" s="244">
        <f t="shared" si="900"/>
        <v>0</v>
      </c>
      <c r="L4063" s="93">
        <f t="shared" si="906"/>
        <v>0</v>
      </c>
      <c r="M4063" s="375">
        <f t="shared" si="907"/>
        <v>0</v>
      </c>
      <c r="N4063" s="225" t="b">
        <f t="shared" si="903"/>
        <v>0</v>
      </c>
      <c r="O4063" s="36"/>
      <c r="P4063" s="36"/>
      <c r="Q4063" s="36"/>
      <c r="R4063" s="36"/>
    </row>
    <row r="4064" spans="1:18" s="9" customFormat="1" ht="16.5" hidden="1" customHeight="1" x14ac:dyDescent="0.35">
      <c r="A4064" s="122" t="str">
        <f>'SOW Units'!B103</f>
        <v>7-6.</v>
      </c>
      <c r="B4064" s="542" t="str">
        <f>IF('SOW Units'!C103="","",'SOW Units'!C103)</f>
        <v>Removal of Well Vault - 4 x 4 x 2 foot</v>
      </c>
      <c r="C4064" s="543"/>
      <c r="D4064" s="57" t="str">
        <f>IF('SOW Units'!E103="","",'SOW Units'!E103)</f>
        <v>Per Vault</v>
      </c>
      <c r="E4064" s="82">
        <f>'SOW Units'!Q103</f>
        <v>0</v>
      </c>
      <c r="F4064" s="34">
        <f>'SOW Units'!G103</f>
        <v>607.75</v>
      </c>
      <c r="G4064" s="244">
        <f t="shared" si="904"/>
        <v>0</v>
      </c>
      <c r="H4064" s="85">
        <v>0</v>
      </c>
      <c r="I4064" s="360">
        <f t="shared" si="905"/>
        <v>0</v>
      </c>
      <c r="J4064" s="89">
        <v>0</v>
      </c>
      <c r="K4064" s="244">
        <f t="shared" si="900"/>
        <v>0</v>
      </c>
      <c r="L4064" s="93">
        <f t="shared" si="906"/>
        <v>0</v>
      </c>
      <c r="M4064" s="375">
        <f t="shared" si="907"/>
        <v>0</v>
      </c>
      <c r="N4064" s="225" t="b">
        <f t="shared" si="903"/>
        <v>0</v>
      </c>
      <c r="O4064" s="45"/>
      <c r="P4064" s="45"/>
      <c r="Q4064" s="45"/>
      <c r="R4064" s="45"/>
    </row>
    <row r="4065" spans="1:18" s="8" customFormat="1" ht="16.5" hidden="1" customHeight="1" x14ac:dyDescent="0.35">
      <c r="A4065" s="122" t="str">
        <f>'SOW Units'!B104</f>
        <v>7-7.</v>
      </c>
      <c r="B4065" s="542" t="str">
        <f>IF('SOW Units'!C104="","",'SOW Units'!C104)</f>
        <v>Removal of Well Pad and Manhole</v>
      </c>
      <c r="C4065" s="543"/>
      <c r="D4065" s="57" t="str">
        <f>IF('SOW Units'!E104="","",'SOW Units'!E104)</f>
        <v xml:space="preserve">Per Well </v>
      </c>
      <c r="E4065" s="82">
        <f>'SOW Units'!Q104</f>
        <v>0</v>
      </c>
      <c r="F4065" s="34">
        <f>'SOW Units'!G104</f>
        <v>171.99</v>
      </c>
      <c r="G4065" s="244">
        <f t="shared" si="904"/>
        <v>0</v>
      </c>
      <c r="H4065" s="85">
        <v>0</v>
      </c>
      <c r="I4065" s="360">
        <f t="shared" si="905"/>
        <v>0</v>
      </c>
      <c r="J4065" s="89">
        <v>0</v>
      </c>
      <c r="K4065" s="244">
        <f t="shared" si="900"/>
        <v>0</v>
      </c>
      <c r="L4065" s="93">
        <f t="shared" si="906"/>
        <v>0</v>
      </c>
      <c r="M4065" s="375">
        <f t="shared" si="907"/>
        <v>0</v>
      </c>
      <c r="N4065" s="225" t="b">
        <f t="shared" si="903"/>
        <v>0</v>
      </c>
      <c r="O4065" s="36"/>
      <c r="P4065" s="36"/>
      <c r="Q4065" s="36"/>
      <c r="R4065" s="36"/>
    </row>
    <row r="4066" spans="1:18" s="8" customFormat="1" ht="17.25" hidden="1" customHeight="1" x14ac:dyDescent="0.35">
      <c r="A4066" s="253" t="str">
        <f>'SOW Units'!B105</f>
        <v>8.</v>
      </c>
      <c r="B4066" s="560" t="str">
        <f>IF('SOW Units'!C105="","",'SOW Units'!C105)</f>
        <v>SAMPLE COLLECTION AND FIELD TESTING</v>
      </c>
      <c r="C4066" s="561"/>
      <c r="D4066" s="206" t="str">
        <f>IF('SOW Units'!E105="","",'SOW Units'!E105)</f>
        <v/>
      </c>
      <c r="E4066" s="207"/>
      <c r="F4066" s="194"/>
      <c r="G4066" s="243"/>
      <c r="H4066" s="208"/>
      <c r="I4066" s="359"/>
      <c r="J4066" s="196"/>
      <c r="K4066" s="243"/>
      <c r="L4066" s="209"/>
      <c r="M4066" s="374"/>
      <c r="N4066" s="225" t="b">
        <f t="shared" si="903"/>
        <v>0</v>
      </c>
      <c r="O4066" s="36"/>
      <c r="P4066" s="36"/>
      <c r="Q4066" s="36"/>
      <c r="R4066" s="36"/>
    </row>
    <row r="4067" spans="1:18" s="8" customFormat="1" ht="16.5" hidden="1" customHeight="1" x14ac:dyDescent="0.35">
      <c r="A4067" s="122" t="str">
        <f>'SOW Units'!B106</f>
        <v>8-1.</v>
      </c>
      <c r="B4067" s="542" t="str">
        <f>IF('SOW Units'!C106="","",'SOW Units'!C106)</f>
        <v>Monitoring Well Sampling with Water Level, ≤ 100 foot depth</v>
      </c>
      <c r="C4067" s="543"/>
      <c r="D4067" s="57" t="str">
        <f>IF('SOW Units'!E106="","",'SOW Units'!E106)</f>
        <v xml:space="preserve">Per Well </v>
      </c>
      <c r="E4067" s="82">
        <f>'SOW Units'!Q106</f>
        <v>0</v>
      </c>
      <c r="F4067" s="34">
        <f>'SOW Units'!G106</f>
        <v>255</v>
      </c>
      <c r="G4067" s="244">
        <f t="shared" ref="G4067:G4080" si="908">$F4067*E4067</f>
        <v>0</v>
      </c>
      <c r="H4067" s="85">
        <v>0</v>
      </c>
      <c r="I4067" s="360">
        <f t="shared" ref="I4067:I4080" si="909">H4067*F4067</f>
        <v>0</v>
      </c>
      <c r="J4067" s="89">
        <v>0</v>
      </c>
      <c r="K4067" s="244">
        <f t="shared" si="900"/>
        <v>0</v>
      </c>
      <c r="L4067" s="93">
        <f t="shared" ref="L4067:L4080" si="910">E4067-H4067-J4067</f>
        <v>0</v>
      </c>
      <c r="M4067" s="375">
        <f t="shared" ref="M4067:M4080" si="911">G4067-I4067-K4067</f>
        <v>0</v>
      </c>
      <c r="N4067" s="225" t="b">
        <f t="shared" si="903"/>
        <v>0</v>
      </c>
      <c r="O4067" s="36"/>
      <c r="P4067" s="36"/>
      <c r="Q4067" s="36"/>
      <c r="R4067" s="36"/>
    </row>
    <row r="4068" spans="1:18" s="8" customFormat="1" ht="16.5" hidden="1" customHeight="1" x14ac:dyDescent="0.35">
      <c r="A4068" s="122" t="str">
        <f>'SOW Units'!B107</f>
        <v>8-2.</v>
      </c>
      <c r="B4068" s="542" t="str">
        <f>IF('SOW Units'!C107="","",'SOW Units'!C107)</f>
        <v>Monitoring Well Sampling with Water Level, &gt; 100 foot depth</v>
      </c>
      <c r="C4068" s="543"/>
      <c r="D4068" s="57" t="str">
        <f>IF('SOW Units'!E107="","",'SOW Units'!E107)</f>
        <v xml:space="preserve">Per Well </v>
      </c>
      <c r="E4068" s="82">
        <f>'SOW Units'!Q107</f>
        <v>0</v>
      </c>
      <c r="F4068" s="34">
        <f>'SOW Units'!G107</f>
        <v>262.5</v>
      </c>
      <c r="G4068" s="244">
        <f t="shared" si="908"/>
        <v>0</v>
      </c>
      <c r="H4068" s="85">
        <v>0</v>
      </c>
      <c r="I4068" s="360">
        <f t="shared" si="909"/>
        <v>0</v>
      </c>
      <c r="J4068" s="89">
        <v>0</v>
      </c>
      <c r="K4068" s="244">
        <f t="shared" si="900"/>
        <v>0</v>
      </c>
      <c r="L4068" s="93">
        <f t="shared" si="910"/>
        <v>0</v>
      </c>
      <c r="M4068" s="375">
        <f t="shared" si="911"/>
        <v>0</v>
      </c>
      <c r="N4068" s="225" t="b">
        <f t="shared" si="903"/>
        <v>0</v>
      </c>
      <c r="O4068" s="36"/>
      <c r="P4068" s="36"/>
      <c r="Q4068" s="36"/>
      <c r="R4068" s="36"/>
    </row>
    <row r="4069" spans="1:18" s="8" customFormat="1" ht="16.5" hidden="1" customHeight="1" x14ac:dyDescent="0.35">
      <c r="A4069" s="122" t="str">
        <f>'SOW Units'!B108</f>
        <v>8-3.</v>
      </c>
      <c r="B4069" s="542" t="str">
        <f>IF('SOW Units'!C108="","",'SOW Units'!C108)</f>
        <v>Domestic Water Well Sampling</v>
      </c>
      <c r="C4069" s="543"/>
      <c r="D4069" s="57" t="str">
        <f>IF('SOW Units'!E108="","",'SOW Units'!E108)</f>
        <v xml:space="preserve">Per Well </v>
      </c>
      <c r="E4069" s="82">
        <f>'SOW Units'!Q108</f>
        <v>0</v>
      </c>
      <c r="F4069" s="34">
        <f>'SOW Units'!G108</f>
        <v>110.25</v>
      </c>
      <c r="G4069" s="244">
        <f t="shared" si="908"/>
        <v>0</v>
      </c>
      <c r="H4069" s="85">
        <v>0</v>
      </c>
      <c r="I4069" s="360">
        <f t="shared" si="909"/>
        <v>0</v>
      </c>
      <c r="J4069" s="89">
        <v>0</v>
      </c>
      <c r="K4069" s="244">
        <f t="shared" si="900"/>
        <v>0</v>
      </c>
      <c r="L4069" s="93">
        <f t="shared" si="910"/>
        <v>0</v>
      </c>
      <c r="M4069" s="375">
        <f t="shared" si="911"/>
        <v>0</v>
      </c>
      <c r="N4069" s="225" t="b">
        <f t="shared" si="903"/>
        <v>0</v>
      </c>
      <c r="O4069" s="36"/>
      <c r="P4069" s="36"/>
      <c r="Q4069" s="36"/>
      <c r="R4069" s="36"/>
    </row>
    <row r="4070" spans="1:18" s="8" customFormat="1" ht="16.5" hidden="1" customHeight="1" x14ac:dyDescent="0.35">
      <c r="A4070" s="122" t="str">
        <f>'SOW Units'!B109</f>
        <v>8-4.</v>
      </c>
      <c r="B4070" s="542" t="str">
        <f>IF('SOW Units'!C109="","",'SOW Units'!C109)</f>
        <v xml:space="preserve">Other Water Sampling </v>
      </c>
      <c r="C4070" s="543"/>
      <c r="D4070" s="57" t="str">
        <f>IF('SOW Units'!E109="","",'SOW Units'!E109)</f>
        <v>Per Sample</v>
      </c>
      <c r="E4070" s="82">
        <f>'SOW Units'!Q109</f>
        <v>0</v>
      </c>
      <c r="F4070" s="34">
        <f>'SOW Units'!G109</f>
        <v>125</v>
      </c>
      <c r="G4070" s="244">
        <f t="shared" si="908"/>
        <v>0</v>
      </c>
      <c r="H4070" s="85">
        <v>0</v>
      </c>
      <c r="I4070" s="360">
        <f t="shared" si="909"/>
        <v>0</v>
      </c>
      <c r="J4070" s="89">
        <v>0</v>
      </c>
      <c r="K4070" s="244">
        <f t="shared" si="900"/>
        <v>0</v>
      </c>
      <c r="L4070" s="93">
        <f t="shared" si="910"/>
        <v>0</v>
      </c>
      <c r="M4070" s="375">
        <f t="shared" si="911"/>
        <v>0</v>
      </c>
      <c r="N4070" s="225" t="b">
        <f t="shared" si="903"/>
        <v>0</v>
      </c>
      <c r="O4070" s="36"/>
      <c r="P4070" s="36"/>
      <c r="Q4070" s="36"/>
      <c r="R4070" s="36"/>
    </row>
    <row r="4071" spans="1:18" s="8" customFormat="1" ht="16.5" hidden="1" customHeight="1" x14ac:dyDescent="0.35">
      <c r="A4071" s="122" t="str">
        <f>'SOW Units'!B110</f>
        <v>8-5.</v>
      </c>
      <c r="B4071" s="542" t="str">
        <f>IF('SOW Units'!C110="","",'SOW Units'!C110)</f>
        <v>Free Product Sample Collection</v>
      </c>
      <c r="C4071" s="543"/>
      <c r="D4071" s="57" t="str">
        <f>IF('SOW Units'!E110="","",'SOW Units'!E110)</f>
        <v>Per Sample</v>
      </c>
      <c r="E4071" s="82">
        <f>'SOW Units'!Q110</f>
        <v>0</v>
      </c>
      <c r="F4071" s="34">
        <f>'SOW Units'!G110</f>
        <v>84</v>
      </c>
      <c r="G4071" s="244">
        <f t="shared" si="908"/>
        <v>0</v>
      </c>
      <c r="H4071" s="85">
        <v>0</v>
      </c>
      <c r="I4071" s="360">
        <f t="shared" si="909"/>
        <v>0</v>
      </c>
      <c r="J4071" s="89">
        <v>0</v>
      </c>
      <c r="K4071" s="244">
        <f t="shared" si="900"/>
        <v>0</v>
      </c>
      <c r="L4071" s="93">
        <f t="shared" si="910"/>
        <v>0</v>
      </c>
      <c r="M4071" s="375">
        <f t="shared" si="911"/>
        <v>0</v>
      </c>
      <c r="N4071" s="225" t="b">
        <f t="shared" si="903"/>
        <v>0</v>
      </c>
      <c r="O4071" s="36"/>
      <c r="P4071" s="36"/>
      <c r="Q4071" s="36"/>
      <c r="R4071" s="36"/>
    </row>
    <row r="4072" spans="1:18" s="8" customFormat="1" ht="16.5" hidden="1" customHeight="1" x14ac:dyDescent="0.35">
      <c r="A4072" s="122" t="str">
        <f>'SOW Units'!B111</f>
        <v>8-6.</v>
      </c>
      <c r="B4072" s="542" t="str">
        <f>IF('SOW Units'!C111="","",'SOW Units'!C111)</f>
        <v>Soil/Sediment Sample Collection</v>
      </c>
      <c r="C4072" s="543"/>
      <c r="D4072" s="57" t="str">
        <f>IF('SOW Units'!E111="","",'SOW Units'!E111)</f>
        <v>Per Sample</v>
      </c>
      <c r="E4072" s="82">
        <f>'SOW Units'!Q111</f>
        <v>0</v>
      </c>
      <c r="F4072" s="34">
        <f>'SOW Units'!G111</f>
        <v>130</v>
      </c>
      <c r="G4072" s="244">
        <f t="shared" si="908"/>
        <v>0</v>
      </c>
      <c r="H4072" s="85">
        <v>0</v>
      </c>
      <c r="I4072" s="360">
        <f t="shared" si="909"/>
        <v>0</v>
      </c>
      <c r="J4072" s="89">
        <v>0</v>
      </c>
      <c r="K4072" s="244">
        <f t="shared" si="900"/>
        <v>0</v>
      </c>
      <c r="L4072" s="93">
        <f t="shared" si="910"/>
        <v>0</v>
      </c>
      <c r="M4072" s="375">
        <f t="shared" si="911"/>
        <v>0</v>
      </c>
      <c r="N4072" s="225" t="b">
        <f t="shared" si="903"/>
        <v>0</v>
      </c>
      <c r="O4072" s="36"/>
      <c r="P4072" s="36"/>
      <c r="Q4072" s="36"/>
      <c r="R4072" s="36"/>
    </row>
    <row r="4073" spans="1:18" s="8" customFormat="1" ht="16.5" hidden="1" customHeight="1" x14ac:dyDescent="0.35">
      <c r="A4073" s="122" t="str">
        <f>'SOW Units'!B112</f>
        <v>8-7.</v>
      </c>
      <c r="B4073" s="542" t="str">
        <f>IF('SOW Units'!C112="","",'SOW Units'!C112)</f>
        <v xml:space="preserve">Water Level or Free Product Gauging </v>
      </c>
      <c r="C4073" s="543"/>
      <c r="D4073" s="57" t="str">
        <f>IF('SOW Units'!E112="","",'SOW Units'!E112)</f>
        <v xml:space="preserve">Per Well </v>
      </c>
      <c r="E4073" s="82">
        <f>'SOW Units'!Q112</f>
        <v>0</v>
      </c>
      <c r="F4073" s="34">
        <f>'SOW Units'!G112</f>
        <v>23.15</v>
      </c>
      <c r="G4073" s="244">
        <f t="shared" si="908"/>
        <v>0</v>
      </c>
      <c r="H4073" s="85">
        <v>0</v>
      </c>
      <c r="I4073" s="360">
        <f t="shared" si="909"/>
        <v>0</v>
      </c>
      <c r="J4073" s="89">
        <v>0</v>
      </c>
      <c r="K4073" s="244">
        <f t="shared" si="900"/>
        <v>0</v>
      </c>
      <c r="L4073" s="93">
        <f t="shared" si="910"/>
        <v>0</v>
      </c>
      <c r="M4073" s="375">
        <f t="shared" si="911"/>
        <v>0</v>
      </c>
      <c r="N4073" s="225" t="b">
        <f t="shared" si="903"/>
        <v>0</v>
      </c>
      <c r="O4073" s="36"/>
      <c r="P4073" s="36"/>
      <c r="Q4073" s="36"/>
      <c r="R4073" s="36"/>
    </row>
    <row r="4074" spans="1:18" s="8" customFormat="1" ht="16.5" hidden="1" customHeight="1" x14ac:dyDescent="0.35">
      <c r="A4074" s="122" t="str">
        <f>'SOW Units'!B113</f>
        <v>8-8.</v>
      </c>
      <c r="B4074" s="542" t="str">
        <f>IF('SOW Units'!C113="","",'SOW Units'!C113)</f>
        <v xml:space="preserve">Free Product Gauging &amp; Bailing </v>
      </c>
      <c r="C4074" s="543"/>
      <c r="D4074" s="57" t="str">
        <f>IF('SOW Units'!E113="","",'SOW Units'!E113)</f>
        <v xml:space="preserve">Per Well </v>
      </c>
      <c r="E4074" s="82">
        <f>'SOW Units'!Q113</f>
        <v>0</v>
      </c>
      <c r="F4074" s="34">
        <f>'SOW Units'!G113</f>
        <v>57.87</v>
      </c>
      <c r="G4074" s="244">
        <f t="shared" si="908"/>
        <v>0</v>
      </c>
      <c r="H4074" s="85">
        <v>0</v>
      </c>
      <c r="I4074" s="360">
        <f t="shared" si="909"/>
        <v>0</v>
      </c>
      <c r="J4074" s="89">
        <v>0</v>
      </c>
      <c r="K4074" s="244">
        <f t="shared" si="900"/>
        <v>0</v>
      </c>
      <c r="L4074" s="93">
        <f t="shared" si="910"/>
        <v>0</v>
      </c>
      <c r="M4074" s="375">
        <f t="shared" si="911"/>
        <v>0</v>
      </c>
      <c r="N4074" s="225" t="b">
        <f t="shared" si="903"/>
        <v>0</v>
      </c>
      <c r="O4074" s="36"/>
      <c r="P4074" s="36"/>
      <c r="Q4074" s="36"/>
      <c r="R4074" s="36"/>
    </row>
    <row r="4075" spans="1:18" s="8" customFormat="1" ht="32.25" hidden="1" customHeight="1" x14ac:dyDescent="0.35">
      <c r="A4075" s="122" t="str">
        <f>'SOW Units'!B114</f>
        <v>8-9.</v>
      </c>
      <c r="B4075" s="542" t="str">
        <f>IF('SOW Units'!C114="","",'SOW Units'!C114)</f>
        <v>Vapor/Ambient Air Sample Collection - Passive Dosimeter, Sorbent Tube, TedlarTM Bag (or Equivalent)</v>
      </c>
      <c r="C4075" s="543"/>
      <c r="D4075" s="57" t="str">
        <f>IF('SOW Units'!E114="","",'SOW Units'!E114)</f>
        <v>Per Sample</v>
      </c>
      <c r="E4075" s="82">
        <f>'SOW Units'!Q114</f>
        <v>0</v>
      </c>
      <c r="F4075" s="34">
        <f>'SOW Units'!G114</f>
        <v>80</v>
      </c>
      <c r="G4075" s="244">
        <f t="shared" si="908"/>
        <v>0</v>
      </c>
      <c r="H4075" s="85">
        <v>0</v>
      </c>
      <c r="I4075" s="360">
        <f t="shared" si="909"/>
        <v>0</v>
      </c>
      <c r="J4075" s="89">
        <v>0</v>
      </c>
      <c r="K4075" s="244">
        <f t="shared" si="900"/>
        <v>0</v>
      </c>
      <c r="L4075" s="93">
        <f t="shared" si="910"/>
        <v>0</v>
      </c>
      <c r="M4075" s="375">
        <f t="shared" si="911"/>
        <v>0</v>
      </c>
      <c r="N4075" s="225" t="b">
        <f t="shared" si="903"/>
        <v>0</v>
      </c>
      <c r="O4075" s="36"/>
      <c r="P4075" s="36"/>
      <c r="Q4075" s="36"/>
      <c r="R4075" s="36"/>
    </row>
    <row r="4076" spans="1:18" s="8" customFormat="1" ht="16.5" hidden="1" customHeight="1" x14ac:dyDescent="0.35">
      <c r="A4076" s="122" t="str">
        <f>'SOW Units'!B115</f>
        <v>8-10.</v>
      </c>
      <c r="B4076" s="542" t="str">
        <f>IF('SOW Units'!C115="","",'SOW Units'!C115)</f>
        <v>Vapor/Ambient Air Sample Collection - SUMMATM Canister (or equivalent)</v>
      </c>
      <c r="C4076" s="543"/>
      <c r="D4076" s="57" t="str">
        <f>IF('SOW Units'!E115="","",'SOW Units'!E115)</f>
        <v>Per Sample</v>
      </c>
      <c r="E4076" s="82">
        <f>'SOW Units'!Q115</f>
        <v>0</v>
      </c>
      <c r="F4076" s="34">
        <f>'SOW Units'!G115</f>
        <v>125</v>
      </c>
      <c r="G4076" s="244">
        <f t="shared" si="908"/>
        <v>0</v>
      </c>
      <c r="H4076" s="85">
        <v>0</v>
      </c>
      <c r="I4076" s="360">
        <f t="shared" si="909"/>
        <v>0</v>
      </c>
      <c r="J4076" s="89">
        <v>0</v>
      </c>
      <c r="K4076" s="244">
        <f t="shared" si="900"/>
        <v>0</v>
      </c>
      <c r="L4076" s="93">
        <f t="shared" si="910"/>
        <v>0</v>
      </c>
      <c r="M4076" s="375">
        <f t="shared" si="911"/>
        <v>0</v>
      </c>
      <c r="N4076" s="225" t="b">
        <f t="shared" si="903"/>
        <v>0</v>
      </c>
      <c r="O4076" s="36"/>
      <c r="P4076" s="36"/>
      <c r="Q4076" s="36"/>
      <c r="R4076" s="36"/>
    </row>
    <row r="4077" spans="1:18" s="8" customFormat="1" ht="16.5" hidden="1" customHeight="1" x14ac:dyDescent="0.35">
      <c r="A4077" s="122" t="str">
        <f>'SOW Units'!B116</f>
        <v>8-11.</v>
      </c>
      <c r="B4077" s="542" t="str">
        <f>IF('SOW Units'!C116="","",'SOW Units'!C116)</f>
        <v>Electronic Data Deliverables (EDD)</v>
      </c>
      <c r="C4077" s="543"/>
      <c r="D4077" s="252" t="str">
        <f>IF('SOW Units'!E116="","",'SOW Units'!E116)</f>
        <v>Per Sampling Event</v>
      </c>
      <c r="E4077" s="82">
        <f>'SOW Units'!Q116</f>
        <v>0</v>
      </c>
      <c r="F4077" s="34">
        <f>'SOW Units'!G116</f>
        <v>65.62</v>
      </c>
      <c r="G4077" s="244">
        <f t="shared" si="908"/>
        <v>0</v>
      </c>
      <c r="H4077" s="85">
        <v>0</v>
      </c>
      <c r="I4077" s="360">
        <f t="shared" si="909"/>
        <v>0</v>
      </c>
      <c r="J4077" s="89">
        <v>0</v>
      </c>
      <c r="K4077" s="244">
        <f t="shared" si="900"/>
        <v>0</v>
      </c>
      <c r="L4077" s="93">
        <f t="shared" si="910"/>
        <v>0</v>
      </c>
      <c r="M4077" s="375">
        <f t="shared" si="911"/>
        <v>0</v>
      </c>
      <c r="N4077" s="225" t="b">
        <f t="shared" si="903"/>
        <v>0</v>
      </c>
      <c r="O4077" s="36"/>
      <c r="P4077" s="36"/>
      <c r="Q4077" s="36"/>
      <c r="R4077" s="36"/>
    </row>
    <row r="4078" spans="1:18" s="8" customFormat="1" ht="16.5" hidden="1" customHeight="1" x14ac:dyDescent="0.35">
      <c r="A4078" s="122" t="str">
        <f>'SOW Units'!B117</f>
        <v>8-12.</v>
      </c>
      <c r="B4078" s="542" t="str">
        <f>IF('SOW Units'!C117="","",'SOW Units'!C117)</f>
        <v>Survey Latitude/Longitude of Existing Monitor Wells</v>
      </c>
      <c r="C4078" s="543"/>
      <c r="D4078" s="57" t="str">
        <f>IF('SOW Units'!E117="","",'SOW Units'!E117)</f>
        <v xml:space="preserve">Per Well </v>
      </c>
      <c r="E4078" s="82">
        <f>'SOW Units'!Q117</f>
        <v>0</v>
      </c>
      <c r="F4078" s="34">
        <f>'SOW Units'!G117</f>
        <v>30.37</v>
      </c>
      <c r="G4078" s="244">
        <f t="shared" si="908"/>
        <v>0</v>
      </c>
      <c r="H4078" s="85">
        <v>0</v>
      </c>
      <c r="I4078" s="360">
        <f t="shared" si="909"/>
        <v>0</v>
      </c>
      <c r="J4078" s="89">
        <v>0</v>
      </c>
      <c r="K4078" s="244">
        <f t="shared" si="900"/>
        <v>0</v>
      </c>
      <c r="L4078" s="93">
        <f t="shared" si="910"/>
        <v>0</v>
      </c>
      <c r="M4078" s="375">
        <f t="shared" si="911"/>
        <v>0</v>
      </c>
      <c r="N4078" s="225" t="b">
        <f t="shared" si="903"/>
        <v>0</v>
      </c>
      <c r="O4078" s="36"/>
      <c r="P4078" s="36"/>
      <c r="Q4078" s="36"/>
      <c r="R4078" s="36"/>
    </row>
    <row r="4079" spans="1:18" s="8" customFormat="1" ht="16.5" hidden="1" customHeight="1" x14ac:dyDescent="0.35">
      <c r="A4079" s="122" t="str">
        <f>'SOW Units'!B118</f>
        <v>8-13.</v>
      </c>
      <c r="B4079" s="542" t="str">
        <f>IF('SOW Units'!C118="","",'SOW Units'!C118)</f>
        <v>Survey Latitude/Longitude of New Monitor Wells</v>
      </c>
      <c r="C4079" s="543"/>
      <c r="D4079" s="57" t="str">
        <f>IF('SOW Units'!E118="","",'SOW Units'!E118)</f>
        <v xml:space="preserve">Per Well </v>
      </c>
      <c r="E4079" s="82">
        <f>'SOW Units'!Q118</f>
        <v>0</v>
      </c>
      <c r="F4079" s="34">
        <f>'SOW Units'!G118</f>
        <v>30.37</v>
      </c>
      <c r="G4079" s="244">
        <f t="shared" si="908"/>
        <v>0</v>
      </c>
      <c r="H4079" s="85">
        <v>0</v>
      </c>
      <c r="I4079" s="360">
        <f t="shared" si="909"/>
        <v>0</v>
      </c>
      <c r="J4079" s="89">
        <v>0</v>
      </c>
      <c r="K4079" s="244">
        <f t="shared" si="900"/>
        <v>0</v>
      </c>
      <c r="L4079" s="93">
        <f t="shared" si="910"/>
        <v>0</v>
      </c>
      <c r="M4079" s="375">
        <f t="shared" si="911"/>
        <v>0</v>
      </c>
      <c r="N4079" s="225" t="b">
        <f t="shared" si="903"/>
        <v>0</v>
      </c>
      <c r="O4079" s="36"/>
      <c r="P4079" s="36"/>
      <c r="Q4079" s="36"/>
      <c r="R4079" s="36"/>
    </row>
    <row r="4080" spans="1:18" s="8" customFormat="1" ht="46.5" hidden="1" customHeight="1" x14ac:dyDescent="0.35">
      <c r="A4080" s="122" t="str">
        <f>'SOW Units'!B119</f>
        <v>8-14.</v>
      </c>
      <c r="B4080" s="542" t="str">
        <f>IF('SOW Units'!C119="","",'SOW Units'!C119)</f>
        <v>Encore (25 gram) for SPLP Soil Sample Collection:  [Per Encore].  The cost will include the 25 gram Encore samples submitted to the laboratory for SPLP testing and the 25 gram Encore samples collected in the field but not submitted to the laboratory for testing (discarded).</v>
      </c>
      <c r="C4080" s="550"/>
      <c r="D4080" s="58" t="str">
        <f>IF('SOW Units'!E119="","",'SOW Units'!E119)</f>
        <v>Per Sample</v>
      </c>
      <c r="E4080" s="82">
        <f>'SOW Units'!Q119</f>
        <v>0</v>
      </c>
      <c r="F4080" s="34">
        <f>'SOW Units'!G119</f>
        <v>19.68</v>
      </c>
      <c r="G4080" s="35">
        <f t="shared" si="908"/>
        <v>0</v>
      </c>
      <c r="H4080" s="85">
        <v>0</v>
      </c>
      <c r="I4080" s="361">
        <f t="shared" si="909"/>
        <v>0</v>
      </c>
      <c r="J4080" s="89">
        <v>0</v>
      </c>
      <c r="K4080" s="35">
        <f t="shared" si="900"/>
        <v>0</v>
      </c>
      <c r="L4080" s="93">
        <f t="shared" si="910"/>
        <v>0</v>
      </c>
      <c r="M4080" s="375">
        <f t="shared" si="911"/>
        <v>0</v>
      </c>
      <c r="N4080" s="225" t="b">
        <f t="shared" si="903"/>
        <v>0</v>
      </c>
      <c r="O4080" s="36"/>
      <c r="P4080" s="36"/>
      <c r="Q4080" s="36"/>
      <c r="R4080" s="36"/>
    </row>
    <row r="4081" spans="1:18" s="8" customFormat="1" ht="17.25" hidden="1" customHeight="1" x14ac:dyDescent="0.35">
      <c r="A4081" s="253" t="str">
        <f>'SOW Units'!B120</f>
        <v>9.</v>
      </c>
      <c r="B4081" s="560" t="str">
        <f>IF('SOW Units'!C120="","",'SOW Units'!C120)</f>
        <v xml:space="preserve">LABORATORY ANALYSIS  </v>
      </c>
      <c r="C4081" s="561"/>
      <c r="D4081" s="206" t="str">
        <f>IF('SOW Units'!E120="","",'SOW Units'!E120)</f>
        <v/>
      </c>
      <c r="E4081" s="207"/>
      <c r="F4081" s="194"/>
      <c r="G4081" s="243"/>
      <c r="H4081" s="208"/>
      <c r="I4081" s="359"/>
      <c r="J4081" s="196"/>
      <c r="K4081" s="243"/>
      <c r="L4081" s="209"/>
      <c r="M4081" s="374"/>
      <c r="N4081" s="225" t="b">
        <f t="shared" si="903"/>
        <v>0</v>
      </c>
      <c r="O4081" s="36"/>
      <c r="P4081" s="36"/>
      <c r="Q4081" s="36"/>
      <c r="R4081" s="36"/>
    </row>
    <row r="4082" spans="1:18" s="8" customFormat="1" ht="17.25" hidden="1" customHeight="1" x14ac:dyDescent="0.35">
      <c r="A4082" s="253" t="str">
        <f>'SOW Units'!B121</f>
        <v>9.A.</v>
      </c>
      <c r="B4082" s="560" t="str">
        <f>IF('SOW Units'!C121="","",'SOW Units'!C121)</f>
        <v>SOIL/SEDIMENT ANALYSIS</v>
      </c>
      <c r="C4082" s="561"/>
      <c r="D4082" s="206" t="str">
        <f>IF('SOW Units'!E121="","",'SOW Units'!E121)</f>
        <v/>
      </c>
      <c r="E4082" s="207"/>
      <c r="F4082" s="194"/>
      <c r="G4082" s="243"/>
      <c r="H4082" s="208"/>
      <c r="I4082" s="359"/>
      <c r="J4082" s="196"/>
      <c r="K4082" s="243"/>
      <c r="L4082" s="209"/>
      <c r="M4082" s="374"/>
      <c r="N4082" s="225" t="b">
        <f t="shared" si="903"/>
        <v>0</v>
      </c>
      <c r="O4082" s="36"/>
      <c r="P4082" s="36"/>
      <c r="Q4082" s="36"/>
      <c r="R4082" s="36"/>
    </row>
    <row r="4083" spans="1:18" s="8" customFormat="1" ht="32.25" hidden="1" customHeight="1" x14ac:dyDescent="0.35">
      <c r="A4083" s="122" t="str">
        <f>'SOW Units'!B122</f>
        <v>9-1.</v>
      </c>
      <c r="B4083" s="542" t="str">
        <f>IF('SOW Units'!C122="","",'SOW Units'!C122)</f>
        <v>Soil, Used Oil/Unknown Product Group-Table D of Ch. 62-780, F.A.C., except for non-Priority Pollutant Organics (multiple methods)</v>
      </c>
      <c r="C4083" s="543"/>
      <c r="D4083" s="57" t="str">
        <f>IF('SOW Units'!E122="","",'SOW Units'!E122)</f>
        <v>Per Sample</v>
      </c>
      <c r="E4083" s="82">
        <f>'SOW Units'!Q122</f>
        <v>0</v>
      </c>
      <c r="F4083" s="34">
        <f>'SOW Units'!G122</f>
        <v>434</v>
      </c>
      <c r="G4083" s="244">
        <f t="shared" ref="G4083:G4107" si="912">$F4083*E4083</f>
        <v>0</v>
      </c>
      <c r="H4083" s="85">
        <v>0</v>
      </c>
      <c r="I4083" s="360">
        <f t="shared" ref="I4083:I4107" si="913">H4083*F4083</f>
        <v>0</v>
      </c>
      <c r="J4083" s="89">
        <v>0</v>
      </c>
      <c r="K4083" s="244">
        <f t="shared" si="900"/>
        <v>0</v>
      </c>
      <c r="L4083" s="93">
        <f t="shared" ref="L4083:L4107" si="914">E4083-H4083-J4083</f>
        <v>0</v>
      </c>
      <c r="M4083" s="375">
        <f t="shared" ref="M4083:M4107" si="915">G4083-I4083-K4083</f>
        <v>0</v>
      </c>
      <c r="N4083" s="225" t="b">
        <f t="shared" si="903"/>
        <v>0</v>
      </c>
      <c r="O4083" s="36"/>
      <c r="P4083" s="36"/>
      <c r="Q4083" s="36"/>
      <c r="R4083" s="36"/>
    </row>
    <row r="4084" spans="1:18" s="8" customFormat="1" ht="16.5" hidden="1" customHeight="1" x14ac:dyDescent="0.35">
      <c r="A4084" s="122" t="str">
        <f>'SOW Units'!B123</f>
        <v>9-2.</v>
      </c>
      <c r="B4084" s="542" t="str">
        <f>IF('SOW Units'!C123="","",'SOW Units'!C123)</f>
        <v>Soil, BTEX + MTBE (EPA 8021 or EPA 8260)</v>
      </c>
      <c r="C4084" s="543"/>
      <c r="D4084" s="57" t="str">
        <f>IF('SOW Units'!E123="","",'SOW Units'!E123)</f>
        <v>Per Sample</v>
      </c>
      <c r="E4084" s="82">
        <f>'SOW Units'!Q123</f>
        <v>0</v>
      </c>
      <c r="F4084" s="34">
        <f>'SOW Units'!G123</f>
        <v>46.17</v>
      </c>
      <c r="G4084" s="244">
        <f t="shared" si="912"/>
        <v>0</v>
      </c>
      <c r="H4084" s="85">
        <v>0</v>
      </c>
      <c r="I4084" s="360">
        <f t="shared" si="913"/>
        <v>0</v>
      </c>
      <c r="J4084" s="89">
        <v>0</v>
      </c>
      <c r="K4084" s="244">
        <f t="shared" si="900"/>
        <v>0</v>
      </c>
      <c r="L4084" s="93">
        <f t="shared" si="914"/>
        <v>0</v>
      </c>
      <c r="M4084" s="375">
        <f t="shared" si="915"/>
        <v>0</v>
      </c>
      <c r="N4084" s="225" t="b">
        <f t="shared" si="903"/>
        <v>0</v>
      </c>
      <c r="O4084" s="36"/>
      <c r="P4084" s="36"/>
      <c r="Q4084" s="36"/>
      <c r="R4084" s="36"/>
    </row>
    <row r="4085" spans="1:18" s="8" customFormat="1" ht="16.5" hidden="1" customHeight="1" x14ac:dyDescent="0.35">
      <c r="A4085" s="122" t="str">
        <f>'SOW Units'!B124</f>
        <v>9-3.</v>
      </c>
      <c r="B4085" s="542" t="str">
        <f>IF('SOW Units'!C124="","",'SOW Units'!C124)</f>
        <v>Soil, Volatile Organic Halocarbons (EPA 8021 or EPA 8260)</v>
      </c>
      <c r="C4085" s="543"/>
      <c r="D4085" s="57" t="str">
        <f>IF('SOW Units'!E124="","",'SOW Units'!E124)</f>
        <v>Per Sample</v>
      </c>
      <c r="E4085" s="82">
        <f>'SOW Units'!Q124</f>
        <v>0</v>
      </c>
      <c r="F4085" s="34">
        <f>'SOW Units'!G124</f>
        <v>66.150000000000006</v>
      </c>
      <c r="G4085" s="244">
        <f t="shared" si="912"/>
        <v>0</v>
      </c>
      <c r="H4085" s="85">
        <v>0</v>
      </c>
      <c r="I4085" s="360">
        <f t="shared" si="913"/>
        <v>0</v>
      </c>
      <c r="J4085" s="89">
        <v>0</v>
      </c>
      <c r="K4085" s="244">
        <f t="shared" si="900"/>
        <v>0</v>
      </c>
      <c r="L4085" s="93">
        <f t="shared" si="914"/>
        <v>0</v>
      </c>
      <c r="M4085" s="375">
        <f t="shared" si="915"/>
        <v>0</v>
      </c>
      <c r="N4085" s="225" t="b">
        <f t="shared" si="903"/>
        <v>0</v>
      </c>
      <c r="O4085" s="36"/>
      <c r="P4085" s="36"/>
      <c r="Q4085" s="36"/>
      <c r="R4085" s="36"/>
    </row>
    <row r="4086" spans="1:18" s="8" customFormat="1" ht="16.5" hidden="1" customHeight="1" x14ac:dyDescent="0.35">
      <c r="A4086" s="122" t="str">
        <f>'SOW Units'!B125</f>
        <v>9-4.</v>
      </c>
      <c r="B4086" s="542" t="str">
        <f>IF('SOW Units'!C125="","",'SOW Units'!C125)</f>
        <v>Soil, BTEX + MTBE + VOHs (EPA 8021 or EPA 8260)</v>
      </c>
      <c r="C4086" s="543"/>
      <c r="D4086" s="57" t="str">
        <f>IF('SOW Units'!E125="","",'SOW Units'!E125)</f>
        <v>Per Sample</v>
      </c>
      <c r="E4086" s="82">
        <f>'SOW Units'!Q125</f>
        <v>0</v>
      </c>
      <c r="F4086" s="34">
        <f>'SOW Units'!G125</f>
        <v>83.86</v>
      </c>
      <c r="G4086" s="244">
        <f t="shared" si="912"/>
        <v>0</v>
      </c>
      <c r="H4086" s="85">
        <v>0</v>
      </c>
      <c r="I4086" s="360">
        <f t="shared" si="913"/>
        <v>0</v>
      </c>
      <c r="J4086" s="89">
        <v>0</v>
      </c>
      <c r="K4086" s="244">
        <f t="shared" si="900"/>
        <v>0</v>
      </c>
      <c r="L4086" s="93">
        <f t="shared" si="914"/>
        <v>0</v>
      </c>
      <c r="M4086" s="375">
        <f t="shared" si="915"/>
        <v>0</v>
      </c>
      <c r="N4086" s="225" t="b">
        <f t="shared" si="903"/>
        <v>0</v>
      </c>
      <c r="O4086" s="36"/>
      <c r="P4086" s="36"/>
      <c r="Q4086" s="36"/>
      <c r="R4086" s="36"/>
    </row>
    <row r="4087" spans="1:18" s="8" customFormat="1" ht="16.5" hidden="1" customHeight="1" x14ac:dyDescent="0.35">
      <c r="A4087" s="122" t="str">
        <f>'SOW Units'!B126</f>
        <v>9-5.</v>
      </c>
      <c r="B4087" s="542" t="str">
        <f>IF('SOW Units'!C126="","",'SOW Units'!C126)</f>
        <v>Soil, Polycyclic Aromatic Hydrocarbons (EPA 8270 or EPA 8310)</v>
      </c>
      <c r="C4087" s="543"/>
      <c r="D4087" s="57" t="str">
        <f>IF('SOW Units'!E126="","",'SOW Units'!E126)</f>
        <v>Per Sample</v>
      </c>
      <c r="E4087" s="82">
        <f>'SOW Units'!Q126</f>
        <v>0</v>
      </c>
      <c r="F4087" s="34">
        <f>'SOW Units'!G126</f>
        <v>89.93</v>
      </c>
      <c r="G4087" s="244">
        <f t="shared" si="912"/>
        <v>0</v>
      </c>
      <c r="H4087" s="85">
        <v>0</v>
      </c>
      <c r="I4087" s="360">
        <f t="shared" si="913"/>
        <v>0</v>
      </c>
      <c r="J4087" s="89">
        <v>0</v>
      </c>
      <c r="K4087" s="244">
        <f t="shared" si="900"/>
        <v>0</v>
      </c>
      <c r="L4087" s="93">
        <f t="shared" si="914"/>
        <v>0</v>
      </c>
      <c r="M4087" s="375">
        <f t="shared" si="915"/>
        <v>0</v>
      </c>
      <c r="N4087" s="225" t="b">
        <f t="shared" si="903"/>
        <v>0</v>
      </c>
      <c r="O4087" s="36"/>
      <c r="P4087" s="36"/>
      <c r="Q4087" s="36"/>
      <c r="R4087" s="36"/>
    </row>
    <row r="4088" spans="1:18" s="8" customFormat="1" ht="16.5" hidden="1" customHeight="1" x14ac:dyDescent="0.35">
      <c r="A4088" s="122" t="str">
        <f>'SOW Units'!B127</f>
        <v>9-6.</v>
      </c>
      <c r="B4088" s="542" t="str">
        <f>IF('SOW Units'!C127="","",'SOW Units'!C127)</f>
        <v>Soil, Priority Pollutant Volatile Organics (EPA 8260)</v>
      </c>
      <c r="C4088" s="543"/>
      <c r="D4088" s="57" t="str">
        <f>IF('SOW Units'!E127="","",'SOW Units'!E127)</f>
        <v>Per Sample</v>
      </c>
      <c r="E4088" s="82">
        <f>'SOW Units'!Q127</f>
        <v>0</v>
      </c>
      <c r="F4088" s="34">
        <f>'SOW Units'!G127</f>
        <v>85.07</v>
      </c>
      <c r="G4088" s="244">
        <f t="shared" si="912"/>
        <v>0</v>
      </c>
      <c r="H4088" s="85">
        <v>0</v>
      </c>
      <c r="I4088" s="360">
        <f t="shared" si="913"/>
        <v>0</v>
      </c>
      <c r="J4088" s="89">
        <v>0</v>
      </c>
      <c r="K4088" s="244">
        <f t="shared" si="900"/>
        <v>0</v>
      </c>
      <c r="L4088" s="93">
        <f t="shared" si="914"/>
        <v>0</v>
      </c>
      <c r="M4088" s="375">
        <f t="shared" si="915"/>
        <v>0</v>
      </c>
      <c r="N4088" s="225" t="b">
        <f t="shared" si="903"/>
        <v>0</v>
      </c>
      <c r="O4088" s="36"/>
      <c r="P4088" s="36"/>
      <c r="Q4088" s="36"/>
      <c r="R4088" s="36"/>
    </row>
    <row r="4089" spans="1:18" s="8" customFormat="1" ht="32.25" hidden="1" customHeight="1" x14ac:dyDescent="0.35">
      <c r="A4089" s="122" t="str">
        <f>'SOW Units'!B128</f>
        <v>9-7.</v>
      </c>
      <c r="B4089" s="542" t="str">
        <f>IF('SOW Units'!C128="","",'SOW Units'!C128)</f>
        <v>Soil, Priority Pollutant Extractable Organics-Base Neutral and Acid Extractables (EPA 8270 list [e.g., EPA 8081/8082 + EPA 8270])</v>
      </c>
      <c r="C4089" s="543"/>
      <c r="D4089" s="57" t="str">
        <f>IF('SOW Units'!E128="","",'SOW Units'!E128)</f>
        <v>Per Sample</v>
      </c>
      <c r="E4089" s="82">
        <f>'SOW Units'!Q128</f>
        <v>0</v>
      </c>
      <c r="F4089" s="34">
        <f>'SOW Units'!G128</f>
        <v>158</v>
      </c>
      <c r="G4089" s="244">
        <f t="shared" si="912"/>
        <v>0</v>
      </c>
      <c r="H4089" s="85">
        <v>0</v>
      </c>
      <c r="I4089" s="360">
        <f t="shared" si="913"/>
        <v>0</v>
      </c>
      <c r="J4089" s="89">
        <v>0</v>
      </c>
      <c r="K4089" s="244">
        <f t="shared" si="900"/>
        <v>0</v>
      </c>
      <c r="L4089" s="93">
        <f t="shared" si="914"/>
        <v>0</v>
      </c>
      <c r="M4089" s="375">
        <f t="shared" si="915"/>
        <v>0</v>
      </c>
      <c r="N4089" s="225" t="b">
        <f t="shared" si="903"/>
        <v>0</v>
      </c>
      <c r="O4089" s="36"/>
      <c r="P4089" s="36"/>
      <c r="Q4089" s="36"/>
      <c r="R4089" s="36"/>
    </row>
    <row r="4090" spans="1:18" s="9" customFormat="1" ht="16.5" hidden="1" customHeight="1" x14ac:dyDescent="0.35">
      <c r="A4090" s="122" t="str">
        <f>'SOW Units'!B129</f>
        <v>9-8.</v>
      </c>
      <c r="B4090" s="542" t="str">
        <f>IF('SOW Units'!C129="","",'SOW Units'!C129)</f>
        <v>Soil, Total Recoverable Petroleum Hydrocarbons (FL-PRO)</v>
      </c>
      <c r="C4090" s="543"/>
      <c r="D4090" s="57" t="str">
        <f>IF('SOW Units'!E129="","",'SOW Units'!E129)</f>
        <v>Per Sample</v>
      </c>
      <c r="E4090" s="82">
        <f>'SOW Units'!Q129</f>
        <v>0</v>
      </c>
      <c r="F4090" s="34">
        <f>'SOW Units'!G129</f>
        <v>54.69</v>
      </c>
      <c r="G4090" s="244">
        <f t="shared" si="912"/>
        <v>0</v>
      </c>
      <c r="H4090" s="85">
        <v>0</v>
      </c>
      <c r="I4090" s="360">
        <f t="shared" si="913"/>
        <v>0</v>
      </c>
      <c r="J4090" s="89">
        <v>0</v>
      </c>
      <c r="K4090" s="244">
        <f t="shared" si="900"/>
        <v>0</v>
      </c>
      <c r="L4090" s="93">
        <f t="shared" si="914"/>
        <v>0</v>
      </c>
      <c r="M4090" s="375">
        <f t="shared" si="915"/>
        <v>0</v>
      </c>
      <c r="N4090" s="225" t="b">
        <f t="shared" si="903"/>
        <v>0</v>
      </c>
      <c r="O4090" s="45"/>
      <c r="P4090" s="45"/>
      <c r="Q4090" s="45"/>
      <c r="R4090" s="45"/>
    </row>
    <row r="4091" spans="1:18" s="8" customFormat="1" ht="16.5" hidden="1" customHeight="1" x14ac:dyDescent="0.35">
      <c r="A4091" s="122" t="str">
        <f>'SOW Units'!B130</f>
        <v>9-8.a.</v>
      </c>
      <c r="B4091" s="542" t="str">
        <f>IF('SOW Units'!C130="","",'SOW Units'!C130)</f>
        <v>Soil, TRPH Fractionation (MADEP-EPH/VPH Method or TPHCWG Direct Method)</v>
      </c>
      <c r="C4091" s="543"/>
      <c r="D4091" s="57" t="str">
        <f>IF('SOW Units'!E130="","",'SOW Units'!E130)</f>
        <v>Per Sample</v>
      </c>
      <c r="E4091" s="82">
        <f>'SOW Units'!Q130</f>
        <v>0</v>
      </c>
      <c r="F4091" s="34">
        <f>'SOW Units'!G130</f>
        <v>262.54000000000002</v>
      </c>
      <c r="G4091" s="244">
        <f t="shared" si="912"/>
        <v>0</v>
      </c>
      <c r="H4091" s="85">
        <v>0</v>
      </c>
      <c r="I4091" s="360">
        <f t="shared" si="913"/>
        <v>0</v>
      </c>
      <c r="J4091" s="89">
        <v>0</v>
      </c>
      <c r="K4091" s="244">
        <f t="shared" si="900"/>
        <v>0</v>
      </c>
      <c r="L4091" s="93">
        <f t="shared" si="914"/>
        <v>0</v>
      </c>
      <c r="M4091" s="375">
        <f t="shared" si="915"/>
        <v>0</v>
      </c>
      <c r="N4091" s="225" t="b">
        <f t="shared" si="903"/>
        <v>0</v>
      </c>
      <c r="O4091" s="36"/>
      <c r="P4091" s="36"/>
      <c r="Q4091" s="36"/>
      <c r="R4091" s="36"/>
    </row>
    <row r="4092" spans="1:18" s="8" customFormat="1" ht="16.5" hidden="1" customHeight="1" x14ac:dyDescent="0.35">
      <c r="A4092" s="122" t="str">
        <f>'SOW Units'!B131</f>
        <v>9-9.</v>
      </c>
      <c r="B4092" s="542" t="str">
        <f>IF('SOW Units'!C131="","",'SOW Units'!C131)</f>
        <v>Soil, PCBs [or Aroclors] (EPA 8082)</v>
      </c>
      <c r="C4092" s="543"/>
      <c r="D4092" s="57" t="str">
        <f>IF('SOW Units'!E131="","",'SOW Units'!E131)</f>
        <v>Per Sample</v>
      </c>
      <c r="E4092" s="82">
        <f>'SOW Units'!Q131</f>
        <v>0</v>
      </c>
      <c r="F4092" s="34">
        <f>'SOW Units'!G131</f>
        <v>49.61</v>
      </c>
      <c r="G4092" s="244">
        <f t="shared" si="912"/>
        <v>0</v>
      </c>
      <c r="H4092" s="85">
        <v>0</v>
      </c>
      <c r="I4092" s="360">
        <f t="shared" si="913"/>
        <v>0</v>
      </c>
      <c r="J4092" s="89">
        <v>0</v>
      </c>
      <c r="K4092" s="244">
        <f t="shared" si="900"/>
        <v>0</v>
      </c>
      <c r="L4092" s="93">
        <f t="shared" si="914"/>
        <v>0</v>
      </c>
      <c r="M4092" s="375">
        <f t="shared" si="915"/>
        <v>0</v>
      </c>
      <c r="N4092" s="225" t="b">
        <f t="shared" si="903"/>
        <v>0</v>
      </c>
      <c r="O4092" s="36"/>
      <c r="P4092" s="36"/>
      <c r="Q4092" s="36"/>
      <c r="R4092" s="36"/>
    </row>
    <row r="4093" spans="1:18" s="8" customFormat="1" ht="32.25" hidden="1" customHeight="1" x14ac:dyDescent="0.35">
      <c r="A4093" s="122" t="str">
        <f>'SOW Units'!B132</f>
        <v>9-10.</v>
      </c>
      <c r="B4093" s="542" t="str">
        <f>IF('SOW Units'!C132="","",'SOW Units'!C132)</f>
        <v>Soil, 8 RCRA Metals (EPA 6010 or EPA 6020 [Arsenic, Barium, Cadmium, Chromium, Lead, Selenium, Silver] and EPA 6020 or EPA 7471 [Mercury])</v>
      </c>
      <c r="C4093" s="543"/>
      <c r="D4093" s="57" t="str">
        <f>IF('SOW Units'!E132="","",'SOW Units'!E132)</f>
        <v>Per Sample</v>
      </c>
      <c r="E4093" s="82">
        <f>'SOW Units'!Q132</f>
        <v>0</v>
      </c>
      <c r="F4093" s="34">
        <f>'SOW Units'!G132</f>
        <v>76.56</v>
      </c>
      <c r="G4093" s="244">
        <f t="shared" si="912"/>
        <v>0</v>
      </c>
      <c r="H4093" s="85">
        <v>0</v>
      </c>
      <c r="I4093" s="360">
        <f t="shared" si="913"/>
        <v>0</v>
      </c>
      <c r="J4093" s="89">
        <v>0</v>
      </c>
      <c r="K4093" s="244">
        <f t="shared" si="900"/>
        <v>0</v>
      </c>
      <c r="L4093" s="93">
        <f t="shared" si="914"/>
        <v>0</v>
      </c>
      <c r="M4093" s="375">
        <f t="shared" si="915"/>
        <v>0</v>
      </c>
      <c r="N4093" s="225" t="b">
        <f t="shared" si="903"/>
        <v>0</v>
      </c>
      <c r="O4093" s="36"/>
      <c r="P4093" s="36"/>
      <c r="Q4093" s="36"/>
      <c r="R4093" s="36"/>
    </row>
    <row r="4094" spans="1:18" s="8" customFormat="1" ht="16.5" hidden="1" customHeight="1" x14ac:dyDescent="0.35">
      <c r="A4094" s="122" t="str">
        <f>'SOW Units'!B133</f>
        <v>9-11.</v>
      </c>
      <c r="B4094" s="542" t="str">
        <f>IF('SOW Units'!C133="","",'SOW Units'!C133)</f>
        <v>Soil, Arsenic (EPA 6010 or EPA 6020)</v>
      </c>
      <c r="C4094" s="543"/>
      <c r="D4094" s="57" t="str">
        <f>IF('SOW Units'!E133="","",'SOW Units'!E133)</f>
        <v>Per Sample</v>
      </c>
      <c r="E4094" s="82">
        <f>'SOW Units'!Q133</f>
        <v>0</v>
      </c>
      <c r="F4094" s="34">
        <f>'SOW Units'!G133</f>
        <v>12.12</v>
      </c>
      <c r="G4094" s="244">
        <f t="shared" si="912"/>
        <v>0</v>
      </c>
      <c r="H4094" s="85">
        <v>0</v>
      </c>
      <c r="I4094" s="360">
        <f t="shared" si="913"/>
        <v>0</v>
      </c>
      <c r="J4094" s="89">
        <v>0</v>
      </c>
      <c r="K4094" s="244">
        <f t="shared" si="900"/>
        <v>0</v>
      </c>
      <c r="L4094" s="93">
        <f t="shared" si="914"/>
        <v>0</v>
      </c>
      <c r="M4094" s="375">
        <f t="shared" si="915"/>
        <v>0</v>
      </c>
      <c r="N4094" s="225" t="b">
        <f t="shared" si="903"/>
        <v>0</v>
      </c>
      <c r="O4094" s="36"/>
      <c r="P4094" s="36"/>
      <c r="Q4094" s="36"/>
      <c r="R4094" s="36"/>
    </row>
    <row r="4095" spans="1:18" s="8" customFormat="1" ht="16.5" hidden="1" customHeight="1" x14ac:dyDescent="0.35">
      <c r="A4095" s="122" t="str">
        <f>'SOW Units'!B134</f>
        <v>9-12.</v>
      </c>
      <c r="B4095" s="542" t="str">
        <f>IF('SOW Units'!C134="","",'SOW Units'!C134)</f>
        <v>Soil, Cadmium (EPA 6010 or EPA 6020)</v>
      </c>
      <c r="C4095" s="543"/>
      <c r="D4095" s="57" t="str">
        <f>IF('SOW Units'!E134="","",'SOW Units'!E134)</f>
        <v>Per Sample</v>
      </c>
      <c r="E4095" s="82">
        <f>'SOW Units'!Q134</f>
        <v>0</v>
      </c>
      <c r="F4095" s="34">
        <f>'SOW Units'!G134</f>
        <v>12.12</v>
      </c>
      <c r="G4095" s="244">
        <f t="shared" si="912"/>
        <v>0</v>
      </c>
      <c r="H4095" s="85">
        <v>0</v>
      </c>
      <c r="I4095" s="360">
        <f t="shared" si="913"/>
        <v>0</v>
      </c>
      <c r="J4095" s="89">
        <v>0</v>
      </c>
      <c r="K4095" s="244">
        <f t="shared" si="900"/>
        <v>0</v>
      </c>
      <c r="L4095" s="93">
        <f t="shared" si="914"/>
        <v>0</v>
      </c>
      <c r="M4095" s="375">
        <f t="shared" si="915"/>
        <v>0</v>
      </c>
      <c r="N4095" s="225" t="b">
        <f t="shared" si="903"/>
        <v>0</v>
      </c>
      <c r="O4095" s="36"/>
      <c r="P4095" s="36"/>
      <c r="Q4095" s="36"/>
      <c r="R4095" s="36"/>
    </row>
    <row r="4096" spans="1:18" s="8" customFormat="1" ht="16.5" hidden="1" customHeight="1" x14ac:dyDescent="0.35">
      <c r="A4096" s="122" t="str">
        <f>'SOW Units'!B135</f>
        <v>9-13.</v>
      </c>
      <c r="B4096" s="542" t="str">
        <f>IF('SOW Units'!C135="","",'SOW Units'!C135)</f>
        <v>Soil, Chromium (EPA 6010 or EPA 6020)</v>
      </c>
      <c r="C4096" s="543"/>
      <c r="D4096" s="57" t="str">
        <f>IF('SOW Units'!E135="","",'SOW Units'!E135)</f>
        <v>Per Sample</v>
      </c>
      <c r="E4096" s="82">
        <f>'SOW Units'!Q135</f>
        <v>0</v>
      </c>
      <c r="F4096" s="34">
        <f>'SOW Units'!G135</f>
        <v>12.12</v>
      </c>
      <c r="G4096" s="244">
        <f t="shared" si="912"/>
        <v>0</v>
      </c>
      <c r="H4096" s="85">
        <v>0</v>
      </c>
      <c r="I4096" s="360">
        <f t="shared" si="913"/>
        <v>0</v>
      </c>
      <c r="J4096" s="89">
        <v>0</v>
      </c>
      <c r="K4096" s="244">
        <f t="shared" si="900"/>
        <v>0</v>
      </c>
      <c r="L4096" s="93">
        <f t="shared" si="914"/>
        <v>0</v>
      </c>
      <c r="M4096" s="375">
        <f t="shared" si="915"/>
        <v>0</v>
      </c>
      <c r="N4096" s="225" t="b">
        <f t="shared" si="903"/>
        <v>0</v>
      </c>
      <c r="O4096" s="36"/>
      <c r="P4096" s="36"/>
      <c r="Q4096" s="36"/>
      <c r="R4096" s="36"/>
    </row>
    <row r="4097" spans="1:18" s="8" customFormat="1" ht="16.5" hidden="1" customHeight="1" x14ac:dyDescent="0.35">
      <c r="A4097" s="122" t="str">
        <f>'SOW Units'!B136</f>
        <v>9-14.</v>
      </c>
      <c r="B4097" s="542" t="str">
        <f>IF('SOW Units'!C136="","",'SOW Units'!C136)</f>
        <v>Soil, Lead (EPA 6010 or EPA 6020)</v>
      </c>
      <c r="C4097" s="543"/>
      <c r="D4097" s="57" t="str">
        <f>IF('SOW Units'!E136="","",'SOW Units'!E136)</f>
        <v>Per Sample</v>
      </c>
      <c r="E4097" s="82">
        <f>'SOW Units'!Q136</f>
        <v>0</v>
      </c>
      <c r="F4097" s="34">
        <f>'SOW Units'!G136</f>
        <v>12.12</v>
      </c>
      <c r="G4097" s="244">
        <f t="shared" si="912"/>
        <v>0</v>
      </c>
      <c r="H4097" s="85">
        <v>0</v>
      </c>
      <c r="I4097" s="360">
        <f t="shared" si="913"/>
        <v>0</v>
      </c>
      <c r="J4097" s="89">
        <v>0</v>
      </c>
      <c r="K4097" s="244">
        <f t="shared" si="900"/>
        <v>0</v>
      </c>
      <c r="L4097" s="93">
        <f t="shared" si="914"/>
        <v>0</v>
      </c>
      <c r="M4097" s="375">
        <f t="shared" si="915"/>
        <v>0</v>
      </c>
      <c r="N4097" s="225" t="b">
        <f t="shared" si="903"/>
        <v>0</v>
      </c>
      <c r="O4097" s="36"/>
      <c r="P4097" s="36"/>
      <c r="Q4097" s="36"/>
      <c r="R4097" s="36"/>
    </row>
    <row r="4098" spans="1:18" s="8" customFormat="1" ht="16.5" hidden="1" customHeight="1" x14ac:dyDescent="0.35">
      <c r="A4098" s="122" t="str">
        <f>'SOW Units'!B137</f>
        <v>9-15.</v>
      </c>
      <c r="B4098" s="542" t="str">
        <f>IF('SOW Units'!C137="","",'SOW Units'!C137)</f>
        <v>Soil, Toxicity Characteristic Leaching Procedure-Extraction Only (EPA 1311)</v>
      </c>
      <c r="C4098" s="543"/>
      <c r="D4098" s="57" t="str">
        <f>IF('SOW Units'!E137="","",'SOW Units'!E137)</f>
        <v>Per Sample</v>
      </c>
      <c r="E4098" s="82">
        <f>'SOW Units'!Q137</f>
        <v>0</v>
      </c>
      <c r="F4098" s="34">
        <f>'SOW Units'!G137</f>
        <v>36.450000000000003</v>
      </c>
      <c r="G4098" s="244">
        <f t="shared" si="912"/>
        <v>0</v>
      </c>
      <c r="H4098" s="85">
        <v>0</v>
      </c>
      <c r="I4098" s="360">
        <f t="shared" si="913"/>
        <v>0</v>
      </c>
      <c r="J4098" s="89">
        <v>0</v>
      </c>
      <c r="K4098" s="244">
        <f t="shared" si="900"/>
        <v>0</v>
      </c>
      <c r="L4098" s="93">
        <f t="shared" si="914"/>
        <v>0</v>
      </c>
      <c r="M4098" s="375">
        <f t="shared" si="915"/>
        <v>0</v>
      </c>
      <c r="N4098" s="225" t="b">
        <f t="shared" si="903"/>
        <v>0</v>
      </c>
      <c r="O4098" s="36"/>
      <c r="P4098" s="36"/>
      <c r="Q4098" s="36"/>
      <c r="R4098" s="36"/>
    </row>
    <row r="4099" spans="1:18" s="8" customFormat="1" ht="16.5" hidden="1" customHeight="1" x14ac:dyDescent="0.35">
      <c r="A4099" s="122" t="str">
        <f>'SOW Units'!B138</f>
        <v>9-16.</v>
      </c>
      <c r="B4099" s="542" t="str">
        <f>IF('SOW Units'!C138="","",'SOW Units'!C138)</f>
        <v>Soil, Synthetic Precipitation Leaching Procedure-Extraction Only (EPA1312)</v>
      </c>
      <c r="C4099" s="543"/>
      <c r="D4099" s="57" t="str">
        <f>IF('SOW Units'!E138="","",'SOW Units'!E138)</f>
        <v>Per Sample</v>
      </c>
      <c r="E4099" s="82">
        <f>'SOW Units'!Q138</f>
        <v>0</v>
      </c>
      <c r="F4099" s="34">
        <f>'SOW Units'!G138</f>
        <v>36.450000000000003</v>
      </c>
      <c r="G4099" s="244">
        <f t="shared" si="912"/>
        <v>0</v>
      </c>
      <c r="H4099" s="85">
        <v>0</v>
      </c>
      <c r="I4099" s="360">
        <f t="shared" si="913"/>
        <v>0</v>
      </c>
      <c r="J4099" s="89">
        <v>0</v>
      </c>
      <c r="K4099" s="244">
        <f t="shared" si="900"/>
        <v>0</v>
      </c>
      <c r="L4099" s="93">
        <f t="shared" si="914"/>
        <v>0</v>
      </c>
      <c r="M4099" s="375">
        <f t="shared" si="915"/>
        <v>0</v>
      </c>
      <c r="N4099" s="225" t="b">
        <f t="shared" si="903"/>
        <v>0</v>
      </c>
      <c r="O4099" s="36"/>
      <c r="P4099" s="36"/>
      <c r="Q4099" s="36"/>
      <c r="R4099" s="36"/>
    </row>
    <row r="4100" spans="1:18" s="8" customFormat="1" ht="16.5" hidden="1" customHeight="1" x14ac:dyDescent="0.35">
      <c r="A4100" s="122" t="str">
        <f>'SOW Units'!B139</f>
        <v>9-17.</v>
      </c>
      <c r="B4100" s="542" t="str">
        <f>IF('SOW Units'!C139="","",'SOW Units'!C139)</f>
        <v>Soil, Organic Carbon, Total (EPA 9060 or Walkey-Black)</v>
      </c>
      <c r="C4100" s="543"/>
      <c r="D4100" s="57" t="str">
        <f>IF('SOW Units'!E139="","",'SOW Units'!E139)</f>
        <v>Per Sample</v>
      </c>
      <c r="E4100" s="82">
        <f>'SOW Units'!Q139</f>
        <v>0</v>
      </c>
      <c r="F4100" s="34">
        <f>'SOW Units'!G139</f>
        <v>46.2</v>
      </c>
      <c r="G4100" s="244">
        <f t="shared" si="912"/>
        <v>0</v>
      </c>
      <c r="H4100" s="85">
        <v>0</v>
      </c>
      <c r="I4100" s="360">
        <f t="shared" si="913"/>
        <v>0</v>
      </c>
      <c r="J4100" s="89">
        <v>0</v>
      </c>
      <c r="K4100" s="244">
        <f t="shared" si="900"/>
        <v>0</v>
      </c>
      <c r="L4100" s="93">
        <f t="shared" si="914"/>
        <v>0</v>
      </c>
      <c r="M4100" s="375">
        <f t="shared" si="915"/>
        <v>0</v>
      </c>
      <c r="N4100" s="225" t="b">
        <f t="shared" si="903"/>
        <v>0</v>
      </c>
      <c r="O4100" s="36"/>
      <c r="P4100" s="36"/>
      <c r="Q4100" s="36"/>
      <c r="R4100" s="36"/>
    </row>
    <row r="4101" spans="1:18" s="8" customFormat="1" ht="32.25" hidden="1" customHeight="1" x14ac:dyDescent="0.35">
      <c r="A4101" s="122" t="str">
        <f>'SOW Units'!B140</f>
        <v>9-18.</v>
      </c>
      <c r="B4101" s="542" t="str">
        <f>IF('SOW Units'!C140="","",'SOW Units'!C140)</f>
        <v>Soil, Dry Bulk Density (ASTM D1556-07, ASTM D2167-08, ASTM D2922-01, -04, -04e, -96e1 or ASTM D2937-10)</v>
      </c>
      <c r="C4101" s="543"/>
      <c r="D4101" s="57" t="str">
        <f>IF('SOW Units'!E140="","",'SOW Units'!E140)</f>
        <v>Per Sample</v>
      </c>
      <c r="E4101" s="82">
        <f>'SOW Units'!Q140</f>
        <v>0</v>
      </c>
      <c r="F4101" s="34">
        <f>'SOW Units'!G140</f>
        <v>73.5</v>
      </c>
      <c r="G4101" s="244">
        <f t="shared" si="912"/>
        <v>0</v>
      </c>
      <c r="H4101" s="85">
        <v>0</v>
      </c>
      <c r="I4101" s="360">
        <f t="shared" si="913"/>
        <v>0</v>
      </c>
      <c r="J4101" s="89">
        <v>0</v>
      </c>
      <c r="K4101" s="244">
        <f t="shared" si="900"/>
        <v>0</v>
      </c>
      <c r="L4101" s="93">
        <f t="shared" si="914"/>
        <v>0</v>
      </c>
      <c r="M4101" s="375">
        <f t="shared" si="915"/>
        <v>0</v>
      </c>
      <c r="N4101" s="225" t="b">
        <f t="shared" si="903"/>
        <v>0</v>
      </c>
      <c r="O4101" s="36"/>
      <c r="P4101" s="36"/>
      <c r="Q4101" s="36"/>
      <c r="R4101" s="36"/>
    </row>
    <row r="4102" spans="1:18" s="8" customFormat="1" ht="16.5" hidden="1" customHeight="1" x14ac:dyDescent="0.35">
      <c r="A4102" s="122" t="str">
        <f>'SOW Units'!B141</f>
        <v>9-19.</v>
      </c>
      <c r="B4102" s="542" t="str">
        <f>IF('SOW Units'!C141="","",'SOW Units'!C141)</f>
        <v>Soil, Moisture Content (ASTM D2216-10)</v>
      </c>
      <c r="C4102" s="543"/>
      <c r="D4102" s="57" t="str">
        <f>IF('SOW Units'!E141="","",'SOW Units'!E141)</f>
        <v>Per Sample</v>
      </c>
      <c r="E4102" s="82">
        <f>'SOW Units'!Q141</f>
        <v>0</v>
      </c>
      <c r="F4102" s="34">
        <f>'SOW Units'!G141</f>
        <v>10.5</v>
      </c>
      <c r="G4102" s="244">
        <f t="shared" si="912"/>
        <v>0</v>
      </c>
      <c r="H4102" s="85">
        <v>0</v>
      </c>
      <c r="I4102" s="360">
        <f t="shared" si="913"/>
        <v>0</v>
      </c>
      <c r="J4102" s="89">
        <v>0</v>
      </c>
      <c r="K4102" s="244">
        <f t="shared" ref="K4102:K4165" si="916">$F4102*J4102</f>
        <v>0</v>
      </c>
      <c r="L4102" s="93">
        <f t="shared" si="914"/>
        <v>0</v>
      </c>
      <c r="M4102" s="375">
        <f t="shared" si="915"/>
        <v>0</v>
      </c>
      <c r="N4102" s="225" t="b">
        <f t="shared" si="903"/>
        <v>0</v>
      </c>
      <c r="O4102" s="36"/>
      <c r="P4102" s="36"/>
      <c r="Q4102" s="36"/>
      <c r="R4102" s="36"/>
    </row>
    <row r="4103" spans="1:18" s="8" customFormat="1" ht="16.5" hidden="1" customHeight="1" x14ac:dyDescent="0.35">
      <c r="A4103" s="122" t="str">
        <f>'SOW Units'!B142</f>
        <v>9-20.</v>
      </c>
      <c r="B4103" s="542" t="str">
        <f>IF('SOW Units'!C142="","",'SOW Units'!C142)</f>
        <v>Soil, Texture, (See Gee 7 Bauder [1966])</v>
      </c>
      <c r="C4103" s="543"/>
      <c r="D4103" s="57" t="str">
        <f>IF('SOW Units'!E142="","",'SOW Units'!E142)</f>
        <v>Per Sample</v>
      </c>
      <c r="E4103" s="82">
        <f>'SOW Units'!Q142</f>
        <v>0</v>
      </c>
      <c r="F4103" s="34">
        <f>'SOW Units'!G142</f>
        <v>68.25</v>
      </c>
      <c r="G4103" s="244">
        <f t="shared" si="912"/>
        <v>0</v>
      </c>
      <c r="H4103" s="85">
        <v>0</v>
      </c>
      <c r="I4103" s="360">
        <f t="shared" si="913"/>
        <v>0</v>
      </c>
      <c r="J4103" s="89">
        <v>0</v>
      </c>
      <c r="K4103" s="244">
        <f t="shared" si="916"/>
        <v>0</v>
      </c>
      <c r="L4103" s="93">
        <f t="shared" si="914"/>
        <v>0</v>
      </c>
      <c r="M4103" s="375">
        <f t="shared" si="915"/>
        <v>0</v>
      </c>
      <c r="N4103" s="225" t="b">
        <f t="shared" si="903"/>
        <v>0</v>
      </c>
      <c r="O4103" s="36"/>
      <c r="P4103" s="36"/>
      <c r="Q4103" s="36"/>
      <c r="R4103" s="36"/>
    </row>
    <row r="4104" spans="1:18" s="8" customFormat="1" ht="32.25" hidden="1" customHeight="1" x14ac:dyDescent="0.35">
      <c r="A4104" s="122" t="str">
        <f>'SOW Units'!B143</f>
        <v>9-21.</v>
      </c>
      <c r="B4104" s="542" t="str">
        <f>IF('SOW Units'!C143="","",'SOW Units'!C143)</f>
        <v>Soil, GC/MS Full Scan, Alkanes, Isoalkanes, Cycloalkanes, Aromatics, Bicyclane, Sterane, and Terpane Biomarkers (ASTM D5739 High Resolution GC/MS)</v>
      </c>
      <c r="C4104" s="543"/>
      <c r="D4104" s="57" t="str">
        <f>IF('SOW Units'!E143="","",'SOW Units'!E143)</f>
        <v>Per Sample</v>
      </c>
      <c r="E4104" s="82">
        <f>'SOW Units'!Q143</f>
        <v>0</v>
      </c>
      <c r="F4104" s="34">
        <f>'SOW Units'!G143</f>
        <v>346.5</v>
      </c>
      <c r="G4104" s="244">
        <f t="shared" si="912"/>
        <v>0</v>
      </c>
      <c r="H4104" s="85">
        <v>0</v>
      </c>
      <c r="I4104" s="360">
        <f t="shared" si="913"/>
        <v>0</v>
      </c>
      <c r="J4104" s="89">
        <v>0</v>
      </c>
      <c r="K4104" s="244">
        <f t="shared" si="916"/>
        <v>0</v>
      </c>
      <c r="L4104" s="93">
        <f t="shared" si="914"/>
        <v>0</v>
      </c>
      <c r="M4104" s="375">
        <f t="shared" si="915"/>
        <v>0</v>
      </c>
      <c r="N4104" s="225" t="b">
        <f t="shared" si="903"/>
        <v>0</v>
      </c>
      <c r="O4104" s="36"/>
      <c r="P4104" s="36"/>
      <c r="Q4104" s="36"/>
      <c r="R4104" s="36"/>
    </row>
    <row r="4105" spans="1:18" s="8" customFormat="1" ht="32.25" hidden="1" customHeight="1" x14ac:dyDescent="0.35">
      <c r="A4105" s="122" t="str">
        <f>'SOW Units'!B144</f>
        <v>9-22.</v>
      </c>
      <c r="B4105" s="542" t="str">
        <f>IF('SOW Units'!C144="","",'SOW Units'!C144)</f>
        <v>Soil, Gasoline Hydrocarbon Composition, Gasoline PIANO (paraffins, isoparaffins, aromatics, naphthenes and olefins) (EPA 8260Mod, High Resolution GC/MS)</v>
      </c>
      <c r="C4105" s="543"/>
      <c r="D4105" s="57" t="str">
        <f>IF('SOW Units'!E144="","",'SOW Units'!E144)</f>
        <v>Per Sample</v>
      </c>
      <c r="E4105" s="82">
        <f>'SOW Units'!Q144</f>
        <v>0</v>
      </c>
      <c r="F4105" s="34">
        <f>'SOW Units'!G144</f>
        <v>346.5</v>
      </c>
      <c r="G4105" s="244">
        <f t="shared" si="912"/>
        <v>0</v>
      </c>
      <c r="H4105" s="85">
        <v>0</v>
      </c>
      <c r="I4105" s="360">
        <f t="shared" si="913"/>
        <v>0</v>
      </c>
      <c r="J4105" s="89">
        <v>0</v>
      </c>
      <c r="K4105" s="244">
        <f t="shared" si="916"/>
        <v>0</v>
      </c>
      <c r="L4105" s="93">
        <f t="shared" si="914"/>
        <v>0</v>
      </c>
      <c r="M4105" s="375">
        <f t="shared" si="915"/>
        <v>0</v>
      </c>
      <c r="N4105" s="225" t="b">
        <f t="shared" si="903"/>
        <v>0</v>
      </c>
      <c r="O4105" s="36"/>
      <c r="P4105" s="36"/>
      <c r="Q4105" s="36"/>
      <c r="R4105" s="36"/>
    </row>
    <row r="4106" spans="1:18" s="8" customFormat="1" ht="32.25" hidden="1" customHeight="1" x14ac:dyDescent="0.35">
      <c r="A4106" s="122" t="str">
        <f>'SOW Units'!B145</f>
        <v>9-23.</v>
      </c>
      <c r="B4106" s="542" t="str">
        <f>IF('SOW Units'!C145="","",'SOW Units'!C145)</f>
        <v>Soil, 5 Fuel Oxygenates, MTBE, DIPE, TAME, ETBE and TBA (EPA 8260Mod, High Resolution GC/MS)</v>
      </c>
      <c r="C4106" s="543"/>
      <c r="D4106" s="57" t="str">
        <f>IF('SOW Units'!E145="","",'SOW Units'!E145)</f>
        <v>Per Sample</v>
      </c>
      <c r="E4106" s="82">
        <f>'SOW Units'!Q145</f>
        <v>0</v>
      </c>
      <c r="F4106" s="34">
        <f>'SOW Units'!G145</f>
        <v>57.75</v>
      </c>
      <c r="G4106" s="244">
        <f t="shared" si="912"/>
        <v>0</v>
      </c>
      <c r="H4106" s="85">
        <v>0</v>
      </c>
      <c r="I4106" s="360">
        <f t="shared" si="913"/>
        <v>0</v>
      </c>
      <c r="J4106" s="89">
        <v>0</v>
      </c>
      <c r="K4106" s="244">
        <f t="shared" si="916"/>
        <v>0</v>
      </c>
      <c r="L4106" s="93">
        <f t="shared" si="914"/>
        <v>0</v>
      </c>
      <c r="M4106" s="375">
        <f t="shared" si="915"/>
        <v>0</v>
      </c>
      <c r="N4106" s="225" t="b">
        <f t="shared" si="903"/>
        <v>0</v>
      </c>
      <c r="O4106" s="36"/>
      <c r="P4106" s="36"/>
      <c r="Q4106" s="36"/>
      <c r="R4106" s="36"/>
    </row>
    <row r="4107" spans="1:18" s="8" customFormat="1" ht="16.5" hidden="1" customHeight="1" x14ac:dyDescent="0.35">
      <c r="A4107" s="122" t="str">
        <f>'SOW Units'!B146</f>
        <v>9-24.</v>
      </c>
      <c r="B4107" s="542" t="str">
        <f>IF('SOW Units'!C146="","",'SOW Units'!C146)</f>
        <v>Soil, C10-C40 Alkane Fingerprint, N-Alkanes and Isoalkanes (ASTM D3328 GC/MS)</v>
      </c>
      <c r="C4107" s="543"/>
      <c r="D4107" s="57" t="str">
        <f>IF('SOW Units'!E146="","",'SOW Units'!E146)</f>
        <v>Per Sample</v>
      </c>
      <c r="E4107" s="82">
        <f>'SOW Units'!Q146</f>
        <v>0</v>
      </c>
      <c r="F4107" s="34">
        <f>'SOW Units'!G146</f>
        <v>236.25</v>
      </c>
      <c r="G4107" s="244">
        <f t="shared" si="912"/>
        <v>0</v>
      </c>
      <c r="H4107" s="85">
        <v>0</v>
      </c>
      <c r="I4107" s="360">
        <f t="shared" si="913"/>
        <v>0</v>
      </c>
      <c r="J4107" s="89">
        <v>0</v>
      </c>
      <c r="K4107" s="244">
        <f t="shared" si="916"/>
        <v>0</v>
      </c>
      <c r="L4107" s="93">
        <f t="shared" si="914"/>
        <v>0</v>
      </c>
      <c r="M4107" s="375">
        <f t="shared" si="915"/>
        <v>0</v>
      </c>
      <c r="N4107" s="225" t="b">
        <f t="shared" si="903"/>
        <v>0</v>
      </c>
      <c r="O4107" s="36"/>
      <c r="P4107" s="36"/>
      <c r="Q4107" s="36"/>
      <c r="R4107" s="36"/>
    </row>
    <row r="4108" spans="1:18" s="8" customFormat="1" ht="17.25" hidden="1" customHeight="1" x14ac:dyDescent="0.35">
      <c r="A4108" s="253" t="str">
        <f>'SOW Units'!B147</f>
        <v>9.B.</v>
      </c>
      <c r="B4108" s="560" t="str">
        <f>IF('SOW Units'!C147="","",'SOW Units'!C147)</f>
        <v>WATER ANALYSIS</v>
      </c>
      <c r="C4108" s="561"/>
      <c r="D4108" s="206" t="str">
        <f>IF('SOW Units'!E147="","",'SOW Units'!E147)</f>
        <v/>
      </c>
      <c r="E4108" s="207"/>
      <c r="F4108" s="194"/>
      <c r="G4108" s="243"/>
      <c r="H4108" s="208"/>
      <c r="I4108" s="359"/>
      <c r="J4108" s="196"/>
      <c r="K4108" s="243"/>
      <c r="L4108" s="209"/>
      <c r="M4108" s="374"/>
      <c r="N4108" s="225" t="b">
        <f t="shared" si="903"/>
        <v>0</v>
      </c>
      <c r="O4108" s="36"/>
      <c r="P4108" s="36"/>
      <c r="Q4108" s="36"/>
      <c r="R4108" s="36"/>
    </row>
    <row r="4109" spans="1:18" s="8" customFormat="1" ht="16.5" hidden="1" customHeight="1" x14ac:dyDescent="0.35">
      <c r="A4109" s="122" t="str">
        <f>'SOW Units'!B148</f>
        <v>9-25.</v>
      </c>
      <c r="B4109" s="542" t="str">
        <f>IF('SOW Units'!C148="","",'SOW Units'!C148)</f>
        <v>Water, Gasoline/Kerosene Analytical Group-Table C of Ch. 62-780, F.A.C. (multiple methods)</v>
      </c>
      <c r="C4109" s="543"/>
      <c r="D4109" s="57" t="str">
        <f>IF('SOW Units'!E148="","",'SOW Units'!E148)</f>
        <v>Per Sample</v>
      </c>
      <c r="E4109" s="82">
        <f>'SOW Units'!Q148</f>
        <v>0</v>
      </c>
      <c r="F4109" s="34">
        <f>'SOW Units'!G148</f>
        <v>267.39999999999998</v>
      </c>
      <c r="G4109" s="244">
        <f t="shared" ref="G4109:G4157" si="917">$F4109*E4109</f>
        <v>0</v>
      </c>
      <c r="H4109" s="85">
        <v>0</v>
      </c>
      <c r="I4109" s="360">
        <f t="shared" ref="I4109:I4157" si="918">H4109*F4109</f>
        <v>0</v>
      </c>
      <c r="J4109" s="89">
        <v>0</v>
      </c>
      <c r="K4109" s="244">
        <f t="shared" si="916"/>
        <v>0</v>
      </c>
      <c r="L4109" s="93">
        <f t="shared" ref="L4109:L4157" si="919">E4109-H4109-J4109</f>
        <v>0</v>
      </c>
      <c r="M4109" s="375">
        <f t="shared" ref="M4109:M4157" si="920">G4109-I4109-K4109</f>
        <v>0</v>
      </c>
      <c r="N4109" s="225" t="b">
        <f t="shared" ref="N4109:N4171" si="921">IF(E4109&gt;0,TRUE,FALSE)</f>
        <v>0</v>
      </c>
      <c r="O4109" s="36"/>
      <c r="P4109" s="36"/>
      <c r="Q4109" s="36"/>
      <c r="R4109" s="36"/>
    </row>
    <row r="4110" spans="1:18" s="8" customFormat="1" ht="32.25" hidden="1" customHeight="1" x14ac:dyDescent="0.35">
      <c r="A4110" s="122" t="str">
        <f>'SOW Units'!B149</f>
        <v>9-26.</v>
      </c>
      <c r="B4110" s="542" t="str">
        <f>IF('SOW Units'!C149="","",'SOW Units'!C149)</f>
        <v>Water, Used Oil/Unknown Product Group-Table D of Ch. 62-780, F.A.C., except for non-Priority Pollutant Organics (multiple methods)</v>
      </c>
      <c r="C4110" s="543"/>
      <c r="D4110" s="57" t="str">
        <f>IF('SOW Units'!E149="","",'SOW Units'!E149)</f>
        <v>Per Sample</v>
      </c>
      <c r="E4110" s="82">
        <f>'SOW Units'!Q149</f>
        <v>0</v>
      </c>
      <c r="F4110" s="34">
        <f>'SOW Units'!G149</f>
        <v>457.25</v>
      </c>
      <c r="G4110" s="244">
        <f t="shared" si="917"/>
        <v>0</v>
      </c>
      <c r="H4110" s="85">
        <v>0</v>
      </c>
      <c r="I4110" s="360">
        <f t="shared" si="918"/>
        <v>0</v>
      </c>
      <c r="J4110" s="89">
        <v>0</v>
      </c>
      <c r="K4110" s="244">
        <f t="shared" si="916"/>
        <v>0</v>
      </c>
      <c r="L4110" s="93">
        <f t="shared" si="919"/>
        <v>0</v>
      </c>
      <c r="M4110" s="375">
        <f t="shared" si="920"/>
        <v>0</v>
      </c>
      <c r="N4110" s="225" t="b">
        <f t="shared" si="921"/>
        <v>0</v>
      </c>
      <c r="O4110" s="36"/>
      <c r="P4110" s="36"/>
      <c r="Q4110" s="36"/>
      <c r="R4110" s="36"/>
    </row>
    <row r="4111" spans="1:18" s="8" customFormat="1" ht="16.5" hidden="1" customHeight="1" x14ac:dyDescent="0.35">
      <c r="A4111" s="122" t="str">
        <f>'SOW Units'!B150</f>
        <v>9-27.</v>
      </c>
      <c r="B4111" s="542" t="str">
        <f>IF('SOW Units'!C150="","",'SOW Units'!C150)</f>
        <v>Water, BTEX + MTBE (EPA 602, EPA 624, EPA 8021 or EPA 8260)</v>
      </c>
      <c r="C4111" s="543"/>
      <c r="D4111" s="57" t="str">
        <f>IF('SOW Units'!E150="","",'SOW Units'!E150)</f>
        <v>Per Sample</v>
      </c>
      <c r="E4111" s="82">
        <f>'SOW Units'!Q150</f>
        <v>0</v>
      </c>
      <c r="F4111" s="34">
        <f>'SOW Units'!G150</f>
        <v>46.17</v>
      </c>
      <c r="G4111" s="244">
        <f t="shared" si="917"/>
        <v>0</v>
      </c>
      <c r="H4111" s="85">
        <v>0</v>
      </c>
      <c r="I4111" s="360">
        <f t="shared" si="918"/>
        <v>0</v>
      </c>
      <c r="J4111" s="89">
        <v>0</v>
      </c>
      <c r="K4111" s="244">
        <f t="shared" si="916"/>
        <v>0</v>
      </c>
      <c r="L4111" s="93">
        <f t="shared" si="919"/>
        <v>0</v>
      </c>
      <c r="M4111" s="375">
        <f t="shared" si="920"/>
        <v>0</v>
      </c>
      <c r="N4111" s="225" t="b">
        <f t="shared" si="921"/>
        <v>0</v>
      </c>
      <c r="O4111" s="36"/>
      <c r="P4111" s="36"/>
      <c r="Q4111" s="36"/>
      <c r="R4111" s="36"/>
    </row>
    <row r="4112" spans="1:18" s="8" customFormat="1" ht="16.5" hidden="1" customHeight="1" x14ac:dyDescent="0.35">
      <c r="A4112" s="122" t="str">
        <f>'SOW Units'!B151</f>
        <v>9-28.</v>
      </c>
      <c r="B4112" s="542" t="str">
        <f>IF('SOW Units'!C151="","",'SOW Units'!C151)</f>
        <v>Water, Volatile Organic Halocarbons, except EDB (EPA 8021 or EPA 8260)</v>
      </c>
      <c r="C4112" s="543"/>
      <c r="D4112" s="57" t="str">
        <f>IF('SOW Units'!E151="","",'SOW Units'!E151)</f>
        <v>Per Sample</v>
      </c>
      <c r="E4112" s="82">
        <f>'SOW Units'!Q151</f>
        <v>0</v>
      </c>
      <c r="F4112" s="34">
        <f>'SOW Units'!G151</f>
        <v>63</v>
      </c>
      <c r="G4112" s="244">
        <f t="shared" si="917"/>
        <v>0</v>
      </c>
      <c r="H4112" s="85">
        <v>0</v>
      </c>
      <c r="I4112" s="360">
        <f t="shared" si="918"/>
        <v>0</v>
      </c>
      <c r="J4112" s="89">
        <v>0</v>
      </c>
      <c r="K4112" s="244">
        <f t="shared" si="916"/>
        <v>0</v>
      </c>
      <c r="L4112" s="93">
        <f t="shared" si="919"/>
        <v>0</v>
      </c>
      <c r="M4112" s="375">
        <f t="shared" si="920"/>
        <v>0</v>
      </c>
      <c r="N4112" s="225" t="b">
        <f t="shared" si="921"/>
        <v>0</v>
      </c>
      <c r="O4112" s="36"/>
      <c r="P4112" s="36"/>
      <c r="Q4112" s="36"/>
      <c r="R4112" s="36"/>
    </row>
    <row r="4113" spans="1:18" s="8" customFormat="1" ht="16.5" hidden="1" customHeight="1" x14ac:dyDescent="0.35">
      <c r="A4113" s="122" t="str">
        <f>'SOW Units'!B152</f>
        <v>9-29.</v>
      </c>
      <c r="B4113" s="542" t="str">
        <f>IF('SOW Units'!C152="","",'SOW Units'!C152)</f>
        <v>Water, BTEX + MTBE + VOHs (EPA 601/602, EPA 624, EPA 6021 or EPA 8260)</v>
      </c>
      <c r="C4113" s="543"/>
      <c r="D4113" s="57" t="str">
        <f>IF('SOW Units'!E152="","",'SOW Units'!E152)</f>
        <v>Per Sample</v>
      </c>
      <c r="E4113" s="82">
        <f>'SOW Units'!Q152</f>
        <v>0</v>
      </c>
      <c r="F4113" s="34">
        <f>'SOW Units'!G152</f>
        <v>66.150000000000006</v>
      </c>
      <c r="G4113" s="244">
        <f t="shared" si="917"/>
        <v>0</v>
      </c>
      <c r="H4113" s="85">
        <v>0</v>
      </c>
      <c r="I4113" s="360">
        <f t="shared" si="918"/>
        <v>0</v>
      </c>
      <c r="J4113" s="89">
        <v>0</v>
      </c>
      <c r="K4113" s="244">
        <f t="shared" si="916"/>
        <v>0</v>
      </c>
      <c r="L4113" s="93">
        <f t="shared" si="919"/>
        <v>0</v>
      </c>
      <c r="M4113" s="375">
        <f t="shared" si="920"/>
        <v>0</v>
      </c>
      <c r="N4113" s="225" t="b">
        <f t="shared" si="921"/>
        <v>0</v>
      </c>
      <c r="O4113" s="36"/>
      <c r="P4113" s="36"/>
      <c r="Q4113" s="36"/>
      <c r="R4113" s="36"/>
    </row>
    <row r="4114" spans="1:18" s="8" customFormat="1" ht="32.25" hidden="1" customHeight="1" x14ac:dyDescent="0.35">
      <c r="A4114" s="122" t="str">
        <f>'SOW Units'!B153</f>
        <v>9-30.</v>
      </c>
      <c r="B4114" s="542" t="str">
        <f>IF('SOW Units'!C153="","",'SOW Units'!C153)</f>
        <v>Water, Polycyclic Aromatic Hydrocarbons, including 1-methylnaphthalene + 2-methylnaphthalene (EPA 610 [HPLC], EPA 625, EPA 8270 or EPA 8310)</v>
      </c>
      <c r="C4114" s="543"/>
      <c r="D4114" s="57" t="str">
        <f>IF('SOW Units'!E153="","",'SOW Units'!E153)</f>
        <v>Per Sample</v>
      </c>
      <c r="E4114" s="82">
        <f>'SOW Units'!Q153</f>
        <v>0</v>
      </c>
      <c r="F4114" s="34">
        <f>'SOW Units'!G153</f>
        <v>81.58</v>
      </c>
      <c r="G4114" s="244">
        <f t="shared" si="917"/>
        <v>0</v>
      </c>
      <c r="H4114" s="85">
        <v>0</v>
      </c>
      <c r="I4114" s="360">
        <f t="shared" si="918"/>
        <v>0</v>
      </c>
      <c r="J4114" s="89">
        <v>0</v>
      </c>
      <c r="K4114" s="244">
        <f t="shared" si="916"/>
        <v>0</v>
      </c>
      <c r="L4114" s="93">
        <f t="shared" si="919"/>
        <v>0</v>
      </c>
      <c r="M4114" s="375">
        <f t="shared" si="920"/>
        <v>0</v>
      </c>
      <c r="N4114" s="225" t="b">
        <f t="shared" si="921"/>
        <v>0</v>
      </c>
      <c r="O4114" s="36"/>
      <c r="P4114" s="36"/>
      <c r="Q4114" s="36"/>
      <c r="R4114" s="36"/>
    </row>
    <row r="4115" spans="1:18" s="8" customFormat="1" ht="16.5" hidden="1" customHeight="1" x14ac:dyDescent="0.35">
      <c r="A4115" s="122" t="str">
        <f>'SOW Units'!B154</f>
        <v>9-31.</v>
      </c>
      <c r="B4115" s="542" t="str">
        <f>IF('SOW Units'!C154="","",'SOW Units'!C154)</f>
        <v>Water, EDB [1,2-dibromoethane or ethylene dibromide] (EPA 504.1 or EPA 8011)</v>
      </c>
      <c r="C4115" s="543"/>
      <c r="D4115" s="57" t="str">
        <f>IF('SOW Units'!E154="","",'SOW Units'!E154)</f>
        <v>Per Sample</v>
      </c>
      <c r="E4115" s="82">
        <f>'SOW Units'!Q154</f>
        <v>0</v>
      </c>
      <c r="F4115" s="34">
        <f>'SOW Units'!G154</f>
        <v>40.950000000000003</v>
      </c>
      <c r="G4115" s="244">
        <f t="shared" si="917"/>
        <v>0</v>
      </c>
      <c r="H4115" s="85">
        <v>0</v>
      </c>
      <c r="I4115" s="360">
        <f t="shared" si="918"/>
        <v>0</v>
      </c>
      <c r="J4115" s="89">
        <v>0</v>
      </c>
      <c r="K4115" s="244">
        <f t="shared" si="916"/>
        <v>0</v>
      </c>
      <c r="L4115" s="93">
        <f t="shared" si="919"/>
        <v>0</v>
      </c>
      <c r="M4115" s="375">
        <f t="shared" si="920"/>
        <v>0</v>
      </c>
      <c r="N4115" s="225" t="b">
        <f t="shared" si="921"/>
        <v>0</v>
      </c>
      <c r="O4115" s="36"/>
      <c r="P4115" s="36"/>
      <c r="Q4115" s="36"/>
      <c r="R4115" s="36"/>
    </row>
    <row r="4116" spans="1:18" s="8" customFormat="1" ht="16.5" hidden="1" customHeight="1" x14ac:dyDescent="0.35">
      <c r="A4116" s="122" t="str">
        <f>'SOW Units'!B155</f>
        <v>9-31.a.</v>
      </c>
      <c r="B4116" s="542" t="str">
        <f>IF('SOW Units'!C155="","",'SOW Units'!C155)</f>
        <v>Water, EDB [1,2-dibromoethane or ethylene dibromide] (EPA 8260 SIM)</v>
      </c>
      <c r="C4116" s="543"/>
      <c r="D4116" s="57" t="str">
        <f>IF('SOW Units'!E155="","",'SOW Units'!E155)</f>
        <v>Per Sample</v>
      </c>
      <c r="E4116" s="82">
        <f>'SOW Units'!Q155</f>
        <v>0</v>
      </c>
      <c r="F4116" s="34">
        <f>'SOW Units'!G155</f>
        <v>45.36</v>
      </c>
      <c r="G4116" s="244">
        <f t="shared" si="917"/>
        <v>0</v>
      </c>
      <c r="H4116" s="85">
        <v>0</v>
      </c>
      <c r="I4116" s="360">
        <f t="shared" si="918"/>
        <v>0</v>
      </c>
      <c r="J4116" s="89">
        <v>0</v>
      </c>
      <c r="K4116" s="244">
        <f t="shared" si="916"/>
        <v>0</v>
      </c>
      <c r="L4116" s="93">
        <f t="shared" si="919"/>
        <v>0</v>
      </c>
      <c r="M4116" s="375">
        <f t="shared" si="920"/>
        <v>0</v>
      </c>
      <c r="N4116" s="225" t="b">
        <f t="shared" si="921"/>
        <v>0</v>
      </c>
      <c r="O4116" s="36"/>
      <c r="P4116" s="36"/>
      <c r="Q4116" s="36"/>
      <c r="R4116" s="36"/>
    </row>
    <row r="4117" spans="1:18" s="8" customFormat="1" ht="16.5" hidden="1" customHeight="1" x14ac:dyDescent="0.35">
      <c r="A4117" s="122" t="str">
        <f>'SOW Units'!B156</f>
        <v>9-32.</v>
      </c>
      <c r="B4117" s="542" t="str">
        <f>IF('SOW Units'!C156="","",'SOW Units'!C156)</f>
        <v>Water, Priority Pollutant Volatile Organics [for NPDES purposes only] (EPA 624)</v>
      </c>
      <c r="C4117" s="543"/>
      <c r="D4117" s="57" t="str">
        <f>IF('SOW Units'!E156="","",'SOW Units'!E156)</f>
        <v>Per Sample</v>
      </c>
      <c r="E4117" s="82">
        <f>'SOW Units'!Q156</f>
        <v>0</v>
      </c>
      <c r="F4117" s="34">
        <f>'SOW Units'!G156</f>
        <v>66.150000000000006</v>
      </c>
      <c r="G4117" s="244">
        <f t="shared" si="917"/>
        <v>0</v>
      </c>
      <c r="H4117" s="85">
        <v>0</v>
      </c>
      <c r="I4117" s="360">
        <f t="shared" si="918"/>
        <v>0</v>
      </c>
      <c r="J4117" s="89">
        <v>0</v>
      </c>
      <c r="K4117" s="244">
        <f t="shared" si="916"/>
        <v>0</v>
      </c>
      <c r="L4117" s="93">
        <f t="shared" si="919"/>
        <v>0</v>
      </c>
      <c r="M4117" s="375">
        <f t="shared" si="920"/>
        <v>0</v>
      </c>
      <c r="N4117" s="225" t="b">
        <f t="shared" si="921"/>
        <v>0</v>
      </c>
      <c r="O4117" s="36"/>
      <c r="P4117" s="36"/>
      <c r="Q4117" s="36"/>
      <c r="R4117" s="36"/>
    </row>
    <row r="4118" spans="1:18" s="8" customFormat="1" ht="16.5" hidden="1" customHeight="1" x14ac:dyDescent="0.35">
      <c r="A4118" s="122" t="str">
        <f>'SOW Units'!B157</f>
        <v>9-33.</v>
      </c>
      <c r="B4118" s="542" t="str">
        <f>IF('SOW Units'!C157="","",'SOW Units'!C157)</f>
        <v>Water, Priority Pollutant Volatile Organics (EPA 8260)</v>
      </c>
      <c r="C4118" s="543"/>
      <c r="D4118" s="57" t="str">
        <f>IF('SOW Units'!E157="","",'SOW Units'!E157)</f>
        <v>Per Sample</v>
      </c>
      <c r="E4118" s="82">
        <f>'SOW Units'!Q157</f>
        <v>0</v>
      </c>
      <c r="F4118" s="34">
        <f>'SOW Units'!G157</f>
        <v>74.87</v>
      </c>
      <c r="G4118" s="244">
        <f t="shared" si="917"/>
        <v>0</v>
      </c>
      <c r="H4118" s="85">
        <v>0</v>
      </c>
      <c r="I4118" s="360">
        <f t="shared" si="918"/>
        <v>0</v>
      </c>
      <c r="J4118" s="89">
        <v>0</v>
      </c>
      <c r="K4118" s="244">
        <f t="shared" si="916"/>
        <v>0</v>
      </c>
      <c r="L4118" s="93">
        <f t="shared" si="919"/>
        <v>0</v>
      </c>
      <c r="M4118" s="375">
        <f t="shared" si="920"/>
        <v>0</v>
      </c>
      <c r="N4118" s="225" t="b">
        <f t="shared" si="921"/>
        <v>0</v>
      </c>
      <c r="O4118" s="36"/>
      <c r="P4118" s="36"/>
      <c r="Q4118" s="36"/>
      <c r="R4118" s="36"/>
    </row>
    <row r="4119" spans="1:18" s="8" customFormat="1" ht="32.25" hidden="1" customHeight="1" x14ac:dyDescent="0.35">
      <c r="A4119" s="122" t="str">
        <f>'SOW Units'!B158</f>
        <v>9-34.</v>
      </c>
      <c r="B4119" s="542" t="str">
        <f>IF('SOW Units'!C158="","",'SOW Units'!C158)</f>
        <v>Water, Priority Pollutant Extractable Organics-Base Neutral and Acid Extractables [for NPDES purposes only] (EPA 625 list [e.g., EPA 608 + EPA 625])</v>
      </c>
      <c r="C4119" s="543"/>
      <c r="D4119" s="57" t="str">
        <f>IF('SOW Units'!E158="","",'SOW Units'!E158)</f>
        <v>Per Sample</v>
      </c>
      <c r="E4119" s="82">
        <f>'SOW Units'!Q158</f>
        <v>0</v>
      </c>
      <c r="F4119" s="34">
        <f>'SOW Units'!G158</f>
        <v>141.75</v>
      </c>
      <c r="G4119" s="244">
        <f t="shared" si="917"/>
        <v>0</v>
      </c>
      <c r="H4119" s="85">
        <v>0</v>
      </c>
      <c r="I4119" s="360">
        <f t="shared" si="918"/>
        <v>0</v>
      </c>
      <c r="J4119" s="89">
        <v>0</v>
      </c>
      <c r="K4119" s="244">
        <f t="shared" si="916"/>
        <v>0</v>
      </c>
      <c r="L4119" s="93">
        <f t="shared" si="919"/>
        <v>0</v>
      </c>
      <c r="M4119" s="375">
        <f t="shared" si="920"/>
        <v>0</v>
      </c>
      <c r="N4119" s="225" t="b">
        <f t="shared" si="921"/>
        <v>0</v>
      </c>
      <c r="O4119" s="36"/>
      <c r="P4119" s="36"/>
      <c r="Q4119" s="36"/>
      <c r="R4119" s="36"/>
    </row>
    <row r="4120" spans="1:18" s="8" customFormat="1" ht="32.25" hidden="1" customHeight="1" x14ac:dyDescent="0.35">
      <c r="A4120" s="122" t="str">
        <f>'SOW Units'!B159</f>
        <v>9-35.</v>
      </c>
      <c r="B4120" s="542" t="str">
        <f>IF('SOW Units'!C159="","",'SOW Units'!C159)</f>
        <v>Water, Priority Pollutant Extractable Organics-Base Neutral and Acid Extractables (EPA 8270 list [e.g., EPA 8081/8082 + EPA 8270 or EPA 608 + EPA 8270)</v>
      </c>
      <c r="C4120" s="543"/>
      <c r="D4120" s="57" t="str">
        <f>IF('SOW Units'!E159="","",'SOW Units'!E159)</f>
        <v>Per Sample</v>
      </c>
      <c r="E4120" s="82">
        <f>'SOW Units'!Q159</f>
        <v>0</v>
      </c>
      <c r="F4120" s="34">
        <f>'SOW Units'!G159</f>
        <v>141.75</v>
      </c>
      <c r="G4120" s="244">
        <f t="shared" si="917"/>
        <v>0</v>
      </c>
      <c r="H4120" s="85">
        <v>0</v>
      </c>
      <c r="I4120" s="360">
        <f t="shared" si="918"/>
        <v>0</v>
      </c>
      <c r="J4120" s="89">
        <v>0</v>
      </c>
      <c r="K4120" s="244">
        <f t="shared" si="916"/>
        <v>0</v>
      </c>
      <c r="L4120" s="93">
        <f t="shared" si="919"/>
        <v>0</v>
      </c>
      <c r="M4120" s="375">
        <f t="shared" si="920"/>
        <v>0</v>
      </c>
      <c r="N4120" s="225" t="b">
        <f t="shared" si="921"/>
        <v>0</v>
      </c>
      <c r="O4120" s="36"/>
      <c r="P4120" s="36"/>
      <c r="Q4120" s="36"/>
      <c r="R4120" s="36"/>
    </row>
    <row r="4121" spans="1:18" s="8" customFormat="1" ht="16.5" hidden="1" customHeight="1" x14ac:dyDescent="0.35">
      <c r="A4121" s="122" t="str">
        <f>'SOW Units'!B160</f>
        <v>9-36.</v>
      </c>
      <c r="B4121" s="542" t="str">
        <f>IF('SOW Units'!C160="","",'SOW Units'!C160)</f>
        <v>Water, Total Recoverable Petroleum Hydrocarbons (FL-PRO)</v>
      </c>
      <c r="C4121" s="543"/>
      <c r="D4121" s="57" t="str">
        <f>IF('SOW Units'!E160="","",'SOW Units'!E160)</f>
        <v>Per Sample</v>
      </c>
      <c r="E4121" s="82">
        <f>'SOW Units'!Q160</f>
        <v>0</v>
      </c>
      <c r="F4121" s="34">
        <f>'SOW Units'!G160</f>
        <v>54.69</v>
      </c>
      <c r="G4121" s="244">
        <f t="shared" si="917"/>
        <v>0</v>
      </c>
      <c r="H4121" s="85">
        <v>0</v>
      </c>
      <c r="I4121" s="360">
        <f t="shared" si="918"/>
        <v>0</v>
      </c>
      <c r="J4121" s="89">
        <v>0</v>
      </c>
      <c r="K4121" s="244">
        <f t="shared" si="916"/>
        <v>0</v>
      </c>
      <c r="L4121" s="93">
        <f t="shared" si="919"/>
        <v>0</v>
      </c>
      <c r="M4121" s="375">
        <f t="shared" si="920"/>
        <v>0</v>
      </c>
      <c r="N4121" s="225" t="b">
        <f t="shared" si="921"/>
        <v>0</v>
      </c>
      <c r="O4121" s="36"/>
      <c r="P4121" s="36"/>
      <c r="Q4121" s="36"/>
      <c r="R4121" s="36"/>
    </row>
    <row r="4122" spans="1:18" s="8" customFormat="1" ht="16.5" hidden="1" customHeight="1" x14ac:dyDescent="0.35">
      <c r="A4122" s="122" t="str">
        <f>'SOW Units'!B161</f>
        <v>9-37.</v>
      </c>
      <c r="B4122" s="542" t="str">
        <f>IF('SOW Units'!C161="","",'SOW Units'!C161)</f>
        <v>Water, PCBs [or Aroclors] (EPA 608 or EPA 8082)</v>
      </c>
      <c r="C4122" s="543"/>
      <c r="D4122" s="57" t="str">
        <f>IF('SOW Units'!E161="","",'SOW Units'!E161)</f>
        <v>Per Sample</v>
      </c>
      <c r="E4122" s="82">
        <f>'SOW Units'!Q161</f>
        <v>0</v>
      </c>
      <c r="F4122" s="34">
        <f>'SOW Units'!G161</f>
        <v>47.25</v>
      </c>
      <c r="G4122" s="244">
        <f t="shared" si="917"/>
        <v>0</v>
      </c>
      <c r="H4122" s="85">
        <v>0</v>
      </c>
      <c r="I4122" s="360">
        <f t="shared" si="918"/>
        <v>0</v>
      </c>
      <c r="J4122" s="89">
        <v>0</v>
      </c>
      <c r="K4122" s="244">
        <f t="shared" si="916"/>
        <v>0</v>
      </c>
      <c r="L4122" s="93">
        <f t="shared" si="919"/>
        <v>0</v>
      </c>
      <c r="M4122" s="375">
        <f t="shared" si="920"/>
        <v>0</v>
      </c>
      <c r="N4122" s="225" t="b">
        <f t="shared" si="921"/>
        <v>0</v>
      </c>
      <c r="O4122" s="36"/>
      <c r="P4122" s="36"/>
      <c r="Q4122" s="36"/>
      <c r="R4122" s="36"/>
    </row>
    <row r="4123" spans="1:18" s="8" customFormat="1" ht="16.5" hidden="1" customHeight="1" x14ac:dyDescent="0.35">
      <c r="A4123" s="122" t="str">
        <f>'SOW Units'!B162</f>
        <v>9-38.</v>
      </c>
      <c r="B4123" s="542" t="str">
        <f>IF('SOW Units'!C162="","",'SOW Units'!C162)</f>
        <v>Water, Arsenic, Total (EPA 200.7, EPA 200.8, EPA 6010 or EPA 6020)</v>
      </c>
      <c r="C4123" s="543"/>
      <c r="D4123" s="57" t="str">
        <f>IF('SOW Units'!E162="","",'SOW Units'!E162)</f>
        <v>Per Sample</v>
      </c>
      <c r="E4123" s="82">
        <f>'SOW Units'!Q162</f>
        <v>0</v>
      </c>
      <c r="F4123" s="34">
        <f>'SOW Units'!G162</f>
        <v>11.57</v>
      </c>
      <c r="G4123" s="244">
        <f t="shared" si="917"/>
        <v>0</v>
      </c>
      <c r="H4123" s="85">
        <v>0</v>
      </c>
      <c r="I4123" s="360">
        <f t="shared" si="918"/>
        <v>0</v>
      </c>
      <c r="J4123" s="89">
        <v>0</v>
      </c>
      <c r="K4123" s="244">
        <f t="shared" si="916"/>
        <v>0</v>
      </c>
      <c r="L4123" s="93">
        <f t="shared" si="919"/>
        <v>0</v>
      </c>
      <c r="M4123" s="375">
        <f t="shared" si="920"/>
        <v>0</v>
      </c>
      <c r="N4123" s="225" t="b">
        <f t="shared" si="921"/>
        <v>0</v>
      </c>
      <c r="O4123" s="36"/>
      <c r="P4123" s="36"/>
      <c r="Q4123" s="36"/>
      <c r="R4123" s="36"/>
    </row>
    <row r="4124" spans="1:18" s="8" customFormat="1" ht="16.5" hidden="1" customHeight="1" x14ac:dyDescent="0.35">
      <c r="A4124" s="122" t="str">
        <f>'SOW Units'!B163</f>
        <v>9-39.</v>
      </c>
      <c r="B4124" s="542" t="str">
        <f>IF('SOW Units'!C163="","",'SOW Units'!C163)</f>
        <v>Water, Cadmium, Total (EPA 200.7, EPA 200.8, EPA 6010 or EPA 6020)</v>
      </c>
      <c r="C4124" s="543"/>
      <c r="D4124" s="57" t="str">
        <f>IF('SOW Units'!E163="","",'SOW Units'!E163)</f>
        <v>Per Sample</v>
      </c>
      <c r="E4124" s="82">
        <f>'SOW Units'!Q163</f>
        <v>0</v>
      </c>
      <c r="F4124" s="34">
        <f>'SOW Units'!G163</f>
        <v>10.5</v>
      </c>
      <c r="G4124" s="244">
        <f t="shared" si="917"/>
        <v>0</v>
      </c>
      <c r="H4124" s="85">
        <v>0</v>
      </c>
      <c r="I4124" s="360">
        <f t="shared" si="918"/>
        <v>0</v>
      </c>
      <c r="J4124" s="89">
        <v>0</v>
      </c>
      <c r="K4124" s="244">
        <f t="shared" si="916"/>
        <v>0</v>
      </c>
      <c r="L4124" s="93">
        <f t="shared" si="919"/>
        <v>0</v>
      </c>
      <c r="M4124" s="375">
        <f t="shared" si="920"/>
        <v>0</v>
      </c>
      <c r="N4124" s="225" t="b">
        <f t="shared" si="921"/>
        <v>0</v>
      </c>
      <c r="O4124" s="36"/>
      <c r="P4124" s="36"/>
      <c r="Q4124" s="36"/>
      <c r="R4124" s="36"/>
    </row>
    <row r="4125" spans="1:18" s="8" customFormat="1" ht="16.5" hidden="1" customHeight="1" x14ac:dyDescent="0.35">
      <c r="A4125" s="122" t="str">
        <f>'SOW Units'!B164</f>
        <v>9-40.</v>
      </c>
      <c r="B4125" s="542" t="str">
        <f>IF('SOW Units'!C164="","",'SOW Units'!C164)</f>
        <v>Water, Chromium, Total (EPA 200.7, EPA 200.8, EPA 6010 or EPA 6020)</v>
      </c>
      <c r="C4125" s="543"/>
      <c r="D4125" s="57" t="str">
        <f>IF('SOW Units'!E164="","",'SOW Units'!E164)</f>
        <v>Per Sample</v>
      </c>
      <c r="E4125" s="82">
        <f>'SOW Units'!Q164</f>
        <v>0</v>
      </c>
      <c r="F4125" s="34">
        <f>'SOW Units'!G164</f>
        <v>10.5</v>
      </c>
      <c r="G4125" s="244">
        <f t="shared" si="917"/>
        <v>0</v>
      </c>
      <c r="H4125" s="85">
        <v>0</v>
      </c>
      <c r="I4125" s="360">
        <f t="shared" si="918"/>
        <v>0</v>
      </c>
      <c r="J4125" s="89">
        <v>0</v>
      </c>
      <c r="K4125" s="244">
        <f t="shared" si="916"/>
        <v>0</v>
      </c>
      <c r="L4125" s="93">
        <f t="shared" si="919"/>
        <v>0</v>
      </c>
      <c r="M4125" s="375">
        <f t="shared" si="920"/>
        <v>0</v>
      </c>
      <c r="N4125" s="225" t="b">
        <f t="shared" si="921"/>
        <v>0</v>
      </c>
      <c r="O4125" s="36"/>
      <c r="P4125" s="36"/>
      <c r="Q4125" s="36"/>
      <c r="R4125" s="36"/>
    </row>
    <row r="4126" spans="1:18" s="8" customFormat="1" ht="16.5" hidden="1" customHeight="1" x14ac:dyDescent="0.35">
      <c r="A4126" s="122" t="str">
        <f>'SOW Units'!B165</f>
        <v>9-41.</v>
      </c>
      <c r="B4126" s="542" t="str">
        <f>IF('SOW Units'!C165="","",'SOW Units'!C165)</f>
        <v>Water, Lead, Total (EPA 200.7, EPA 200.8, EPA 6010 or EPA 6020)</v>
      </c>
      <c r="C4126" s="543"/>
      <c r="D4126" s="57" t="str">
        <f>IF('SOW Units'!E165="","",'SOW Units'!E165)</f>
        <v>Per Sample</v>
      </c>
      <c r="E4126" s="82">
        <f>'SOW Units'!Q165</f>
        <v>0</v>
      </c>
      <c r="F4126" s="34">
        <f>'SOW Units'!G165</f>
        <v>11.57</v>
      </c>
      <c r="G4126" s="244">
        <f t="shared" si="917"/>
        <v>0</v>
      </c>
      <c r="H4126" s="85">
        <v>0</v>
      </c>
      <c r="I4126" s="360">
        <f t="shared" si="918"/>
        <v>0</v>
      </c>
      <c r="J4126" s="89">
        <v>0</v>
      </c>
      <c r="K4126" s="244">
        <f t="shared" si="916"/>
        <v>0</v>
      </c>
      <c r="L4126" s="93">
        <f t="shared" si="919"/>
        <v>0</v>
      </c>
      <c r="M4126" s="375">
        <f t="shared" si="920"/>
        <v>0</v>
      </c>
      <c r="N4126" s="225" t="b">
        <f t="shared" si="921"/>
        <v>0</v>
      </c>
      <c r="O4126" s="36"/>
      <c r="P4126" s="36"/>
      <c r="Q4126" s="36"/>
      <c r="R4126" s="36"/>
    </row>
    <row r="4127" spans="1:18" s="8" customFormat="1" ht="32.25" hidden="1" customHeight="1" x14ac:dyDescent="0.35">
      <c r="A4127" s="122" t="str">
        <f>'SOW Units'!B166</f>
        <v>9-41.a.</v>
      </c>
      <c r="B4127" s="542" t="str">
        <f>IF('SOW Units'!C166="","",'SOW Units'!C166)</f>
        <v>Water, Dissolved Lead (includes filter appropriate to sample method - EPA 200.7, 200.9, 6010B, or 7380)</v>
      </c>
      <c r="C4127" s="543"/>
      <c r="D4127" s="57" t="str">
        <f>IF('SOW Units'!E166="","",'SOW Units'!E166)</f>
        <v>Per Sample</v>
      </c>
      <c r="E4127" s="82">
        <f>'SOW Units'!Q166</f>
        <v>0</v>
      </c>
      <c r="F4127" s="34">
        <f>'SOW Units'!G166</f>
        <v>28.93</v>
      </c>
      <c r="G4127" s="244">
        <f t="shared" si="917"/>
        <v>0</v>
      </c>
      <c r="H4127" s="85">
        <v>0</v>
      </c>
      <c r="I4127" s="360">
        <f t="shared" si="918"/>
        <v>0</v>
      </c>
      <c r="J4127" s="89">
        <v>0</v>
      </c>
      <c r="K4127" s="244">
        <f t="shared" si="916"/>
        <v>0</v>
      </c>
      <c r="L4127" s="93">
        <f t="shared" si="919"/>
        <v>0</v>
      </c>
      <c r="M4127" s="375">
        <f t="shared" si="920"/>
        <v>0</v>
      </c>
      <c r="N4127" s="225" t="b">
        <f t="shared" si="921"/>
        <v>0</v>
      </c>
      <c r="O4127" s="36"/>
      <c r="P4127" s="36"/>
      <c r="Q4127" s="36"/>
      <c r="R4127" s="36"/>
    </row>
    <row r="4128" spans="1:18" s="8" customFormat="1" ht="16.5" hidden="1" customHeight="1" x14ac:dyDescent="0.35">
      <c r="A4128" s="122" t="str">
        <f>'SOW Units'!B167</f>
        <v>9-42.</v>
      </c>
      <c r="B4128" s="542" t="str">
        <f>IF('SOW Units'!C167="","",'SOW Units'!C167)</f>
        <v>Water, Mercury, Total (EPA 245.1, EPA 6020 or EPA 7470)</v>
      </c>
      <c r="C4128" s="543"/>
      <c r="D4128" s="57" t="str">
        <f>IF('SOW Units'!E167="","",'SOW Units'!E167)</f>
        <v>Per Sample</v>
      </c>
      <c r="E4128" s="82">
        <f>'SOW Units'!Q167</f>
        <v>0</v>
      </c>
      <c r="F4128" s="34">
        <f>'SOW Units'!G167</f>
        <v>17.850000000000001</v>
      </c>
      <c r="G4128" s="244">
        <f t="shared" si="917"/>
        <v>0</v>
      </c>
      <c r="H4128" s="85">
        <v>0</v>
      </c>
      <c r="I4128" s="360">
        <f t="shared" si="918"/>
        <v>0</v>
      </c>
      <c r="J4128" s="89">
        <v>0</v>
      </c>
      <c r="K4128" s="244">
        <f t="shared" si="916"/>
        <v>0</v>
      </c>
      <c r="L4128" s="93">
        <f t="shared" si="919"/>
        <v>0</v>
      </c>
      <c r="M4128" s="375">
        <f t="shared" si="920"/>
        <v>0</v>
      </c>
      <c r="N4128" s="225" t="b">
        <f t="shared" si="921"/>
        <v>0</v>
      </c>
      <c r="O4128" s="36"/>
      <c r="P4128" s="36"/>
      <c r="Q4128" s="36"/>
      <c r="R4128" s="36"/>
    </row>
    <row r="4129" spans="1:18" s="8" customFormat="1" ht="16.5" hidden="1" customHeight="1" x14ac:dyDescent="0.35">
      <c r="A4129" s="122" t="str">
        <f>'SOW Units'!B168</f>
        <v>9-43.</v>
      </c>
      <c r="B4129" s="542" t="str">
        <f>IF('SOW Units'!C168="","",'SOW Units'!C168)</f>
        <v>Water, Calcium, Total (EPA 200.7, EPA 6010 or EPA 6020)</v>
      </c>
      <c r="C4129" s="543"/>
      <c r="D4129" s="57" t="str">
        <f>IF('SOW Units'!E168="","",'SOW Units'!E168)</f>
        <v>Per Sample</v>
      </c>
      <c r="E4129" s="82">
        <f>'SOW Units'!Q168</f>
        <v>0</v>
      </c>
      <c r="F4129" s="34">
        <f>'SOW Units'!G168</f>
        <v>10.5</v>
      </c>
      <c r="G4129" s="244">
        <f t="shared" si="917"/>
        <v>0</v>
      </c>
      <c r="H4129" s="85">
        <v>0</v>
      </c>
      <c r="I4129" s="360">
        <f t="shared" si="918"/>
        <v>0</v>
      </c>
      <c r="J4129" s="89">
        <v>0</v>
      </c>
      <c r="K4129" s="244">
        <f t="shared" si="916"/>
        <v>0</v>
      </c>
      <c r="L4129" s="93">
        <f t="shared" si="919"/>
        <v>0</v>
      </c>
      <c r="M4129" s="375">
        <f t="shared" si="920"/>
        <v>0</v>
      </c>
      <c r="N4129" s="225" t="b">
        <f t="shared" si="921"/>
        <v>0</v>
      </c>
      <c r="O4129" s="36"/>
      <c r="P4129" s="36"/>
      <c r="Q4129" s="36"/>
      <c r="R4129" s="36"/>
    </row>
    <row r="4130" spans="1:18" s="8" customFormat="1" ht="16.5" hidden="1" customHeight="1" x14ac:dyDescent="0.35">
      <c r="A4130" s="122" t="str">
        <f>'SOW Units'!B169</f>
        <v>9-44.</v>
      </c>
      <c r="B4130" s="542" t="str">
        <f>IF('SOW Units'!C169="","",'SOW Units'!C169)</f>
        <v>Water, Iron, Total (EPA 200.7, EPA 6010 or EPA 6020)</v>
      </c>
      <c r="C4130" s="543"/>
      <c r="D4130" s="57" t="str">
        <f>IF('SOW Units'!E169="","",'SOW Units'!E169)</f>
        <v>Per Sample</v>
      </c>
      <c r="E4130" s="82">
        <f>'SOW Units'!Q169</f>
        <v>0</v>
      </c>
      <c r="F4130" s="34">
        <f>'SOW Units'!G169</f>
        <v>11.57</v>
      </c>
      <c r="G4130" s="244">
        <f t="shared" si="917"/>
        <v>0</v>
      </c>
      <c r="H4130" s="85">
        <v>0</v>
      </c>
      <c r="I4130" s="360">
        <f t="shared" si="918"/>
        <v>0</v>
      </c>
      <c r="J4130" s="89">
        <v>0</v>
      </c>
      <c r="K4130" s="244">
        <f t="shared" si="916"/>
        <v>0</v>
      </c>
      <c r="L4130" s="93">
        <f t="shared" si="919"/>
        <v>0</v>
      </c>
      <c r="M4130" s="375">
        <f t="shared" si="920"/>
        <v>0</v>
      </c>
      <c r="N4130" s="225" t="b">
        <f t="shared" si="921"/>
        <v>0</v>
      </c>
      <c r="O4130" s="36"/>
      <c r="P4130" s="36"/>
      <c r="Q4130" s="36"/>
      <c r="R4130" s="36"/>
    </row>
    <row r="4131" spans="1:18" s="8" customFormat="1" ht="32.25" hidden="1" customHeight="1" x14ac:dyDescent="0.35">
      <c r="A4131" s="122" t="str">
        <f>'SOW Units'!B170</f>
        <v>9-44.a.</v>
      </c>
      <c r="B4131" s="542" t="str">
        <f>IF('SOW Units'!C170="","",'SOW Units'!C170)</f>
        <v>Water, Dissolved Iron (includes filter appropriate to sample method - EPA 200.7, 200.9, 6010B, or 7380)</v>
      </c>
      <c r="C4131" s="543"/>
      <c r="D4131" s="57" t="str">
        <f>IF('SOW Units'!E170="","",'SOW Units'!E170)</f>
        <v>Per Sample</v>
      </c>
      <c r="E4131" s="82">
        <f>'SOW Units'!Q170</f>
        <v>0</v>
      </c>
      <c r="F4131" s="34">
        <f>'SOW Units'!G170</f>
        <v>26.25</v>
      </c>
      <c r="G4131" s="244">
        <f t="shared" si="917"/>
        <v>0</v>
      </c>
      <c r="H4131" s="85">
        <v>0</v>
      </c>
      <c r="I4131" s="360">
        <f t="shared" si="918"/>
        <v>0</v>
      </c>
      <c r="J4131" s="89">
        <v>0</v>
      </c>
      <c r="K4131" s="244">
        <f t="shared" si="916"/>
        <v>0</v>
      </c>
      <c r="L4131" s="93">
        <f t="shared" si="919"/>
        <v>0</v>
      </c>
      <c r="M4131" s="375">
        <f t="shared" si="920"/>
        <v>0</v>
      </c>
      <c r="N4131" s="225" t="b">
        <f t="shared" si="921"/>
        <v>0</v>
      </c>
      <c r="O4131" s="36"/>
      <c r="P4131" s="36"/>
      <c r="Q4131" s="36"/>
      <c r="R4131" s="36"/>
    </row>
    <row r="4132" spans="1:18" s="8" customFormat="1" ht="16.5" hidden="1" customHeight="1" x14ac:dyDescent="0.35">
      <c r="A4132" s="122" t="str">
        <f>'SOW Units'!B171</f>
        <v>9-45.</v>
      </c>
      <c r="B4132" s="542" t="str">
        <f>IF('SOW Units'!C171="","",'SOW Units'!C171)</f>
        <v>Water, Magnesium, Total (EPA 200.7, EPA 6010 or EPA 6020)</v>
      </c>
      <c r="C4132" s="543"/>
      <c r="D4132" s="57" t="str">
        <f>IF('SOW Units'!E171="","",'SOW Units'!E171)</f>
        <v>Per Sample</v>
      </c>
      <c r="E4132" s="82">
        <f>'SOW Units'!Q171</f>
        <v>0</v>
      </c>
      <c r="F4132" s="34">
        <f>'SOW Units'!G171</f>
        <v>10.5</v>
      </c>
      <c r="G4132" s="244">
        <f t="shared" si="917"/>
        <v>0</v>
      </c>
      <c r="H4132" s="85">
        <v>0</v>
      </c>
      <c r="I4132" s="360">
        <f t="shared" si="918"/>
        <v>0</v>
      </c>
      <c r="J4132" s="89">
        <v>0</v>
      </c>
      <c r="K4132" s="244">
        <f t="shared" si="916"/>
        <v>0</v>
      </c>
      <c r="L4132" s="93">
        <f t="shared" si="919"/>
        <v>0</v>
      </c>
      <c r="M4132" s="375">
        <f t="shared" si="920"/>
        <v>0</v>
      </c>
      <c r="N4132" s="225" t="b">
        <f t="shared" si="921"/>
        <v>0</v>
      </c>
      <c r="O4132" s="36"/>
      <c r="P4132" s="36"/>
      <c r="Q4132" s="36"/>
      <c r="R4132" s="36"/>
    </row>
    <row r="4133" spans="1:18" s="8" customFormat="1" ht="16.5" hidden="1" customHeight="1" x14ac:dyDescent="0.35">
      <c r="A4133" s="122" t="str">
        <f>'SOW Units'!B172</f>
        <v>9-46.</v>
      </c>
      <c r="B4133" s="542" t="str">
        <f>IF('SOW Units'!C172="","",'SOW Units'!C172)</f>
        <v>Water, Manganese, Total (EPA 200.7, EPA 200.8, EPA 6010 or EPA 6020)</v>
      </c>
      <c r="C4133" s="543"/>
      <c r="D4133" s="57" t="str">
        <f>IF('SOW Units'!E172="","",'SOW Units'!E172)</f>
        <v>Per Sample</v>
      </c>
      <c r="E4133" s="82">
        <f>'SOW Units'!Q172</f>
        <v>0</v>
      </c>
      <c r="F4133" s="34">
        <f>'SOW Units'!G172</f>
        <v>10.5</v>
      </c>
      <c r="G4133" s="244">
        <f t="shared" si="917"/>
        <v>0</v>
      </c>
      <c r="H4133" s="85">
        <v>0</v>
      </c>
      <c r="I4133" s="360">
        <f t="shared" si="918"/>
        <v>0</v>
      </c>
      <c r="J4133" s="89">
        <v>0</v>
      </c>
      <c r="K4133" s="244">
        <f t="shared" si="916"/>
        <v>0</v>
      </c>
      <c r="L4133" s="93">
        <f t="shared" si="919"/>
        <v>0</v>
      </c>
      <c r="M4133" s="375">
        <f t="shared" si="920"/>
        <v>0</v>
      </c>
      <c r="N4133" s="225" t="b">
        <f t="shared" si="921"/>
        <v>0</v>
      </c>
      <c r="O4133" s="36"/>
      <c r="P4133" s="36"/>
      <c r="Q4133" s="36"/>
      <c r="R4133" s="36"/>
    </row>
    <row r="4134" spans="1:18" s="9" customFormat="1" ht="16.5" hidden="1" customHeight="1" x14ac:dyDescent="0.35">
      <c r="A4134" s="122" t="str">
        <f>'SOW Units'!B173</f>
        <v>9-47.</v>
      </c>
      <c r="B4134" s="542" t="str">
        <f>IF('SOW Units'!C173="","",'SOW Units'!C173)</f>
        <v>Water, Potassium, Total (EPA 200.7, EPA 6010 or EPA 6020)</v>
      </c>
      <c r="C4134" s="543"/>
      <c r="D4134" s="57" t="str">
        <f>IF('SOW Units'!E173="","",'SOW Units'!E173)</f>
        <v>Per Sample</v>
      </c>
      <c r="E4134" s="82">
        <f>'SOW Units'!Q173</f>
        <v>0</v>
      </c>
      <c r="F4134" s="34">
        <f>'SOW Units'!G173</f>
        <v>10.5</v>
      </c>
      <c r="G4134" s="244">
        <f t="shared" si="917"/>
        <v>0</v>
      </c>
      <c r="H4134" s="85">
        <v>0</v>
      </c>
      <c r="I4134" s="360">
        <f t="shared" si="918"/>
        <v>0</v>
      </c>
      <c r="J4134" s="89">
        <v>0</v>
      </c>
      <c r="K4134" s="244">
        <f t="shared" si="916"/>
        <v>0</v>
      </c>
      <c r="L4134" s="93">
        <f t="shared" si="919"/>
        <v>0</v>
      </c>
      <c r="M4134" s="375">
        <f t="shared" si="920"/>
        <v>0</v>
      </c>
      <c r="N4134" s="225" t="b">
        <f t="shared" si="921"/>
        <v>0</v>
      </c>
      <c r="O4134" s="45"/>
      <c r="P4134" s="45"/>
      <c r="Q4134" s="45"/>
      <c r="R4134" s="45"/>
    </row>
    <row r="4135" spans="1:18" s="8" customFormat="1" ht="16.5" hidden="1" customHeight="1" x14ac:dyDescent="0.35">
      <c r="A4135" s="122" t="str">
        <f>'SOW Units'!B174</f>
        <v>9-48.</v>
      </c>
      <c r="B4135" s="542" t="str">
        <f>IF('SOW Units'!C174="","",'SOW Units'!C174)</f>
        <v>Water, Sodium, Total (EPA 200.7, EPA 6010 or EPA 6020)</v>
      </c>
      <c r="C4135" s="543"/>
      <c r="D4135" s="57" t="str">
        <f>IF('SOW Units'!E174="","",'SOW Units'!E174)</f>
        <v>Per Sample</v>
      </c>
      <c r="E4135" s="82">
        <f>'SOW Units'!Q174</f>
        <v>0</v>
      </c>
      <c r="F4135" s="34">
        <f>'SOW Units'!G174</f>
        <v>10.5</v>
      </c>
      <c r="G4135" s="244">
        <f t="shared" si="917"/>
        <v>0</v>
      </c>
      <c r="H4135" s="85">
        <v>0</v>
      </c>
      <c r="I4135" s="360">
        <f t="shared" si="918"/>
        <v>0</v>
      </c>
      <c r="J4135" s="89">
        <v>0</v>
      </c>
      <c r="K4135" s="244">
        <f t="shared" si="916"/>
        <v>0</v>
      </c>
      <c r="L4135" s="93">
        <f t="shared" si="919"/>
        <v>0</v>
      </c>
      <c r="M4135" s="375">
        <f t="shared" si="920"/>
        <v>0</v>
      </c>
      <c r="N4135" s="225" t="b">
        <f t="shared" si="921"/>
        <v>0</v>
      </c>
      <c r="O4135" s="36"/>
      <c r="P4135" s="36"/>
      <c r="Q4135" s="36"/>
      <c r="R4135" s="36"/>
    </row>
    <row r="4136" spans="1:18" s="8" customFormat="1" ht="16.5" hidden="1" customHeight="1" x14ac:dyDescent="0.35">
      <c r="A4136" s="122" t="str">
        <f>'SOW Units'!B175</f>
        <v>9-49.</v>
      </c>
      <c r="B4136" s="542" t="str">
        <f>IF('SOW Units'!C175="","",'SOW Units'!C175)</f>
        <v>Water, Alkalinity [as CaCO3] (EPA 310.2 or SM 2320 B)</v>
      </c>
      <c r="C4136" s="543"/>
      <c r="D4136" s="57" t="str">
        <f>IF('SOW Units'!E175="","",'SOW Units'!E175)</f>
        <v>Per Sample</v>
      </c>
      <c r="E4136" s="82">
        <f>'SOW Units'!Q175</f>
        <v>0</v>
      </c>
      <c r="F4136" s="34">
        <f>'SOW Units'!G175</f>
        <v>13.65</v>
      </c>
      <c r="G4136" s="244">
        <f t="shared" si="917"/>
        <v>0</v>
      </c>
      <c r="H4136" s="85">
        <v>0</v>
      </c>
      <c r="I4136" s="360">
        <f t="shared" si="918"/>
        <v>0</v>
      </c>
      <c r="J4136" s="89">
        <v>0</v>
      </c>
      <c r="K4136" s="244">
        <f t="shared" si="916"/>
        <v>0</v>
      </c>
      <c r="L4136" s="93">
        <f t="shared" si="919"/>
        <v>0</v>
      </c>
      <c r="M4136" s="375">
        <f t="shared" si="920"/>
        <v>0</v>
      </c>
      <c r="N4136" s="225" t="b">
        <f t="shared" si="921"/>
        <v>0</v>
      </c>
      <c r="O4136" s="36"/>
      <c r="P4136" s="36"/>
      <c r="Q4136" s="36"/>
      <c r="R4136" s="36"/>
    </row>
    <row r="4137" spans="1:18" s="8" customFormat="1" ht="32.25" hidden="1" customHeight="1" x14ac:dyDescent="0.35">
      <c r="A4137" s="122" t="str">
        <f>'SOW Units'!B176</f>
        <v>9-50.</v>
      </c>
      <c r="B4137" s="542" t="str">
        <f>IF('SOW Units'!C176="","",'SOW Units'!C176)</f>
        <v>Water, Ammonia [as N] (EPA 350.1, SM 4500-NH3 C, SM 4500-NH3 D, SM 4500-NH3 G or SM 4500-NH3 H)</v>
      </c>
      <c r="C4137" s="543"/>
      <c r="D4137" s="57" t="str">
        <f>IF('SOW Units'!E176="","",'SOW Units'!E176)</f>
        <v>Per Sample</v>
      </c>
      <c r="E4137" s="82">
        <f>'SOW Units'!Q176</f>
        <v>0</v>
      </c>
      <c r="F4137" s="34">
        <f>'SOW Units'!G176</f>
        <v>15.43</v>
      </c>
      <c r="G4137" s="244">
        <f t="shared" si="917"/>
        <v>0</v>
      </c>
      <c r="H4137" s="85">
        <v>0</v>
      </c>
      <c r="I4137" s="360">
        <f t="shared" si="918"/>
        <v>0</v>
      </c>
      <c r="J4137" s="89">
        <v>0</v>
      </c>
      <c r="K4137" s="244">
        <f t="shared" si="916"/>
        <v>0</v>
      </c>
      <c r="L4137" s="93">
        <f t="shared" si="919"/>
        <v>0</v>
      </c>
      <c r="M4137" s="375">
        <f t="shared" si="920"/>
        <v>0</v>
      </c>
      <c r="N4137" s="225" t="b">
        <f t="shared" si="921"/>
        <v>0</v>
      </c>
      <c r="O4137" s="36"/>
      <c r="P4137" s="36"/>
      <c r="Q4137" s="36"/>
      <c r="R4137" s="36"/>
    </row>
    <row r="4138" spans="1:18" s="8" customFormat="1" ht="32.25" hidden="1" customHeight="1" x14ac:dyDescent="0.35">
      <c r="A4138" s="122" t="str">
        <f>'SOW Units'!B177</f>
        <v>9-51.</v>
      </c>
      <c r="B4138" s="542" t="str">
        <f>IF('SOW Units'!C177="","",'SOW Units'!C177)</f>
        <v>Water, Chloride (EPA 300.0, EPA 9056, EPA 9251, EPA 9053, SM 4500CI B, SM 4500CI C or SM 4500CI E)</v>
      </c>
      <c r="C4138" s="543"/>
      <c r="D4138" s="57" t="str">
        <f>IF('SOW Units'!E177="","",'SOW Units'!E177)</f>
        <v>Per Sample</v>
      </c>
      <c r="E4138" s="82">
        <f>'SOW Units'!Q177</f>
        <v>0</v>
      </c>
      <c r="F4138" s="34">
        <f>'SOW Units'!G177</f>
        <v>14.7</v>
      </c>
      <c r="G4138" s="244">
        <f t="shared" si="917"/>
        <v>0</v>
      </c>
      <c r="H4138" s="85">
        <v>0</v>
      </c>
      <c r="I4138" s="360">
        <f t="shared" si="918"/>
        <v>0</v>
      </c>
      <c r="J4138" s="89">
        <v>0</v>
      </c>
      <c r="K4138" s="244">
        <f t="shared" si="916"/>
        <v>0</v>
      </c>
      <c r="L4138" s="93">
        <f t="shared" si="919"/>
        <v>0</v>
      </c>
      <c r="M4138" s="375">
        <f t="shared" si="920"/>
        <v>0</v>
      </c>
      <c r="N4138" s="225" t="b">
        <f t="shared" si="921"/>
        <v>0</v>
      </c>
      <c r="O4138" s="36"/>
      <c r="P4138" s="36"/>
      <c r="Q4138" s="36"/>
      <c r="R4138" s="36"/>
    </row>
    <row r="4139" spans="1:18" s="9" customFormat="1" ht="16.5" hidden="1" customHeight="1" x14ac:dyDescent="0.35">
      <c r="A4139" s="122" t="str">
        <f>'SOW Units'!B178</f>
        <v>9-52.</v>
      </c>
      <c r="B4139" s="542" t="str">
        <f>IF('SOW Units'!C178="","",'SOW Units'!C178)</f>
        <v>Water, Hardness, Total [as CaCO3] (SM 2340 B or SM 2340 C)</v>
      </c>
      <c r="C4139" s="543"/>
      <c r="D4139" s="57" t="str">
        <f>IF('SOW Units'!E178="","",'SOW Units'!E178)</f>
        <v>Per Sample</v>
      </c>
      <c r="E4139" s="82">
        <f>'SOW Units'!Q178</f>
        <v>0</v>
      </c>
      <c r="F4139" s="34">
        <f>'SOW Units'!G178</f>
        <v>14.7</v>
      </c>
      <c r="G4139" s="244">
        <f t="shared" si="917"/>
        <v>0</v>
      </c>
      <c r="H4139" s="85">
        <v>0</v>
      </c>
      <c r="I4139" s="360">
        <f t="shared" si="918"/>
        <v>0</v>
      </c>
      <c r="J4139" s="89">
        <v>0</v>
      </c>
      <c r="K4139" s="244">
        <f t="shared" si="916"/>
        <v>0</v>
      </c>
      <c r="L4139" s="93">
        <f t="shared" si="919"/>
        <v>0</v>
      </c>
      <c r="M4139" s="375">
        <f t="shared" si="920"/>
        <v>0</v>
      </c>
      <c r="N4139" s="225" t="b">
        <f t="shared" si="921"/>
        <v>0</v>
      </c>
      <c r="O4139" s="45"/>
      <c r="P4139" s="45"/>
      <c r="Q4139" s="45"/>
      <c r="R4139" s="45"/>
    </row>
    <row r="4140" spans="1:18" s="9" customFormat="1" ht="16.5" hidden="1" customHeight="1" x14ac:dyDescent="0.35">
      <c r="A4140" s="122" t="str">
        <f>'SOW Units'!B179</f>
        <v>9-53.</v>
      </c>
      <c r="B4140" s="542" t="str">
        <f>IF('SOW Units'!C179="","",'SOW Units'!C179)</f>
        <v>Water, Nitrate [as N] (EPA 300.0 or EPA 353.2)</v>
      </c>
      <c r="C4140" s="543"/>
      <c r="D4140" s="57" t="str">
        <f>IF('SOW Units'!E179="","",'SOW Units'!E179)</f>
        <v>Per Sample</v>
      </c>
      <c r="E4140" s="82">
        <f>'SOW Units'!Q179</f>
        <v>0</v>
      </c>
      <c r="F4140" s="34">
        <f>'SOW Units'!G179</f>
        <v>15.43</v>
      </c>
      <c r="G4140" s="244">
        <f t="shared" si="917"/>
        <v>0</v>
      </c>
      <c r="H4140" s="85">
        <v>0</v>
      </c>
      <c r="I4140" s="360">
        <f t="shared" si="918"/>
        <v>0</v>
      </c>
      <c r="J4140" s="89">
        <v>0</v>
      </c>
      <c r="K4140" s="244">
        <f t="shared" si="916"/>
        <v>0</v>
      </c>
      <c r="L4140" s="93">
        <f t="shared" si="919"/>
        <v>0</v>
      </c>
      <c r="M4140" s="375">
        <f t="shared" si="920"/>
        <v>0</v>
      </c>
      <c r="N4140" s="225" t="b">
        <f t="shared" si="921"/>
        <v>0</v>
      </c>
      <c r="O4140" s="45"/>
      <c r="P4140" s="45"/>
      <c r="Q4140" s="45"/>
      <c r="R4140" s="45"/>
    </row>
    <row r="4141" spans="1:18" s="9" customFormat="1" ht="16.5" hidden="1" customHeight="1" x14ac:dyDescent="0.35">
      <c r="A4141" s="122" t="str">
        <f>'SOW Units'!B180</f>
        <v>9-54.</v>
      </c>
      <c r="B4141" s="542" t="str">
        <f>IF('SOW Units'!C180="","",'SOW Units'!C180)</f>
        <v>Water, Nitrate-Nitrite [as N] (EPA 300.0, EPA 353.2, SM 4500-NO3 E or SM 4500-NO3 F)</v>
      </c>
      <c r="C4141" s="543"/>
      <c r="D4141" s="57" t="str">
        <f>IF('SOW Units'!E180="","",'SOW Units'!E180)</f>
        <v>Per Sample</v>
      </c>
      <c r="E4141" s="82">
        <f>'SOW Units'!Q180</f>
        <v>0</v>
      </c>
      <c r="F4141" s="34">
        <f>'SOW Units'!G180</f>
        <v>16.2</v>
      </c>
      <c r="G4141" s="244">
        <f t="shared" si="917"/>
        <v>0</v>
      </c>
      <c r="H4141" s="85">
        <v>0</v>
      </c>
      <c r="I4141" s="360">
        <f t="shared" si="918"/>
        <v>0</v>
      </c>
      <c r="J4141" s="89">
        <v>0</v>
      </c>
      <c r="K4141" s="244">
        <f t="shared" si="916"/>
        <v>0</v>
      </c>
      <c r="L4141" s="93">
        <f t="shared" si="919"/>
        <v>0</v>
      </c>
      <c r="M4141" s="375">
        <f t="shared" si="920"/>
        <v>0</v>
      </c>
      <c r="N4141" s="225" t="b">
        <f t="shared" si="921"/>
        <v>0</v>
      </c>
      <c r="O4141" s="45"/>
      <c r="P4141" s="45"/>
      <c r="Q4141" s="45"/>
      <c r="R4141" s="45"/>
    </row>
    <row r="4142" spans="1:18" s="9" customFormat="1" ht="16.5" hidden="1" customHeight="1" x14ac:dyDescent="0.35">
      <c r="A4142" s="122" t="str">
        <f>'SOW Units'!B181</f>
        <v>9-55.</v>
      </c>
      <c r="B4142" s="542" t="str">
        <f>IF('SOW Units'!C181="","",'SOW Units'!C181)</f>
        <v>Water, Nitrite [as N] (EPA 300.0, EPA 300.1, SM 4500-NO2 B or SM 4500-NO3 F)</v>
      </c>
      <c r="C4142" s="543"/>
      <c r="D4142" s="57" t="str">
        <f>IF('SOW Units'!E181="","",'SOW Units'!E181)</f>
        <v>Per Sample</v>
      </c>
      <c r="E4142" s="82">
        <f>'SOW Units'!Q181</f>
        <v>0</v>
      </c>
      <c r="F4142" s="34">
        <f>'SOW Units'!G181</f>
        <v>14.7</v>
      </c>
      <c r="G4142" s="244">
        <f t="shared" si="917"/>
        <v>0</v>
      </c>
      <c r="H4142" s="85">
        <v>0</v>
      </c>
      <c r="I4142" s="360">
        <f t="shared" si="918"/>
        <v>0</v>
      </c>
      <c r="J4142" s="89">
        <v>0</v>
      </c>
      <c r="K4142" s="244">
        <f t="shared" si="916"/>
        <v>0</v>
      </c>
      <c r="L4142" s="93">
        <f t="shared" si="919"/>
        <v>0</v>
      </c>
      <c r="M4142" s="375">
        <f t="shared" si="920"/>
        <v>0</v>
      </c>
      <c r="N4142" s="225" t="b">
        <f t="shared" si="921"/>
        <v>0</v>
      </c>
      <c r="O4142" s="45"/>
      <c r="P4142" s="45"/>
      <c r="Q4142" s="45"/>
      <c r="R4142" s="45"/>
    </row>
    <row r="4143" spans="1:18" s="8" customFormat="1" ht="16.5" hidden="1" customHeight="1" x14ac:dyDescent="0.35">
      <c r="A4143" s="122" t="str">
        <f>'SOW Units'!B182</f>
        <v>9-56.</v>
      </c>
      <c r="B4143" s="542" t="str">
        <f>IF('SOW Units'!C182="","",'SOW Units'!C182)</f>
        <v>Water, Organic Carbon, Total (SM 5310 B, SM 5310 C or EPA 9060)</v>
      </c>
      <c r="C4143" s="543"/>
      <c r="D4143" s="57" t="str">
        <f>IF('SOW Units'!E182="","",'SOW Units'!E182)</f>
        <v>Per Sample</v>
      </c>
      <c r="E4143" s="82">
        <f>'SOW Units'!Q182</f>
        <v>0</v>
      </c>
      <c r="F4143" s="34">
        <f>'SOW Units'!G182</f>
        <v>22.05</v>
      </c>
      <c r="G4143" s="244">
        <f t="shared" si="917"/>
        <v>0</v>
      </c>
      <c r="H4143" s="85">
        <v>0</v>
      </c>
      <c r="I4143" s="360">
        <f t="shared" si="918"/>
        <v>0</v>
      </c>
      <c r="J4143" s="89">
        <v>0</v>
      </c>
      <c r="K4143" s="244">
        <f t="shared" si="916"/>
        <v>0</v>
      </c>
      <c r="L4143" s="93">
        <f t="shared" si="919"/>
        <v>0</v>
      </c>
      <c r="M4143" s="375">
        <f t="shared" si="920"/>
        <v>0</v>
      </c>
      <c r="N4143" s="225" t="b">
        <f t="shared" si="921"/>
        <v>0</v>
      </c>
      <c r="O4143" s="36"/>
      <c r="P4143" s="36"/>
      <c r="Q4143" s="36"/>
      <c r="R4143" s="36"/>
    </row>
    <row r="4144" spans="1:18" s="9" customFormat="1" ht="32.25" hidden="1" customHeight="1" x14ac:dyDescent="0.35">
      <c r="A4144" s="122" t="str">
        <f>'SOW Units'!B183</f>
        <v>9-57.</v>
      </c>
      <c r="B4144" s="542" t="str">
        <f>IF('SOW Units'!C183="","",'SOW Units'!C183)</f>
        <v>Water, Orthophosphate [as P] (EPA 300.0, EPA 300.1, EPA 365.1, EPA 365.3, EPA 9056, SM 4500-PE or SM 4500-PF)</v>
      </c>
      <c r="C4144" s="543"/>
      <c r="D4144" s="57" t="str">
        <f>IF('SOW Units'!E183="","",'SOW Units'!E183)</f>
        <v>Per Sample</v>
      </c>
      <c r="E4144" s="82">
        <f>'SOW Units'!Q183</f>
        <v>0</v>
      </c>
      <c r="F4144" s="34">
        <f>'SOW Units'!G183</f>
        <v>15.43</v>
      </c>
      <c r="G4144" s="244">
        <f t="shared" si="917"/>
        <v>0</v>
      </c>
      <c r="H4144" s="85">
        <v>0</v>
      </c>
      <c r="I4144" s="360">
        <f t="shared" si="918"/>
        <v>0</v>
      </c>
      <c r="J4144" s="89">
        <v>0</v>
      </c>
      <c r="K4144" s="244">
        <f t="shared" si="916"/>
        <v>0</v>
      </c>
      <c r="L4144" s="93">
        <f t="shared" si="919"/>
        <v>0</v>
      </c>
      <c r="M4144" s="375">
        <f t="shared" si="920"/>
        <v>0</v>
      </c>
      <c r="N4144" s="225" t="b">
        <f t="shared" si="921"/>
        <v>0</v>
      </c>
      <c r="O4144" s="45"/>
      <c r="P4144" s="45"/>
      <c r="Q4144" s="45"/>
      <c r="R4144" s="45"/>
    </row>
    <row r="4145" spans="1:18" s="9" customFormat="1" ht="16.5" hidden="1" customHeight="1" x14ac:dyDescent="0.35">
      <c r="A4145" s="122" t="str">
        <f>'SOW Units'!B184</f>
        <v>9-58.</v>
      </c>
      <c r="B4145" s="542" t="str">
        <f>IF('SOW Units'!C184="","",'SOW Units'!C184)</f>
        <v>Water, Residue-filterable [Total Dissolved Solids] (SM 2540 C)</v>
      </c>
      <c r="C4145" s="543"/>
      <c r="D4145" s="57" t="str">
        <f>IF('SOW Units'!E184="","",'SOW Units'!E184)</f>
        <v>Per Sample</v>
      </c>
      <c r="E4145" s="82">
        <f>'SOW Units'!Q184</f>
        <v>0</v>
      </c>
      <c r="F4145" s="34">
        <f>'SOW Units'!G184</f>
        <v>12.6</v>
      </c>
      <c r="G4145" s="244">
        <f t="shared" si="917"/>
        <v>0</v>
      </c>
      <c r="H4145" s="85">
        <v>0</v>
      </c>
      <c r="I4145" s="360">
        <f t="shared" si="918"/>
        <v>0</v>
      </c>
      <c r="J4145" s="89">
        <v>0</v>
      </c>
      <c r="K4145" s="244">
        <f t="shared" si="916"/>
        <v>0</v>
      </c>
      <c r="L4145" s="93">
        <f t="shared" si="919"/>
        <v>0</v>
      </c>
      <c r="M4145" s="375">
        <f t="shared" si="920"/>
        <v>0</v>
      </c>
      <c r="N4145" s="225" t="b">
        <f t="shared" si="921"/>
        <v>0</v>
      </c>
      <c r="O4145" s="45"/>
      <c r="P4145" s="45"/>
      <c r="Q4145" s="45"/>
      <c r="R4145" s="45"/>
    </row>
    <row r="4146" spans="1:18" s="8" customFormat="1" ht="16.5" hidden="1" customHeight="1" x14ac:dyDescent="0.35">
      <c r="A4146" s="122" t="str">
        <f>'SOW Units'!B185</f>
        <v>9-59.</v>
      </c>
      <c r="B4146" s="542" t="str">
        <f>IF('SOW Units'!C185="","",'SOW Units'!C185)</f>
        <v>Water, Residue-nonfilterable [Total Suspended Solids] (SM 2540 D)</v>
      </c>
      <c r="C4146" s="543"/>
      <c r="D4146" s="57" t="str">
        <f>IF('SOW Units'!E185="","",'SOW Units'!E185)</f>
        <v>Per Sample</v>
      </c>
      <c r="E4146" s="82">
        <f>'SOW Units'!Q185</f>
        <v>0</v>
      </c>
      <c r="F4146" s="34">
        <f>'SOW Units'!G185</f>
        <v>12.6</v>
      </c>
      <c r="G4146" s="244">
        <f t="shared" si="917"/>
        <v>0</v>
      </c>
      <c r="H4146" s="85">
        <v>0</v>
      </c>
      <c r="I4146" s="360">
        <f t="shared" si="918"/>
        <v>0</v>
      </c>
      <c r="J4146" s="89">
        <v>0</v>
      </c>
      <c r="K4146" s="244">
        <f t="shared" si="916"/>
        <v>0</v>
      </c>
      <c r="L4146" s="93">
        <f t="shared" si="919"/>
        <v>0</v>
      </c>
      <c r="M4146" s="375">
        <f t="shared" si="920"/>
        <v>0</v>
      </c>
      <c r="N4146" s="225" t="b">
        <f t="shared" si="921"/>
        <v>0</v>
      </c>
      <c r="O4146" s="36"/>
      <c r="P4146" s="36"/>
      <c r="Q4146" s="36"/>
      <c r="R4146" s="36"/>
    </row>
    <row r="4147" spans="1:18" s="9" customFormat="1" ht="32.25" hidden="1" customHeight="1" x14ac:dyDescent="0.35">
      <c r="A4147" s="122" t="str">
        <f>'SOW Units'!B186</f>
        <v>9-60.</v>
      </c>
      <c r="B4147" s="542" t="str">
        <f>IF('SOW Units'!C186="","",'SOW Units'!C186)</f>
        <v>Water, Sulfate (ASTM D516-02, ASTM D516-90, EPA 300.0, EPA 300.1, EPA 375.2, EPA 9038, EPA 9056 or SM 4500-SO4 C)</v>
      </c>
      <c r="C4147" s="543"/>
      <c r="D4147" s="57" t="str">
        <f>IF('SOW Units'!E186="","",'SOW Units'!E186)</f>
        <v>Per Sample</v>
      </c>
      <c r="E4147" s="82">
        <f>'SOW Units'!Q186</f>
        <v>0</v>
      </c>
      <c r="F4147" s="34">
        <f>'SOW Units'!G186</f>
        <v>14.7</v>
      </c>
      <c r="G4147" s="244">
        <f t="shared" si="917"/>
        <v>0</v>
      </c>
      <c r="H4147" s="85">
        <v>0</v>
      </c>
      <c r="I4147" s="360">
        <f t="shared" si="918"/>
        <v>0</v>
      </c>
      <c r="J4147" s="89">
        <v>0</v>
      </c>
      <c r="K4147" s="244">
        <f t="shared" si="916"/>
        <v>0</v>
      </c>
      <c r="L4147" s="93">
        <f t="shared" si="919"/>
        <v>0</v>
      </c>
      <c r="M4147" s="375">
        <f t="shared" si="920"/>
        <v>0</v>
      </c>
      <c r="N4147" s="225" t="b">
        <f t="shared" si="921"/>
        <v>0</v>
      </c>
      <c r="O4147" s="45"/>
      <c r="P4147" s="45"/>
      <c r="Q4147" s="45"/>
      <c r="R4147" s="45"/>
    </row>
    <row r="4148" spans="1:18" s="8" customFormat="1" ht="16.5" hidden="1" customHeight="1" x14ac:dyDescent="0.35">
      <c r="A4148" s="122" t="str">
        <f>'SOW Units'!B187</f>
        <v>9-61.</v>
      </c>
      <c r="B4148" s="542" t="str">
        <f>IF('SOW Units'!C187="","",'SOW Units'!C187)</f>
        <v>Water, Heterotrophic Plate Count (SM 9215 B)</v>
      </c>
      <c r="C4148" s="543"/>
      <c r="D4148" s="57" t="str">
        <f>IF('SOW Units'!E187="","",'SOW Units'!E187)</f>
        <v>Per Sample</v>
      </c>
      <c r="E4148" s="82">
        <f>'SOW Units'!Q187</f>
        <v>0</v>
      </c>
      <c r="F4148" s="34">
        <f>'SOW Units'!G187</f>
        <v>36.380000000000003</v>
      </c>
      <c r="G4148" s="244">
        <f t="shared" si="917"/>
        <v>0</v>
      </c>
      <c r="H4148" s="85">
        <v>0</v>
      </c>
      <c r="I4148" s="360">
        <f t="shared" si="918"/>
        <v>0</v>
      </c>
      <c r="J4148" s="89">
        <v>0</v>
      </c>
      <c r="K4148" s="244">
        <f t="shared" si="916"/>
        <v>0</v>
      </c>
      <c r="L4148" s="93">
        <f t="shared" si="919"/>
        <v>0</v>
      </c>
      <c r="M4148" s="375">
        <f t="shared" si="920"/>
        <v>0</v>
      </c>
      <c r="N4148" s="225" t="b">
        <f t="shared" si="921"/>
        <v>0</v>
      </c>
      <c r="O4148" s="36"/>
      <c r="P4148" s="36"/>
      <c r="Q4148" s="36"/>
      <c r="R4148" s="36"/>
    </row>
    <row r="4149" spans="1:18" s="8" customFormat="1" ht="32.25" hidden="1" customHeight="1" x14ac:dyDescent="0.35">
      <c r="A4149" s="122" t="str">
        <f>'SOW Units'!B188</f>
        <v>9-62.</v>
      </c>
      <c r="B4149" s="542" t="str">
        <f>IF('SOW Units'!C188="","",'SOW Units'!C188)</f>
        <v>Water, Acute Bioassay-96 Hour, Freshwater, Vertebrate/Invertebrate [Vertebrate: Pimephales promelas or Cyprinella leedsi/Invertebrate: Ceriodaphnia dubia] (EPA 2000.0/2002.0)</v>
      </c>
      <c r="C4149" s="543"/>
      <c r="D4149" s="57" t="str">
        <f>IF('SOW Units'!E188="","",'SOW Units'!E188)</f>
        <v>Per Sample</v>
      </c>
      <c r="E4149" s="82">
        <f>'SOW Units'!Q188</f>
        <v>0</v>
      </c>
      <c r="F4149" s="34">
        <f>'SOW Units'!G188</f>
        <v>826.87</v>
      </c>
      <c r="G4149" s="244">
        <f t="shared" si="917"/>
        <v>0</v>
      </c>
      <c r="H4149" s="85">
        <v>0</v>
      </c>
      <c r="I4149" s="360">
        <f t="shared" si="918"/>
        <v>0</v>
      </c>
      <c r="J4149" s="89">
        <v>0</v>
      </c>
      <c r="K4149" s="244">
        <f t="shared" si="916"/>
        <v>0</v>
      </c>
      <c r="L4149" s="93">
        <f t="shared" si="919"/>
        <v>0</v>
      </c>
      <c r="M4149" s="375">
        <f t="shared" si="920"/>
        <v>0</v>
      </c>
      <c r="N4149" s="225" t="b">
        <f t="shared" si="921"/>
        <v>0</v>
      </c>
      <c r="O4149" s="36"/>
      <c r="P4149" s="36"/>
      <c r="Q4149" s="36"/>
      <c r="R4149" s="36"/>
    </row>
    <row r="4150" spans="1:18" s="8" customFormat="1" ht="32.25" hidden="1" customHeight="1" x14ac:dyDescent="0.35">
      <c r="A4150" s="122" t="str">
        <f>'SOW Units'!B189</f>
        <v>9-63.</v>
      </c>
      <c r="B4150" s="542" t="str">
        <f>IF('SOW Units'!C189="","",'SOW Units'!C189)</f>
        <v>Water, Acute Bioassay-96 Hour, Estuarine + Marine, Vertebrate/Invertebrate [Vertebrate: Menidia beryllina, Meridia menidia or Menida peninsulae/Invertebrate: Mysidopsis bahia] (EPA 2006.0/2007.0)</v>
      </c>
      <c r="C4150" s="543"/>
      <c r="D4150" s="57" t="str">
        <f>IF('SOW Units'!E189="","",'SOW Units'!E189)</f>
        <v>Per Sample</v>
      </c>
      <c r="E4150" s="82">
        <f>'SOW Units'!Q189</f>
        <v>0</v>
      </c>
      <c r="F4150" s="34">
        <f>'SOW Units'!G189</f>
        <v>826.87</v>
      </c>
      <c r="G4150" s="244">
        <f t="shared" si="917"/>
        <v>0</v>
      </c>
      <c r="H4150" s="85">
        <v>0</v>
      </c>
      <c r="I4150" s="360">
        <f t="shared" si="918"/>
        <v>0</v>
      </c>
      <c r="J4150" s="89">
        <v>0</v>
      </c>
      <c r="K4150" s="244">
        <f t="shared" si="916"/>
        <v>0</v>
      </c>
      <c r="L4150" s="93">
        <f t="shared" si="919"/>
        <v>0</v>
      </c>
      <c r="M4150" s="375">
        <f t="shared" si="920"/>
        <v>0</v>
      </c>
      <c r="N4150" s="225" t="b">
        <f t="shared" si="921"/>
        <v>0</v>
      </c>
      <c r="O4150" s="36"/>
      <c r="P4150" s="36"/>
      <c r="Q4150" s="36"/>
      <c r="R4150" s="36"/>
    </row>
    <row r="4151" spans="1:18" s="8" customFormat="1" ht="32.25" hidden="1" customHeight="1" x14ac:dyDescent="0.35">
      <c r="A4151" s="122" t="str">
        <f>'SOW Units'!B190</f>
        <v>9-64.</v>
      </c>
      <c r="B4151" s="542" t="str">
        <f>IF('SOW Units'!C190="","",'SOW Units'!C190)</f>
        <v>Water, GC/MS Full Scan, Alkanes, Isoalkanes, Cycloalkanes, Aromatics, Bicyclane, Sterane, and Terpane Biomarkers (ASTM D5739 High Resolution GC/MS)</v>
      </c>
      <c r="C4151" s="543"/>
      <c r="D4151" s="57" t="str">
        <f>IF('SOW Units'!E190="","",'SOW Units'!E190)</f>
        <v>Per Sample</v>
      </c>
      <c r="E4151" s="82">
        <f>'SOW Units'!Q190</f>
        <v>0</v>
      </c>
      <c r="F4151" s="34">
        <f>'SOW Units'!G190</f>
        <v>315</v>
      </c>
      <c r="G4151" s="244">
        <f t="shared" si="917"/>
        <v>0</v>
      </c>
      <c r="H4151" s="85">
        <v>0</v>
      </c>
      <c r="I4151" s="360">
        <f t="shared" si="918"/>
        <v>0</v>
      </c>
      <c r="J4151" s="89">
        <v>0</v>
      </c>
      <c r="K4151" s="244">
        <f t="shared" si="916"/>
        <v>0</v>
      </c>
      <c r="L4151" s="93">
        <f t="shared" si="919"/>
        <v>0</v>
      </c>
      <c r="M4151" s="375">
        <f t="shared" si="920"/>
        <v>0</v>
      </c>
      <c r="N4151" s="225" t="b">
        <f t="shared" si="921"/>
        <v>0</v>
      </c>
      <c r="O4151" s="36"/>
      <c r="P4151" s="36"/>
      <c r="Q4151" s="36"/>
      <c r="R4151" s="36"/>
    </row>
    <row r="4152" spans="1:18" s="8" customFormat="1" ht="32.25" hidden="1" customHeight="1" x14ac:dyDescent="0.35">
      <c r="A4152" s="122" t="str">
        <f>'SOW Units'!B191</f>
        <v>9-65.</v>
      </c>
      <c r="B4152" s="542" t="str">
        <f>IF('SOW Units'!C191="","",'SOW Units'!C191)</f>
        <v>Water, Gasoline Hydrocarbon Composition, Gasoline PIANO [paraffins, isoparaffins, aromatics, naphthenes and olefins] (EPA 8260Mod, High Resolution GC/MS)</v>
      </c>
      <c r="C4152" s="543"/>
      <c r="D4152" s="57" t="str">
        <f>IF('SOW Units'!E191="","",'SOW Units'!E191)</f>
        <v>Per Sample</v>
      </c>
      <c r="E4152" s="82">
        <f>'SOW Units'!Q191</f>
        <v>0</v>
      </c>
      <c r="F4152" s="34">
        <f>'SOW Units'!G191</f>
        <v>330.75</v>
      </c>
      <c r="G4152" s="244">
        <f t="shared" si="917"/>
        <v>0</v>
      </c>
      <c r="H4152" s="85">
        <v>0</v>
      </c>
      <c r="I4152" s="360">
        <f t="shared" si="918"/>
        <v>0</v>
      </c>
      <c r="J4152" s="89">
        <v>0</v>
      </c>
      <c r="K4152" s="244">
        <f t="shared" si="916"/>
        <v>0</v>
      </c>
      <c r="L4152" s="93">
        <f t="shared" si="919"/>
        <v>0</v>
      </c>
      <c r="M4152" s="375">
        <f t="shared" si="920"/>
        <v>0</v>
      </c>
      <c r="N4152" s="225" t="b">
        <f t="shared" si="921"/>
        <v>0</v>
      </c>
      <c r="O4152" s="36"/>
      <c r="P4152" s="36"/>
      <c r="Q4152" s="36"/>
      <c r="R4152" s="36"/>
    </row>
    <row r="4153" spans="1:18" s="8" customFormat="1" ht="32.25" hidden="1" customHeight="1" x14ac:dyDescent="0.35">
      <c r="A4153" s="122" t="str">
        <f>'SOW Units'!B192</f>
        <v>9-66.</v>
      </c>
      <c r="B4153" s="542" t="str">
        <f>IF('SOW Units'!C192="","",'SOW Units'!C192)</f>
        <v>Water, 5 Fuel Oxygenates, MTBE, DIPE, TAME, ETBE and TBA (EPA 8260Mod, High Resolution GC/MS)</v>
      </c>
      <c r="C4153" s="543"/>
      <c r="D4153" s="57" t="str">
        <f>IF('SOW Units'!E192="","",'SOW Units'!E192)</f>
        <v>Per Sample</v>
      </c>
      <c r="E4153" s="82">
        <f>'SOW Units'!Q192</f>
        <v>0</v>
      </c>
      <c r="F4153" s="34">
        <f>'SOW Units'!G192</f>
        <v>49.61</v>
      </c>
      <c r="G4153" s="244">
        <f t="shared" si="917"/>
        <v>0</v>
      </c>
      <c r="H4153" s="85">
        <v>0</v>
      </c>
      <c r="I4153" s="360">
        <f t="shared" si="918"/>
        <v>0</v>
      </c>
      <c r="J4153" s="89">
        <v>0</v>
      </c>
      <c r="K4153" s="244">
        <f t="shared" si="916"/>
        <v>0</v>
      </c>
      <c r="L4153" s="93">
        <f t="shared" si="919"/>
        <v>0</v>
      </c>
      <c r="M4153" s="375">
        <f t="shared" si="920"/>
        <v>0</v>
      </c>
      <c r="N4153" s="225" t="b">
        <f t="shared" si="921"/>
        <v>0</v>
      </c>
      <c r="O4153" s="36"/>
      <c r="P4153" s="36"/>
      <c r="Q4153" s="36"/>
      <c r="R4153" s="36"/>
    </row>
    <row r="4154" spans="1:18" s="8" customFormat="1" ht="16.5" hidden="1" customHeight="1" x14ac:dyDescent="0.35">
      <c r="A4154" s="122" t="str">
        <f>'SOW Units'!B193</f>
        <v>9-67.</v>
      </c>
      <c r="B4154" s="542" t="str">
        <f>IF('SOW Units'!C193="","",'SOW Units'!C193)</f>
        <v>Water, C10-C40 Alkane Fingerprint, N-Alkanes and Isoalkanes (ASTM D3328 GC/MS)</v>
      </c>
      <c r="C4154" s="543"/>
      <c r="D4154" s="57" t="str">
        <f>IF('SOW Units'!E193="","",'SOW Units'!E193)</f>
        <v>Per Sample</v>
      </c>
      <c r="E4154" s="82">
        <f>'SOW Units'!Q193</f>
        <v>0</v>
      </c>
      <c r="F4154" s="34">
        <f>'SOW Units'!G193</f>
        <v>231.52</v>
      </c>
      <c r="G4154" s="244">
        <f t="shared" si="917"/>
        <v>0</v>
      </c>
      <c r="H4154" s="85">
        <v>0</v>
      </c>
      <c r="I4154" s="360">
        <f t="shared" si="918"/>
        <v>0</v>
      </c>
      <c r="J4154" s="89">
        <v>0</v>
      </c>
      <c r="K4154" s="244">
        <f t="shared" si="916"/>
        <v>0</v>
      </c>
      <c r="L4154" s="93">
        <f t="shared" si="919"/>
        <v>0</v>
      </c>
      <c r="M4154" s="375">
        <f t="shared" si="920"/>
        <v>0</v>
      </c>
      <c r="N4154" s="225" t="b">
        <f t="shared" si="921"/>
        <v>0</v>
      </c>
      <c r="O4154" s="36"/>
      <c r="P4154" s="36"/>
      <c r="Q4154" s="36"/>
      <c r="R4154" s="36"/>
    </row>
    <row r="4155" spans="1:18" s="8" customFormat="1" ht="16.5" hidden="1" customHeight="1" x14ac:dyDescent="0.35">
      <c r="A4155" s="122" t="str">
        <f>'SOW Units'!B194</f>
        <v>9-78.</v>
      </c>
      <c r="B4155" s="542" t="str">
        <f>IF('SOW Units'!C194="","",'SOW Units'!C194)</f>
        <v>Water, BTEX/MTBE + Naphthalene (EPA 8260)</v>
      </c>
      <c r="C4155" s="543"/>
      <c r="D4155" s="57" t="str">
        <f>IF('SOW Units'!E194="","",'SOW Units'!E194)</f>
        <v>Per Sample</v>
      </c>
      <c r="E4155" s="82">
        <f>'SOW Units'!Q194</f>
        <v>0</v>
      </c>
      <c r="F4155" s="34">
        <f>'SOW Units'!G194</f>
        <v>59.53</v>
      </c>
      <c r="G4155" s="244">
        <f t="shared" si="917"/>
        <v>0</v>
      </c>
      <c r="H4155" s="85">
        <v>0</v>
      </c>
      <c r="I4155" s="360">
        <f t="shared" si="918"/>
        <v>0</v>
      </c>
      <c r="J4155" s="89">
        <v>0</v>
      </c>
      <c r="K4155" s="244">
        <f t="shared" si="916"/>
        <v>0</v>
      </c>
      <c r="L4155" s="93">
        <f t="shared" si="919"/>
        <v>0</v>
      </c>
      <c r="M4155" s="375">
        <f t="shared" si="920"/>
        <v>0</v>
      </c>
      <c r="N4155" s="225" t="b">
        <f t="shared" si="921"/>
        <v>0</v>
      </c>
      <c r="O4155" s="36"/>
      <c r="P4155" s="36"/>
      <c r="Q4155" s="36"/>
      <c r="R4155" s="36"/>
    </row>
    <row r="4156" spans="1:18" s="8" customFormat="1" ht="16.5" hidden="1" customHeight="1" x14ac:dyDescent="0.35">
      <c r="A4156" s="122" t="str">
        <f>'SOW Units'!B195</f>
        <v>9-79.</v>
      </c>
      <c r="B4156" s="542" t="str">
        <f>IF('SOW Units'!C195="","",'SOW Units'!C195)</f>
        <v>Water, EDC [1,2-dichloroethane] (EPA Method 8021 or 8260)</v>
      </c>
      <c r="C4156" s="543"/>
      <c r="D4156" s="57" t="str">
        <f>IF('SOW Units'!E195="","",'SOW Units'!E195)</f>
        <v>Per Sample</v>
      </c>
      <c r="E4156" s="82">
        <f>'SOW Units'!Q195</f>
        <v>0</v>
      </c>
      <c r="F4156" s="34">
        <f>'SOW Units'!G195</f>
        <v>54</v>
      </c>
      <c r="G4156" s="244">
        <f t="shared" si="917"/>
        <v>0</v>
      </c>
      <c r="H4156" s="85">
        <v>0</v>
      </c>
      <c r="I4156" s="360">
        <f t="shared" si="918"/>
        <v>0</v>
      </c>
      <c r="J4156" s="89">
        <v>0</v>
      </c>
      <c r="K4156" s="244">
        <f t="shared" si="916"/>
        <v>0</v>
      </c>
      <c r="L4156" s="93">
        <f t="shared" si="919"/>
        <v>0</v>
      </c>
      <c r="M4156" s="375">
        <f t="shared" si="920"/>
        <v>0</v>
      </c>
      <c r="N4156" s="225" t="b">
        <f t="shared" si="921"/>
        <v>0</v>
      </c>
      <c r="O4156" s="36"/>
      <c r="P4156" s="36"/>
      <c r="Q4156" s="36"/>
      <c r="R4156" s="36"/>
    </row>
    <row r="4157" spans="1:18" s="8" customFormat="1" ht="16.5" hidden="1" customHeight="1" x14ac:dyDescent="0.35">
      <c r="A4157" s="122" t="str">
        <f>'SOW Units'!B196</f>
        <v>9-80.</v>
      </c>
      <c r="B4157" s="542" t="str">
        <f>IF('SOW Units'!C196="","",'SOW Units'!C196)</f>
        <v>Water, Methane (EPA SOP RSK-175)</v>
      </c>
      <c r="C4157" s="543"/>
      <c r="D4157" s="57" t="str">
        <f>IF('SOW Units'!E196="","",'SOW Units'!E196)</f>
        <v>Per Sample</v>
      </c>
      <c r="E4157" s="82">
        <f>'SOW Units'!Q196</f>
        <v>0</v>
      </c>
      <c r="F4157" s="34">
        <f>'SOW Units'!G196</f>
        <v>59.53</v>
      </c>
      <c r="G4157" s="244">
        <f t="shared" si="917"/>
        <v>0</v>
      </c>
      <c r="H4157" s="85">
        <v>0</v>
      </c>
      <c r="I4157" s="360">
        <f t="shared" si="918"/>
        <v>0</v>
      </c>
      <c r="J4157" s="89">
        <v>0</v>
      </c>
      <c r="K4157" s="244">
        <f t="shared" si="916"/>
        <v>0</v>
      </c>
      <c r="L4157" s="93">
        <f t="shared" si="919"/>
        <v>0</v>
      </c>
      <c r="M4157" s="375">
        <f t="shared" si="920"/>
        <v>0</v>
      </c>
      <c r="N4157" s="225" t="b">
        <f t="shared" si="921"/>
        <v>0</v>
      </c>
      <c r="O4157" s="36"/>
      <c r="P4157" s="36"/>
      <c r="Q4157" s="36"/>
      <c r="R4157" s="36"/>
    </row>
    <row r="4158" spans="1:18" s="8" customFormat="1" ht="17.25" hidden="1" customHeight="1" x14ac:dyDescent="0.35">
      <c r="A4158" s="253" t="str">
        <f>'SOW Units'!B197</f>
        <v>9.C.</v>
      </c>
      <c r="B4158" s="560" t="str">
        <f>IF('SOW Units'!C197="","",'SOW Units'!C197)</f>
        <v>AIR ANALYSIS</v>
      </c>
      <c r="C4158" s="561"/>
      <c r="D4158" s="206" t="str">
        <f>IF('SOW Units'!E197="","",'SOW Units'!E197)</f>
        <v/>
      </c>
      <c r="E4158" s="207"/>
      <c r="F4158" s="194"/>
      <c r="G4158" s="243"/>
      <c r="H4158" s="208"/>
      <c r="I4158" s="359"/>
      <c r="J4158" s="196"/>
      <c r="K4158" s="243"/>
      <c r="L4158" s="209"/>
      <c r="M4158" s="374"/>
      <c r="N4158" s="225" t="b">
        <f t="shared" si="921"/>
        <v>0</v>
      </c>
      <c r="O4158" s="36"/>
      <c r="P4158" s="36"/>
      <c r="Q4158" s="36"/>
      <c r="R4158" s="36"/>
    </row>
    <row r="4159" spans="1:18" s="8" customFormat="1" ht="16.5" hidden="1" customHeight="1" x14ac:dyDescent="0.35">
      <c r="A4159" s="122" t="str">
        <f>'SOW Units'!B198</f>
        <v>9-68.</v>
      </c>
      <c r="B4159" s="542" t="str">
        <f>IF('SOW Units'!C198="","",'SOW Units'!C198)</f>
        <v>Air, Total Petroleum Hydrocarbons (EPA Method 18 or TO-3)</v>
      </c>
      <c r="C4159" s="543"/>
      <c r="D4159" s="57" t="str">
        <f>IF('SOW Units'!E198="","",'SOW Units'!E198)</f>
        <v>Per Sample</v>
      </c>
      <c r="E4159" s="82">
        <f>'SOW Units'!Q198</f>
        <v>0</v>
      </c>
      <c r="F4159" s="34">
        <f>'SOW Units'!G198</f>
        <v>84.89</v>
      </c>
      <c r="G4159" s="244">
        <f t="shared" ref="G4159:G4162" si="922">$F4159*E4159</f>
        <v>0</v>
      </c>
      <c r="H4159" s="85">
        <v>0</v>
      </c>
      <c r="I4159" s="360">
        <f t="shared" ref="I4159:I4162" si="923">H4159*F4159</f>
        <v>0</v>
      </c>
      <c r="J4159" s="89">
        <v>0</v>
      </c>
      <c r="K4159" s="244">
        <f t="shared" si="916"/>
        <v>0</v>
      </c>
      <c r="L4159" s="93">
        <f t="shared" ref="L4159:L4162" si="924">E4159-H4159-J4159</f>
        <v>0</v>
      </c>
      <c r="M4159" s="375">
        <f t="shared" ref="M4159:M4162" si="925">G4159-I4159-K4159</f>
        <v>0</v>
      </c>
      <c r="N4159" s="225" t="b">
        <f t="shared" si="921"/>
        <v>0</v>
      </c>
      <c r="O4159" s="36"/>
      <c r="P4159" s="36"/>
      <c r="Q4159" s="36"/>
      <c r="R4159" s="36"/>
    </row>
    <row r="4160" spans="1:18" s="8" customFormat="1" ht="16.5" hidden="1" customHeight="1" x14ac:dyDescent="0.35">
      <c r="A4160" s="122" t="str">
        <f>'SOW Units'!B199</f>
        <v>9-69.</v>
      </c>
      <c r="B4160" s="542" t="str">
        <f>IF('SOW Units'!C199="","",'SOW Units'!C199)</f>
        <v>Air, Volatile Organic Aromatics (EPA Method TO-15)</v>
      </c>
      <c r="C4160" s="543"/>
      <c r="D4160" s="57" t="str">
        <f>IF('SOW Units'!E199="","",'SOW Units'!E199)</f>
        <v>Per Sample</v>
      </c>
      <c r="E4160" s="82">
        <f>'SOW Units'!Q199</f>
        <v>0</v>
      </c>
      <c r="F4160" s="34">
        <f>'SOW Units'!G199</f>
        <v>176.4</v>
      </c>
      <c r="G4160" s="244">
        <f t="shared" si="922"/>
        <v>0</v>
      </c>
      <c r="H4160" s="85">
        <v>0</v>
      </c>
      <c r="I4160" s="360">
        <f t="shared" si="923"/>
        <v>0</v>
      </c>
      <c r="J4160" s="89">
        <v>0</v>
      </c>
      <c r="K4160" s="244">
        <f t="shared" si="916"/>
        <v>0</v>
      </c>
      <c r="L4160" s="93">
        <f t="shared" si="924"/>
        <v>0</v>
      </c>
      <c r="M4160" s="375">
        <f t="shared" si="925"/>
        <v>0</v>
      </c>
      <c r="N4160" s="225" t="b">
        <f t="shared" si="921"/>
        <v>0</v>
      </c>
      <c r="O4160" s="36"/>
      <c r="P4160" s="36"/>
      <c r="Q4160" s="36"/>
      <c r="R4160" s="36"/>
    </row>
    <row r="4161" spans="1:18" s="8" customFormat="1" ht="16.5" hidden="1" customHeight="1" x14ac:dyDescent="0.35">
      <c r="A4161" s="122" t="str">
        <f>'SOW Units'!B200</f>
        <v>9-70.</v>
      </c>
      <c r="B4161" s="542" t="str">
        <f>IF('SOW Units'!C200="","",'SOW Units'!C200)</f>
        <v>Air, Polycyclic Aromatic Hydrocarbons (EPA Method TO-13)</v>
      </c>
      <c r="C4161" s="543"/>
      <c r="D4161" s="57" t="str">
        <f>IF('SOW Units'!E200="","",'SOW Units'!E200)</f>
        <v>Per Sample</v>
      </c>
      <c r="E4161" s="82">
        <f>'SOW Units'!Q200</f>
        <v>0</v>
      </c>
      <c r="F4161" s="34">
        <f>'SOW Units'!G200</f>
        <v>170.88</v>
      </c>
      <c r="G4161" s="244">
        <f t="shared" si="922"/>
        <v>0</v>
      </c>
      <c r="H4161" s="85">
        <v>0</v>
      </c>
      <c r="I4161" s="360">
        <f t="shared" si="923"/>
        <v>0</v>
      </c>
      <c r="J4161" s="89">
        <v>0</v>
      </c>
      <c r="K4161" s="244">
        <f t="shared" si="916"/>
        <v>0</v>
      </c>
      <c r="L4161" s="93">
        <f t="shared" si="924"/>
        <v>0</v>
      </c>
      <c r="M4161" s="375">
        <f t="shared" si="925"/>
        <v>0</v>
      </c>
      <c r="N4161" s="225" t="b">
        <f t="shared" si="921"/>
        <v>0</v>
      </c>
      <c r="O4161" s="36"/>
      <c r="P4161" s="36"/>
      <c r="Q4161" s="36"/>
      <c r="R4161" s="36"/>
    </row>
    <row r="4162" spans="1:18" s="8" customFormat="1" ht="16.5" hidden="1" customHeight="1" x14ac:dyDescent="0.35">
      <c r="A4162" s="122" t="str">
        <f>'SOW Units'!B201</f>
        <v>9-71.</v>
      </c>
      <c r="B4162" s="542" t="str">
        <f>IF('SOW Units'!C201="","",'SOW Units'!C201)</f>
        <v>Air, Volatile Organic Compounds (EPA Method TO-17)</v>
      </c>
      <c r="C4162" s="543"/>
      <c r="D4162" s="57" t="str">
        <f>IF('SOW Units'!E201="","",'SOW Units'!E201)</f>
        <v>Per Sample</v>
      </c>
      <c r="E4162" s="82">
        <f>'SOW Units'!Q201</f>
        <v>0</v>
      </c>
      <c r="F4162" s="34">
        <f>'SOW Units'!G201</f>
        <v>286.64999999999998</v>
      </c>
      <c r="G4162" s="244">
        <f t="shared" si="922"/>
        <v>0</v>
      </c>
      <c r="H4162" s="85">
        <v>0</v>
      </c>
      <c r="I4162" s="360">
        <f t="shared" si="923"/>
        <v>0</v>
      </c>
      <c r="J4162" s="89">
        <v>0</v>
      </c>
      <c r="K4162" s="244">
        <f t="shared" si="916"/>
        <v>0</v>
      </c>
      <c r="L4162" s="93">
        <f t="shared" si="924"/>
        <v>0</v>
      </c>
      <c r="M4162" s="375">
        <f t="shared" si="925"/>
        <v>0</v>
      </c>
      <c r="N4162" s="225" t="b">
        <f t="shared" si="921"/>
        <v>0</v>
      </c>
      <c r="O4162" s="36"/>
      <c r="P4162" s="36"/>
      <c r="Q4162" s="36"/>
      <c r="R4162" s="36"/>
    </row>
    <row r="4163" spans="1:18" s="8" customFormat="1" ht="17.25" hidden="1" customHeight="1" x14ac:dyDescent="0.35">
      <c r="A4163" s="253" t="str">
        <f>'SOW Units'!B202</f>
        <v>9.D.</v>
      </c>
      <c r="B4163" s="560" t="str">
        <f>IF('SOW Units'!C202="","",'SOW Units'!C202)</f>
        <v>PRODUCT ANALYSIS</v>
      </c>
      <c r="C4163" s="561"/>
      <c r="D4163" s="206" t="str">
        <f>IF('SOW Units'!E202="","",'SOW Units'!E202)</f>
        <v/>
      </c>
      <c r="E4163" s="207"/>
      <c r="F4163" s="194"/>
      <c r="G4163" s="243"/>
      <c r="H4163" s="208"/>
      <c r="I4163" s="359"/>
      <c r="J4163" s="196"/>
      <c r="K4163" s="243"/>
      <c r="L4163" s="209"/>
      <c r="M4163" s="374"/>
      <c r="N4163" s="225" t="b">
        <f t="shared" si="921"/>
        <v>0</v>
      </c>
      <c r="O4163" s="36"/>
      <c r="P4163" s="36"/>
      <c r="Q4163" s="36"/>
      <c r="R4163" s="36"/>
    </row>
    <row r="4164" spans="1:18" s="8" customFormat="1" ht="32.25" hidden="1" customHeight="1" x14ac:dyDescent="0.35">
      <c r="A4164" s="122" t="str">
        <f>'SOW Units'!B203</f>
        <v>9-72.</v>
      </c>
      <c r="B4164" s="542" t="str">
        <f>IF('SOW Units'!C203="","",'SOW Units'!C203)</f>
        <v>Product, C3-C44 Hydrocarbon Fingerprint, Gasoline PIANO [paraffins, isoparaffins, aromatics, naphthenes and olefins], alkanes and isoalkanes (ASTM D3328 High Resolution GC/FID)</v>
      </c>
      <c r="C4164" s="543"/>
      <c r="D4164" s="57" t="str">
        <f>IF('SOW Units'!E203="","",'SOW Units'!E203)</f>
        <v>Per Sample</v>
      </c>
      <c r="E4164" s="82">
        <f>'SOW Units'!Q203</f>
        <v>0</v>
      </c>
      <c r="F4164" s="34">
        <f>'SOW Units'!G203</f>
        <v>266.24</v>
      </c>
      <c r="G4164" s="244">
        <f t="shared" ref="G4164:G4165" si="926">$F4164*E4164</f>
        <v>0</v>
      </c>
      <c r="H4164" s="85">
        <v>0</v>
      </c>
      <c r="I4164" s="360">
        <f t="shared" ref="I4164:I4165" si="927">H4164*F4164</f>
        <v>0</v>
      </c>
      <c r="J4164" s="89">
        <v>0</v>
      </c>
      <c r="K4164" s="244">
        <f t="shared" si="916"/>
        <v>0</v>
      </c>
      <c r="L4164" s="93">
        <f t="shared" ref="L4164:L4165" si="928">E4164-H4164-J4164</f>
        <v>0</v>
      </c>
      <c r="M4164" s="375">
        <f t="shared" ref="M4164:M4165" si="929">G4164-I4164-K4164</f>
        <v>0</v>
      </c>
      <c r="N4164" s="225" t="b">
        <f t="shared" si="921"/>
        <v>0</v>
      </c>
      <c r="O4164" s="36"/>
      <c r="P4164" s="36"/>
      <c r="Q4164" s="36"/>
      <c r="R4164" s="36"/>
    </row>
    <row r="4165" spans="1:18" s="8" customFormat="1" ht="32.25" hidden="1" customHeight="1" x14ac:dyDescent="0.35">
      <c r="A4165" s="122" t="str">
        <f>'SOW Units'!B204</f>
        <v>9-73.</v>
      </c>
      <c r="B4165" s="542" t="str">
        <f>IF('SOW Units'!C204="","",'SOW Units'!C204)</f>
        <v>Product, GC/MS Full Scan, alkanes, isoalkanes, cycloalkanes, aromatics, bicyclane, sterane, and terpane biomarkers (ASTM D5739 High Resolution GC/MS)</v>
      </c>
      <c r="C4165" s="543"/>
      <c r="D4165" s="57" t="str">
        <f>IF('SOW Units'!E204="","",'SOW Units'!E204)</f>
        <v>Per Sample</v>
      </c>
      <c r="E4165" s="82">
        <f>'SOW Units'!Q204</f>
        <v>0</v>
      </c>
      <c r="F4165" s="34">
        <f>'SOW Units'!G204</f>
        <v>363.82</v>
      </c>
      <c r="G4165" s="244">
        <f t="shared" si="926"/>
        <v>0</v>
      </c>
      <c r="H4165" s="85">
        <v>0</v>
      </c>
      <c r="I4165" s="360">
        <f t="shared" si="927"/>
        <v>0</v>
      </c>
      <c r="J4165" s="89">
        <v>0</v>
      </c>
      <c r="K4165" s="244">
        <f t="shared" si="916"/>
        <v>0</v>
      </c>
      <c r="L4165" s="93">
        <f t="shared" si="928"/>
        <v>0</v>
      </c>
      <c r="M4165" s="375">
        <f t="shared" si="929"/>
        <v>0</v>
      </c>
      <c r="N4165" s="225" t="b">
        <f t="shared" si="921"/>
        <v>0</v>
      </c>
      <c r="O4165" s="36"/>
      <c r="P4165" s="36"/>
      <c r="Q4165" s="36"/>
      <c r="R4165" s="36"/>
    </row>
    <row r="4166" spans="1:18" s="8" customFormat="1" ht="17.25" hidden="1" customHeight="1" x14ac:dyDescent="0.35">
      <c r="A4166" s="253" t="str">
        <f>'SOW Units'!B205</f>
        <v>9.E.</v>
      </c>
      <c r="B4166" s="560" t="str">
        <f>IF('SOW Units'!C205="","",'SOW Units'!C205)</f>
        <v>OTHER ANALYSIS</v>
      </c>
      <c r="C4166" s="561"/>
      <c r="D4166" s="206" t="str">
        <f>IF('SOW Units'!E205="","",'SOW Units'!E205)</f>
        <v/>
      </c>
      <c r="E4166" s="207"/>
      <c r="F4166" s="194"/>
      <c r="G4166" s="243"/>
      <c r="H4166" s="208"/>
      <c r="I4166" s="359"/>
      <c r="J4166" s="196"/>
      <c r="K4166" s="243"/>
      <c r="L4166" s="209"/>
      <c r="M4166" s="374"/>
      <c r="N4166" s="225" t="b">
        <f t="shared" si="921"/>
        <v>0</v>
      </c>
      <c r="O4166" s="36"/>
      <c r="P4166" s="36"/>
      <c r="Q4166" s="36"/>
      <c r="R4166" s="36"/>
    </row>
    <row r="4167" spans="1:18" s="8" customFormat="1" ht="84" hidden="1" customHeight="1" x14ac:dyDescent="0.35">
      <c r="A4167" s="122" t="str">
        <f>'SOW Units'!B206</f>
        <v>9-75.</v>
      </c>
      <c r="B4167" s="542" t="str">
        <f>IF('SOW Units'!C206="","",'SOW Units'!C206)</f>
        <v>Additional Laboratory % Surcharge authorized in the ATC contract for 7 Day Turnaround. The price should be a total of all standard costs for analysis receiving 7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4167" s="543"/>
      <c r="D4167" s="57" t="str">
        <f>IF('SOW Units'!E206="","",'SOW Units'!E206)</f>
        <v>Percent
Surcharge</v>
      </c>
      <c r="E4167" s="82">
        <f>'SOW Units'!Q206</f>
        <v>0</v>
      </c>
      <c r="F4167" s="34">
        <f>'SOW Units'!G206</f>
        <v>0</v>
      </c>
      <c r="G4167" s="244">
        <f t="shared" ref="G4167:G4169" si="930">$F4167*E4167</f>
        <v>0</v>
      </c>
      <c r="H4167" s="85">
        <v>0</v>
      </c>
      <c r="I4167" s="360">
        <f t="shared" ref="I4167:I4169" si="931">H4167*F4167</f>
        <v>0</v>
      </c>
      <c r="J4167" s="89">
        <v>0</v>
      </c>
      <c r="K4167" s="244">
        <f t="shared" ref="K4167:K4229" si="932">$F4167*J4167</f>
        <v>0</v>
      </c>
      <c r="L4167" s="93">
        <f t="shared" ref="L4167:L4169" si="933">E4167-H4167-J4167</f>
        <v>0</v>
      </c>
      <c r="M4167" s="375">
        <f t="shared" ref="M4167:M4169" si="934">G4167-I4167-K4167</f>
        <v>0</v>
      </c>
      <c r="N4167" s="225" t="b">
        <f t="shared" si="921"/>
        <v>0</v>
      </c>
      <c r="O4167" s="36"/>
      <c r="P4167" s="36"/>
      <c r="Q4167" s="36"/>
      <c r="R4167" s="36"/>
    </row>
    <row r="4168" spans="1:18" s="8" customFormat="1" ht="84" hidden="1" customHeight="1" x14ac:dyDescent="0.35">
      <c r="A4168" s="122" t="str">
        <f>'SOW Units'!B207</f>
        <v>9-76.</v>
      </c>
      <c r="B4168" s="542" t="str">
        <f>IF('SOW Units'!C207="","",'SOW Units'!C207)</f>
        <v>Additional Laboratory % Surcharge authorized in the ATC contract for 3 Day Turnaround. The price should be a total of all standard costs for analysis receiving 3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4168" s="543"/>
      <c r="D4168" s="57" t="str">
        <f>IF('SOW Units'!E207="","",'SOW Units'!E207)</f>
        <v>Percent
Surcharge</v>
      </c>
      <c r="E4168" s="82">
        <f>'SOW Units'!Q207</f>
        <v>0</v>
      </c>
      <c r="F4168" s="34">
        <f>'SOW Units'!G207</f>
        <v>0.5</v>
      </c>
      <c r="G4168" s="244">
        <f t="shared" si="930"/>
        <v>0</v>
      </c>
      <c r="H4168" s="85">
        <v>0</v>
      </c>
      <c r="I4168" s="360">
        <f t="shared" si="931"/>
        <v>0</v>
      </c>
      <c r="J4168" s="89">
        <v>0</v>
      </c>
      <c r="K4168" s="244">
        <f t="shared" si="932"/>
        <v>0</v>
      </c>
      <c r="L4168" s="93">
        <f t="shared" si="933"/>
        <v>0</v>
      </c>
      <c r="M4168" s="375">
        <f t="shared" si="934"/>
        <v>0</v>
      </c>
      <c r="N4168" s="225" t="b">
        <f t="shared" si="921"/>
        <v>0</v>
      </c>
      <c r="O4168" s="36"/>
      <c r="P4168" s="36"/>
      <c r="Q4168" s="36"/>
      <c r="R4168" s="36"/>
    </row>
    <row r="4169" spans="1:18" s="8" customFormat="1" ht="84" hidden="1" customHeight="1" x14ac:dyDescent="0.35">
      <c r="A4169" s="122" t="str">
        <f>'SOW Units'!B208</f>
        <v>9-77.</v>
      </c>
      <c r="B4169" s="542" t="str">
        <f>IF('SOW Units'!C208="","",'SOW Units'!C208)</f>
        <v>Additional Laboratory % Surcharge authorized in the ATC contract for 1 Day Turnaround. The price should be a total of all standard costs for analysis receiving 1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4169" s="543"/>
      <c r="D4169" s="57" t="str">
        <f>IF('SOW Units'!E208="","",'SOW Units'!E208)</f>
        <v>Percent
Surcharge</v>
      </c>
      <c r="E4169" s="82">
        <f>'SOW Units'!Q208</f>
        <v>0</v>
      </c>
      <c r="F4169" s="34">
        <f>'SOW Units'!G208</f>
        <v>1</v>
      </c>
      <c r="G4169" s="244">
        <f t="shared" si="930"/>
        <v>0</v>
      </c>
      <c r="H4169" s="85">
        <v>0</v>
      </c>
      <c r="I4169" s="360">
        <f t="shared" si="931"/>
        <v>0</v>
      </c>
      <c r="J4169" s="89">
        <v>0</v>
      </c>
      <c r="K4169" s="244">
        <f t="shared" si="932"/>
        <v>0</v>
      </c>
      <c r="L4169" s="93">
        <f t="shared" si="933"/>
        <v>0</v>
      </c>
      <c r="M4169" s="375">
        <f t="shared" si="934"/>
        <v>0</v>
      </c>
      <c r="N4169" s="225" t="b">
        <f t="shared" si="921"/>
        <v>0</v>
      </c>
      <c r="O4169" s="36"/>
      <c r="P4169" s="36"/>
      <c r="Q4169" s="36"/>
      <c r="R4169" s="36"/>
    </row>
    <row r="4170" spans="1:18" s="8" customFormat="1" ht="17.25" hidden="1" customHeight="1" x14ac:dyDescent="0.35">
      <c r="A4170" s="253" t="str">
        <f>'SOW Units'!B209</f>
        <v>10.</v>
      </c>
      <c r="B4170" s="560" t="str">
        <f>IF('SOW Units'!C209="","",'SOW Units'!C209)</f>
        <v>SOIL SOURCE REMOVAL RELATED</v>
      </c>
      <c r="C4170" s="561"/>
      <c r="D4170" s="206" t="str">
        <f>IF('SOW Units'!E209="","",'SOW Units'!E209)</f>
        <v/>
      </c>
      <c r="E4170" s="207"/>
      <c r="F4170" s="194"/>
      <c r="G4170" s="243"/>
      <c r="H4170" s="208"/>
      <c r="I4170" s="359"/>
      <c r="J4170" s="196"/>
      <c r="K4170" s="243"/>
      <c r="L4170" s="209"/>
      <c r="M4170" s="374"/>
      <c r="N4170" s="225" t="b">
        <f t="shared" si="921"/>
        <v>0</v>
      </c>
      <c r="O4170" s="36"/>
      <c r="P4170" s="36"/>
      <c r="Q4170" s="36"/>
      <c r="R4170" s="36"/>
    </row>
    <row r="4171" spans="1:18" s="8" customFormat="1" ht="16.5" hidden="1" customHeight="1" x14ac:dyDescent="0.35">
      <c r="A4171" s="122" t="str">
        <f>'SOW Units'!B210</f>
        <v>10-1.a.</v>
      </c>
      <c r="B4171" s="542" t="str">
        <f>IF('SOW Units'!C210="","",'SOW Units'!C210)</f>
        <v>Sheet Piling Installation for ≤  20 feet deep Excavation</v>
      </c>
      <c r="C4171" s="543"/>
      <c r="D4171" s="57" t="str">
        <f>IF('SOW Units'!E210="","",'SOW Units'!E210)</f>
        <v>Per Sq. Foot</v>
      </c>
      <c r="E4171" s="82">
        <f>'SOW Units'!Q210</f>
        <v>0</v>
      </c>
      <c r="F4171" s="34">
        <f>'SOW Units'!G210</f>
        <v>35</v>
      </c>
      <c r="G4171" s="244">
        <f t="shared" ref="G4171:G4199" si="935">$F4171*E4171</f>
        <v>0</v>
      </c>
      <c r="H4171" s="85">
        <v>0</v>
      </c>
      <c r="I4171" s="360">
        <f t="shared" ref="I4171:I4199" si="936">H4171*F4171</f>
        <v>0</v>
      </c>
      <c r="J4171" s="89">
        <v>0</v>
      </c>
      <c r="K4171" s="244">
        <f t="shared" si="932"/>
        <v>0</v>
      </c>
      <c r="L4171" s="93">
        <f t="shared" ref="L4171:L4199" si="937">E4171-H4171-J4171</f>
        <v>0</v>
      </c>
      <c r="M4171" s="375">
        <f t="shared" ref="M4171:M4199" si="938">G4171-I4171-K4171</f>
        <v>0</v>
      </c>
      <c r="N4171" s="225" t="b">
        <f t="shared" si="921"/>
        <v>0</v>
      </c>
      <c r="O4171" s="36"/>
      <c r="P4171" s="36"/>
      <c r="Q4171" s="36"/>
      <c r="R4171" s="36"/>
    </row>
    <row r="4172" spans="1:18" s="9" customFormat="1" ht="16.5" hidden="1" customHeight="1" x14ac:dyDescent="0.35">
      <c r="A4172" s="122" t="str">
        <f>'SOW Units'!B211</f>
        <v>10-1.b.</v>
      </c>
      <c r="B4172" s="542" t="str">
        <f>IF('SOW Units'!C211="","",'SOW Units'!C211)</f>
        <v>Sheet Piling Rental for ≤  20 feet deep Excavation</v>
      </c>
      <c r="C4172" s="543"/>
      <c r="D4172" s="57" t="str">
        <f>IF('SOW Units'!E211="","",'SOW Units'!E211)</f>
        <v>Per Sq. Foot/Day</v>
      </c>
      <c r="E4172" s="82">
        <f>'SOW Units'!Q211</f>
        <v>0</v>
      </c>
      <c r="F4172" s="34">
        <f>'SOW Units'!G211</f>
        <v>6</v>
      </c>
      <c r="G4172" s="244">
        <f t="shared" si="935"/>
        <v>0</v>
      </c>
      <c r="H4172" s="85">
        <v>0</v>
      </c>
      <c r="I4172" s="360">
        <f t="shared" si="936"/>
        <v>0</v>
      </c>
      <c r="J4172" s="89">
        <v>0</v>
      </c>
      <c r="K4172" s="244">
        <f t="shared" si="932"/>
        <v>0</v>
      </c>
      <c r="L4172" s="93">
        <f t="shared" si="937"/>
        <v>0</v>
      </c>
      <c r="M4172" s="375">
        <f t="shared" si="938"/>
        <v>0</v>
      </c>
      <c r="N4172" s="225" t="b">
        <f t="shared" ref="N4172:N4235" si="939">IF(E4172&gt;0,TRUE,FALSE)</f>
        <v>0</v>
      </c>
      <c r="O4172" s="45"/>
      <c r="P4172" s="45"/>
      <c r="Q4172" s="45"/>
      <c r="R4172" s="45"/>
    </row>
    <row r="4173" spans="1:18" s="8" customFormat="1" ht="16.5" hidden="1" customHeight="1" x14ac:dyDescent="0.35">
      <c r="A4173" s="122" t="str">
        <f>'SOW Units'!B212</f>
        <v>10-1.c.</v>
      </c>
      <c r="B4173" s="542" t="str">
        <f>IF('SOW Units'!C212="","",'SOW Units'!C212)</f>
        <v>Sheet Piling Rental for ≤  20 feet deep Excavation</v>
      </c>
      <c r="C4173" s="543"/>
      <c r="D4173" s="252" t="str">
        <f>IF('SOW Units'!E212="","",'SOW Units'!E212)</f>
        <v>Per Sq. Foot/Week</v>
      </c>
      <c r="E4173" s="82">
        <f>'SOW Units'!Q212</f>
        <v>0</v>
      </c>
      <c r="F4173" s="34">
        <f>'SOW Units'!G212</f>
        <v>10.5</v>
      </c>
      <c r="G4173" s="244">
        <f t="shared" si="935"/>
        <v>0</v>
      </c>
      <c r="H4173" s="85">
        <v>0</v>
      </c>
      <c r="I4173" s="360">
        <f t="shared" si="936"/>
        <v>0</v>
      </c>
      <c r="J4173" s="89">
        <v>0</v>
      </c>
      <c r="K4173" s="244">
        <f t="shared" si="932"/>
        <v>0</v>
      </c>
      <c r="L4173" s="93">
        <f t="shared" si="937"/>
        <v>0</v>
      </c>
      <c r="M4173" s="375">
        <f t="shared" si="938"/>
        <v>0</v>
      </c>
      <c r="N4173" s="225" t="b">
        <f t="shared" si="939"/>
        <v>0</v>
      </c>
      <c r="O4173" s="36"/>
      <c r="P4173" s="36"/>
      <c r="Q4173" s="36"/>
      <c r="R4173" s="36"/>
    </row>
    <row r="4174" spans="1:18" s="8" customFormat="1" ht="16.5" hidden="1" customHeight="1" x14ac:dyDescent="0.35">
      <c r="A4174" s="122" t="str">
        <f>'SOW Units'!B213</f>
        <v>10-1.d.</v>
      </c>
      <c r="B4174" s="542" t="str">
        <f>IF('SOW Units'!C213="","",'SOW Units'!C213)</f>
        <v>Sheet Piling Rental for ≤  20 feet deep Excavation</v>
      </c>
      <c r="C4174" s="543"/>
      <c r="D4174" s="252" t="str">
        <f>IF('SOW Units'!E213="","",'SOW Units'!E213)</f>
        <v>Per Sq. Foot/Month</v>
      </c>
      <c r="E4174" s="82">
        <f>'SOW Units'!Q213</f>
        <v>0</v>
      </c>
      <c r="F4174" s="34">
        <f>'SOW Units'!G213</f>
        <v>15.43</v>
      </c>
      <c r="G4174" s="244">
        <f t="shared" si="935"/>
        <v>0</v>
      </c>
      <c r="H4174" s="85">
        <v>0</v>
      </c>
      <c r="I4174" s="360">
        <f t="shared" si="936"/>
        <v>0</v>
      </c>
      <c r="J4174" s="89">
        <v>0</v>
      </c>
      <c r="K4174" s="244">
        <f t="shared" si="932"/>
        <v>0</v>
      </c>
      <c r="L4174" s="93">
        <f t="shared" si="937"/>
        <v>0</v>
      </c>
      <c r="M4174" s="375">
        <f t="shared" si="938"/>
        <v>0</v>
      </c>
      <c r="N4174" s="225" t="b">
        <f t="shared" si="939"/>
        <v>0</v>
      </c>
      <c r="O4174" s="36"/>
      <c r="P4174" s="36"/>
      <c r="Q4174" s="36"/>
      <c r="R4174" s="36"/>
    </row>
    <row r="4175" spans="1:18" s="8" customFormat="1" ht="16.5" hidden="1" customHeight="1" x14ac:dyDescent="0.35">
      <c r="A4175" s="122" t="str">
        <f>'SOW Units'!B214</f>
        <v>10-2.a.</v>
      </c>
      <c r="B4175" s="542" t="str">
        <f>IF('SOW Units'!C214="","",'SOW Units'!C214)</f>
        <v>Sheet Piling Installation for &gt; 20 feet deep Excavation</v>
      </c>
      <c r="C4175" s="543"/>
      <c r="D4175" s="57" t="str">
        <f>IF('SOW Units'!E214="","",'SOW Units'!E214)</f>
        <v>Per Sq. Foot</v>
      </c>
      <c r="E4175" s="82">
        <f>'SOW Units'!Q214</f>
        <v>0</v>
      </c>
      <c r="F4175" s="34">
        <f>'SOW Units'!G214</f>
        <v>40.79</v>
      </c>
      <c r="G4175" s="244">
        <f t="shared" si="935"/>
        <v>0</v>
      </c>
      <c r="H4175" s="85">
        <v>0</v>
      </c>
      <c r="I4175" s="360">
        <f t="shared" si="936"/>
        <v>0</v>
      </c>
      <c r="J4175" s="89">
        <v>0</v>
      </c>
      <c r="K4175" s="244">
        <f t="shared" si="932"/>
        <v>0</v>
      </c>
      <c r="L4175" s="93">
        <f t="shared" si="937"/>
        <v>0</v>
      </c>
      <c r="M4175" s="375">
        <f t="shared" si="938"/>
        <v>0</v>
      </c>
      <c r="N4175" s="225" t="b">
        <f t="shared" si="939"/>
        <v>0</v>
      </c>
      <c r="O4175" s="36"/>
      <c r="P4175" s="36"/>
      <c r="Q4175" s="36"/>
      <c r="R4175" s="36"/>
    </row>
    <row r="4176" spans="1:18" s="8" customFormat="1" ht="16.5" hidden="1" customHeight="1" x14ac:dyDescent="0.35">
      <c r="A4176" s="122" t="str">
        <f>'SOW Units'!B215</f>
        <v>10-2.b.</v>
      </c>
      <c r="B4176" s="542" t="str">
        <f>IF('SOW Units'!C215="","",'SOW Units'!C215)</f>
        <v>Sheet Piling Rental for &gt;  20 feet deep Excavation</v>
      </c>
      <c r="C4176" s="543"/>
      <c r="D4176" s="252" t="str">
        <f>IF('SOW Units'!E215="","",'SOW Units'!E215)</f>
        <v>Per Sq. Foot/Day</v>
      </c>
      <c r="E4176" s="82">
        <f>'SOW Units'!Q215</f>
        <v>0</v>
      </c>
      <c r="F4176" s="34">
        <f>'SOW Units'!G215</f>
        <v>7</v>
      </c>
      <c r="G4176" s="244">
        <f t="shared" si="935"/>
        <v>0</v>
      </c>
      <c r="H4176" s="85">
        <v>0</v>
      </c>
      <c r="I4176" s="360">
        <f t="shared" si="936"/>
        <v>0</v>
      </c>
      <c r="J4176" s="89">
        <v>0</v>
      </c>
      <c r="K4176" s="244">
        <f t="shared" si="932"/>
        <v>0</v>
      </c>
      <c r="L4176" s="93">
        <f t="shared" si="937"/>
        <v>0</v>
      </c>
      <c r="M4176" s="375">
        <f t="shared" si="938"/>
        <v>0</v>
      </c>
      <c r="N4176" s="225" t="b">
        <f t="shared" si="939"/>
        <v>0</v>
      </c>
      <c r="O4176" s="36"/>
      <c r="P4176" s="36"/>
      <c r="Q4176" s="36"/>
      <c r="R4176" s="36"/>
    </row>
    <row r="4177" spans="1:18" s="9" customFormat="1" ht="16.5" hidden="1" customHeight="1" x14ac:dyDescent="0.35">
      <c r="A4177" s="122" t="str">
        <f>'SOW Units'!B216</f>
        <v>10-2.c.</v>
      </c>
      <c r="B4177" s="542" t="str">
        <f>IF('SOW Units'!C216="","",'SOW Units'!C216)</f>
        <v>Sheet Piling Rental for &gt;  20 feet deep Excavation</v>
      </c>
      <c r="C4177" s="543"/>
      <c r="D4177" s="252" t="str">
        <f>IF('SOW Units'!E216="","",'SOW Units'!E216)</f>
        <v>Per Sq. Foot/Week</v>
      </c>
      <c r="E4177" s="82">
        <f>'SOW Units'!Q216</f>
        <v>0</v>
      </c>
      <c r="F4177" s="34">
        <f>'SOW Units'!G216</f>
        <v>11.02</v>
      </c>
      <c r="G4177" s="244">
        <f t="shared" si="935"/>
        <v>0</v>
      </c>
      <c r="H4177" s="85">
        <v>0</v>
      </c>
      <c r="I4177" s="360">
        <f t="shared" si="936"/>
        <v>0</v>
      </c>
      <c r="J4177" s="89">
        <v>0</v>
      </c>
      <c r="K4177" s="244">
        <f t="shared" si="932"/>
        <v>0</v>
      </c>
      <c r="L4177" s="93">
        <f t="shared" si="937"/>
        <v>0</v>
      </c>
      <c r="M4177" s="375">
        <f t="shared" si="938"/>
        <v>0</v>
      </c>
      <c r="N4177" s="225" t="b">
        <f t="shared" si="939"/>
        <v>0</v>
      </c>
      <c r="O4177" s="45"/>
      <c r="P4177" s="45"/>
      <c r="Q4177" s="45"/>
      <c r="R4177" s="45"/>
    </row>
    <row r="4178" spans="1:18" s="8" customFormat="1" ht="16.5" hidden="1" customHeight="1" x14ac:dyDescent="0.35">
      <c r="A4178" s="122" t="str">
        <f>'SOW Units'!B217</f>
        <v>10-2.d.</v>
      </c>
      <c r="B4178" s="542" t="str">
        <f>IF('SOW Units'!C217="","",'SOW Units'!C217)</f>
        <v>Sheet Piling Rental for &gt;  20 feet deep Excavation</v>
      </c>
      <c r="C4178" s="543"/>
      <c r="D4178" s="252" t="str">
        <f>IF('SOW Units'!E217="","",'SOW Units'!E217)</f>
        <v>Per Sq. Foot/Month</v>
      </c>
      <c r="E4178" s="82">
        <f>'SOW Units'!Q217</f>
        <v>0</v>
      </c>
      <c r="F4178" s="34">
        <f>'SOW Units'!G217</f>
        <v>11.57</v>
      </c>
      <c r="G4178" s="244">
        <f t="shared" si="935"/>
        <v>0</v>
      </c>
      <c r="H4178" s="85">
        <v>0</v>
      </c>
      <c r="I4178" s="360">
        <f t="shared" si="936"/>
        <v>0</v>
      </c>
      <c r="J4178" s="89">
        <v>0</v>
      </c>
      <c r="K4178" s="244">
        <f t="shared" si="932"/>
        <v>0</v>
      </c>
      <c r="L4178" s="93">
        <f t="shared" si="937"/>
        <v>0</v>
      </c>
      <c r="M4178" s="375">
        <f t="shared" si="938"/>
        <v>0</v>
      </c>
      <c r="N4178" s="225" t="b">
        <f t="shared" si="939"/>
        <v>0</v>
      </c>
      <c r="O4178" s="36"/>
      <c r="P4178" s="36"/>
      <c r="Q4178" s="36"/>
      <c r="R4178" s="36"/>
    </row>
    <row r="4179" spans="1:18" s="8" customFormat="1" ht="16.5" hidden="1" customHeight="1" x14ac:dyDescent="0.35">
      <c r="A4179" s="122" t="str">
        <f>'SOW Units'!B218</f>
        <v>10-7.</v>
      </c>
      <c r="B4179" s="542" t="str">
        <f>IF('SOW Units'!C218="","",'SOW Units'!C218)</f>
        <v xml:space="preserve">Conventional Soil Excavation and Loading ≤ 300 cubic yards </v>
      </c>
      <c r="C4179" s="543"/>
      <c r="D4179" s="57" t="str">
        <f>IF('SOW Units'!E218="","",'SOW Units'!E218)</f>
        <v>Per Cubic Yard</v>
      </c>
      <c r="E4179" s="82">
        <f>'SOW Units'!Q218</f>
        <v>0</v>
      </c>
      <c r="F4179" s="34">
        <f>'SOW Units'!G218</f>
        <v>45</v>
      </c>
      <c r="G4179" s="244">
        <f t="shared" si="935"/>
        <v>0</v>
      </c>
      <c r="H4179" s="85">
        <v>0</v>
      </c>
      <c r="I4179" s="360">
        <f t="shared" si="936"/>
        <v>0</v>
      </c>
      <c r="J4179" s="89">
        <v>0</v>
      </c>
      <c r="K4179" s="244">
        <f t="shared" si="932"/>
        <v>0</v>
      </c>
      <c r="L4179" s="93">
        <f t="shared" si="937"/>
        <v>0</v>
      </c>
      <c r="M4179" s="375">
        <f t="shared" si="938"/>
        <v>0</v>
      </c>
      <c r="N4179" s="225" t="b">
        <f t="shared" si="939"/>
        <v>0</v>
      </c>
      <c r="O4179" s="36"/>
      <c r="P4179" s="36"/>
      <c r="Q4179" s="36"/>
      <c r="R4179" s="36"/>
    </row>
    <row r="4180" spans="1:18" s="8" customFormat="1" ht="16.5" hidden="1" customHeight="1" x14ac:dyDescent="0.35">
      <c r="A4180" s="122" t="str">
        <f>'SOW Units'!B219</f>
        <v>10-8.</v>
      </c>
      <c r="B4180" s="542" t="str">
        <f>IF('SOW Units'!C219="","",'SOW Units'!C219)</f>
        <v>Conventional Soil Excavation and Loading &gt; 300 cubic yards</v>
      </c>
      <c r="C4180" s="543"/>
      <c r="D4180" s="57" t="str">
        <f>IF('SOW Units'!E219="","",'SOW Units'!E219)</f>
        <v>Per Cubic Yard</v>
      </c>
      <c r="E4180" s="82">
        <f>'SOW Units'!Q219</f>
        <v>0</v>
      </c>
      <c r="F4180" s="34">
        <f>'SOW Units'!G219</f>
        <v>40</v>
      </c>
      <c r="G4180" s="244">
        <f t="shared" si="935"/>
        <v>0</v>
      </c>
      <c r="H4180" s="85">
        <v>0</v>
      </c>
      <c r="I4180" s="360">
        <f t="shared" si="936"/>
        <v>0</v>
      </c>
      <c r="J4180" s="89">
        <v>0</v>
      </c>
      <c r="K4180" s="244">
        <f t="shared" si="932"/>
        <v>0</v>
      </c>
      <c r="L4180" s="93">
        <f t="shared" si="937"/>
        <v>0</v>
      </c>
      <c r="M4180" s="375">
        <f t="shared" si="938"/>
        <v>0</v>
      </c>
      <c r="N4180" s="225" t="b">
        <f t="shared" si="939"/>
        <v>0</v>
      </c>
      <c r="O4180" s="36"/>
      <c r="P4180" s="36"/>
      <c r="Q4180" s="36"/>
      <c r="R4180" s="36"/>
    </row>
    <row r="4181" spans="1:18" s="8" customFormat="1" ht="16.5" hidden="1" customHeight="1" x14ac:dyDescent="0.35">
      <c r="A4181" s="122" t="str">
        <f>'SOW Units'!B220</f>
        <v>10-9.</v>
      </c>
      <c r="B4181" s="542" t="str">
        <f>IF('SOW Units'!C220="","",'SOW Units'!C220)</f>
        <v>LDA Excavation and Loading Without Casing ≤ 300 cubic yards</v>
      </c>
      <c r="C4181" s="543"/>
      <c r="D4181" s="57" t="str">
        <f>IF('SOW Units'!E220="","",'SOW Units'!E220)</f>
        <v>Per Cubic Yard</v>
      </c>
      <c r="E4181" s="82">
        <f>'SOW Units'!Q220</f>
        <v>0</v>
      </c>
      <c r="F4181" s="34">
        <f>'SOW Units'!G220</f>
        <v>106.96</v>
      </c>
      <c r="G4181" s="244">
        <f t="shared" si="935"/>
        <v>0</v>
      </c>
      <c r="H4181" s="85">
        <v>0</v>
      </c>
      <c r="I4181" s="360">
        <f t="shared" si="936"/>
        <v>0</v>
      </c>
      <c r="J4181" s="89">
        <v>0</v>
      </c>
      <c r="K4181" s="244">
        <f t="shared" si="932"/>
        <v>0</v>
      </c>
      <c r="L4181" s="93">
        <f t="shared" si="937"/>
        <v>0</v>
      </c>
      <c r="M4181" s="375">
        <f t="shared" si="938"/>
        <v>0</v>
      </c>
      <c r="N4181" s="225" t="b">
        <f t="shared" si="939"/>
        <v>0</v>
      </c>
      <c r="O4181" s="36"/>
      <c r="P4181" s="36"/>
      <c r="Q4181" s="36"/>
      <c r="R4181" s="36"/>
    </row>
    <row r="4182" spans="1:18" s="8" customFormat="1" ht="16.5" hidden="1" customHeight="1" x14ac:dyDescent="0.35">
      <c r="A4182" s="122" t="str">
        <f>'SOW Units'!B221</f>
        <v>10-10.</v>
      </c>
      <c r="B4182" s="542" t="str">
        <f>IF('SOW Units'!C221="","",'SOW Units'!C221)</f>
        <v>LDA Excavation and Loading Without Casing &gt; 300 cubic yards</v>
      </c>
      <c r="C4182" s="543"/>
      <c r="D4182" s="57" t="str">
        <f>IF('SOW Units'!E221="","",'SOW Units'!E221)</f>
        <v>Per Cubic Yard</v>
      </c>
      <c r="E4182" s="82">
        <f>'SOW Units'!Q221</f>
        <v>0</v>
      </c>
      <c r="F4182" s="34">
        <f>'SOW Units'!G221</f>
        <v>100.87</v>
      </c>
      <c r="G4182" s="244">
        <f t="shared" si="935"/>
        <v>0</v>
      </c>
      <c r="H4182" s="85">
        <v>0</v>
      </c>
      <c r="I4182" s="360">
        <f t="shared" si="936"/>
        <v>0</v>
      </c>
      <c r="J4182" s="89">
        <v>0</v>
      </c>
      <c r="K4182" s="244">
        <f t="shared" si="932"/>
        <v>0</v>
      </c>
      <c r="L4182" s="93">
        <f t="shared" si="937"/>
        <v>0</v>
      </c>
      <c r="M4182" s="375">
        <f t="shared" si="938"/>
        <v>0</v>
      </c>
      <c r="N4182" s="225" t="b">
        <f t="shared" si="939"/>
        <v>0</v>
      </c>
      <c r="O4182" s="36"/>
      <c r="P4182" s="36"/>
      <c r="Q4182" s="36"/>
      <c r="R4182" s="36"/>
    </row>
    <row r="4183" spans="1:18" s="8" customFormat="1" ht="16.5" hidden="1" customHeight="1" x14ac:dyDescent="0.35">
      <c r="A4183" s="122" t="str">
        <f>'SOW Units'!B222</f>
        <v>10-11.a.</v>
      </c>
      <c r="B4183" s="542" t="str">
        <f>IF('SOW Units'!C222="","",'SOW Units'!C222)</f>
        <v>LDA Excavation and Loading With Surface Casing ≤ 300 cubic yards</v>
      </c>
      <c r="C4183" s="543"/>
      <c r="D4183" s="57" t="str">
        <f>IF('SOW Units'!E222="","",'SOW Units'!E222)</f>
        <v>Per Cubic Yard</v>
      </c>
      <c r="E4183" s="82">
        <f>'SOW Units'!Q222</f>
        <v>0</v>
      </c>
      <c r="F4183" s="34">
        <f>'SOW Units'!G222</f>
        <v>145.85</v>
      </c>
      <c r="G4183" s="244">
        <f t="shared" si="935"/>
        <v>0</v>
      </c>
      <c r="H4183" s="85">
        <v>0</v>
      </c>
      <c r="I4183" s="360">
        <f t="shared" si="936"/>
        <v>0</v>
      </c>
      <c r="J4183" s="89">
        <v>0</v>
      </c>
      <c r="K4183" s="244">
        <f t="shared" si="932"/>
        <v>0</v>
      </c>
      <c r="L4183" s="93">
        <f t="shared" si="937"/>
        <v>0</v>
      </c>
      <c r="M4183" s="375">
        <f t="shared" si="938"/>
        <v>0</v>
      </c>
      <c r="N4183" s="225" t="b">
        <f t="shared" si="939"/>
        <v>0</v>
      </c>
      <c r="O4183" s="36"/>
      <c r="P4183" s="36"/>
      <c r="Q4183" s="36"/>
      <c r="R4183" s="36"/>
    </row>
    <row r="4184" spans="1:18" s="8" customFormat="1" ht="16.5" hidden="1" customHeight="1" x14ac:dyDescent="0.35">
      <c r="A4184" s="122" t="str">
        <f>'SOW Units'!B223</f>
        <v>10-11.b.</v>
      </c>
      <c r="B4184" s="542" t="str">
        <f>IF('SOW Units'!C223="","",'SOW Units'!C223)</f>
        <v>LDA Excavation and Loading With Driven Casing &lt; 300 cubic yards</v>
      </c>
      <c r="C4184" s="543"/>
      <c r="D4184" s="57" t="str">
        <f>IF('SOW Units'!E223="","",'SOW Units'!E223)</f>
        <v>Per Cubic Yard</v>
      </c>
      <c r="E4184" s="82">
        <f>'SOW Units'!Q223</f>
        <v>0</v>
      </c>
      <c r="F4184" s="34">
        <f>'SOW Units'!G223</f>
        <v>224.85</v>
      </c>
      <c r="G4184" s="244">
        <f t="shared" si="935"/>
        <v>0</v>
      </c>
      <c r="H4184" s="85">
        <v>0</v>
      </c>
      <c r="I4184" s="360">
        <f t="shared" si="936"/>
        <v>0</v>
      </c>
      <c r="J4184" s="89">
        <v>0</v>
      </c>
      <c r="K4184" s="244">
        <f t="shared" si="932"/>
        <v>0</v>
      </c>
      <c r="L4184" s="93">
        <f t="shared" si="937"/>
        <v>0</v>
      </c>
      <c r="M4184" s="375">
        <f t="shared" si="938"/>
        <v>0</v>
      </c>
      <c r="N4184" s="225" t="b">
        <f t="shared" si="939"/>
        <v>0</v>
      </c>
      <c r="O4184" s="36"/>
      <c r="P4184" s="36"/>
      <c r="Q4184" s="36"/>
      <c r="R4184" s="36"/>
    </row>
    <row r="4185" spans="1:18" s="8" customFormat="1" ht="16.5" hidden="1" customHeight="1" x14ac:dyDescent="0.35">
      <c r="A4185" s="122" t="str">
        <f>'SOW Units'!B224</f>
        <v>10-12.a.</v>
      </c>
      <c r="B4185" s="542" t="str">
        <f>IF('SOW Units'!C224="","",'SOW Units'!C224)</f>
        <v>LDA Excavation and Loading With Surface Casing &gt; 300 cubic yards</v>
      </c>
      <c r="C4185" s="543"/>
      <c r="D4185" s="57" t="str">
        <f>IF('SOW Units'!E224="","",'SOW Units'!E224)</f>
        <v>Per Cubic Yard</v>
      </c>
      <c r="E4185" s="82">
        <f>'SOW Units'!Q224</f>
        <v>0</v>
      </c>
      <c r="F4185" s="34">
        <f>'SOW Units'!G224</f>
        <v>145.85</v>
      </c>
      <c r="G4185" s="244">
        <f t="shared" si="935"/>
        <v>0</v>
      </c>
      <c r="H4185" s="85">
        <v>0</v>
      </c>
      <c r="I4185" s="360">
        <f t="shared" si="936"/>
        <v>0</v>
      </c>
      <c r="J4185" s="89">
        <v>0</v>
      </c>
      <c r="K4185" s="244">
        <f t="shared" si="932"/>
        <v>0</v>
      </c>
      <c r="L4185" s="93">
        <f t="shared" si="937"/>
        <v>0</v>
      </c>
      <c r="M4185" s="375">
        <f t="shared" si="938"/>
        <v>0</v>
      </c>
      <c r="N4185" s="225" t="b">
        <f t="shared" si="939"/>
        <v>0</v>
      </c>
      <c r="O4185" s="36"/>
      <c r="P4185" s="36"/>
      <c r="Q4185" s="36"/>
      <c r="R4185" s="36"/>
    </row>
    <row r="4186" spans="1:18" s="8" customFormat="1" ht="16.5" hidden="1" customHeight="1" x14ac:dyDescent="0.35">
      <c r="A4186" s="122" t="str">
        <f>'SOW Units'!B225</f>
        <v>10-12.b.</v>
      </c>
      <c r="B4186" s="542" t="str">
        <f>IF('SOW Units'!C225="","",'SOW Units'!C225)</f>
        <v>LDA Excavation and Loading With Driven Casing &gt; 300 cubic yards</v>
      </c>
      <c r="C4186" s="543"/>
      <c r="D4186" s="57" t="str">
        <f>IF('SOW Units'!E225="","",'SOW Units'!E225)</f>
        <v>Per Cubic Yard</v>
      </c>
      <c r="E4186" s="82">
        <f>'SOW Units'!Q225</f>
        <v>0</v>
      </c>
      <c r="F4186" s="34">
        <f>'SOW Units'!G225</f>
        <v>200.55</v>
      </c>
      <c r="G4186" s="244">
        <f t="shared" si="935"/>
        <v>0</v>
      </c>
      <c r="H4186" s="85">
        <v>0</v>
      </c>
      <c r="I4186" s="360">
        <f t="shared" si="936"/>
        <v>0</v>
      </c>
      <c r="J4186" s="89">
        <v>0</v>
      </c>
      <c r="K4186" s="244">
        <f t="shared" si="932"/>
        <v>0</v>
      </c>
      <c r="L4186" s="93">
        <f t="shared" si="937"/>
        <v>0</v>
      </c>
      <c r="M4186" s="375">
        <f t="shared" si="938"/>
        <v>0</v>
      </c>
      <c r="N4186" s="225" t="b">
        <f t="shared" si="939"/>
        <v>0</v>
      </c>
      <c r="O4186" s="36"/>
      <c r="P4186" s="36"/>
      <c r="Q4186" s="36"/>
      <c r="R4186" s="36"/>
    </row>
    <row r="4187" spans="1:18" s="8" customFormat="1" ht="16.5" hidden="1" customHeight="1" x14ac:dyDescent="0.35">
      <c r="A4187" s="122" t="str">
        <f>'SOW Units'!B226</f>
        <v>10-13.</v>
      </c>
      <c r="B4187" s="542" t="str">
        <f>IF('SOW Units'!C226="","",'SOW Units'!C226)</f>
        <v>Flowable Fill Concrete and Installation</v>
      </c>
      <c r="C4187" s="543"/>
      <c r="D4187" s="57" t="str">
        <f>IF('SOW Units'!E226="","",'SOW Units'!E226)</f>
        <v>Per Cubic Yard</v>
      </c>
      <c r="E4187" s="82">
        <f>'SOW Units'!Q226</f>
        <v>0</v>
      </c>
      <c r="F4187" s="34">
        <f>'SOW Units'!G226</f>
        <v>115.45</v>
      </c>
      <c r="G4187" s="244">
        <f t="shared" si="935"/>
        <v>0</v>
      </c>
      <c r="H4187" s="85">
        <v>0</v>
      </c>
      <c r="I4187" s="360">
        <f t="shared" si="936"/>
        <v>0</v>
      </c>
      <c r="J4187" s="89">
        <v>0</v>
      </c>
      <c r="K4187" s="244">
        <f t="shared" si="932"/>
        <v>0</v>
      </c>
      <c r="L4187" s="93">
        <f t="shared" si="937"/>
        <v>0</v>
      </c>
      <c r="M4187" s="375">
        <f t="shared" si="938"/>
        <v>0</v>
      </c>
      <c r="N4187" s="225" t="b">
        <f t="shared" si="939"/>
        <v>0</v>
      </c>
      <c r="O4187" s="36"/>
      <c r="P4187" s="36"/>
      <c r="Q4187" s="36"/>
      <c r="R4187" s="36"/>
    </row>
    <row r="4188" spans="1:18" s="8" customFormat="1" ht="16.5" hidden="1" customHeight="1" x14ac:dyDescent="0.35">
      <c r="A4188" s="122" t="str">
        <f>'SOW Units'!B227</f>
        <v>10-14.</v>
      </c>
      <c r="B4188" s="542" t="str">
        <f>IF('SOW Units'!C227="","",'SOW Units'!C227)</f>
        <v>Clean Backfill Material, Compaction and Testing (includes transport) ≤ 300 cubic yards</v>
      </c>
      <c r="C4188" s="543"/>
      <c r="D4188" s="57" t="str">
        <f>IF('SOW Units'!E227="","",'SOW Units'!E227)</f>
        <v>Per Cubic Yard</v>
      </c>
      <c r="E4188" s="82">
        <f>'SOW Units'!Q227</f>
        <v>0</v>
      </c>
      <c r="F4188" s="34">
        <f>'SOW Units'!G227</f>
        <v>30.37</v>
      </c>
      <c r="G4188" s="244">
        <f t="shared" si="935"/>
        <v>0</v>
      </c>
      <c r="H4188" s="85">
        <v>0</v>
      </c>
      <c r="I4188" s="360">
        <f t="shared" si="936"/>
        <v>0</v>
      </c>
      <c r="J4188" s="89">
        <v>0</v>
      </c>
      <c r="K4188" s="244">
        <f t="shared" si="932"/>
        <v>0</v>
      </c>
      <c r="L4188" s="93">
        <f t="shared" si="937"/>
        <v>0</v>
      </c>
      <c r="M4188" s="375">
        <f t="shared" si="938"/>
        <v>0</v>
      </c>
      <c r="N4188" s="225" t="b">
        <f t="shared" si="939"/>
        <v>0</v>
      </c>
      <c r="O4188" s="36"/>
      <c r="P4188" s="36"/>
      <c r="Q4188" s="36"/>
      <c r="R4188" s="36"/>
    </row>
    <row r="4189" spans="1:18" s="8" customFormat="1" ht="16.5" hidden="1" customHeight="1" x14ac:dyDescent="0.35">
      <c r="A4189" s="122" t="str">
        <f>'SOW Units'!B228</f>
        <v>10-15.</v>
      </c>
      <c r="B4189" s="542" t="str">
        <f>IF('SOW Units'!C228="","",'SOW Units'!C228)</f>
        <v>Clean Backfill Material, Compaction and Testing (includes transport) &gt; 300 cubic yards</v>
      </c>
      <c r="C4189" s="543"/>
      <c r="D4189" s="57" t="str">
        <f>IF('SOW Units'!E228="","",'SOW Units'!E228)</f>
        <v>Per Cubic Yard</v>
      </c>
      <c r="E4189" s="82">
        <f>'SOW Units'!Q228</f>
        <v>0</v>
      </c>
      <c r="F4189" s="34">
        <f>'SOW Units'!G228</f>
        <v>32.799999999999997</v>
      </c>
      <c r="G4189" s="244">
        <f t="shared" si="935"/>
        <v>0</v>
      </c>
      <c r="H4189" s="85">
        <v>0</v>
      </c>
      <c r="I4189" s="360">
        <f t="shared" si="936"/>
        <v>0</v>
      </c>
      <c r="J4189" s="89">
        <v>0</v>
      </c>
      <c r="K4189" s="244">
        <f t="shared" si="932"/>
        <v>0</v>
      </c>
      <c r="L4189" s="93">
        <f t="shared" si="937"/>
        <v>0</v>
      </c>
      <c r="M4189" s="375">
        <f t="shared" si="938"/>
        <v>0</v>
      </c>
      <c r="N4189" s="225" t="b">
        <f t="shared" si="939"/>
        <v>0</v>
      </c>
      <c r="O4189" s="36"/>
      <c r="P4189" s="36"/>
      <c r="Q4189" s="36"/>
      <c r="R4189" s="36"/>
    </row>
    <row r="4190" spans="1:18" s="8" customFormat="1" ht="16.5" hidden="1" customHeight="1" x14ac:dyDescent="0.35">
      <c r="A4190" s="122" t="str">
        <f>'SOW Units'!B229</f>
        <v>10-15.a.</v>
      </c>
      <c r="B4190" s="542" t="str">
        <f>IF('SOW Units'!C229="","",'SOW Units'!C229)</f>
        <v>Clean Overburden Used As Backfill, Compaction and Testing ≤ 300 cubic yards</v>
      </c>
      <c r="C4190" s="543"/>
      <c r="D4190" s="57" t="str">
        <f>IF('SOW Units'!E229="","",'SOW Units'!E229)</f>
        <v>Per Cubic Yard</v>
      </c>
      <c r="E4190" s="82">
        <f>'SOW Units'!Q229</f>
        <v>0</v>
      </c>
      <c r="F4190" s="34">
        <f>'SOW Units'!G229</f>
        <v>14.58</v>
      </c>
      <c r="G4190" s="244">
        <f t="shared" si="935"/>
        <v>0</v>
      </c>
      <c r="H4190" s="85">
        <v>0</v>
      </c>
      <c r="I4190" s="360">
        <f t="shared" si="936"/>
        <v>0</v>
      </c>
      <c r="J4190" s="89">
        <v>0</v>
      </c>
      <c r="K4190" s="244">
        <f t="shared" si="932"/>
        <v>0</v>
      </c>
      <c r="L4190" s="93">
        <f t="shared" si="937"/>
        <v>0</v>
      </c>
      <c r="M4190" s="375">
        <f t="shared" si="938"/>
        <v>0</v>
      </c>
      <c r="N4190" s="225" t="b">
        <f t="shared" si="939"/>
        <v>0</v>
      </c>
      <c r="O4190" s="36"/>
      <c r="P4190" s="36"/>
      <c r="Q4190" s="36"/>
      <c r="R4190" s="36"/>
    </row>
    <row r="4191" spans="1:18" s="8" customFormat="1" ht="16.5" hidden="1" customHeight="1" x14ac:dyDescent="0.35">
      <c r="A4191" s="122" t="str">
        <f>'SOW Units'!B230</f>
        <v>10-15.b.</v>
      </c>
      <c r="B4191" s="542" t="str">
        <f>IF('SOW Units'!C230="","",'SOW Units'!C230)</f>
        <v>Clean Overburden Used As Backfill, Compaction and Testing &gt; 300 cubic yards</v>
      </c>
      <c r="C4191" s="543"/>
      <c r="D4191" s="57" t="str">
        <f>IF('SOW Units'!E230="","",'SOW Units'!E230)</f>
        <v>Per Cubic Yard</v>
      </c>
      <c r="E4191" s="82">
        <f>'SOW Units'!Q230</f>
        <v>0</v>
      </c>
      <c r="F4191" s="34">
        <f>'SOW Units'!G230</f>
        <v>14.58</v>
      </c>
      <c r="G4191" s="244">
        <f t="shared" si="935"/>
        <v>0</v>
      </c>
      <c r="H4191" s="85">
        <v>0</v>
      </c>
      <c r="I4191" s="360">
        <f t="shared" si="936"/>
        <v>0</v>
      </c>
      <c r="J4191" s="89">
        <v>0</v>
      </c>
      <c r="K4191" s="244">
        <f t="shared" si="932"/>
        <v>0</v>
      </c>
      <c r="L4191" s="93">
        <f t="shared" si="937"/>
        <v>0</v>
      </c>
      <c r="M4191" s="375">
        <f t="shared" si="938"/>
        <v>0</v>
      </c>
      <c r="N4191" s="225" t="b">
        <f t="shared" si="939"/>
        <v>0</v>
      </c>
      <c r="O4191" s="36"/>
      <c r="P4191" s="36"/>
      <c r="Q4191" s="36"/>
      <c r="R4191" s="36"/>
    </row>
    <row r="4192" spans="1:18" s="8" customFormat="1" ht="16.5" hidden="1" customHeight="1" x14ac:dyDescent="0.35">
      <c r="A4192" s="122" t="str">
        <f>'SOW Units'!B231</f>
        <v>10-16.</v>
      </c>
      <c r="B4192" s="542" t="str">
        <f>IF('SOW Units'!C231="","",'SOW Units'!C231)</f>
        <v>Pea Gravel</v>
      </c>
      <c r="C4192" s="543"/>
      <c r="D4192" s="57" t="str">
        <f>IF('SOW Units'!E231="","",'SOW Units'!E231)</f>
        <v>Per Ton</v>
      </c>
      <c r="E4192" s="82">
        <f>'SOW Units'!Q231</f>
        <v>0</v>
      </c>
      <c r="F4192" s="34">
        <f>'SOW Units'!G231</f>
        <v>69.3</v>
      </c>
      <c r="G4192" s="244">
        <f t="shared" si="935"/>
        <v>0</v>
      </c>
      <c r="H4192" s="85">
        <v>0</v>
      </c>
      <c r="I4192" s="360">
        <f t="shared" si="936"/>
        <v>0</v>
      </c>
      <c r="J4192" s="89">
        <v>0</v>
      </c>
      <c r="K4192" s="244">
        <f t="shared" si="932"/>
        <v>0</v>
      </c>
      <c r="L4192" s="93">
        <f t="shared" si="937"/>
        <v>0</v>
      </c>
      <c r="M4192" s="375">
        <f t="shared" si="938"/>
        <v>0</v>
      </c>
      <c r="N4192" s="225" t="b">
        <f t="shared" si="939"/>
        <v>0</v>
      </c>
      <c r="O4192" s="36"/>
      <c r="P4192" s="36"/>
      <c r="Q4192" s="36"/>
      <c r="R4192" s="36"/>
    </row>
    <row r="4193" spans="1:18" s="8" customFormat="1" ht="16.5" hidden="1" customHeight="1" x14ac:dyDescent="0.35">
      <c r="A4193" s="122" t="str">
        <f>'SOW Units'!B232</f>
        <v>10-17.</v>
      </c>
      <c r="B4193" s="542" t="str">
        <f>IF('SOW Units'!C232="","",'SOW Units'!C232)</f>
        <v>#57 Stone</v>
      </c>
      <c r="C4193" s="543"/>
      <c r="D4193" s="57" t="str">
        <f>IF('SOW Units'!E232="","",'SOW Units'!E232)</f>
        <v>Per Ton</v>
      </c>
      <c r="E4193" s="82">
        <f>'SOW Units'!Q232</f>
        <v>0</v>
      </c>
      <c r="F4193" s="34">
        <f>'SOW Units'!G232</f>
        <v>57.75</v>
      </c>
      <c r="G4193" s="244">
        <f t="shared" si="935"/>
        <v>0</v>
      </c>
      <c r="H4193" s="85">
        <v>0</v>
      </c>
      <c r="I4193" s="360">
        <f t="shared" si="936"/>
        <v>0</v>
      </c>
      <c r="J4193" s="89">
        <v>0</v>
      </c>
      <c r="K4193" s="244">
        <f t="shared" si="932"/>
        <v>0</v>
      </c>
      <c r="L4193" s="93">
        <f t="shared" si="937"/>
        <v>0</v>
      </c>
      <c r="M4193" s="375">
        <f t="shared" si="938"/>
        <v>0</v>
      </c>
      <c r="N4193" s="225" t="b">
        <f t="shared" si="939"/>
        <v>0</v>
      </c>
      <c r="O4193" s="36"/>
      <c r="P4193" s="36"/>
      <c r="Q4193" s="36"/>
      <c r="R4193" s="36"/>
    </row>
    <row r="4194" spans="1:18" s="9" customFormat="1" ht="16.5" hidden="1" customHeight="1" x14ac:dyDescent="0.35">
      <c r="A4194" s="122" t="str">
        <f>'SOW Units'!B233</f>
        <v>10-18.</v>
      </c>
      <c r="B4194" s="542" t="str">
        <f>IF('SOW Units'!C233="","",'SOW Units'!C233)</f>
        <v>Dewatering System, up to 12 well points (includes installation)</v>
      </c>
      <c r="C4194" s="543"/>
      <c r="D4194" s="57" t="str">
        <f>IF('SOW Units'!E233="","",'SOW Units'!E233)</f>
        <v>Per Day</v>
      </c>
      <c r="E4194" s="82">
        <f>'SOW Units'!Q233</f>
        <v>0</v>
      </c>
      <c r="F4194" s="34">
        <f>'SOW Units'!G233</f>
        <v>4630.5</v>
      </c>
      <c r="G4194" s="244">
        <f t="shared" si="935"/>
        <v>0</v>
      </c>
      <c r="H4194" s="85">
        <v>0</v>
      </c>
      <c r="I4194" s="360">
        <f t="shared" si="936"/>
        <v>0</v>
      </c>
      <c r="J4194" s="89">
        <v>0</v>
      </c>
      <c r="K4194" s="244">
        <f t="shared" si="932"/>
        <v>0</v>
      </c>
      <c r="L4194" s="93">
        <f t="shared" si="937"/>
        <v>0</v>
      </c>
      <c r="M4194" s="375">
        <f t="shared" si="938"/>
        <v>0</v>
      </c>
      <c r="N4194" s="225" t="b">
        <f t="shared" si="939"/>
        <v>0</v>
      </c>
      <c r="O4194" s="45"/>
      <c r="P4194" s="45"/>
      <c r="Q4194" s="45"/>
      <c r="R4194" s="45"/>
    </row>
    <row r="4195" spans="1:18" s="8" customFormat="1" ht="16.5" hidden="1" customHeight="1" x14ac:dyDescent="0.35">
      <c r="A4195" s="122" t="str">
        <f>'SOW Units'!B234</f>
        <v>10-19.</v>
      </c>
      <c r="B4195" s="542" t="str">
        <f>IF('SOW Units'!C234="","",'SOW Units'!C234)</f>
        <v>Additional Dewatering System Well Points (2) (includes installation)</v>
      </c>
      <c r="C4195" s="543"/>
      <c r="D4195" s="57" t="str">
        <f>IF('SOW Units'!E234="","",'SOW Units'!E234)</f>
        <v>Per Day</v>
      </c>
      <c r="E4195" s="82">
        <f>'SOW Units'!Q234</f>
        <v>0</v>
      </c>
      <c r="F4195" s="34">
        <f>'SOW Units'!G234</f>
        <v>346.5</v>
      </c>
      <c r="G4195" s="244">
        <f t="shared" si="935"/>
        <v>0</v>
      </c>
      <c r="H4195" s="85">
        <v>0</v>
      </c>
      <c r="I4195" s="360">
        <f t="shared" si="936"/>
        <v>0</v>
      </c>
      <c r="J4195" s="89">
        <v>0</v>
      </c>
      <c r="K4195" s="244">
        <f t="shared" si="932"/>
        <v>0</v>
      </c>
      <c r="L4195" s="93">
        <f t="shared" si="937"/>
        <v>0</v>
      </c>
      <c r="M4195" s="375">
        <f t="shared" si="938"/>
        <v>0</v>
      </c>
      <c r="N4195" s="225" t="b">
        <f t="shared" si="939"/>
        <v>0</v>
      </c>
      <c r="O4195" s="36"/>
      <c r="P4195" s="36"/>
      <c r="Q4195" s="36"/>
      <c r="R4195" s="36"/>
    </row>
    <row r="4196" spans="1:18" s="8" customFormat="1" ht="16.5" hidden="1" customHeight="1" x14ac:dyDescent="0.35">
      <c r="A4196" s="122" t="str">
        <f>'SOW Units'!B235</f>
        <v>10-20.</v>
      </c>
      <c r="B4196" s="542" t="str">
        <f>IF('SOW Units'!C235="","",'SOW Units'!C235)</f>
        <v>Dewatering System, up to 12 well points (includes installation)</v>
      </c>
      <c r="C4196" s="543"/>
      <c r="D4196" s="57" t="str">
        <f>IF('SOW Units'!E235="","",'SOW Units'!E235)</f>
        <v>Per Week</v>
      </c>
      <c r="E4196" s="82">
        <f>'SOW Units'!Q235</f>
        <v>0</v>
      </c>
      <c r="F4196" s="34">
        <f>'SOW Units'!G235</f>
        <v>7640.32</v>
      </c>
      <c r="G4196" s="244">
        <f t="shared" si="935"/>
        <v>0</v>
      </c>
      <c r="H4196" s="85">
        <v>0</v>
      </c>
      <c r="I4196" s="360">
        <f t="shared" si="936"/>
        <v>0</v>
      </c>
      <c r="J4196" s="89">
        <v>0</v>
      </c>
      <c r="K4196" s="244">
        <f t="shared" si="932"/>
        <v>0</v>
      </c>
      <c r="L4196" s="93">
        <f t="shared" si="937"/>
        <v>0</v>
      </c>
      <c r="M4196" s="375">
        <f t="shared" si="938"/>
        <v>0</v>
      </c>
      <c r="N4196" s="225" t="b">
        <f t="shared" si="939"/>
        <v>0</v>
      </c>
      <c r="O4196" s="36"/>
      <c r="P4196" s="36"/>
      <c r="Q4196" s="36"/>
      <c r="R4196" s="36"/>
    </row>
    <row r="4197" spans="1:18" s="9" customFormat="1" ht="16.5" hidden="1" customHeight="1" x14ac:dyDescent="0.35">
      <c r="A4197" s="122" t="str">
        <f>'SOW Units'!B236</f>
        <v>10-21.</v>
      </c>
      <c r="B4197" s="542" t="str">
        <f>IF('SOW Units'!C236="","",'SOW Units'!C236)</f>
        <v>Additional Dewatering System Well Points (2) (includes installation)</v>
      </c>
      <c r="C4197" s="543"/>
      <c r="D4197" s="57" t="str">
        <f>IF('SOW Units'!E236="","",'SOW Units'!E236)</f>
        <v>Per Week</v>
      </c>
      <c r="E4197" s="82">
        <f>'SOW Units'!Q236</f>
        <v>0</v>
      </c>
      <c r="F4197" s="34">
        <f>'SOW Units'!G236</f>
        <v>382.01</v>
      </c>
      <c r="G4197" s="244">
        <f t="shared" si="935"/>
        <v>0</v>
      </c>
      <c r="H4197" s="85">
        <v>0</v>
      </c>
      <c r="I4197" s="360">
        <f t="shared" si="936"/>
        <v>0</v>
      </c>
      <c r="J4197" s="89">
        <v>0</v>
      </c>
      <c r="K4197" s="244">
        <f t="shared" si="932"/>
        <v>0</v>
      </c>
      <c r="L4197" s="93">
        <f t="shared" si="937"/>
        <v>0</v>
      </c>
      <c r="M4197" s="375">
        <f t="shared" si="938"/>
        <v>0</v>
      </c>
      <c r="N4197" s="225" t="b">
        <f t="shared" si="939"/>
        <v>0</v>
      </c>
      <c r="O4197" s="45"/>
      <c r="P4197" s="45"/>
      <c r="Q4197" s="45"/>
      <c r="R4197" s="45"/>
    </row>
    <row r="4198" spans="1:18" s="9" customFormat="1" ht="16.5" hidden="1" customHeight="1" x14ac:dyDescent="0.35">
      <c r="A4198" s="122" t="str">
        <f>'SOW Units'!B237</f>
        <v>10-22.</v>
      </c>
      <c r="B4198" s="542" t="str">
        <f>IF('SOW Units'!C237="","",'SOW Units'!C237)</f>
        <v>Dewatering System, up to 12 well points (includes installation)</v>
      </c>
      <c r="C4198" s="543"/>
      <c r="D4198" s="57" t="str">
        <f>IF('SOW Units'!E237="","",'SOW Units'!E237)</f>
        <v>Per Month</v>
      </c>
      <c r="E4198" s="82">
        <f>'SOW Units'!Q237</f>
        <v>0</v>
      </c>
      <c r="F4198" s="34">
        <f>'SOW Units'!G237</f>
        <v>9029.4699999999993</v>
      </c>
      <c r="G4198" s="244">
        <f t="shared" si="935"/>
        <v>0</v>
      </c>
      <c r="H4198" s="85">
        <v>0</v>
      </c>
      <c r="I4198" s="360">
        <f t="shared" si="936"/>
        <v>0</v>
      </c>
      <c r="J4198" s="89">
        <v>0</v>
      </c>
      <c r="K4198" s="244">
        <f t="shared" si="932"/>
        <v>0</v>
      </c>
      <c r="L4198" s="93">
        <f t="shared" si="937"/>
        <v>0</v>
      </c>
      <c r="M4198" s="375">
        <f t="shared" si="938"/>
        <v>0</v>
      </c>
      <c r="N4198" s="225" t="b">
        <f t="shared" si="939"/>
        <v>0</v>
      </c>
      <c r="O4198" s="45"/>
      <c r="P4198" s="45"/>
      <c r="Q4198" s="45"/>
      <c r="R4198" s="45"/>
    </row>
    <row r="4199" spans="1:18" s="8" customFormat="1" ht="16.5" hidden="1" customHeight="1" x14ac:dyDescent="0.35">
      <c r="A4199" s="122" t="str">
        <f>'SOW Units'!B238</f>
        <v>10-23.</v>
      </c>
      <c r="B4199" s="542" t="str">
        <f>IF('SOW Units'!C238="","",'SOW Units'!C238)</f>
        <v>Additional Dewatering System Well Points (2) (includes installation)</v>
      </c>
      <c r="C4199" s="543"/>
      <c r="D4199" s="57" t="str">
        <f>IF('SOW Units'!E238="","",'SOW Units'!E238)</f>
        <v>Per Month</v>
      </c>
      <c r="E4199" s="82">
        <f>'SOW Units'!Q238</f>
        <v>0</v>
      </c>
      <c r="F4199" s="34">
        <f>'SOW Units'!G238</f>
        <v>382.01</v>
      </c>
      <c r="G4199" s="244">
        <f t="shared" si="935"/>
        <v>0</v>
      </c>
      <c r="H4199" s="85">
        <v>0</v>
      </c>
      <c r="I4199" s="360">
        <f t="shared" si="936"/>
        <v>0</v>
      </c>
      <c r="J4199" s="89">
        <v>0</v>
      </c>
      <c r="K4199" s="244">
        <f t="shared" si="932"/>
        <v>0</v>
      </c>
      <c r="L4199" s="93">
        <f t="shared" si="937"/>
        <v>0</v>
      </c>
      <c r="M4199" s="375">
        <f t="shared" si="938"/>
        <v>0</v>
      </c>
      <c r="N4199" s="225" t="b">
        <f t="shared" si="939"/>
        <v>0</v>
      </c>
      <c r="O4199" s="36"/>
      <c r="P4199" s="36"/>
      <c r="Q4199" s="36"/>
      <c r="R4199" s="36"/>
    </row>
    <row r="4200" spans="1:18" s="9" customFormat="1" ht="17.25" hidden="1" customHeight="1" x14ac:dyDescent="0.35">
      <c r="A4200" s="253" t="str">
        <f>'SOW Units'!B239</f>
        <v>11.</v>
      </c>
      <c r="B4200" s="560" t="str">
        <f>IF('SOW Units'!C239="","",'SOW Units'!C239)</f>
        <v>PETROLEUM STORAGE TANK REMOVAL AND DISPOSAL</v>
      </c>
      <c r="C4200" s="561"/>
      <c r="D4200" s="206" t="str">
        <f>IF('SOW Units'!E239="","",'SOW Units'!E239)</f>
        <v/>
      </c>
      <c r="E4200" s="207"/>
      <c r="F4200" s="194"/>
      <c r="G4200" s="243"/>
      <c r="H4200" s="208"/>
      <c r="I4200" s="359"/>
      <c r="J4200" s="196"/>
      <c r="K4200" s="243"/>
      <c r="L4200" s="209"/>
      <c r="M4200" s="374"/>
      <c r="N4200" s="225" t="b">
        <f t="shared" si="939"/>
        <v>0</v>
      </c>
      <c r="O4200" s="45"/>
      <c r="P4200" s="45"/>
      <c r="Q4200" s="45"/>
      <c r="R4200" s="45"/>
    </row>
    <row r="4201" spans="1:18" s="9" customFormat="1" ht="16.5" hidden="1" customHeight="1" x14ac:dyDescent="0.35">
      <c r="A4201" s="122" t="str">
        <f>'SOW Units'!B240</f>
        <v>11-1.</v>
      </c>
      <c r="B4201" s="542" t="str">
        <f>IF('SOW Units'!C240="","",'SOW Units'!C240)</f>
        <v>Remove and Dispose Petroleum Storage Tank - ≤ 1,000 gal. capacity</v>
      </c>
      <c r="C4201" s="543"/>
      <c r="D4201" s="57" t="str">
        <f>IF('SOW Units'!E240="","",'SOW Units'!E240)</f>
        <v>Per Tank</v>
      </c>
      <c r="E4201" s="82">
        <f>'SOW Units'!Q240</f>
        <v>0</v>
      </c>
      <c r="F4201" s="34">
        <f>'SOW Units'!G240</f>
        <v>1157.6199999999999</v>
      </c>
      <c r="G4201" s="244">
        <f t="shared" ref="G4201:G4204" si="940">$F4201*E4201</f>
        <v>0</v>
      </c>
      <c r="H4201" s="85">
        <v>0</v>
      </c>
      <c r="I4201" s="360">
        <f t="shared" ref="I4201:I4204" si="941">H4201*F4201</f>
        <v>0</v>
      </c>
      <c r="J4201" s="89">
        <v>0</v>
      </c>
      <c r="K4201" s="244">
        <f t="shared" si="932"/>
        <v>0</v>
      </c>
      <c r="L4201" s="93">
        <f t="shared" ref="L4201:L4204" si="942">E4201-H4201-J4201</f>
        <v>0</v>
      </c>
      <c r="M4201" s="375">
        <f t="shared" ref="M4201:M4204" si="943">G4201-I4201-K4201</f>
        <v>0</v>
      </c>
      <c r="N4201" s="225" t="b">
        <f t="shared" si="939"/>
        <v>0</v>
      </c>
      <c r="O4201" s="45"/>
      <c r="P4201" s="45"/>
      <c r="Q4201" s="45"/>
      <c r="R4201" s="45"/>
    </row>
    <row r="4202" spans="1:18" s="9" customFormat="1" ht="16.5" hidden="1" customHeight="1" x14ac:dyDescent="0.35">
      <c r="A4202" s="122" t="str">
        <f>'SOW Units'!B241</f>
        <v>11-2.</v>
      </c>
      <c r="B4202" s="542" t="str">
        <f>IF('SOW Units'!C241="","",'SOW Units'!C241)</f>
        <v>Remove and Dispose Petroleum Storage Tank - &gt; 1,000 to 5,000 gal. capacity</v>
      </c>
      <c r="C4202" s="543"/>
      <c r="D4202" s="57" t="str">
        <f>IF('SOW Units'!E241="","",'SOW Units'!E241)</f>
        <v>Per Tank</v>
      </c>
      <c r="E4202" s="82">
        <f>'SOW Units'!Q241</f>
        <v>0</v>
      </c>
      <c r="F4202" s="34">
        <f>'SOW Units'!G241</f>
        <v>1852.2</v>
      </c>
      <c r="G4202" s="244">
        <f t="shared" si="940"/>
        <v>0</v>
      </c>
      <c r="H4202" s="85">
        <v>0</v>
      </c>
      <c r="I4202" s="360">
        <f t="shared" si="941"/>
        <v>0</v>
      </c>
      <c r="J4202" s="89">
        <v>0</v>
      </c>
      <c r="K4202" s="244">
        <f t="shared" si="932"/>
        <v>0</v>
      </c>
      <c r="L4202" s="93">
        <f t="shared" si="942"/>
        <v>0</v>
      </c>
      <c r="M4202" s="375">
        <f t="shared" si="943"/>
        <v>0</v>
      </c>
      <c r="N4202" s="225" t="b">
        <f t="shared" si="939"/>
        <v>0</v>
      </c>
      <c r="O4202" s="45"/>
      <c r="P4202" s="45"/>
      <c r="Q4202" s="45"/>
      <c r="R4202" s="45"/>
    </row>
    <row r="4203" spans="1:18" s="8" customFormat="1" ht="16.5" hidden="1" customHeight="1" x14ac:dyDescent="0.35">
      <c r="A4203" s="122" t="str">
        <f>'SOW Units'!B242</f>
        <v>11-3.</v>
      </c>
      <c r="B4203" s="542" t="str">
        <f>IF('SOW Units'!C242="","",'SOW Units'!C242)</f>
        <v>Remove and Dispose Petroleum Storage Tank - &gt; 5,000 to 10,000 gal. capacity</v>
      </c>
      <c r="C4203" s="543"/>
      <c r="D4203" s="57" t="str">
        <f>IF('SOW Units'!E242="","",'SOW Units'!E242)</f>
        <v>Per Tank</v>
      </c>
      <c r="E4203" s="82">
        <f>'SOW Units'!Q242</f>
        <v>0</v>
      </c>
      <c r="F4203" s="34">
        <f>'SOW Units'!G242</f>
        <v>2431.0100000000002</v>
      </c>
      <c r="G4203" s="244">
        <f t="shared" si="940"/>
        <v>0</v>
      </c>
      <c r="H4203" s="85">
        <v>0</v>
      </c>
      <c r="I4203" s="360">
        <f t="shared" si="941"/>
        <v>0</v>
      </c>
      <c r="J4203" s="89">
        <v>0</v>
      </c>
      <c r="K4203" s="244">
        <f t="shared" si="932"/>
        <v>0</v>
      </c>
      <c r="L4203" s="93">
        <f t="shared" si="942"/>
        <v>0</v>
      </c>
      <c r="M4203" s="375">
        <f t="shared" si="943"/>
        <v>0</v>
      </c>
      <c r="N4203" s="225" t="b">
        <f t="shared" si="939"/>
        <v>0</v>
      </c>
      <c r="O4203" s="36"/>
      <c r="P4203" s="36"/>
      <c r="Q4203" s="36"/>
      <c r="R4203" s="36"/>
    </row>
    <row r="4204" spans="1:18" s="8" customFormat="1" ht="16.5" hidden="1" customHeight="1" x14ac:dyDescent="0.35">
      <c r="A4204" s="122" t="str">
        <f>'SOW Units'!B243</f>
        <v>11-4.</v>
      </c>
      <c r="B4204" s="542" t="str">
        <f>IF('SOW Units'!C243="","",'SOW Units'!C243)</f>
        <v>Remove and Dispose Petroleum Storage Tank - &gt; 10,000 gal. capacity</v>
      </c>
      <c r="C4204" s="543"/>
      <c r="D4204" s="57" t="str">
        <f>IF('SOW Units'!E243="","",'SOW Units'!E243)</f>
        <v>Per Tank</v>
      </c>
      <c r="E4204" s="82">
        <f>'SOW Units'!Q243</f>
        <v>0</v>
      </c>
      <c r="F4204" s="34">
        <f>'SOW Units'!G243</f>
        <v>4283.21</v>
      </c>
      <c r="G4204" s="244">
        <f t="shared" si="940"/>
        <v>0</v>
      </c>
      <c r="H4204" s="85">
        <v>0</v>
      </c>
      <c r="I4204" s="360">
        <f t="shared" si="941"/>
        <v>0</v>
      </c>
      <c r="J4204" s="89">
        <v>0</v>
      </c>
      <c r="K4204" s="244">
        <f t="shared" si="932"/>
        <v>0</v>
      </c>
      <c r="L4204" s="93">
        <f t="shared" si="942"/>
        <v>0</v>
      </c>
      <c r="M4204" s="375">
        <f t="shared" si="943"/>
        <v>0</v>
      </c>
      <c r="N4204" s="225" t="b">
        <f t="shared" si="939"/>
        <v>0</v>
      </c>
      <c r="O4204" s="36"/>
      <c r="P4204" s="36"/>
      <c r="Q4204" s="36"/>
      <c r="R4204" s="36"/>
    </row>
    <row r="4205" spans="1:18" s="8" customFormat="1" ht="17.25" hidden="1" customHeight="1" x14ac:dyDescent="0.35">
      <c r="A4205" s="253" t="str">
        <f>'SOW Units'!B244</f>
        <v>12.</v>
      </c>
      <c r="B4205" s="560" t="str">
        <f>IF('SOW Units'!C244="","",'SOW Units'!C244)</f>
        <v xml:space="preserve">DEBRIS, WASTE AND PRODUCT REMOVAL AND DISPOSAL </v>
      </c>
      <c r="C4205" s="561"/>
      <c r="D4205" s="206" t="str">
        <f>IF('SOW Units'!E244="","",'SOW Units'!E244)</f>
        <v/>
      </c>
      <c r="E4205" s="207"/>
      <c r="F4205" s="194"/>
      <c r="G4205" s="243"/>
      <c r="H4205" s="208"/>
      <c r="I4205" s="359"/>
      <c r="J4205" s="196"/>
      <c r="K4205" s="243"/>
      <c r="L4205" s="209"/>
      <c r="M4205" s="374"/>
      <c r="N4205" s="225" t="b">
        <f t="shared" si="939"/>
        <v>0</v>
      </c>
      <c r="O4205" s="36"/>
      <c r="P4205" s="36"/>
      <c r="Q4205" s="36"/>
      <c r="R4205" s="36"/>
    </row>
    <row r="4206" spans="1:18" s="9" customFormat="1" ht="16.5" hidden="1" customHeight="1" x14ac:dyDescent="0.35">
      <c r="A4206" s="122" t="str">
        <f>'SOW Units'!B245</f>
        <v>12-1.</v>
      </c>
      <c r="B4206" s="542" t="str">
        <f>IF('SOW Units'!C245="","",'SOW Units'!C245)</f>
        <v>Removal and Loading of Asphalt and/or Concrete - up to 4 inch thickness</v>
      </c>
      <c r="C4206" s="543"/>
      <c r="D4206" s="57" t="str">
        <f>IF('SOW Units'!E245="","",'SOW Units'!E245)</f>
        <v>Per Square Foot</v>
      </c>
      <c r="E4206" s="82">
        <f>'SOW Units'!Q245</f>
        <v>0</v>
      </c>
      <c r="F4206" s="34">
        <f>'SOW Units'!G245</f>
        <v>3.32</v>
      </c>
      <c r="G4206" s="244">
        <f t="shared" ref="G4206:G4223" si="944">$F4206*E4206</f>
        <v>0</v>
      </c>
      <c r="H4206" s="85">
        <v>0</v>
      </c>
      <c r="I4206" s="360">
        <f t="shared" ref="I4206:I4223" si="945">H4206*F4206</f>
        <v>0</v>
      </c>
      <c r="J4206" s="89">
        <v>0</v>
      </c>
      <c r="K4206" s="244">
        <f t="shared" si="932"/>
        <v>0</v>
      </c>
      <c r="L4206" s="93">
        <f t="shared" ref="L4206:L4223" si="946">E4206-H4206-J4206</f>
        <v>0</v>
      </c>
      <c r="M4206" s="375">
        <f t="shared" ref="M4206:M4223" si="947">G4206-I4206-K4206</f>
        <v>0</v>
      </c>
      <c r="N4206" s="225" t="b">
        <f t="shared" si="939"/>
        <v>0</v>
      </c>
      <c r="O4206" s="45"/>
      <c r="P4206" s="45"/>
      <c r="Q4206" s="45"/>
      <c r="R4206" s="45"/>
    </row>
    <row r="4207" spans="1:18" s="9" customFormat="1" ht="16.5" hidden="1" customHeight="1" x14ac:dyDescent="0.35">
      <c r="A4207" s="122" t="str">
        <f>'SOW Units'!B246</f>
        <v>12-2.</v>
      </c>
      <c r="B4207" s="542" t="str">
        <f>IF('SOW Units'!C246="","",'SOW Units'!C246)</f>
        <v xml:space="preserve">Additional Removal/Loading Cost for Concrete - &gt; 4 inch thickness </v>
      </c>
      <c r="C4207" s="543"/>
      <c r="D4207" s="57" t="str">
        <f>IF('SOW Units'!E246="","",'SOW Units'!E246)</f>
        <v>Per Square Foot</v>
      </c>
      <c r="E4207" s="82">
        <f>'SOW Units'!Q246</f>
        <v>0</v>
      </c>
      <c r="F4207" s="34">
        <f>'SOW Units'!G246</f>
        <v>4</v>
      </c>
      <c r="G4207" s="244">
        <f t="shared" si="944"/>
        <v>0</v>
      </c>
      <c r="H4207" s="85">
        <v>0</v>
      </c>
      <c r="I4207" s="360">
        <f t="shared" si="945"/>
        <v>0</v>
      </c>
      <c r="J4207" s="89">
        <v>0</v>
      </c>
      <c r="K4207" s="244">
        <f t="shared" si="932"/>
        <v>0</v>
      </c>
      <c r="L4207" s="93">
        <f t="shared" si="946"/>
        <v>0</v>
      </c>
      <c r="M4207" s="375">
        <f t="shared" si="947"/>
        <v>0</v>
      </c>
      <c r="N4207" s="225" t="b">
        <f t="shared" si="939"/>
        <v>0</v>
      </c>
      <c r="O4207" s="45"/>
      <c r="P4207" s="45"/>
      <c r="Q4207" s="45"/>
      <c r="R4207" s="45"/>
    </row>
    <row r="4208" spans="1:18" s="9" customFormat="1" ht="16.5" hidden="1" customHeight="1" x14ac:dyDescent="0.35">
      <c r="A4208" s="122" t="str">
        <f>'SOW Units'!B247</f>
        <v>12-3.</v>
      </c>
      <c r="B4208" s="542" t="str">
        <f>IF('SOW Units'!C247="","",'SOW Units'!C247)</f>
        <v xml:space="preserve">Loading, Transport and Disposal/Recycle Clean Overburden </v>
      </c>
      <c r="C4208" s="543"/>
      <c r="D4208" s="57" t="str">
        <f>IF('SOW Units'!E247="","",'SOW Units'!E247)</f>
        <v>Per Ton</v>
      </c>
      <c r="E4208" s="82">
        <f>'SOW Units'!Q247</f>
        <v>0</v>
      </c>
      <c r="F4208" s="34">
        <f>'SOW Units'!G247</f>
        <v>55</v>
      </c>
      <c r="G4208" s="244">
        <f t="shared" si="944"/>
        <v>0</v>
      </c>
      <c r="H4208" s="85">
        <v>0</v>
      </c>
      <c r="I4208" s="360">
        <f t="shared" si="945"/>
        <v>0</v>
      </c>
      <c r="J4208" s="89">
        <v>0</v>
      </c>
      <c r="K4208" s="244">
        <f t="shared" si="932"/>
        <v>0</v>
      </c>
      <c r="L4208" s="93">
        <f t="shared" si="946"/>
        <v>0</v>
      </c>
      <c r="M4208" s="375">
        <f t="shared" si="947"/>
        <v>0</v>
      </c>
      <c r="N4208" s="225" t="b">
        <f t="shared" si="939"/>
        <v>0</v>
      </c>
      <c r="O4208" s="45"/>
      <c r="P4208" s="45"/>
      <c r="Q4208" s="45"/>
      <c r="R4208" s="45"/>
    </row>
    <row r="4209" spans="1:18" s="8" customFormat="1" ht="16.5" hidden="1" customHeight="1" x14ac:dyDescent="0.35">
      <c r="A4209" s="122" t="str">
        <f>'SOW Units'!B248</f>
        <v>12-4.</v>
      </c>
      <c r="B4209" s="542" t="str">
        <f>IF('SOW Units'!C248="","",'SOW Units'!C248)</f>
        <v xml:space="preserve">Transport and Disposal of Clean Concrete </v>
      </c>
      <c r="C4209" s="543"/>
      <c r="D4209" s="57" t="str">
        <f>IF('SOW Units'!E248="","",'SOW Units'!E248)</f>
        <v>Per Ton</v>
      </c>
      <c r="E4209" s="82">
        <f>'SOW Units'!Q248</f>
        <v>0</v>
      </c>
      <c r="F4209" s="34">
        <f>'SOW Units'!G248</f>
        <v>44</v>
      </c>
      <c r="G4209" s="244">
        <f t="shared" si="944"/>
        <v>0</v>
      </c>
      <c r="H4209" s="85">
        <v>0</v>
      </c>
      <c r="I4209" s="360">
        <f t="shared" si="945"/>
        <v>0</v>
      </c>
      <c r="J4209" s="89">
        <v>0</v>
      </c>
      <c r="K4209" s="244">
        <f t="shared" si="932"/>
        <v>0</v>
      </c>
      <c r="L4209" s="93">
        <f t="shared" si="946"/>
        <v>0</v>
      </c>
      <c r="M4209" s="375">
        <f t="shared" si="947"/>
        <v>0</v>
      </c>
      <c r="N4209" s="225" t="b">
        <f t="shared" si="939"/>
        <v>0</v>
      </c>
      <c r="O4209" s="36"/>
      <c r="P4209" s="36"/>
      <c r="Q4209" s="36"/>
      <c r="R4209" s="36"/>
    </row>
    <row r="4210" spans="1:18" s="9" customFormat="1" ht="16.5" hidden="1" customHeight="1" x14ac:dyDescent="0.35">
      <c r="A4210" s="122" t="str">
        <f>'SOW Units'!B249</f>
        <v>12-5.</v>
      </c>
      <c r="B4210" s="542" t="str">
        <f>IF('SOW Units'!C249="","",'SOW Units'!C249)</f>
        <v xml:space="preserve">Transport and Disposal of Mixed Debris  </v>
      </c>
      <c r="C4210" s="543"/>
      <c r="D4210" s="57" t="str">
        <f>IF('SOW Units'!E249="","",'SOW Units'!E249)</f>
        <v>Per Ton</v>
      </c>
      <c r="E4210" s="82">
        <f>'SOW Units'!Q249</f>
        <v>0</v>
      </c>
      <c r="F4210" s="34">
        <f>'SOW Units'!G249</f>
        <v>55.12</v>
      </c>
      <c r="G4210" s="244">
        <f t="shared" si="944"/>
        <v>0</v>
      </c>
      <c r="H4210" s="85">
        <v>0</v>
      </c>
      <c r="I4210" s="360">
        <f t="shared" si="945"/>
        <v>0</v>
      </c>
      <c r="J4210" s="89">
        <v>0</v>
      </c>
      <c r="K4210" s="244">
        <f t="shared" si="932"/>
        <v>0</v>
      </c>
      <c r="L4210" s="93">
        <f t="shared" si="946"/>
        <v>0</v>
      </c>
      <c r="M4210" s="375">
        <f t="shared" si="947"/>
        <v>0</v>
      </c>
      <c r="N4210" s="225" t="b">
        <f t="shared" si="939"/>
        <v>0</v>
      </c>
      <c r="O4210" s="45"/>
      <c r="P4210" s="45"/>
      <c r="Q4210" s="45"/>
      <c r="R4210" s="45"/>
    </row>
    <row r="4211" spans="1:18" s="9" customFormat="1" ht="16.5" hidden="1" customHeight="1" x14ac:dyDescent="0.35">
      <c r="A4211" s="122" t="str">
        <f>'SOW Units'!B250</f>
        <v>12-6.</v>
      </c>
      <c r="B4211" s="542" t="str">
        <f>IF('SOW Units'!C250="","",'SOW Units'!C250)</f>
        <v>Transport and Disposal of Petroleum Impacted Soil (includes drum)</v>
      </c>
      <c r="C4211" s="543"/>
      <c r="D4211" s="57" t="str">
        <f>IF('SOW Units'!E250="","",'SOW Units'!E250)</f>
        <v>Per Drum</v>
      </c>
      <c r="E4211" s="82">
        <f>'SOW Units'!Q250</f>
        <v>0</v>
      </c>
      <c r="F4211" s="34">
        <f>'SOW Units'!G250</f>
        <v>191</v>
      </c>
      <c r="G4211" s="244">
        <f t="shared" si="944"/>
        <v>0</v>
      </c>
      <c r="H4211" s="85">
        <v>0</v>
      </c>
      <c r="I4211" s="360">
        <f t="shared" si="945"/>
        <v>0</v>
      </c>
      <c r="J4211" s="89">
        <v>0</v>
      </c>
      <c r="K4211" s="244">
        <f t="shared" si="932"/>
        <v>0</v>
      </c>
      <c r="L4211" s="93">
        <f t="shared" si="946"/>
        <v>0</v>
      </c>
      <c r="M4211" s="375">
        <f t="shared" si="947"/>
        <v>0</v>
      </c>
      <c r="N4211" s="225" t="b">
        <f t="shared" si="939"/>
        <v>0</v>
      </c>
      <c r="O4211" s="45"/>
      <c r="P4211" s="45"/>
      <c r="Q4211" s="45"/>
      <c r="R4211" s="45"/>
    </row>
    <row r="4212" spans="1:18" s="9" customFormat="1" ht="16.5" hidden="1" customHeight="1" x14ac:dyDescent="0.35">
      <c r="A4212" s="122" t="str">
        <f>'SOW Units'!B251</f>
        <v>12-7.</v>
      </c>
      <c r="B4212" s="542" t="str">
        <f>IF('SOW Units'!C251="","",'SOW Units'!C251)</f>
        <v>Transport Petroleum Impacted Soil (bulk) ≤ 100 miles</v>
      </c>
      <c r="C4212" s="543"/>
      <c r="D4212" s="57" t="str">
        <f>IF('SOW Units'!E251="","",'SOW Units'!E251)</f>
        <v>Per Ton</v>
      </c>
      <c r="E4212" s="82">
        <f>'SOW Units'!Q251</f>
        <v>0</v>
      </c>
      <c r="F4212" s="34">
        <f>'SOW Units'!G251</f>
        <v>28</v>
      </c>
      <c r="G4212" s="244">
        <f t="shared" si="944"/>
        <v>0</v>
      </c>
      <c r="H4212" s="85">
        <v>0</v>
      </c>
      <c r="I4212" s="360">
        <f t="shared" si="945"/>
        <v>0</v>
      </c>
      <c r="J4212" s="89">
        <v>0</v>
      </c>
      <c r="K4212" s="244">
        <f t="shared" si="932"/>
        <v>0</v>
      </c>
      <c r="L4212" s="93">
        <f t="shared" si="946"/>
        <v>0</v>
      </c>
      <c r="M4212" s="375">
        <f t="shared" si="947"/>
        <v>0</v>
      </c>
      <c r="N4212" s="225" t="b">
        <f t="shared" si="939"/>
        <v>0</v>
      </c>
      <c r="O4212" s="45"/>
      <c r="P4212" s="45"/>
      <c r="Q4212" s="45"/>
      <c r="R4212" s="45"/>
    </row>
    <row r="4213" spans="1:18" s="9" customFormat="1" ht="16.5" hidden="1" customHeight="1" x14ac:dyDescent="0.35">
      <c r="A4213" s="122" t="str">
        <f>'SOW Units'!B252</f>
        <v>12-8.</v>
      </c>
      <c r="B4213" s="542" t="str">
        <f>IF('SOW Units'!C252="","",'SOW Units'!C252)</f>
        <v>Transport Petroleum Impacted Soil (bulk) &gt; 100 miles</v>
      </c>
      <c r="C4213" s="543"/>
      <c r="D4213" s="57" t="str">
        <f>IF('SOW Units'!E252="","",'SOW Units'!E252)</f>
        <v>Per Ton</v>
      </c>
      <c r="E4213" s="82">
        <f>'SOW Units'!Q252</f>
        <v>0</v>
      </c>
      <c r="F4213" s="34">
        <f>'SOW Units'!G252</f>
        <v>40.950000000000003</v>
      </c>
      <c r="G4213" s="244">
        <f t="shared" si="944"/>
        <v>0</v>
      </c>
      <c r="H4213" s="85">
        <v>0</v>
      </c>
      <c r="I4213" s="360">
        <f t="shared" si="945"/>
        <v>0</v>
      </c>
      <c r="J4213" s="89">
        <v>0</v>
      </c>
      <c r="K4213" s="244">
        <f t="shared" si="932"/>
        <v>0</v>
      </c>
      <c r="L4213" s="93">
        <f t="shared" si="946"/>
        <v>0</v>
      </c>
      <c r="M4213" s="375">
        <f t="shared" si="947"/>
        <v>0</v>
      </c>
      <c r="N4213" s="225" t="b">
        <f t="shared" si="939"/>
        <v>0</v>
      </c>
      <c r="O4213" s="45"/>
      <c r="P4213" s="45"/>
      <c r="Q4213" s="45"/>
      <c r="R4213" s="45"/>
    </row>
    <row r="4214" spans="1:18" s="9" customFormat="1" ht="16.5" hidden="1" customHeight="1" x14ac:dyDescent="0.35">
      <c r="A4214" s="122" t="str">
        <f>'SOW Units'!B253</f>
        <v>12-9.</v>
      </c>
      <c r="B4214" s="542" t="str">
        <f>IF('SOW Units'!C253="","",'SOW Units'!C253)</f>
        <v>Disposal of Petroleum Impacted Soil at a Landfill (bulk) ≤ 450 tons</v>
      </c>
      <c r="C4214" s="543"/>
      <c r="D4214" s="57" t="str">
        <f>IF('SOW Units'!E253="","",'SOW Units'!E253)</f>
        <v>Per Ton</v>
      </c>
      <c r="E4214" s="82">
        <f>'SOW Units'!Q253</f>
        <v>0</v>
      </c>
      <c r="F4214" s="34">
        <f>'SOW Units'!G253</f>
        <v>32.409999999999997</v>
      </c>
      <c r="G4214" s="244">
        <f t="shared" si="944"/>
        <v>0</v>
      </c>
      <c r="H4214" s="85">
        <v>0</v>
      </c>
      <c r="I4214" s="360">
        <f t="shared" si="945"/>
        <v>0</v>
      </c>
      <c r="J4214" s="89">
        <v>0</v>
      </c>
      <c r="K4214" s="244">
        <f t="shared" si="932"/>
        <v>0</v>
      </c>
      <c r="L4214" s="93">
        <f t="shared" si="946"/>
        <v>0</v>
      </c>
      <c r="M4214" s="375">
        <f t="shared" si="947"/>
        <v>0</v>
      </c>
      <c r="N4214" s="225" t="b">
        <f t="shared" si="939"/>
        <v>0</v>
      </c>
      <c r="O4214" s="45"/>
      <c r="P4214" s="45"/>
      <c r="Q4214" s="45"/>
      <c r="R4214" s="45"/>
    </row>
    <row r="4215" spans="1:18" s="9" customFormat="1" ht="16.5" hidden="1" customHeight="1" x14ac:dyDescent="0.35">
      <c r="A4215" s="122" t="str">
        <f>'SOW Units'!B254</f>
        <v>12-10.</v>
      </c>
      <c r="B4215" s="542" t="str">
        <f>IF('SOW Units'!C254="","",'SOW Units'!C254)</f>
        <v>Disposal of Petroleum Impacted Soil at a Landfill (bulk) &gt; 450 tons</v>
      </c>
      <c r="C4215" s="543"/>
      <c r="D4215" s="57" t="str">
        <f>IF('SOW Units'!E254="","",'SOW Units'!E254)</f>
        <v>Per Ton</v>
      </c>
      <c r="E4215" s="82">
        <f>'SOW Units'!Q254</f>
        <v>0</v>
      </c>
      <c r="F4215" s="34">
        <f>'SOW Units'!G254</f>
        <v>32.409999999999997</v>
      </c>
      <c r="G4215" s="244">
        <f t="shared" si="944"/>
        <v>0</v>
      </c>
      <c r="H4215" s="85">
        <v>0</v>
      </c>
      <c r="I4215" s="360">
        <f t="shared" si="945"/>
        <v>0</v>
      </c>
      <c r="J4215" s="89">
        <v>0</v>
      </c>
      <c r="K4215" s="244">
        <f t="shared" si="932"/>
        <v>0</v>
      </c>
      <c r="L4215" s="93">
        <f t="shared" si="946"/>
        <v>0</v>
      </c>
      <c r="M4215" s="375">
        <f t="shared" si="947"/>
        <v>0</v>
      </c>
      <c r="N4215" s="225" t="b">
        <f t="shared" si="939"/>
        <v>0</v>
      </c>
      <c r="O4215" s="45"/>
      <c r="P4215" s="45"/>
      <c r="Q4215" s="45"/>
      <c r="R4215" s="45"/>
    </row>
    <row r="4216" spans="1:18" s="9" customFormat="1" ht="16.5" hidden="1" customHeight="1" x14ac:dyDescent="0.35">
      <c r="A4216" s="122" t="str">
        <f>'SOW Units'!B255</f>
        <v>12-11.</v>
      </c>
      <c r="B4216" s="542" t="str">
        <f>IF('SOW Units'!C255="","",'SOW Units'!C255)</f>
        <v>Disposal of Petroleum Impacted Soil at a Thermal Treatment Facility (bulk) ≤ 450 tons</v>
      </c>
      <c r="C4216" s="543"/>
      <c r="D4216" s="57" t="str">
        <f>IF('SOW Units'!E255="","",'SOW Units'!E255)</f>
        <v>Per Ton</v>
      </c>
      <c r="E4216" s="82">
        <f>'SOW Units'!Q255</f>
        <v>0</v>
      </c>
      <c r="F4216" s="34">
        <f>'SOW Units'!G255</f>
        <v>35</v>
      </c>
      <c r="G4216" s="244">
        <f t="shared" si="944"/>
        <v>0</v>
      </c>
      <c r="H4216" s="85">
        <v>0</v>
      </c>
      <c r="I4216" s="360">
        <f t="shared" si="945"/>
        <v>0</v>
      </c>
      <c r="J4216" s="89">
        <v>0</v>
      </c>
      <c r="K4216" s="244">
        <f t="shared" si="932"/>
        <v>0</v>
      </c>
      <c r="L4216" s="93">
        <f t="shared" si="946"/>
        <v>0</v>
      </c>
      <c r="M4216" s="375">
        <f t="shared" si="947"/>
        <v>0</v>
      </c>
      <c r="N4216" s="225" t="b">
        <f t="shared" si="939"/>
        <v>0</v>
      </c>
      <c r="O4216" s="45"/>
      <c r="P4216" s="45"/>
      <c r="Q4216" s="45"/>
      <c r="R4216" s="45"/>
    </row>
    <row r="4217" spans="1:18" s="8" customFormat="1" ht="16.5" hidden="1" customHeight="1" x14ac:dyDescent="0.35">
      <c r="A4217" s="122" t="str">
        <f>'SOW Units'!B256</f>
        <v>12-12.</v>
      </c>
      <c r="B4217" s="542" t="str">
        <f>IF('SOW Units'!C256="","",'SOW Units'!C256)</f>
        <v>Disposal of Petroleum Impacted Soil at a Thermal Treatment Facility (bulk) &gt; 450 tons</v>
      </c>
      <c r="C4217" s="543"/>
      <c r="D4217" s="57" t="str">
        <f>IF('SOW Units'!E256="","",'SOW Units'!E256)</f>
        <v>Per Ton</v>
      </c>
      <c r="E4217" s="82">
        <f>'SOW Units'!Q256</f>
        <v>0</v>
      </c>
      <c r="F4217" s="34">
        <f>'SOW Units'!G256</f>
        <v>35</v>
      </c>
      <c r="G4217" s="244">
        <f t="shared" si="944"/>
        <v>0</v>
      </c>
      <c r="H4217" s="85">
        <v>0</v>
      </c>
      <c r="I4217" s="360">
        <f t="shared" si="945"/>
        <v>0</v>
      </c>
      <c r="J4217" s="89">
        <v>0</v>
      </c>
      <c r="K4217" s="244">
        <f t="shared" si="932"/>
        <v>0</v>
      </c>
      <c r="L4217" s="93">
        <f t="shared" si="946"/>
        <v>0</v>
      </c>
      <c r="M4217" s="375">
        <f t="shared" si="947"/>
        <v>0</v>
      </c>
      <c r="N4217" s="225" t="b">
        <f t="shared" si="939"/>
        <v>0</v>
      </c>
      <c r="O4217" s="36"/>
      <c r="P4217" s="36"/>
      <c r="Q4217" s="36"/>
      <c r="R4217" s="36"/>
    </row>
    <row r="4218" spans="1:18" s="8" customFormat="1" ht="16.5" hidden="1" customHeight="1" x14ac:dyDescent="0.35">
      <c r="A4218" s="122" t="str">
        <f>'SOW Units'!B257</f>
        <v>12-13.</v>
      </c>
      <c r="B4218" s="542" t="str">
        <f>IF('SOW Units'!C257="","",'SOW Units'!C257)</f>
        <v>Transport and Disposal of Petroleum Contact Water (includes drum)</v>
      </c>
      <c r="C4218" s="543"/>
      <c r="D4218" s="57" t="str">
        <f>IF('SOW Units'!E257="","",'SOW Units'!E257)</f>
        <v>Per Drum</v>
      </c>
      <c r="E4218" s="82">
        <f>'SOW Units'!Q257</f>
        <v>0</v>
      </c>
      <c r="F4218" s="34">
        <f>'SOW Units'!G257</f>
        <v>210</v>
      </c>
      <c r="G4218" s="244">
        <f t="shared" si="944"/>
        <v>0</v>
      </c>
      <c r="H4218" s="85">
        <v>0</v>
      </c>
      <c r="I4218" s="360">
        <f t="shared" si="945"/>
        <v>0</v>
      </c>
      <c r="J4218" s="89">
        <v>0</v>
      </c>
      <c r="K4218" s="244">
        <f t="shared" si="932"/>
        <v>0</v>
      </c>
      <c r="L4218" s="93">
        <f t="shared" si="946"/>
        <v>0</v>
      </c>
      <c r="M4218" s="375">
        <f t="shared" si="947"/>
        <v>0</v>
      </c>
      <c r="N4218" s="225" t="b">
        <f t="shared" si="939"/>
        <v>0</v>
      </c>
      <c r="O4218" s="36"/>
      <c r="P4218" s="36"/>
      <c r="Q4218" s="36"/>
      <c r="R4218" s="36"/>
    </row>
    <row r="4219" spans="1:18" s="8" customFormat="1" ht="16.5" hidden="1" customHeight="1" x14ac:dyDescent="0.35">
      <c r="A4219" s="122" t="str">
        <f>'SOW Units'!B258</f>
        <v>12-14.</v>
      </c>
      <c r="B4219" s="542" t="str">
        <f>IF('SOW Units'!C258="","",'SOW Units'!C258)</f>
        <v>Transport and Disposal of Petroleum Contact Water (bulk)</v>
      </c>
      <c r="C4219" s="543"/>
      <c r="D4219" s="57" t="str">
        <f>IF('SOW Units'!E258="","",'SOW Units'!E258)</f>
        <v>Per Gallon</v>
      </c>
      <c r="E4219" s="82">
        <f>'SOW Units'!Q258</f>
        <v>0</v>
      </c>
      <c r="F4219" s="34">
        <f>'SOW Units'!G258</f>
        <v>1.4</v>
      </c>
      <c r="G4219" s="244">
        <f t="shared" si="944"/>
        <v>0</v>
      </c>
      <c r="H4219" s="85">
        <v>0</v>
      </c>
      <c r="I4219" s="360">
        <f t="shared" si="945"/>
        <v>0</v>
      </c>
      <c r="J4219" s="89">
        <v>0</v>
      </c>
      <c r="K4219" s="244">
        <f t="shared" si="932"/>
        <v>0</v>
      </c>
      <c r="L4219" s="93">
        <f t="shared" si="946"/>
        <v>0</v>
      </c>
      <c r="M4219" s="375">
        <f t="shared" si="947"/>
        <v>0</v>
      </c>
      <c r="N4219" s="225" t="b">
        <f t="shared" si="939"/>
        <v>0</v>
      </c>
      <c r="O4219" s="36"/>
      <c r="P4219" s="36"/>
      <c r="Q4219" s="36"/>
      <c r="R4219" s="36"/>
    </row>
    <row r="4220" spans="1:18" s="8" customFormat="1" ht="16.5" hidden="1" customHeight="1" x14ac:dyDescent="0.35">
      <c r="A4220" s="122" t="str">
        <f>'SOW Units'!B259</f>
        <v>12-15.</v>
      </c>
      <c r="B4220" s="542" t="str">
        <f>IF('SOW Units'!C259="","",'SOW Units'!C259)</f>
        <v>Transport and Disposal of Petroleum Product (includes drum)</v>
      </c>
      <c r="C4220" s="543"/>
      <c r="D4220" s="57" t="str">
        <f>IF('SOW Units'!E259="","",'SOW Units'!E259)</f>
        <v>Per Drum</v>
      </c>
      <c r="E4220" s="82">
        <f>'SOW Units'!Q259</f>
        <v>0</v>
      </c>
      <c r="F4220" s="34">
        <f>'SOW Units'!G259</f>
        <v>231</v>
      </c>
      <c r="G4220" s="244">
        <f t="shared" si="944"/>
        <v>0</v>
      </c>
      <c r="H4220" s="85">
        <v>0</v>
      </c>
      <c r="I4220" s="360">
        <f t="shared" si="945"/>
        <v>0</v>
      </c>
      <c r="J4220" s="89">
        <v>0</v>
      </c>
      <c r="K4220" s="244">
        <f t="shared" si="932"/>
        <v>0</v>
      </c>
      <c r="L4220" s="93">
        <f t="shared" si="946"/>
        <v>0</v>
      </c>
      <c r="M4220" s="375">
        <f t="shared" si="947"/>
        <v>0</v>
      </c>
      <c r="N4220" s="225" t="b">
        <f t="shared" si="939"/>
        <v>0</v>
      </c>
      <c r="O4220" s="36"/>
      <c r="P4220" s="36"/>
      <c r="Q4220" s="36"/>
      <c r="R4220" s="36"/>
    </row>
    <row r="4221" spans="1:18" s="8" customFormat="1" ht="16.5" hidden="1" customHeight="1" x14ac:dyDescent="0.35">
      <c r="A4221" s="122" t="str">
        <f>'SOW Units'!B260</f>
        <v>12-16.</v>
      </c>
      <c r="B4221" s="542" t="str">
        <f>IF('SOW Units'!C260="","",'SOW Units'!C260)</f>
        <v>Transport and Disposal of Petroleum Product (bulk)</v>
      </c>
      <c r="C4221" s="543"/>
      <c r="D4221" s="57" t="str">
        <f>IF('SOW Units'!E260="","",'SOW Units'!E260)</f>
        <v>Per Gallon</v>
      </c>
      <c r="E4221" s="82">
        <f>'SOW Units'!Q260</f>
        <v>0</v>
      </c>
      <c r="F4221" s="34">
        <f>'SOW Units'!G260</f>
        <v>1.55</v>
      </c>
      <c r="G4221" s="244">
        <f t="shared" si="944"/>
        <v>0</v>
      </c>
      <c r="H4221" s="85">
        <v>0</v>
      </c>
      <c r="I4221" s="360">
        <f t="shared" si="945"/>
        <v>0</v>
      </c>
      <c r="J4221" s="89">
        <v>0</v>
      </c>
      <c r="K4221" s="244">
        <f t="shared" si="932"/>
        <v>0</v>
      </c>
      <c r="L4221" s="93">
        <f t="shared" si="946"/>
        <v>0</v>
      </c>
      <c r="M4221" s="375">
        <f t="shared" si="947"/>
        <v>0</v>
      </c>
      <c r="N4221" s="225" t="b">
        <f t="shared" si="939"/>
        <v>0</v>
      </c>
      <c r="O4221" s="36"/>
      <c r="P4221" s="36"/>
      <c r="Q4221" s="36"/>
      <c r="R4221" s="36"/>
    </row>
    <row r="4222" spans="1:18" s="8" customFormat="1" ht="16.5" hidden="1" customHeight="1" x14ac:dyDescent="0.35">
      <c r="A4222" s="122" t="str">
        <f>'SOW Units'!B261</f>
        <v>12-17.</v>
      </c>
      <c r="B4222" s="542" t="str">
        <f>IF('SOW Units'!C261="","",'SOW Units'!C261)</f>
        <v>Delivery, Pick Up and Rental of 20 Cubic Yard Roll-Off Container</v>
      </c>
      <c r="C4222" s="543"/>
      <c r="D4222" s="57" t="str">
        <f>IF('SOW Units'!E261="","",'SOW Units'!E261)</f>
        <v>Per Week</v>
      </c>
      <c r="E4222" s="82">
        <f>'SOW Units'!Q261</f>
        <v>0</v>
      </c>
      <c r="F4222" s="34">
        <f>'SOW Units'!G261</f>
        <v>937.65</v>
      </c>
      <c r="G4222" s="244">
        <f t="shared" si="944"/>
        <v>0</v>
      </c>
      <c r="H4222" s="85">
        <v>0</v>
      </c>
      <c r="I4222" s="360">
        <f t="shared" si="945"/>
        <v>0</v>
      </c>
      <c r="J4222" s="89">
        <v>0</v>
      </c>
      <c r="K4222" s="244">
        <f t="shared" si="932"/>
        <v>0</v>
      </c>
      <c r="L4222" s="93">
        <f t="shared" si="946"/>
        <v>0</v>
      </c>
      <c r="M4222" s="375">
        <f t="shared" si="947"/>
        <v>0</v>
      </c>
      <c r="N4222" s="225" t="b">
        <f t="shared" si="939"/>
        <v>0</v>
      </c>
      <c r="O4222" s="36"/>
      <c r="P4222" s="36"/>
      <c r="Q4222" s="36"/>
      <c r="R4222" s="36"/>
    </row>
    <row r="4223" spans="1:18" s="8" customFormat="1" ht="16.5" hidden="1" customHeight="1" x14ac:dyDescent="0.35">
      <c r="A4223" s="122" t="str">
        <f>'SOW Units'!B262</f>
        <v>12-18.</v>
      </c>
      <c r="B4223" s="542" t="str">
        <f>IF('SOW Units'!C262="","",'SOW Units'!C262)</f>
        <v>Additional Rental of 20 Cubic Yard Roll-Off Container</v>
      </c>
      <c r="C4223" s="543"/>
      <c r="D4223" s="57" t="str">
        <f>IF('SOW Units'!E262="","",'SOW Units'!E262)</f>
        <v>Per Week</v>
      </c>
      <c r="E4223" s="82">
        <f>'SOW Units'!Q262</f>
        <v>0</v>
      </c>
      <c r="F4223" s="34">
        <f>'SOW Units'!G262</f>
        <v>393.75</v>
      </c>
      <c r="G4223" s="244">
        <f t="shared" si="944"/>
        <v>0</v>
      </c>
      <c r="H4223" s="85">
        <v>0</v>
      </c>
      <c r="I4223" s="360">
        <f t="shared" si="945"/>
        <v>0</v>
      </c>
      <c r="J4223" s="89">
        <v>0</v>
      </c>
      <c r="K4223" s="244">
        <f t="shared" si="932"/>
        <v>0</v>
      </c>
      <c r="L4223" s="93">
        <f t="shared" si="946"/>
        <v>0</v>
      </c>
      <c r="M4223" s="375">
        <f t="shared" si="947"/>
        <v>0</v>
      </c>
      <c r="N4223" s="225" t="b">
        <f t="shared" si="939"/>
        <v>0</v>
      </c>
      <c r="O4223" s="36"/>
      <c r="P4223" s="36"/>
      <c r="Q4223" s="36"/>
      <c r="R4223" s="36"/>
    </row>
    <row r="4224" spans="1:18" s="8" customFormat="1" ht="17.25" hidden="1" customHeight="1" x14ac:dyDescent="0.35">
      <c r="A4224" s="253" t="str">
        <f>'SOW Units'!B263</f>
        <v>13.</v>
      </c>
      <c r="B4224" s="560" t="str">
        <f>IF('SOW Units'!C263="","",'SOW Units'!C263)</f>
        <v>RESURFACING</v>
      </c>
      <c r="C4224" s="561"/>
      <c r="D4224" s="206" t="str">
        <f>IF('SOW Units'!E263="","",'SOW Units'!E263)</f>
        <v/>
      </c>
      <c r="E4224" s="207"/>
      <c r="F4224" s="194"/>
      <c r="G4224" s="243"/>
      <c r="H4224" s="208"/>
      <c r="I4224" s="359"/>
      <c r="J4224" s="196"/>
      <c r="K4224" s="243"/>
      <c r="L4224" s="209"/>
      <c r="M4224" s="374"/>
      <c r="N4224" s="225" t="b">
        <f t="shared" si="939"/>
        <v>0</v>
      </c>
      <c r="O4224" s="36"/>
      <c r="P4224" s="36"/>
      <c r="Q4224" s="36"/>
      <c r="R4224" s="36"/>
    </row>
    <row r="4225" spans="1:18" s="8" customFormat="1" ht="16.5" hidden="1" customHeight="1" x14ac:dyDescent="0.35">
      <c r="A4225" s="122" t="str">
        <f>'SOW Units'!B264</f>
        <v>13-1.</v>
      </c>
      <c r="B4225" s="542" t="str">
        <f>IF('SOW Units'!C264="","",'SOW Units'!C264)</f>
        <v>Asphalt Paving - 2 inch thickness (includes sub-base)</v>
      </c>
      <c r="C4225" s="543"/>
      <c r="D4225" s="57" t="str">
        <f>IF('SOW Units'!E264="","",'SOW Units'!E264)</f>
        <v>Per Square Foot</v>
      </c>
      <c r="E4225" s="82">
        <f>'SOW Units'!Q264</f>
        <v>0</v>
      </c>
      <c r="F4225" s="34">
        <f>'SOW Units'!G264</f>
        <v>7.88</v>
      </c>
      <c r="G4225" s="244">
        <f t="shared" ref="G4225:G4231" si="948">$F4225*E4225</f>
        <v>0</v>
      </c>
      <c r="H4225" s="85">
        <v>0</v>
      </c>
      <c r="I4225" s="360">
        <f t="shared" ref="I4225:I4231" si="949">H4225*F4225</f>
        <v>0</v>
      </c>
      <c r="J4225" s="89">
        <v>0</v>
      </c>
      <c r="K4225" s="244">
        <f t="shared" si="932"/>
        <v>0</v>
      </c>
      <c r="L4225" s="93">
        <f t="shared" ref="L4225:L4231" si="950">E4225-H4225-J4225</f>
        <v>0</v>
      </c>
      <c r="M4225" s="375">
        <f t="shared" ref="M4225:M4231" si="951">G4225-I4225-K4225</f>
        <v>0</v>
      </c>
      <c r="N4225" s="225" t="b">
        <f t="shared" si="939"/>
        <v>0</v>
      </c>
      <c r="O4225" s="36"/>
      <c r="P4225" s="36"/>
      <c r="Q4225" s="36"/>
      <c r="R4225" s="36"/>
    </row>
    <row r="4226" spans="1:18" s="8" customFormat="1" ht="16.5" hidden="1" customHeight="1" x14ac:dyDescent="0.35">
      <c r="A4226" s="122" t="str">
        <f>'SOW Units'!B265</f>
        <v>13-2.</v>
      </c>
      <c r="B4226" s="542" t="str">
        <f>IF('SOW Units'!C265="","",'SOW Units'!C265)</f>
        <v xml:space="preserve">Asphalt Paving - additional 1 inch thickness </v>
      </c>
      <c r="C4226" s="543"/>
      <c r="D4226" s="57" t="str">
        <f>IF('SOW Units'!E265="","",'SOW Units'!E265)</f>
        <v>Per Square Foot</v>
      </c>
      <c r="E4226" s="82">
        <f>'SOW Units'!Q265</f>
        <v>0</v>
      </c>
      <c r="F4226" s="34">
        <f>'SOW Units'!G265</f>
        <v>3.1</v>
      </c>
      <c r="G4226" s="244">
        <f t="shared" si="948"/>
        <v>0</v>
      </c>
      <c r="H4226" s="85">
        <v>0</v>
      </c>
      <c r="I4226" s="360">
        <f t="shared" si="949"/>
        <v>0</v>
      </c>
      <c r="J4226" s="89">
        <v>0</v>
      </c>
      <c r="K4226" s="244">
        <f t="shared" si="932"/>
        <v>0</v>
      </c>
      <c r="L4226" s="93">
        <f t="shared" si="950"/>
        <v>0</v>
      </c>
      <c r="M4226" s="375">
        <f t="shared" si="951"/>
        <v>0</v>
      </c>
      <c r="N4226" s="225" t="b">
        <f t="shared" si="939"/>
        <v>0</v>
      </c>
      <c r="O4226" s="36"/>
      <c r="P4226" s="36"/>
      <c r="Q4226" s="36"/>
      <c r="R4226" s="36"/>
    </row>
    <row r="4227" spans="1:18" s="8" customFormat="1" ht="16.5" hidden="1" customHeight="1" x14ac:dyDescent="0.35">
      <c r="A4227" s="122" t="str">
        <f>'SOW Units'!B266</f>
        <v>13-3.</v>
      </c>
      <c r="B4227" s="542" t="str">
        <f>IF('SOW Units'!C266="","",'SOW Units'!C266)</f>
        <v>Concrete Paving - 4 inch thickness (includes sub-base)</v>
      </c>
      <c r="C4227" s="543"/>
      <c r="D4227" s="57" t="str">
        <f>IF('SOW Units'!E266="","",'SOW Units'!E266)</f>
        <v>Per Square Foot</v>
      </c>
      <c r="E4227" s="82">
        <f>'SOW Units'!Q266</f>
        <v>0</v>
      </c>
      <c r="F4227" s="34">
        <f>'SOW Units'!G266</f>
        <v>9.9</v>
      </c>
      <c r="G4227" s="244">
        <f t="shared" si="948"/>
        <v>0</v>
      </c>
      <c r="H4227" s="85">
        <v>0</v>
      </c>
      <c r="I4227" s="360">
        <f t="shared" si="949"/>
        <v>0</v>
      </c>
      <c r="J4227" s="89">
        <v>0</v>
      </c>
      <c r="K4227" s="244">
        <f t="shared" si="932"/>
        <v>0</v>
      </c>
      <c r="L4227" s="93">
        <f t="shared" si="950"/>
        <v>0</v>
      </c>
      <c r="M4227" s="375">
        <f t="shared" si="951"/>
        <v>0</v>
      </c>
      <c r="N4227" s="225" t="b">
        <f t="shared" si="939"/>
        <v>0</v>
      </c>
      <c r="O4227" s="36"/>
      <c r="P4227" s="36"/>
      <c r="Q4227" s="36"/>
      <c r="R4227" s="36"/>
    </row>
    <row r="4228" spans="1:18" s="8" customFormat="1" ht="16.5" hidden="1" customHeight="1" x14ac:dyDescent="0.35">
      <c r="A4228" s="122" t="str">
        <f>'SOW Units'!B267</f>
        <v>13-4.</v>
      </c>
      <c r="B4228" s="542" t="str">
        <f>IF('SOW Units'!C267="","",'SOW Units'!C267)</f>
        <v xml:space="preserve">Concrete Paving - additional 1 inch thickness </v>
      </c>
      <c r="C4228" s="543"/>
      <c r="D4228" s="57" t="str">
        <f>IF('SOW Units'!E267="","",'SOW Units'!E267)</f>
        <v>Per Square Foot</v>
      </c>
      <c r="E4228" s="82">
        <f>'SOW Units'!Q267</f>
        <v>0</v>
      </c>
      <c r="F4228" s="34">
        <f>'SOW Units'!G267</f>
        <v>2.52</v>
      </c>
      <c r="G4228" s="244">
        <f t="shared" si="948"/>
        <v>0</v>
      </c>
      <c r="H4228" s="85">
        <v>0</v>
      </c>
      <c r="I4228" s="360">
        <f t="shared" si="949"/>
        <v>0</v>
      </c>
      <c r="J4228" s="89">
        <v>0</v>
      </c>
      <c r="K4228" s="244">
        <f t="shared" si="932"/>
        <v>0</v>
      </c>
      <c r="L4228" s="93">
        <f t="shared" si="950"/>
        <v>0</v>
      </c>
      <c r="M4228" s="375">
        <f t="shared" si="951"/>
        <v>0</v>
      </c>
      <c r="N4228" s="225" t="b">
        <f t="shared" si="939"/>
        <v>0</v>
      </c>
      <c r="O4228" s="36"/>
      <c r="P4228" s="36"/>
      <c r="Q4228" s="36"/>
      <c r="R4228" s="36"/>
    </row>
    <row r="4229" spans="1:18" s="8" customFormat="1" ht="16.5" hidden="1" customHeight="1" x14ac:dyDescent="0.35">
      <c r="A4229" s="122" t="str">
        <f>'SOW Units'!B268</f>
        <v>13-5.</v>
      </c>
      <c r="B4229" s="542" t="str">
        <f>IF('SOW Units'!C268="","",'SOW Units'!C268)</f>
        <v>Crushed Lime Rock Cover - 2 inch thickness</v>
      </c>
      <c r="C4229" s="543"/>
      <c r="D4229" s="57" t="str">
        <f>IF('SOW Units'!E268="","",'SOW Units'!E268)</f>
        <v>Per Square Foot</v>
      </c>
      <c r="E4229" s="82">
        <f>'SOW Units'!Q268</f>
        <v>0</v>
      </c>
      <c r="F4229" s="34">
        <f>'SOW Units'!G268</f>
        <v>3.3</v>
      </c>
      <c r="G4229" s="244">
        <f t="shared" si="948"/>
        <v>0</v>
      </c>
      <c r="H4229" s="85">
        <v>0</v>
      </c>
      <c r="I4229" s="360">
        <f t="shared" si="949"/>
        <v>0</v>
      </c>
      <c r="J4229" s="89">
        <v>0</v>
      </c>
      <c r="K4229" s="244">
        <f t="shared" si="932"/>
        <v>0</v>
      </c>
      <c r="L4229" s="93">
        <f t="shared" si="950"/>
        <v>0</v>
      </c>
      <c r="M4229" s="375">
        <f t="shared" si="951"/>
        <v>0</v>
      </c>
      <c r="N4229" s="225" t="b">
        <f t="shared" si="939"/>
        <v>0</v>
      </c>
      <c r="O4229" s="36"/>
      <c r="P4229" s="36"/>
      <c r="Q4229" s="36"/>
      <c r="R4229" s="36"/>
    </row>
    <row r="4230" spans="1:18" s="8" customFormat="1" ht="16.5" hidden="1" customHeight="1" x14ac:dyDescent="0.35">
      <c r="A4230" s="122" t="str">
        <f>'SOW Units'!B269</f>
        <v>13-6.</v>
      </c>
      <c r="B4230" s="542" t="str">
        <f>IF('SOW Units'!C269="","",'SOW Units'!C269)</f>
        <v>Grass - Sod</v>
      </c>
      <c r="C4230" s="543"/>
      <c r="D4230" s="57" t="str">
        <f>IF('SOW Units'!E269="","",'SOW Units'!E269)</f>
        <v>Per Square Foot</v>
      </c>
      <c r="E4230" s="82">
        <f>'SOW Units'!Q269</f>
        <v>0</v>
      </c>
      <c r="F4230" s="34">
        <f>'SOW Units'!G269</f>
        <v>1.72</v>
      </c>
      <c r="G4230" s="244">
        <f t="shared" si="948"/>
        <v>0</v>
      </c>
      <c r="H4230" s="85">
        <v>0</v>
      </c>
      <c r="I4230" s="360">
        <f t="shared" si="949"/>
        <v>0</v>
      </c>
      <c r="J4230" s="89">
        <v>0</v>
      </c>
      <c r="K4230" s="244">
        <f t="shared" ref="K4230:K4292" si="952">$F4230*J4230</f>
        <v>0</v>
      </c>
      <c r="L4230" s="93">
        <f t="shared" si="950"/>
        <v>0</v>
      </c>
      <c r="M4230" s="375">
        <f t="shared" si="951"/>
        <v>0</v>
      </c>
      <c r="N4230" s="225" t="b">
        <f t="shared" si="939"/>
        <v>0</v>
      </c>
      <c r="O4230" s="36"/>
      <c r="P4230" s="36"/>
      <c r="Q4230" s="36"/>
      <c r="R4230" s="36"/>
    </row>
    <row r="4231" spans="1:18" s="8" customFormat="1" ht="16.5" hidden="1" customHeight="1" x14ac:dyDescent="0.35">
      <c r="A4231" s="122" t="str">
        <f>'SOW Units'!B270</f>
        <v>13-7.</v>
      </c>
      <c r="B4231" s="542" t="str">
        <f>IF('SOW Units'!C270="","",'SOW Units'!C270)</f>
        <v xml:space="preserve">Grass - Seed and Mulch </v>
      </c>
      <c r="C4231" s="543"/>
      <c r="D4231" s="57" t="str">
        <f>IF('SOW Units'!E270="","",'SOW Units'!E270)</f>
        <v>Per Square Foot</v>
      </c>
      <c r="E4231" s="82">
        <f>'SOW Units'!Q270</f>
        <v>0</v>
      </c>
      <c r="F4231" s="34">
        <f>'SOW Units'!G270</f>
        <v>0.8</v>
      </c>
      <c r="G4231" s="244">
        <f t="shared" si="948"/>
        <v>0</v>
      </c>
      <c r="H4231" s="85">
        <v>0</v>
      </c>
      <c r="I4231" s="360">
        <f t="shared" si="949"/>
        <v>0</v>
      </c>
      <c r="J4231" s="89">
        <v>0</v>
      </c>
      <c r="K4231" s="244">
        <f t="shared" si="952"/>
        <v>0</v>
      </c>
      <c r="L4231" s="93">
        <f t="shared" si="950"/>
        <v>0</v>
      </c>
      <c r="M4231" s="375">
        <f t="shared" si="951"/>
        <v>0</v>
      </c>
      <c r="N4231" s="225" t="b">
        <f t="shared" si="939"/>
        <v>0</v>
      </c>
      <c r="O4231" s="36"/>
      <c r="P4231" s="36"/>
      <c r="Q4231" s="36"/>
      <c r="R4231" s="36"/>
    </row>
    <row r="4232" spans="1:18" s="8" customFormat="1" ht="17.25" hidden="1" customHeight="1" x14ac:dyDescent="0.35">
      <c r="A4232" s="253" t="str">
        <f>'SOW Units'!B271</f>
        <v>14.</v>
      </c>
      <c r="B4232" s="560" t="str">
        <f>IF('SOW Units'!C271="","",'SOW Units'!C271)</f>
        <v>IN-SITU INJECTION</v>
      </c>
      <c r="C4232" s="561"/>
      <c r="D4232" s="206" t="str">
        <f>IF('SOW Units'!E271="","",'SOW Units'!E271)</f>
        <v/>
      </c>
      <c r="E4232" s="207"/>
      <c r="F4232" s="194"/>
      <c r="G4232" s="243"/>
      <c r="H4232" s="208"/>
      <c r="I4232" s="359"/>
      <c r="J4232" s="196"/>
      <c r="K4232" s="243"/>
      <c r="L4232" s="209"/>
      <c r="M4232" s="374"/>
      <c r="N4232" s="225" t="b">
        <f t="shared" si="939"/>
        <v>0</v>
      </c>
      <c r="O4232" s="36"/>
      <c r="P4232" s="36"/>
      <c r="Q4232" s="36"/>
      <c r="R4232" s="36"/>
    </row>
    <row r="4233" spans="1:18" s="8" customFormat="1" ht="16.5" hidden="1" customHeight="1" x14ac:dyDescent="0.35">
      <c r="A4233" s="122" t="str">
        <f>'SOW Units'!B272</f>
        <v>14-1.a.</v>
      </c>
      <c r="B4233" s="542" t="str">
        <f>IF('SOW Units'!C272="","",'SOW Units'!C272)</f>
        <v>Direct Push Boring with In-Situ Injection</v>
      </c>
      <c r="C4233" s="543"/>
      <c r="D4233" s="57" t="str">
        <f>IF('SOW Units'!E272="","",'SOW Units'!E272)</f>
        <v>Per Day</v>
      </c>
      <c r="E4233" s="82">
        <f>'SOW Units'!Q272</f>
        <v>0</v>
      </c>
      <c r="F4233" s="34">
        <f>'SOW Units'!G272</f>
        <v>5145</v>
      </c>
      <c r="G4233" s="244">
        <f t="shared" ref="G4233:G4237" si="953">$F4233*E4233</f>
        <v>0</v>
      </c>
      <c r="H4233" s="85">
        <v>0</v>
      </c>
      <c r="I4233" s="360">
        <f t="shared" ref="I4233:I4237" si="954">H4233*F4233</f>
        <v>0</v>
      </c>
      <c r="J4233" s="89">
        <v>0</v>
      </c>
      <c r="K4233" s="244">
        <f t="shared" si="952"/>
        <v>0</v>
      </c>
      <c r="L4233" s="93">
        <f t="shared" ref="L4233:L4237" si="955">E4233-H4233-J4233</f>
        <v>0</v>
      </c>
      <c r="M4233" s="375">
        <f t="shared" ref="M4233:M4237" si="956">G4233-I4233-K4233</f>
        <v>0</v>
      </c>
      <c r="N4233" s="225" t="b">
        <f t="shared" si="939"/>
        <v>0</v>
      </c>
      <c r="O4233" s="36"/>
      <c r="P4233" s="36"/>
      <c r="Q4233" s="36"/>
      <c r="R4233" s="36"/>
    </row>
    <row r="4234" spans="1:18" s="8" customFormat="1" ht="16.5" hidden="1" customHeight="1" x14ac:dyDescent="0.35">
      <c r="A4234" s="122" t="str">
        <f>'SOW Units'!B273</f>
        <v>14-2.a.</v>
      </c>
      <c r="B4234" s="542" t="str">
        <f>IF('SOW Units'!C273="","",'SOW Units'!C273)</f>
        <v>In-Situ Injection Into Existing Well/Treatment Point</v>
      </c>
      <c r="C4234" s="543"/>
      <c r="D4234" s="57" t="str">
        <f>IF('SOW Units'!E273="","",'SOW Units'!E273)</f>
        <v>Per Day</v>
      </c>
      <c r="E4234" s="82">
        <f>'SOW Units'!Q273</f>
        <v>0</v>
      </c>
      <c r="F4234" s="34">
        <f>'SOW Units'!G273</f>
        <v>4079.25</v>
      </c>
      <c r="G4234" s="244">
        <f t="shared" si="953"/>
        <v>0</v>
      </c>
      <c r="H4234" s="85">
        <v>0</v>
      </c>
      <c r="I4234" s="360">
        <f t="shared" si="954"/>
        <v>0</v>
      </c>
      <c r="J4234" s="89">
        <v>0</v>
      </c>
      <c r="K4234" s="244">
        <f t="shared" si="952"/>
        <v>0</v>
      </c>
      <c r="L4234" s="93">
        <f t="shared" si="955"/>
        <v>0</v>
      </c>
      <c r="M4234" s="375">
        <f t="shared" si="956"/>
        <v>0</v>
      </c>
      <c r="N4234" s="225" t="b">
        <f t="shared" si="939"/>
        <v>0</v>
      </c>
      <c r="O4234" s="36"/>
      <c r="P4234" s="36"/>
      <c r="Q4234" s="36"/>
      <c r="R4234" s="36"/>
    </row>
    <row r="4235" spans="1:18" s="8" customFormat="1" ht="16.5" hidden="1" customHeight="1" x14ac:dyDescent="0.35">
      <c r="A4235" s="122" t="str">
        <f>'SOW Units'!B274</f>
        <v>14-3.</v>
      </c>
      <c r="B4235" s="542" t="str">
        <f>IF('SOW Units'!C274="","",'SOW Units'!C274)</f>
        <v>Materials to be Injected</v>
      </c>
      <c r="C4235" s="543"/>
      <c r="D4235" s="57" t="str">
        <f>IF('SOW Units'!E274="","",'SOW Units'!E274)</f>
        <v>Reimbursable*</v>
      </c>
      <c r="E4235" s="82">
        <f>'SOW Units'!Q274</f>
        <v>0</v>
      </c>
      <c r="F4235" s="34">
        <f>'SOW Units'!G274</f>
        <v>1</v>
      </c>
      <c r="G4235" s="244">
        <f t="shared" si="953"/>
        <v>0</v>
      </c>
      <c r="H4235" s="85">
        <v>0</v>
      </c>
      <c r="I4235" s="360">
        <f t="shared" si="954"/>
        <v>0</v>
      </c>
      <c r="J4235" s="89">
        <v>0</v>
      </c>
      <c r="K4235" s="244">
        <f t="shared" si="952"/>
        <v>0</v>
      </c>
      <c r="L4235" s="93">
        <f t="shared" si="955"/>
        <v>0</v>
      </c>
      <c r="M4235" s="375">
        <f t="shared" si="956"/>
        <v>0</v>
      </c>
      <c r="N4235" s="225" t="b">
        <f t="shared" si="939"/>
        <v>0</v>
      </c>
      <c r="O4235" s="36"/>
      <c r="P4235" s="36"/>
      <c r="Q4235" s="36"/>
      <c r="R4235" s="36"/>
    </row>
    <row r="4236" spans="1:18" s="8" customFormat="1" ht="16.5" hidden="1" customHeight="1" x14ac:dyDescent="0.35">
      <c r="A4236" s="122" t="str">
        <f>'SOW Units'!B275</f>
        <v>14-4.</v>
      </c>
      <c r="B4236" s="542" t="str">
        <f>IF('SOW Units'!C275="","",'SOW Units'!C275)</f>
        <v>Groundwater Injection System (not by direct push)</v>
      </c>
      <c r="C4236" s="543"/>
      <c r="D4236" s="57" t="str">
        <f>IF('SOW Units'!E275="","",'SOW Units'!E275)</f>
        <v>Per Week</v>
      </c>
      <c r="E4236" s="82">
        <f>'SOW Units'!Q275</f>
        <v>0</v>
      </c>
      <c r="F4236" s="34">
        <f>'SOW Units'!G275</f>
        <v>5565</v>
      </c>
      <c r="G4236" s="244">
        <f t="shared" si="953"/>
        <v>0</v>
      </c>
      <c r="H4236" s="85">
        <v>0</v>
      </c>
      <c r="I4236" s="360">
        <f t="shared" si="954"/>
        <v>0</v>
      </c>
      <c r="J4236" s="89">
        <v>0</v>
      </c>
      <c r="K4236" s="244">
        <f t="shared" si="952"/>
        <v>0</v>
      </c>
      <c r="L4236" s="93">
        <f t="shared" si="955"/>
        <v>0</v>
      </c>
      <c r="M4236" s="375">
        <f t="shared" si="956"/>
        <v>0</v>
      </c>
      <c r="N4236" s="225" t="b">
        <f t="shared" ref="N4236:N4299" si="957">IF(E4236&gt;0,TRUE,FALSE)</f>
        <v>0</v>
      </c>
      <c r="O4236" s="36"/>
      <c r="P4236" s="36"/>
      <c r="Q4236" s="36"/>
      <c r="R4236" s="36"/>
    </row>
    <row r="4237" spans="1:18" s="8" customFormat="1" ht="16.5" hidden="1" customHeight="1" x14ac:dyDescent="0.35">
      <c r="A4237" s="122" t="str">
        <f>'SOW Units'!B276</f>
        <v>14-5.</v>
      </c>
      <c r="B4237" s="542" t="str">
        <f>IF('SOW Units'!C276="","",'SOW Units'!C276)</f>
        <v>Groundwater Injection System (not by direct push)</v>
      </c>
      <c r="C4237" s="543"/>
      <c r="D4237" s="57" t="str">
        <f>IF('SOW Units'!E276="","",'SOW Units'!E276)</f>
        <v>Per Month</v>
      </c>
      <c r="E4237" s="82">
        <f>'SOW Units'!Q276</f>
        <v>0</v>
      </c>
      <c r="F4237" s="34">
        <f>'SOW Units'!G276</f>
        <v>9030</v>
      </c>
      <c r="G4237" s="244">
        <f t="shared" si="953"/>
        <v>0</v>
      </c>
      <c r="H4237" s="85">
        <v>0</v>
      </c>
      <c r="I4237" s="360">
        <f t="shared" si="954"/>
        <v>0</v>
      </c>
      <c r="J4237" s="89">
        <v>0</v>
      </c>
      <c r="K4237" s="244">
        <f t="shared" si="952"/>
        <v>0</v>
      </c>
      <c r="L4237" s="93">
        <f t="shared" si="955"/>
        <v>0</v>
      </c>
      <c r="M4237" s="375">
        <f t="shared" si="956"/>
        <v>0</v>
      </c>
      <c r="N4237" s="225" t="b">
        <f t="shared" si="957"/>
        <v>0</v>
      </c>
      <c r="O4237" s="36"/>
      <c r="P4237" s="36"/>
      <c r="Q4237" s="36"/>
      <c r="R4237" s="36"/>
    </row>
    <row r="4238" spans="1:18" s="8" customFormat="1" ht="17.25" hidden="1" customHeight="1" x14ac:dyDescent="0.35">
      <c r="A4238" s="253" t="str">
        <f>'SOW Units'!B277</f>
        <v>15.</v>
      </c>
      <c r="B4238" s="560" t="str">
        <f>IF('SOW Units'!C277="","",'SOW Units'!C277)</f>
        <v>REMEDIAL ACTION CONSTRUCTION</v>
      </c>
      <c r="C4238" s="561"/>
      <c r="D4238" s="206" t="str">
        <f>IF('SOW Units'!E277="","",'SOW Units'!E277)</f>
        <v/>
      </c>
      <c r="E4238" s="207"/>
      <c r="F4238" s="194"/>
      <c r="G4238" s="243"/>
      <c r="H4238" s="208"/>
      <c r="I4238" s="359"/>
      <c r="J4238" s="196"/>
      <c r="K4238" s="243"/>
      <c r="L4238" s="209"/>
      <c r="M4238" s="374"/>
      <c r="N4238" s="225" t="b">
        <f t="shared" si="957"/>
        <v>0</v>
      </c>
      <c r="O4238" s="36"/>
      <c r="P4238" s="36"/>
      <c r="Q4238" s="36"/>
      <c r="R4238" s="36"/>
    </row>
    <row r="4239" spans="1:18" s="8" customFormat="1" ht="17.25" hidden="1" customHeight="1" x14ac:dyDescent="0.35">
      <c r="A4239" s="253" t="str">
        <f>'SOW Units'!B278</f>
        <v>15.A.</v>
      </c>
      <c r="B4239" s="560" t="str">
        <f>IF('SOW Units'!C278="","",'SOW Units'!C278)</f>
        <v>TRENCHING</v>
      </c>
      <c r="C4239" s="561"/>
      <c r="D4239" s="206" t="str">
        <f>IF('SOW Units'!E278="","",'SOW Units'!E278)</f>
        <v/>
      </c>
      <c r="E4239" s="207"/>
      <c r="F4239" s="194"/>
      <c r="G4239" s="243"/>
      <c r="H4239" s="208"/>
      <c r="I4239" s="359"/>
      <c r="J4239" s="196"/>
      <c r="K4239" s="243"/>
      <c r="L4239" s="209"/>
      <c r="M4239" s="374"/>
      <c r="N4239" s="225" t="b">
        <f t="shared" si="957"/>
        <v>0</v>
      </c>
      <c r="O4239" s="36"/>
      <c r="P4239" s="36"/>
      <c r="Q4239" s="36"/>
      <c r="R4239" s="36"/>
    </row>
    <row r="4240" spans="1:18" s="8" customFormat="1" ht="32.25" hidden="1" customHeight="1" x14ac:dyDescent="0.35">
      <c r="A4240" s="122" t="str">
        <f>'SOW Units'!B279</f>
        <v>15-1.a.</v>
      </c>
      <c r="B4240" s="542" t="str">
        <f>IF('SOW Units'!C279="","",'SOW Units'!C279)</f>
        <v>Trenching and Installation of 1-10 Plumbing (and Electrical) Lines in Trench</v>
      </c>
      <c r="C4240" s="543"/>
      <c r="D4240" s="252" t="str">
        <f>IF('SOW Units'!E279="","",'SOW Units'!E279)</f>
        <v>Per Linear Foot of Trench</v>
      </c>
      <c r="E4240" s="82">
        <f>'SOW Units'!Q279</f>
        <v>0</v>
      </c>
      <c r="F4240" s="34">
        <f>'SOW Units'!G279</f>
        <v>48.61</v>
      </c>
      <c r="G4240" s="244">
        <f t="shared" ref="G4240:G4247" si="958">$F4240*E4240</f>
        <v>0</v>
      </c>
      <c r="H4240" s="85">
        <v>0</v>
      </c>
      <c r="I4240" s="360">
        <f t="shared" ref="I4240:I4247" si="959">H4240*F4240</f>
        <v>0</v>
      </c>
      <c r="J4240" s="89">
        <v>0</v>
      </c>
      <c r="K4240" s="244">
        <f t="shared" si="952"/>
        <v>0</v>
      </c>
      <c r="L4240" s="93">
        <f t="shared" ref="L4240:L4247" si="960">E4240-H4240-J4240</f>
        <v>0</v>
      </c>
      <c r="M4240" s="375">
        <f t="shared" ref="M4240:M4247" si="961">G4240-I4240-K4240</f>
        <v>0</v>
      </c>
      <c r="N4240" s="225" t="b">
        <f t="shared" si="957"/>
        <v>0</v>
      </c>
      <c r="O4240" s="36"/>
      <c r="P4240" s="36"/>
      <c r="Q4240" s="36"/>
      <c r="R4240" s="36"/>
    </row>
    <row r="4241" spans="1:18" s="8" customFormat="1" ht="32.25" hidden="1" customHeight="1" x14ac:dyDescent="0.35">
      <c r="A4241" s="122" t="str">
        <f>'SOW Units'!B280</f>
        <v>15-1.b.</v>
      </c>
      <c r="B4241" s="542" t="str">
        <f>IF('SOW Units'!C280="","",'SOW Units'!C280)</f>
        <v>Trenching and Installation of 11 - 20  Lines</v>
      </c>
      <c r="C4241" s="543"/>
      <c r="D4241" s="252" t="str">
        <f>IF('SOW Units'!E280="","",'SOW Units'!E280)</f>
        <v>Per Linear Foot of Trench</v>
      </c>
      <c r="E4241" s="82">
        <f>'SOW Units'!Q280</f>
        <v>0</v>
      </c>
      <c r="F4241" s="34">
        <f>'SOW Units'!G280</f>
        <v>60.76</v>
      </c>
      <c r="G4241" s="244">
        <f t="shared" si="958"/>
        <v>0</v>
      </c>
      <c r="H4241" s="85">
        <v>0</v>
      </c>
      <c r="I4241" s="360">
        <f t="shared" si="959"/>
        <v>0</v>
      </c>
      <c r="J4241" s="89">
        <v>0</v>
      </c>
      <c r="K4241" s="244">
        <f t="shared" si="952"/>
        <v>0</v>
      </c>
      <c r="L4241" s="93">
        <f t="shared" si="960"/>
        <v>0</v>
      </c>
      <c r="M4241" s="375">
        <f t="shared" si="961"/>
        <v>0</v>
      </c>
      <c r="N4241" s="225" t="b">
        <f t="shared" si="957"/>
        <v>0</v>
      </c>
      <c r="O4241" s="36"/>
      <c r="P4241" s="36"/>
      <c r="Q4241" s="36"/>
      <c r="R4241" s="36"/>
    </row>
    <row r="4242" spans="1:18" s="8" customFormat="1" ht="32.25" hidden="1" customHeight="1" x14ac:dyDescent="0.35">
      <c r="A4242" s="122" t="str">
        <f>'SOW Units'!B281</f>
        <v>15-1.c.</v>
      </c>
      <c r="B4242" s="542" t="str">
        <f>IF('SOW Units'!C281="","",'SOW Units'!C281)</f>
        <v>Trenching and Installation of 21 - 30 Lines</v>
      </c>
      <c r="C4242" s="543"/>
      <c r="D4242" s="252" t="str">
        <f>IF('SOW Units'!E281="","",'SOW Units'!E281)</f>
        <v>Per Linear Foot of Trench</v>
      </c>
      <c r="E4242" s="82">
        <f>'SOW Units'!Q281</f>
        <v>0</v>
      </c>
      <c r="F4242" s="34">
        <f>'SOW Units'!G281</f>
        <v>72.92</v>
      </c>
      <c r="G4242" s="244">
        <f t="shared" si="958"/>
        <v>0</v>
      </c>
      <c r="H4242" s="85">
        <v>0</v>
      </c>
      <c r="I4242" s="360">
        <f t="shared" si="959"/>
        <v>0</v>
      </c>
      <c r="J4242" s="89">
        <v>0</v>
      </c>
      <c r="K4242" s="244">
        <f t="shared" si="952"/>
        <v>0</v>
      </c>
      <c r="L4242" s="93">
        <f t="shared" si="960"/>
        <v>0</v>
      </c>
      <c r="M4242" s="375">
        <f t="shared" si="961"/>
        <v>0</v>
      </c>
      <c r="N4242" s="225" t="b">
        <f t="shared" si="957"/>
        <v>0</v>
      </c>
      <c r="O4242" s="36"/>
      <c r="P4242" s="36"/>
      <c r="Q4242" s="36"/>
      <c r="R4242" s="36"/>
    </row>
    <row r="4243" spans="1:18" s="8" customFormat="1" ht="32.25" hidden="1" customHeight="1" x14ac:dyDescent="0.35">
      <c r="A4243" s="122" t="str">
        <f>'SOW Units'!B282</f>
        <v>15-1.d.</v>
      </c>
      <c r="B4243" s="542" t="str">
        <f>IF('SOW Units'!C282="","",'SOW Units'!C282)</f>
        <v>Trenching and Installation of Additional 1-10 Lines Greater Than 30 Lines</v>
      </c>
      <c r="C4243" s="543"/>
      <c r="D4243" s="252" t="str">
        <f>IF('SOW Units'!E282="","",'SOW Units'!E282)</f>
        <v>Per Linear Foot of Trench</v>
      </c>
      <c r="E4243" s="82">
        <f>'SOW Units'!Q282</f>
        <v>0</v>
      </c>
      <c r="F4243" s="34">
        <f>'SOW Units'!G282</f>
        <v>30.37</v>
      </c>
      <c r="G4243" s="244">
        <f t="shared" si="958"/>
        <v>0</v>
      </c>
      <c r="H4243" s="85">
        <v>0</v>
      </c>
      <c r="I4243" s="360">
        <f t="shared" si="959"/>
        <v>0</v>
      </c>
      <c r="J4243" s="89">
        <v>0</v>
      </c>
      <c r="K4243" s="244">
        <f t="shared" si="952"/>
        <v>0</v>
      </c>
      <c r="L4243" s="93">
        <f t="shared" si="960"/>
        <v>0</v>
      </c>
      <c r="M4243" s="375">
        <f t="shared" si="961"/>
        <v>0</v>
      </c>
      <c r="N4243" s="225" t="b">
        <f t="shared" si="957"/>
        <v>0</v>
      </c>
      <c r="O4243" s="36"/>
      <c r="P4243" s="36"/>
      <c r="Q4243" s="36"/>
      <c r="R4243" s="36"/>
    </row>
    <row r="4244" spans="1:18" s="8" customFormat="1" ht="32.25" hidden="1" customHeight="1" x14ac:dyDescent="0.35">
      <c r="A4244" s="122" t="str">
        <f>'SOW Units'!B283</f>
        <v>15-2.a.</v>
      </c>
      <c r="B4244" s="542" t="str">
        <f>IF('SOW Units'!C283="","",'SOW Units'!C283)</f>
        <v>Installation of Plumbing (and Electrical) Lines Above Ground:  Per Linear Foot of Piping.  Electrical lines are not counted in determination of costs.</v>
      </c>
      <c r="C4244" s="543"/>
      <c r="D4244" s="57" t="str">
        <f>IF('SOW Units'!E283="","",'SOW Units'!E283)</f>
        <v>Per Foot</v>
      </c>
      <c r="E4244" s="82">
        <f>'SOW Units'!Q283</f>
        <v>0</v>
      </c>
      <c r="F4244" s="34">
        <f>'SOW Units'!G283</f>
        <v>17.350000000000001</v>
      </c>
      <c r="G4244" s="244">
        <f t="shared" si="958"/>
        <v>0</v>
      </c>
      <c r="H4244" s="85">
        <v>0</v>
      </c>
      <c r="I4244" s="360">
        <f t="shared" si="959"/>
        <v>0</v>
      </c>
      <c r="J4244" s="89">
        <v>0</v>
      </c>
      <c r="K4244" s="244">
        <f t="shared" si="952"/>
        <v>0</v>
      </c>
      <c r="L4244" s="93">
        <f t="shared" si="960"/>
        <v>0</v>
      </c>
      <c r="M4244" s="375">
        <f t="shared" si="961"/>
        <v>0</v>
      </c>
      <c r="N4244" s="225" t="b">
        <f t="shared" si="957"/>
        <v>0</v>
      </c>
      <c r="O4244" s="36"/>
      <c r="P4244" s="36"/>
      <c r="Q4244" s="36"/>
      <c r="R4244" s="36"/>
    </row>
    <row r="4245" spans="1:18" s="8" customFormat="1" ht="32.25" hidden="1" customHeight="1" x14ac:dyDescent="0.35">
      <c r="A4245" s="122" t="str">
        <f>'SOW Units'!B284</f>
        <v>15-3.</v>
      </c>
      <c r="B4245" s="542" t="str">
        <f>IF('SOW Units'!C284="","",'SOW Units'!C284)</f>
        <v>Plumbing and Electrical Materials/Equipment Installed in Trench (If FDEP authorizes, submit quote(s) with Change Order)</v>
      </c>
      <c r="C4245" s="543"/>
      <c r="D4245" s="57" t="str">
        <f>IF('SOW Units'!E284="","",'SOW Units'!E284)</f>
        <v>Reimbursable*</v>
      </c>
      <c r="E4245" s="82">
        <f>'SOW Units'!Q284</f>
        <v>0</v>
      </c>
      <c r="F4245" s="34">
        <f>'SOW Units'!G284</f>
        <v>1</v>
      </c>
      <c r="G4245" s="244">
        <f t="shared" si="958"/>
        <v>0</v>
      </c>
      <c r="H4245" s="85">
        <v>0</v>
      </c>
      <c r="I4245" s="360">
        <f t="shared" si="959"/>
        <v>0</v>
      </c>
      <c r="J4245" s="89">
        <v>0</v>
      </c>
      <c r="K4245" s="244">
        <f t="shared" si="952"/>
        <v>0</v>
      </c>
      <c r="L4245" s="93">
        <f t="shared" si="960"/>
        <v>0</v>
      </c>
      <c r="M4245" s="375">
        <f t="shared" si="961"/>
        <v>0</v>
      </c>
      <c r="N4245" s="225" t="b">
        <f t="shared" si="957"/>
        <v>0</v>
      </c>
      <c r="O4245" s="36"/>
      <c r="P4245" s="36"/>
      <c r="Q4245" s="36"/>
      <c r="R4245" s="36"/>
    </row>
    <row r="4246" spans="1:18" s="8" customFormat="1" ht="16.5" hidden="1" customHeight="1" x14ac:dyDescent="0.35">
      <c r="A4246" s="122" t="str">
        <f>'SOW Units'!B285</f>
        <v>15-3.a.</v>
      </c>
      <c r="B4246" s="542" t="str">
        <f>IF('SOW Units'!C285="","",'SOW Units'!C285)</f>
        <v>Traffic Bearing Trench Plates (materials)</v>
      </c>
      <c r="C4246" s="543"/>
      <c r="D4246" s="57" t="str">
        <f>IF('SOW Units'!E285="","",'SOW Units'!E285)</f>
        <v>Reimbursable*</v>
      </c>
      <c r="E4246" s="82">
        <f>'SOW Units'!Q285</f>
        <v>0</v>
      </c>
      <c r="F4246" s="34">
        <f>'SOW Units'!G285</f>
        <v>1</v>
      </c>
      <c r="G4246" s="244">
        <f t="shared" si="958"/>
        <v>0</v>
      </c>
      <c r="H4246" s="85">
        <v>0</v>
      </c>
      <c r="I4246" s="360">
        <f t="shared" si="959"/>
        <v>0</v>
      </c>
      <c r="J4246" s="89">
        <v>0</v>
      </c>
      <c r="K4246" s="244">
        <f t="shared" si="952"/>
        <v>0</v>
      </c>
      <c r="L4246" s="93">
        <f t="shared" si="960"/>
        <v>0</v>
      </c>
      <c r="M4246" s="375">
        <f t="shared" si="961"/>
        <v>0</v>
      </c>
      <c r="N4246" s="225" t="b">
        <f t="shared" si="957"/>
        <v>0</v>
      </c>
      <c r="O4246" s="36"/>
      <c r="P4246" s="36"/>
      <c r="Q4246" s="36"/>
      <c r="R4246" s="36"/>
    </row>
    <row r="4247" spans="1:18" s="8" customFormat="1" ht="16.5" hidden="1" customHeight="1" x14ac:dyDescent="0.35">
      <c r="A4247" s="122" t="str">
        <f>'SOW Units'!B286</f>
        <v>15-3.b.</v>
      </c>
      <c r="B4247" s="542" t="str">
        <f>IF('SOW Units'!C286="","",'SOW Units'!C286)</f>
        <v>Infiltration Gallery Installation</v>
      </c>
      <c r="C4247" s="543"/>
      <c r="D4247" s="57" t="str">
        <f>IF('SOW Units'!E286="","",'SOW Units'!E286)</f>
        <v>Reimbursable*</v>
      </c>
      <c r="E4247" s="82">
        <f>'SOW Units'!Q286</f>
        <v>0</v>
      </c>
      <c r="F4247" s="34">
        <f>'SOW Units'!G286</f>
        <v>1</v>
      </c>
      <c r="G4247" s="244">
        <f t="shared" si="958"/>
        <v>0</v>
      </c>
      <c r="H4247" s="85">
        <v>0</v>
      </c>
      <c r="I4247" s="360">
        <f t="shared" si="959"/>
        <v>0</v>
      </c>
      <c r="J4247" s="89">
        <v>0</v>
      </c>
      <c r="K4247" s="244">
        <f t="shared" si="952"/>
        <v>0</v>
      </c>
      <c r="L4247" s="93">
        <f t="shared" si="960"/>
        <v>0</v>
      </c>
      <c r="M4247" s="375">
        <f t="shared" si="961"/>
        <v>0</v>
      </c>
      <c r="N4247" s="225" t="b">
        <f t="shared" si="957"/>
        <v>0</v>
      </c>
      <c r="O4247" s="36"/>
      <c r="P4247" s="36"/>
      <c r="Q4247" s="36"/>
      <c r="R4247" s="36"/>
    </row>
    <row r="4248" spans="1:18" s="8" customFormat="1" ht="17.25" hidden="1" customHeight="1" x14ac:dyDescent="0.35">
      <c r="A4248" s="253" t="str">
        <f>'SOW Units'!B287</f>
        <v>15.B.</v>
      </c>
      <c r="B4248" s="560" t="str">
        <f>IF('SOW Units'!C287="","",'SOW Units'!C287)</f>
        <v>REMEDIATION SYSTEM INTEGRATION AND STARTUP</v>
      </c>
      <c r="C4248" s="561"/>
      <c r="D4248" s="206" t="str">
        <f>IF('SOW Units'!E287="","",'SOW Units'!E287)</f>
        <v/>
      </c>
      <c r="E4248" s="207"/>
      <c r="F4248" s="194"/>
      <c r="G4248" s="243"/>
      <c r="H4248" s="208"/>
      <c r="I4248" s="359"/>
      <c r="J4248" s="196"/>
      <c r="K4248" s="243"/>
      <c r="L4248" s="209"/>
      <c r="M4248" s="374"/>
      <c r="N4248" s="225" t="b">
        <f t="shared" si="957"/>
        <v>0</v>
      </c>
      <c r="O4248" s="36"/>
      <c r="P4248" s="36"/>
      <c r="Q4248" s="36"/>
      <c r="R4248" s="36"/>
    </row>
    <row r="4249" spans="1:18" s="8" customFormat="1" ht="16.5" hidden="1" customHeight="1" x14ac:dyDescent="0.35">
      <c r="A4249" s="122" t="str">
        <f>'SOW Units'!B288</f>
        <v>15-4.a.</v>
      </c>
      <c r="B4249" s="542" t="str">
        <f>IF('SOW Units'!C288="","",'SOW Units'!C288)</f>
        <v>System Installation/Integration/Startup - 1 Technology Component - 1-10 Recovery/Treatment Points</v>
      </c>
      <c r="C4249" s="543"/>
      <c r="D4249" s="57" t="str">
        <f>IF('SOW Units'!E288="","",'SOW Units'!E288)</f>
        <v>Per Startup</v>
      </c>
      <c r="E4249" s="82">
        <f>'SOW Units'!Q288</f>
        <v>0</v>
      </c>
      <c r="F4249" s="34">
        <f>'SOW Units'!G288</f>
        <v>19000</v>
      </c>
      <c r="G4249" s="244">
        <f t="shared" ref="G4249:G4257" si="962">$F4249*E4249</f>
        <v>0</v>
      </c>
      <c r="H4249" s="85">
        <v>0</v>
      </c>
      <c r="I4249" s="360">
        <f t="shared" ref="I4249:I4257" si="963">H4249*F4249</f>
        <v>0</v>
      </c>
      <c r="J4249" s="89">
        <v>0</v>
      </c>
      <c r="K4249" s="244">
        <f t="shared" si="952"/>
        <v>0</v>
      </c>
      <c r="L4249" s="93">
        <f t="shared" ref="L4249:L4257" si="964">E4249-H4249-J4249</f>
        <v>0</v>
      </c>
      <c r="M4249" s="375">
        <f t="shared" ref="M4249:M4257" si="965">G4249-I4249-K4249</f>
        <v>0</v>
      </c>
      <c r="N4249" s="225" t="b">
        <f t="shared" si="957"/>
        <v>0</v>
      </c>
      <c r="O4249" s="36"/>
      <c r="P4249" s="36"/>
      <c r="Q4249" s="36"/>
      <c r="R4249" s="36"/>
    </row>
    <row r="4250" spans="1:18" s="8" customFormat="1" ht="16.5" hidden="1" customHeight="1" x14ac:dyDescent="0.35">
      <c r="A4250" s="122" t="str">
        <f>'SOW Units'!B289</f>
        <v>15-4.b.</v>
      </c>
      <c r="B4250" s="542" t="str">
        <f>IF('SOW Units'!C289="","",'SOW Units'!C289)</f>
        <v>System Installation/Integration/Startup - 1 Technology Component - 11-20 Recovery/Treatment Points</v>
      </c>
      <c r="C4250" s="543"/>
      <c r="D4250" s="57" t="str">
        <f>IF('SOW Units'!E289="","",'SOW Units'!E289)</f>
        <v>Per Startup</v>
      </c>
      <c r="E4250" s="82">
        <f>'SOW Units'!Q289</f>
        <v>0</v>
      </c>
      <c r="F4250" s="34">
        <f>'SOW Units'!G289</f>
        <v>24700</v>
      </c>
      <c r="G4250" s="244">
        <f t="shared" si="962"/>
        <v>0</v>
      </c>
      <c r="H4250" s="85">
        <v>0</v>
      </c>
      <c r="I4250" s="360">
        <f t="shared" si="963"/>
        <v>0</v>
      </c>
      <c r="J4250" s="89">
        <v>0</v>
      </c>
      <c r="K4250" s="244">
        <f t="shared" si="952"/>
        <v>0</v>
      </c>
      <c r="L4250" s="93">
        <f t="shared" si="964"/>
        <v>0</v>
      </c>
      <c r="M4250" s="375">
        <f t="shared" si="965"/>
        <v>0</v>
      </c>
      <c r="N4250" s="225" t="b">
        <f t="shared" si="957"/>
        <v>0</v>
      </c>
      <c r="O4250" s="36"/>
      <c r="P4250" s="36"/>
      <c r="Q4250" s="36"/>
      <c r="R4250" s="36"/>
    </row>
    <row r="4251" spans="1:18" s="8" customFormat="1" ht="16.5" hidden="1" customHeight="1" x14ac:dyDescent="0.35">
      <c r="A4251" s="122" t="str">
        <f>'SOW Units'!B290</f>
        <v>15-4.c.</v>
      </c>
      <c r="B4251" s="542" t="str">
        <f>IF('SOW Units'!C290="","",'SOW Units'!C290)</f>
        <v>System Installation/Integration/Startup - 1 Technology Component - 21-30 Recovery/Treatment Points</v>
      </c>
      <c r="C4251" s="543"/>
      <c r="D4251" s="57" t="str">
        <f>IF('SOW Units'!E290="","",'SOW Units'!E290)</f>
        <v>Per Startup</v>
      </c>
      <c r="E4251" s="82">
        <f>'SOW Units'!Q290</f>
        <v>0</v>
      </c>
      <c r="F4251" s="34">
        <f>'SOW Units'!G290</f>
        <v>29500</v>
      </c>
      <c r="G4251" s="244">
        <f t="shared" si="962"/>
        <v>0</v>
      </c>
      <c r="H4251" s="85">
        <v>0</v>
      </c>
      <c r="I4251" s="360">
        <f t="shared" si="963"/>
        <v>0</v>
      </c>
      <c r="J4251" s="89">
        <v>0</v>
      </c>
      <c r="K4251" s="244">
        <f t="shared" si="952"/>
        <v>0</v>
      </c>
      <c r="L4251" s="93">
        <f t="shared" si="964"/>
        <v>0</v>
      </c>
      <c r="M4251" s="375">
        <f t="shared" si="965"/>
        <v>0</v>
      </c>
      <c r="N4251" s="225" t="b">
        <f t="shared" si="957"/>
        <v>0</v>
      </c>
      <c r="O4251" s="36"/>
      <c r="P4251" s="36"/>
      <c r="Q4251" s="36"/>
      <c r="R4251" s="36"/>
    </row>
    <row r="4252" spans="1:18" s="8" customFormat="1" ht="33" hidden="1" customHeight="1" x14ac:dyDescent="0.35">
      <c r="A4252" s="122" t="str">
        <f>'SOW Units'!B291</f>
        <v>15-4.d.</v>
      </c>
      <c r="B4252" s="542" t="str">
        <f>IF('SOW Units'!C291="","",'SOW Units'!C291)</f>
        <v>System Installation/Integration/Startup - 1 Technology Component - 1-10 Additional Recovery/Treatment Points greater Than 30 (This tem is used in conjunction with 15.4.c when needed)</v>
      </c>
      <c r="C4252" s="543"/>
      <c r="D4252" s="57" t="str">
        <f>IF('SOW Units'!E291="","",'SOW Units'!E291)</f>
        <v>Per Startup</v>
      </c>
      <c r="E4252" s="82">
        <f>'SOW Units'!Q291</f>
        <v>0</v>
      </c>
      <c r="F4252" s="34">
        <f>'SOW Units'!G291</f>
        <v>3638.25</v>
      </c>
      <c r="G4252" s="244">
        <f t="shared" si="962"/>
        <v>0</v>
      </c>
      <c r="H4252" s="85">
        <v>0</v>
      </c>
      <c r="I4252" s="360">
        <f t="shared" si="963"/>
        <v>0</v>
      </c>
      <c r="J4252" s="89">
        <v>0</v>
      </c>
      <c r="K4252" s="244">
        <f t="shared" si="952"/>
        <v>0</v>
      </c>
      <c r="L4252" s="93">
        <f t="shared" si="964"/>
        <v>0</v>
      </c>
      <c r="M4252" s="375">
        <f t="shared" si="965"/>
        <v>0</v>
      </c>
      <c r="N4252" s="225" t="b">
        <f t="shared" si="957"/>
        <v>0</v>
      </c>
      <c r="O4252" s="36"/>
      <c r="P4252" s="36"/>
      <c r="Q4252" s="36"/>
      <c r="R4252" s="36"/>
    </row>
    <row r="4253" spans="1:18" s="8" customFormat="1" ht="32.25" hidden="1" customHeight="1" x14ac:dyDescent="0.35">
      <c r="A4253" s="122" t="str">
        <f>'SOW Units'!B292</f>
        <v>15-5.</v>
      </c>
      <c r="B4253" s="542" t="str">
        <f>IF('SOW Units'!C292="","",'SOW Units'!C292)</f>
        <v>System Installation/Integration/Startup – Addition of 1 Technology Component</v>
      </c>
      <c r="C4253" s="543"/>
      <c r="D4253" s="252" t="str">
        <f>IF('SOW Units'!E292="","",'SOW Units'!E292)</f>
        <v>Per Additional Tech Component</v>
      </c>
      <c r="E4253" s="82">
        <f>'SOW Units'!Q292</f>
        <v>0</v>
      </c>
      <c r="F4253" s="34">
        <f>'SOW Units'!G292</f>
        <v>2866.5</v>
      </c>
      <c r="G4253" s="244">
        <f t="shared" si="962"/>
        <v>0</v>
      </c>
      <c r="H4253" s="85">
        <v>0</v>
      </c>
      <c r="I4253" s="360">
        <f t="shared" si="963"/>
        <v>0</v>
      </c>
      <c r="J4253" s="89">
        <v>0</v>
      </c>
      <c r="K4253" s="244">
        <f t="shared" si="952"/>
        <v>0</v>
      </c>
      <c r="L4253" s="93">
        <f t="shared" si="964"/>
        <v>0</v>
      </c>
      <c r="M4253" s="375">
        <f t="shared" si="965"/>
        <v>0</v>
      </c>
      <c r="N4253" s="225" t="b">
        <f t="shared" si="957"/>
        <v>0</v>
      </c>
      <c r="O4253" s="36"/>
      <c r="P4253" s="36"/>
      <c r="Q4253" s="36"/>
      <c r="R4253" s="36"/>
    </row>
    <row r="4254" spans="1:18" s="8" customFormat="1" ht="16.5" hidden="1" customHeight="1" x14ac:dyDescent="0.35">
      <c r="A4254" s="122" t="str">
        <f>'SOW Units'!B293</f>
        <v>15-7.</v>
      </c>
      <c r="B4254" s="542" t="str">
        <f>IF('SOW Units'!C293="","",'SOW Units'!C293)</f>
        <v>Compound Construction/Fencing (materials)</v>
      </c>
      <c r="C4254" s="543"/>
      <c r="D4254" s="57" t="str">
        <f>IF('SOW Units'!E293="","",'SOW Units'!E293)</f>
        <v>Reimbursable*</v>
      </c>
      <c r="E4254" s="82">
        <f>'SOW Units'!Q293</f>
        <v>0</v>
      </c>
      <c r="F4254" s="34">
        <f>'SOW Units'!G293</f>
        <v>1</v>
      </c>
      <c r="G4254" s="244">
        <f t="shared" si="962"/>
        <v>0</v>
      </c>
      <c r="H4254" s="85">
        <v>0</v>
      </c>
      <c r="I4254" s="360">
        <f t="shared" si="963"/>
        <v>0</v>
      </c>
      <c r="J4254" s="89">
        <v>0</v>
      </c>
      <c r="K4254" s="244">
        <f t="shared" si="952"/>
        <v>0</v>
      </c>
      <c r="L4254" s="93">
        <f t="shared" si="964"/>
        <v>0</v>
      </c>
      <c r="M4254" s="375">
        <f t="shared" si="965"/>
        <v>0</v>
      </c>
      <c r="N4254" s="225" t="b">
        <f t="shared" si="957"/>
        <v>0</v>
      </c>
      <c r="O4254" s="36"/>
      <c r="P4254" s="36"/>
      <c r="Q4254" s="36"/>
      <c r="R4254" s="36"/>
    </row>
    <row r="4255" spans="1:18" s="8" customFormat="1" ht="16.5" hidden="1" customHeight="1" x14ac:dyDescent="0.35">
      <c r="A4255" s="122" t="str">
        <f>'SOW Units'!B294</f>
        <v>15-8.</v>
      </c>
      <c r="B4255" s="542" t="str">
        <f>IF('SOW Units'!C294="","",'SOW Units'!C294)</f>
        <v>Utility Drop</v>
      </c>
      <c r="C4255" s="543"/>
      <c r="D4255" s="57" t="str">
        <f>IF('SOW Units'!E294="","",'SOW Units'!E294)</f>
        <v>Reimbursable*</v>
      </c>
      <c r="E4255" s="82">
        <f>'SOW Units'!Q294</f>
        <v>0</v>
      </c>
      <c r="F4255" s="34">
        <f>'SOW Units'!G294</f>
        <v>1</v>
      </c>
      <c r="G4255" s="244">
        <f t="shared" si="962"/>
        <v>0</v>
      </c>
      <c r="H4255" s="85">
        <v>0</v>
      </c>
      <c r="I4255" s="360">
        <f t="shared" si="963"/>
        <v>0</v>
      </c>
      <c r="J4255" s="89">
        <v>0</v>
      </c>
      <c r="K4255" s="244">
        <f t="shared" si="952"/>
        <v>0</v>
      </c>
      <c r="L4255" s="93">
        <f t="shared" si="964"/>
        <v>0</v>
      </c>
      <c r="M4255" s="375">
        <f t="shared" si="965"/>
        <v>0</v>
      </c>
      <c r="N4255" s="225" t="b">
        <f t="shared" si="957"/>
        <v>0</v>
      </c>
      <c r="O4255" s="36"/>
      <c r="P4255" s="36"/>
      <c r="Q4255" s="36"/>
      <c r="R4255" s="36"/>
    </row>
    <row r="4256" spans="1:18" s="8" customFormat="1" ht="16.5" hidden="1" customHeight="1" x14ac:dyDescent="0.35">
      <c r="A4256" s="122" t="str">
        <f>'SOW Units'!B295</f>
        <v>15-9.</v>
      </c>
      <c r="B4256" s="542" t="str">
        <f>IF('SOW Units'!C295="","",'SOW Units'!C295)</f>
        <v>Utility Connection</v>
      </c>
      <c r="C4256" s="543"/>
      <c r="D4256" s="57" t="str">
        <f>IF('SOW Units'!E295="","",'SOW Units'!E295)</f>
        <v>Reimbursable*</v>
      </c>
      <c r="E4256" s="82">
        <f>'SOW Units'!Q295</f>
        <v>0</v>
      </c>
      <c r="F4256" s="34">
        <f>'SOW Units'!G295</f>
        <v>1</v>
      </c>
      <c r="G4256" s="244">
        <f t="shared" si="962"/>
        <v>0</v>
      </c>
      <c r="H4256" s="85">
        <v>0</v>
      </c>
      <c r="I4256" s="360">
        <f t="shared" si="963"/>
        <v>0</v>
      </c>
      <c r="J4256" s="89">
        <v>0</v>
      </c>
      <c r="K4256" s="244">
        <f t="shared" si="952"/>
        <v>0</v>
      </c>
      <c r="L4256" s="93">
        <f t="shared" si="964"/>
        <v>0</v>
      </c>
      <c r="M4256" s="375">
        <f t="shared" si="965"/>
        <v>0</v>
      </c>
      <c r="N4256" s="225" t="b">
        <f t="shared" si="957"/>
        <v>0</v>
      </c>
      <c r="O4256" s="36"/>
      <c r="P4256" s="36"/>
      <c r="Q4256" s="36"/>
      <c r="R4256" s="36"/>
    </row>
    <row r="4257" spans="1:18" s="8" customFormat="1" ht="16.5" hidden="1" customHeight="1" x14ac:dyDescent="0.35">
      <c r="A4257" s="122" t="str">
        <f>'SOW Units'!B296</f>
        <v>15-10.</v>
      </c>
      <c r="B4257" s="542" t="str">
        <f>IF('SOW Units'!C296="","",'SOW Units'!C296)</f>
        <v>Utility Disconnect</v>
      </c>
      <c r="C4257" s="543"/>
      <c r="D4257" s="57" t="str">
        <f>IF('SOW Units'!E296="","",'SOW Units'!E296)</f>
        <v>Reimbursable*</v>
      </c>
      <c r="E4257" s="82">
        <f>'SOW Units'!Q296</f>
        <v>0</v>
      </c>
      <c r="F4257" s="34">
        <f>'SOW Units'!G296</f>
        <v>1</v>
      </c>
      <c r="G4257" s="244">
        <f t="shared" si="962"/>
        <v>0</v>
      </c>
      <c r="H4257" s="85">
        <v>0</v>
      </c>
      <c r="I4257" s="360">
        <f t="shared" si="963"/>
        <v>0</v>
      </c>
      <c r="J4257" s="89">
        <v>0</v>
      </c>
      <c r="K4257" s="244">
        <f t="shared" si="952"/>
        <v>0</v>
      </c>
      <c r="L4257" s="93">
        <f t="shared" si="964"/>
        <v>0</v>
      </c>
      <c r="M4257" s="375">
        <f t="shared" si="965"/>
        <v>0</v>
      </c>
      <c r="N4257" s="225" t="b">
        <f t="shared" si="957"/>
        <v>0</v>
      </c>
      <c r="O4257" s="36"/>
      <c r="P4257" s="36"/>
      <c r="Q4257" s="36"/>
      <c r="R4257" s="36"/>
    </row>
    <row r="4258" spans="1:18" s="8" customFormat="1" ht="32.25" hidden="1" customHeight="1" x14ac:dyDescent="0.35">
      <c r="A4258" s="253" t="str">
        <f>'SOW Units'!B297</f>
        <v>16.</v>
      </c>
      <c r="B4258" s="562" t="str">
        <f>IF('SOW Units'!C297="","",'SOW Units'!C297)</f>
        <v>REMEDIAL ACTION - PACKAGED WORK SCOPES (Including Remediation System Equipment)</v>
      </c>
      <c r="C4258" s="563"/>
      <c r="D4258" s="206" t="str">
        <f>IF('SOW Units'!E297="","",'SOW Units'!E297)</f>
        <v/>
      </c>
      <c r="E4258" s="207"/>
      <c r="F4258" s="194"/>
      <c r="G4258" s="243"/>
      <c r="H4258" s="208"/>
      <c r="I4258" s="359"/>
      <c r="J4258" s="196"/>
      <c r="K4258" s="243"/>
      <c r="L4258" s="209"/>
      <c r="M4258" s="374"/>
      <c r="N4258" s="225" t="b">
        <f t="shared" si="957"/>
        <v>0</v>
      </c>
      <c r="O4258" s="36"/>
      <c r="P4258" s="36"/>
      <c r="Q4258" s="36"/>
      <c r="R4258" s="36"/>
    </row>
    <row r="4259" spans="1:18" s="8" customFormat="1" ht="17.25" hidden="1" customHeight="1" x14ac:dyDescent="0.35">
      <c r="A4259" s="253" t="str">
        <f>'SOW Units'!B298</f>
        <v>16.A.</v>
      </c>
      <c r="B4259" s="560" t="str">
        <f>IF('SOW Units'!C298="","",'SOW Units'!C298)</f>
        <v>PILOT TEST PACKAGES (Including Remediation System Equipment)</v>
      </c>
      <c r="C4259" s="561"/>
      <c r="D4259" s="206" t="str">
        <f>IF('SOW Units'!E298="","",'SOW Units'!E298)</f>
        <v/>
      </c>
      <c r="E4259" s="207"/>
      <c r="F4259" s="194"/>
      <c r="G4259" s="243"/>
      <c r="H4259" s="208"/>
      <c r="I4259" s="359"/>
      <c r="J4259" s="196"/>
      <c r="K4259" s="243"/>
      <c r="L4259" s="209"/>
      <c r="M4259" s="374"/>
      <c r="N4259" s="225" t="b">
        <f t="shared" si="957"/>
        <v>0</v>
      </c>
      <c r="O4259" s="36"/>
      <c r="P4259" s="36"/>
      <c r="Q4259" s="36"/>
      <c r="R4259" s="36"/>
    </row>
    <row r="4260" spans="1:18" s="8" customFormat="1" ht="16.5" hidden="1" customHeight="1" x14ac:dyDescent="0.35">
      <c r="A4260" s="122" t="str">
        <f>'SOW Units'!B299</f>
        <v>16-1.</v>
      </c>
      <c r="B4260" s="542" t="str">
        <f>IF('SOW Units'!C299="","",'SOW Units'!C299)</f>
        <v xml:space="preserve">Groundwater Recovery System Pilot Test - 8 hours </v>
      </c>
      <c r="C4260" s="543"/>
      <c r="D4260" s="57" t="str">
        <f>IF('SOW Units'!E299="","",'SOW Units'!E299)</f>
        <v>Per Test</v>
      </c>
      <c r="E4260" s="82">
        <f>'SOW Units'!Q299</f>
        <v>0</v>
      </c>
      <c r="F4260" s="34">
        <f>'SOW Units'!G299</f>
        <v>1984.5</v>
      </c>
      <c r="G4260" s="244">
        <f t="shared" ref="G4260:G4273" si="966">$F4260*E4260</f>
        <v>0</v>
      </c>
      <c r="H4260" s="85">
        <v>0</v>
      </c>
      <c r="I4260" s="360">
        <f t="shared" ref="I4260:I4273" si="967">H4260*F4260</f>
        <v>0</v>
      </c>
      <c r="J4260" s="89">
        <v>0</v>
      </c>
      <c r="K4260" s="244">
        <f t="shared" si="952"/>
        <v>0</v>
      </c>
      <c r="L4260" s="93">
        <f t="shared" ref="L4260:L4273" si="968">E4260-H4260-J4260</f>
        <v>0</v>
      </c>
      <c r="M4260" s="375">
        <f t="shared" ref="M4260:M4273" si="969">G4260-I4260-K4260</f>
        <v>0</v>
      </c>
      <c r="N4260" s="225" t="b">
        <f t="shared" si="957"/>
        <v>0</v>
      </c>
      <c r="O4260" s="36"/>
      <c r="P4260" s="36"/>
      <c r="Q4260" s="36"/>
      <c r="R4260" s="36"/>
    </row>
    <row r="4261" spans="1:18" s="8" customFormat="1" ht="16.5" hidden="1" customHeight="1" x14ac:dyDescent="0.35">
      <c r="A4261" s="122" t="str">
        <f>'SOW Units'!B300</f>
        <v>16-2.</v>
      </c>
      <c r="B4261" s="542" t="str">
        <f>IF('SOW Units'!C300="","",'SOW Units'!C300)</f>
        <v xml:space="preserve">Groundwater Recovery System Pilot Test - Additional Time  </v>
      </c>
      <c r="C4261" s="543"/>
      <c r="D4261" s="57" t="str">
        <f>IF('SOW Units'!E300="","",'SOW Units'!E300)</f>
        <v xml:space="preserve">Per 2 Hrs </v>
      </c>
      <c r="E4261" s="82">
        <f>'SOW Units'!Q300</f>
        <v>0</v>
      </c>
      <c r="F4261" s="34">
        <f>'SOW Units'!G300</f>
        <v>330.75</v>
      </c>
      <c r="G4261" s="244">
        <f t="shared" si="966"/>
        <v>0</v>
      </c>
      <c r="H4261" s="85">
        <v>0</v>
      </c>
      <c r="I4261" s="360">
        <f t="shared" si="967"/>
        <v>0</v>
      </c>
      <c r="J4261" s="89">
        <v>0</v>
      </c>
      <c r="K4261" s="244">
        <f t="shared" si="952"/>
        <v>0</v>
      </c>
      <c r="L4261" s="93">
        <f t="shared" si="968"/>
        <v>0</v>
      </c>
      <c r="M4261" s="375">
        <f t="shared" si="969"/>
        <v>0</v>
      </c>
      <c r="N4261" s="225" t="b">
        <f t="shared" si="957"/>
        <v>0</v>
      </c>
      <c r="O4261" s="36"/>
      <c r="P4261" s="36"/>
      <c r="Q4261" s="36"/>
      <c r="R4261" s="36"/>
    </row>
    <row r="4262" spans="1:18" s="8" customFormat="1" ht="16.5" hidden="1" customHeight="1" x14ac:dyDescent="0.35">
      <c r="A4262" s="122" t="str">
        <f>'SOW Units'!B301</f>
        <v>16-3.</v>
      </c>
      <c r="B4262" s="542" t="str">
        <f>IF('SOW Units'!C301="","",'SOW Units'!C301)</f>
        <v>Air Sparging or Biosparging Pilot Test - 8 hours</v>
      </c>
      <c r="C4262" s="543"/>
      <c r="D4262" s="57" t="str">
        <f>IF('SOW Units'!E301="","",'SOW Units'!E301)</f>
        <v>Per Test</v>
      </c>
      <c r="E4262" s="82">
        <f>'SOW Units'!Q301</f>
        <v>0</v>
      </c>
      <c r="F4262" s="34">
        <f>'SOW Units'!G301</f>
        <v>2431.0100000000002</v>
      </c>
      <c r="G4262" s="244">
        <f t="shared" si="966"/>
        <v>0</v>
      </c>
      <c r="H4262" s="85">
        <v>0</v>
      </c>
      <c r="I4262" s="360">
        <f t="shared" si="967"/>
        <v>0</v>
      </c>
      <c r="J4262" s="89">
        <v>0</v>
      </c>
      <c r="K4262" s="244">
        <f t="shared" si="952"/>
        <v>0</v>
      </c>
      <c r="L4262" s="93">
        <f t="shared" si="968"/>
        <v>0</v>
      </c>
      <c r="M4262" s="375">
        <f t="shared" si="969"/>
        <v>0</v>
      </c>
      <c r="N4262" s="225" t="b">
        <f t="shared" si="957"/>
        <v>0</v>
      </c>
      <c r="O4262" s="36"/>
      <c r="P4262" s="36"/>
      <c r="Q4262" s="36"/>
      <c r="R4262" s="36"/>
    </row>
    <row r="4263" spans="1:18" s="8" customFormat="1" ht="16.5" hidden="1" customHeight="1" x14ac:dyDescent="0.35">
      <c r="A4263" s="122" t="str">
        <f>'SOW Units'!B302</f>
        <v>16-4.</v>
      </c>
      <c r="B4263" s="542" t="str">
        <f>IF('SOW Units'!C302="","",'SOW Units'!C302)</f>
        <v>Air Sparging or Biosparging Pilot Test - Additional Time</v>
      </c>
      <c r="C4263" s="543"/>
      <c r="D4263" s="57" t="str">
        <f>IF('SOW Units'!E302="","",'SOW Units'!E302)</f>
        <v xml:space="preserve">Per 2 Hrs </v>
      </c>
      <c r="E4263" s="82">
        <f>'SOW Units'!Q302</f>
        <v>0</v>
      </c>
      <c r="F4263" s="34">
        <f>'SOW Units'!G302</f>
        <v>243.09</v>
      </c>
      <c r="G4263" s="244">
        <f t="shared" si="966"/>
        <v>0</v>
      </c>
      <c r="H4263" s="85">
        <v>0</v>
      </c>
      <c r="I4263" s="360">
        <f t="shared" si="967"/>
        <v>0</v>
      </c>
      <c r="J4263" s="89">
        <v>0</v>
      </c>
      <c r="K4263" s="244">
        <f t="shared" si="952"/>
        <v>0</v>
      </c>
      <c r="L4263" s="93">
        <f t="shared" si="968"/>
        <v>0</v>
      </c>
      <c r="M4263" s="375">
        <f t="shared" si="969"/>
        <v>0</v>
      </c>
      <c r="N4263" s="225" t="b">
        <f t="shared" si="957"/>
        <v>0</v>
      </c>
      <c r="O4263" s="36"/>
      <c r="P4263" s="36"/>
      <c r="Q4263" s="36"/>
      <c r="R4263" s="36"/>
    </row>
    <row r="4264" spans="1:18" s="8" customFormat="1" ht="16.5" hidden="1" customHeight="1" x14ac:dyDescent="0.35">
      <c r="A4264" s="122" t="str">
        <f>'SOW Units'!B303</f>
        <v>16-5.</v>
      </c>
      <c r="B4264" s="542" t="str">
        <f>IF('SOW Units'!C303="","",'SOW Units'!C303)</f>
        <v>Vapor Extraction Pilot Test - 8 hours</v>
      </c>
      <c r="C4264" s="543"/>
      <c r="D4264" s="57" t="str">
        <f>IF('SOW Units'!E303="","",'SOW Units'!E303)</f>
        <v>Per Test</v>
      </c>
      <c r="E4264" s="82">
        <f>'SOW Units'!Q303</f>
        <v>0</v>
      </c>
      <c r="F4264" s="34">
        <f>'SOW Units'!G303</f>
        <v>2187.9</v>
      </c>
      <c r="G4264" s="244">
        <f t="shared" si="966"/>
        <v>0</v>
      </c>
      <c r="H4264" s="85">
        <v>0</v>
      </c>
      <c r="I4264" s="360">
        <f t="shared" si="967"/>
        <v>0</v>
      </c>
      <c r="J4264" s="89">
        <v>0</v>
      </c>
      <c r="K4264" s="244">
        <f t="shared" si="952"/>
        <v>0</v>
      </c>
      <c r="L4264" s="93">
        <f t="shared" si="968"/>
        <v>0</v>
      </c>
      <c r="M4264" s="375">
        <f t="shared" si="969"/>
        <v>0</v>
      </c>
      <c r="N4264" s="225" t="b">
        <f t="shared" si="957"/>
        <v>0</v>
      </c>
      <c r="O4264" s="36"/>
      <c r="P4264" s="36"/>
      <c r="Q4264" s="36"/>
      <c r="R4264" s="36"/>
    </row>
    <row r="4265" spans="1:18" s="8" customFormat="1" ht="16.5" hidden="1" customHeight="1" x14ac:dyDescent="0.35">
      <c r="A4265" s="122" t="str">
        <f>'SOW Units'!B304</f>
        <v>16-6.</v>
      </c>
      <c r="B4265" s="542" t="str">
        <f>IF('SOW Units'!C304="","",'SOW Units'!C304)</f>
        <v>Vapor Extraction Pilot Test - Additional Time</v>
      </c>
      <c r="C4265" s="543"/>
      <c r="D4265" s="57" t="str">
        <f>IF('SOW Units'!E304="","",'SOW Units'!E304)</f>
        <v xml:space="preserve">Per 2 Hrs </v>
      </c>
      <c r="E4265" s="82">
        <f>'SOW Units'!Q304</f>
        <v>0</v>
      </c>
      <c r="F4265" s="34">
        <f>'SOW Units'!G304</f>
        <v>243.09</v>
      </c>
      <c r="G4265" s="244">
        <f t="shared" si="966"/>
        <v>0</v>
      </c>
      <c r="H4265" s="85">
        <v>0</v>
      </c>
      <c r="I4265" s="360">
        <f t="shared" si="967"/>
        <v>0</v>
      </c>
      <c r="J4265" s="89">
        <v>0</v>
      </c>
      <c r="K4265" s="244">
        <f t="shared" si="952"/>
        <v>0</v>
      </c>
      <c r="L4265" s="93">
        <f t="shared" si="968"/>
        <v>0</v>
      </c>
      <c r="M4265" s="375">
        <f t="shared" si="969"/>
        <v>0</v>
      </c>
      <c r="N4265" s="225" t="b">
        <f t="shared" si="957"/>
        <v>0</v>
      </c>
      <c r="O4265" s="36"/>
      <c r="P4265" s="36"/>
      <c r="Q4265" s="36"/>
      <c r="R4265" s="36"/>
    </row>
    <row r="4266" spans="1:18" s="8" customFormat="1" ht="16.5" hidden="1" customHeight="1" x14ac:dyDescent="0.35">
      <c r="A4266" s="122" t="str">
        <f>'SOW Units'!B305</f>
        <v>16-7.</v>
      </c>
      <c r="B4266" s="542" t="str">
        <f>IF('SOW Units'!C305="","",'SOW Units'!C305)</f>
        <v xml:space="preserve">Vapor Extraction/Aquifer Pumping Test - 8 hours  </v>
      </c>
      <c r="C4266" s="543"/>
      <c r="D4266" s="57" t="str">
        <f>IF('SOW Units'!E305="","",'SOW Units'!E305)</f>
        <v>Per Test</v>
      </c>
      <c r="E4266" s="82">
        <f>'SOW Units'!Q305</f>
        <v>0</v>
      </c>
      <c r="F4266" s="34">
        <f>'SOW Units'!G305</f>
        <v>2187.9</v>
      </c>
      <c r="G4266" s="244">
        <f t="shared" si="966"/>
        <v>0</v>
      </c>
      <c r="H4266" s="85">
        <v>0</v>
      </c>
      <c r="I4266" s="360">
        <f t="shared" si="967"/>
        <v>0</v>
      </c>
      <c r="J4266" s="89">
        <v>0</v>
      </c>
      <c r="K4266" s="244">
        <f t="shared" si="952"/>
        <v>0</v>
      </c>
      <c r="L4266" s="93">
        <f t="shared" si="968"/>
        <v>0</v>
      </c>
      <c r="M4266" s="375">
        <f t="shared" si="969"/>
        <v>0</v>
      </c>
      <c r="N4266" s="225" t="b">
        <f t="shared" si="957"/>
        <v>0</v>
      </c>
      <c r="O4266" s="36"/>
      <c r="P4266" s="36"/>
      <c r="Q4266" s="36"/>
      <c r="R4266" s="36"/>
    </row>
    <row r="4267" spans="1:18" s="8" customFormat="1" ht="16.5" hidden="1" customHeight="1" x14ac:dyDescent="0.35">
      <c r="A4267" s="122" t="str">
        <f>'SOW Units'!B306</f>
        <v>16-8.</v>
      </c>
      <c r="B4267" s="542" t="str">
        <f>IF('SOW Units'!C306="","",'SOW Units'!C306)</f>
        <v xml:space="preserve">Vapor Extraction/Aquifer Pumping Test - Additional Time  </v>
      </c>
      <c r="C4267" s="543"/>
      <c r="D4267" s="57" t="str">
        <f>IF('SOW Units'!E306="","",'SOW Units'!E306)</f>
        <v xml:space="preserve">Per 2 Hrs </v>
      </c>
      <c r="E4267" s="82">
        <f>'SOW Units'!Q306</f>
        <v>0</v>
      </c>
      <c r="F4267" s="34">
        <f>'SOW Units'!G306</f>
        <v>151.93</v>
      </c>
      <c r="G4267" s="244">
        <f t="shared" si="966"/>
        <v>0</v>
      </c>
      <c r="H4267" s="85">
        <v>0</v>
      </c>
      <c r="I4267" s="360">
        <f t="shared" si="967"/>
        <v>0</v>
      </c>
      <c r="J4267" s="89">
        <v>0</v>
      </c>
      <c r="K4267" s="244">
        <f t="shared" si="952"/>
        <v>0</v>
      </c>
      <c r="L4267" s="93">
        <f t="shared" si="968"/>
        <v>0</v>
      </c>
      <c r="M4267" s="375">
        <f t="shared" si="969"/>
        <v>0</v>
      </c>
      <c r="N4267" s="225" t="b">
        <f t="shared" si="957"/>
        <v>0</v>
      </c>
      <c r="O4267" s="36"/>
      <c r="P4267" s="36"/>
      <c r="Q4267" s="36"/>
      <c r="R4267" s="36"/>
    </row>
    <row r="4268" spans="1:18" s="8" customFormat="1" ht="16.5" hidden="1" customHeight="1" x14ac:dyDescent="0.35">
      <c r="A4268" s="122" t="str">
        <f>'SOW Units'!B307</f>
        <v>16-9.</v>
      </c>
      <c r="B4268" s="542" t="str">
        <f>IF('SOW Units'!C307="","",'SOW Units'!C307)</f>
        <v>Air Sparging/Vapor Extraction Pilot Test - 8 hours</v>
      </c>
      <c r="C4268" s="543"/>
      <c r="D4268" s="57" t="str">
        <f>IF('SOW Units'!E307="","",'SOW Units'!E307)</f>
        <v>Per Test</v>
      </c>
      <c r="E4268" s="82">
        <f>'SOW Units'!Q307</f>
        <v>0</v>
      </c>
      <c r="F4268" s="34">
        <f>'SOW Units'!G307</f>
        <v>3889.62</v>
      </c>
      <c r="G4268" s="244">
        <f t="shared" si="966"/>
        <v>0</v>
      </c>
      <c r="H4268" s="85">
        <v>0</v>
      </c>
      <c r="I4268" s="360">
        <f t="shared" si="967"/>
        <v>0</v>
      </c>
      <c r="J4268" s="89">
        <v>0</v>
      </c>
      <c r="K4268" s="244">
        <f t="shared" si="952"/>
        <v>0</v>
      </c>
      <c r="L4268" s="93">
        <f t="shared" si="968"/>
        <v>0</v>
      </c>
      <c r="M4268" s="375">
        <f t="shared" si="969"/>
        <v>0</v>
      </c>
      <c r="N4268" s="225" t="b">
        <f t="shared" si="957"/>
        <v>0</v>
      </c>
      <c r="O4268" s="36"/>
      <c r="P4268" s="36"/>
      <c r="Q4268" s="36"/>
      <c r="R4268" s="36"/>
    </row>
    <row r="4269" spans="1:18" s="8" customFormat="1" ht="16.5" hidden="1" customHeight="1" x14ac:dyDescent="0.35">
      <c r="A4269" s="122" t="str">
        <f>'SOW Units'!B308</f>
        <v>16-10.</v>
      </c>
      <c r="B4269" s="542" t="str">
        <f>IF('SOW Units'!C308="","",'SOW Units'!C308)</f>
        <v>Air Sparging/Vapor Extraction Pilot Test - Additional Time</v>
      </c>
      <c r="C4269" s="543"/>
      <c r="D4269" s="57" t="str">
        <f>IF('SOW Units'!E308="","",'SOW Units'!E308)</f>
        <v xml:space="preserve">Per 2 Hrs </v>
      </c>
      <c r="E4269" s="82">
        <f>'SOW Units'!Q308</f>
        <v>0</v>
      </c>
      <c r="F4269" s="34">
        <f>'SOW Units'!G308</f>
        <v>486.2</v>
      </c>
      <c r="G4269" s="244">
        <f t="shared" si="966"/>
        <v>0</v>
      </c>
      <c r="H4269" s="85">
        <v>0</v>
      </c>
      <c r="I4269" s="360">
        <f t="shared" si="967"/>
        <v>0</v>
      </c>
      <c r="J4269" s="89">
        <v>0</v>
      </c>
      <c r="K4269" s="244">
        <f t="shared" si="952"/>
        <v>0</v>
      </c>
      <c r="L4269" s="93">
        <f t="shared" si="968"/>
        <v>0</v>
      </c>
      <c r="M4269" s="375">
        <f t="shared" si="969"/>
        <v>0</v>
      </c>
      <c r="N4269" s="225" t="b">
        <f t="shared" si="957"/>
        <v>0</v>
      </c>
      <c r="O4269" s="36"/>
      <c r="P4269" s="36"/>
      <c r="Q4269" s="36"/>
      <c r="R4269" s="36"/>
    </row>
    <row r="4270" spans="1:18" s="8" customFormat="1" ht="16.5" hidden="1" customHeight="1" x14ac:dyDescent="0.35">
      <c r="A4270" s="122" t="str">
        <f>'SOW Units'!B309</f>
        <v>16-11.</v>
      </c>
      <c r="B4270" s="542" t="str">
        <f>IF('SOW Units'!C309="","",'SOW Units'!C309)</f>
        <v>Multi-Phase Pilot Test - 8 hours</v>
      </c>
      <c r="C4270" s="543"/>
      <c r="D4270" s="57" t="str">
        <f>IF('SOW Units'!E309="","",'SOW Units'!E309)</f>
        <v>Per Test</v>
      </c>
      <c r="E4270" s="82">
        <f>'SOW Units'!Q309</f>
        <v>0</v>
      </c>
      <c r="F4270" s="34">
        <f>'SOW Units'!G309</f>
        <v>3160.31</v>
      </c>
      <c r="G4270" s="244">
        <f t="shared" si="966"/>
        <v>0</v>
      </c>
      <c r="H4270" s="85">
        <v>0</v>
      </c>
      <c r="I4270" s="360">
        <f t="shared" si="967"/>
        <v>0</v>
      </c>
      <c r="J4270" s="89">
        <v>0</v>
      </c>
      <c r="K4270" s="244">
        <f t="shared" si="952"/>
        <v>0</v>
      </c>
      <c r="L4270" s="93">
        <f t="shared" si="968"/>
        <v>0</v>
      </c>
      <c r="M4270" s="375">
        <f t="shared" si="969"/>
        <v>0</v>
      </c>
      <c r="N4270" s="225" t="b">
        <f t="shared" si="957"/>
        <v>0</v>
      </c>
      <c r="O4270" s="36"/>
      <c r="P4270" s="36"/>
      <c r="Q4270" s="36"/>
      <c r="R4270" s="36"/>
    </row>
    <row r="4271" spans="1:18" s="8" customFormat="1" ht="16.5" hidden="1" customHeight="1" x14ac:dyDescent="0.35">
      <c r="A4271" s="122" t="str">
        <f>'SOW Units'!B310</f>
        <v>16-12.</v>
      </c>
      <c r="B4271" s="542" t="str">
        <f>IF('SOW Units'!C310="","",'SOW Units'!C310)</f>
        <v>Multi-Phase Pilot Test - Additional Time</v>
      </c>
      <c r="C4271" s="543"/>
      <c r="D4271" s="57" t="str">
        <f>IF('SOW Units'!E310="","",'SOW Units'!E310)</f>
        <v xml:space="preserve">Per 2 Hrs </v>
      </c>
      <c r="E4271" s="82">
        <f>'SOW Units'!Q310</f>
        <v>0</v>
      </c>
      <c r="F4271" s="34">
        <f>'SOW Units'!G310</f>
        <v>364.64</v>
      </c>
      <c r="G4271" s="244">
        <f t="shared" si="966"/>
        <v>0</v>
      </c>
      <c r="H4271" s="85">
        <v>0</v>
      </c>
      <c r="I4271" s="360">
        <f t="shared" si="967"/>
        <v>0</v>
      </c>
      <c r="J4271" s="89">
        <v>0</v>
      </c>
      <c r="K4271" s="244">
        <f t="shared" si="952"/>
        <v>0</v>
      </c>
      <c r="L4271" s="93">
        <f t="shared" si="968"/>
        <v>0</v>
      </c>
      <c r="M4271" s="375">
        <f t="shared" si="969"/>
        <v>0</v>
      </c>
      <c r="N4271" s="225" t="b">
        <f t="shared" si="957"/>
        <v>0</v>
      </c>
      <c r="O4271" s="36"/>
      <c r="P4271" s="36"/>
      <c r="Q4271" s="36"/>
      <c r="R4271" s="36"/>
    </row>
    <row r="4272" spans="1:18" s="8" customFormat="1" ht="16.5" hidden="1" customHeight="1" x14ac:dyDescent="0.35">
      <c r="A4272" s="122" t="str">
        <f>'SOW Units'!B311</f>
        <v>16-13.</v>
      </c>
      <c r="B4272" s="542" t="str">
        <f>IF('SOW Units'!C311="","",'SOW Units'!C311)</f>
        <v>Air Sparging/Multiphase Extraction Pilot Test - 8 hours</v>
      </c>
      <c r="C4272" s="543"/>
      <c r="D4272" s="57" t="str">
        <f>IF('SOW Units'!E311="","",'SOW Units'!E311)</f>
        <v>Per Test</v>
      </c>
      <c r="E4272" s="82">
        <f>'SOW Units'!Q311</f>
        <v>0</v>
      </c>
      <c r="F4272" s="34">
        <f>'SOW Units'!G311</f>
        <v>4945.5</v>
      </c>
      <c r="G4272" s="244">
        <f t="shared" si="966"/>
        <v>0</v>
      </c>
      <c r="H4272" s="85">
        <v>0</v>
      </c>
      <c r="I4272" s="360">
        <f t="shared" si="967"/>
        <v>0</v>
      </c>
      <c r="J4272" s="89">
        <v>0</v>
      </c>
      <c r="K4272" s="244">
        <f t="shared" si="952"/>
        <v>0</v>
      </c>
      <c r="L4272" s="93">
        <f t="shared" si="968"/>
        <v>0</v>
      </c>
      <c r="M4272" s="375">
        <f t="shared" si="969"/>
        <v>0</v>
      </c>
      <c r="N4272" s="225" t="b">
        <f t="shared" si="957"/>
        <v>0</v>
      </c>
      <c r="O4272" s="36"/>
      <c r="P4272" s="36"/>
      <c r="Q4272" s="36"/>
      <c r="R4272" s="36"/>
    </row>
    <row r="4273" spans="1:18" s="8" customFormat="1" ht="16.5" hidden="1" customHeight="1" x14ac:dyDescent="0.35">
      <c r="A4273" s="122" t="str">
        <f>'SOW Units'!B312</f>
        <v>16-14.</v>
      </c>
      <c r="B4273" s="542" t="str">
        <f>IF('SOW Units'!C312="","",'SOW Units'!C312)</f>
        <v>Air Sparging/Multiphase Extraction Pilot Test - Additional Time</v>
      </c>
      <c r="C4273" s="543"/>
      <c r="D4273" s="57" t="str">
        <f>IF('SOW Units'!E312="","",'SOW Units'!E312)</f>
        <v>Per 2 Hours</v>
      </c>
      <c r="E4273" s="82">
        <f>'SOW Units'!Q312</f>
        <v>0</v>
      </c>
      <c r="F4273" s="34">
        <f>'SOW Units'!G312</f>
        <v>975</v>
      </c>
      <c r="G4273" s="244">
        <f t="shared" si="966"/>
        <v>0</v>
      </c>
      <c r="H4273" s="85">
        <v>0</v>
      </c>
      <c r="I4273" s="360">
        <f t="shared" si="967"/>
        <v>0</v>
      </c>
      <c r="J4273" s="89">
        <v>0</v>
      </c>
      <c r="K4273" s="244">
        <f t="shared" si="952"/>
        <v>0</v>
      </c>
      <c r="L4273" s="93">
        <f t="shared" si="968"/>
        <v>0</v>
      </c>
      <c r="M4273" s="375">
        <f t="shared" si="969"/>
        <v>0</v>
      </c>
      <c r="N4273" s="225" t="b">
        <f t="shared" si="957"/>
        <v>0</v>
      </c>
      <c r="O4273" s="36"/>
      <c r="P4273" s="36"/>
      <c r="Q4273" s="36"/>
      <c r="R4273" s="36"/>
    </row>
    <row r="4274" spans="1:18" s="8" customFormat="1" ht="32.25" hidden="1" customHeight="1" x14ac:dyDescent="0.35">
      <c r="A4274" s="253" t="str">
        <f>'SOW Units'!B313</f>
        <v>16.B.</v>
      </c>
      <c r="B4274" s="562" t="str">
        <f>IF('SOW Units'!C313="","",'SOW Units'!C313)</f>
        <v>SHORT TERM/EPISODIC SYSTEM OPERATION PACKAGES (Including Remediation System Equipment)</v>
      </c>
      <c r="C4274" s="563"/>
      <c r="D4274" s="206" t="str">
        <f>IF('SOW Units'!E313="","",'SOW Units'!E313)</f>
        <v/>
      </c>
      <c r="E4274" s="207"/>
      <c r="F4274" s="194"/>
      <c r="G4274" s="243"/>
      <c r="H4274" s="208"/>
      <c r="I4274" s="359"/>
      <c r="J4274" s="196"/>
      <c r="K4274" s="243"/>
      <c r="L4274" s="209"/>
      <c r="M4274" s="374"/>
      <c r="N4274" s="225" t="b">
        <f t="shared" si="957"/>
        <v>0</v>
      </c>
      <c r="O4274" s="36"/>
      <c r="P4274" s="36"/>
      <c r="Q4274" s="36"/>
      <c r="R4274" s="36"/>
    </row>
    <row r="4275" spans="1:18" s="8" customFormat="1" ht="16.5" hidden="1" customHeight="1" x14ac:dyDescent="0.35">
      <c r="A4275" s="122" t="str">
        <f>'SOW Units'!B314</f>
        <v>16-17.</v>
      </c>
      <c r="B4275" s="542" t="str">
        <f>IF('SOW Units'!C314="","",'SOW Units'!C314)</f>
        <v>Groundwater Treatment System Package - Medium</v>
      </c>
      <c r="C4275" s="543"/>
      <c r="D4275" s="57" t="str">
        <f>IF('SOW Units'!E314="","",'SOW Units'!E314)</f>
        <v>Per Day</v>
      </c>
      <c r="E4275" s="82">
        <f>'SOW Units'!Q314</f>
        <v>0</v>
      </c>
      <c r="F4275" s="34">
        <f>'SOW Units'!G314</f>
        <v>1701.7</v>
      </c>
      <c r="G4275" s="244">
        <f t="shared" ref="G4275:G4286" si="970">$F4275*E4275</f>
        <v>0</v>
      </c>
      <c r="H4275" s="85">
        <v>0</v>
      </c>
      <c r="I4275" s="360">
        <f t="shared" ref="I4275:I4286" si="971">H4275*F4275</f>
        <v>0</v>
      </c>
      <c r="J4275" s="89">
        <v>0</v>
      </c>
      <c r="K4275" s="244">
        <f t="shared" si="952"/>
        <v>0</v>
      </c>
      <c r="L4275" s="93">
        <f t="shared" ref="L4275:L4286" si="972">E4275-H4275-J4275</f>
        <v>0</v>
      </c>
      <c r="M4275" s="375">
        <f t="shared" ref="M4275:M4286" si="973">G4275-I4275-K4275</f>
        <v>0</v>
      </c>
      <c r="N4275" s="225" t="b">
        <f t="shared" si="957"/>
        <v>0</v>
      </c>
      <c r="O4275" s="36"/>
      <c r="P4275" s="36"/>
      <c r="Q4275" s="36"/>
      <c r="R4275" s="36"/>
    </row>
    <row r="4276" spans="1:18" s="8" customFormat="1" ht="16.5" hidden="1" customHeight="1" x14ac:dyDescent="0.35">
      <c r="A4276" s="122" t="str">
        <f>'SOW Units'!B315</f>
        <v>16-18.</v>
      </c>
      <c r="B4276" s="542" t="str">
        <f>IF('SOW Units'!C315="","",'SOW Units'!C315)</f>
        <v>Groundwater Treatment System Package - Medium</v>
      </c>
      <c r="C4276" s="543"/>
      <c r="D4276" s="57" t="str">
        <f>IF('SOW Units'!E315="","",'SOW Units'!E315)</f>
        <v>Per Week</v>
      </c>
      <c r="E4276" s="82">
        <f>'SOW Units'!Q315</f>
        <v>0</v>
      </c>
      <c r="F4276" s="34">
        <f>'SOW Units'!G315</f>
        <v>3646.51</v>
      </c>
      <c r="G4276" s="244">
        <f t="shared" si="970"/>
        <v>0</v>
      </c>
      <c r="H4276" s="85">
        <v>0</v>
      </c>
      <c r="I4276" s="360">
        <f t="shared" si="971"/>
        <v>0</v>
      </c>
      <c r="J4276" s="89">
        <v>0</v>
      </c>
      <c r="K4276" s="244">
        <f t="shared" si="952"/>
        <v>0</v>
      </c>
      <c r="L4276" s="93">
        <f t="shared" si="972"/>
        <v>0</v>
      </c>
      <c r="M4276" s="375">
        <f t="shared" si="973"/>
        <v>0</v>
      </c>
      <c r="N4276" s="225" t="b">
        <f t="shared" si="957"/>
        <v>0</v>
      </c>
      <c r="O4276" s="36"/>
      <c r="P4276" s="36"/>
      <c r="Q4276" s="36"/>
      <c r="R4276" s="36"/>
    </row>
    <row r="4277" spans="1:18" s="8" customFormat="1" ht="16.5" hidden="1" customHeight="1" x14ac:dyDescent="0.35">
      <c r="A4277" s="122" t="str">
        <f>'SOW Units'!B316</f>
        <v>16-19.</v>
      </c>
      <c r="B4277" s="542" t="str">
        <f>IF('SOW Units'!C316="","",'SOW Units'!C316)</f>
        <v>Air Sparge System Package - Medium</v>
      </c>
      <c r="C4277" s="543"/>
      <c r="D4277" s="57" t="str">
        <f>IF('SOW Units'!E316="","",'SOW Units'!E316)</f>
        <v>Per Day</v>
      </c>
      <c r="E4277" s="82">
        <f>'SOW Units'!Q316</f>
        <v>0</v>
      </c>
      <c r="F4277" s="34">
        <f>'SOW Units'!G316</f>
        <v>1021.02</v>
      </c>
      <c r="G4277" s="244">
        <f t="shared" si="970"/>
        <v>0</v>
      </c>
      <c r="H4277" s="85">
        <v>0</v>
      </c>
      <c r="I4277" s="360">
        <f t="shared" si="971"/>
        <v>0</v>
      </c>
      <c r="J4277" s="89">
        <v>0</v>
      </c>
      <c r="K4277" s="244">
        <f t="shared" si="952"/>
        <v>0</v>
      </c>
      <c r="L4277" s="93">
        <f t="shared" si="972"/>
        <v>0</v>
      </c>
      <c r="M4277" s="375">
        <f t="shared" si="973"/>
        <v>0</v>
      </c>
      <c r="N4277" s="225" t="b">
        <f t="shared" si="957"/>
        <v>0</v>
      </c>
      <c r="O4277" s="36"/>
      <c r="P4277" s="36"/>
      <c r="Q4277" s="36"/>
      <c r="R4277" s="36"/>
    </row>
    <row r="4278" spans="1:18" s="8" customFormat="1" ht="16.5" hidden="1" customHeight="1" x14ac:dyDescent="0.35">
      <c r="A4278" s="122" t="str">
        <f>'SOW Units'!B317</f>
        <v>16-20.</v>
      </c>
      <c r="B4278" s="542" t="str">
        <f>IF('SOW Units'!C317="","",'SOW Units'!C317)</f>
        <v>Air Sparge System Package - Medium</v>
      </c>
      <c r="C4278" s="543"/>
      <c r="D4278" s="57" t="str">
        <f>IF('SOW Units'!E317="","",'SOW Units'!E317)</f>
        <v>Per Week</v>
      </c>
      <c r="E4278" s="82">
        <f>'SOW Units'!Q317</f>
        <v>0</v>
      </c>
      <c r="F4278" s="34">
        <f>'SOW Units'!G317</f>
        <v>2066.35</v>
      </c>
      <c r="G4278" s="244">
        <f t="shared" si="970"/>
        <v>0</v>
      </c>
      <c r="H4278" s="85">
        <v>0</v>
      </c>
      <c r="I4278" s="360">
        <f t="shared" si="971"/>
        <v>0</v>
      </c>
      <c r="J4278" s="89">
        <v>0</v>
      </c>
      <c r="K4278" s="244">
        <f t="shared" si="952"/>
        <v>0</v>
      </c>
      <c r="L4278" s="93">
        <f t="shared" si="972"/>
        <v>0</v>
      </c>
      <c r="M4278" s="375">
        <f t="shared" si="973"/>
        <v>0</v>
      </c>
      <c r="N4278" s="225" t="b">
        <f t="shared" si="957"/>
        <v>0</v>
      </c>
      <c r="O4278" s="36"/>
      <c r="P4278" s="36"/>
      <c r="Q4278" s="36"/>
      <c r="R4278" s="36"/>
    </row>
    <row r="4279" spans="1:18" s="8" customFormat="1" ht="16.5" hidden="1" customHeight="1" x14ac:dyDescent="0.35">
      <c r="A4279" s="122" t="str">
        <f>'SOW Units'!B318</f>
        <v>16-21.</v>
      </c>
      <c r="B4279" s="542" t="str">
        <f>IF('SOW Units'!C318="","",'SOW Units'!C318)</f>
        <v xml:space="preserve">AS/SVE System Package - Medium </v>
      </c>
      <c r="C4279" s="543"/>
      <c r="D4279" s="57" t="str">
        <f>IF('SOW Units'!E318="","",'SOW Units'!E318)</f>
        <v>Per Day</v>
      </c>
      <c r="E4279" s="82">
        <f>'SOW Units'!Q318</f>
        <v>0</v>
      </c>
      <c r="F4279" s="34">
        <f>'SOW Units'!G318</f>
        <v>2370.2199999999998</v>
      </c>
      <c r="G4279" s="244">
        <f t="shared" si="970"/>
        <v>0</v>
      </c>
      <c r="H4279" s="85">
        <v>0</v>
      </c>
      <c r="I4279" s="360">
        <f t="shared" si="971"/>
        <v>0</v>
      </c>
      <c r="J4279" s="89">
        <v>0</v>
      </c>
      <c r="K4279" s="244">
        <f t="shared" si="952"/>
        <v>0</v>
      </c>
      <c r="L4279" s="93">
        <f t="shared" si="972"/>
        <v>0</v>
      </c>
      <c r="M4279" s="375">
        <f t="shared" si="973"/>
        <v>0</v>
      </c>
      <c r="N4279" s="225" t="b">
        <f t="shared" si="957"/>
        <v>0</v>
      </c>
      <c r="O4279" s="36"/>
      <c r="P4279" s="36"/>
      <c r="Q4279" s="36"/>
      <c r="R4279" s="36"/>
    </row>
    <row r="4280" spans="1:18" s="8" customFormat="1" ht="16.5" hidden="1" customHeight="1" x14ac:dyDescent="0.35">
      <c r="A4280" s="122" t="str">
        <f>'SOW Units'!B319</f>
        <v>16-22.</v>
      </c>
      <c r="B4280" s="542" t="str">
        <f>IF('SOW Units'!C319="","",'SOW Units'!C319)</f>
        <v xml:space="preserve">AS/SVE System Package - Medium </v>
      </c>
      <c r="C4280" s="543"/>
      <c r="D4280" s="57" t="str">
        <f>IF('SOW Units'!E319="","",'SOW Units'!E319)</f>
        <v>Per Week</v>
      </c>
      <c r="E4280" s="82">
        <f>'SOW Units'!Q319</f>
        <v>0</v>
      </c>
      <c r="F4280" s="34">
        <f>'SOW Units'!G319</f>
        <v>4132.71</v>
      </c>
      <c r="G4280" s="244">
        <f t="shared" si="970"/>
        <v>0</v>
      </c>
      <c r="H4280" s="85">
        <v>0</v>
      </c>
      <c r="I4280" s="360">
        <f t="shared" si="971"/>
        <v>0</v>
      </c>
      <c r="J4280" s="89">
        <v>0</v>
      </c>
      <c r="K4280" s="244">
        <f t="shared" si="952"/>
        <v>0</v>
      </c>
      <c r="L4280" s="93">
        <f t="shared" si="972"/>
        <v>0</v>
      </c>
      <c r="M4280" s="375">
        <f t="shared" si="973"/>
        <v>0</v>
      </c>
      <c r="N4280" s="225" t="b">
        <f t="shared" si="957"/>
        <v>0</v>
      </c>
      <c r="O4280" s="36"/>
      <c r="P4280" s="36"/>
      <c r="Q4280" s="36"/>
      <c r="R4280" s="36"/>
    </row>
    <row r="4281" spans="1:18" s="8" customFormat="1" ht="16.5" hidden="1" customHeight="1" x14ac:dyDescent="0.35">
      <c r="A4281" s="122" t="str">
        <f>'SOW Units'!B320</f>
        <v>16-23.</v>
      </c>
      <c r="B4281" s="542" t="str">
        <f>IF('SOW Units'!C320="","",'SOW Units'!C320)</f>
        <v xml:space="preserve">MPE System Package - Medium </v>
      </c>
      <c r="C4281" s="543"/>
      <c r="D4281" s="57" t="str">
        <f>IF('SOW Units'!E320="","",'SOW Units'!E320)</f>
        <v>Per Day</v>
      </c>
      <c r="E4281" s="82">
        <f>'SOW Units'!Q320</f>
        <v>0</v>
      </c>
      <c r="F4281" s="34">
        <f>'SOW Units'!G320</f>
        <v>1944.81</v>
      </c>
      <c r="G4281" s="244">
        <f t="shared" si="970"/>
        <v>0</v>
      </c>
      <c r="H4281" s="85">
        <v>0</v>
      </c>
      <c r="I4281" s="360">
        <f t="shared" si="971"/>
        <v>0</v>
      </c>
      <c r="J4281" s="89">
        <v>0</v>
      </c>
      <c r="K4281" s="244">
        <f t="shared" si="952"/>
        <v>0</v>
      </c>
      <c r="L4281" s="93">
        <f t="shared" si="972"/>
        <v>0</v>
      </c>
      <c r="M4281" s="375">
        <f t="shared" si="973"/>
        <v>0</v>
      </c>
      <c r="N4281" s="225" t="b">
        <f t="shared" si="957"/>
        <v>0</v>
      </c>
      <c r="O4281" s="36"/>
      <c r="P4281" s="36"/>
      <c r="Q4281" s="36"/>
      <c r="R4281" s="36"/>
    </row>
    <row r="4282" spans="1:18" s="8" customFormat="1" ht="16.5" hidden="1" customHeight="1" x14ac:dyDescent="0.35">
      <c r="A4282" s="122" t="str">
        <f>'SOW Units'!B321</f>
        <v>16-24.</v>
      </c>
      <c r="B4282" s="542" t="str">
        <f>IF('SOW Units'!C321="","",'SOW Units'!C321)</f>
        <v>MPE System Package - Medium</v>
      </c>
      <c r="C4282" s="543"/>
      <c r="D4282" s="57" t="str">
        <f>IF('SOW Units'!E321="","",'SOW Units'!E321)</f>
        <v>Per Week</v>
      </c>
      <c r="E4282" s="82">
        <f>'SOW Units'!Q321</f>
        <v>0</v>
      </c>
      <c r="F4282" s="34">
        <f>'SOW Units'!G321</f>
        <v>4254.26</v>
      </c>
      <c r="G4282" s="244">
        <f t="shared" si="970"/>
        <v>0</v>
      </c>
      <c r="H4282" s="85">
        <v>0</v>
      </c>
      <c r="I4282" s="360">
        <f t="shared" si="971"/>
        <v>0</v>
      </c>
      <c r="J4282" s="89">
        <v>0</v>
      </c>
      <c r="K4282" s="244">
        <f t="shared" si="952"/>
        <v>0</v>
      </c>
      <c r="L4282" s="93">
        <f t="shared" si="972"/>
        <v>0</v>
      </c>
      <c r="M4282" s="375">
        <f t="shared" si="973"/>
        <v>0</v>
      </c>
      <c r="N4282" s="225" t="b">
        <f t="shared" si="957"/>
        <v>0</v>
      </c>
      <c r="O4282" s="36"/>
      <c r="P4282" s="36"/>
      <c r="Q4282" s="36"/>
      <c r="R4282" s="36"/>
    </row>
    <row r="4283" spans="1:18" s="8" customFormat="1" ht="16.5" hidden="1" customHeight="1" x14ac:dyDescent="0.35">
      <c r="A4283" s="122" t="str">
        <f>'SOW Units'!B322</f>
        <v>16-25.</v>
      </c>
      <c r="B4283" s="542" t="str">
        <f>IF('SOW Units'!C322="","",'SOW Units'!C322)</f>
        <v>AS/MPE System Package - Medium</v>
      </c>
      <c r="C4283" s="543"/>
      <c r="D4283" s="57" t="str">
        <f>IF('SOW Units'!E322="","",'SOW Units'!E322)</f>
        <v>Per Day</v>
      </c>
      <c r="E4283" s="82">
        <f>'SOW Units'!Q322</f>
        <v>0</v>
      </c>
      <c r="F4283" s="34">
        <f>'SOW Units'!G322</f>
        <v>6730</v>
      </c>
      <c r="G4283" s="244">
        <f t="shared" si="970"/>
        <v>0</v>
      </c>
      <c r="H4283" s="85">
        <v>0</v>
      </c>
      <c r="I4283" s="360">
        <f t="shared" si="971"/>
        <v>0</v>
      </c>
      <c r="J4283" s="89">
        <v>0</v>
      </c>
      <c r="K4283" s="244">
        <f t="shared" si="952"/>
        <v>0</v>
      </c>
      <c r="L4283" s="93">
        <f t="shared" si="972"/>
        <v>0</v>
      </c>
      <c r="M4283" s="375">
        <f t="shared" si="973"/>
        <v>0</v>
      </c>
      <c r="N4283" s="225" t="b">
        <f t="shared" si="957"/>
        <v>0</v>
      </c>
      <c r="O4283" s="36"/>
      <c r="P4283" s="36"/>
      <c r="Q4283" s="36"/>
      <c r="R4283" s="36"/>
    </row>
    <row r="4284" spans="1:18" s="8" customFormat="1" ht="16.5" hidden="1" customHeight="1" x14ac:dyDescent="0.35">
      <c r="A4284" s="122" t="str">
        <f>'SOW Units'!B323</f>
        <v>16-26.</v>
      </c>
      <c r="B4284" s="542" t="str">
        <f>IF('SOW Units'!C323="","",'SOW Units'!C323)</f>
        <v>AS/MPE System Package - Medium</v>
      </c>
      <c r="C4284" s="543"/>
      <c r="D4284" s="57" t="str">
        <f>IF('SOW Units'!E323="","",'SOW Units'!E323)</f>
        <v>Per Week</v>
      </c>
      <c r="E4284" s="82">
        <f>'SOW Units'!Q323</f>
        <v>0</v>
      </c>
      <c r="F4284" s="34">
        <f>'SOW Units'!G323</f>
        <v>13200</v>
      </c>
      <c r="G4284" s="244">
        <f t="shared" si="970"/>
        <v>0</v>
      </c>
      <c r="H4284" s="85">
        <v>0</v>
      </c>
      <c r="I4284" s="360">
        <f t="shared" si="971"/>
        <v>0</v>
      </c>
      <c r="J4284" s="89">
        <v>0</v>
      </c>
      <c r="K4284" s="244">
        <f t="shared" si="952"/>
        <v>0</v>
      </c>
      <c r="L4284" s="93">
        <f t="shared" si="972"/>
        <v>0</v>
      </c>
      <c r="M4284" s="375">
        <f t="shared" si="973"/>
        <v>0</v>
      </c>
      <c r="N4284" s="225" t="b">
        <f t="shared" si="957"/>
        <v>0</v>
      </c>
      <c r="O4284" s="36"/>
      <c r="P4284" s="36"/>
      <c r="Q4284" s="36"/>
      <c r="R4284" s="36"/>
    </row>
    <row r="4285" spans="1:18" s="8" customFormat="1" ht="16.5" hidden="1" customHeight="1" x14ac:dyDescent="0.35">
      <c r="A4285" s="122" t="str">
        <f>'SOW Units'!B324</f>
        <v>16-27.</v>
      </c>
      <c r="B4285" s="542" t="str">
        <f>IF('SOW Units'!C324="","",'SOW Units'!C324)</f>
        <v>SVE System Package - Medium</v>
      </c>
      <c r="C4285" s="543"/>
      <c r="D4285" s="57" t="str">
        <f>IF('SOW Units'!E324="","",'SOW Units'!E324)</f>
        <v>Per Day</v>
      </c>
      <c r="E4285" s="82">
        <f>'SOW Units'!Q324</f>
        <v>0</v>
      </c>
      <c r="F4285" s="34">
        <f>'SOW Units'!G324</f>
        <v>4011</v>
      </c>
      <c r="G4285" s="244">
        <f t="shared" si="970"/>
        <v>0</v>
      </c>
      <c r="H4285" s="85">
        <v>0</v>
      </c>
      <c r="I4285" s="360">
        <f t="shared" si="971"/>
        <v>0</v>
      </c>
      <c r="J4285" s="89">
        <v>0</v>
      </c>
      <c r="K4285" s="244">
        <f t="shared" si="952"/>
        <v>0</v>
      </c>
      <c r="L4285" s="93">
        <f t="shared" si="972"/>
        <v>0</v>
      </c>
      <c r="M4285" s="375">
        <f t="shared" si="973"/>
        <v>0</v>
      </c>
      <c r="N4285" s="225" t="b">
        <f t="shared" si="957"/>
        <v>0</v>
      </c>
      <c r="O4285" s="36"/>
      <c r="P4285" s="36"/>
      <c r="Q4285" s="36"/>
      <c r="R4285" s="36"/>
    </row>
    <row r="4286" spans="1:18" s="8" customFormat="1" ht="16.5" hidden="1" customHeight="1" x14ac:dyDescent="0.35">
      <c r="A4286" s="122" t="str">
        <f>'SOW Units'!B325</f>
        <v>16-28.</v>
      </c>
      <c r="B4286" s="542" t="str">
        <f>IF('SOW Units'!C325="","",'SOW Units'!C325)</f>
        <v>SVE System Package - Medium</v>
      </c>
      <c r="C4286" s="543"/>
      <c r="D4286" s="57" t="str">
        <f>IF('SOW Units'!E325="","",'SOW Units'!E325)</f>
        <v>Per Week</v>
      </c>
      <c r="E4286" s="82">
        <f>'SOW Units'!Q325</f>
        <v>0</v>
      </c>
      <c r="F4286" s="34">
        <f>'SOW Units'!G325</f>
        <v>8977.5</v>
      </c>
      <c r="G4286" s="244">
        <f t="shared" si="970"/>
        <v>0</v>
      </c>
      <c r="H4286" s="85">
        <v>0</v>
      </c>
      <c r="I4286" s="360">
        <f t="shared" si="971"/>
        <v>0</v>
      </c>
      <c r="J4286" s="89">
        <v>0</v>
      </c>
      <c r="K4286" s="244">
        <f t="shared" si="952"/>
        <v>0</v>
      </c>
      <c r="L4286" s="93">
        <f t="shared" si="972"/>
        <v>0</v>
      </c>
      <c r="M4286" s="375">
        <f t="shared" si="973"/>
        <v>0</v>
      </c>
      <c r="N4286" s="225" t="b">
        <f t="shared" si="957"/>
        <v>0</v>
      </c>
      <c r="O4286" s="36"/>
      <c r="P4286" s="36"/>
      <c r="Q4286" s="36"/>
      <c r="R4286" s="36"/>
    </row>
    <row r="4287" spans="1:18" s="8" customFormat="1" ht="32.25" hidden="1" customHeight="1" x14ac:dyDescent="0.35">
      <c r="A4287" s="253" t="str">
        <f>'SOW Units'!B326</f>
        <v>17.</v>
      </c>
      <c r="B4287" s="562" t="str">
        <f>IF('SOW Units'!C326="","",'SOW Units'!C326)</f>
        <v>MONTHLY REMEDIATION SYSTEM O&amp;M PACKAGED WORK SCOPES (Excluding Remediation System Equipment)</v>
      </c>
      <c r="C4287" s="563"/>
      <c r="D4287" s="206" t="str">
        <f>IF('SOW Units'!E326="","",'SOW Units'!E326)</f>
        <v/>
      </c>
      <c r="E4287" s="207"/>
      <c r="F4287" s="194"/>
      <c r="G4287" s="243"/>
      <c r="H4287" s="208"/>
      <c r="I4287" s="359"/>
      <c r="J4287" s="196"/>
      <c r="K4287" s="243"/>
      <c r="L4287" s="209"/>
      <c r="M4287" s="374"/>
      <c r="N4287" s="225" t="b">
        <f t="shared" si="957"/>
        <v>0</v>
      </c>
      <c r="O4287" s="36"/>
      <c r="P4287" s="36"/>
      <c r="Q4287" s="36"/>
      <c r="R4287" s="36"/>
    </row>
    <row r="4288" spans="1:18" s="8" customFormat="1" ht="16.5" hidden="1" customHeight="1" x14ac:dyDescent="0.35">
      <c r="A4288" s="122" t="str">
        <f>'SOW Units'!B327</f>
        <v>17-1.</v>
      </c>
      <c r="B4288" s="542" t="str">
        <f>IF('SOW Units'!C327="","",'SOW Units'!C327)</f>
        <v xml:space="preserve">System O&amp;M Package - Small </v>
      </c>
      <c r="C4288" s="543"/>
      <c r="D4288" s="57" t="str">
        <f>IF('SOW Units'!E327="","",'SOW Units'!E327)</f>
        <v>Per Month</v>
      </c>
      <c r="E4288" s="82">
        <f>'SOW Units'!Q327</f>
        <v>0</v>
      </c>
      <c r="F4288" s="34">
        <f>'SOW Units'!G327</f>
        <v>2976.75</v>
      </c>
      <c r="G4288" s="244">
        <f t="shared" ref="G4288:G4292" si="974">$F4288*E4288</f>
        <v>0</v>
      </c>
      <c r="H4288" s="85">
        <v>0</v>
      </c>
      <c r="I4288" s="360">
        <f t="shared" ref="I4288:I4292" si="975">H4288*F4288</f>
        <v>0</v>
      </c>
      <c r="J4288" s="89">
        <v>0</v>
      </c>
      <c r="K4288" s="244">
        <f t="shared" si="952"/>
        <v>0</v>
      </c>
      <c r="L4288" s="93">
        <f t="shared" ref="L4288:L4292" si="976">E4288-H4288-J4288</f>
        <v>0</v>
      </c>
      <c r="M4288" s="375">
        <f t="shared" ref="M4288:M4292" si="977">G4288-I4288-K4288</f>
        <v>0</v>
      </c>
      <c r="N4288" s="225" t="b">
        <f t="shared" si="957"/>
        <v>0</v>
      </c>
      <c r="O4288" s="36"/>
      <c r="P4288" s="36"/>
      <c r="Q4288" s="36"/>
      <c r="R4288" s="36"/>
    </row>
    <row r="4289" spans="1:18" s="8" customFormat="1" ht="16.5" hidden="1" customHeight="1" x14ac:dyDescent="0.35">
      <c r="A4289" s="122" t="str">
        <f>'SOW Units'!B328</f>
        <v>17-2.</v>
      </c>
      <c r="B4289" s="542" t="str">
        <f>IF('SOW Units'!C328="","",'SOW Units'!C328)</f>
        <v>System O&amp;M Package - Medium</v>
      </c>
      <c r="C4289" s="543"/>
      <c r="D4289" s="57" t="str">
        <f>IF('SOW Units'!E328="","",'SOW Units'!E328)</f>
        <v>Per Month</v>
      </c>
      <c r="E4289" s="82">
        <f>'SOW Units'!Q328</f>
        <v>0</v>
      </c>
      <c r="F4289" s="34">
        <f>'SOW Units'!G328</f>
        <v>3417.75</v>
      </c>
      <c r="G4289" s="244">
        <f t="shared" si="974"/>
        <v>0</v>
      </c>
      <c r="H4289" s="85">
        <v>0</v>
      </c>
      <c r="I4289" s="360">
        <f t="shared" si="975"/>
        <v>0</v>
      </c>
      <c r="J4289" s="89">
        <v>0</v>
      </c>
      <c r="K4289" s="244">
        <f t="shared" si="952"/>
        <v>0</v>
      </c>
      <c r="L4289" s="93">
        <f t="shared" si="976"/>
        <v>0</v>
      </c>
      <c r="M4289" s="375">
        <f t="shared" si="977"/>
        <v>0</v>
      </c>
      <c r="N4289" s="225" t="b">
        <f t="shared" si="957"/>
        <v>0</v>
      </c>
      <c r="O4289" s="36"/>
      <c r="P4289" s="36"/>
      <c r="Q4289" s="36"/>
      <c r="R4289" s="36"/>
    </row>
    <row r="4290" spans="1:18" s="8" customFormat="1" ht="16.5" hidden="1" customHeight="1" x14ac:dyDescent="0.35">
      <c r="A4290" s="122" t="str">
        <f>'SOW Units'!B329</f>
        <v>17-3.</v>
      </c>
      <c r="B4290" s="542" t="str">
        <f>IF('SOW Units'!C329="","",'SOW Units'!C329)</f>
        <v xml:space="preserve">System O&amp;M Package - Large </v>
      </c>
      <c r="C4290" s="543"/>
      <c r="D4290" s="57" t="str">
        <f>IF('SOW Units'!E329="","",'SOW Units'!E329)</f>
        <v>Per Month</v>
      </c>
      <c r="E4290" s="82">
        <f>'SOW Units'!Q329</f>
        <v>0</v>
      </c>
      <c r="F4290" s="34">
        <f>'SOW Units'!G329</f>
        <v>3858.75</v>
      </c>
      <c r="G4290" s="244">
        <f t="shared" si="974"/>
        <v>0</v>
      </c>
      <c r="H4290" s="85">
        <v>0</v>
      </c>
      <c r="I4290" s="360">
        <f t="shared" si="975"/>
        <v>0</v>
      </c>
      <c r="J4290" s="89">
        <v>0</v>
      </c>
      <c r="K4290" s="244">
        <f t="shared" si="952"/>
        <v>0</v>
      </c>
      <c r="L4290" s="93">
        <f t="shared" si="976"/>
        <v>0</v>
      </c>
      <c r="M4290" s="375">
        <f t="shared" si="977"/>
        <v>0</v>
      </c>
      <c r="N4290" s="225" t="b">
        <f t="shared" si="957"/>
        <v>0</v>
      </c>
      <c r="O4290" s="36"/>
      <c r="P4290" s="36"/>
      <c r="Q4290" s="36"/>
      <c r="R4290" s="36"/>
    </row>
    <row r="4291" spans="1:18" s="9" customFormat="1" ht="16.5" hidden="1" customHeight="1" x14ac:dyDescent="0.35">
      <c r="A4291" s="122" t="str">
        <f>'SOW Units'!B330</f>
        <v>17-4.</v>
      </c>
      <c r="B4291" s="542" t="str">
        <f>IF('SOW Units'!C330="","",'SOW Units'!C330)</f>
        <v xml:space="preserve">System O&amp;M Package - Extra Large </v>
      </c>
      <c r="C4291" s="543"/>
      <c r="D4291" s="57" t="str">
        <f>IF('SOW Units'!E330="","",'SOW Units'!E330)</f>
        <v>Per Month</v>
      </c>
      <c r="E4291" s="82">
        <f>'SOW Units'!Q330</f>
        <v>0</v>
      </c>
      <c r="F4291" s="34">
        <f>'SOW Units'!G330</f>
        <v>4375.82</v>
      </c>
      <c r="G4291" s="244">
        <f t="shared" si="974"/>
        <v>0</v>
      </c>
      <c r="H4291" s="85">
        <v>0</v>
      </c>
      <c r="I4291" s="360">
        <f t="shared" si="975"/>
        <v>0</v>
      </c>
      <c r="J4291" s="89">
        <v>0</v>
      </c>
      <c r="K4291" s="244">
        <f t="shared" si="952"/>
        <v>0</v>
      </c>
      <c r="L4291" s="93">
        <f t="shared" si="976"/>
        <v>0</v>
      </c>
      <c r="M4291" s="375">
        <f t="shared" si="977"/>
        <v>0</v>
      </c>
      <c r="N4291" s="225" t="b">
        <f t="shared" si="957"/>
        <v>0</v>
      </c>
      <c r="O4291" s="45"/>
      <c r="P4291" s="45"/>
      <c r="Q4291" s="45"/>
      <c r="R4291" s="45"/>
    </row>
    <row r="4292" spans="1:18" s="8" customFormat="1" ht="16.5" hidden="1" customHeight="1" x14ac:dyDescent="0.35">
      <c r="A4292" s="122" t="str">
        <f>'SOW Units'!B331</f>
        <v>17-5.</v>
      </c>
      <c r="B4292" s="542" t="str">
        <f>IF('SOW Units'!C331="","",'SOW Units'!C331)</f>
        <v>Supplemental System O&amp;M Package - Add Thermox or Catox Treatment</v>
      </c>
      <c r="C4292" s="543"/>
      <c r="D4292" s="57" t="str">
        <f>IF('SOW Units'!E331="","",'SOW Units'!E331)</f>
        <v>Per Month</v>
      </c>
      <c r="E4292" s="82">
        <f>'SOW Units'!Q331</f>
        <v>0</v>
      </c>
      <c r="F4292" s="34">
        <f>'SOW Units'!G331</f>
        <v>520.91999999999996</v>
      </c>
      <c r="G4292" s="244">
        <f t="shared" si="974"/>
        <v>0</v>
      </c>
      <c r="H4292" s="85">
        <v>0</v>
      </c>
      <c r="I4292" s="360">
        <f t="shared" si="975"/>
        <v>0</v>
      </c>
      <c r="J4292" s="89">
        <v>0</v>
      </c>
      <c r="K4292" s="244">
        <f t="shared" si="952"/>
        <v>0</v>
      </c>
      <c r="L4292" s="93">
        <f t="shared" si="976"/>
        <v>0</v>
      </c>
      <c r="M4292" s="375">
        <f t="shared" si="977"/>
        <v>0</v>
      </c>
      <c r="N4292" s="225" t="b">
        <f t="shared" si="957"/>
        <v>0</v>
      </c>
      <c r="O4292" s="36"/>
      <c r="P4292" s="36"/>
      <c r="Q4292" s="36"/>
      <c r="R4292" s="36"/>
    </row>
    <row r="4293" spans="1:18" s="8" customFormat="1" ht="17.25" hidden="1" customHeight="1" x14ac:dyDescent="0.35">
      <c r="A4293" s="253" t="str">
        <f>'SOW Units'!B332</f>
        <v>18.</v>
      </c>
      <c r="B4293" s="560" t="str">
        <f>IF('SOW Units'!C332="","",'SOW Units'!C332)</f>
        <v>REMEDIAL ACTION SYSTEM/EQUIPMENT USE (Equipment Only, Excluding O&amp;M)</v>
      </c>
      <c r="C4293" s="561"/>
      <c r="D4293" s="206" t="str">
        <f>IF('SOW Units'!E332="","",'SOW Units'!E332)</f>
        <v/>
      </c>
      <c r="E4293" s="207"/>
      <c r="F4293" s="194"/>
      <c r="G4293" s="243"/>
      <c r="H4293" s="208"/>
      <c r="I4293" s="359"/>
      <c r="J4293" s="196"/>
      <c r="K4293" s="243"/>
      <c r="L4293" s="209"/>
      <c r="M4293" s="374"/>
      <c r="N4293" s="225" t="b">
        <f t="shared" si="957"/>
        <v>0</v>
      </c>
      <c r="O4293" s="36"/>
      <c r="P4293" s="36"/>
      <c r="Q4293" s="36"/>
      <c r="R4293" s="36"/>
    </row>
    <row r="4294" spans="1:18" s="8" customFormat="1" ht="16.5" hidden="1" customHeight="1" x14ac:dyDescent="0.35">
      <c r="A4294" s="122" t="str">
        <f>'SOW Units'!B333</f>
        <v>18-1.</v>
      </c>
      <c r="B4294" s="542" t="str">
        <f>IF('SOW Units'!C333="","",'SOW Units'!C333)</f>
        <v>Medium Holding Tank - 2,000 to 6,000 gal. capacity - Short Term ≤ 6 mos.</v>
      </c>
      <c r="C4294" s="543"/>
      <c r="D4294" s="57" t="str">
        <f>IF('SOW Units'!E333="","",'SOW Units'!E333)</f>
        <v>Per Month</v>
      </c>
      <c r="E4294" s="82">
        <f>'SOW Units'!Q333</f>
        <v>0</v>
      </c>
      <c r="F4294" s="34">
        <f>'SOW Units'!G333</f>
        <v>334.24</v>
      </c>
      <c r="G4294" s="244">
        <f t="shared" ref="G4294:G4351" si="978">$F4294*E4294</f>
        <v>0</v>
      </c>
      <c r="H4294" s="85">
        <v>0</v>
      </c>
      <c r="I4294" s="360">
        <f t="shared" ref="I4294:I4351" si="979">H4294*F4294</f>
        <v>0</v>
      </c>
      <c r="J4294" s="89">
        <v>0</v>
      </c>
      <c r="K4294" s="244">
        <f t="shared" ref="K4294:K4357" si="980">$F4294*J4294</f>
        <v>0</v>
      </c>
      <c r="L4294" s="93">
        <f t="shared" ref="L4294:L4351" si="981">E4294-H4294-J4294</f>
        <v>0</v>
      </c>
      <c r="M4294" s="375">
        <f t="shared" ref="M4294:M4351" si="982">G4294-I4294-K4294</f>
        <v>0</v>
      </c>
      <c r="N4294" s="225" t="b">
        <f t="shared" si="957"/>
        <v>0</v>
      </c>
      <c r="O4294" s="36"/>
      <c r="P4294" s="36"/>
      <c r="Q4294" s="36"/>
      <c r="R4294" s="36"/>
    </row>
    <row r="4295" spans="1:18" s="8" customFormat="1" ht="16.5" hidden="1" customHeight="1" x14ac:dyDescent="0.35">
      <c r="A4295" s="122" t="str">
        <f>'SOW Units'!B334</f>
        <v>18-2.</v>
      </c>
      <c r="B4295" s="542" t="str">
        <f>IF('SOW Units'!C334="","",'SOW Units'!C334)</f>
        <v>Medium Holding Tank - 2,000 to 6,000 gal. capacity - Long Term &gt; 6 mos.</v>
      </c>
      <c r="C4295" s="543"/>
      <c r="D4295" s="57" t="str">
        <f>IF('SOW Units'!E334="","",'SOW Units'!E334)</f>
        <v>Per Month</v>
      </c>
      <c r="E4295" s="82">
        <f>'SOW Units'!Q334</f>
        <v>0</v>
      </c>
      <c r="F4295" s="34">
        <f>'SOW Units'!G334</f>
        <v>200.55</v>
      </c>
      <c r="G4295" s="244">
        <f t="shared" si="978"/>
        <v>0</v>
      </c>
      <c r="H4295" s="85">
        <v>0</v>
      </c>
      <c r="I4295" s="360">
        <f t="shared" si="979"/>
        <v>0</v>
      </c>
      <c r="J4295" s="89">
        <v>0</v>
      </c>
      <c r="K4295" s="244">
        <f t="shared" si="980"/>
        <v>0</v>
      </c>
      <c r="L4295" s="93">
        <f t="shared" si="981"/>
        <v>0</v>
      </c>
      <c r="M4295" s="375">
        <f t="shared" si="982"/>
        <v>0</v>
      </c>
      <c r="N4295" s="225" t="b">
        <f t="shared" si="957"/>
        <v>0</v>
      </c>
      <c r="O4295" s="36"/>
      <c r="P4295" s="36"/>
      <c r="Q4295" s="36"/>
      <c r="R4295" s="36"/>
    </row>
    <row r="4296" spans="1:18" s="8" customFormat="1" ht="16.5" hidden="1" customHeight="1" x14ac:dyDescent="0.35">
      <c r="A4296" s="122" t="str">
        <f>'SOW Units'!B335</f>
        <v>18-3.</v>
      </c>
      <c r="B4296" s="542" t="str">
        <f>IF('SOW Units'!C335="","",'SOW Units'!C335)</f>
        <v>Large Holding Tank &gt; 6,000 to 10,000 gal. capacity - Short Term ≤ 6 mos.</v>
      </c>
      <c r="C4296" s="543"/>
      <c r="D4296" s="57" t="str">
        <f>IF('SOW Units'!E335="","",'SOW Units'!E335)</f>
        <v>Per Month</v>
      </c>
      <c r="E4296" s="82">
        <f>'SOW Units'!Q335</f>
        <v>0</v>
      </c>
      <c r="F4296" s="34">
        <f>'SOW Units'!G335</f>
        <v>1002.78</v>
      </c>
      <c r="G4296" s="244">
        <f t="shared" si="978"/>
        <v>0</v>
      </c>
      <c r="H4296" s="85">
        <v>0</v>
      </c>
      <c r="I4296" s="360">
        <f t="shared" si="979"/>
        <v>0</v>
      </c>
      <c r="J4296" s="89">
        <v>0</v>
      </c>
      <c r="K4296" s="244">
        <f t="shared" si="980"/>
        <v>0</v>
      </c>
      <c r="L4296" s="93">
        <f t="shared" si="981"/>
        <v>0</v>
      </c>
      <c r="M4296" s="375">
        <f t="shared" si="982"/>
        <v>0</v>
      </c>
      <c r="N4296" s="225" t="b">
        <f t="shared" si="957"/>
        <v>0</v>
      </c>
      <c r="O4296" s="36"/>
      <c r="P4296" s="36"/>
      <c r="Q4296" s="36"/>
      <c r="R4296" s="36"/>
    </row>
    <row r="4297" spans="1:18" s="8" customFormat="1" ht="16.5" hidden="1" customHeight="1" x14ac:dyDescent="0.35">
      <c r="A4297" s="122" t="str">
        <f>'SOW Units'!B336</f>
        <v>18-4.</v>
      </c>
      <c r="B4297" s="542" t="str">
        <f>IF('SOW Units'!C336="","",'SOW Units'!C336)</f>
        <v>Large Holding Tank &gt; 6,000 to 10,000 gal. capacity - Long Term &gt; 6 mos.</v>
      </c>
      <c r="C4297" s="543"/>
      <c r="D4297" s="57" t="str">
        <f>IF('SOW Units'!E336="","",'SOW Units'!E336)</f>
        <v>Per Month</v>
      </c>
      <c r="E4297" s="82">
        <f>'SOW Units'!Q336</f>
        <v>0</v>
      </c>
      <c r="F4297" s="34">
        <f>'SOW Units'!G336</f>
        <v>510.51</v>
      </c>
      <c r="G4297" s="244">
        <f t="shared" si="978"/>
        <v>0</v>
      </c>
      <c r="H4297" s="85">
        <v>0</v>
      </c>
      <c r="I4297" s="360">
        <f t="shared" si="979"/>
        <v>0</v>
      </c>
      <c r="J4297" s="89">
        <v>0</v>
      </c>
      <c r="K4297" s="244">
        <f t="shared" si="980"/>
        <v>0</v>
      </c>
      <c r="L4297" s="93">
        <f t="shared" si="981"/>
        <v>0</v>
      </c>
      <c r="M4297" s="375">
        <f t="shared" si="982"/>
        <v>0</v>
      </c>
      <c r="N4297" s="225" t="b">
        <f t="shared" si="957"/>
        <v>0</v>
      </c>
      <c r="O4297" s="36"/>
      <c r="P4297" s="36"/>
      <c r="Q4297" s="36"/>
      <c r="R4297" s="36"/>
    </row>
    <row r="4298" spans="1:18" s="8" customFormat="1" ht="16.5" hidden="1" customHeight="1" x14ac:dyDescent="0.35">
      <c r="A4298" s="122" t="str">
        <f>'SOW Units'!B337</f>
        <v>18-5.</v>
      </c>
      <c r="B4298" s="542" t="str">
        <f>IF('SOW Units'!C337="","",'SOW Units'!C337)</f>
        <v>Groundwater Treatment System - Stand Alone Small - Short Term ≤ 6 mos.</v>
      </c>
      <c r="C4298" s="543"/>
      <c r="D4298" s="57" t="str">
        <f>IF('SOW Units'!E337="","",'SOW Units'!E337)</f>
        <v>Per Month</v>
      </c>
      <c r="E4298" s="82">
        <f>'SOW Units'!Q337</f>
        <v>0</v>
      </c>
      <c r="F4298" s="34">
        <f>'SOW Units'!G337</f>
        <v>2242.5</v>
      </c>
      <c r="G4298" s="244">
        <f t="shared" si="978"/>
        <v>0</v>
      </c>
      <c r="H4298" s="85">
        <v>0</v>
      </c>
      <c r="I4298" s="360">
        <f t="shared" si="979"/>
        <v>0</v>
      </c>
      <c r="J4298" s="89">
        <v>0</v>
      </c>
      <c r="K4298" s="244">
        <f t="shared" si="980"/>
        <v>0</v>
      </c>
      <c r="L4298" s="93">
        <f t="shared" si="981"/>
        <v>0</v>
      </c>
      <c r="M4298" s="375">
        <f t="shared" si="982"/>
        <v>0</v>
      </c>
      <c r="N4298" s="225" t="b">
        <f t="shared" si="957"/>
        <v>0</v>
      </c>
      <c r="O4298" s="36"/>
      <c r="P4298" s="36"/>
      <c r="Q4298" s="36"/>
      <c r="R4298" s="36"/>
    </row>
    <row r="4299" spans="1:18" s="8" customFormat="1" ht="16.5" hidden="1" customHeight="1" x14ac:dyDescent="0.35">
      <c r="A4299" s="122" t="str">
        <f>'SOW Units'!B338</f>
        <v>18-6.</v>
      </c>
      <c r="B4299" s="542" t="str">
        <f>IF('SOW Units'!C338="","",'SOW Units'!C338)</f>
        <v>Groundwater Treatment System - Stand Alone Small - Long Term &gt; 6 mos.</v>
      </c>
      <c r="C4299" s="543"/>
      <c r="D4299" s="57" t="str">
        <f>IF('SOW Units'!E338="","",'SOW Units'!E338)</f>
        <v>Per Month</v>
      </c>
      <c r="E4299" s="82">
        <f>'SOW Units'!Q338</f>
        <v>0</v>
      </c>
      <c r="F4299" s="34">
        <f>'SOW Units'!G338</f>
        <v>1361.36</v>
      </c>
      <c r="G4299" s="244">
        <f t="shared" si="978"/>
        <v>0</v>
      </c>
      <c r="H4299" s="85">
        <v>0</v>
      </c>
      <c r="I4299" s="360">
        <f t="shared" si="979"/>
        <v>0</v>
      </c>
      <c r="J4299" s="89">
        <v>0</v>
      </c>
      <c r="K4299" s="244">
        <f t="shared" si="980"/>
        <v>0</v>
      </c>
      <c r="L4299" s="93">
        <f t="shared" si="981"/>
        <v>0</v>
      </c>
      <c r="M4299" s="375">
        <f t="shared" si="982"/>
        <v>0</v>
      </c>
      <c r="N4299" s="225" t="b">
        <f t="shared" si="957"/>
        <v>0</v>
      </c>
      <c r="O4299" s="36"/>
      <c r="P4299" s="36"/>
      <c r="Q4299" s="36"/>
      <c r="R4299" s="36"/>
    </row>
    <row r="4300" spans="1:18" s="8" customFormat="1" ht="16.5" hidden="1" customHeight="1" x14ac:dyDescent="0.35">
      <c r="A4300" s="122" t="str">
        <f>'SOW Units'!B339</f>
        <v>18-7.</v>
      </c>
      <c r="B4300" s="542" t="str">
        <f>IF('SOW Units'!C339="","",'SOW Units'!C339)</f>
        <v>Groundwater Treatment System - Stand Alone Medium - Short Term ≤ 6 mos.</v>
      </c>
      <c r="C4300" s="543"/>
      <c r="D4300" s="57" t="str">
        <f>IF('SOW Units'!E339="","",'SOW Units'!E339)</f>
        <v>Per Month</v>
      </c>
      <c r="E4300" s="82">
        <f>'SOW Units'!Q339</f>
        <v>0</v>
      </c>
      <c r="F4300" s="34">
        <f>'SOW Units'!G339</f>
        <v>2316.7399999999998</v>
      </c>
      <c r="G4300" s="244">
        <f t="shared" si="978"/>
        <v>0</v>
      </c>
      <c r="H4300" s="85">
        <v>0</v>
      </c>
      <c r="I4300" s="360">
        <f t="shared" si="979"/>
        <v>0</v>
      </c>
      <c r="J4300" s="89">
        <v>0</v>
      </c>
      <c r="K4300" s="244">
        <f t="shared" si="980"/>
        <v>0</v>
      </c>
      <c r="L4300" s="93">
        <f t="shared" si="981"/>
        <v>0</v>
      </c>
      <c r="M4300" s="375">
        <f t="shared" si="982"/>
        <v>0</v>
      </c>
      <c r="N4300" s="225" t="b">
        <f t="shared" ref="N4300:N4361" si="983">IF(E4300&gt;0,TRUE,FALSE)</f>
        <v>0</v>
      </c>
      <c r="O4300" s="36"/>
      <c r="P4300" s="36"/>
      <c r="Q4300" s="36"/>
      <c r="R4300" s="36"/>
    </row>
    <row r="4301" spans="1:18" s="8" customFormat="1" ht="16.5" hidden="1" customHeight="1" x14ac:dyDescent="0.35">
      <c r="A4301" s="122" t="str">
        <f>'SOW Units'!B340</f>
        <v>18-8.</v>
      </c>
      <c r="B4301" s="542" t="str">
        <f>IF('SOW Units'!C340="","",'SOW Units'!C340)</f>
        <v>Groundwater Treatment System - Stand Alone Medium - Long Term &gt; 6 mos.</v>
      </c>
      <c r="C4301" s="543"/>
      <c r="D4301" s="57" t="str">
        <f>IF('SOW Units'!E340="","",'SOW Units'!E340)</f>
        <v>Per Month</v>
      </c>
      <c r="E4301" s="82">
        <f>'SOW Units'!Q340</f>
        <v>0</v>
      </c>
      <c r="F4301" s="34">
        <f>'SOW Units'!G340</f>
        <v>1540.03</v>
      </c>
      <c r="G4301" s="244">
        <f t="shared" si="978"/>
        <v>0</v>
      </c>
      <c r="H4301" s="85">
        <v>0</v>
      </c>
      <c r="I4301" s="360">
        <f t="shared" si="979"/>
        <v>0</v>
      </c>
      <c r="J4301" s="89">
        <v>0</v>
      </c>
      <c r="K4301" s="244">
        <f t="shared" si="980"/>
        <v>0</v>
      </c>
      <c r="L4301" s="93">
        <f t="shared" si="981"/>
        <v>0</v>
      </c>
      <c r="M4301" s="375">
        <f t="shared" si="982"/>
        <v>0</v>
      </c>
      <c r="N4301" s="225" t="b">
        <f t="shared" si="983"/>
        <v>0</v>
      </c>
      <c r="O4301" s="36"/>
      <c r="P4301" s="36"/>
      <c r="Q4301" s="36"/>
      <c r="R4301" s="36"/>
    </row>
    <row r="4302" spans="1:18" s="8" customFormat="1" ht="16.5" hidden="1" customHeight="1" x14ac:dyDescent="0.35">
      <c r="A4302" s="122" t="str">
        <f>'SOW Units'!B341</f>
        <v>18-9.</v>
      </c>
      <c r="B4302" s="542" t="str">
        <f>IF('SOW Units'!C341="","",'SOW Units'!C341)</f>
        <v>Groundwater Treatment System - Stand Alone Large - Short Term ≤ 6 mos.</v>
      </c>
      <c r="C4302" s="543"/>
      <c r="D4302" s="57" t="str">
        <f>IF('SOW Units'!E341="","",'SOW Units'!E341)</f>
        <v>Per Month</v>
      </c>
      <c r="E4302" s="82">
        <f>'SOW Units'!Q341</f>
        <v>0</v>
      </c>
      <c r="F4302" s="34">
        <f>'SOW Units'!G341</f>
        <v>2297.29</v>
      </c>
      <c r="G4302" s="244">
        <f t="shared" si="978"/>
        <v>0</v>
      </c>
      <c r="H4302" s="85">
        <v>0</v>
      </c>
      <c r="I4302" s="360">
        <f t="shared" si="979"/>
        <v>0</v>
      </c>
      <c r="J4302" s="89">
        <v>0</v>
      </c>
      <c r="K4302" s="244">
        <f t="shared" si="980"/>
        <v>0</v>
      </c>
      <c r="L4302" s="93">
        <f t="shared" si="981"/>
        <v>0</v>
      </c>
      <c r="M4302" s="375">
        <f t="shared" si="982"/>
        <v>0</v>
      </c>
      <c r="N4302" s="225" t="b">
        <f t="shared" si="983"/>
        <v>0</v>
      </c>
      <c r="O4302" s="36"/>
      <c r="P4302" s="36"/>
      <c r="Q4302" s="36"/>
      <c r="R4302" s="36"/>
    </row>
    <row r="4303" spans="1:18" s="8" customFormat="1" ht="16.5" hidden="1" customHeight="1" x14ac:dyDescent="0.35">
      <c r="A4303" s="122" t="str">
        <f>'SOW Units'!B342</f>
        <v>18-10.</v>
      </c>
      <c r="B4303" s="542" t="str">
        <f>IF('SOW Units'!C342="","",'SOW Units'!C342)</f>
        <v>Groundwater Treatment System - Stand Alone Large - Long Term &gt; 6 mos.</v>
      </c>
      <c r="C4303" s="543"/>
      <c r="D4303" s="57" t="str">
        <f>IF('SOW Units'!E342="","",'SOW Units'!E342)</f>
        <v>Per Month</v>
      </c>
      <c r="E4303" s="82">
        <f>'SOW Units'!Q342</f>
        <v>0</v>
      </c>
      <c r="F4303" s="34">
        <f>'SOW Units'!G342</f>
        <v>1306.6500000000001</v>
      </c>
      <c r="G4303" s="244">
        <f t="shared" si="978"/>
        <v>0</v>
      </c>
      <c r="H4303" s="85">
        <v>0</v>
      </c>
      <c r="I4303" s="360">
        <f t="shared" si="979"/>
        <v>0</v>
      </c>
      <c r="J4303" s="89">
        <v>0</v>
      </c>
      <c r="K4303" s="244">
        <f t="shared" si="980"/>
        <v>0</v>
      </c>
      <c r="L4303" s="93">
        <f t="shared" si="981"/>
        <v>0</v>
      </c>
      <c r="M4303" s="375">
        <f t="shared" si="982"/>
        <v>0</v>
      </c>
      <c r="N4303" s="225" t="b">
        <f t="shared" si="983"/>
        <v>0</v>
      </c>
      <c r="O4303" s="36"/>
      <c r="P4303" s="36"/>
      <c r="Q4303" s="36"/>
      <c r="R4303" s="36"/>
    </row>
    <row r="4304" spans="1:18" s="8" customFormat="1" ht="16.5" hidden="1" customHeight="1" x14ac:dyDescent="0.35">
      <c r="A4304" s="122" t="str">
        <f>'SOW Units'!B343</f>
        <v>18-11.</v>
      </c>
      <c r="B4304" s="542" t="str">
        <f>IF('SOW Units'!C343="","",'SOW Units'!C343)</f>
        <v>Air Sparge System - Small - Short Term ≤ 6 mos.</v>
      </c>
      <c r="C4304" s="543"/>
      <c r="D4304" s="57" t="str">
        <f>IF('SOW Units'!E343="","",'SOW Units'!E343)</f>
        <v>Per Month</v>
      </c>
      <c r="E4304" s="82">
        <f>'SOW Units'!Q343</f>
        <v>0</v>
      </c>
      <c r="F4304" s="34">
        <f>'SOW Units'!G343</f>
        <v>2892.75</v>
      </c>
      <c r="G4304" s="244">
        <f t="shared" si="978"/>
        <v>0</v>
      </c>
      <c r="H4304" s="85">
        <v>0</v>
      </c>
      <c r="I4304" s="360">
        <f t="shared" si="979"/>
        <v>0</v>
      </c>
      <c r="J4304" s="89">
        <v>0</v>
      </c>
      <c r="K4304" s="244">
        <f t="shared" si="980"/>
        <v>0</v>
      </c>
      <c r="L4304" s="93">
        <f t="shared" si="981"/>
        <v>0</v>
      </c>
      <c r="M4304" s="375">
        <f t="shared" si="982"/>
        <v>0</v>
      </c>
      <c r="N4304" s="225" t="b">
        <f t="shared" si="983"/>
        <v>0</v>
      </c>
      <c r="O4304" s="36"/>
      <c r="P4304" s="36"/>
      <c r="Q4304" s="36"/>
      <c r="R4304" s="36"/>
    </row>
    <row r="4305" spans="1:18" s="8" customFormat="1" ht="16.5" hidden="1" customHeight="1" x14ac:dyDescent="0.35">
      <c r="A4305" s="122" t="str">
        <f>'SOW Units'!B344</f>
        <v>18-12.</v>
      </c>
      <c r="B4305" s="542" t="str">
        <f>IF('SOW Units'!C344="","",'SOW Units'!C344)</f>
        <v>Air Sparge System - Small - Long Term &gt; 6 mos.</v>
      </c>
      <c r="C4305" s="543"/>
      <c r="D4305" s="57" t="str">
        <f>IF('SOW Units'!E344="","",'SOW Units'!E344)</f>
        <v>Per Month</v>
      </c>
      <c r="E4305" s="82">
        <f>'SOW Units'!Q344</f>
        <v>0</v>
      </c>
      <c r="F4305" s="34">
        <f>'SOW Units'!G344</f>
        <v>1932.68</v>
      </c>
      <c r="G4305" s="244">
        <f t="shared" si="978"/>
        <v>0</v>
      </c>
      <c r="H4305" s="85">
        <v>0</v>
      </c>
      <c r="I4305" s="360">
        <f t="shared" si="979"/>
        <v>0</v>
      </c>
      <c r="J4305" s="89">
        <v>0</v>
      </c>
      <c r="K4305" s="244">
        <f t="shared" si="980"/>
        <v>0</v>
      </c>
      <c r="L4305" s="93">
        <f t="shared" si="981"/>
        <v>0</v>
      </c>
      <c r="M4305" s="375">
        <f t="shared" si="982"/>
        <v>0</v>
      </c>
      <c r="N4305" s="225" t="b">
        <f t="shared" si="983"/>
        <v>0</v>
      </c>
      <c r="O4305" s="36"/>
      <c r="P4305" s="36"/>
      <c r="Q4305" s="36"/>
      <c r="R4305" s="36"/>
    </row>
    <row r="4306" spans="1:18" s="8" customFormat="1" ht="16.5" hidden="1" customHeight="1" x14ac:dyDescent="0.35">
      <c r="A4306" s="122" t="str">
        <f>'SOW Units'!B345</f>
        <v>18-13.</v>
      </c>
      <c r="B4306" s="542" t="str">
        <f>IF('SOW Units'!C345="","",'SOW Units'!C345)</f>
        <v>Air Sparge System - Medium - Short Term ≤ 6 mos.</v>
      </c>
      <c r="C4306" s="543"/>
      <c r="D4306" s="57" t="str">
        <f>IF('SOW Units'!E345="","",'SOW Units'!E345)</f>
        <v>Per Month</v>
      </c>
      <c r="E4306" s="82">
        <f>'SOW Units'!Q345</f>
        <v>0</v>
      </c>
      <c r="F4306" s="34">
        <f>'SOW Units'!G345</f>
        <v>3222.45</v>
      </c>
      <c r="G4306" s="244">
        <f t="shared" si="978"/>
        <v>0</v>
      </c>
      <c r="H4306" s="85">
        <v>0</v>
      </c>
      <c r="I4306" s="360">
        <f t="shared" si="979"/>
        <v>0</v>
      </c>
      <c r="J4306" s="89">
        <v>0</v>
      </c>
      <c r="K4306" s="244">
        <f t="shared" si="980"/>
        <v>0</v>
      </c>
      <c r="L4306" s="93">
        <f t="shared" si="981"/>
        <v>0</v>
      </c>
      <c r="M4306" s="375">
        <f t="shared" si="982"/>
        <v>0</v>
      </c>
      <c r="N4306" s="225" t="b">
        <f t="shared" si="983"/>
        <v>0</v>
      </c>
      <c r="O4306" s="36"/>
      <c r="P4306" s="36"/>
      <c r="Q4306" s="36"/>
      <c r="R4306" s="36"/>
    </row>
    <row r="4307" spans="1:18" s="8" customFormat="1" ht="16.5" hidden="1" customHeight="1" x14ac:dyDescent="0.35">
      <c r="A4307" s="122" t="str">
        <f>'SOW Units'!B346</f>
        <v>18-14.</v>
      </c>
      <c r="B4307" s="542" t="str">
        <f>IF('SOW Units'!C346="","",'SOW Units'!C346)</f>
        <v>Air Sparge System - Medium - Long Term &gt; 6 mos.</v>
      </c>
      <c r="C4307" s="543"/>
      <c r="D4307" s="57" t="str">
        <f>IF('SOW Units'!E346="","",'SOW Units'!E346)</f>
        <v>Per Month</v>
      </c>
      <c r="E4307" s="82">
        <f>'SOW Units'!Q346</f>
        <v>0</v>
      </c>
      <c r="F4307" s="34">
        <f>'SOW Units'!G346</f>
        <v>2153.1799999999998</v>
      </c>
      <c r="G4307" s="244">
        <f t="shared" si="978"/>
        <v>0</v>
      </c>
      <c r="H4307" s="85">
        <v>0</v>
      </c>
      <c r="I4307" s="360">
        <f t="shared" si="979"/>
        <v>0</v>
      </c>
      <c r="J4307" s="89">
        <v>0</v>
      </c>
      <c r="K4307" s="244">
        <f t="shared" si="980"/>
        <v>0</v>
      </c>
      <c r="L4307" s="93">
        <f t="shared" si="981"/>
        <v>0</v>
      </c>
      <c r="M4307" s="375">
        <f t="shared" si="982"/>
        <v>0</v>
      </c>
      <c r="N4307" s="225" t="b">
        <f t="shared" si="983"/>
        <v>0</v>
      </c>
      <c r="O4307" s="36"/>
      <c r="P4307" s="36"/>
      <c r="Q4307" s="36"/>
      <c r="R4307" s="36"/>
    </row>
    <row r="4308" spans="1:18" s="8" customFormat="1" ht="16.5" hidden="1" customHeight="1" x14ac:dyDescent="0.35">
      <c r="A4308" s="122" t="str">
        <f>'SOW Units'!B347</f>
        <v>18-15.</v>
      </c>
      <c r="B4308" s="542" t="str">
        <f>IF('SOW Units'!C347="","",'SOW Units'!C347)</f>
        <v>Air Sparge System - Large - Short Term ≤ 6 mos.</v>
      </c>
      <c r="C4308" s="543"/>
      <c r="D4308" s="57" t="str">
        <f>IF('SOW Units'!E347="","",'SOW Units'!E347)</f>
        <v>Per Month</v>
      </c>
      <c r="E4308" s="82">
        <f>'SOW Units'!Q347</f>
        <v>0</v>
      </c>
      <c r="F4308" s="34">
        <f>'SOW Units'!G347</f>
        <v>4674.6000000000004</v>
      </c>
      <c r="G4308" s="244">
        <f t="shared" si="978"/>
        <v>0</v>
      </c>
      <c r="H4308" s="85">
        <v>0</v>
      </c>
      <c r="I4308" s="360">
        <f t="shared" si="979"/>
        <v>0</v>
      </c>
      <c r="J4308" s="89">
        <v>0</v>
      </c>
      <c r="K4308" s="244">
        <f t="shared" si="980"/>
        <v>0</v>
      </c>
      <c r="L4308" s="93">
        <f t="shared" si="981"/>
        <v>0</v>
      </c>
      <c r="M4308" s="375">
        <f t="shared" si="982"/>
        <v>0</v>
      </c>
      <c r="N4308" s="225" t="b">
        <f t="shared" si="983"/>
        <v>0</v>
      </c>
      <c r="O4308" s="36"/>
      <c r="P4308" s="36"/>
      <c r="Q4308" s="36"/>
      <c r="R4308" s="36"/>
    </row>
    <row r="4309" spans="1:18" s="8" customFormat="1" ht="16.5" hidden="1" customHeight="1" x14ac:dyDescent="0.35">
      <c r="A4309" s="122" t="str">
        <f>'SOW Units'!B348</f>
        <v>18-16.</v>
      </c>
      <c r="B4309" s="542" t="str">
        <f>IF('SOW Units'!C348="","",'SOW Units'!C348)</f>
        <v>Air Sparge System - Large - Long Term &gt; 6 mos.</v>
      </c>
      <c r="C4309" s="543"/>
      <c r="D4309" s="57" t="str">
        <f>IF('SOW Units'!E348="","",'SOW Units'!E348)</f>
        <v>Per Month</v>
      </c>
      <c r="E4309" s="82">
        <f>'SOW Units'!Q348</f>
        <v>0</v>
      </c>
      <c r="F4309" s="34">
        <f>'SOW Units'!G348</f>
        <v>3123.38</v>
      </c>
      <c r="G4309" s="244">
        <f t="shared" si="978"/>
        <v>0</v>
      </c>
      <c r="H4309" s="85">
        <v>0</v>
      </c>
      <c r="I4309" s="360">
        <f t="shared" si="979"/>
        <v>0</v>
      </c>
      <c r="J4309" s="89">
        <v>0</v>
      </c>
      <c r="K4309" s="244">
        <f t="shared" si="980"/>
        <v>0</v>
      </c>
      <c r="L4309" s="93">
        <f t="shared" si="981"/>
        <v>0</v>
      </c>
      <c r="M4309" s="375">
        <f t="shared" si="982"/>
        <v>0</v>
      </c>
      <c r="N4309" s="225" t="b">
        <f t="shared" si="983"/>
        <v>0</v>
      </c>
      <c r="O4309" s="36"/>
      <c r="P4309" s="36"/>
      <c r="Q4309" s="36"/>
      <c r="R4309" s="36"/>
    </row>
    <row r="4310" spans="1:18" s="8" customFormat="1" ht="16.5" hidden="1" customHeight="1" x14ac:dyDescent="0.35">
      <c r="A4310" s="122" t="str">
        <f>'SOW Units'!B349</f>
        <v>18-17.</v>
      </c>
      <c r="B4310" s="542" t="str">
        <f>IF('SOW Units'!C349="","",'SOW Units'!C349)</f>
        <v>AS/SVE System - Small - Short Term ≤ 6 mos.</v>
      </c>
      <c r="C4310" s="543"/>
      <c r="D4310" s="57" t="str">
        <f>IF('SOW Units'!E349="","",'SOW Units'!E349)</f>
        <v>Per Month</v>
      </c>
      <c r="E4310" s="82">
        <f>'SOW Units'!Q349</f>
        <v>0</v>
      </c>
      <c r="F4310" s="34">
        <f>'SOW Units'!G349</f>
        <v>6184</v>
      </c>
      <c r="G4310" s="244">
        <f t="shared" si="978"/>
        <v>0</v>
      </c>
      <c r="H4310" s="85">
        <v>0</v>
      </c>
      <c r="I4310" s="360">
        <f t="shared" si="979"/>
        <v>0</v>
      </c>
      <c r="J4310" s="89">
        <v>0</v>
      </c>
      <c r="K4310" s="244">
        <f t="shared" si="980"/>
        <v>0</v>
      </c>
      <c r="L4310" s="93">
        <f t="shared" si="981"/>
        <v>0</v>
      </c>
      <c r="M4310" s="375">
        <f t="shared" si="982"/>
        <v>0</v>
      </c>
      <c r="N4310" s="225" t="b">
        <f t="shared" si="983"/>
        <v>0</v>
      </c>
      <c r="O4310" s="36"/>
      <c r="P4310" s="36"/>
      <c r="Q4310" s="36"/>
      <c r="R4310" s="36"/>
    </row>
    <row r="4311" spans="1:18" s="8" customFormat="1" ht="16.5" hidden="1" customHeight="1" x14ac:dyDescent="0.35">
      <c r="A4311" s="122" t="str">
        <f>'SOW Units'!B350</f>
        <v>18-18.</v>
      </c>
      <c r="B4311" s="542" t="str">
        <f>IF('SOW Units'!C350="","",'SOW Units'!C350)</f>
        <v>AS/SVE System - Small - Long Term &gt; 6 mos.</v>
      </c>
      <c r="C4311" s="543"/>
      <c r="D4311" s="57" t="str">
        <f>IF('SOW Units'!E350="","",'SOW Units'!E350)</f>
        <v>Per Month</v>
      </c>
      <c r="E4311" s="82">
        <f>'SOW Units'!Q350</f>
        <v>0</v>
      </c>
      <c r="F4311" s="34">
        <f>'SOW Units'!G350</f>
        <v>4131.75</v>
      </c>
      <c r="G4311" s="244">
        <f t="shared" si="978"/>
        <v>0</v>
      </c>
      <c r="H4311" s="85">
        <v>0</v>
      </c>
      <c r="I4311" s="360">
        <f t="shared" si="979"/>
        <v>0</v>
      </c>
      <c r="J4311" s="89">
        <v>0</v>
      </c>
      <c r="K4311" s="244">
        <f t="shared" si="980"/>
        <v>0</v>
      </c>
      <c r="L4311" s="93">
        <f t="shared" si="981"/>
        <v>0</v>
      </c>
      <c r="M4311" s="375">
        <f t="shared" si="982"/>
        <v>0</v>
      </c>
      <c r="N4311" s="225" t="b">
        <f t="shared" si="983"/>
        <v>0</v>
      </c>
      <c r="O4311" s="36"/>
      <c r="P4311" s="36"/>
      <c r="Q4311" s="36"/>
      <c r="R4311" s="36"/>
    </row>
    <row r="4312" spans="1:18" s="8" customFormat="1" ht="16.5" hidden="1" customHeight="1" x14ac:dyDescent="0.35">
      <c r="A4312" s="122" t="str">
        <f>'SOW Units'!B351</f>
        <v>18-19.</v>
      </c>
      <c r="B4312" s="542" t="str">
        <f>IF('SOW Units'!C351="","",'SOW Units'!C351)</f>
        <v>AS/SVE System - Medium - Short Term ≤ 6 mos.</v>
      </c>
      <c r="C4312" s="543"/>
      <c r="D4312" s="57" t="str">
        <f>IF('SOW Units'!E351="","",'SOW Units'!E351)</f>
        <v>Per Month</v>
      </c>
      <c r="E4312" s="82">
        <f>'SOW Units'!Q351</f>
        <v>0</v>
      </c>
      <c r="F4312" s="34">
        <f>'SOW Units'!G351</f>
        <v>7218</v>
      </c>
      <c r="G4312" s="244">
        <f t="shared" si="978"/>
        <v>0</v>
      </c>
      <c r="H4312" s="85">
        <v>0</v>
      </c>
      <c r="I4312" s="360">
        <f t="shared" si="979"/>
        <v>0</v>
      </c>
      <c r="J4312" s="89">
        <v>0</v>
      </c>
      <c r="K4312" s="244">
        <f t="shared" si="980"/>
        <v>0</v>
      </c>
      <c r="L4312" s="93">
        <f t="shared" si="981"/>
        <v>0</v>
      </c>
      <c r="M4312" s="375">
        <f t="shared" si="982"/>
        <v>0</v>
      </c>
      <c r="N4312" s="225" t="b">
        <f t="shared" si="983"/>
        <v>0</v>
      </c>
      <c r="O4312" s="36"/>
      <c r="P4312" s="36"/>
      <c r="Q4312" s="36"/>
      <c r="R4312" s="36"/>
    </row>
    <row r="4313" spans="1:18" s="8" customFormat="1" ht="16.5" hidden="1" customHeight="1" x14ac:dyDescent="0.35">
      <c r="A4313" s="122" t="str">
        <f>'SOW Units'!B352</f>
        <v>18-20.</v>
      </c>
      <c r="B4313" s="542" t="str">
        <f>IF('SOW Units'!C352="","",'SOW Units'!C352)</f>
        <v>AS/SVE System - Medium - Long Term &gt; 6 mos.</v>
      </c>
      <c r="C4313" s="543"/>
      <c r="D4313" s="57" t="str">
        <f>IF('SOW Units'!E352="","",'SOW Units'!E352)</f>
        <v>Per Month</v>
      </c>
      <c r="E4313" s="82">
        <f>'SOW Units'!Q352</f>
        <v>0</v>
      </c>
      <c r="F4313" s="34">
        <f>'SOW Units'!G352</f>
        <v>4822.6499999999996</v>
      </c>
      <c r="G4313" s="244">
        <f t="shared" si="978"/>
        <v>0</v>
      </c>
      <c r="H4313" s="85">
        <v>0</v>
      </c>
      <c r="I4313" s="360">
        <f t="shared" si="979"/>
        <v>0</v>
      </c>
      <c r="J4313" s="89">
        <v>0</v>
      </c>
      <c r="K4313" s="244">
        <f t="shared" si="980"/>
        <v>0</v>
      </c>
      <c r="L4313" s="93">
        <f t="shared" si="981"/>
        <v>0</v>
      </c>
      <c r="M4313" s="375">
        <f t="shared" si="982"/>
        <v>0</v>
      </c>
      <c r="N4313" s="225" t="b">
        <f t="shared" si="983"/>
        <v>0</v>
      </c>
      <c r="O4313" s="36"/>
      <c r="P4313" s="36"/>
      <c r="Q4313" s="36"/>
      <c r="R4313" s="36"/>
    </row>
    <row r="4314" spans="1:18" s="8" customFormat="1" ht="16.5" hidden="1" customHeight="1" x14ac:dyDescent="0.35">
      <c r="A4314" s="122" t="str">
        <f>'SOW Units'!B353</f>
        <v>18-21.</v>
      </c>
      <c r="B4314" s="542" t="str">
        <f>IF('SOW Units'!C353="","",'SOW Units'!C353)</f>
        <v>AS/SVE System - Large - Short Term ≤ 6 mos.</v>
      </c>
      <c r="C4314" s="543"/>
      <c r="D4314" s="57" t="str">
        <f>IF('SOW Units'!E353="","",'SOW Units'!E353)</f>
        <v>Per Month</v>
      </c>
      <c r="E4314" s="82">
        <f>'SOW Units'!Q353</f>
        <v>0</v>
      </c>
      <c r="F4314" s="34">
        <f>'SOW Units'!G353</f>
        <v>9000</v>
      </c>
      <c r="G4314" s="244">
        <f t="shared" si="978"/>
        <v>0</v>
      </c>
      <c r="H4314" s="85">
        <v>0</v>
      </c>
      <c r="I4314" s="360">
        <f t="shared" si="979"/>
        <v>0</v>
      </c>
      <c r="J4314" s="89">
        <v>0</v>
      </c>
      <c r="K4314" s="244">
        <f t="shared" si="980"/>
        <v>0</v>
      </c>
      <c r="L4314" s="93">
        <f t="shared" si="981"/>
        <v>0</v>
      </c>
      <c r="M4314" s="375">
        <f t="shared" si="982"/>
        <v>0</v>
      </c>
      <c r="N4314" s="225" t="b">
        <f t="shared" si="983"/>
        <v>0</v>
      </c>
      <c r="O4314" s="36"/>
      <c r="P4314" s="36"/>
      <c r="Q4314" s="36"/>
      <c r="R4314" s="36"/>
    </row>
    <row r="4315" spans="1:18" s="8" customFormat="1" ht="16.5" hidden="1" customHeight="1" x14ac:dyDescent="0.35">
      <c r="A4315" s="122" t="str">
        <f>'SOW Units'!B354</f>
        <v>18-22.</v>
      </c>
      <c r="B4315" s="542" t="str">
        <f>IF('SOW Units'!C354="","",'SOW Units'!C354)</f>
        <v>AS/SVE System - Large - Long Term &gt; 6 mos.</v>
      </c>
      <c r="C4315" s="543"/>
      <c r="D4315" s="57" t="str">
        <f>IF('SOW Units'!E354="","",'SOW Units'!E354)</f>
        <v>Per Month</v>
      </c>
      <c r="E4315" s="82">
        <f>'SOW Units'!Q354</f>
        <v>0</v>
      </c>
      <c r="F4315" s="34">
        <f>'SOW Units'!G354</f>
        <v>5775</v>
      </c>
      <c r="G4315" s="244">
        <f t="shared" si="978"/>
        <v>0</v>
      </c>
      <c r="H4315" s="85">
        <v>0</v>
      </c>
      <c r="I4315" s="360">
        <f t="shared" si="979"/>
        <v>0</v>
      </c>
      <c r="J4315" s="89">
        <v>0</v>
      </c>
      <c r="K4315" s="244">
        <f t="shared" si="980"/>
        <v>0</v>
      </c>
      <c r="L4315" s="93">
        <f t="shared" si="981"/>
        <v>0</v>
      </c>
      <c r="M4315" s="375">
        <f t="shared" si="982"/>
        <v>0</v>
      </c>
      <c r="N4315" s="225" t="b">
        <f t="shared" si="983"/>
        <v>0</v>
      </c>
      <c r="O4315" s="36"/>
      <c r="P4315" s="36"/>
      <c r="Q4315" s="36"/>
      <c r="R4315" s="36"/>
    </row>
    <row r="4316" spans="1:18" s="8" customFormat="1" ht="16.5" hidden="1" customHeight="1" x14ac:dyDescent="0.35">
      <c r="A4316" s="122" t="str">
        <f>'SOW Units'!B355</f>
        <v>18-23.</v>
      </c>
      <c r="B4316" s="542" t="str">
        <f>IF('SOW Units'!C355="","",'SOW Units'!C355)</f>
        <v>MPE System - Small - Short Term ≤ 6 mos.</v>
      </c>
      <c r="C4316" s="543"/>
      <c r="D4316" s="57" t="str">
        <f>IF('SOW Units'!E355="","",'SOW Units'!E355)</f>
        <v>Per Month</v>
      </c>
      <c r="E4316" s="82">
        <f>'SOW Units'!Q355</f>
        <v>0</v>
      </c>
      <c r="F4316" s="34">
        <f>'SOW Units'!G355</f>
        <v>4130.7</v>
      </c>
      <c r="G4316" s="244">
        <f t="shared" si="978"/>
        <v>0</v>
      </c>
      <c r="H4316" s="85">
        <v>0</v>
      </c>
      <c r="I4316" s="360">
        <f t="shared" si="979"/>
        <v>0</v>
      </c>
      <c r="J4316" s="89">
        <v>0</v>
      </c>
      <c r="K4316" s="244">
        <f t="shared" si="980"/>
        <v>0</v>
      </c>
      <c r="L4316" s="93">
        <f t="shared" si="981"/>
        <v>0</v>
      </c>
      <c r="M4316" s="375">
        <f t="shared" si="982"/>
        <v>0</v>
      </c>
      <c r="N4316" s="225" t="b">
        <f t="shared" si="983"/>
        <v>0</v>
      </c>
      <c r="O4316" s="36"/>
      <c r="P4316" s="36"/>
      <c r="Q4316" s="36"/>
      <c r="R4316" s="36"/>
    </row>
    <row r="4317" spans="1:18" s="8" customFormat="1" ht="16.5" hidden="1" customHeight="1" x14ac:dyDescent="0.35">
      <c r="A4317" s="122" t="str">
        <f>'SOW Units'!B356</f>
        <v>18-24.</v>
      </c>
      <c r="B4317" s="542" t="str">
        <f>IF('SOW Units'!C356="","",'SOW Units'!C356)</f>
        <v>MPE System - Small - Long Term &gt; 6 mos.</v>
      </c>
      <c r="C4317" s="543"/>
      <c r="D4317" s="57" t="str">
        <f>IF('SOW Units'!E356="","",'SOW Units'!E356)</f>
        <v>Per Month</v>
      </c>
      <c r="E4317" s="82">
        <f>'SOW Units'!Q356</f>
        <v>0</v>
      </c>
      <c r="F4317" s="34">
        <f>'SOW Units'!G356</f>
        <v>2759.55</v>
      </c>
      <c r="G4317" s="244">
        <f t="shared" si="978"/>
        <v>0</v>
      </c>
      <c r="H4317" s="85">
        <v>0</v>
      </c>
      <c r="I4317" s="360">
        <f t="shared" si="979"/>
        <v>0</v>
      </c>
      <c r="J4317" s="89">
        <v>0</v>
      </c>
      <c r="K4317" s="244">
        <f t="shared" si="980"/>
        <v>0</v>
      </c>
      <c r="L4317" s="93">
        <f t="shared" si="981"/>
        <v>0</v>
      </c>
      <c r="M4317" s="375">
        <f t="shared" si="982"/>
        <v>0</v>
      </c>
      <c r="N4317" s="225" t="b">
        <f t="shared" si="983"/>
        <v>0</v>
      </c>
      <c r="O4317" s="36"/>
      <c r="P4317" s="36"/>
      <c r="Q4317" s="36"/>
      <c r="R4317" s="36"/>
    </row>
    <row r="4318" spans="1:18" s="9" customFormat="1" ht="16.5" hidden="1" customHeight="1" x14ac:dyDescent="0.35">
      <c r="A4318" s="122" t="str">
        <f>'SOW Units'!B357</f>
        <v>18-25.</v>
      </c>
      <c r="B4318" s="542" t="str">
        <f>IF('SOW Units'!C357="","",'SOW Units'!C357)</f>
        <v>MPE System - Medium - Short Term ≤ 6 mos.</v>
      </c>
      <c r="C4318" s="543"/>
      <c r="D4318" s="57" t="str">
        <f>IF('SOW Units'!E357="","",'SOW Units'!E357)</f>
        <v>Per Month</v>
      </c>
      <c r="E4318" s="82">
        <f>'SOW Units'!Q357</f>
        <v>0</v>
      </c>
      <c r="F4318" s="34">
        <f>'SOW Units'!G357</f>
        <v>6039.6</v>
      </c>
      <c r="G4318" s="244">
        <f t="shared" si="978"/>
        <v>0</v>
      </c>
      <c r="H4318" s="85">
        <v>0</v>
      </c>
      <c r="I4318" s="360">
        <f t="shared" si="979"/>
        <v>0</v>
      </c>
      <c r="J4318" s="89">
        <v>0</v>
      </c>
      <c r="K4318" s="244">
        <f t="shared" si="980"/>
        <v>0</v>
      </c>
      <c r="L4318" s="93">
        <f t="shared" si="981"/>
        <v>0</v>
      </c>
      <c r="M4318" s="375">
        <f t="shared" si="982"/>
        <v>0</v>
      </c>
      <c r="N4318" s="225" t="b">
        <f t="shared" si="983"/>
        <v>0</v>
      </c>
      <c r="O4318" s="45"/>
      <c r="P4318" s="45"/>
      <c r="Q4318" s="45"/>
      <c r="R4318" s="45"/>
    </row>
    <row r="4319" spans="1:18" s="8" customFormat="1" ht="16.5" hidden="1" customHeight="1" x14ac:dyDescent="0.35">
      <c r="A4319" s="122" t="str">
        <f>'SOW Units'!B358</f>
        <v>18-26.</v>
      </c>
      <c r="B4319" s="542" t="str">
        <f>IF('SOW Units'!C358="","",'SOW Units'!C358)</f>
        <v>MPE System - Medium - Long Term &gt; 6 mos.</v>
      </c>
      <c r="C4319" s="543"/>
      <c r="D4319" s="57" t="str">
        <f>IF('SOW Units'!E358="","",'SOW Units'!E358)</f>
        <v>Per Month</v>
      </c>
      <c r="E4319" s="82">
        <f>'SOW Units'!Q358</f>
        <v>0</v>
      </c>
      <c r="F4319" s="34">
        <f>'SOW Units'!G358</f>
        <v>4035.15</v>
      </c>
      <c r="G4319" s="244">
        <f t="shared" si="978"/>
        <v>0</v>
      </c>
      <c r="H4319" s="85">
        <v>0</v>
      </c>
      <c r="I4319" s="360">
        <f t="shared" si="979"/>
        <v>0</v>
      </c>
      <c r="J4319" s="89">
        <v>0</v>
      </c>
      <c r="K4319" s="244">
        <f t="shared" si="980"/>
        <v>0</v>
      </c>
      <c r="L4319" s="93">
        <f t="shared" si="981"/>
        <v>0</v>
      </c>
      <c r="M4319" s="375">
        <f t="shared" si="982"/>
        <v>0</v>
      </c>
      <c r="N4319" s="225" t="b">
        <f t="shared" si="983"/>
        <v>0</v>
      </c>
      <c r="O4319" s="36"/>
      <c r="P4319" s="36"/>
      <c r="Q4319" s="36"/>
      <c r="R4319" s="36"/>
    </row>
    <row r="4320" spans="1:18" s="8" customFormat="1" ht="16.5" hidden="1" customHeight="1" x14ac:dyDescent="0.35">
      <c r="A4320" s="122" t="str">
        <f>'SOW Units'!B359</f>
        <v>18-27.</v>
      </c>
      <c r="B4320" s="542" t="str">
        <f>IF('SOW Units'!C359="","",'SOW Units'!C359)</f>
        <v>MPE System - Large - Short Term ≤ 6 mos.</v>
      </c>
      <c r="C4320" s="543"/>
      <c r="D4320" s="57" t="str">
        <f>IF('SOW Units'!E359="","",'SOW Units'!E359)</f>
        <v>Per Month</v>
      </c>
      <c r="E4320" s="82">
        <f>'SOW Units'!Q359</f>
        <v>0</v>
      </c>
      <c r="F4320" s="34">
        <f>'SOW Units'!G359</f>
        <v>6830.25</v>
      </c>
      <c r="G4320" s="244">
        <f t="shared" si="978"/>
        <v>0</v>
      </c>
      <c r="H4320" s="85">
        <v>0</v>
      </c>
      <c r="I4320" s="360">
        <f t="shared" si="979"/>
        <v>0</v>
      </c>
      <c r="J4320" s="89">
        <v>0</v>
      </c>
      <c r="K4320" s="244">
        <f t="shared" si="980"/>
        <v>0</v>
      </c>
      <c r="L4320" s="93">
        <f t="shared" si="981"/>
        <v>0</v>
      </c>
      <c r="M4320" s="375">
        <f t="shared" si="982"/>
        <v>0</v>
      </c>
      <c r="N4320" s="225" t="b">
        <f t="shared" si="983"/>
        <v>0</v>
      </c>
      <c r="O4320" s="36"/>
      <c r="P4320" s="36"/>
      <c r="Q4320" s="36"/>
      <c r="R4320" s="36"/>
    </row>
    <row r="4321" spans="1:18" s="8" customFormat="1" ht="16.5" hidden="1" customHeight="1" x14ac:dyDescent="0.35">
      <c r="A4321" s="122" t="str">
        <f>'SOW Units'!B360</f>
        <v>18-28.</v>
      </c>
      <c r="B4321" s="542" t="str">
        <f>IF('SOW Units'!C360="","",'SOW Units'!C360)</f>
        <v>MPE System - Large - Long Term &gt; 6 mos.</v>
      </c>
      <c r="C4321" s="543"/>
      <c r="D4321" s="57" t="str">
        <f>IF('SOW Units'!E360="","",'SOW Units'!E360)</f>
        <v>Per Month</v>
      </c>
      <c r="E4321" s="82">
        <f>'SOW Units'!Q360</f>
        <v>0</v>
      </c>
      <c r="F4321" s="34">
        <f>'SOW Units'!G360</f>
        <v>5181.75</v>
      </c>
      <c r="G4321" s="244">
        <f t="shared" si="978"/>
        <v>0</v>
      </c>
      <c r="H4321" s="85">
        <v>0</v>
      </c>
      <c r="I4321" s="360">
        <f t="shared" si="979"/>
        <v>0</v>
      </c>
      <c r="J4321" s="89">
        <v>0</v>
      </c>
      <c r="K4321" s="244">
        <f t="shared" si="980"/>
        <v>0</v>
      </c>
      <c r="L4321" s="93">
        <f t="shared" si="981"/>
        <v>0</v>
      </c>
      <c r="M4321" s="375">
        <f t="shared" si="982"/>
        <v>0</v>
      </c>
      <c r="N4321" s="225" t="b">
        <f t="shared" si="983"/>
        <v>0</v>
      </c>
      <c r="O4321" s="36"/>
      <c r="P4321" s="36"/>
      <c r="Q4321" s="36"/>
      <c r="R4321" s="36"/>
    </row>
    <row r="4322" spans="1:18" s="8" customFormat="1" ht="16.5" hidden="1" customHeight="1" x14ac:dyDescent="0.35">
      <c r="A4322" s="122" t="str">
        <f>'SOW Units'!B361</f>
        <v>18-29.</v>
      </c>
      <c r="B4322" s="542" t="str">
        <f>IF('SOW Units'!C361="","",'SOW Units'!C361)</f>
        <v>Groundwater Treatment - Add On - Small - Short Term ≤ 6 mos.</v>
      </c>
      <c r="C4322" s="543"/>
      <c r="D4322" s="57" t="str">
        <f>IF('SOW Units'!E361="","",'SOW Units'!E361)</f>
        <v>Per Month</v>
      </c>
      <c r="E4322" s="82">
        <f>'SOW Units'!Q361</f>
        <v>0</v>
      </c>
      <c r="F4322" s="34">
        <f>'SOW Units'!G361</f>
        <v>619.32000000000005</v>
      </c>
      <c r="G4322" s="244">
        <f t="shared" si="978"/>
        <v>0</v>
      </c>
      <c r="H4322" s="85">
        <v>0</v>
      </c>
      <c r="I4322" s="360">
        <f t="shared" si="979"/>
        <v>0</v>
      </c>
      <c r="J4322" s="89">
        <v>0</v>
      </c>
      <c r="K4322" s="244">
        <f t="shared" si="980"/>
        <v>0</v>
      </c>
      <c r="L4322" s="93">
        <f t="shared" si="981"/>
        <v>0</v>
      </c>
      <c r="M4322" s="375">
        <f t="shared" si="982"/>
        <v>0</v>
      </c>
      <c r="N4322" s="225" t="b">
        <f t="shared" si="983"/>
        <v>0</v>
      </c>
      <c r="O4322" s="36"/>
      <c r="P4322" s="36"/>
      <c r="Q4322" s="36"/>
      <c r="R4322" s="36"/>
    </row>
    <row r="4323" spans="1:18" s="8" customFormat="1" ht="16.5" hidden="1" customHeight="1" x14ac:dyDescent="0.35">
      <c r="A4323" s="122" t="str">
        <f>'SOW Units'!B362</f>
        <v>18-30.</v>
      </c>
      <c r="B4323" s="542" t="str">
        <f>IF('SOW Units'!C362="","",'SOW Units'!C362)</f>
        <v>Groundwater Treatment - Add On - Medium - Short Term ≤ 6 mos.</v>
      </c>
      <c r="C4323" s="543"/>
      <c r="D4323" s="57" t="str">
        <f>IF('SOW Units'!E362="","",'SOW Units'!E362)</f>
        <v>Per Month</v>
      </c>
      <c r="E4323" s="82">
        <f>'SOW Units'!Q362</f>
        <v>0</v>
      </c>
      <c r="F4323" s="34">
        <f>'SOW Units'!G362</f>
        <v>1007.12</v>
      </c>
      <c r="G4323" s="244">
        <f t="shared" si="978"/>
        <v>0</v>
      </c>
      <c r="H4323" s="85">
        <v>0</v>
      </c>
      <c r="I4323" s="360">
        <f t="shared" si="979"/>
        <v>0</v>
      </c>
      <c r="J4323" s="89">
        <v>0</v>
      </c>
      <c r="K4323" s="244">
        <f t="shared" si="980"/>
        <v>0</v>
      </c>
      <c r="L4323" s="93">
        <f t="shared" si="981"/>
        <v>0</v>
      </c>
      <c r="M4323" s="375">
        <f t="shared" si="982"/>
        <v>0</v>
      </c>
      <c r="N4323" s="225" t="b">
        <f t="shared" si="983"/>
        <v>0</v>
      </c>
      <c r="O4323" s="36"/>
      <c r="P4323" s="36"/>
      <c r="Q4323" s="36"/>
      <c r="R4323" s="36"/>
    </row>
    <row r="4324" spans="1:18" s="8" customFormat="1" ht="16.5" hidden="1" customHeight="1" x14ac:dyDescent="0.35">
      <c r="A4324" s="122" t="str">
        <f>'SOW Units'!B363</f>
        <v>18-31.</v>
      </c>
      <c r="B4324" s="542" t="str">
        <f>IF('SOW Units'!C363="","",'SOW Units'!C363)</f>
        <v>Groundwater Treatment - Add On - Large - Short Term ≤ 6 mos.</v>
      </c>
      <c r="C4324" s="543"/>
      <c r="D4324" s="57" t="str">
        <f>IF('SOW Units'!E363="","",'SOW Units'!E363)</f>
        <v>Per Month</v>
      </c>
      <c r="E4324" s="82">
        <f>'SOW Units'!Q363</f>
        <v>0</v>
      </c>
      <c r="F4324" s="34">
        <f>'SOW Units'!G363</f>
        <v>2025.83</v>
      </c>
      <c r="G4324" s="244">
        <f t="shared" si="978"/>
        <v>0</v>
      </c>
      <c r="H4324" s="85">
        <v>0</v>
      </c>
      <c r="I4324" s="360">
        <f t="shared" si="979"/>
        <v>0</v>
      </c>
      <c r="J4324" s="89">
        <v>0</v>
      </c>
      <c r="K4324" s="244">
        <f t="shared" si="980"/>
        <v>0</v>
      </c>
      <c r="L4324" s="93">
        <f t="shared" si="981"/>
        <v>0</v>
      </c>
      <c r="M4324" s="375">
        <f t="shared" si="982"/>
        <v>0</v>
      </c>
      <c r="N4324" s="225" t="b">
        <f t="shared" si="983"/>
        <v>0</v>
      </c>
      <c r="O4324" s="36"/>
      <c r="P4324" s="36"/>
      <c r="Q4324" s="36"/>
      <c r="R4324" s="36"/>
    </row>
    <row r="4325" spans="1:18" s="8" customFormat="1" ht="16.5" hidden="1" customHeight="1" x14ac:dyDescent="0.35">
      <c r="A4325" s="122" t="str">
        <f>'SOW Units'!B364</f>
        <v>18-32.</v>
      </c>
      <c r="B4325" s="542" t="str">
        <f>IF('SOW Units'!C364="","",'SOW Units'!C364)</f>
        <v>Groundwater Treatment - Add On - Small - Long Term &gt; 6 mos.</v>
      </c>
      <c r="C4325" s="543"/>
      <c r="D4325" s="57" t="str">
        <f>IF('SOW Units'!E364="","",'SOW Units'!E364)</f>
        <v>Per Month</v>
      </c>
      <c r="E4325" s="82">
        <f>'SOW Units'!Q364</f>
        <v>0</v>
      </c>
      <c r="F4325" s="34">
        <f>'SOW Units'!G364</f>
        <v>324.13</v>
      </c>
      <c r="G4325" s="244">
        <f t="shared" si="978"/>
        <v>0</v>
      </c>
      <c r="H4325" s="85">
        <v>0</v>
      </c>
      <c r="I4325" s="360">
        <f t="shared" si="979"/>
        <v>0</v>
      </c>
      <c r="J4325" s="89">
        <v>0</v>
      </c>
      <c r="K4325" s="244">
        <f t="shared" si="980"/>
        <v>0</v>
      </c>
      <c r="L4325" s="93">
        <f t="shared" si="981"/>
        <v>0</v>
      </c>
      <c r="M4325" s="375">
        <f t="shared" si="982"/>
        <v>0</v>
      </c>
      <c r="N4325" s="225" t="b">
        <f t="shared" si="983"/>
        <v>0</v>
      </c>
      <c r="O4325" s="36"/>
      <c r="P4325" s="36"/>
      <c r="Q4325" s="36"/>
      <c r="R4325" s="36"/>
    </row>
    <row r="4326" spans="1:18" s="8" customFormat="1" ht="16.5" hidden="1" customHeight="1" x14ac:dyDescent="0.35">
      <c r="A4326" s="122" t="str">
        <f>'SOW Units'!B365</f>
        <v>18-33.</v>
      </c>
      <c r="B4326" s="542" t="str">
        <f>IF('SOW Units'!C365="","",'SOW Units'!C365)</f>
        <v>Groundwater Treatment - Add On - Medium - Long Term &gt; 6 mos.</v>
      </c>
      <c r="C4326" s="543"/>
      <c r="D4326" s="57" t="str">
        <f>IF('SOW Units'!E365="","",'SOW Units'!E365)</f>
        <v>Per Month</v>
      </c>
      <c r="E4326" s="82">
        <f>'SOW Units'!Q365</f>
        <v>0</v>
      </c>
      <c r="F4326" s="34">
        <f>'SOW Units'!G365</f>
        <v>619.32000000000005</v>
      </c>
      <c r="G4326" s="244">
        <f t="shared" si="978"/>
        <v>0</v>
      </c>
      <c r="H4326" s="85">
        <v>0</v>
      </c>
      <c r="I4326" s="360">
        <f t="shared" si="979"/>
        <v>0</v>
      </c>
      <c r="J4326" s="89">
        <v>0</v>
      </c>
      <c r="K4326" s="244">
        <f t="shared" si="980"/>
        <v>0</v>
      </c>
      <c r="L4326" s="93">
        <f t="shared" si="981"/>
        <v>0</v>
      </c>
      <c r="M4326" s="375">
        <f t="shared" si="982"/>
        <v>0</v>
      </c>
      <c r="N4326" s="225" t="b">
        <f t="shared" si="983"/>
        <v>0</v>
      </c>
      <c r="O4326" s="36"/>
      <c r="P4326" s="36"/>
      <c r="Q4326" s="36"/>
      <c r="R4326" s="36"/>
    </row>
    <row r="4327" spans="1:18" s="8" customFormat="1" ht="16.5" hidden="1" customHeight="1" x14ac:dyDescent="0.35">
      <c r="A4327" s="122" t="str">
        <f>'SOW Units'!B366</f>
        <v>18-34.</v>
      </c>
      <c r="B4327" s="542" t="str">
        <f>IF('SOW Units'!C366="","",'SOW Units'!C366)</f>
        <v>Groundwater Treatment - Add On - Large - Long Term &gt; 6 mos.</v>
      </c>
      <c r="C4327" s="543"/>
      <c r="D4327" s="57" t="str">
        <f>IF('SOW Units'!E366="","",'SOW Units'!E366)</f>
        <v>Per Month</v>
      </c>
      <c r="E4327" s="82">
        <f>'SOW Units'!Q366</f>
        <v>0</v>
      </c>
      <c r="F4327" s="34">
        <f>'SOW Units'!G366</f>
        <v>1238.6500000000001</v>
      </c>
      <c r="G4327" s="244">
        <f t="shared" si="978"/>
        <v>0</v>
      </c>
      <c r="H4327" s="85">
        <v>0</v>
      </c>
      <c r="I4327" s="360">
        <f t="shared" si="979"/>
        <v>0</v>
      </c>
      <c r="J4327" s="89">
        <v>0</v>
      </c>
      <c r="K4327" s="244">
        <f t="shared" si="980"/>
        <v>0</v>
      </c>
      <c r="L4327" s="93">
        <f t="shared" si="981"/>
        <v>0</v>
      </c>
      <c r="M4327" s="375">
        <f t="shared" si="982"/>
        <v>0</v>
      </c>
      <c r="N4327" s="225" t="b">
        <f t="shared" si="983"/>
        <v>0</v>
      </c>
      <c r="O4327" s="36"/>
      <c r="P4327" s="36"/>
      <c r="Q4327" s="36"/>
      <c r="R4327" s="36"/>
    </row>
    <row r="4328" spans="1:18" s="8" customFormat="1" ht="16.5" hidden="1" customHeight="1" x14ac:dyDescent="0.35">
      <c r="A4328" s="122" t="str">
        <f>'SOW Units'!B367</f>
        <v>18-35.</v>
      </c>
      <c r="B4328" s="542" t="str">
        <f>IF('SOW Units'!C367="","",'SOW Units'!C367)</f>
        <v>Carbon Off Gas Treatment - Add On - Small - Short Term ≤ 6 mos.</v>
      </c>
      <c r="C4328" s="543"/>
      <c r="D4328" s="57" t="str">
        <f>IF('SOW Units'!E367="","",'SOW Units'!E367)</f>
        <v>Per Month</v>
      </c>
      <c r="E4328" s="82">
        <f>'SOW Units'!Q367</f>
        <v>0</v>
      </c>
      <c r="F4328" s="34">
        <f>'SOW Units'!G367</f>
        <v>648.27</v>
      </c>
      <c r="G4328" s="244">
        <f t="shared" si="978"/>
        <v>0</v>
      </c>
      <c r="H4328" s="85">
        <v>0</v>
      </c>
      <c r="I4328" s="360">
        <f t="shared" si="979"/>
        <v>0</v>
      </c>
      <c r="J4328" s="89">
        <v>0</v>
      </c>
      <c r="K4328" s="244">
        <f t="shared" si="980"/>
        <v>0</v>
      </c>
      <c r="L4328" s="93">
        <f t="shared" si="981"/>
        <v>0</v>
      </c>
      <c r="M4328" s="375">
        <f t="shared" si="982"/>
        <v>0</v>
      </c>
      <c r="N4328" s="225" t="b">
        <f t="shared" si="983"/>
        <v>0</v>
      </c>
      <c r="O4328" s="36"/>
      <c r="P4328" s="36"/>
      <c r="Q4328" s="36"/>
      <c r="R4328" s="36"/>
    </row>
    <row r="4329" spans="1:18" s="8" customFormat="1" ht="16.5" hidden="1" customHeight="1" x14ac:dyDescent="0.35">
      <c r="A4329" s="122" t="str">
        <f>'SOW Units'!B368</f>
        <v>18-36.</v>
      </c>
      <c r="B4329" s="542" t="str">
        <f>IF('SOW Units'!C368="","",'SOW Units'!C368)</f>
        <v>Carbon Off Gas Treatment - Add On - Medium - Short Term ≤ 6 mos.</v>
      </c>
      <c r="C4329" s="543"/>
      <c r="D4329" s="57" t="str">
        <f>IF('SOW Units'!E368="","",'SOW Units'!E368)</f>
        <v>Per Month</v>
      </c>
      <c r="E4329" s="82">
        <f>'SOW Units'!Q368</f>
        <v>0</v>
      </c>
      <c r="F4329" s="34">
        <f>'SOW Units'!G368</f>
        <v>648.27</v>
      </c>
      <c r="G4329" s="244">
        <f t="shared" si="978"/>
        <v>0</v>
      </c>
      <c r="H4329" s="85">
        <v>0</v>
      </c>
      <c r="I4329" s="360">
        <f t="shared" si="979"/>
        <v>0</v>
      </c>
      <c r="J4329" s="89">
        <v>0</v>
      </c>
      <c r="K4329" s="244">
        <f t="shared" si="980"/>
        <v>0</v>
      </c>
      <c r="L4329" s="93">
        <f t="shared" si="981"/>
        <v>0</v>
      </c>
      <c r="M4329" s="375">
        <f t="shared" si="982"/>
        <v>0</v>
      </c>
      <c r="N4329" s="225" t="b">
        <f t="shared" si="983"/>
        <v>0</v>
      </c>
      <c r="O4329" s="36"/>
      <c r="P4329" s="36"/>
      <c r="Q4329" s="36"/>
      <c r="R4329" s="36"/>
    </row>
    <row r="4330" spans="1:18" s="9" customFormat="1" ht="16.5" hidden="1" customHeight="1" x14ac:dyDescent="0.35">
      <c r="A4330" s="122" t="str">
        <f>'SOW Units'!B369</f>
        <v>18-37.</v>
      </c>
      <c r="B4330" s="542" t="str">
        <f>IF('SOW Units'!C369="","",'SOW Units'!C369)</f>
        <v>Carbon Off Gas Treatment - Add On - Large - Short Term ≤ 6 mos.</v>
      </c>
      <c r="C4330" s="543"/>
      <c r="D4330" s="57" t="str">
        <f>IF('SOW Units'!E369="","",'SOW Units'!E369)</f>
        <v>Per Month</v>
      </c>
      <c r="E4330" s="82">
        <f>'SOW Units'!Q369</f>
        <v>0</v>
      </c>
      <c r="F4330" s="34">
        <f>'SOW Units'!G369</f>
        <v>1670</v>
      </c>
      <c r="G4330" s="244">
        <f t="shared" si="978"/>
        <v>0</v>
      </c>
      <c r="H4330" s="85">
        <v>0</v>
      </c>
      <c r="I4330" s="360">
        <f t="shared" si="979"/>
        <v>0</v>
      </c>
      <c r="J4330" s="89">
        <v>0</v>
      </c>
      <c r="K4330" s="244">
        <f t="shared" si="980"/>
        <v>0</v>
      </c>
      <c r="L4330" s="93">
        <f t="shared" si="981"/>
        <v>0</v>
      </c>
      <c r="M4330" s="375">
        <f t="shared" si="982"/>
        <v>0</v>
      </c>
      <c r="N4330" s="225" t="b">
        <f t="shared" si="983"/>
        <v>0</v>
      </c>
      <c r="O4330" s="45"/>
      <c r="P4330" s="45"/>
      <c r="Q4330" s="45"/>
      <c r="R4330" s="45"/>
    </row>
    <row r="4331" spans="1:18" s="8" customFormat="1" ht="16.5" hidden="1" customHeight="1" x14ac:dyDescent="0.35">
      <c r="A4331" s="122" t="str">
        <f>'SOW Units'!B370</f>
        <v>18-38.</v>
      </c>
      <c r="B4331" s="542" t="str">
        <f>IF('SOW Units'!C370="","",'SOW Units'!C370)</f>
        <v>Carbon Off Gas Treatment - Add On - Small- Long Term &gt; 6 mos.</v>
      </c>
      <c r="C4331" s="543"/>
      <c r="D4331" s="57" t="str">
        <f>IF('SOW Units'!E370="","",'SOW Units'!E370)</f>
        <v>Per Month</v>
      </c>
      <c r="E4331" s="82">
        <f>'SOW Units'!Q370</f>
        <v>0</v>
      </c>
      <c r="F4331" s="34">
        <f>'SOW Units'!G370</f>
        <v>315</v>
      </c>
      <c r="G4331" s="244">
        <f t="shared" si="978"/>
        <v>0</v>
      </c>
      <c r="H4331" s="85">
        <v>0</v>
      </c>
      <c r="I4331" s="360">
        <f t="shared" si="979"/>
        <v>0</v>
      </c>
      <c r="J4331" s="89">
        <v>0</v>
      </c>
      <c r="K4331" s="244">
        <f t="shared" si="980"/>
        <v>0</v>
      </c>
      <c r="L4331" s="93">
        <f t="shared" si="981"/>
        <v>0</v>
      </c>
      <c r="M4331" s="375">
        <f t="shared" si="982"/>
        <v>0</v>
      </c>
      <c r="N4331" s="225" t="b">
        <f t="shared" si="983"/>
        <v>0</v>
      </c>
      <c r="O4331" s="36"/>
      <c r="P4331" s="36"/>
      <c r="Q4331" s="36"/>
      <c r="R4331" s="36"/>
    </row>
    <row r="4332" spans="1:18" s="8" customFormat="1" ht="16.5" hidden="1" customHeight="1" x14ac:dyDescent="0.35">
      <c r="A4332" s="122" t="str">
        <f>'SOW Units'!B371</f>
        <v>18-39.</v>
      </c>
      <c r="B4332" s="542" t="str">
        <f>IF('SOW Units'!C371="","",'SOW Units'!C371)</f>
        <v>Carbon Off Gas Treatment - Add On - Medium - Long Term &gt; 6 mos.</v>
      </c>
      <c r="C4332" s="543"/>
      <c r="D4332" s="57" t="str">
        <f>IF('SOW Units'!E371="","",'SOW Units'!E371)</f>
        <v>Per Month</v>
      </c>
      <c r="E4332" s="82">
        <f>'SOW Units'!Q371</f>
        <v>0</v>
      </c>
      <c r="F4332" s="34">
        <f>'SOW Units'!G371</f>
        <v>315</v>
      </c>
      <c r="G4332" s="244">
        <f t="shared" si="978"/>
        <v>0</v>
      </c>
      <c r="H4332" s="85">
        <v>0</v>
      </c>
      <c r="I4332" s="360">
        <f t="shared" si="979"/>
        <v>0</v>
      </c>
      <c r="J4332" s="89">
        <v>0</v>
      </c>
      <c r="K4332" s="244">
        <f t="shared" si="980"/>
        <v>0</v>
      </c>
      <c r="L4332" s="93">
        <f t="shared" si="981"/>
        <v>0</v>
      </c>
      <c r="M4332" s="375">
        <f t="shared" si="982"/>
        <v>0</v>
      </c>
      <c r="N4332" s="225" t="b">
        <f t="shared" si="983"/>
        <v>0</v>
      </c>
      <c r="O4332" s="36"/>
      <c r="P4332" s="36"/>
      <c r="Q4332" s="36"/>
      <c r="R4332" s="36"/>
    </row>
    <row r="4333" spans="1:18" s="8" customFormat="1" ht="16.5" hidden="1" customHeight="1" x14ac:dyDescent="0.35">
      <c r="A4333" s="122" t="str">
        <f>'SOW Units'!B372</f>
        <v>18-40.</v>
      </c>
      <c r="B4333" s="542" t="str">
        <f>IF('SOW Units'!C372="","",'SOW Units'!C372)</f>
        <v xml:space="preserve">Carbon Off Gas Treatment - Add On - Large - Long Term &gt; 6 mos. </v>
      </c>
      <c r="C4333" s="543"/>
      <c r="D4333" s="57" t="str">
        <f>IF('SOW Units'!E372="","",'SOW Units'!E372)</f>
        <v>Per Month</v>
      </c>
      <c r="E4333" s="82">
        <f>'SOW Units'!Q372</f>
        <v>0</v>
      </c>
      <c r="F4333" s="34">
        <f>'SOW Units'!G372</f>
        <v>420</v>
      </c>
      <c r="G4333" s="244">
        <f t="shared" si="978"/>
        <v>0</v>
      </c>
      <c r="H4333" s="85">
        <v>0</v>
      </c>
      <c r="I4333" s="360">
        <f t="shared" si="979"/>
        <v>0</v>
      </c>
      <c r="J4333" s="89">
        <v>0</v>
      </c>
      <c r="K4333" s="244">
        <f t="shared" si="980"/>
        <v>0</v>
      </c>
      <c r="L4333" s="93">
        <f t="shared" si="981"/>
        <v>0</v>
      </c>
      <c r="M4333" s="375">
        <f t="shared" si="982"/>
        <v>0</v>
      </c>
      <c r="N4333" s="225" t="b">
        <f t="shared" si="983"/>
        <v>0</v>
      </c>
      <c r="O4333" s="36"/>
      <c r="P4333" s="36"/>
      <c r="Q4333" s="36"/>
      <c r="R4333" s="36"/>
    </row>
    <row r="4334" spans="1:18" s="8" customFormat="1" ht="16.5" hidden="1" customHeight="1" x14ac:dyDescent="0.35">
      <c r="A4334" s="122" t="str">
        <f>'SOW Units'!B373</f>
        <v>18-41.</v>
      </c>
      <c r="B4334" s="542" t="str">
        <f>IF('SOW Units'!C373="","",'SOW Units'!C373)</f>
        <v>Thermox/Catox Off Gas Treatment - Add On - Small - Short Term ≤ 6 mos.</v>
      </c>
      <c r="C4334" s="543"/>
      <c r="D4334" s="57" t="str">
        <f>IF('SOW Units'!E373="","",'SOW Units'!E373)</f>
        <v>Per Month</v>
      </c>
      <c r="E4334" s="82">
        <f>'SOW Units'!Q373</f>
        <v>0</v>
      </c>
      <c r="F4334" s="34">
        <f>'SOW Units'!G373</f>
        <v>2730</v>
      </c>
      <c r="G4334" s="244">
        <f t="shared" si="978"/>
        <v>0</v>
      </c>
      <c r="H4334" s="85">
        <v>0</v>
      </c>
      <c r="I4334" s="360">
        <f t="shared" si="979"/>
        <v>0</v>
      </c>
      <c r="J4334" s="89">
        <v>0</v>
      </c>
      <c r="K4334" s="244">
        <f t="shared" si="980"/>
        <v>0</v>
      </c>
      <c r="L4334" s="93">
        <f t="shared" si="981"/>
        <v>0</v>
      </c>
      <c r="M4334" s="375">
        <f t="shared" si="982"/>
        <v>0</v>
      </c>
      <c r="N4334" s="225" t="b">
        <f t="shared" si="983"/>
        <v>0</v>
      </c>
      <c r="O4334" s="36"/>
      <c r="P4334" s="36"/>
      <c r="Q4334" s="36"/>
      <c r="R4334" s="36"/>
    </row>
    <row r="4335" spans="1:18" s="8" customFormat="1" ht="16.5" hidden="1" customHeight="1" x14ac:dyDescent="0.35">
      <c r="A4335" s="122" t="str">
        <f>'SOW Units'!B374</f>
        <v>18-42.</v>
      </c>
      <c r="B4335" s="542" t="str">
        <f>IF('SOW Units'!C374="","",'SOW Units'!C374)</f>
        <v>Thermox/Catox Off Gas Treatment - Add On - Medium - Short Term ≤ 6 mos.</v>
      </c>
      <c r="C4335" s="543"/>
      <c r="D4335" s="57" t="str">
        <f>IF('SOW Units'!E374="","",'SOW Units'!E374)</f>
        <v>Per Month</v>
      </c>
      <c r="E4335" s="82">
        <f>'SOW Units'!Q374</f>
        <v>0</v>
      </c>
      <c r="F4335" s="34">
        <f>'SOW Units'!G374</f>
        <v>2940</v>
      </c>
      <c r="G4335" s="244">
        <f t="shared" si="978"/>
        <v>0</v>
      </c>
      <c r="H4335" s="85">
        <v>0</v>
      </c>
      <c r="I4335" s="360">
        <f t="shared" si="979"/>
        <v>0</v>
      </c>
      <c r="J4335" s="89">
        <v>0</v>
      </c>
      <c r="K4335" s="244">
        <f t="shared" si="980"/>
        <v>0</v>
      </c>
      <c r="L4335" s="93">
        <f t="shared" si="981"/>
        <v>0</v>
      </c>
      <c r="M4335" s="375">
        <f t="shared" si="982"/>
        <v>0</v>
      </c>
      <c r="N4335" s="225" t="b">
        <f t="shared" si="983"/>
        <v>0</v>
      </c>
      <c r="O4335" s="36"/>
      <c r="P4335" s="36"/>
      <c r="Q4335" s="36"/>
      <c r="R4335" s="36"/>
    </row>
    <row r="4336" spans="1:18" s="8" customFormat="1" ht="16.5" hidden="1" customHeight="1" x14ac:dyDescent="0.35">
      <c r="A4336" s="122" t="str">
        <f>'SOW Units'!B375</f>
        <v>18-43.</v>
      </c>
      <c r="B4336" s="542" t="str">
        <f>IF('SOW Units'!C375="","",'SOW Units'!C375)</f>
        <v>Thermox/Catox Off Gas Treatment - Add On - Large - Short Term ≤ 6 mos.</v>
      </c>
      <c r="C4336" s="543"/>
      <c r="D4336" s="57" t="str">
        <f>IF('SOW Units'!E375="","",'SOW Units'!E375)</f>
        <v>Per Month</v>
      </c>
      <c r="E4336" s="82">
        <f>'SOW Units'!Q375</f>
        <v>0</v>
      </c>
      <c r="F4336" s="34">
        <f>'SOW Units'!G375</f>
        <v>4200</v>
      </c>
      <c r="G4336" s="244">
        <f t="shared" si="978"/>
        <v>0</v>
      </c>
      <c r="H4336" s="85">
        <v>0</v>
      </c>
      <c r="I4336" s="360">
        <f t="shared" si="979"/>
        <v>0</v>
      </c>
      <c r="J4336" s="89">
        <v>0</v>
      </c>
      <c r="K4336" s="244">
        <f t="shared" si="980"/>
        <v>0</v>
      </c>
      <c r="L4336" s="93">
        <f t="shared" si="981"/>
        <v>0</v>
      </c>
      <c r="M4336" s="375">
        <f t="shared" si="982"/>
        <v>0</v>
      </c>
      <c r="N4336" s="225" t="b">
        <f t="shared" si="983"/>
        <v>0</v>
      </c>
      <c r="O4336" s="36"/>
      <c r="P4336" s="36"/>
      <c r="Q4336" s="36"/>
      <c r="R4336" s="36"/>
    </row>
    <row r="4337" spans="1:18" s="8" customFormat="1" ht="16.5" hidden="1" customHeight="1" x14ac:dyDescent="0.35">
      <c r="A4337" s="122" t="str">
        <f>'SOW Units'!B376</f>
        <v>18-44.</v>
      </c>
      <c r="B4337" s="542" t="str">
        <f>IF('SOW Units'!C376="","",'SOW Units'!C376)</f>
        <v xml:space="preserve">Thermox/Catox Off Gas Treatment - Add On - Small - Long Term &gt; 6 mos. </v>
      </c>
      <c r="C4337" s="543"/>
      <c r="D4337" s="57" t="str">
        <f>IF('SOW Units'!E376="","",'SOW Units'!E376)</f>
        <v>Per Month</v>
      </c>
      <c r="E4337" s="82">
        <f>'SOW Units'!Q376</f>
        <v>0</v>
      </c>
      <c r="F4337" s="34">
        <f>'SOW Units'!G376</f>
        <v>3150</v>
      </c>
      <c r="G4337" s="244">
        <f t="shared" si="978"/>
        <v>0</v>
      </c>
      <c r="H4337" s="85">
        <v>0</v>
      </c>
      <c r="I4337" s="360">
        <f t="shared" si="979"/>
        <v>0</v>
      </c>
      <c r="J4337" s="89">
        <v>0</v>
      </c>
      <c r="K4337" s="244">
        <f t="shared" si="980"/>
        <v>0</v>
      </c>
      <c r="L4337" s="93">
        <f t="shared" si="981"/>
        <v>0</v>
      </c>
      <c r="M4337" s="375">
        <f t="shared" si="982"/>
        <v>0</v>
      </c>
      <c r="N4337" s="225" t="b">
        <f t="shared" si="983"/>
        <v>0</v>
      </c>
      <c r="O4337" s="36"/>
      <c r="P4337" s="36"/>
      <c r="Q4337" s="36"/>
      <c r="R4337" s="36"/>
    </row>
    <row r="4338" spans="1:18" s="8" customFormat="1" ht="16.5" hidden="1" customHeight="1" x14ac:dyDescent="0.35">
      <c r="A4338" s="122" t="str">
        <f>'SOW Units'!B377</f>
        <v>18-45.</v>
      </c>
      <c r="B4338" s="542" t="str">
        <f>IF('SOW Units'!C377="","",'SOW Units'!C377)</f>
        <v xml:space="preserve">Thermox/Catox Off Gas Treatment - Add On - Medium - Long Term &gt; 6 mos. </v>
      </c>
      <c r="C4338" s="543"/>
      <c r="D4338" s="57" t="str">
        <f>IF('SOW Units'!E377="","",'SOW Units'!E377)</f>
        <v>Per Month</v>
      </c>
      <c r="E4338" s="82">
        <f>'SOW Units'!Q377</f>
        <v>0</v>
      </c>
      <c r="F4338" s="34">
        <f>'SOW Units'!G377</f>
        <v>4200</v>
      </c>
      <c r="G4338" s="244">
        <f t="shared" si="978"/>
        <v>0</v>
      </c>
      <c r="H4338" s="85">
        <v>0</v>
      </c>
      <c r="I4338" s="360">
        <f t="shared" si="979"/>
        <v>0</v>
      </c>
      <c r="J4338" s="89">
        <v>0</v>
      </c>
      <c r="K4338" s="244">
        <f t="shared" si="980"/>
        <v>0</v>
      </c>
      <c r="L4338" s="93">
        <f t="shared" si="981"/>
        <v>0</v>
      </c>
      <c r="M4338" s="375">
        <f t="shared" si="982"/>
        <v>0</v>
      </c>
      <c r="N4338" s="225" t="b">
        <f t="shared" si="983"/>
        <v>0</v>
      </c>
      <c r="O4338" s="36"/>
      <c r="P4338" s="36"/>
      <c r="Q4338" s="36"/>
      <c r="R4338" s="36"/>
    </row>
    <row r="4339" spans="1:18" s="8" customFormat="1" ht="16.5" hidden="1" customHeight="1" x14ac:dyDescent="0.35">
      <c r="A4339" s="122" t="str">
        <f>'SOW Units'!B378</f>
        <v>18-46.</v>
      </c>
      <c r="B4339" s="542" t="str">
        <f>IF('SOW Units'!C378="","",'SOW Units'!C378)</f>
        <v xml:space="preserve">Thermox/Catox Off Gas Treatment - Add On - Large - Long Term &gt; 6 mos. </v>
      </c>
      <c r="C4339" s="543"/>
      <c r="D4339" s="57" t="str">
        <f>IF('SOW Units'!E378="","",'SOW Units'!E378)</f>
        <v>Per Month</v>
      </c>
      <c r="E4339" s="82">
        <f>'SOW Units'!Q378</f>
        <v>0</v>
      </c>
      <c r="F4339" s="34">
        <f>'SOW Units'!G378</f>
        <v>4830</v>
      </c>
      <c r="G4339" s="244">
        <f t="shared" si="978"/>
        <v>0</v>
      </c>
      <c r="H4339" s="85">
        <v>0</v>
      </c>
      <c r="I4339" s="360">
        <f t="shared" si="979"/>
        <v>0</v>
      </c>
      <c r="J4339" s="89">
        <v>0</v>
      </c>
      <c r="K4339" s="244">
        <f t="shared" si="980"/>
        <v>0</v>
      </c>
      <c r="L4339" s="93">
        <f t="shared" si="981"/>
        <v>0</v>
      </c>
      <c r="M4339" s="375">
        <f t="shared" si="982"/>
        <v>0</v>
      </c>
      <c r="N4339" s="225" t="b">
        <f t="shared" si="983"/>
        <v>0</v>
      </c>
      <c r="O4339" s="36"/>
      <c r="P4339" s="36"/>
      <c r="Q4339" s="36"/>
      <c r="R4339" s="36"/>
    </row>
    <row r="4340" spans="1:18" s="8" customFormat="1" ht="16.5" hidden="1" customHeight="1" x14ac:dyDescent="0.35">
      <c r="A4340" s="122" t="str">
        <f>'SOW Units'!B379</f>
        <v>18-47.</v>
      </c>
      <c r="B4340" s="542" t="str">
        <f>IF('SOW Units'!C379="","",'SOW Units'!C379)</f>
        <v>Soil Vapor Extraction (SVE) System - Small - Short Term ≤ 6 Months</v>
      </c>
      <c r="C4340" s="543"/>
      <c r="D4340" s="57" t="str">
        <f>IF('SOW Units'!E379="","",'SOW Units'!E379)</f>
        <v>Per Month</v>
      </c>
      <c r="E4340" s="82">
        <f>'SOW Units'!Q379</f>
        <v>0</v>
      </c>
      <c r="F4340" s="34">
        <f>'SOW Units'!G379</f>
        <v>3056.13</v>
      </c>
      <c r="G4340" s="244">
        <f t="shared" si="978"/>
        <v>0</v>
      </c>
      <c r="H4340" s="85">
        <v>0</v>
      </c>
      <c r="I4340" s="360">
        <f t="shared" si="979"/>
        <v>0</v>
      </c>
      <c r="J4340" s="89">
        <v>0</v>
      </c>
      <c r="K4340" s="244">
        <f t="shared" si="980"/>
        <v>0</v>
      </c>
      <c r="L4340" s="93">
        <f t="shared" si="981"/>
        <v>0</v>
      </c>
      <c r="M4340" s="375">
        <f t="shared" si="982"/>
        <v>0</v>
      </c>
      <c r="N4340" s="225" t="b">
        <f t="shared" si="983"/>
        <v>0</v>
      </c>
      <c r="O4340" s="36"/>
      <c r="P4340" s="36"/>
      <c r="Q4340" s="36"/>
      <c r="R4340" s="36"/>
    </row>
    <row r="4341" spans="1:18" s="8" customFormat="1" ht="16.5" hidden="1" customHeight="1" x14ac:dyDescent="0.35">
      <c r="A4341" s="122" t="str">
        <f>'SOW Units'!B380</f>
        <v>18.48.</v>
      </c>
      <c r="B4341" s="542" t="str">
        <f>IF('SOW Units'!C380="","",'SOW Units'!C380)</f>
        <v>Soil Vapor Extraction (SVE) System - Small - Long Term &gt; 6 Months</v>
      </c>
      <c r="C4341" s="543"/>
      <c r="D4341" s="57" t="str">
        <f>IF('SOW Units'!E380="","",'SOW Units'!E380)</f>
        <v>Per Month</v>
      </c>
      <c r="E4341" s="82">
        <f>'SOW Units'!Q380</f>
        <v>0</v>
      </c>
      <c r="F4341" s="34">
        <f>'SOW Units'!G380</f>
        <v>2928.78</v>
      </c>
      <c r="G4341" s="244">
        <f t="shared" si="978"/>
        <v>0</v>
      </c>
      <c r="H4341" s="85">
        <v>0</v>
      </c>
      <c r="I4341" s="360">
        <f t="shared" si="979"/>
        <v>0</v>
      </c>
      <c r="J4341" s="89">
        <v>0</v>
      </c>
      <c r="K4341" s="244">
        <f t="shared" si="980"/>
        <v>0</v>
      </c>
      <c r="L4341" s="93">
        <f t="shared" si="981"/>
        <v>0</v>
      </c>
      <c r="M4341" s="375">
        <f t="shared" si="982"/>
        <v>0</v>
      </c>
      <c r="N4341" s="225" t="b">
        <f t="shared" si="983"/>
        <v>0</v>
      </c>
      <c r="O4341" s="36"/>
      <c r="P4341" s="36"/>
      <c r="Q4341" s="36"/>
      <c r="R4341" s="36"/>
    </row>
    <row r="4342" spans="1:18" s="8" customFormat="1" ht="16.5" hidden="1" customHeight="1" x14ac:dyDescent="0.35">
      <c r="A4342" s="122" t="str">
        <f>'SOW Units'!B381</f>
        <v>18-49.</v>
      </c>
      <c r="B4342" s="542" t="str">
        <f>IF('SOW Units'!C381="","",'SOW Units'!C381)</f>
        <v>Soil Vapor Extraction (SVE) System - Medium - Short Term ≤ 6 Months</v>
      </c>
      <c r="C4342" s="543"/>
      <c r="D4342" s="57" t="str">
        <f>IF('SOW Units'!E381="","",'SOW Units'!E381)</f>
        <v>Per Month</v>
      </c>
      <c r="E4342" s="82">
        <f>'SOW Units'!Q381</f>
        <v>0</v>
      </c>
      <c r="F4342" s="34">
        <f>'SOW Units'!G381</f>
        <v>3565.48</v>
      </c>
      <c r="G4342" s="244">
        <f t="shared" si="978"/>
        <v>0</v>
      </c>
      <c r="H4342" s="85">
        <v>0</v>
      </c>
      <c r="I4342" s="360">
        <f t="shared" si="979"/>
        <v>0</v>
      </c>
      <c r="J4342" s="89">
        <v>0</v>
      </c>
      <c r="K4342" s="244">
        <f t="shared" si="980"/>
        <v>0</v>
      </c>
      <c r="L4342" s="93">
        <f t="shared" si="981"/>
        <v>0</v>
      </c>
      <c r="M4342" s="375">
        <f t="shared" si="982"/>
        <v>0</v>
      </c>
      <c r="N4342" s="225" t="b">
        <f t="shared" si="983"/>
        <v>0</v>
      </c>
      <c r="O4342" s="36"/>
      <c r="P4342" s="36"/>
      <c r="Q4342" s="36"/>
      <c r="R4342" s="36"/>
    </row>
    <row r="4343" spans="1:18" s="8" customFormat="1" ht="16.5" hidden="1" customHeight="1" x14ac:dyDescent="0.35">
      <c r="A4343" s="122" t="str">
        <f>'SOW Units'!B382</f>
        <v>18-50.</v>
      </c>
      <c r="B4343" s="542" t="str">
        <f>IF('SOW Units'!C382="","",'SOW Units'!C382)</f>
        <v>Soil Vapor Extraction (SVE) System - Medium - Long Term &gt; 6 Months</v>
      </c>
      <c r="C4343" s="543"/>
      <c r="D4343" s="57" t="str">
        <f>IF('SOW Units'!E382="","",'SOW Units'!E382)</f>
        <v>Per Month</v>
      </c>
      <c r="E4343" s="82">
        <f>'SOW Units'!Q382</f>
        <v>0</v>
      </c>
      <c r="F4343" s="34">
        <f>'SOW Units'!G382</f>
        <v>3438.14</v>
      </c>
      <c r="G4343" s="244">
        <f t="shared" si="978"/>
        <v>0</v>
      </c>
      <c r="H4343" s="85">
        <v>0</v>
      </c>
      <c r="I4343" s="360">
        <f t="shared" si="979"/>
        <v>0</v>
      </c>
      <c r="J4343" s="89">
        <v>0</v>
      </c>
      <c r="K4343" s="244">
        <f t="shared" si="980"/>
        <v>0</v>
      </c>
      <c r="L4343" s="93">
        <f t="shared" si="981"/>
        <v>0</v>
      </c>
      <c r="M4343" s="375">
        <f t="shared" si="982"/>
        <v>0</v>
      </c>
      <c r="N4343" s="225" t="b">
        <f t="shared" si="983"/>
        <v>0</v>
      </c>
      <c r="O4343" s="36"/>
      <c r="P4343" s="36"/>
      <c r="Q4343" s="36"/>
      <c r="R4343" s="36"/>
    </row>
    <row r="4344" spans="1:18" s="8" customFormat="1" ht="16.5" hidden="1" customHeight="1" x14ac:dyDescent="0.35">
      <c r="A4344" s="122" t="str">
        <f>'SOW Units'!B383</f>
        <v>18-51.</v>
      </c>
      <c r="B4344" s="542" t="str">
        <f>IF('SOW Units'!C383="","",'SOW Units'!C383)</f>
        <v>Soil Vapor Extraction (SVE) System - Large - Short Term ≤ 6 Months</v>
      </c>
      <c r="C4344" s="543"/>
      <c r="D4344" s="57" t="str">
        <f>IF('SOW Units'!E383="","",'SOW Units'!E383)</f>
        <v>Per Month</v>
      </c>
      <c r="E4344" s="82">
        <f>'SOW Units'!Q383</f>
        <v>0</v>
      </c>
      <c r="F4344" s="34">
        <f>'SOW Units'!G383</f>
        <v>7137.9</v>
      </c>
      <c r="G4344" s="244">
        <f t="shared" si="978"/>
        <v>0</v>
      </c>
      <c r="H4344" s="85">
        <v>0</v>
      </c>
      <c r="I4344" s="360">
        <f t="shared" si="979"/>
        <v>0</v>
      </c>
      <c r="J4344" s="89">
        <v>0</v>
      </c>
      <c r="K4344" s="244">
        <f t="shared" si="980"/>
        <v>0</v>
      </c>
      <c r="L4344" s="93">
        <f t="shared" si="981"/>
        <v>0</v>
      </c>
      <c r="M4344" s="375">
        <f t="shared" si="982"/>
        <v>0</v>
      </c>
      <c r="N4344" s="225" t="b">
        <f t="shared" si="983"/>
        <v>0</v>
      </c>
      <c r="O4344" s="36"/>
      <c r="P4344" s="36"/>
      <c r="Q4344" s="36"/>
      <c r="R4344" s="36"/>
    </row>
    <row r="4345" spans="1:18" s="8" customFormat="1" ht="16.5" hidden="1" customHeight="1" x14ac:dyDescent="0.35">
      <c r="A4345" s="122" t="str">
        <f>'SOW Units'!B384</f>
        <v>18-52.</v>
      </c>
      <c r="B4345" s="542" t="str">
        <f>IF('SOW Units'!C384="","",'SOW Units'!C384)</f>
        <v>Soil Vapor Extraction (SVE) System - Large - Long Term &gt; 6 Months</v>
      </c>
      <c r="C4345" s="543"/>
      <c r="D4345" s="57" t="str">
        <f>IF('SOW Units'!E384="","",'SOW Units'!E384)</f>
        <v>Per Month</v>
      </c>
      <c r="E4345" s="82">
        <f>'SOW Units'!Q384</f>
        <v>0</v>
      </c>
      <c r="F4345" s="34">
        <f>'SOW Units'!G384</f>
        <v>6600</v>
      </c>
      <c r="G4345" s="244">
        <f t="shared" si="978"/>
        <v>0</v>
      </c>
      <c r="H4345" s="85">
        <v>0</v>
      </c>
      <c r="I4345" s="360">
        <f t="shared" si="979"/>
        <v>0</v>
      </c>
      <c r="J4345" s="89">
        <v>0</v>
      </c>
      <c r="K4345" s="244">
        <f t="shared" si="980"/>
        <v>0</v>
      </c>
      <c r="L4345" s="93">
        <f t="shared" si="981"/>
        <v>0</v>
      </c>
      <c r="M4345" s="375">
        <f t="shared" si="982"/>
        <v>0</v>
      </c>
      <c r="N4345" s="225" t="b">
        <f t="shared" si="983"/>
        <v>0</v>
      </c>
      <c r="O4345" s="36"/>
      <c r="P4345" s="36"/>
      <c r="Q4345" s="36"/>
      <c r="R4345" s="36"/>
    </row>
    <row r="4346" spans="1:18" s="8" customFormat="1" ht="16.5" hidden="1" customHeight="1" x14ac:dyDescent="0.35">
      <c r="A4346" s="122" t="str">
        <f>'SOW Units'!B385</f>
        <v>18-53.</v>
      </c>
      <c r="B4346" s="542" t="str">
        <f>IF('SOW Units'!C385="","",'SOW Units'!C385)</f>
        <v>Air Sparge/Multphase Extraction (AS/MPE) System - Small - Short Term ≤ 6 Months</v>
      </c>
      <c r="C4346" s="543"/>
      <c r="D4346" s="57" t="str">
        <f>IF('SOW Units'!E385="","",'SOW Units'!E385)</f>
        <v>Per Month</v>
      </c>
      <c r="E4346" s="82">
        <f>'SOW Units'!Q385</f>
        <v>0</v>
      </c>
      <c r="F4346" s="34">
        <f>'SOW Units'!G385</f>
        <v>6006</v>
      </c>
      <c r="G4346" s="244">
        <f t="shared" si="978"/>
        <v>0</v>
      </c>
      <c r="H4346" s="85">
        <v>0</v>
      </c>
      <c r="I4346" s="360">
        <f t="shared" si="979"/>
        <v>0</v>
      </c>
      <c r="J4346" s="89">
        <v>0</v>
      </c>
      <c r="K4346" s="244">
        <f t="shared" si="980"/>
        <v>0</v>
      </c>
      <c r="L4346" s="93">
        <f t="shared" si="981"/>
        <v>0</v>
      </c>
      <c r="M4346" s="375">
        <f t="shared" si="982"/>
        <v>0</v>
      </c>
      <c r="N4346" s="225" t="b">
        <f t="shared" si="983"/>
        <v>0</v>
      </c>
      <c r="O4346" s="36"/>
      <c r="P4346" s="36"/>
      <c r="Q4346" s="36"/>
      <c r="R4346" s="36"/>
    </row>
    <row r="4347" spans="1:18" s="8" customFormat="1" ht="16.5" hidden="1" customHeight="1" x14ac:dyDescent="0.35">
      <c r="A4347" s="122" t="str">
        <f>'SOW Units'!B386</f>
        <v>18-54.</v>
      </c>
      <c r="B4347" s="542" t="str">
        <f>IF('SOW Units'!C386="","",'SOW Units'!C386)</f>
        <v>Air Sparge/Multphase Extraction (AS/MPE) System - Small - Long Term &gt; 6 Months</v>
      </c>
      <c r="C4347" s="543"/>
      <c r="D4347" s="57" t="str">
        <f>IF('SOW Units'!E386="","",'SOW Units'!E386)</f>
        <v>Per Month</v>
      </c>
      <c r="E4347" s="82">
        <f>'SOW Units'!Q386</f>
        <v>0</v>
      </c>
      <c r="F4347" s="34">
        <f>'SOW Units'!G386</f>
        <v>5544</v>
      </c>
      <c r="G4347" s="244">
        <f t="shared" si="978"/>
        <v>0</v>
      </c>
      <c r="H4347" s="85">
        <v>0</v>
      </c>
      <c r="I4347" s="360">
        <f t="shared" si="979"/>
        <v>0</v>
      </c>
      <c r="J4347" s="89">
        <v>0</v>
      </c>
      <c r="K4347" s="244">
        <f t="shared" si="980"/>
        <v>0</v>
      </c>
      <c r="L4347" s="93">
        <f t="shared" si="981"/>
        <v>0</v>
      </c>
      <c r="M4347" s="375">
        <f t="shared" si="982"/>
        <v>0</v>
      </c>
      <c r="N4347" s="225" t="b">
        <f t="shared" si="983"/>
        <v>0</v>
      </c>
      <c r="O4347" s="36"/>
      <c r="P4347" s="36"/>
      <c r="Q4347" s="36"/>
      <c r="R4347" s="36"/>
    </row>
    <row r="4348" spans="1:18" s="8" customFormat="1" ht="16.5" hidden="1" customHeight="1" x14ac:dyDescent="0.35">
      <c r="A4348" s="122" t="str">
        <f>'SOW Units'!B387</f>
        <v>18-55.</v>
      </c>
      <c r="B4348" s="542" t="str">
        <f>IF('SOW Units'!C387="","",'SOW Units'!C387)</f>
        <v>Air Sparge/Multphase Extraction (AS/MPE) System - Medium - Short Term ≤ 6 Months</v>
      </c>
      <c r="C4348" s="543"/>
      <c r="D4348" s="57" t="str">
        <f>IF('SOW Units'!E387="","",'SOW Units'!E387)</f>
        <v>Per Month</v>
      </c>
      <c r="E4348" s="82">
        <f>'SOW Units'!Q387</f>
        <v>0</v>
      </c>
      <c r="F4348" s="34">
        <f>'SOW Units'!G387</f>
        <v>7161</v>
      </c>
      <c r="G4348" s="244">
        <f t="shared" si="978"/>
        <v>0</v>
      </c>
      <c r="H4348" s="85">
        <v>0</v>
      </c>
      <c r="I4348" s="360">
        <f t="shared" si="979"/>
        <v>0</v>
      </c>
      <c r="J4348" s="89">
        <v>0</v>
      </c>
      <c r="K4348" s="244">
        <f t="shared" si="980"/>
        <v>0</v>
      </c>
      <c r="L4348" s="93">
        <f t="shared" si="981"/>
        <v>0</v>
      </c>
      <c r="M4348" s="375">
        <f t="shared" si="982"/>
        <v>0</v>
      </c>
      <c r="N4348" s="225" t="b">
        <f t="shared" si="983"/>
        <v>0</v>
      </c>
      <c r="O4348" s="36"/>
      <c r="P4348" s="36"/>
      <c r="Q4348" s="36"/>
      <c r="R4348" s="36"/>
    </row>
    <row r="4349" spans="1:18" s="8" customFormat="1" ht="16.5" hidden="1" customHeight="1" x14ac:dyDescent="0.35">
      <c r="A4349" s="122" t="str">
        <f>'SOW Units'!B388</f>
        <v>18-56.</v>
      </c>
      <c r="B4349" s="542" t="str">
        <f>IF('SOW Units'!C388="","",'SOW Units'!C388)</f>
        <v>Air Sparge/Multphase Extraction (AS/MPE) System - Medium - Long Term &gt; 6 Months</v>
      </c>
      <c r="C4349" s="543"/>
      <c r="D4349" s="57" t="str">
        <f>IF('SOW Units'!E388="","",'SOW Units'!E388)</f>
        <v>Per Month</v>
      </c>
      <c r="E4349" s="82">
        <f>'SOW Units'!Q388</f>
        <v>0</v>
      </c>
      <c r="F4349" s="34">
        <f>'SOW Units'!G388</f>
        <v>6814.5</v>
      </c>
      <c r="G4349" s="244">
        <f t="shared" si="978"/>
        <v>0</v>
      </c>
      <c r="H4349" s="85">
        <v>0</v>
      </c>
      <c r="I4349" s="360">
        <f t="shared" si="979"/>
        <v>0</v>
      </c>
      <c r="J4349" s="89">
        <v>0</v>
      </c>
      <c r="K4349" s="244">
        <f t="shared" si="980"/>
        <v>0</v>
      </c>
      <c r="L4349" s="93">
        <f t="shared" si="981"/>
        <v>0</v>
      </c>
      <c r="M4349" s="375">
        <f t="shared" si="982"/>
        <v>0</v>
      </c>
      <c r="N4349" s="225" t="b">
        <f t="shared" si="983"/>
        <v>0</v>
      </c>
      <c r="O4349" s="36"/>
      <c r="P4349" s="36"/>
      <c r="Q4349" s="36"/>
      <c r="R4349" s="36"/>
    </row>
    <row r="4350" spans="1:18" s="8" customFormat="1" ht="16.5" hidden="1" customHeight="1" x14ac:dyDescent="0.35">
      <c r="A4350" s="122" t="str">
        <f>'SOW Units'!B389</f>
        <v>18-57.</v>
      </c>
      <c r="B4350" s="542" t="str">
        <f>IF('SOW Units'!C389="","",'SOW Units'!C389)</f>
        <v>Air Sparge/Multphase Extraction (AS/MPE) System - Large - Short Term ≤ 6 Months</v>
      </c>
      <c r="C4350" s="543"/>
      <c r="D4350" s="57" t="str">
        <f>IF('SOW Units'!E389="","",'SOW Units'!E389)</f>
        <v>Per Month</v>
      </c>
      <c r="E4350" s="82">
        <f>'SOW Units'!Q389</f>
        <v>0</v>
      </c>
      <c r="F4350" s="34">
        <f>'SOW Units'!G389</f>
        <v>9586.5</v>
      </c>
      <c r="G4350" s="244">
        <f t="shared" si="978"/>
        <v>0</v>
      </c>
      <c r="H4350" s="85">
        <v>0</v>
      </c>
      <c r="I4350" s="360">
        <f t="shared" si="979"/>
        <v>0</v>
      </c>
      <c r="J4350" s="89">
        <v>0</v>
      </c>
      <c r="K4350" s="244">
        <f t="shared" si="980"/>
        <v>0</v>
      </c>
      <c r="L4350" s="93">
        <f t="shared" si="981"/>
        <v>0</v>
      </c>
      <c r="M4350" s="375">
        <f t="shared" si="982"/>
        <v>0</v>
      </c>
      <c r="N4350" s="225" t="b">
        <f t="shared" si="983"/>
        <v>0</v>
      </c>
      <c r="O4350" s="36"/>
      <c r="P4350" s="36"/>
      <c r="Q4350" s="36"/>
      <c r="R4350" s="36"/>
    </row>
    <row r="4351" spans="1:18" s="8" customFormat="1" ht="16.5" hidden="1" customHeight="1" x14ac:dyDescent="0.35">
      <c r="A4351" s="122" t="str">
        <f>'SOW Units'!B390</f>
        <v>18-58.</v>
      </c>
      <c r="B4351" s="542" t="str">
        <f>IF('SOW Units'!C390="","",'SOW Units'!C390)</f>
        <v>Air Sparge/Multphase Extraction (AS/MPE) System - Large - Long Term &gt; 6 Months</v>
      </c>
      <c r="C4351" s="543"/>
      <c r="D4351" s="57" t="str">
        <f>IF('SOW Units'!E390="","",'SOW Units'!E390)</f>
        <v>Per Month</v>
      </c>
      <c r="E4351" s="82">
        <f>'SOW Units'!Q390</f>
        <v>0</v>
      </c>
      <c r="F4351" s="34">
        <f>'SOW Units'!G390</f>
        <v>9009</v>
      </c>
      <c r="G4351" s="244">
        <f t="shared" si="978"/>
        <v>0</v>
      </c>
      <c r="H4351" s="85">
        <v>0</v>
      </c>
      <c r="I4351" s="360">
        <f t="shared" si="979"/>
        <v>0</v>
      </c>
      <c r="J4351" s="89">
        <v>0</v>
      </c>
      <c r="K4351" s="244">
        <f t="shared" si="980"/>
        <v>0</v>
      </c>
      <c r="L4351" s="93">
        <f t="shared" si="981"/>
        <v>0</v>
      </c>
      <c r="M4351" s="375">
        <f t="shared" si="982"/>
        <v>0</v>
      </c>
      <c r="N4351" s="225" t="b">
        <f t="shared" si="983"/>
        <v>0</v>
      </c>
      <c r="O4351" s="36"/>
      <c r="P4351" s="36"/>
      <c r="Q4351" s="36"/>
      <c r="R4351" s="36"/>
    </row>
    <row r="4352" spans="1:18" s="8" customFormat="1" ht="17.25" hidden="1" customHeight="1" x14ac:dyDescent="0.35">
      <c r="A4352" s="253" t="str">
        <f>'SOW Units'!B391</f>
        <v>19.</v>
      </c>
      <c r="B4352" s="560" t="str">
        <f>IF('SOW Units'!C391="","",'SOW Units'!C391)</f>
        <v>REPORTS (Excluding Professional Engineering and Professional Geology Services)</v>
      </c>
      <c r="C4352" s="561"/>
      <c r="D4352" s="206" t="str">
        <f>IF('SOW Units'!E391="","",'SOW Units'!E391)</f>
        <v/>
      </c>
      <c r="E4352" s="207"/>
      <c r="F4352" s="194"/>
      <c r="G4352" s="243"/>
      <c r="H4352" s="208"/>
      <c r="I4352" s="359"/>
      <c r="J4352" s="196"/>
      <c r="K4352" s="243"/>
      <c r="L4352" s="209"/>
      <c r="M4352" s="374"/>
      <c r="N4352" s="225" t="b">
        <f t="shared" si="983"/>
        <v>0</v>
      </c>
      <c r="O4352" s="36"/>
      <c r="P4352" s="36"/>
      <c r="Q4352" s="36"/>
      <c r="R4352" s="36"/>
    </row>
    <row r="4353" spans="1:18" s="8" customFormat="1" ht="16.5" hidden="1" customHeight="1" x14ac:dyDescent="0.35">
      <c r="A4353" s="122" t="str">
        <f>'SOW Units'!B392</f>
        <v>19-1.</v>
      </c>
      <c r="B4353" s="542" t="str">
        <f>IF('SOW Units'!C392="","",'SOW Units'!C392)</f>
        <v>Soil Source Removal Report</v>
      </c>
      <c r="C4353" s="543"/>
      <c r="D4353" s="57" t="str">
        <f>IF('SOW Units'!E392="","",'SOW Units'!E392)</f>
        <v>Per Report</v>
      </c>
      <c r="E4353" s="82">
        <f>'SOW Units'!Q392</f>
        <v>0</v>
      </c>
      <c r="F4353" s="34">
        <f>'SOW Units'!G392</f>
        <v>1874.25</v>
      </c>
      <c r="G4353" s="244">
        <f t="shared" ref="G4353:G4378" si="984">$F4353*E4353</f>
        <v>0</v>
      </c>
      <c r="H4353" s="85">
        <v>0</v>
      </c>
      <c r="I4353" s="360">
        <f t="shared" ref="I4353:I4378" si="985">H4353*F4353</f>
        <v>0</v>
      </c>
      <c r="J4353" s="89">
        <v>0</v>
      </c>
      <c r="K4353" s="244">
        <f t="shared" si="980"/>
        <v>0</v>
      </c>
      <c r="L4353" s="93">
        <f t="shared" ref="L4353:L4378" si="986">E4353-H4353-J4353</f>
        <v>0</v>
      </c>
      <c r="M4353" s="375">
        <f t="shared" ref="M4353:M4378" si="987">G4353-I4353-K4353</f>
        <v>0</v>
      </c>
      <c r="N4353" s="225" t="b">
        <f t="shared" si="983"/>
        <v>0</v>
      </c>
      <c r="O4353" s="36"/>
      <c r="P4353" s="36"/>
      <c r="Q4353" s="36"/>
      <c r="R4353" s="36"/>
    </row>
    <row r="4354" spans="1:18" s="8" customFormat="1" ht="16.5" hidden="1" customHeight="1" x14ac:dyDescent="0.35">
      <c r="A4354" s="122" t="str">
        <f>'SOW Units'!B393</f>
        <v>19-3.</v>
      </c>
      <c r="B4354" s="542" t="str">
        <f>IF('SOW Units'!C393="","",'SOW Units'!C393)</f>
        <v>General Site Assessment Report</v>
      </c>
      <c r="C4354" s="543"/>
      <c r="D4354" s="57" t="str">
        <f>IF('SOW Units'!E393="","",'SOW Units'!E393)</f>
        <v>Per Report</v>
      </c>
      <c r="E4354" s="82">
        <f>'SOW Units'!Q393</f>
        <v>0</v>
      </c>
      <c r="F4354" s="34">
        <f>'SOW Units'!G393</f>
        <v>3528</v>
      </c>
      <c r="G4354" s="244">
        <f t="shared" si="984"/>
        <v>0</v>
      </c>
      <c r="H4354" s="85">
        <v>0</v>
      </c>
      <c r="I4354" s="360">
        <f t="shared" si="985"/>
        <v>0</v>
      </c>
      <c r="J4354" s="89">
        <v>0</v>
      </c>
      <c r="K4354" s="244">
        <f t="shared" si="980"/>
        <v>0</v>
      </c>
      <c r="L4354" s="93">
        <f t="shared" si="986"/>
        <v>0</v>
      </c>
      <c r="M4354" s="375">
        <f t="shared" si="987"/>
        <v>0</v>
      </c>
      <c r="N4354" s="225" t="b">
        <f t="shared" si="983"/>
        <v>0</v>
      </c>
      <c r="O4354" s="36"/>
      <c r="P4354" s="36"/>
      <c r="Q4354" s="36"/>
      <c r="R4354" s="36"/>
    </row>
    <row r="4355" spans="1:18" s="8" customFormat="1" ht="16.5" hidden="1" customHeight="1" x14ac:dyDescent="0.35">
      <c r="A4355" s="122" t="str">
        <f>'SOW Units'!B394</f>
        <v>19-4.</v>
      </c>
      <c r="B4355" s="542" t="str">
        <f>IF('SOW Units'!C394="","",'SOW Units'!C394)</f>
        <v>Supplemental Site Assessment Report</v>
      </c>
      <c r="C4355" s="543"/>
      <c r="D4355" s="57" t="str">
        <f>IF('SOW Units'!E394="","",'SOW Units'!E394)</f>
        <v>Per Report</v>
      </c>
      <c r="E4355" s="82">
        <f>'SOW Units'!Q394</f>
        <v>0</v>
      </c>
      <c r="F4355" s="34">
        <f>'SOW Units'!G394</f>
        <v>1458.6</v>
      </c>
      <c r="G4355" s="244">
        <f t="shared" si="984"/>
        <v>0</v>
      </c>
      <c r="H4355" s="85">
        <v>0</v>
      </c>
      <c r="I4355" s="360">
        <f t="shared" si="985"/>
        <v>0</v>
      </c>
      <c r="J4355" s="89">
        <v>0</v>
      </c>
      <c r="K4355" s="244">
        <f t="shared" si="980"/>
        <v>0</v>
      </c>
      <c r="L4355" s="93">
        <f t="shared" si="986"/>
        <v>0</v>
      </c>
      <c r="M4355" s="375">
        <f t="shared" si="987"/>
        <v>0</v>
      </c>
      <c r="N4355" s="225" t="b">
        <f t="shared" si="983"/>
        <v>0</v>
      </c>
      <c r="O4355" s="36"/>
      <c r="P4355" s="36"/>
      <c r="Q4355" s="36"/>
      <c r="R4355" s="36"/>
    </row>
    <row r="4356" spans="1:18" s="8" customFormat="1" ht="16.5" hidden="1" customHeight="1" x14ac:dyDescent="0.35">
      <c r="A4356" s="122" t="str">
        <f>'SOW Units'!B395</f>
        <v>19-5.</v>
      </c>
      <c r="B4356" s="542" t="str">
        <f>IF('SOW Units'!C395="","",'SOW Units'!C395)</f>
        <v>Receptor and Exposure Pathway Report</v>
      </c>
      <c r="C4356" s="543"/>
      <c r="D4356" s="57" t="str">
        <f>IF('SOW Units'!E395="","",'SOW Units'!E395)</f>
        <v>Per Report</v>
      </c>
      <c r="E4356" s="82">
        <f>'SOW Units'!Q395</f>
        <v>0</v>
      </c>
      <c r="F4356" s="34">
        <f>'SOW Units'!G395</f>
        <v>972.4</v>
      </c>
      <c r="G4356" s="244">
        <f t="shared" si="984"/>
        <v>0</v>
      </c>
      <c r="H4356" s="85">
        <v>0</v>
      </c>
      <c r="I4356" s="360">
        <f t="shared" si="985"/>
        <v>0</v>
      </c>
      <c r="J4356" s="89">
        <v>0</v>
      </c>
      <c r="K4356" s="244">
        <f t="shared" si="980"/>
        <v>0</v>
      </c>
      <c r="L4356" s="93">
        <f t="shared" si="986"/>
        <v>0</v>
      </c>
      <c r="M4356" s="375">
        <f t="shared" si="987"/>
        <v>0</v>
      </c>
      <c r="N4356" s="225" t="b">
        <f t="shared" si="983"/>
        <v>0</v>
      </c>
      <c r="O4356" s="36"/>
      <c r="P4356" s="36"/>
      <c r="Q4356" s="36"/>
      <c r="R4356" s="36"/>
    </row>
    <row r="4357" spans="1:18" s="8" customFormat="1" ht="16.5" hidden="1" customHeight="1" x14ac:dyDescent="0.35">
      <c r="A4357" s="122" t="str">
        <f>'SOW Units'!B396</f>
        <v>19-6.</v>
      </c>
      <c r="B4357" s="542" t="str">
        <f>IF('SOW Units'!C396="","",'SOW Units'!C396)</f>
        <v>Level 2 Natural Attenuation Monitoring Plan</v>
      </c>
      <c r="C4357" s="543"/>
      <c r="D4357" s="57" t="str">
        <f>IF('SOW Units'!E396="","",'SOW Units'!E396)</f>
        <v>Per Plan</v>
      </c>
      <c r="E4357" s="82">
        <f>'SOW Units'!Q396</f>
        <v>0</v>
      </c>
      <c r="F4357" s="34">
        <f>'SOW Units'!G396</f>
        <v>972.4</v>
      </c>
      <c r="G4357" s="244">
        <f t="shared" si="984"/>
        <v>0</v>
      </c>
      <c r="H4357" s="85">
        <v>0</v>
      </c>
      <c r="I4357" s="360">
        <f t="shared" si="985"/>
        <v>0</v>
      </c>
      <c r="J4357" s="89">
        <v>0</v>
      </c>
      <c r="K4357" s="244">
        <f t="shared" si="980"/>
        <v>0</v>
      </c>
      <c r="L4357" s="93">
        <f t="shared" si="986"/>
        <v>0</v>
      </c>
      <c r="M4357" s="375">
        <f t="shared" si="987"/>
        <v>0</v>
      </c>
      <c r="N4357" s="225" t="b">
        <f t="shared" si="983"/>
        <v>0</v>
      </c>
      <c r="O4357" s="36"/>
      <c r="P4357" s="36"/>
      <c r="Q4357" s="36"/>
      <c r="R4357" s="36"/>
    </row>
    <row r="4358" spans="1:18" s="8" customFormat="1" ht="16.5" hidden="1" customHeight="1" x14ac:dyDescent="0.35">
      <c r="A4358" s="122" t="str">
        <f>'SOW Units'!B397</f>
        <v>19-7.</v>
      </c>
      <c r="B4358" s="542" t="str">
        <f>IF('SOW Units'!C397="","",'SOW Units'!C397)</f>
        <v xml:space="preserve">Natural Attenuation or Post RA Monitoring Report, Quarterly or Non-Annual </v>
      </c>
      <c r="C4358" s="543"/>
      <c r="D4358" s="57" t="str">
        <f>IF('SOW Units'!E397="","",'SOW Units'!E397)</f>
        <v>Per Report</v>
      </c>
      <c r="E4358" s="82">
        <f>'SOW Units'!Q397</f>
        <v>0</v>
      </c>
      <c r="F4358" s="34">
        <f>'SOW Units'!G397</f>
        <v>632.04999999999995</v>
      </c>
      <c r="G4358" s="244">
        <f t="shared" si="984"/>
        <v>0</v>
      </c>
      <c r="H4358" s="85">
        <v>0</v>
      </c>
      <c r="I4358" s="360">
        <f t="shared" si="985"/>
        <v>0</v>
      </c>
      <c r="J4358" s="89">
        <v>0</v>
      </c>
      <c r="K4358" s="244">
        <f t="shared" ref="K4358:K4421" si="988">$F4358*J4358</f>
        <v>0</v>
      </c>
      <c r="L4358" s="93">
        <f t="shared" si="986"/>
        <v>0</v>
      </c>
      <c r="M4358" s="375">
        <f t="shared" si="987"/>
        <v>0</v>
      </c>
      <c r="N4358" s="225" t="b">
        <f t="shared" si="983"/>
        <v>0</v>
      </c>
      <c r="O4358" s="36"/>
      <c r="P4358" s="36"/>
      <c r="Q4358" s="36"/>
      <c r="R4358" s="36"/>
    </row>
    <row r="4359" spans="1:18" s="8" customFormat="1" ht="16.5" hidden="1" customHeight="1" x14ac:dyDescent="0.35">
      <c r="A4359" s="122" t="str">
        <f>'SOW Units'!B398</f>
        <v>19-8.</v>
      </c>
      <c r="B4359" s="542" t="str">
        <f>IF('SOW Units'!C398="","",'SOW Units'!C398)</f>
        <v xml:space="preserve">Natural Attenuation or Post RA Monitoring Report, Annual </v>
      </c>
      <c r="C4359" s="543"/>
      <c r="D4359" s="57" t="str">
        <f>IF('SOW Units'!E398="","",'SOW Units'!E398)</f>
        <v>Per Report</v>
      </c>
      <c r="E4359" s="82">
        <f>'SOW Units'!Q398</f>
        <v>0</v>
      </c>
      <c r="F4359" s="34">
        <f>'SOW Units'!G398</f>
        <v>1458.6</v>
      </c>
      <c r="G4359" s="244">
        <f t="shared" si="984"/>
        <v>0</v>
      </c>
      <c r="H4359" s="85">
        <v>0</v>
      </c>
      <c r="I4359" s="360">
        <f t="shared" si="985"/>
        <v>0</v>
      </c>
      <c r="J4359" s="89">
        <v>0</v>
      </c>
      <c r="K4359" s="244">
        <f t="shared" si="988"/>
        <v>0</v>
      </c>
      <c r="L4359" s="93">
        <f t="shared" si="986"/>
        <v>0</v>
      </c>
      <c r="M4359" s="375">
        <f t="shared" si="987"/>
        <v>0</v>
      </c>
      <c r="N4359" s="225" t="b">
        <f t="shared" si="983"/>
        <v>0</v>
      </c>
      <c r="O4359" s="36"/>
      <c r="P4359" s="36"/>
      <c r="Q4359" s="36"/>
      <c r="R4359" s="36"/>
    </row>
    <row r="4360" spans="1:18" s="8" customFormat="1" ht="16.5" hidden="1" customHeight="1" x14ac:dyDescent="0.35">
      <c r="A4360" s="122" t="str">
        <f>'SOW Units'!B399</f>
        <v>19-9.</v>
      </c>
      <c r="B4360" s="542" t="str">
        <f>IF('SOW Units'!C399="","",'SOW Units'!C399)</f>
        <v>Pilot Test Plan</v>
      </c>
      <c r="C4360" s="543"/>
      <c r="D4360" s="57" t="str">
        <f>IF('SOW Units'!E399="","",'SOW Units'!E399)</f>
        <v>Per Plan</v>
      </c>
      <c r="E4360" s="82">
        <f>'SOW Units'!Q399</f>
        <v>0</v>
      </c>
      <c r="F4360" s="34">
        <f>'SOW Units'!G399</f>
        <v>862.99</v>
      </c>
      <c r="G4360" s="244">
        <f t="shared" si="984"/>
        <v>0</v>
      </c>
      <c r="H4360" s="85">
        <v>0</v>
      </c>
      <c r="I4360" s="360">
        <f t="shared" si="985"/>
        <v>0</v>
      </c>
      <c r="J4360" s="89">
        <v>0</v>
      </c>
      <c r="K4360" s="244">
        <f t="shared" si="988"/>
        <v>0</v>
      </c>
      <c r="L4360" s="93">
        <f t="shared" si="986"/>
        <v>0</v>
      </c>
      <c r="M4360" s="375">
        <f t="shared" si="987"/>
        <v>0</v>
      </c>
      <c r="N4360" s="225" t="b">
        <f t="shared" si="983"/>
        <v>0</v>
      </c>
      <c r="O4360" s="36"/>
      <c r="P4360" s="36"/>
      <c r="Q4360" s="36"/>
      <c r="R4360" s="36"/>
    </row>
    <row r="4361" spans="1:18" s="8" customFormat="1" ht="16.5" hidden="1" customHeight="1" x14ac:dyDescent="0.35">
      <c r="A4361" s="122" t="str">
        <f>'SOW Units'!B400</f>
        <v>19-10.</v>
      </c>
      <c r="B4361" s="542" t="str">
        <f>IF('SOW Units'!C400="","",'SOW Units'!C400)</f>
        <v>Pilot Test Report</v>
      </c>
      <c r="C4361" s="543"/>
      <c r="D4361" s="57" t="str">
        <f>IF('SOW Units'!E400="","",'SOW Units'!E400)</f>
        <v>Per Report</v>
      </c>
      <c r="E4361" s="82">
        <f>'SOW Units'!Q400</f>
        <v>0</v>
      </c>
      <c r="F4361" s="34">
        <f>'SOW Units'!G400</f>
        <v>1519.37</v>
      </c>
      <c r="G4361" s="244">
        <f t="shared" si="984"/>
        <v>0</v>
      </c>
      <c r="H4361" s="85">
        <v>0</v>
      </c>
      <c r="I4361" s="360">
        <f t="shared" si="985"/>
        <v>0</v>
      </c>
      <c r="J4361" s="89">
        <v>0</v>
      </c>
      <c r="K4361" s="244">
        <f t="shared" si="988"/>
        <v>0</v>
      </c>
      <c r="L4361" s="93">
        <f t="shared" si="986"/>
        <v>0</v>
      </c>
      <c r="M4361" s="375">
        <f t="shared" si="987"/>
        <v>0</v>
      </c>
      <c r="N4361" s="225" t="b">
        <f t="shared" si="983"/>
        <v>0</v>
      </c>
      <c r="O4361" s="36"/>
      <c r="P4361" s="36"/>
      <c r="Q4361" s="36"/>
      <c r="R4361" s="36"/>
    </row>
    <row r="4362" spans="1:18" s="8" customFormat="1" ht="16.5" hidden="1" customHeight="1" x14ac:dyDescent="0.35">
      <c r="A4362" s="122" t="str">
        <f>'SOW Units'!B401</f>
        <v>19-11.</v>
      </c>
      <c r="B4362" s="542" t="str">
        <f>IF('SOW Units'!C401="","",'SOW Units'!C401)</f>
        <v>Level 1 Remedial Action Plan</v>
      </c>
      <c r="C4362" s="543"/>
      <c r="D4362" s="57" t="str">
        <f>IF('SOW Units'!E401="","",'SOW Units'!E401)</f>
        <v>Per Plan</v>
      </c>
      <c r="E4362" s="82">
        <f>'SOW Units'!Q401</f>
        <v>0</v>
      </c>
      <c r="F4362" s="34">
        <f>'SOW Units'!G401</f>
        <v>12276.61</v>
      </c>
      <c r="G4362" s="244">
        <f t="shared" si="984"/>
        <v>0</v>
      </c>
      <c r="H4362" s="85">
        <v>0</v>
      </c>
      <c r="I4362" s="360">
        <f t="shared" si="985"/>
        <v>0</v>
      </c>
      <c r="J4362" s="89">
        <v>0</v>
      </c>
      <c r="K4362" s="244">
        <f t="shared" si="988"/>
        <v>0</v>
      </c>
      <c r="L4362" s="93">
        <f t="shared" si="986"/>
        <v>0</v>
      </c>
      <c r="M4362" s="375">
        <f t="shared" si="987"/>
        <v>0</v>
      </c>
      <c r="N4362" s="225" t="b">
        <f t="shared" ref="N4362:N4500" si="989">IF(E4362&gt;0,TRUE,FALSE)</f>
        <v>0</v>
      </c>
      <c r="O4362" s="36"/>
      <c r="P4362" s="36"/>
      <c r="Q4362" s="36"/>
      <c r="R4362" s="36"/>
    </row>
    <row r="4363" spans="1:18" s="8" customFormat="1" ht="16.5" hidden="1" customHeight="1" x14ac:dyDescent="0.35">
      <c r="A4363" s="122" t="str">
        <f>'SOW Units'!B402</f>
        <v>19-12.</v>
      </c>
      <c r="B4363" s="542" t="str">
        <f>IF('SOW Units'!C402="","",'SOW Units'!C402)</f>
        <v>Level 2 Remedial Action Plan</v>
      </c>
      <c r="C4363" s="543"/>
      <c r="D4363" s="57" t="str">
        <f>IF('SOW Units'!E402="","",'SOW Units'!E402)</f>
        <v>Per Plan</v>
      </c>
      <c r="E4363" s="82">
        <f>'SOW Units'!Q402</f>
        <v>0</v>
      </c>
      <c r="F4363" s="34">
        <f>'SOW Units'!G402</f>
        <v>16652.43</v>
      </c>
      <c r="G4363" s="244">
        <f t="shared" si="984"/>
        <v>0</v>
      </c>
      <c r="H4363" s="85">
        <v>0</v>
      </c>
      <c r="I4363" s="360">
        <f t="shared" si="985"/>
        <v>0</v>
      </c>
      <c r="J4363" s="89">
        <v>0</v>
      </c>
      <c r="K4363" s="244">
        <f t="shared" si="988"/>
        <v>0</v>
      </c>
      <c r="L4363" s="93">
        <f t="shared" si="986"/>
        <v>0</v>
      </c>
      <c r="M4363" s="375">
        <f t="shared" si="987"/>
        <v>0</v>
      </c>
      <c r="N4363" s="225" t="b">
        <f t="shared" si="989"/>
        <v>0</v>
      </c>
      <c r="O4363" s="36"/>
      <c r="P4363" s="36"/>
      <c r="Q4363" s="36"/>
      <c r="R4363" s="36"/>
    </row>
    <row r="4364" spans="1:18" s="8" customFormat="1" ht="16.5" hidden="1" customHeight="1" x14ac:dyDescent="0.35">
      <c r="A4364" s="122" t="str">
        <f>'SOW Units'!B403</f>
        <v>19-13.</v>
      </c>
      <c r="B4364" s="542" t="str">
        <f>IF('SOW Units'!C403="","",'SOW Units'!C403)</f>
        <v>Level 1 Limited Scope Remedial Action Plan or RAP Modification Plan</v>
      </c>
      <c r="C4364" s="543"/>
      <c r="D4364" s="57" t="str">
        <f>IF('SOW Units'!E403="","",'SOW Units'!E403)</f>
        <v>Per Plan</v>
      </c>
      <c r="E4364" s="82">
        <f>'SOW Units'!Q403</f>
        <v>0</v>
      </c>
      <c r="F4364" s="34">
        <f>'SOW Units'!G403</f>
        <v>1701.7</v>
      </c>
      <c r="G4364" s="244">
        <f t="shared" si="984"/>
        <v>0</v>
      </c>
      <c r="H4364" s="85">
        <v>0</v>
      </c>
      <c r="I4364" s="360">
        <f t="shared" si="985"/>
        <v>0</v>
      </c>
      <c r="J4364" s="89">
        <v>0</v>
      </c>
      <c r="K4364" s="244">
        <f t="shared" si="988"/>
        <v>0</v>
      </c>
      <c r="L4364" s="93">
        <f t="shared" si="986"/>
        <v>0</v>
      </c>
      <c r="M4364" s="375">
        <f t="shared" si="987"/>
        <v>0</v>
      </c>
      <c r="N4364" s="225" t="b">
        <f t="shared" si="989"/>
        <v>0</v>
      </c>
      <c r="O4364" s="36"/>
      <c r="P4364" s="36"/>
      <c r="Q4364" s="36"/>
      <c r="R4364" s="36"/>
    </row>
    <row r="4365" spans="1:18" s="8" customFormat="1" ht="16.5" hidden="1" customHeight="1" x14ac:dyDescent="0.35">
      <c r="A4365" s="122" t="str">
        <f>'SOW Units'!B404</f>
        <v>19-14.</v>
      </c>
      <c r="B4365" s="542" t="str">
        <f>IF('SOW Units'!C404="","",'SOW Units'!C404)</f>
        <v>Level 2 Limited Scope Remedial Action Plan or RAP Modification Plan</v>
      </c>
      <c r="C4365" s="543"/>
      <c r="D4365" s="57" t="str">
        <f>IF('SOW Units'!E404="","",'SOW Units'!E404)</f>
        <v>Per Plan</v>
      </c>
      <c r="E4365" s="82">
        <f>'SOW Units'!Q404</f>
        <v>0</v>
      </c>
      <c r="F4365" s="34">
        <f>'SOW Units'!G404</f>
        <v>3038.76</v>
      </c>
      <c r="G4365" s="244">
        <f t="shared" si="984"/>
        <v>0</v>
      </c>
      <c r="H4365" s="85">
        <v>0</v>
      </c>
      <c r="I4365" s="360">
        <f t="shared" si="985"/>
        <v>0</v>
      </c>
      <c r="J4365" s="89">
        <v>0</v>
      </c>
      <c r="K4365" s="244">
        <f t="shared" si="988"/>
        <v>0</v>
      </c>
      <c r="L4365" s="93">
        <f t="shared" si="986"/>
        <v>0</v>
      </c>
      <c r="M4365" s="375">
        <f t="shared" si="987"/>
        <v>0</v>
      </c>
      <c r="N4365" s="225" t="b">
        <f t="shared" si="989"/>
        <v>0</v>
      </c>
      <c r="O4365" s="36"/>
      <c r="P4365" s="36"/>
      <c r="Q4365" s="36"/>
      <c r="R4365" s="36"/>
    </row>
    <row r="4366" spans="1:18" s="8" customFormat="1" ht="16.5" hidden="1" customHeight="1" x14ac:dyDescent="0.35">
      <c r="A4366" s="122" t="str">
        <f>'SOW Units'!B405</f>
        <v>19-15.</v>
      </c>
      <c r="B4366" s="542" t="str">
        <f>IF('SOW Units'!C405="","",'SOW Units'!C405)</f>
        <v>Level 3 Limited Scope Remedial Action Plan or RAP Modification Plan</v>
      </c>
      <c r="C4366" s="543"/>
      <c r="D4366" s="57" t="str">
        <f>IF('SOW Units'!E405="","",'SOW Units'!E405)</f>
        <v>Per Plan</v>
      </c>
      <c r="E4366" s="82">
        <f>'SOW Units'!Q405</f>
        <v>0</v>
      </c>
      <c r="F4366" s="34">
        <f>'SOW Units'!G405</f>
        <v>5440.83</v>
      </c>
      <c r="G4366" s="244">
        <f t="shared" si="984"/>
        <v>0</v>
      </c>
      <c r="H4366" s="85">
        <v>0</v>
      </c>
      <c r="I4366" s="360">
        <f t="shared" si="985"/>
        <v>0</v>
      </c>
      <c r="J4366" s="89">
        <v>0</v>
      </c>
      <c r="K4366" s="244">
        <f t="shared" si="988"/>
        <v>0</v>
      </c>
      <c r="L4366" s="93">
        <f t="shared" si="986"/>
        <v>0</v>
      </c>
      <c r="M4366" s="375">
        <f t="shared" si="987"/>
        <v>0</v>
      </c>
      <c r="N4366" s="225" t="b">
        <f t="shared" si="989"/>
        <v>0</v>
      </c>
      <c r="O4366" s="36"/>
      <c r="P4366" s="36"/>
      <c r="Q4366" s="36"/>
      <c r="R4366" s="36"/>
    </row>
    <row r="4367" spans="1:18" s="8" customFormat="1" ht="16.5" hidden="1" customHeight="1" x14ac:dyDescent="0.35">
      <c r="A4367" s="122" t="str">
        <f>'SOW Units'!B406</f>
        <v>19-16.</v>
      </c>
      <c r="B4367" s="542" t="str">
        <f>IF('SOW Units'!C406="","",'SOW Units'!C406)</f>
        <v>Level 4 Limited Scope Remedial Action Plan or RAP Modification Plan</v>
      </c>
      <c r="C4367" s="543"/>
      <c r="D4367" s="57" t="str">
        <f>IF('SOW Units'!E406="","",'SOW Units'!E406)</f>
        <v>Per Plan</v>
      </c>
      <c r="E4367" s="82">
        <f>'SOW Units'!Q406</f>
        <v>0</v>
      </c>
      <c r="F4367" s="34">
        <f>'SOW Units'!G406</f>
        <v>8682.18</v>
      </c>
      <c r="G4367" s="244">
        <f t="shared" si="984"/>
        <v>0</v>
      </c>
      <c r="H4367" s="85">
        <v>0</v>
      </c>
      <c r="I4367" s="360">
        <f t="shared" si="985"/>
        <v>0</v>
      </c>
      <c r="J4367" s="89">
        <v>0</v>
      </c>
      <c r="K4367" s="244">
        <f t="shared" si="988"/>
        <v>0</v>
      </c>
      <c r="L4367" s="93">
        <f t="shared" si="986"/>
        <v>0</v>
      </c>
      <c r="M4367" s="375">
        <f t="shared" si="987"/>
        <v>0</v>
      </c>
      <c r="N4367" s="225" t="b">
        <f t="shared" si="989"/>
        <v>0</v>
      </c>
      <c r="O4367" s="36"/>
      <c r="P4367" s="36"/>
      <c r="Q4367" s="36"/>
      <c r="R4367" s="36"/>
    </row>
    <row r="4368" spans="1:18" s="8" customFormat="1" ht="16.5" hidden="1" customHeight="1" x14ac:dyDescent="0.35">
      <c r="A4368" s="122" t="str">
        <f>'SOW Units'!B407</f>
        <v>19-17.</v>
      </c>
      <c r="B4368" s="542" t="str">
        <f>IF('SOW Units'!C407="","",'SOW Units'!C407)</f>
        <v>Construction Drawings and Specs Report</v>
      </c>
      <c r="C4368" s="543"/>
      <c r="D4368" s="57" t="str">
        <f>IF('SOW Units'!E407="","",'SOW Units'!E407)</f>
        <v>Per Report</v>
      </c>
      <c r="E4368" s="82">
        <f>'SOW Units'!Q407</f>
        <v>0</v>
      </c>
      <c r="F4368" s="34">
        <f>'SOW Units'!G407</f>
        <v>3889.62</v>
      </c>
      <c r="G4368" s="244">
        <f t="shared" si="984"/>
        <v>0</v>
      </c>
      <c r="H4368" s="85">
        <v>0</v>
      </c>
      <c r="I4368" s="360">
        <f t="shared" si="985"/>
        <v>0</v>
      </c>
      <c r="J4368" s="89">
        <v>0</v>
      </c>
      <c r="K4368" s="244">
        <f t="shared" si="988"/>
        <v>0</v>
      </c>
      <c r="L4368" s="93">
        <f t="shared" si="986"/>
        <v>0</v>
      </c>
      <c r="M4368" s="375">
        <f t="shared" si="987"/>
        <v>0</v>
      </c>
      <c r="N4368" s="225" t="b">
        <f t="shared" si="989"/>
        <v>0</v>
      </c>
      <c r="O4368" s="36"/>
      <c r="P4368" s="36"/>
      <c r="Q4368" s="36"/>
      <c r="R4368" s="36"/>
    </row>
    <row r="4369" spans="1:18" s="8" customFormat="1" ht="16.5" hidden="1" customHeight="1" x14ac:dyDescent="0.35">
      <c r="A4369" s="122" t="str">
        <f>'SOW Units'!B408</f>
        <v>19-18.</v>
      </c>
      <c r="B4369" s="542" t="str">
        <f>IF('SOW Units'!C408="","",'SOW Units'!C408)</f>
        <v>As-Built Drawings (P.E. Sealed red lined modifications)</v>
      </c>
      <c r="C4369" s="543"/>
      <c r="D4369" s="57" t="str">
        <f>IF('SOW Units'!E408="","",'SOW Units'!E408)</f>
        <v>Per Drawings</v>
      </c>
      <c r="E4369" s="82">
        <f>'SOW Units'!Q408</f>
        <v>0</v>
      </c>
      <c r="F4369" s="34">
        <f>'SOW Units'!G408</f>
        <v>900</v>
      </c>
      <c r="G4369" s="244">
        <f t="shared" si="984"/>
        <v>0</v>
      </c>
      <c r="H4369" s="85">
        <v>0</v>
      </c>
      <c r="I4369" s="360">
        <f t="shared" si="985"/>
        <v>0</v>
      </c>
      <c r="J4369" s="89">
        <v>0</v>
      </c>
      <c r="K4369" s="244">
        <f t="shared" si="988"/>
        <v>0</v>
      </c>
      <c r="L4369" s="93">
        <f t="shared" si="986"/>
        <v>0</v>
      </c>
      <c r="M4369" s="375">
        <f t="shared" si="987"/>
        <v>0</v>
      </c>
      <c r="N4369" s="225" t="b">
        <f t="shared" si="989"/>
        <v>0</v>
      </c>
      <c r="O4369" s="36"/>
      <c r="P4369" s="36"/>
      <c r="Q4369" s="36"/>
      <c r="R4369" s="36"/>
    </row>
    <row r="4370" spans="1:18" s="8" customFormat="1" ht="16.5" hidden="1" customHeight="1" x14ac:dyDescent="0.35">
      <c r="A4370" s="122" t="str">
        <f>'SOW Units'!B409</f>
        <v>19-19.</v>
      </c>
      <c r="B4370" s="542" t="str">
        <f>IF('SOW Units'!C409="","",'SOW Units'!C409)</f>
        <v xml:space="preserve">Remedial Action Startup Report </v>
      </c>
      <c r="C4370" s="543"/>
      <c r="D4370" s="57" t="str">
        <f>IF('SOW Units'!E409="","",'SOW Units'!E409)</f>
        <v>Per Report</v>
      </c>
      <c r="E4370" s="82">
        <f>'SOW Units'!Q409</f>
        <v>0</v>
      </c>
      <c r="F4370" s="34">
        <f>'SOW Units'!G409</f>
        <v>2535.75</v>
      </c>
      <c r="G4370" s="244">
        <f t="shared" si="984"/>
        <v>0</v>
      </c>
      <c r="H4370" s="85">
        <v>0</v>
      </c>
      <c r="I4370" s="360">
        <f t="shared" si="985"/>
        <v>0</v>
      </c>
      <c r="J4370" s="89">
        <v>0</v>
      </c>
      <c r="K4370" s="244">
        <f t="shared" si="988"/>
        <v>0</v>
      </c>
      <c r="L4370" s="93">
        <f t="shared" si="986"/>
        <v>0</v>
      </c>
      <c r="M4370" s="375">
        <f t="shared" si="987"/>
        <v>0</v>
      </c>
      <c r="N4370" s="225" t="b">
        <f t="shared" si="989"/>
        <v>0</v>
      </c>
      <c r="O4370" s="36"/>
      <c r="P4370" s="36"/>
      <c r="Q4370" s="36"/>
      <c r="R4370" s="36"/>
    </row>
    <row r="4371" spans="1:18" s="8" customFormat="1" ht="16.5" hidden="1" customHeight="1" x14ac:dyDescent="0.35">
      <c r="A4371" s="122" t="str">
        <f>'SOW Units'!B410</f>
        <v>19-20.</v>
      </c>
      <c r="B4371" s="542" t="str">
        <f>IF('SOW Units'!C410="","",'SOW Units'!C410)</f>
        <v>Letter/NPDES Report</v>
      </c>
      <c r="C4371" s="543"/>
      <c r="D4371" s="57" t="str">
        <f>IF('SOW Units'!E410="","",'SOW Units'!E410)</f>
        <v>Per Report</v>
      </c>
      <c r="E4371" s="82">
        <f>'SOW Units'!Q410</f>
        <v>0</v>
      </c>
      <c r="F4371" s="34">
        <f>'SOW Units'!G410</f>
        <v>316.02</v>
      </c>
      <c r="G4371" s="244">
        <f t="shared" si="984"/>
        <v>0</v>
      </c>
      <c r="H4371" s="85">
        <v>0</v>
      </c>
      <c r="I4371" s="360">
        <f t="shared" si="985"/>
        <v>0</v>
      </c>
      <c r="J4371" s="89">
        <v>0</v>
      </c>
      <c r="K4371" s="244">
        <f t="shared" si="988"/>
        <v>0</v>
      </c>
      <c r="L4371" s="93">
        <f t="shared" si="986"/>
        <v>0</v>
      </c>
      <c r="M4371" s="375">
        <f t="shared" si="987"/>
        <v>0</v>
      </c>
      <c r="N4371" s="225" t="b">
        <f t="shared" si="989"/>
        <v>0</v>
      </c>
      <c r="O4371" s="36"/>
      <c r="P4371" s="36"/>
      <c r="Q4371" s="36"/>
      <c r="R4371" s="36"/>
    </row>
    <row r="4372" spans="1:18" s="8" customFormat="1" ht="16.5" hidden="1" customHeight="1" x14ac:dyDescent="0.35">
      <c r="A4372" s="122" t="str">
        <f>'SOW Units'!B411</f>
        <v>19-21.</v>
      </c>
      <c r="B4372" s="542" t="str">
        <f>IF('SOW Units'!C411="","",'SOW Units'!C411)</f>
        <v xml:space="preserve">Operation &amp; Maintenance Report, Quarterly or Non-Annual </v>
      </c>
      <c r="C4372" s="543"/>
      <c r="D4372" s="57" t="str">
        <f>IF('SOW Units'!E411="","",'SOW Units'!E411)</f>
        <v>Per Report</v>
      </c>
      <c r="E4372" s="82">
        <f>'SOW Units'!Q411</f>
        <v>0</v>
      </c>
      <c r="F4372" s="34">
        <f>'SOW Units'!G411</f>
        <v>1764</v>
      </c>
      <c r="G4372" s="244">
        <f t="shared" si="984"/>
        <v>0</v>
      </c>
      <c r="H4372" s="85">
        <v>0</v>
      </c>
      <c r="I4372" s="360">
        <f t="shared" si="985"/>
        <v>0</v>
      </c>
      <c r="J4372" s="89">
        <v>0</v>
      </c>
      <c r="K4372" s="244">
        <f t="shared" si="988"/>
        <v>0</v>
      </c>
      <c r="L4372" s="93">
        <f t="shared" si="986"/>
        <v>0</v>
      </c>
      <c r="M4372" s="375">
        <f t="shared" si="987"/>
        <v>0</v>
      </c>
      <c r="N4372" s="225" t="b">
        <f t="shared" si="989"/>
        <v>0</v>
      </c>
      <c r="O4372" s="36"/>
      <c r="P4372" s="36"/>
      <c r="Q4372" s="36"/>
      <c r="R4372" s="36"/>
    </row>
    <row r="4373" spans="1:18" s="8" customFormat="1" ht="16.5" hidden="1" customHeight="1" x14ac:dyDescent="0.35">
      <c r="A4373" s="122" t="str">
        <f>'SOW Units'!B412</f>
        <v>19-22.</v>
      </c>
      <c r="B4373" s="542" t="str">
        <f>IF('SOW Units'!C412="","",'SOW Units'!C412)</f>
        <v xml:space="preserve">Operation &amp; Maintenance Annual Report </v>
      </c>
      <c r="C4373" s="543"/>
      <c r="D4373" s="57" t="str">
        <f>IF('SOW Units'!E412="","",'SOW Units'!E412)</f>
        <v>Per Report</v>
      </c>
      <c r="E4373" s="82">
        <f>'SOW Units'!Q412</f>
        <v>0</v>
      </c>
      <c r="F4373" s="34">
        <f>'SOW Units'!G412</f>
        <v>3307.5</v>
      </c>
      <c r="G4373" s="244">
        <f t="shared" si="984"/>
        <v>0</v>
      </c>
      <c r="H4373" s="85">
        <v>0</v>
      </c>
      <c r="I4373" s="360">
        <f t="shared" si="985"/>
        <v>0</v>
      </c>
      <c r="J4373" s="89">
        <v>0</v>
      </c>
      <c r="K4373" s="244">
        <f t="shared" si="988"/>
        <v>0</v>
      </c>
      <c r="L4373" s="93">
        <f t="shared" si="986"/>
        <v>0</v>
      </c>
      <c r="M4373" s="375">
        <f t="shared" si="987"/>
        <v>0</v>
      </c>
      <c r="N4373" s="225" t="b">
        <f t="shared" si="989"/>
        <v>0</v>
      </c>
      <c r="O4373" s="36"/>
      <c r="P4373" s="36"/>
      <c r="Q4373" s="36"/>
      <c r="R4373" s="36"/>
    </row>
    <row r="4374" spans="1:18" s="8" customFormat="1" ht="16.5" hidden="1" customHeight="1" x14ac:dyDescent="0.35">
      <c r="A4374" s="122" t="str">
        <f>'SOW Units'!B413</f>
        <v>19-23.</v>
      </c>
      <c r="B4374" s="542" t="str">
        <f>IF('SOW Units'!C413="","",'SOW Units'!C413)</f>
        <v>Remedial Action General Report</v>
      </c>
      <c r="C4374" s="543"/>
      <c r="D4374" s="57" t="str">
        <f>IF('SOW Units'!E413="","",'SOW Units'!E413)</f>
        <v>Per Report</v>
      </c>
      <c r="E4374" s="82">
        <f>'SOW Units'!Q413</f>
        <v>0</v>
      </c>
      <c r="F4374" s="34">
        <f>'SOW Units'!G413</f>
        <v>1215.5</v>
      </c>
      <c r="G4374" s="244">
        <f t="shared" si="984"/>
        <v>0</v>
      </c>
      <c r="H4374" s="85">
        <v>0</v>
      </c>
      <c r="I4374" s="360">
        <f t="shared" si="985"/>
        <v>0</v>
      </c>
      <c r="J4374" s="89">
        <v>0</v>
      </c>
      <c r="K4374" s="244">
        <f t="shared" si="988"/>
        <v>0</v>
      </c>
      <c r="L4374" s="93">
        <f t="shared" si="986"/>
        <v>0</v>
      </c>
      <c r="M4374" s="375">
        <f t="shared" si="987"/>
        <v>0</v>
      </c>
      <c r="N4374" s="225" t="b">
        <f t="shared" si="989"/>
        <v>0</v>
      </c>
      <c r="O4374" s="36"/>
      <c r="P4374" s="36"/>
      <c r="Q4374" s="36"/>
      <c r="R4374" s="36"/>
    </row>
    <row r="4375" spans="1:18" s="8" customFormat="1" ht="16.5" hidden="1" customHeight="1" x14ac:dyDescent="0.35">
      <c r="A4375" s="122" t="str">
        <f>'SOW Units'!B414</f>
        <v>19-24.</v>
      </c>
      <c r="B4375" s="542" t="str">
        <f>IF('SOW Units'!C414="","",'SOW Units'!C414)</f>
        <v>Remedial Action Interim Report</v>
      </c>
      <c r="C4375" s="543"/>
      <c r="D4375" s="57" t="str">
        <f>IF('SOW Units'!E414="","",'SOW Units'!E414)</f>
        <v>Per Report</v>
      </c>
      <c r="E4375" s="82">
        <f>'SOW Units'!Q414</f>
        <v>0</v>
      </c>
      <c r="F4375" s="34">
        <f>'SOW Units'!G414</f>
        <v>632.04999999999995</v>
      </c>
      <c r="G4375" s="244">
        <f t="shared" si="984"/>
        <v>0</v>
      </c>
      <c r="H4375" s="85">
        <v>0</v>
      </c>
      <c r="I4375" s="360">
        <f t="shared" si="985"/>
        <v>0</v>
      </c>
      <c r="J4375" s="89">
        <v>0</v>
      </c>
      <c r="K4375" s="244">
        <f t="shared" si="988"/>
        <v>0</v>
      </c>
      <c r="L4375" s="93">
        <f t="shared" si="986"/>
        <v>0</v>
      </c>
      <c r="M4375" s="375">
        <f t="shared" si="987"/>
        <v>0</v>
      </c>
      <c r="N4375" s="225" t="b">
        <f t="shared" si="989"/>
        <v>0</v>
      </c>
      <c r="O4375" s="36"/>
      <c r="P4375" s="36"/>
      <c r="Q4375" s="36"/>
      <c r="R4375" s="36"/>
    </row>
    <row r="4376" spans="1:18" s="8" customFormat="1" ht="16.5" hidden="1" customHeight="1" x14ac:dyDescent="0.35">
      <c r="A4376" s="122" t="str">
        <f>'SOW Units'!B415</f>
        <v>19-25.</v>
      </c>
      <c r="B4376" s="542" t="str">
        <f>IF('SOW Units'!C415="","",'SOW Units'!C415)</f>
        <v xml:space="preserve">Free Product Recovery Report </v>
      </c>
      <c r="C4376" s="543"/>
      <c r="D4376" s="57" t="str">
        <f>IF('SOW Units'!E415="","",'SOW Units'!E415)</f>
        <v>Per Report</v>
      </c>
      <c r="E4376" s="82">
        <f>'SOW Units'!Q415</f>
        <v>0</v>
      </c>
      <c r="F4376" s="34">
        <f>'SOW Units'!G415</f>
        <v>468.56</v>
      </c>
      <c r="G4376" s="244">
        <f t="shared" si="984"/>
        <v>0</v>
      </c>
      <c r="H4376" s="85">
        <v>0</v>
      </c>
      <c r="I4376" s="360">
        <f t="shared" si="985"/>
        <v>0</v>
      </c>
      <c r="J4376" s="89">
        <v>0</v>
      </c>
      <c r="K4376" s="244">
        <f t="shared" si="988"/>
        <v>0</v>
      </c>
      <c r="L4376" s="93">
        <f t="shared" si="986"/>
        <v>0</v>
      </c>
      <c r="M4376" s="375">
        <f t="shared" si="987"/>
        <v>0</v>
      </c>
      <c r="N4376" s="225" t="b">
        <f t="shared" si="989"/>
        <v>0</v>
      </c>
      <c r="O4376" s="36"/>
      <c r="P4376" s="36"/>
      <c r="Q4376" s="36"/>
      <c r="R4376" s="36"/>
    </row>
    <row r="4377" spans="1:18" s="8" customFormat="1" ht="16.5" hidden="1" customHeight="1" x14ac:dyDescent="0.35">
      <c r="A4377" s="122" t="str">
        <f>'SOW Units'!B416</f>
        <v>19-26.</v>
      </c>
      <c r="B4377" s="542" t="str">
        <f>IF('SOW Units'!C416="","",'SOW Units'!C416)</f>
        <v xml:space="preserve">Well Abandonment/Site Restoration Report </v>
      </c>
      <c r="C4377" s="543"/>
      <c r="D4377" s="57" t="str">
        <f>IF('SOW Units'!E416="","",'SOW Units'!E416)</f>
        <v>Per Report</v>
      </c>
      <c r="E4377" s="82">
        <f>'SOW Units'!Q416</f>
        <v>0</v>
      </c>
      <c r="F4377" s="34">
        <f>'SOW Units'!G416</f>
        <v>273.48</v>
      </c>
      <c r="G4377" s="244">
        <f t="shared" si="984"/>
        <v>0</v>
      </c>
      <c r="H4377" s="85">
        <v>0</v>
      </c>
      <c r="I4377" s="360">
        <f t="shared" si="985"/>
        <v>0</v>
      </c>
      <c r="J4377" s="89">
        <v>0</v>
      </c>
      <c r="K4377" s="244">
        <f t="shared" si="988"/>
        <v>0</v>
      </c>
      <c r="L4377" s="93">
        <f t="shared" si="986"/>
        <v>0</v>
      </c>
      <c r="M4377" s="375">
        <f t="shared" si="987"/>
        <v>0</v>
      </c>
      <c r="N4377" s="225" t="b">
        <f t="shared" si="989"/>
        <v>0</v>
      </c>
      <c r="O4377" s="36"/>
      <c r="P4377" s="36"/>
      <c r="Q4377" s="36"/>
      <c r="R4377" s="36"/>
    </row>
    <row r="4378" spans="1:18" s="8" customFormat="1" ht="16.5" hidden="1" customHeight="1" x14ac:dyDescent="0.35">
      <c r="A4378" s="122" t="str">
        <f>'SOW Units'!B417</f>
        <v>19-27.</v>
      </c>
      <c r="B4378" s="542" t="str">
        <f>IF('SOW Units'!C417="","",'SOW Units'!C417)</f>
        <v>Interim Assessment Report</v>
      </c>
      <c r="C4378" s="543"/>
      <c r="D4378" s="57" t="str">
        <f>IF('SOW Units'!E417="","",'SOW Units'!E417)</f>
        <v>Per Report</v>
      </c>
      <c r="E4378" s="82">
        <f>'SOW Units'!Q417</f>
        <v>0</v>
      </c>
      <c r="F4378" s="34">
        <f>'SOW Units'!G417</f>
        <v>632.04999999999995</v>
      </c>
      <c r="G4378" s="244">
        <f t="shared" si="984"/>
        <v>0</v>
      </c>
      <c r="H4378" s="85">
        <v>0</v>
      </c>
      <c r="I4378" s="360">
        <f t="shared" si="985"/>
        <v>0</v>
      </c>
      <c r="J4378" s="89">
        <v>0</v>
      </c>
      <c r="K4378" s="244">
        <f t="shared" si="988"/>
        <v>0</v>
      </c>
      <c r="L4378" s="93">
        <f t="shared" si="986"/>
        <v>0</v>
      </c>
      <c r="M4378" s="375">
        <f t="shared" si="987"/>
        <v>0</v>
      </c>
      <c r="N4378" s="225" t="b">
        <f t="shared" si="989"/>
        <v>0</v>
      </c>
      <c r="O4378" s="36"/>
      <c r="P4378" s="36"/>
      <c r="Q4378" s="36"/>
      <c r="R4378" s="36"/>
    </row>
    <row r="4379" spans="1:18" s="8" customFormat="1" ht="17.25" hidden="1" customHeight="1" x14ac:dyDescent="0.35">
      <c r="A4379" s="253" t="str">
        <f>'SOW Units'!B418</f>
        <v>20.</v>
      </c>
      <c r="B4379" s="560" t="str">
        <f>IF('SOW Units'!C418="","",'SOW Units'!C418)</f>
        <v>PERSONNEL (Excluding Professional Engineer and Professional Geologist)</v>
      </c>
      <c r="C4379" s="561"/>
      <c r="D4379" s="206" t="str">
        <f>IF('SOW Units'!E418="","",'SOW Units'!E418)</f>
        <v/>
      </c>
      <c r="E4379" s="207"/>
      <c r="F4379" s="194"/>
      <c r="G4379" s="243"/>
      <c r="H4379" s="208"/>
      <c r="I4379" s="359"/>
      <c r="J4379" s="196"/>
      <c r="K4379" s="243"/>
      <c r="L4379" s="209"/>
      <c r="M4379" s="374"/>
      <c r="N4379" s="225" t="b">
        <f t="shared" si="989"/>
        <v>0</v>
      </c>
      <c r="O4379" s="36"/>
      <c r="P4379" s="36"/>
      <c r="Q4379" s="36"/>
      <c r="R4379" s="36"/>
    </row>
    <row r="4380" spans="1:18" s="8" customFormat="1" ht="16.5" hidden="1" customHeight="1" x14ac:dyDescent="0.35">
      <c r="A4380" s="122" t="str">
        <f>'SOW Units'!B419</f>
        <v>20-1.</v>
      </c>
      <c r="B4380" s="542" t="str">
        <f>IF('SOW Units'!C419="","",'SOW Units'!C419)</f>
        <v>Program Manager (Key)</v>
      </c>
      <c r="C4380" s="543"/>
      <c r="D4380" s="57" t="str">
        <f>IF('SOW Units'!E419="","",'SOW Units'!E419)</f>
        <v>Per Hour</v>
      </c>
      <c r="E4380" s="82">
        <f>'SOW Units'!Q419</f>
        <v>0</v>
      </c>
      <c r="F4380" s="34">
        <f>'SOW Units'!G419</f>
        <v>121.27</v>
      </c>
      <c r="G4380" s="244">
        <f t="shared" ref="G4380:G4390" si="990">$F4380*E4380</f>
        <v>0</v>
      </c>
      <c r="H4380" s="85">
        <v>0</v>
      </c>
      <c r="I4380" s="360">
        <f t="shared" ref="I4380:I4390" si="991">H4380*F4380</f>
        <v>0</v>
      </c>
      <c r="J4380" s="89">
        <v>0</v>
      </c>
      <c r="K4380" s="244">
        <f t="shared" si="988"/>
        <v>0</v>
      </c>
      <c r="L4380" s="93">
        <f t="shared" ref="L4380:L4390" si="992">E4380-H4380-J4380</f>
        <v>0</v>
      </c>
      <c r="M4380" s="375">
        <f t="shared" ref="M4380:M4390" si="993">G4380-I4380-K4380</f>
        <v>0</v>
      </c>
      <c r="N4380" s="225" t="b">
        <f t="shared" si="989"/>
        <v>0</v>
      </c>
      <c r="O4380" s="36"/>
      <c r="P4380" s="36"/>
      <c r="Q4380" s="36"/>
      <c r="R4380" s="36"/>
    </row>
    <row r="4381" spans="1:18" s="8" customFormat="1" ht="16.5" hidden="1" customHeight="1" x14ac:dyDescent="0.35">
      <c r="A4381" s="122" t="str">
        <f>'SOW Units'!B420</f>
        <v>20-2.</v>
      </c>
      <c r="B4381" s="542" t="str">
        <f>IF('SOW Units'!C420="","",'SOW Units'!C420)</f>
        <v>Project Manager (Key)</v>
      </c>
      <c r="C4381" s="543"/>
      <c r="D4381" s="57" t="str">
        <f>IF('SOW Units'!E420="","",'SOW Units'!E420)</f>
        <v>Per Hour</v>
      </c>
      <c r="E4381" s="82">
        <f>'SOW Units'!Q420</f>
        <v>0</v>
      </c>
      <c r="F4381" s="34">
        <f>'SOW Units'!G420</f>
        <v>110.25</v>
      </c>
      <c r="G4381" s="244">
        <f t="shared" si="990"/>
        <v>0</v>
      </c>
      <c r="H4381" s="85">
        <v>0</v>
      </c>
      <c r="I4381" s="360">
        <f t="shared" si="991"/>
        <v>0</v>
      </c>
      <c r="J4381" s="89">
        <v>0</v>
      </c>
      <c r="K4381" s="244">
        <f t="shared" si="988"/>
        <v>0</v>
      </c>
      <c r="L4381" s="93">
        <f t="shared" si="992"/>
        <v>0</v>
      </c>
      <c r="M4381" s="375">
        <f t="shared" si="993"/>
        <v>0</v>
      </c>
      <c r="N4381" s="225" t="b">
        <f t="shared" si="989"/>
        <v>0</v>
      </c>
      <c r="O4381" s="36"/>
      <c r="P4381" s="36"/>
      <c r="Q4381" s="36"/>
      <c r="R4381" s="36"/>
    </row>
    <row r="4382" spans="1:18" s="8" customFormat="1" ht="16.5" hidden="1" customHeight="1" x14ac:dyDescent="0.35">
      <c r="A4382" s="122" t="str">
        <f>'SOW Units'!B421</f>
        <v>20-3.</v>
      </c>
      <c r="B4382" s="542" t="str">
        <f>IF('SOW Units'!C421="","",'SOW Units'!C421)</f>
        <v>Engineer (Key)</v>
      </c>
      <c r="C4382" s="543"/>
      <c r="D4382" s="57" t="str">
        <f>IF('SOW Units'!E421="","",'SOW Units'!E421)</f>
        <v>Per Hour</v>
      </c>
      <c r="E4382" s="82">
        <f>'SOW Units'!Q421</f>
        <v>0</v>
      </c>
      <c r="F4382" s="34">
        <f>'SOW Units'!G421</f>
        <v>115.45</v>
      </c>
      <c r="G4382" s="244">
        <f t="shared" si="990"/>
        <v>0</v>
      </c>
      <c r="H4382" s="85">
        <v>0</v>
      </c>
      <c r="I4382" s="360">
        <f t="shared" si="991"/>
        <v>0</v>
      </c>
      <c r="J4382" s="89">
        <v>0</v>
      </c>
      <c r="K4382" s="244">
        <f t="shared" si="988"/>
        <v>0</v>
      </c>
      <c r="L4382" s="93">
        <f t="shared" si="992"/>
        <v>0</v>
      </c>
      <c r="M4382" s="375">
        <f t="shared" si="993"/>
        <v>0</v>
      </c>
      <c r="N4382" s="225" t="b">
        <f t="shared" si="989"/>
        <v>0</v>
      </c>
      <c r="O4382" s="36"/>
      <c r="P4382" s="36"/>
      <c r="Q4382" s="36"/>
      <c r="R4382" s="36"/>
    </row>
    <row r="4383" spans="1:18" s="8" customFormat="1" ht="16.5" hidden="1" customHeight="1" x14ac:dyDescent="0.35">
      <c r="A4383" s="122" t="str">
        <f>'SOW Units'!B422</f>
        <v>20-4.</v>
      </c>
      <c r="B4383" s="542" t="str">
        <f>IF('SOW Units'!C422="","",'SOW Units'!C422)</f>
        <v>Geologist/Geoscientist (Key)</v>
      </c>
      <c r="C4383" s="543"/>
      <c r="D4383" s="57" t="str">
        <f>IF('SOW Units'!E422="","",'SOW Units'!E422)</f>
        <v>Per Hour</v>
      </c>
      <c r="E4383" s="82">
        <f>'SOW Units'!Q422</f>
        <v>0</v>
      </c>
      <c r="F4383" s="34">
        <f>'SOW Units'!G422</f>
        <v>109.96</v>
      </c>
      <c r="G4383" s="244">
        <f t="shared" si="990"/>
        <v>0</v>
      </c>
      <c r="H4383" s="85">
        <v>0</v>
      </c>
      <c r="I4383" s="360">
        <f t="shared" si="991"/>
        <v>0</v>
      </c>
      <c r="J4383" s="89">
        <v>0</v>
      </c>
      <c r="K4383" s="244">
        <f t="shared" si="988"/>
        <v>0</v>
      </c>
      <c r="L4383" s="93">
        <f t="shared" si="992"/>
        <v>0</v>
      </c>
      <c r="M4383" s="375">
        <f t="shared" si="993"/>
        <v>0</v>
      </c>
      <c r="N4383" s="225" t="b">
        <f t="shared" si="989"/>
        <v>0</v>
      </c>
      <c r="O4383" s="36"/>
      <c r="P4383" s="36"/>
      <c r="Q4383" s="36"/>
      <c r="R4383" s="36"/>
    </row>
    <row r="4384" spans="1:18" s="8" customFormat="1" ht="16.5" hidden="1" customHeight="1" x14ac:dyDescent="0.35">
      <c r="A4384" s="122" t="str">
        <f>'SOW Units'!B423</f>
        <v>20-5.</v>
      </c>
      <c r="B4384" s="542" t="str">
        <f>IF('SOW Units'!C423="","",'SOW Units'!C423)</f>
        <v>Hydrogeologist/Modeler (Key)</v>
      </c>
      <c r="C4384" s="543"/>
      <c r="D4384" s="57" t="str">
        <f>IF('SOW Units'!E423="","",'SOW Units'!E423)</f>
        <v>Per Hour</v>
      </c>
      <c r="E4384" s="82">
        <f>'SOW Units'!Q423</f>
        <v>0</v>
      </c>
      <c r="F4384" s="34">
        <f>'SOW Units'!G423</f>
        <v>93.71</v>
      </c>
      <c r="G4384" s="244">
        <f t="shared" si="990"/>
        <v>0</v>
      </c>
      <c r="H4384" s="85">
        <v>0</v>
      </c>
      <c r="I4384" s="360">
        <f t="shared" si="991"/>
        <v>0</v>
      </c>
      <c r="J4384" s="89">
        <v>0</v>
      </c>
      <c r="K4384" s="244">
        <f t="shared" si="988"/>
        <v>0</v>
      </c>
      <c r="L4384" s="93">
        <f t="shared" si="992"/>
        <v>0</v>
      </c>
      <c r="M4384" s="375">
        <f t="shared" si="993"/>
        <v>0</v>
      </c>
      <c r="N4384" s="225" t="b">
        <f t="shared" si="989"/>
        <v>0</v>
      </c>
      <c r="O4384" s="36"/>
      <c r="P4384" s="36"/>
      <c r="Q4384" s="36"/>
      <c r="R4384" s="36"/>
    </row>
    <row r="4385" spans="1:18" s="8" customFormat="1" ht="16.5" hidden="1" customHeight="1" x14ac:dyDescent="0.35">
      <c r="A4385" s="122" t="str">
        <f>'SOW Units'!B424</f>
        <v>20-6.</v>
      </c>
      <c r="B4385" s="542" t="str">
        <f>IF('SOW Units'!C424="","",'SOW Units'!C424)</f>
        <v>Scientist/Technical Specialist (Key)</v>
      </c>
      <c r="C4385" s="543"/>
      <c r="D4385" s="57" t="str">
        <f>IF('SOW Units'!E424="","",'SOW Units'!E424)</f>
        <v>Per Hour</v>
      </c>
      <c r="E4385" s="82">
        <f>'SOW Units'!Q424</f>
        <v>0</v>
      </c>
      <c r="F4385" s="34">
        <f>'SOW Units'!G424</f>
        <v>92.61</v>
      </c>
      <c r="G4385" s="244">
        <f t="shared" si="990"/>
        <v>0</v>
      </c>
      <c r="H4385" s="85">
        <v>0</v>
      </c>
      <c r="I4385" s="360">
        <f t="shared" si="991"/>
        <v>0</v>
      </c>
      <c r="J4385" s="89">
        <v>0</v>
      </c>
      <c r="K4385" s="244">
        <f t="shared" si="988"/>
        <v>0</v>
      </c>
      <c r="L4385" s="93">
        <f t="shared" si="992"/>
        <v>0</v>
      </c>
      <c r="M4385" s="375">
        <f t="shared" si="993"/>
        <v>0</v>
      </c>
      <c r="N4385" s="225" t="b">
        <f t="shared" si="989"/>
        <v>0</v>
      </c>
      <c r="O4385" s="36"/>
      <c r="P4385" s="36"/>
      <c r="Q4385" s="36"/>
      <c r="R4385" s="36"/>
    </row>
    <row r="4386" spans="1:18" s="8" customFormat="1" ht="16.5" hidden="1" customHeight="1" x14ac:dyDescent="0.35">
      <c r="A4386" s="122" t="str">
        <f>'SOW Units'!B425</f>
        <v>20-7.</v>
      </c>
      <c r="B4386" s="542" t="str">
        <f>IF('SOW Units'!C425="","",'SOW Units'!C425)</f>
        <v>Assistant Scientist/Technical Specialist</v>
      </c>
      <c r="C4386" s="543"/>
      <c r="D4386" s="57" t="str">
        <f>IF('SOW Units'!E425="","",'SOW Units'!E425)</f>
        <v>Per Hour</v>
      </c>
      <c r="E4386" s="82">
        <f>'SOW Units'!Q425</f>
        <v>0</v>
      </c>
      <c r="F4386" s="34">
        <f>'SOW Units'!G425</f>
        <v>81.900000000000006</v>
      </c>
      <c r="G4386" s="244">
        <f t="shared" si="990"/>
        <v>0</v>
      </c>
      <c r="H4386" s="85">
        <v>0</v>
      </c>
      <c r="I4386" s="360">
        <f t="shared" si="991"/>
        <v>0</v>
      </c>
      <c r="J4386" s="89">
        <v>0</v>
      </c>
      <c r="K4386" s="244">
        <f t="shared" si="988"/>
        <v>0</v>
      </c>
      <c r="L4386" s="93">
        <f t="shared" si="992"/>
        <v>0</v>
      </c>
      <c r="M4386" s="375">
        <f t="shared" si="993"/>
        <v>0</v>
      </c>
      <c r="N4386" s="225" t="b">
        <f t="shared" si="989"/>
        <v>0</v>
      </c>
      <c r="O4386" s="36"/>
      <c r="P4386" s="36"/>
      <c r="Q4386" s="36"/>
      <c r="R4386" s="36"/>
    </row>
    <row r="4387" spans="1:18" s="8" customFormat="1" ht="16.5" hidden="1" customHeight="1" x14ac:dyDescent="0.35">
      <c r="A4387" s="122" t="str">
        <f>'SOW Units'!B426</f>
        <v>20-8.</v>
      </c>
      <c r="B4387" s="542" t="str">
        <f>IF('SOW Units'!C426="","",'SOW Units'!C426)</f>
        <v>Field Technician (Key)</v>
      </c>
      <c r="C4387" s="543"/>
      <c r="D4387" s="57" t="str">
        <f>IF('SOW Units'!E426="","",'SOW Units'!E426)</f>
        <v>Per Hour</v>
      </c>
      <c r="E4387" s="82">
        <f>'SOW Units'!Q426</f>
        <v>0</v>
      </c>
      <c r="F4387" s="34">
        <f>'SOW Units'!G426</f>
        <v>75</v>
      </c>
      <c r="G4387" s="244">
        <f t="shared" si="990"/>
        <v>0</v>
      </c>
      <c r="H4387" s="85">
        <v>0</v>
      </c>
      <c r="I4387" s="360">
        <f t="shared" si="991"/>
        <v>0</v>
      </c>
      <c r="J4387" s="89">
        <v>0</v>
      </c>
      <c r="K4387" s="244">
        <f t="shared" si="988"/>
        <v>0</v>
      </c>
      <c r="L4387" s="93">
        <f t="shared" si="992"/>
        <v>0</v>
      </c>
      <c r="M4387" s="375">
        <f t="shared" si="993"/>
        <v>0</v>
      </c>
      <c r="N4387" s="225" t="b">
        <f t="shared" si="989"/>
        <v>0</v>
      </c>
      <c r="O4387" s="36"/>
      <c r="P4387" s="36"/>
      <c r="Q4387" s="36"/>
      <c r="R4387" s="36"/>
    </row>
    <row r="4388" spans="1:18" s="8" customFormat="1" ht="16.5" hidden="1" customHeight="1" x14ac:dyDescent="0.35">
      <c r="A4388" s="122" t="str">
        <f>'SOW Units'!B427</f>
        <v>20-9.</v>
      </c>
      <c r="B4388" s="542" t="str">
        <f>IF('SOW Units'!C427="","",'SOW Units'!C427)</f>
        <v>Draftsperson</v>
      </c>
      <c r="C4388" s="543"/>
      <c r="D4388" s="57" t="str">
        <f>IF('SOW Units'!E427="","",'SOW Units'!E427)</f>
        <v>Per Hour</v>
      </c>
      <c r="E4388" s="82">
        <f>'SOW Units'!Q427</f>
        <v>0</v>
      </c>
      <c r="F4388" s="34">
        <f>'SOW Units'!G427</f>
        <v>66.95</v>
      </c>
      <c r="G4388" s="244">
        <f t="shared" si="990"/>
        <v>0</v>
      </c>
      <c r="H4388" s="85">
        <v>0</v>
      </c>
      <c r="I4388" s="360">
        <f t="shared" si="991"/>
        <v>0</v>
      </c>
      <c r="J4388" s="89">
        <v>0</v>
      </c>
      <c r="K4388" s="244">
        <f t="shared" si="988"/>
        <v>0</v>
      </c>
      <c r="L4388" s="93">
        <f t="shared" si="992"/>
        <v>0</v>
      </c>
      <c r="M4388" s="375">
        <f t="shared" si="993"/>
        <v>0</v>
      </c>
      <c r="N4388" s="225" t="b">
        <f t="shared" si="989"/>
        <v>0</v>
      </c>
      <c r="O4388" s="36"/>
      <c r="P4388" s="36"/>
      <c r="Q4388" s="36"/>
      <c r="R4388" s="36"/>
    </row>
    <row r="4389" spans="1:18" s="8" customFormat="1" ht="16.5" hidden="1" customHeight="1" x14ac:dyDescent="0.35">
      <c r="A4389" s="122" t="str">
        <f>'SOW Units'!B428</f>
        <v>20-10.</v>
      </c>
      <c r="B4389" s="542" t="str">
        <f>IF('SOW Units'!C428="","",'SOW Units'!C428)</f>
        <v xml:space="preserve">Administrative </v>
      </c>
      <c r="C4389" s="543"/>
      <c r="D4389" s="57" t="str">
        <f>IF('SOW Units'!E428="","",'SOW Units'!E428)</f>
        <v>Per Hour</v>
      </c>
      <c r="E4389" s="82">
        <f>'SOW Units'!Q428</f>
        <v>0</v>
      </c>
      <c r="F4389" s="34">
        <f>'SOW Units'!G428</f>
        <v>42</v>
      </c>
      <c r="G4389" s="244">
        <f t="shared" si="990"/>
        <v>0</v>
      </c>
      <c r="H4389" s="85">
        <v>0</v>
      </c>
      <c r="I4389" s="360">
        <f t="shared" si="991"/>
        <v>0</v>
      </c>
      <c r="J4389" s="89">
        <v>0</v>
      </c>
      <c r="K4389" s="244">
        <f t="shared" si="988"/>
        <v>0</v>
      </c>
      <c r="L4389" s="93">
        <f t="shared" si="992"/>
        <v>0</v>
      </c>
      <c r="M4389" s="375">
        <f t="shared" si="993"/>
        <v>0</v>
      </c>
      <c r="N4389" s="225" t="b">
        <f t="shared" si="989"/>
        <v>0</v>
      </c>
      <c r="O4389" s="36"/>
      <c r="P4389" s="36"/>
      <c r="Q4389" s="36"/>
      <c r="R4389" s="36"/>
    </row>
    <row r="4390" spans="1:18" s="8" customFormat="1" ht="16.5" hidden="1" customHeight="1" x14ac:dyDescent="0.35">
      <c r="A4390" s="122" t="str">
        <f>'SOW Units'!B429</f>
        <v>20-11.</v>
      </c>
      <c r="B4390" s="542" t="str">
        <f>IF('SOW Units'!C429="","",'SOW Units'!C429)</f>
        <v>Laborers and Security Guards</v>
      </c>
      <c r="C4390" s="543"/>
      <c r="D4390" s="57" t="str">
        <f>IF('SOW Units'!E429="","",'SOW Units'!E429)</f>
        <v>Per Hour</v>
      </c>
      <c r="E4390" s="82">
        <f>'SOW Units'!Q429</f>
        <v>0</v>
      </c>
      <c r="F4390" s="34">
        <f>'SOW Units'!G429</f>
        <v>34.72</v>
      </c>
      <c r="G4390" s="244">
        <f t="shared" si="990"/>
        <v>0</v>
      </c>
      <c r="H4390" s="85">
        <v>0</v>
      </c>
      <c r="I4390" s="360">
        <f t="shared" si="991"/>
        <v>0</v>
      </c>
      <c r="J4390" s="89">
        <v>0</v>
      </c>
      <c r="K4390" s="244">
        <f t="shared" si="988"/>
        <v>0</v>
      </c>
      <c r="L4390" s="93">
        <f t="shared" si="992"/>
        <v>0</v>
      </c>
      <c r="M4390" s="375">
        <f t="shared" si="993"/>
        <v>0</v>
      </c>
      <c r="N4390" s="225" t="b">
        <f t="shared" si="989"/>
        <v>0</v>
      </c>
      <c r="O4390" s="36"/>
      <c r="P4390" s="36"/>
      <c r="Q4390" s="36"/>
      <c r="R4390" s="36"/>
    </row>
    <row r="4391" spans="1:18" s="8" customFormat="1" ht="17.25" hidden="1" customHeight="1" x14ac:dyDescent="0.35">
      <c r="A4391" s="253" t="str">
        <f>'SOW Units'!B430</f>
        <v>21.</v>
      </c>
      <c r="B4391" s="560" t="str">
        <f>IF('SOW Units'!C430="","",'SOW Units'!C430)</f>
        <v xml:space="preserve">PROFESSIONAL ENGINEERING AND PROFESSIONAL GEOLOGY SERVICES                                                                   </v>
      </c>
      <c r="C4391" s="561"/>
      <c r="D4391" s="206" t="str">
        <f>IF('SOW Units'!E430="","",'SOW Units'!E430)</f>
        <v/>
      </c>
      <c r="E4391" s="207"/>
      <c r="F4391" s="194"/>
      <c r="G4391" s="243"/>
      <c r="H4391" s="208"/>
      <c r="I4391" s="359"/>
      <c r="J4391" s="196"/>
      <c r="K4391" s="243"/>
      <c r="L4391" s="209"/>
      <c r="M4391" s="374"/>
      <c r="N4391" s="225" t="b">
        <f t="shared" si="989"/>
        <v>0</v>
      </c>
      <c r="O4391" s="36"/>
      <c r="P4391" s="36"/>
      <c r="Q4391" s="36"/>
      <c r="R4391" s="36"/>
    </row>
    <row r="4392" spans="1:18" s="8" customFormat="1" ht="16.5" hidden="1" customHeight="1" x14ac:dyDescent="0.35">
      <c r="A4392" s="122" t="str">
        <f>'SOW Units'!B431</f>
        <v>21-1.</v>
      </c>
      <c r="B4392" s="542" t="str">
        <f>IF('SOW Units'!C431="","",'SOW Units'!C431)</f>
        <v>Professional Engineer (Key)</v>
      </c>
      <c r="C4392" s="543"/>
      <c r="D4392" s="57" t="str">
        <f>IF('SOW Units'!E431="","",'SOW Units'!E431)</f>
        <v>Per Hour</v>
      </c>
      <c r="E4392" s="82">
        <f>'SOW Units'!Q431</f>
        <v>0</v>
      </c>
      <c r="F4392" s="34">
        <f>'SOW Units'!G431</f>
        <v>133.69</v>
      </c>
      <c r="G4392" s="244">
        <f t="shared" ref="G4392:G4430" si="994">$F4392*E4392</f>
        <v>0</v>
      </c>
      <c r="H4392" s="85">
        <v>0</v>
      </c>
      <c r="I4392" s="360">
        <f t="shared" ref="I4392:I4430" si="995">H4392*F4392</f>
        <v>0</v>
      </c>
      <c r="J4392" s="89">
        <v>0</v>
      </c>
      <c r="K4392" s="244">
        <f t="shared" si="988"/>
        <v>0</v>
      </c>
      <c r="L4392" s="93">
        <f t="shared" ref="L4392:L4430" si="996">E4392-H4392-J4392</f>
        <v>0</v>
      </c>
      <c r="M4392" s="375">
        <f t="shared" ref="M4392:M4430" si="997">G4392-I4392-K4392</f>
        <v>0</v>
      </c>
      <c r="N4392" s="225" t="b">
        <f t="shared" si="989"/>
        <v>0</v>
      </c>
      <c r="O4392" s="36"/>
      <c r="P4392" s="36"/>
      <c r="Q4392" s="36"/>
      <c r="R4392" s="36"/>
    </row>
    <row r="4393" spans="1:18" s="8" customFormat="1" ht="16.5" hidden="1" customHeight="1" x14ac:dyDescent="0.35">
      <c r="A4393" s="122" t="str">
        <f>'SOW Units'!B432</f>
        <v>21-2.</v>
      </c>
      <c r="B4393" s="542" t="str">
        <f>IF('SOW Units'!C432="","",'SOW Units'!C432)</f>
        <v>Professional Geologist (Key)</v>
      </c>
      <c r="C4393" s="543"/>
      <c r="D4393" s="57" t="str">
        <f>IF('SOW Units'!E432="","",'SOW Units'!E432)</f>
        <v>Per Hour</v>
      </c>
      <c r="E4393" s="82">
        <f>'SOW Units'!Q432</f>
        <v>0</v>
      </c>
      <c r="F4393" s="34">
        <f>'SOW Units'!G432</f>
        <v>133.69</v>
      </c>
      <c r="G4393" s="244">
        <f t="shared" si="994"/>
        <v>0</v>
      </c>
      <c r="H4393" s="85">
        <v>0</v>
      </c>
      <c r="I4393" s="360">
        <f t="shared" si="995"/>
        <v>0</v>
      </c>
      <c r="J4393" s="89">
        <v>0</v>
      </c>
      <c r="K4393" s="244">
        <f t="shared" si="988"/>
        <v>0</v>
      </c>
      <c r="L4393" s="93">
        <f t="shared" si="996"/>
        <v>0</v>
      </c>
      <c r="M4393" s="375">
        <f t="shared" si="997"/>
        <v>0</v>
      </c>
      <c r="N4393" s="225" t="b">
        <f t="shared" si="989"/>
        <v>0</v>
      </c>
      <c r="O4393" s="36"/>
      <c r="P4393" s="36"/>
      <c r="Q4393" s="36"/>
      <c r="R4393" s="36"/>
    </row>
    <row r="4394" spans="1:18" s="8" customFormat="1" ht="32.25" hidden="1" customHeight="1" x14ac:dyDescent="0.35">
      <c r="A4394" s="122" t="str">
        <f>'SOW Units'!B433</f>
        <v>21-3.</v>
      </c>
      <c r="B4394" s="542" t="str">
        <f>IF('SOW Units'!C433="","",'SOW Units'!C433)</f>
        <v>P.G. Field Oversight of Drilling and Boring and Soil-Boring Logging (Use hourly rate on site specific basis)</v>
      </c>
      <c r="C4394" s="543"/>
      <c r="D4394" s="57" t="str">
        <f>IF('SOW Units'!E433="","",'SOW Units'!E433)</f>
        <v>Per Hour</v>
      </c>
      <c r="E4394" s="82">
        <f>'SOW Units'!Q433</f>
        <v>0</v>
      </c>
      <c r="F4394" s="34">
        <f>'SOW Units'!G433</f>
        <v>133.69</v>
      </c>
      <c r="G4394" s="244">
        <f t="shared" si="994"/>
        <v>0</v>
      </c>
      <c r="H4394" s="85">
        <v>0</v>
      </c>
      <c r="I4394" s="360">
        <f t="shared" si="995"/>
        <v>0</v>
      </c>
      <c r="J4394" s="89">
        <v>0</v>
      </c>
      <c r="K4394" s="244">
        <f t="shared" si="988"/>
        <v>0</v>
      </c>
      <c r="L4394" s="93">
        <f t="shared" si="996"/>
        <v>0</v>
      </c>
      <c r="M4394" s="375">
        <f t="shared" si="997"/>
        <v>0</v>
      </c>
      <c r="N4394" s="225" t="b">
        <f t="shared" si="989"/>
        <v>0</v>
      </c>
      <c r="O4394" s="36"/>
      <c r="P4394" s="36"/>
      <c r="Q4394" s="36"/>
      <c r="R4394" s="36"/>
    </row>
    <row r="4395" spans="1:18" s="8" customFormat="1" ht="16.5" hidden="1" customHeight="1" x14ac:dyDescent="0.35">
      <c r="A4395" s="122" t="str">
        <f>'SOW Units'!B434</f>
        <v>21-4.</v>
      </c>
      <c r="B4395" s="542" t="str">
        <f>IF('SOW Units'!C434="","",'SOW Units'!C434)</f>
        <v>P.G. Field Oversight of Well Installation (Use hourly rate on site specific basis)</v>
      </c>
      <c r="C4395" s="543"/>
      <c r="D4395" s="57" t="str">
        <f>IF('SOW Units'!E434="","",'SOW Units'!E434)</f>
        <v>Per Hour</v>
      </c>
      <c r="E4395" s="82">
        <f>'SOW Units'!Q434</f>
        <v>0</v>
      </c>
      <c r="F4395" s="34">
        <f>'SOW Units'!G434</f>
        <v>133.69</v>
      </c>
      <c r="G4395" s="244">
        <f t="shared" si="994"/>
        <v>0</v>
      </c>
      <c r="H4395" s="85">
        <v>0</v>
      </c>
      <c r="I4395" s="360">
        <f t="shared" si="995"/>
        <v>0</v>
      </c>
      <c r="J4395" s="89">
        <v>0</v>
      </c>
      <c r="K4395" s="244">
        <f t="shared" si="988"/>
        <v>0</v>
      </c>
      <c r="L4395" s="93">
        <f t="shared" si="996"/>
        <v>0</v>
      </c>
      <c r="M4395" s="375">
        <f t="shared" si="997"/>
        <v>0</v>
      </c>
      <c r="N4395" s="225" t="b">
        <f t="shared" si="989"/>
        <v>0</v>
      </c>
      <c r="O4395" s="36"/>
      <c r="P4395" s="36"/>
      <c r="Q4395" s="36"/>
      <c r="R4395" s="36"/>
    </row>
    <row r="4396" spans="1:18" s="8" customFormat="1" ht="16.5" hidden="1" customHeight="1" x14ac:dyDescent="0.35">
      <c r="A4396" s="122" t="str">
        <f>'SOW Units'!B435</f>
        <v>21-5.</v>
      </c>
      <c r="B4396" s="542" t="str">
        <f>IF('SOW Units'!C435="","",'SOW Units'!C435)</f>
        <v xml:space="preserve">P.E. Project Oversight for Remediation Technology Pilot Testing </v>
      </c>
      <c r="C4396" s="543"/>
      <c r="D4396" s="57" t="str">
        <f>IF('SOW Units'!E435="","",'SOW Units'!E435)</f>
        <v>Per Test</v>
      </c>
      <c r="E4396" s="82">
        <f>'SOW Units'!Q435</f>
        <v>0</v>
      </c>
      <c r="F4396" s="34">
        <f>'SOW Units'!G435</f>
        <v>1018.71</v>
      </c>
      <c r="G4396" s="244">
        <f t="shared" si="994"/>
        <v>0</v>
      </c>
      <c r="H4396" s="85">
        <v>0</v>
      </c>
      <c r="I4396" s="360">
        <f t="shared" si="995"/>
        <v>0</v>
      </c>
      <c r="J4396" s="89">
        <v>0</v>
      </c>
      <c r="K4396" s="244">
        <f t="shared" si="988"/>
        <v>0</v>
      </c>
      <c r="L4396" s="93">
        <f t="shared" si="996"/>
        <v>0</v>
      </c>
      <c r="M4396" s="375">
        <f t="shared" si="997"/>
        <v>0</v>
      </c>
      <c r="N4396" s="225" t="b">
        <f t="shared" si="989"/>
        <v>0</v>
      </c>
      <c r="O4396" s="36"/>
      <c r="P4396" s="36"/>
      <c r="Q4396" s="36"/>
      <c r="R4396" s="36"/>
    </row>
    <row r="4397" spans="1:18" s="8" customFormat="1" ht="16.5" hidden="1" customHeight="1" x14ac:dyDescent="0.35">
      <c r="A4397" s="122" t="str">
        <f>'SOW Units'!B436</f>
        <v>21-6.a.</v>
      </c>
      <c r="B4397" s="542" t="str">
        <f>IF('SOW Units'!C436="","",'SOW Units'!C436)</f>
        <v>P.E. Project Oversight for Remediation System Integration and Startup - Small System</v>
      </c>
      <c r="C4397" s="543"/>
      <c r="D4397" s="57" t="str">
        <f>IF('SOW Units'!E436="","",'SOW Units'!E436)</f>
        <v xml:space="preserve">Per System </v>
      </c>
      <c r="E4397" s="82">
        <f>'SOW Units'!Q436</f>
        <v>0</v>
      </c>
      <c r="F4397" s="34">
        <f>'SOW Units'!G436</f>
        <v>3100</v>
      </c>
      <c r="G4397" s="244">
        <f t="shared" si="994"/>
        <v>0</v>
      </c>
      <c r="H4397" s="85">
        <v>0</v>
      </c>
      <c r="I4397" s="360">
        <f t="shared" si="995"/>
        <v>0</v>
      </c>
      <c r="J4397" s="89">
        <v>0</v>
      </c>
      <c r="K4397" s="244">
        <f t="shared" si="988"/>
        <v>0</v>
      </c>
      <c r="L4397" s="93">
        <f t="shared" si="996"/>
        <v>0</v>
      </c>
      <c r="M4397" s="375">
        <f t="shared" si="997"/>
        <v>0</v>
      </c>
      <c r="N4397" s="225" t="b">
        <f t="shared" si="989"/>
        <v>0</v>
      </c>
      <c r="O4397" s="36"/>
      <c r="P4397" s="36"/>
      <c r="Q4397" s="36"/>
      <c r="R4397" s="36"/>
    </row>
    <row r="4398" spans="1:18" s="8" customFormat="1" ht="16.5" hidden="1" customHeight="1" x14ac:dyDescent="0.35">
      <c r="A4398" s="122" t="str">
        <f>'SOW Units'!B437</f>
        <v>21-6.b.</v>
      </c>
      <c r="B4398" s="542" t="str">
        <f>IF('SOW Units'!C437="","",'SOW Units'!C437)</f>
        <v>P.E. Project Oversight for Remediation System Integration and Startup - Medium System</v>
      </c>
      <c r="C4398" s="543"/>
      <c r="D4398" s="57" t="str">
        <f>IF('SOW Units'!E437="","",'SOW Units'!E437)</f>
        <v xml:space="preserve">Per System </v>
      </c>
      <c r="E4398" s="82">
        <f>'SOW Units'!Q437</f>
        <v>0</v>
      </c>
      <c r="F4398" s="34">
        <f>'SOW Units'!G437</f>
        <v>3100</v>
      </c>
      <c r="G4398" s="244">
        <f t="shared" si="994"/>
        <v>0</v>
      </c>
      <c r="H4398" s="85">
        <v>0</v>
      </c>
      <c r="I4398" s="360">
        <f t="shared" si="995"/>
        <v>0</v>
      </c>
      <c r="J4398" s="89">
        <v>0</v>
      </c>
      <c r="K4398" s="244">
        <f t="shared" si="988"/>
        <v>0</v>
      </c>
      <c r="L4398" s="93">
        <f t="shared" si="996"/>
        <v>0</v>
      </c>
      <c r="M4398" s="375">
        <f t="shared" si="997"/>
        <v>0</v>
      </c>
      <c r="N4398" s="225" t="b">
        <f t="shared" si="989"/>
        <v>0</v>
      </c>
      <c r="O4398" s="36"/>
      <c r="P4398" s="36"/>
      <c r="Q4398" s="36"/>
      <c r="R4398" s="36"/>
    </row>
    <row r="4399" spans="1:18" s="8" customFormat="1" ht="16.5" hidden="1" customHeight="1" x14ac:dyDescent="0.35">
      <c r="A4399" s="122" t="str">
        <f>'SOW Units'!B438</f>
        <v>21-6.c.</v>
      </c>
      <c r="B4399" s="542" t="str">
        <f>IF('SOW Units'!C438="","",'SOW Units'!C438)</f>
        <v>P.E. Project Oversight for Remediation System Integration and Startup - Large System</v>
      </c>
      <c r="C4399" s="543"/>
      <c r="D4399" s="57" t="str">
        <f>IF('SOW Units'!E438="","",'SOW Units'!E438)</f>
        <v xml:space="preserve">Per System </v>
      </c>
      <c r="E4399" s="82">
        <f>'SOW Units'!Q438</f>
        <v>0</v>
      </c>
      <c r="F4399" s="34">
        <f>'SOW Units'!G438</f>
        <v>3600</v>
      </c>
      <c r="G4399" s="244">
        <f t="shared" si="994"/>
        <v>0</v>
      </c>
      <c r="H4399" s="85">
        <v>0</v>
      </c>
      <c r="I4399" s="360">
        <f t="shared" si="995"/>
        <v>0</v>
      </c>
      <c r="J4399" s="89">
        <v>0</v>
      </c>
      <c r="K4399" s="244">
        <f t="shared" si="988"/>
        <v>0</v>
      </c>
      <c r="L4399" s="93">
        <f t="shared" si="996"/>
        <v>0</v>
      </c>
      <c r="M4399" s="375">
        <f t="shared" si="997"/>
        <v>0</v>
      </c>
      <c r="N4399" s="225" t="b">
        <f t="shared" si="989"/>
        <v>0</v>
      </c>
      <c r="O4399" s="36"/>
      <c r="P4399" s="36"/>
      <c r="Q4399" s="36"/>
      <c r="R4399" s="36"/>
    </row>
    <row r="4400" spans="1:18" s="8" customFormat="1" ht="16.5" hidden="1" customHeight="1" x14ac:dyDescent="0.35">
      <c r="A4400" s="122" t="str">
        <f>'SOW Units'!B439</f>
        <v>21-6.d.</v>
      </c>
      <c r="B4400" s="542" t="str">
        <f>IF('SOW Units'!C439="","",'SOW Units'!C439)</f>
        <v>P.E. Project Oversight for Remediation System Integration and Startup - Extra Large System</v>
      </c>
      <c r="C4400" s="543"/>
      <c r="D4400" s="57" t="str">
        <f>IF('SOW Units'!E439="","",'SOW Units'!E439)</f>
        <v xml:space="preserve">Per System </v>
      </c>
      <c r="E4400" s="82">
        <f>'SOW Units'!Q439</f>
        <v>0</v>
      </c>
      <c r="F4400" s="34">
        <f>'SOW Units'!G439</f>
        <v>3800</v>
      </c>
      <c r="G4400" s="244">
        <f t="shared" si="994"/>
        <v>0</v>
      </c>
      <c r="H4400" s="85">
        <v>0</v>
      </c>
      <c r="I4400" s="360">
        <f t="shared" si="995"/>
        <v>0</v>
      </c>
      <c r="J4400" s="89">
        <v>0</v>
      </c>
      <c r="K4400" s="244">
        <f t="shared" si="988"/>
        <v>0</v>
      </c>
      <c r="L4400" s="93">
        <f t="shared" si="996"/>
        <v>0</v>
      </c>
      <c r="M4400" s="375">
        <f t="shared" si="997"/>
        <v>0</v>
      </c>
      <c r="N4400" s="225" t="b">
        <f t="shared" si="989"/>
        <v>0</v>
      </c>
      <c r="O4400" s="36"/>
      <c r="P4400" s="36"/>
      <c r="Q4400" s="36"/>
      <c r="R4400" s="36"/>
    </row>
    <row r="4401" spans="1:18" s="8" customFormat="1" ht="16.5" hidden="1" customHeight="1" x14ac:dyDescent="0.35">
      <c r="A4401" s="122" t="str">
        <f>'SOW Units'!B440</f>
        <v>21-7.a.</v>
      </c>
      <c r="B4401" s="542" t="str">
        <f>IF('SOW Units'!C440="","",'SOW Units'!C440)</f>
        <v>P.E. Project Oversight for Short Term or Episodic Remediation System Operation - Daily Basis</v>
      </c>
      <c r="C4401" s="543"/>
      <c r="D4401" s="57" t="str">
        <f>IF('SOW Units'!E440="","",'SOW Units'!E440)</f>
        <v>Per Day</v>
      </c>
      <c r="E4401" s="82">
        <f>'SOW Units'!Q440</f>
        <v>0</v>
      </c>
      <c r="F4401" s="34">
        <f>'SOW Units'!G440</f>
        <v>1100</v>
      </c>
      <c r="G4401" s="244">
        <f t="shared" si="994"/>
        <v>0</v>
      </c>
      <c r="H4401" s="85">
        <v>0</v>
      </c>
      <c r="I4401" s="360">
        <f t="shared" si="995"/>
        <v>0</v>
      </c>
      <c r="J4401" s="89">
        <v>0</v>
      </c>
      <c r="K4401" s="244">
        <f t="shared" si="988"/>
        <v>0</v>
      </c>
      <c r="L4401" s="93">
        <f t="shared" si="996"/>
        <v>0</v>
      </c>
      <c r="M4401" s="375">
        <f t="shared" si="997"/>
        <v>0</v>
      </c>
      <c r="N4401" s="225" t="b">
        <f t="shared" si="989"/>
        <v>0</v>
      </c>
      <c r="O4401" s="36"/>
      <c r="P4401" s="36"/>
      <c r="Q4401" s="36"/>
      <c r="R4401" s="36"/>
    </row>
    <row r="4402" spans="1:18" s="8" customFormat="1" ht="16.5" hidden="1" customHeight="1" x14ac:dyDescent="0.35">
      <c r="A4402" s="122" t="str">
        <f>'SOW Units'!B441</f>
        <v>21-7.b.</v>
      </c>
      <c r="B4402" s="542" t="str">
        <f>IF('SOW Units'!C441="","",'SOW Units'!C441)</f>
        <v>P.E. Project Oversight for Short Term or Episodic Remediation System Operation - Weekly Basis</v>
      </c>
      <c r="C4402" s="543"/>
      <c r="D4402" s="57" t="str">
        <f>IF('SOW Units'!E441="","",'SOW Units'!E441)</f>
        <v>Per Week</v>
      </c>
      <c r="E4402" s="82">
        <f>'SOW Units'!Q441</f>
        <v>0</v>
      </c>
      <c r="F4402" s="34">
        <f>'SOW Units'!G441</f>
        <v>3600</v>
      </c>
      <c r="G4402" s="244">
        <f t="shared" si="994"/>
        <v>0</v>
      </c>
      <c r="H4402" s="85">
        <v>0</v>
      </c>
      <c r="I4402" s="360">
        <f t="shared" si="995"/>
        <v>0</v>
      </c>
      <c r="J4402" s="89">
        <v>0</v>
      </c>
      <c r="K4402" s="244">
        <f t="shared" si="988"/>
        <v>0</v>
      </c>
      <c r="L4402" s="93">
        <f t="shared" si="996"/>
        <v>0</v>
      </c>
      <c r="M4402" s="375">
        <f t="shared" si="997"/>
        <v>0</v>
      </c>
      <c r="N4402" s="225" t="b">
        <f t="shared" si="989"/>
        <v>0</v>
      </c>
      <c r="O4402" s="36"/>
      <c r="P4402" s="36"/>
      <c r="Q4402" s="36"/>
      <c r="R4402" s="36"/>
    </row>
    <row r="4403" spans="1:18" s="8" customFormat="1" ht="16.5" hidden="1" customHeight="1" x14ac:dyDescent="0.35">
      <c r="A4403" s="122" t="str">
        <f>'SOW Units'!B442</f>
        <v>21-8.</v>
      </c>
      <c r="B4403" s="542" t="str">
        <f>IF('SOW Units'!C442="","",'SOW Units'!C442)</f>
        <v>P.E. Project Oversight for Remediation System Operation and Maintenance</v>
      </c>
      <c r="C4403" s="543"/>
      <c r="D4403" s="57" t="str">
        <f>IF('SOW Units'!E442="","",'SOW Units'!E442)</f>
        <v>Per Month</v>
      </c>
      <c r="E4403" s="82">
        <f>'SOW Units'!Q442</f>
        <v>0</v>
      </c>
      <c r="F4403" s="34">
        <f>'SOW Units'!G442</f>
        <v>802.23</v>
      </c>
      <c r="G4403" s="244">
        <f t="shared" si="994"/>
        <v>0</v>
      </c>
      <c r="H4403" s="85">
        <v>0</v>
      </c>
      <c r="I4403" s="360">
        <f t="shared" si="995"/>
        <v>0</v>
      </c>
      <c r="J4403" s="89">
        <v>0</v>
      </c>
      <c r="K4403" s="244">
        <f t="shared" si="988"/>
        <v>0</v>
      </c>
      <c r="L4403" s="93">
        <f t="shared" si="996"/>
        <v>0</v>
      </c>
      <c r="M4403" s="375">
        <f t="shared" si="997"/>
        <v>0</v>
      </c>
      <c r="N4403" s="225" t="b">
        <f t="shared" si="989"/>
        <v>0</v>
      </c>
      <c r="O4403" s="36"/>
      <c r="P4403" s="36"/>
      <c r="Q4403" s="36"/>
      <c r="R4403" s="36"/>
    </row>
    <row r="4404" spans="1:18" s="8" customFormat="1" ht="46.5" hidden="1" customHeight="1" x14ac:dyDescent="0.35">
      <c r="A4404" s="122" t="str">
        <f>'SOW Units'!B443</f>
        <v>21-9.</v>
      </c>
      <c r="B4404" s="542" t="str">
        <f>IF('SOW Units'!C443="","",'SOW Units'!C443)</f>
        <v>P.E. Review and Certification of Sufficiency of Engineering Controls (other than permanent, impermeable surface or top two feet of clean fill), with Monitoring and Maintenance Recommendations Required for a Conditional NFA</v>
      </c>
      <c r="C4404" s="543"/>
      <c r="D4404" s="252" t="str">
        <f>IF('SOW Units'!E443="","",'SOW Units'!E443)</f>
        <v>Per Review and Certification</v>
      </c>
      <c r="E4404" s="82">
        <f>'SOW Units'!Q443</f>
        <v>0</v>
      </c>
      <c r="F4404" s="34">
        <f>'SOW Units'!G443</f>
        <v>242.55</v>
      </c>
      <c r="G4404" s="244">
        <f t="shared" si="994"/>
        <v>0</v>
      </c>
      <c r="H4404" s="85">
        <v>0</v>
      </c>
      <c r="I4404" s="360">
        <f t="shared" si="995"/>
        <v>0</v>
      </c>
      <c r="J4404" s="89">
        <v>0</v>
      </c>
      <c r="K4404" s="244">
        <f t="shared" si="988"/>
        <v>0</v>
      </c>
      <c r="L4404" s="93">
        <f t="shared" si="996"/>
        <v>0</v>
      </c>
      <c r="M4404" s="375">
        <f t="shared" si="997"/>
        <v>0</v>
      </c>
      <c r="N4404" s="225" t="b">
        <f t="shared" si="989"/>
        <v>0</v>
      </c>
      <c r="O4404" s="36"/>
      <c r="P4404" s="36"/>
      <c r="Q4404" s="36"/>
      <c r="R4404" s="36"/>
    </row>
    <row r="4405" spans="1:18" s="8" customFormat="1" ht="46.5" hidden="1" customHeight="1" x14ac:dyDescent="0.35">
      <c r="A4405" s="122" t="str">
        <f>'SOW Units'!B444</f>
        <v>21-10.</v>
      </c>
      <c r="B4405" s="542" t="str">
        <f>IF('SOW Units'!C444="","",'SOW Units'!C444)</f>
        <v>P.G. Review and Certification of Sufficiency of Engineering Controls Limited to Permanent, Impermeable Surface or Top Two Feet of Clean Fill with Monitoring and Maintenance Recommendations Required for a Conditional NFA</v>
      </c>
      <c r="C4405" s="543"/>
      <c r="D4405" s="252" t="str">
        <f>IF('SOW Units'!E444="","",'SOW Units'!E444)</f>
        <v>Per Review and Certification</v>
      </c>
      <c r="E4405" s="82">
        <f>'SOW Units'!Q444</f>
        <v>0</v>
      </c>
      <c r="F4405" s="34">
        <f>'SOW Units'!G444</f>
        <v>242.55</v>
      </c>
      <c r="G4405" s="244">
        <f t="shared" si="994"/>
        <v>0</v>
      </c>
      <c r="H4405" s="85">
        <v>0</v>
      </c>
      <c r="I4405" s="360">
        <f t="shared" si="995"/>
        <v>0</v>
      </c>
      <c r="J4405" s="89">
        <v>0</v>
      </c>
      <c r="K4405" s="244">
        <f t="shared" si="988"/>
        <v>0</v>
      </c>
      <c r="L4405" s="93">
        <f t="shared" si="996"/>
        <v>0</v>
      </c>
      <c r="M4405" s="375">
        <f t="shared" si="997"/>
        <v>0</v>
      </c>
      <c r="N4405" s="225" t="b">
        <f t="shared" si="989"/>
        <v>0</v>
      </c>
      <c r="O4405" s="36"/>
      <c r="P4405" s="36"/>
      <c r="Q4405" s="36"/>
      <c r="R4405" s="36"/>
    </row>
    <row r="4406" spans="1:18" s="8" customFormat="1" ht="32.25" hidden="1" customHeight="1" x14ac:dyDescent="0.35">
      <c r="A4406" s="122" t="str">
        <f>'SOW Units'!B445</f>
        <v>21-11.</v>
      </c>
      <c r="B4406" s="542" t="str">
        <f>IF('SOW Units'!C445="","",'SOW Units'!C445)</f>
        <v>P.E. Design and Certification of Plans and Project Oversight of Installation for Engineering Controls (other than permanent, impermeable surface or top two feet of clean fill) required for a conditional NFA</v>
      </c>
      <c r="C4406" s="543"/>
      <c r="D4406" s="252" t="str">
        <f>IF('SOW Units'!E445="","",'SOW Units'!E445)</f>
        <v>Per Engineering Controls Installation</v>
      </c>
      <c r="E4406" s="82">
        <f>'SOW Units'!Q445</f>
        <v>0</v>
      </c>
      <c r="F4406" s="34">
        <f>'SOW Units'!G445</f>
        <v>242.55</v>
      </c>
      <c r="G4406" s="244">
        <f t="shared" si="994"/>
        <v>0</v>
      </c>
      <c r="H4406" s="85">
        <v>0</v>
      </c>
      <c r="I4406" s="360">
        <f t="shared" si="995"/>
        <v>0</v>
      </c>
      <c r="J4406" s="89">
        <v>0</v>
      </c>
      <c r="K4406" s="244">
        <f t="shared" si="988"/>
        <v>0</v>
      </c>
      <c r="L4406" s="93">
        <f t="shared" si="996"/>
        <v>0</v>
      </c>
      <c r="M4406" s="375">
        <f t="shared" si="997"/>
        <v>0</v>
      </c>
      <c r="N4406" s="225" t="b">
        <f t="shared" si="989"/>
        <v>0</v>
      </c>
      <c r="O4406" s="36"/>
      <c r="P4406" s="36"/>
      <c r="Q4406" s="36"/>
      <c r="R4406" s="36"/>
    </row>
    <row r="4407" spans="1:18" s="8" customFormat="1" ht="46.5" hidden="1" customHeight="1" x14ac:dyDescent="0.35">
      <c r="A4407" s="122" t="str">
        <f>'SOW Units'!B446</f>
        <v>21-12.</v>
      </c>
      <c r="B4407" s="542" t="str">
        <f>IF('SOW Units'!C446="","",'SOW Units'!C446)</f>
        <v>P.G. Review, Evaluation and Certification of Plans and Project Oversight for Installation of Engineering Controls Limited to Permanent, Impermeable Surface or Top Two Feet of Clean Fill Required for a Conditional NFA</v>
      </c>
      <c r="C4407" s="543"/>
      <c r="D4407" s="252" t="str">
        <f>IF('SOW Units'!E446="","",'SOW Units'!E446)</f>
        <v>Per Engineering Controls Installation</v>
      </c>
      <c r="E4407" s="82">
        <f>'SOW Units'!Q446</f>
        <v>0</v>
      </c>
      <c r="F4407" s="34">
        <f>'SOW Units'!G446</f>
        <v>363.82</v>
      </c>
      <c r="G4407" s="244">
        <f t="shared" si="994"/>
        <v>0</v>
      </c>
      <c r="H4407" s="85">
        <v>0</v>
      </c>
      <c r="I4407" s="360">
        <f t="shared" si="995"/>
        <v>0</v>
      </c>
      <c r="J4407" s="89">
        <v>0</v>
      </c>
      <c r="K4407" s="244">
        <f t="shared" si="988"/>
        <v>0</v>
      </c>
      <c r="L4407" s="93">
        <f t="shared" si="996"/>
        <v>0</v>
      </c>
      <c r="M4407" s="375">
        <f t="shared" si="997"/>
        <v>0</v>
      </c>
      <c r="N4407" s="225" t="b">
        <f t="shared" si="989"/>
        <v>0</v>
      </c>
      <c r="O4407" s="36"/>
      <c r="P4407" s="36"/>
      <c r="Q4407" s="36"/>
      <c r="R4407" s="36"/>
    </row>
    <row r="4408" spans="1:18" s="8" customFormat="1" ht="32.25" hidden="1" customHeight="1" x14ac:dyDescent="0.35">
      <c r="A4408" s="122" t="str">
        <f>'SOW Units'!B447</f>
        <v>21-13.</v>
      </c>
      <c r="B4408" s="542" t="str">
        <f>IF('SOW Units'!C447="","",'SOW Units'!C447)</f>
        <v>P.G. or P.E. Review, Evaluation and Certification of a Soil Source Removal Report That Includes a Recommendation for NFA</v>
      </c>
      <c r="C4408" s="543"/>
      <c r="D4408" s="57" t="str">
        <f>IF('SOW Units'!E447="","",'SOW Units'!E447)</f>
        <v>Per Report</v>
      </c>
      <c r="E4408" s="82">
        <f>'SOW Units'!Q447</f>
        <v>0</v>
      </c>
      <c r="F4408" s="34">
        <f>'SOW Units'!G447</f>
        <v>267.39999999999998</v>
      </c>
      <c r="G4408" s="244">
        <f t="shared" si="994"/>
        <v>0</v>
      </c>
      <c r="H4408" s="85">
        <v>0</v>
      </c>
      <c r="I4408" s="360">
        <f t="shared" si="995"/>
        <v>0</v>
      </c>
      <c r="J4408" s="89">
        <v>0</v>
      </c>
      <c r="K4408" s="244">
        <f t="shared" si="988"/>
        <v>0</v>
      </c>
      <c r="L4408" s="93">
        <f t="shared" si="996"/>
        <v>0</v>
      </c>
      <c r="M4408" s="375">
        <f t="shared" si="997"/>
        <v>0</v>
      </c>
      <c r="N4408" s="225" t="b">
        <f t="shared" si="989"/>
        <v>0</v>
      </c>
      <c r="O4408" s="36"/>
      <c r="P4408" s="36"/>
      <c r="Q4408" s="36"/>
      <c r="R4408" s="36"/>
    </row>
    <row r="4409" spans="1:18" s="8" customFormat="1" ht="16.5" hidden="1" customHeight="1" x14ac:dyDescent="0.35">
      <c r="A4409" s="122" t="str">
        <f>'SOW Units'!B448</f>
        <v>21-15.</v>
      </c>
      <c r="B4409" s="542" t="str">
        <f>IF('SOW Units'!C448="","",'SOW Units'!C448)</f>
        <v>P.G. or Qualified P.E. Review, Evaluation and Certification of a General Site Assessment Report</v>
      </c>
      <c r="C4409" s="543"/>
      <c r="D4409" s="57" t="str">
        <f>IF('SOW Units'!E448="","",'SOW Units'!E448)</f>
        <v>Per Report</v>
      </c>
      <c r="E4409" s="82">
        <f>'SOW Units'!Q448</f>
        <v>0</v>
      </c>
      <c r="F4409" s="34">
        <f>'SOW Units'!G448</f>
        <v>606.37</v>
      </c>
      <c r="G4409" s="244">
        <f t="shared" si="994"/>
        <v>0</v>
      </c>
      <c r="H4409" s="85">
        <v>0</v>
      </c>
      <c r="I4409" s="360">
        <f t="shared" si="995"/>
        <v>0</v>
      </c>
      <c r="J4409" s="89">
        <v>0</v>
      </c>
      <c r="K4409" s="244">
        <f t="shared" si="988"/>
        <v>0</v>
      </c>
      <c r="L4409" s="93">
        <f t="shared" si="996"/>
        <v>0</v>
      </c>
      <c r="M4409" s="375">
        <f t="shared" si="997"/>
        <v>0</v>
      </c>
      <c r="N4409" s="225" t="b">
        <f t="shared" si="989"/>
        <v>0</v>
      </c>
      <c r="O4409" s="36"/>
      <c r="P4409" s="36"/>
      <c r="Q4409" s="36"/>
      <c r="R4409" s="36"/>
    </row>
    <row r="4410" spans="1:18" s="8" customFormat="1" ht="16.5" hidden="1" customHeight="1" x14ac:dyDescent="0.35">
      <c r="A4410" s="122" t="str">
        <f>'SOW Units'!B449</f>
        <v>21-16.</v>
      </c>
      <c r="B4410" s="542" t="str">
        <f>IF('SOW Units'!C449="","",'SOW Units'!C449)</f>
        <v>P.G. or Qualified P.E. Review, Evaluation and Certification of a Supplemental Site Assessment Report</v>
      </c>
      <c r="C4410" s="543"/>
      <c r="D4410" s="57" t="str">
        <f>IF('SOW Units'!E449="","",'SOW Units'!E449)</f>
        <v>Per Report</v>
      </c>
      <c r="E4410" s="82">
        <f>'SOW Units'!Q449</f>
        <v>0</v>
      </c>
      <c r="F4410" s="34">
        <f>'SOW Units'!G449</f>
        <v>267.39999999999998</v>
      </c>
      <c r="G4410" s="244">
        <f t="shared" si="994"/>
        <v>0</v>
      </c>
      <c r="H4410" s="85">
        <v>0</v>
      </c>
      <c r="I4410" s="360">
        <f t="shared" si="995"/>
        <v>0</v>
      </c>
      <c r="J4410" s="89">
        <v>0</v>
      </c>
      <c r="K4410" s="244">
        <f t="shared" si="988"/>
        <v>0</v>
      </c>
      <c r="L4410" s="93">
        <f t="shared" si="996"/>
        <v>0</v>
      </c>
      <c r="M4410" s="375">
        <f t="shared" si="997"/>
        <v>0</v>
      </c>
      <c r="N4410" s="225" t="b">
        <f t="shared" si="989"/>
        <v>0</v>
      </c>
      <c r="O4410" s="36"/>
      <c r="P4410" s="36"/>
      <c r="Q4410" s="36"/>
      <c r="R4410" s="36"/>
    </row>
    <row r="4411" spans="1:18" s="8" customFormat="1" ht="16.5" hidden="1" customHeight="1" x14ac:dyDescent="0.35">
      <c r="A4411" s="122" t="str">
        <f>'SOW Units'!B450</f>
        <v>21-17.</v>
      </c>
      <c r="B4411" s="542" t="str">
        <f>IF('SOW Units'!C450="","",'SOW Units'!C450)</f>
        <v>P.G. or P.E. Review, Evaluation and Certification of a Receptor and Exposure Pathway Report</v>
      </c>
      <c r="C4411" s="543"/>
      <c r="D4411" s="57" t="str">
        <f>IF('SOW Units'!E450="","",'SOW Units'!E450)</f>
        <v>Per Report</v>
      </c>
      <c r="E4411" s="82">
        <f>'SOW Units'!Q450</f>
        <v>0</v>
      </c>
      <c r="F4411" s="34">
        <f>'SOW Units'!G450</f>
        <v>401.11</v>
      </c>
      <c r="G4411" s="244">
        <f t="shared" si="994"/>
        <v>0</v>
      </c>
      <c r="H4411" s="85">
        <v>0</v>
      </c>
      <c r="I4411" s="360">
        <f t="shared" si="995"/>
        <v>0</v>
      </c>
      <c r="J4411" s="89">
        <v>0</v>
      </c>
      <c r="K4411" s="244">
        <f t="shared" si="988"/>
        <v>0</v>
      </c>
      <c r="L4411" s="93">
        <f t="shared" si="996"/>
        <v>0</v>
      </c>
      <c r="M4411" s="375">
        <f t="shared" si="997"/>
        <v>0</v>
      </c>
      <c r="N4411" s="225" t="b">
        <f t="shared" si="989"/>
        <v>0</v>
      </c>
      <c r="O4411" s="36"/>
      <c r="P4411" s="36"/>
      <c r="Q4411" s="36"/>
      <c r="R4411" s="36"/>
    </row>
    <row r="4412" spans="1:18" s="8" customFormat="1" ht="16.5" hidden="1" customHeight="1" x14ac:dyDescent="0.35">
      <c r="A4412" s="122" t="str">
        <f>'SOW Units'!B451</f>
        <v>21-18.</v>
      </c>
      <c r="B4412" s="542" t="str">
        <f>IF('SOW Units'!C451="","",'SOW Units'!C451)</f>
        <v>P.E. Review, Evaluation and Certification of a Level 2 Natural Attenuation Monitoring Plan</v>
      </c>
      <c r="C4412" s="543"/>
      <c r="D4412" s="57" t="str">
        <f>IF('SOW Units'!E451="","",'SOW Units'!E451)</f>
        <v>Per Plan</v>
      </c>
      <c r="E4412" s="82">
        <f>'SOW Units'!Q451</f>
        <v>0</v>
      </c>
      <c r="F4412" s="34">
        <f>'SOW Units'!G451</f>
        <v>133.69</v>
      </c>
      <c r="G4412" s="244">
        <f t="shared" si="994"/>
        <v>0</v>
      </c>
      <c r="H4412" s="85">
        <v>0</v>
      </c>
      <c r="I4412" s="360">
        <f t="shared" si="995"/>
        <v>0</v>
      </c>
      <c r="J4412" s="89">
        <v>0</v>
      </c>
      <c r="K4412" s="244">
        <f t="shared" si="988"/>
        <v>0</v>
      </c>
      <c r="L4412" s="93">
        <f t="shared" si="996"/>
        <v>0</v>
      </c>
      <c r="M4412" s="375">
        <f t="shared" si="997"/>
        <v>0</v>
      </c>
      <c r="N4412" s="225" t="b">
        <f t="shared" si="989"/>
        <v>0</v>
      </c>
      <c r="O4412" s="36"/>
      <c r="P4412" s="36"/>
      <c r="Q4412" s="36"/>
      <c r="R4412" s="36"/>
    </row>
    <row r="4413" spans="1:18" s="8" customFormat="1" ht="46.5" hidden="1" customHeight="1" x14ac:dyDescent="0.35">
      <c r="A4413" s="122" t="str">
        <f>'SOW Units'!B452</f>
        <v>21-19.</v>
      </c>
      <c r="B4413" s="542" t="str">
        <f>IF('SOW Units'!C452="","",'SOW Units'!C452)</f>
        <v>P.E. Review, Evaluation and Certification of a Non-Annual Natural Attenuation or Post RA Monitoring Report That Includes a Recommendation for NFA or a Recommendation to Modify the Approved Monitoring Plan</v>
      </c>
      <c r="C4413" s="543"/>
      <c r="D4413" s="57" t="str">
        <f>IF('SOW Units'!E452="","",'SOW Units'!E452)</f>
        <v>Per Report</v>
      </c>
      <c r="E4413" s="82">
        <f>'SOW Units'!Q452</f>
        <v>0</v>
      </c>
      <c r="F4413" s="34">
        <f>'SOW Units'!G452</f>
        <v>133.69</v>
      </c>
      <c r="G4413" s="244">
        <f t="shared" si="994"/>
        <v>0</v>
      </c>
      <c r="H4413" s="85">
        <v>0</v>
      </c>
      <c r="I4413" s="360">
        <f t="shared" si="995"/>
        <v>0</v>
      </c>
      <c r="J4413" s="89">
        <v>0</v>
      </c>
      <c r="K4413" s="244">
        <f t="shared" si="988"/>
        <v>0</v>
      </c>
      <c r="L4413" s="93">
        <f t="shared" si="996"/>
        <v>0</v>
      </c>
      <c r="M4413" s="375">
        <f t="shared" si="997"/>
        <v>0</v>
      </c>
      <c r="N4413" s="225" t="b">
        <f t="shared" si="989"/>
        <v>0</v>
      </c>
      <c r="O4413" s="36"/>
      <c r="P4413" s="36"/>
      <c r="Q4413" s="36"/>
      <c r="R4413" s="36"/>
    </row>
    <row r="4414" spans="1:18" s="8" customFormat="1" ht="16.5" hidden="1" customHeight="1" x14ac:dyDescent="0.35">
      <c r="A4414" s="122" t="str">
        <f>'SOW Units'!B453</f>
        <v>21-20.</v>
      </c>
      <c r="B4414" s="542" t="str">
        <f>IF('SOW Units'!C453="","",'SOW Units'!C453)</f>
        <v>P.G or P.E. Review, Evaluation and Certification of an Annual Natural Attenuation Monitoring Report</v>
      </c>
      <c r="C4414" s="543"/>
      <c r="D4414" s="57" t="str">
        <f>IF('SOW Units'!E453="","",'SOW Units'!E453)</f>
        <v>Per Report</v>
      </c>
      <c r="E4414" s="82">
        <f>'SOW Units'!Q453</f>
        <v>0</v>
      </c>
      <c r="F4414" s="34">
        <f>'SOW Units'!G453</f>
        <v>133.69</v>
      </c>
      <c r="G4414" s="244">
        <f t="shared" si="994"/>
        <v>0</v>
      </c>
      <c r="H4414" s="85">
        <v>0</v>
      </c>
      <c r="I4414" s="360">
        <f t="shared" si="995"/>
        <v>0</v>
      </c>
      <c r="J4414" s="89">
        <v>0</v>
      </c>
      <c r="K4414" s="244">
        <f t="shared" si="988"/>
        <v>0</v>
      </c>
      <c r="L4414" s="93">
        <f t="shared" si="996"/>
        <v>0</v>
      </c>
      <c r="M4414" s="375">
        <f t="shared" si="997"/>
        <v>0</v>
      </c>
      <c r="N4414" s="225" t="b">
        <f t="shared" si="989"/>
        <v>0</v>
      </c>
      <c r="O4414" s="36"/>
      <c r="P4414" s="36"/>
      <c r="Q4414" s="36"/>
      <c r="R4414" s="36"/>
    </row>
    <row r="4415" spans="1:18" s="8" customFormat="1" ht="16.5" hidden="1" customHeight="1" x14ac:dyDescent="0.35">
      <c r="A4415" s="122" t="str">
        <f>'SOW Units'!B454</f>
        <v>21-21.</v>
      </c>
      <c r="B4415" s="542" t="str">
        <f>IF('SOW Units'!C454="","",'SOW Units'!C454)</f>
        <v>P.E. Review, Evaluation and Certification of a Pilot Test Plan</v>
      </c>
      <c r="C4415" s="543"/>
      <c r="D4415" s="57" t="str">
        <f>IF('SOW Units'!E454="","",'SOW Units'!E454)</f>
        <v>Per Plan</v>
      </c>
      <c r="E4415" s="82">
        <f>'SOW Units'!Q454</f>
        <v>0</v>
      </c>
      <c r="F4415" s="34">
        <f>'SOW Units'!G454</f>
        <v>267.39999999999998</v>
      </c>
      <c r="G4415" s="244">
        <f t="shared" si="994"/>
        <v>0</v>
      </c>
      <c r="H4415" s="85">
        <v>0</v>
      </c>
      <c r="I4415" s="360">
        <f t="shared" si="995"/>
        <v>0</v>
      </c>
      <c r="J4415" s="89">
        <v>0</v>
      </c>
      <c r="K4415" s="244">
        <f t="shared" si="988"/>
        <v>0</v>
      </c>
      <c r="L4415" s="93">
        <f t="shared" si="996"/>
        <v>0</v>
      </c>
      <c r="M4415" s="375">
        <f t="shared" si="997"/>
        <v>0</v>
      </c>
      <c r="N4415" s="225" t="b">
        <f t="shared" si="989"/>
        <v>0</v>
      </c>
      <c r="O4415" s="36"/>
      <c r="P4415" s="36"/>
      <c r="Q4415" s="36"/>
      <c r="R4415" s="36"/>
    </row>
    <row r="4416" spans="1:18" s="8" customFormat="1" ht="16.5" hidden="1" customHeight="1" x14ac:dyDescent="0.35">
      <c r="A4416" s="122" t="str">
        <f>'SOW Units'!B455</f>
        <v>21-22.</v>
      </c>
      <c r="B4416" s="542" t="str">
        <f>IF('SOW Units'!C455="","",'SOW Units'!C455)</f>
        <v>P.E. Review, Evaluation and Certification of a Pilot Test Report</v>
      </c>
      <c r="C4416" s="543"/>
      <c r="D4416" s="57" t="str">
        <f>IF('SOW Units'!E455="","",'SOW Units'!E455)</f>
        <v>Per Report</v>
      </c>
      <c r="E4416" s="82">
        <f>'SOW Units'!Q455</f>
        <v>0</v>
      </c>
      <c r="F4416" s="34">
        <f>'SOW Units'!G455</f>
        <v>534.80999999999995</v>
      </c>
      <c r="G4416" s="244">
        <f t="shared" si="994"/>
        <v>0</v>
      </c>
      <c r="H4416" s="85">
        <v>0</v>
      </c>
      <c r="I4416" s="360">
        <f t="shared" si="995"/>
        <v>0</v>
      </c>
      <c r="J4416" s="89">
        <v>0</v>
      </c>
      <c r="K4416" s="244">
        <f t="shared" si="988"/>
        <v>0</v>
      </c>
      <c r="L4416" s="93">
        <f t="shared" si="996"/>
        <v>0</v>
      </c>
      <c r="M4416" s="375">
        <f t="shared" si="997"/>
        <v>0</v>
      </c>
      <c r="N4416" s="225" t="b">
        <f t="shared" si="989"/>
        <v>0</v>
      </c>
      <c r="O4416" s="36"/>
      <c r="P4416" s="36"/>
      <c r="Q4416" s="36"/>
      <c r="R4416" s="36"/>
    </row>
    <row r="4417" spans="1:18" s="8" customFormat="1" ht="16.5" hidden="1" customHeight="1" x14ac:dyDescent="0.35">
      <c r="A4417" s="122" t="str">
        <f>'SOW Units'!B456</f>
        <v>21-23.</v>
      </c>
      <c r="B4417" s="542" t="str">
        <f>IF('SOW Units'!C456="","",'SOW Units'!C456)</f>
        <v>P.E. Review, Evaluation and Certification of a Level 1 Remedial Action Plan</v>
      </c>
      <c r="C4417" s="543"/>
      <c r="D4417" s="57" t="str">
        <f>IF('SOW Units'!E456="","",'SOW Units'!E456)</f>
        <v>Per Plan</v>
      </c>
      <c r="E4417" s="82">
        <f>'SOW Units'!Q456</f>
        <v>0</v>
      </c>
      <c r="F4417" s="34">
        <f>'SOW Units'!G456</f>
        <v>802.23</v>
      </c>
      <c r="G4417" s="244">
        <f t="shared" si="994"/>
        <v>0</v>
      </c>
      <c r="H4417" s="85">
        <v>0</v>
      </c>
      <c r="I4417" s="360">
        <f t="shared" si="995"/>
        <v>0</v>
      </c>
      <c r="J4417" s="89">
        <v>0</v>
      </c>
      <c r="K4417" s="244">
        <f t="shared" si="988"/>
        <v>0</v>
      </c>
      <c r="L4417" s="93">
        <f t="shared" si="996"/>
        <v>0</v>
      </c>
      <c r="M4417" s="375">
        <f t="shared" si="997"/>
        <v>0</v>
      </c>
      <c r="N4417" s="225" t="b">
        <f t="shared" si="989"/>
        <v>0</v>
      </c>
      <c r="O4417" s="36"/>
      <c r="P4417" s="36"/>
      <c r="Q4417" s="36"/>
      <c r="R4417" s="36"/>
    </row>
    <row r="4418" spans="1:18" s="8" customFormat="1" ht="16.5" hidden="1" customHeight="1" x14ac:dyDescent="0.35">
      <c r="A4418" s="122" t="str">
        <f>'SOW Units'!B457</f>
        <v>21-24.</v>
      </c>
      <c r="B4418" s="542" t="str">
        <f>IF('SOW Units'!C457="","",'SOW Units'!C457)</f>
        <v>P.E. Review, Evaluation and Certification of a Level 2 Remedial Action Plan</v>
      </c>
      <c r="C4418" s="543"/>
      <c r="D4418" s="57" t="str">
        <f>IF('SOW Units'!E457="","",'SOW Units'!E457)</f>
        <v>Per Plan</v>
      </c>
      <c r="E4418" s="82">
        <f>'SOW Units'!Q457</f>
        <v>0</v>
      </c>
      <c r="F4418" s="34">
        <f>'SOW Units'!G457</f>
        <v>1337.04</v>
      </c>
      <c r="G4418" s="244">
        <f t="shared" si="994"/>
        <v>0</v>
      </c>
      <c r="H4418" s="85">
        <v>0</v>
      </c>
      <c r="I4418" s="360">
        <f t="shared" si="995"/>
        <v>0</v>
      </c>
      <c r="J4418" s="89">
        <v>0</v>
      </c>
      <c r="K4418" s="244">
        <f t="shared" si="988"/>
        <v>0</v>
      </c>
      <c r="L4418" s="93">
        <f t="shared" si="996"/>
        <v>0</v>
      </c>
      <c r="M4418" s="375">
        <f t="shared" si="997"/>
        <v>0</v>
      </c>
      <c r="N4418" s="225" t="b">
        <f t="shared" si="989"/>
        <v>0</v>
      </c>
      <c r="O4418" s="36"/>
      <c r="P4418" s="36"/>
      <c r="Q4418" s="36"/>
      <c r="R4418" s="36"/>
    </row>
    <row r="4419" spans="1:18" s="8" customFormat="1" ht="32.25" hidden="1" customHeight="1" x14ac:dyDescent="0.35">
      <c r="A4419" s="122" t="str">
        <f>'SOW Units'!B458</f>
        <v>21-25.</v>
      </c>
      <c r="B4419" s="542" t="str">
        <f>IF('SOW Units'!C458="","",'SOW Units'!C458)</f>
        <v>P.E. Review, Evaluation and Certification of a Level 1 Limited Scope Remedial Action Plan or RAP Modification Plan</v>
      </c>
      <c r="C4419" s="543"/>
      <c r="D4419" s="57" t="str">
        <f>IF('SOW Units'!E458="","",'SOW Units'!E458)</f>
        <v>Per Plan</v>
      </c>
      <c r="E4419" s="82">
        <f>'SOW Units'!Q458</f>
        <v>0</v>
      </c>
      <c r="F4419" s="34">
        <f>'SOW Units'!G458</f>
        <v>267.39999999999998</v>
      </c>
      <c r="G4419" s="244">
        <f t="shared" si="994"/>
        <v>0</v>
      </c>
      <c r="H4419" s="85">
        <v>0</v>
      </c>
      <c r="I4419" s="360">
        <f t="shared" si="995"/>
        <v>0</v>
      </c>
      <c r="J4419" s="89">
        <v>0</v>
      </c>
      <c r="K4419" s="244">
        <f t="shared" si="988"/>
        <v>0</v>
      </c>
      <c r="L4419" s="93">
        <f t="shared" si="996"/>
        <v>0</v>
      </c>
      <c r="M4419" s="375">
        <f t="shared" si="997"/>
        <v>0</v>
      </c>
      <c r="N4419" s="225" t="b">
        <f t="shared" si="989"/>
        <v>0</v>
      </c>
      <c r="O4419" s="36"/>
      <c r="P4419" s="36"/>
      <c r="Q4419" s="36"/>
      <c r="R4419" s="36"/>
    </row>
    <row r="4420" spans="1:18" s="8" customFormat="1" ht="32.25" hidden="1" customHeight="1" x14ac:dyDescent="0.35">
      <c r="A4420" s="122" t="str">
        <f>'SOW Units'!B459</f>
        <v>21-26.</v>
      </c>
      <c r="B4420" s="542" t="str">
        <f>IF('SOW Units'!C459="","",'SOW Units'!C459)</f>
        <v>P.E. Review, Evaluation and Certification of a Level 2 Limited Scope Remedial Action Plan or RAP Modification Plan</v>
      </c>
      <c r="C4420" s="543"/>
      <c r="D4420" s="57" t="str">
        <f>IF('SOW Units'!E459="","",'SOW Units'!E459)</f>
        <v>Per Plan</v>
      </c>
      <c r="E4420" s="82">
        <f>'SOW Units'!Q459</f>
        <v>0</v>
      </c>
      <c r="F4420" s="34">
        <f>'SOW Units'!G459</f>
        <v>267.39999999999998</v>
      </c>
      <c r="G4420" s="244">
        <f t="shared" si="994"/>
        <v>0</v>
      </c>
      <c r="H4420" s="85">
        <v>0</v>
      </c>
      <c r="I4420" s="360">
        <f t="shared" si="995"/>
        <v>0</v>
      </c>
      <c r="J4420" s="89">
        <v>0</v>
      </c>
      <c r="K4420" s="244">
        <f t="shared" si="988"/>
        <v>0</v>
      </c>
      <c r="L4420" s="93">
        <f t="shared" si="996"/>
        <v>0</v>
      </c>
      <c r="M4420" s="375">
        <f t="shared" si="997"/>
        <v>0</v>
      </c>
      <c r="N4420" s="225" t="b">
        <f t="shared" si="989"/>
        <v>0</v>
      </c>
      <c r="O4420" s="36"/>
      <c r="P4420" s="36"/>
      <c r="Q4420" s="36"/>
      <c r="R4420" s="36"/>
    </row>
    <row r="4421" spans="1:18" s="8" customFormat="1" ht="32.25" hidden="1" customHeight="1" x14ac:dyDescent="0.35">
      <c r="A4421" s="122" t="str">
        <f>'SOW Units'!B460</f>
        <v>21-27.</v>
      </c>
      <c r="B4421" s="542" t="str">
        <f>IF('SOW Units'!C460="","",'SOW Units'!C460)</f>
        <v>P.E. Review, Evaluation and Certification of a Level 3 Limited Scope Remedial Action Plan or RAP Modification Plan</v>
      </c>
      <c r="C4421" s="543"/>
      <c r="D4421" s="57" t="str">
        <f>IF('SOW Units'!E460="","",'SOW Units'!E460)</f>
        <v>Per Plan</v>
      </c>
      <c r="E4421" s="82">
        <f>'SOW Units'!Q460</f>
        <v>0</v>
      </c>
      <c r="F4421" s="34">
        <f>'SOW Units'!G460</f>
        <v>1069.6400000000001</v>
      </c>
      <c r="G4421" s="244">
        <f t="shared" si="994"/>
        <v>0</v>
      </c>
      <c r="H4421" s="85">
        <v>0</v>
      </c>
      <c r="I4421" s="360">
        <f t="shared" si="995"/>
        <v>0</v>
      </c>
      <c r="J4421" s="89">
        <v>0</v>
      </c>
      <c r="K4421" s="244">
        <f t="shared" si="988"/>
        <v>0</v>
      </c>
      <c r="L4421" s="93">
        <f t="shared" si="996"/>
        <v>0</v>
      </c>
      <c r="M4421" s="375">
        <f t="shared" si="997"/>
        <v>0</v>
      </c>
      <c r="N4421" s="225" t="b">
        <f t="shared" si="989"/>
        <v>0</v>
      </c>
      <c r="O4421" s="36"/>
      <c r="P4421" s="36"/>
      <c r="Q4421" s="36"/>
      <c r="R4421" s="36"/>
    </row>
    <row r="4422" spans="1:18" s="8" customFormat="1" ht="32.25" hidden="1" customHeight="1" x14ac:dyDescent="0.35">
      <c r="A4422" s="122" t="str">
        <f>'SOW Units'!B461</f>
        <v>21-28.</v>
      </c>
      <c r="B4422" s="542" t="str">
        <f>IF('SOW Units'!C461="","",'SOW Units'!C461)</f>
        <v>P.E. Review, Evaluation and Certification of a Level 4 Limited Scope Remedial Action Plan or RAP Modification Plan</v>
      </c>
      <c r="C4422" s="543"/>
      <c r="D4422" s="57" t="str">
        <f>IF('SOW Units'!E461="","",'SOW Units'!E461)</f>
        <v>Per Plan</v>
      </c>
      <c r="E4422" s="82">
        <f>'SOW Units'!Q461</f>
        <v>0</v>
      </c>
      <c r="F4422" s="34">
        <f>'SOW Units'!G461</f>
        <v>802.23</v>
      </c>
      <c r="G4422" s="244">
        <f t="shared" si="994"/>
        <v>0</v>
      </c>
      <c r="H4422" s="85">
        <v>0</v>
      </c>
      <c r="I4422" s="360">
        <f t="shared" si="995"/>
        <v>0</v>
      </c>
      <c r="J4422" s="89">
        <v>0</v>
      </c>
      <c r="K4422" s="244">
        <f t="shared" ref="K4422:K4461" si="998">$F4422*J4422</f>
        <v>0</v>
      </c>
      <c r="L4422" s="93">
        <f t="shared" si="996"/>
        <v>0</v>
      </c>
      <c r="M4422" s="375">
        <f t="shared" si="997"/>
        <v>0</v>
      </c>
      <c r="N4422" s="225" t="b">
        <f t="shared" si="989"/>
        <v>0</v>
      </c>
      <c r="O4422" s="36"/>
      <c r="P4422" s="36"/>
      <c r="Q4422" s="36"/>
      <c r="R4422" s="36"/>
    </row>
    <row r="4423" spans="1:18" s="8" customFormat="1" ht="16.5" hidden="1" customHeight="1" x14ac:dyDescent="0.35">
      <c r="A4423" s="122" t="str">
        <f>'SOW Units'!B462</f>
        <v>21-29.</v>
      </c>
      <c r="B4423" s="542" t="str">
        <f>IF('SOW Units'!C462="","",'SOW Units'!C462)</f>
        <v>P.E. Review, Evaluation and Certification of As-Built Drawings (P.E. sealed red lined modifications)</v>
      </c>
      <c r="C4423" s="543"/>
      <c r="D4423" s="57" t="str">
        <f>IF('SOW Units'!E462="","",'SOW Units'!E462)</f>
        <v>Per Set of Drawings</v>
      </c>
      <c r="E4423" s="82">
        <f>'SOW Units'!Q462</f>
        <v>0</v>
      </c>
      <c r="F4423" s="34">
        <f>'SOW Units'!G462</f>
        <v>133.69</v>
      </c>
      <c r="G4423" s="244">
        <f t="shared" si="994"/>
        <v>0</v>
      </c>
      <c r="H4423" s="85">
        <v>0</v>
      </c>
      <c r="I4423" s="360">
        <f t="shared" si="995"/>
        <v>0</v>
      </c>
      <c r="J4423" s="89">
        <v>0</v>
      </c>
      <c r="K4423" s="244">
        <f t="shared" si="998"/>
        <v>0</v>
      </c>
      <c r="L4423" s="93">
        <f t="shared" si="996"/>
        <v>0</v>
      </c>
      <c r="M4423" s="375">
        <f t="shared" si="997"/>
        <v>0</v>
      </c>
      <c r="N4423" s="225" t="b">
        <f t="shared" si="989"/>
        <v>0</v>
      </c>
      <c r="O4423" s="36"/>
      <c r="P4423" s="36"/>
      <c r="Q4423" s="36"/>
      <c r="R4423" s="36"/>
    </row>
    <row r="4424" spans="1:18" s="8" customFormat="1" ht="32.25" hidden="1" customHeight="1" x14ac:dyDescent="0.35">
      <c r="A4424" s="122" t="str">
        <f>'SOW Units'!B463</f>
        <v>21-30.</v>
      </c>
      <c r="B4424" s="542" t="str">
        <f>IF('SOW Units'!C463="","",'SOW Units'!C463)</f>
        <v>P.E. Review, Evaluation and Certification of a Remedial Action Startup Report That Includes a Recommendation for System Modification or Significant Change in the Course of Action</v>
      </c>
      <c r="C4424" s="543"/>
      <c r="D4424" s="57" t="str">
        <f>IF('SOW Units'!E463="","",'SOW Units'!E463)</f>
        <v>Per Report</v>
      </c>
      <c r="E4424" s="82">
        <f>'SOW Units'!Q463</f>
        <v>0</v>
      </c>
      <c r="F4424" s="34">
        <f>'SOW Units'!G463</f>
        <v>401.11</v>
      </c>
      <c r="G4424" s="244">
        <f t="shared" si="994"/>
        <v>0</v>
      </c>
      <c r="H4424" s="85">
        <v>0</v>
      </c>
      <c r="I4424" s="360">
        <f t="shared" si="995"/>
        <v>0</v>
      </c>
      <c r="J4424" s="89">
        <v>0</v>
      </c>
      <c r="K4424" s="244">
        <f t="shared" si="998"/>
        <v>0</v>
      </c>
      <c r="L4424" s="93">
        <f t="shared" si="996"/>
        <v>0</v>
      </c>
      <c r="M4424" s="375">
        <f t="shared" si="997"/>
        <v>0</v>
      </c>
      <c r="N4424" s="225" t="b">
        <f t="shared" si="989"/>
        <v>0</v>
      </c>
      <c r="O4424" s="36"/>
      <c r="P4424" s="36"/>
      <c r="Q4424" s="36"/>
      <c r="R4424" s="36"/>
    </row>
    <row r="4425" spans="1:18" s="8" customFormat="1" ht="32.25" hidden="1" customHeight="1" x14ac:dyDescent="0.35">
      <c r="A4425" s="122" t="str">
        <f>'SOW Units'!B464</f>
        <v>21-31.</v>
      </c>
      <c r="B4425" s="542" t="str">
        <f>IF('SOW Units'!C464="","",'SOW Units'!C464)</f>
        <v>P.E. Review, Evaluation and Certification of a Non-Annual Operation and Maintenance Report That Includes Significant Proposed Changes to the Approved RAP</v>
      </c>
      <c r="C4425" s="543"/>
      <c r="D4425" s="57" t="str">
        <f>IF('SOW Units'!E464="","",'SOW Units'!E464)</f>
        <v>Per Report</v>
      </c>
      <c r="E4425" s="82">
        <f>'SOW Units'!Q464</f>
        <v>0</v>
      </c>
      <c r="F4425" s="34">
        <f>'SOW Units'!G464</f>
        <v>267.39999999999998</v>
      </c>
      <c r="G4425" s="244">
        <f t="shared" si="994"/>
        <v>0</v>
      </c>
      <c r="H4425" s="85">
        <v>0</v>
      </c>
      <c r="I4425" s="360">
        <f t="shared" si="995"/>
        <v>0</v>
      </c>
      <c r="J4425" s="89">
        <v>0</v>
      </c>
      <c r="K4425" s="244">
        <f t="shared" si="998"/>
        <v>0</v>
      </c>
      <c r="L4425" s="93">
        <f t="shared" si="996"/>
        <v>0</v>
      </c>
      <c r="M4425" s="375">
        <f t="shared" si="997"/>
        <v>0</v>
      </c>
      <c r="N4425" s="225" t="b">
        <f t="shared" si="989"/>
        <v>0</v>
      </c>
      <c r="O4425" s="36"/>
      <c r="P4425" s="36"/>
      <c r="Q4425" s="36"/>
      <c r="R4425" s="36"/>
    </row>
    <row r="4426" spans="1:18" s="8" customFormat="1" ht="16.5" hidden="1" customHeight="1" x14ac:dyDescent="0.35">
      <c r="A4426" s="122" t="str">
        <f>'SOW Units'!B465</f>
        <v>21-32.</v>
      </c>
      <c r="B4426" s="542" t="str">
        <f>IF('SOW Units'!C465="","",'SOW Units'!C465)</f>
        <v>P.E. Review, Evaluation and Certification of an Annual Operation and Maintenance Report</v>
      </c>
      <c r="C4426" s="543"/>
      <c r="D4426" s="57" t="str">
        <f>IF('SOW Units'!E465="","",'SOW Units'!E465)</f>
        <v>Per Report</v>
      </c>
      <c r="E4426" s="82">
        <f>'SOW Units'!Q465</f>
        <v>0</v>
      </c>
      <c r="F4426" s="34">
        <f>'SOW Units'!G465</f>
        <v>534.80999999999995</v>
      </c>
      <c r="G4426" s="244">
        <f t="shared" si="994"/>
        <v>0</v>
      </c>
      <c r="H4426" s="85">
        <v>0</v>
      </c>
      <c r="I4426" s="360">
        <f t="shared" si="995"/>
        <v>0</v>
      </c>
      <c r="J4426" s="89">
        <v>0</v>
      </c>
      <c r="K4426" s="244">
        <f t="shared" si="998"/>
        <v>0</v>
      </c>
      <c r="L4426" s="93">
        <f t="shared" si="996"/>
        <v>0</v>
      </c>
      <c r="M4426" s="375">
        <f t="shared" si="997"/>
        <v>0</v>
      </c>
      <c r="N4426" s="225" t="b">
        <f t="shared" si="989"/>
        <v>0</v>
      </c>
      <c r="O4426" s="36"/>
      <c r="P4426" s="36"/>
      <c r="Q4426" s="36"/>
      <c r="R4426" s="36"/>
    </row>
    <row r="4427" spans="1:18" s="8" customFormat="1" ht="16.5" hidden="1" customHeight="1" x14ac:dyDescent="0.35">
      <c r="A4427" s="122" t="str">
        <f>'SOW Units'!B466</f>
        <v>21-33.</v>
      </c>
      <c r="B4427" s="542" t="str">
        <f>IF('SOW Units'!C466="","",'SOW Units'!C466)</f>
        <v>P.G or P.E. Review, Evaluation and Certification of a Remedial Action General Report</v>
      </c>
      <c r="C4427" s="543"/>
      <c r="D4427" s="57" t="str">
        <f>IF('SOW Units'!E466="","",'SOW Units'!E466)</f>
        <v>Per Report</v>
      </c>
      <c r="E4427" s="82">
        <f>'SOW Units'!Q466</f>
        <v>0</v>
      </c>
      <c r="F4427" s="34">
        <f>'SOW Units'!G466</f>
        <v>133.69</v>
      </c>
      <c r="G4427" s="244">
        <f t="shared" si="994"/>
        <v>0</v>
      </c>
      <c r="H4427" s="85">
        <v>0</v>
      </c>
      <c r="I4427" s="360">
        <f t="shared" si="995"/>
        <v>0</v>
      </c>
      <c r="J4427" s="89">
        <v>0</v>
      </c>
      <c r="K4427" s="244">
        <f t="shared" si="998"/>
        <v>0</v>
      </c>
      <c r="L4427" s="93">
        <f t="shared" si="996"/>
        <v>0</v>
      </c>
      <c r="M4427" s="375">
        <f t="shared" si="997"/>
        <v>0</v>
      </c>
      <c r="N4427" s="225" t="b">
        <f t="shared" si="989"/>
        <v>0</v>
      </c>
      <c r="O4427" s="36"/>
      <c r="P4427" s="36"/>
      <c r="Q4427" s="36"/>
      <c r="R4427" s="36"/>
    </row>
    <row r="4428" spans="1:18" s="8" customFormat="1" ht="32.25" hidden="1" customHeight="1" x14ac:dyDescent="0.35">
      <c r="A4428" s="122" t="str">
        <f>'SOW Units'!B467</f>
        <v>21-34.</v>
      </c>
      <c r="B4428" s="542" t="str">
        <f>IF('SOW Units'!C467="","",'SOW Units'!C467)</f>
        <v>P.G or P.E. Review, Evaluation and Certification of an Interim Remedial Action Report That Includes a Recommendation for System Modification or Significant Change in the Course of Action</v>
      </c>
      <c r="C4428" s="543"/>
      <c r="D4428" s="57" t="str">
        <f>IF('SOW Units'!E467="","",'SOW Units'!E467)</f>
        <v>Per Report</v>
      </c>
      <c r="E4428" s="82">
        <f>'SOW Units'!Q467</f>
        <v>0</v>
      </c>
      <c r="F4428" s="34">
        <f>'SOW Units'!G467</f>
        <v>133.69</v>
      </c>
      <c r="G4428" s="244">
        <f t="shared" si="994"/>
        <v>0</v>
      </c>
      <c r="H4428" s="85">
        <v>0</v>
      </c>
      <c r="I4428" s="360">
        <f t="shared" si="995"/>
        <v>0</v>
      </c>
      <c r="J4428" s="89">
        <v>0</v>
      </c>
      <c r="K4428" s="244">
        <f t="shared" si="998"/>
        <v>0</v>
      </c>
      <c r="L4428" s="93">
        <f t="shared" si="996"/>
        <v>0</v>
      </c>
      <c r="M4428" s="375">
        <f t="shared" si="997"/>
        <v>0</v>
      </c>
      <c r="N4428" s="225" t="b">
        <f t="shared" si="989"/>
        <v>0</v>
      </c>
      <c r="O4428" s="36"/>
      <c r="P4428" s="36"/>
      <c r="Q4428" s="36"/>
      <c r="R4428" s="36"/>
    </row>
    <row r="4429" spans="1:18" s="8" customFormat="1" ht="16.5" hidden="1" customHeight="1" x14ac:dyDescent="0.35">
      <c r="A4429" s="122" t="str">
        <f>'SOW Units'!B468</f>
        <v>21-35.</v>
      </c>
      <c r="B4429" s="542" t="str">
        <f>IF('SOW Units'!C468="","",'SOW Units'!C468)</f>
        <v>P.E. Review, Evaluation, and Certification of Construction Drawings</v>
      </c>
      <c r="C4429" s="543"/>
      <c r="D4429" s="57" t="str">
        <f>IF('SOW Units'!E468="","",'SOW Units'!E468)</f>
        <v>Per Set of Drawings</v>
      </c>
      <c r="E4429" s="82">
        <f>'SOW Units'!Q468</f>
        <v>0</v>
      </c>
      <c r="F4429" s="34">
        <f>'SOW Units'!G468</f>
        <v>267.39999999999998</v>
      </c>
      <c r="G4429" s="244">
        <f t="shared" si="994"/>
        <v>0</v>
      </c>
      <c r="H4429" s="85">
        <v>0</v>
      </c>
      <c r="I4429" s="360">
        <f t="shared" si="995"/>
        <v>0</v>
      </c>
      <c r="J4429" s="89">
        <v>0</v>
      </c>
      <c r="K4429" s="244">
        <f t="shared" si="998"/>
        <v>0</v>
      </c>
      <c r="L4429" s="93">
        <f t="shared" si="996"/>
        <v>0</v>
      </c>
      <c r="M4429" s="375">
        <f t="shared" si="997"/>
        <v>0</v>
      </c>
      <c r="N4429" s="225" t="b">
        <f t="shared" si="989"/>
        <v>0</v>
      </c>
      <c r="O4429" s="36"/>
      <c r="P4429" s="36"/>
      <c r="Q4429" s="36"/>
      <c r="R4429" s="36"/>
    </row>
    <row r="4430" spans="1:18" s="9" customFormat="1" ht="16.5" hidden="1" customHeight="1" x14ac:dyDescent="0.35">
      <c r="A4430" s="122" t="str">
        <f>'SOW Units'!B469</f>
        <v>21-36.</v>
      </c>
      <c r="B4430" s="542" t="str">
        <f>IF('SOW Units'!C469="","",'SOW Units'!C469)</f>
        <v>P.E. Review, Evaluation, and Certification of Annual PARM Report</v>
      </c>
      <c r="C4430" s="543"/>
      <c r="D4430" s="57" t="str">
        <f>IF('SOW Units'!E469="","",'SOW Units'!E469)</f>
        <v>Per Report</v>
      </c>
      <c r="E4430" s="82">
        <f>'SOW Units'!Q469</f>
        <v>0</v>
      </c>
      <c r="F4430" s="34">
        <f>'SOW Units'!G469</f>
        <v>267.39999999999998</v>
      </c>
      <c r="G4430" s="244">
        <f t="shared" si="994"/>
        <v>0</v>
      </c>
      <c r="H4430" s="85">
        <v>0</v>
      </c>
      <c r="I4430" s="360">
        <f t="shared" si="995"/>
        <v>0</v>
      </c>
      <c r="J4430" s="89">
        <v>0</v>
      </c>
      <c r="K4430" s="244">
        <f t="shared" si="998"/>
        <v>0</v>
      </c>
      <c r="L4430" s="93">
        <f t="shared" si="996"/>
        <v>0</v>
      </c>
      <c r="M4430" s="375">
        <f t="shared" si="997"/>
        <v>0</v>
      </c>
      <c r="N4430" s="225" t="b">
        <f t="shared" si="989"/>
        <v>0</v>
      </c>
      <c r="O4430" s="45"/>
      <c r="P4430" s="45"/>
      <c r="Q4430" s="45"/>
      <c r="R4430" s="45"/>
    </row>
    <row r="4431" spans="1:18" s="8" customFormat="1" ht="16.5" hidden="1" customHeight="1" x14ac:dyDescent="0.35">
      <c r="A4431" s="210" t="str">
        <f>'SOW Units'!B470</f>
        <v>22.</v>
      </c>
      <c r="B4431" s="544" t="str">
        <f>IF('SOW Units'!C470="","",'SOW Units'!C470)</f>
        <v>MISCELLANEOUS ITEMS</v>
      </c>
      <c r="C4431" s="545"/>
      <c r="D4431" s="354" t="str">
        <f>IF('SOW Units'!E470="","",'SOW Units'!E470)</f>
        <v>'</v>
      </c>
      <c r="E4431" s="212"/>
      <c r="F4431" s="199"/>
      <c r="G4431" s="213"/>
      <c r="H4431" s="214"/>
      <c r="I4431" s="362"/>
      <c r="J4431" s="215"/>
      <c r="K4431" s="213"/>
      <c r="L4431" s="216"/>
      <c r="M4431" s="376"/>
      <c r="N4431" s="225" t="b">
        <f t="shared" si="989"/>
        <v>0</v>
      </c>
      <c r="O4431" s="36"/>
      <c r="P4431" s="36"/>
      <c r="Q4431" s="36"/>
      <c r="R4431" s="36"/>
    </row>
    <row r="4432" spans="1:18" s="8" customFormat="1" ht="33" hidden="1" customHeight="1" x14ac:dyDescent="0.35">
      <c r="A4432" s="122" t="str">
        <f>'SOW Units'!B471</f>
        <v>22-1.</v>
      </c>
      <c r="B4432" s="542" t="str">
        <f>IF('SOW Units'!C471="","",'SOW Units'!C471)</f>
        <v/>
      </c>
      <c r="C4432" s="543"/>
      <c r="D4432" s="57" t="str">
        <f>IF('SOW Units'!E471="","",'SOW Units'!E471)</f>
        <v>Reimbursable*</v>
      </c>
      <c r="E4432" s="82">
        <f>'SOW Units'!Q471</f>
        <v>0</v>
      </c>
      <c r="F4432" s="34">
        <f>'SOW Units'!G471</f>
        <v>1</v>
      </c>
      <c r="G4432" s="244">
        <f t="shared" ref="G4432:G4461" si="999">$F4432*E4432</f>
        <v>0</v>
      </c>
      <c r="H4432" s="85">
        <v>0</v>
      </c>
      <c r="I4432" s="360">
        <f t="shared" ref="I4432:I4461" si="1000">H4432*F4432</f>
        <v>0</v>
      </c>
      <c r="J4432" s="89">
        <v>0</v>
      </c>
      <c r="K4432" s="244">
        <f t="shared" si="998"/>
        <v>0</v>
      </c>
      <c r="L4432" s="93">
        <f t="shared" ref="L4432:L4461" si="1001">E4432-H4432-J4432</f>
        <v>0</v>
      </c>
      <c r="M4432" s="375">
        <f t="shared" ref="M4432:M4461" si="1002">G4432-I4432-K4432</f>
        <v>0</v>
      </c>
      <c r="N4432" s="225" t="b">
        <f t="shared" si="989"/>
        <v>0</v>
      </c>
      <c r="O4432" s="36"/>
      <c r="P4432" s="36"/>
      <c r="Q4432" s="36"/>
      <c r="R4432" s="36"/>
    </row>
    <row r="4433" spans="1:18" s="8" customFormat="1" ht="33" hidden="1" customHeight="1" x14ac:dyDescent="0.35">
      <c r="A4433" s="122" t="str">
        <f>'SOW Units'!B472</f>
        <v>22-2.</v>
      </c>
      <c r="B4433" s="542" t="str">
        <f>IF('SOW Units'!C472="","",'SOW Units'!C472)</f>
        <v/>
      </c>
      <c r="C4433" s="543"/>
      <c r="D4433" s="57" t="str">
        <f>IF('SOW Units'!E472="","",'SOW Units'!E472)</f>
        <v>Reimbursable*</v>
      </c>
      <c r="E4433" s="82">
        <f>'SOW Units'!Q472</f>
        <v>0</v>
      </c>
      <c r="F4433" s="34">
        <f>'SOW Units'!G472</f>
        <v>1</v>
      </c>
      <c r="G4433" s="244">
        <f t="shared" si="999"/>
        <v>0</v>
      </c>
      <c r="H4433" s="85">
        <v>0</v>
      </c>
      <c r="I4433" s="360">
        <f t="shared" si="1000"/>
        <v>0</v>
      </c>
      <c r="J4433" s="89">
        <v>0</v>
      </c>
      <c r="K4433" s="244">
        <f t="shared" si="998"/>
        <v>0</v>
      </c>
      <c r="L4433" s="93">
        <f t="shared" si="1001"/>
        <v>0</v>
      </c>
      <c r="M4433" s="375">
        <f t="shared" si="1002"/>
        <v>0</v>
      </c>
      <c r="N4433" s="225" t="b">
        <f t="shared" si="989"/>
        <v>0</v>
      </c>
      <c r="O4433" s="36"/>
      <c r="P4433" s="36"/>
      <c r="Q4433" s="36"/>
      <c r="R4433" s="36"/>
    </row>
    <row r="4434" spans="1:18" s="8" customFormat="1" ht="33" hidden="1" customHeight="1" x14ac:dyDescent="0.35">
      <c r="A4434" s="122" t="str">
        <f>'SOW Units'!B473</f>
        <v>22-3.</v>
      </c>
      <c r="B4434" s="542" t="str">
        <f>IF('SOW Units'!C473="","",'SOW Units'!C473)</f>
        <v/>
      </c>
      <c r="C4434" s="543"/>
      <c r="D4434" s="57" t="str">
        <f>IF('SOW Units'!E473="","",'SOW Units'!E473)</f>
        <v>Reimbursable*</v>
      </c>
      <c r="E4434" s="82">
        <f>'SOW Units'!Q473</f>
        <v>0</v>
      </c>
      <c r="F4434" s="34">
        <f>'SOW Units'!G473</f>
        <v>1</v>
      </c>
      <c r="G4434" s="244">
        <f t="shared" si="999"/>
        <v>0</v>
      </c>
      <c r="H4434" s="85">
        <v>0</v>
      </c>
      <c r="I4434" s="360">
        <f t="shared" si="1000"/>
        <v>0</v>
      </c>
      <c r="J4434" s="89">
        <v>0</v>
      </c>
      <c r="K4434" s="244">
        <f t="shared" si="998"/>
        <v>0</v>
      </c>
      <c r="L4434" s="93">
        <f t="shared" si="1001"/>
        <v>0</v>
      </c>
      <c r="M4434" s="375">
        <f t="shared" si="1002"/>
        <v>0</v>
      </c>
      <c r="N4434" s="225" t="b">
        <f t="shared" si="989"/>
        <v>0</v>
      </c>
      <c r="O4434" s="36"/>
      <c r="P4434" s="36"/>
      <c r="Q4434" s="36"/>
      <c r="R4434" s="36"/>
    </row>
    <row r="4435" spans="1:18" s="8" customFormat="1" ht="33" hidden="1" customHeight="1" x14ac:dyDescent="0.35">
      <c r="A4435" s="122" t="str">
        <f>'SOW Units'!B474</f>
        <v>22-4.</v>
      </c>
      <c r="B4435" s="542" t="str">
        <f>IF('SOW Units'!C474="","",'SOW Units'!C474)</f>
        <v/>
      </c>
      <c r="C4435" s="543"/>
      <c r="D4435" s="57" t="str">
        <f>IF('SOW Units'!E474="","",'SOW Units'!E474)</f>
        <v>Reimbursable*</v>
      </c>
      <c r="E4435" s="82">
        <f>'SOW Units'!Q474</f>
        <v>0</v>
      </c>
      <c r="F4435" s="34">
        <f>'SOW Units'!G474</f>
        <v>1</v>
      </c>
      <c r="G4435" s="244">
        <f t="shared" si="999"/>
        <v>0</v>
      </c>
      <c r="H4435" s="85">
        <v>0</v>
      </c>
      <c r="I4435" s="360">
        <f t="shared" si="1000"/>
        <v>0</v>
      </c>
      <c r="J4435" s="89">
        <v>0</v>
      </c>
      <c r="K4435" s="244">
        <f t="shared" si="998"/>
        <v>0</v>
      </c>
      <c r="L4435" s="93">
        <f t="shared" si="1001"/>
        <v>0</v>
      </c>
      <c r="M4435" s="375">
        <f t="shared" si="1002"/>
        <v>0</v>
      </c>
      <c r="N4435" s="225" t="b">
        <f t="shared" si="989"/>
        <v>0</v>
      </c>
      <c r="O4435" s="36"/>
      <c r="P4435" s="36"/>
      <c r="Q4435" s="36"/>
      <c r="R4435" s="36"/>
    </row>
    <row r="4436" spans="1:18" s="8" customFormat="1" ht="33" hidden="1" customHeight="1" x14ac:dyDescent="0.35">
      <c r="A4436" s="122" t="str">
        <f>'SOW Units'!B475</f>
        <v>22-5.</v>
      </c>
      <c r="B4436" s="542" t="str">
        <f>IF('SOW Units'!C475="","",'SOW Units'!C475)</f>
        <v/>
      </c>
      <c r="C4436" s="543"/>
      <c r="D4436" s="57" t="str">
        <f>IF('SOW Units'!E475="","",'SOW Units'!E475)</f>
        <v>Reimbursable*</v>
      </c>
      <c r="E4436" s="82">
        <f>'SOW Units'!Q475</f>
        <v>0</v>
      </c>
      <c r="F4436" s="34">
        <f>'SOW Units'!G475</f>
        <v>1</v>
      </c>
      <c r="G4436" s="244">
        <f t="shared" si="999"/>
        <v>0</v>
      </c>
      <c r="H4436" s="85">
        <v>0</v>
      </c>
      <c r="I4436" s="360">
        <f t="shared" si="1000"/>
        <v>0</v>
      </c>
      <c r="J4436" s="89">
        <v>0</v>
      </c>
      <c r="K4436" s="244">
        <f t="shared" si="998"/>
        <v>0</v>
      </c>
      <c r="L4436" s="93">
        <f t="shared" si="1001"/>
        <v>0</v>
      </c>
      <c r="M4436" s="375">
        <f t="shared" si="1002"/>
        <v>0</v>
      </c>
      <c r="N4436" s="225" t="b">
        <f t="shared" si="989"/>
        <v>0</v>
      </c>
      <c r="O4436" s="36"/>
      <c r="P4436" s="36"/>
      <c r="Q4436" s="36"/>
      <c r="R4436" s="36"/>
    </row>
    <row r="4437" spans="1:18" s="8" customFormat="1" ht="33" hidden="1" customHeight="1" x14ac:dyDescent="0.35">
      <c r="A4437" s="122" t="str">
        <f>'SOW Units'!B476</f>
        <v>22-6.</v>
      </c>
      <c r="B4437" s="542" t="str">
        <f>IF('SOW Units'!C476="","",'SOW Units'!C476)</f>
        <v/>
      </c>
      <c r="C4437" s="543"/>
      <c r="D4437" s="57" t="str">
        <f>IF('SOW Units'!E476="","",'SOW Units'!E476)</f>
        <v>Reimbursable*</v>
      </c>
      <c r="E4437" s="82">
        <f>'SOW Units'!Q476</f>
        <v>0</v>
      </c>
      <c r="F4437" s="34">
        <f>'SOW Units'!G476</f>
        <v>1</v>
      </c>
      <c r="G4437" s="244">
        <f t="shared" si="999"/>
        <v>0</v>
      </c>
      <c r="H4437" s="85">
        <v>0</v>
      </c>
      <c r="I4437" s="360">
        <f t="shared" si="1000"/>
        <v>0</v>
      </c>
      <c r="J4437" s="89">
        <v>0</v>
      </c>
      <c r="K4437" s="244">
        <f t="shared" si="998"/>
        <v>0</v>
      </c>
      <c r="L4437" s="93">
        <f t="shared" si="1001"/>
        <v>0</v>
      </c>
      <c r="M4437" s="375">
        <f t="shared" si="1002"/>
        <v>0</v>
      </c>
      <c r="N4437" s="225" t="b">
        <f t="shared" si="989"/>
        <v>0</v>
      </c>
      <c r="O4437" s="36"/>
      <c r="P4437" s="36"/>
      <c r="Q4437" s="36"/>
      <c r="R4437" s="36"/>
    </row>
    <row r="4438" spans="1:18" s="8" customFormat="1" ht="33" hidden="1" customHeight="1" x14ac:dyDescent="0.35">
      <c r="A4438" s="122" t="str">
        <f>'SOW Units'!B477</f>
        <v>22-7.</v>
      </c>
      <c r="B4438" s="542" t="str">
        <f>IF('SOW Units'!C477="","",'SOW Units'!C477)</f>
        <v/>
      </c>
      <c r="C4438" s="543"/>
      <c r="D4438" s="57" t="str">
        <f>IF('SOW Units'!E477="","",'SOW Units'!E477)</f>
        <v>Reimbursable*</v>
      </c>
      <c r="E4438" s="82">
        <f>'SOW Units'!Q477</f>
        <v>0</v>
      </c>
      <c r="F4438" s="34">
        <f>'SOW Units'!G477</f>
        <v>1</v>
      </c>
      <c r="G4438" s="244">
        <f t="shared" si="999"/>
        <v>0</v>
      </c>
      <c r="H4438" s="85">
        <v>0</v>
      </c>
      <c r="I4438" s="360">
        <f t="shared" si="1000"/>
        <v>0</v>
      </c>
      <c r="J4438" s="89">
        <v>0</v>
      </c>
      <c r="K4438" s="244">
        <f t="shared" si="998"/>
        <v>0</v>
      </c>
      <c r="L4438" s="93">
        <f t="shared" si="1001"/>
        <v>0</v>
      </c>
      <c r="M4438" s="375">
        <f t="shared" si="1002"/>
        <v>0</v>
      </c>
      <c r="N4438" s="225" t="b">
        <f t="shared" si="989"/>
        <v>0</v>
      </c>
      <c r="O4438" s="36"/>
      <c r="P4438" s="36"/>
      <c r="Q4438" s="36"/>
      <c r="R4438" s="36"/>
    </row>
    <row r="4439" spans="1:18" s="8" customFormat="1" ht="33" hidden="1" customHeight="1" x14ac:dyDescent="0.35">
      <c r="A4439" s="122" t="str">
        <f>'SOW Units'!B478</f>
        <v>22-8.</v>
      </c>
      <c r="B4439" s="542" t="str">
        <f>IF('SOW Units'!C478="","",'SOW Units'!C478)</f>
        <v/>
      </c>
      <c r="C4439" s="543"/>
      <c r="D4439" s="57" t="str">
        <f>IF('SOW Units'!E478="","",'SOW Units'!E478)</f>
        <v>Reimbursable*</v>
      </c>
      <c r="E4439" s="82">
        <f>'SOW Units'!Q478</f>
        <v>0</v>
      </c>
      <c r="F4439" s="34">
        <f>'SOW Units'!G478</f>
        <v>1</v>
      </c>
      <c r="G4439" s="244">
        <f t="shared" si="999"/>
        <v>0</v>
      </c>
      <c r="H4439" s="85">
        <v>0</v>
      </c>
      <c r="I4439" s="360">
        <f t="shared" si="1000"/>
        <v>0</v>
      </c>
      <c r="J4439" s="89">
        <v>0</v>
      </c>
      <c r="K4439" s="244">
        <f t="shared" si="998"/>
        <v>0</v>
      </c>
      <c r="L4439" s="93">
        <f t="shared" si="1001"/>
        <v>0</v>
      </c>
      <c r="M4439" s="375">
        <f t="shared" si="1002"/>
        <v>0</v>
      </c>
      <c r="N4439" s="225" t="b">
        <f t="shared" si="989"/>
        <v>0</v>
      </c>
      <c r="O4439" s="36"/>
      <c r="P4439" s="36"/>
      <c r="Q4439" s="36"/>
      <c r="R4439" s="36"/>
    </row>
    <row r="4440" spans="1:18" s="8" customFormat="1" ht="33" hidden="1" customHeight="1" x14ac:dyDescent="0.35">
      <c r="A4440" s="122" t="str">
        <f>'SOW Units'!B479</f>
        <v>22-9.</v>
      </c>
      <c r="B4440" s="542" t="str">
        <f>IF('SOW Units'!C479="","",'SOW Units'!C479)</f>
        <v/>
      </c>
      <c r="C4440" s="543"/>
      <c r="D4440" s="57" t="str">
        <f>IF('SOW Units'!E479="","",'SOW Units'!E479)</f>
        <v>Reimbursable*</v>
      </c>
      <c r="E4440" s="82">
        <f>'SOW Units'!Q479</f>
        <v>0</v>
      </c>
      <c r="F4440" s="34">
        <f>'SOW Units'!G479</f>
        <v>1</v>
      </c>
      <c r="G4440" s="244">
        <f t="shared" si="999"/>
        <v>0</v>
      </c>
      <c r="H4440" s="85">
        <v>0</v>
      </c>
      <c r="I4440" s="360">
        <f t="shared" si="1000"/>
        <v>0</v>
      </c>
      <c r="J4440" s="89">
        <v>0</v>
      </c>
      <c r="K4440" s="244">
        <f t="shared" si="998"/>
        <v>0</v>
      </c>
      <c r="L4440" s="93">
        <f t="shared" si="1001"/>
        <v>0</v>
      </c>
      <c r="M4440" s="375">
        <f t="shared" si="1002"/>
        <v>0</v>
      </c>
      <c r="N4440" s="225" t="b">
        <f t="shared" si="989"/>
        <v>0</v>
      </c>
      <c r="O4440" s="36"/>
      <c r="P4440" s="36"/>
      <c r="Q4440" s="36"/>
      <c r="R4440" s="36"/>
    </row>
    <row r="4441" spans="1:18" s="8" customFormat="1" ht="33" hidden="1" customHeight="1" x14ac:dyDescent="0.35">
      <c r="A4441" s="122" t="str">
        <f>'SOW Units'!B480</f>
        <v>22-10.</v>
      </c>
      <c r="B4441" s="542" t="str">
        <f>IF('SOW Units'!C480="","",'SOW Units'!C480)</f>
        <v/>
      </c>
      <c r="C4441" s="543"/>
      <c r="D4441" s="57" t="str">
        <f>IF('SOW Units'!E480="","",'SOW Units'!E480)</f>
        <v>Reimbursable*</v>
      </c>
      <c r="E4441" s="82">
        <f>'SOW Units'!Q480</f>
        <v>0</v>
      </c>
      <c r="F4441" s="34">
        <f>'SOW Units'!G480</f>
        <v>1</v>
      </c>
      <c r="G4441" s="244">
        <f t="shared" si="999"/>
        <v>0</v>
      </c>
      <c r="H4441" s="85">
        <v>0</v>
      </c>
      <c r="I4441" s="360">
        <f t="shared" si="1000"/>
        <v>0</v>
      </c>
      <c r="J4441" s="89">
        <v>0</v>
      </c>
      <c r="K4441" s="244">
        <f t="shared" si="998"/>
        <v>0</v>
      </c>
      <c r="L4441" s="93">
        <f t="shared" si="1001"/>
        <v>0</v>
      </c>
      <c r="M4441" s="375">
        <f t="shared" si="1002"/>
        <v>0</v>
      </c>
      <c r="N4441" s="225" t="b">
        <f t="shared" si="989"/>
        <v>0</v>
      </c>
      <c r="O4441" s="36"/>
      <c r="P4441" s="36"/>
      <c r="Q4441" s="36"/>
      <c r="R4441" s="36"/>
    </row>
    <row r="4442" spans="1:18" s="8" customFormat="1" ht="33" hidden="1" customHeight="1" x14ac:dyDescent="0.35">
      <c r="A4442" s="122" t="str">
        <f>'SOW Units'!B481</f>
        <v>22-11.</v>
      </c>
      <c r="B4442" s="542" t="str">
        <f>IF('SOW Units'!C481="","",'SOW Units'!C481)</f>
        <v/>
      </c>
      <c r="C4442" s="543"/>
      <c r="D4442" s="57" t="str">
        <f>IF('SOW Units'!E481="","",'SOW Units'!E481)</f>
        <v>Reimbursable*</v>
      </c>
      <c r="E4442" s="82">
        <f>'SOW Units'!Q481</f>
        <v>0</v>
      </c>
      <c r="F4442" s="34">
        <f>'SOW Units'!G481</f>
        <v>1</v>
      </c>
      <c r="G4442" s="244">
        <f t="shared" si="999"/>
        <v>0</v>
      </c>
      <c r="H4442" s="85">
        <v>0</v>
      </c>
      <c r="I4442" s="360">
        <f t="shared" si="1000"/>
        <v>0</v>
      </c>
      <c r="J4442" s="89">
        <v>0</v>
      </c>
      <c r="K4442" s="244">
        <f t="shared" si="998"/>
        <v>0</v>
      </c>
      <c r="L4442" s="93">
        <f t="shared" si="1001"/>
        <v>0</v>
      </c>
      <c r="M4442" s="375">
        <f t="shared" si="1002"/>
        <v>0</v>
      </c>
      <c r="N4442" s="225" t="b">
        <f t="shared" si="989"/>
        <v>0</v>
      </c>
      <c r="O4442" s="36"/>
      <c r="P4442" s="36"/>
      <c r="Q4442" s="36"/>
      <c r="R4442" s="36"/>
    </row>
    <row r="4443" spans="1:18" s="8" customFormat="1" ht="33" hidden="1" customHeight="1" x14ac:dyDescent="0.35">
      <c r="A4443" s="122" t="str">
        <f>'SOW Units'!B482</f>
        <v>22-12.</v>
      </c>
      <c r="B4443" s="542" t="str">
        <f>IF('SOW Units'!C482="","",'SOW Units'!C482)</f>
        <v/>
      </c>
      <c r="C4443" s="543"/>
      <c r="D4443" s="57" t="str">
        <f>IF('SOW Units'!E482="","",'SOW Units'!E482)</f>
        <v>Reimbursable*</v>
      </c>
      <c r="E4443" s="82">
        <f>'SOW Units'!Q482</f>
        <v>0</v>
      </c>
      <c r="F4443" s="34">
        <f>'SOW Units'!G482</f>
        <v>1</v>
      </c>
      <c r="G4443" s="244">
        <f t="shared" si="999"/>
        <v>0</v>
      </c>
      <c r="H4443" s="85">
        <v>0</v>
      </c>
      <c r="I4443" s="360">
        <f t="shared" si="1000"/>
        <v>0</v>
      </c>
      <c r="J4443" s="89">
        <v>0</v>
      </c>
      <c r="K4443" s="244">
        <f t="shared" si="998"/>
        <v>0</v>
      </c>
      <c r="L4443" s="93">
        <f t="shared" si="1001"/>
        <v>0</v>
      </c>
      <c r="M4443" s="375">
        <f t="shared" si="1002"/>
        <v>0</v>
      </c>
      <c r="N4443" s="225" t="b">
        <f t="shared" si="989"/>
        <v>0</v>
      </c>
      <c r="O4443" s="36"/>
      <c r="P4443" s="36"/>
      <c r="Q4443" s="36"/>
      <c r="R4443" s="36"/>
    </row>
    <row r="4444" spans="1:18" s="8" customFormat="1" ht="33" hidden="1" customHeight="1" x14ac:dyDescent="0.35">
      <c r="A4444" s="122" t="str">
        <f>'SOW Units'!B483</f>
        <v>22-13.</v>
      </c>
      <c r="B4444" s="542" t="str">
        <f>IF('SOW Units'!C483="","",'SOW Units'!C483)</f>
        <v/>
      </c>
      <c r="C4444" s="543"/>
      <c r="D4444" s="57" t="str">
        <f>IF('SOW Units'!E483="","",'SOW Units'!E483)</f>
        <v>Reimbursable*</v>
      </c>
      <c r="E4444" s="82">
        <f>'SOW Units'!Q483</f>
        <v>0</v>
      </c>
      <c r="F4444" s="34">
        <f>'SOW Units'!G483</f>
        <v>1</v>
      </c>
      <c r="G4444" s="244">
        <f t="shared" si="999"/>
        <v>0</v>
      </c>
      <c r="H4444" s="85">
        <v>0</v>
      </c>
      <c r="I4444" s="360">
        <f t="shared" si="1000"/>
        <v>0</v>
      </c>
      <c r="J4444" s="89">
        <v>0</v>
      </c>
      <c r="K4444" s="244">
        <f t="shared" si="998"/>
        <v>0</v>
      </c>
      <c r="L4444" s="93">
        <f t="shared" si="1001"/>
        <v>0</v>
      </c>
      <c r="M4444" s="375">
        <f t="shared" si="1002"/>
        <v>0</v>
      </c>
      <c r="N4444" s="225" t="b">
        <f t="shared" si="989"/>
        <v>0</v>
      </c>
      <c r="O4444" s="36"/>
      <c r="P4444" s="36"/>
      <c r="Q4444" s="36"/>
      <c r="R4444" s="36"/>
    </row>
    <row r="4445" spans="1:18" s="8" customFormat="1" ht="33" hidden="1" customHeight="1" x14ac:dyDescent="0.35">
      <c r="A4445" s="122" t="str">
        <f>'SOW Units'!B484</f>
        <v>22-14.</v>
      </c>
      <c r="B4445" s="542" t="str">
        <f>IF('SOW Units'!C484="","",'SOW Units'!C484)</f>
        <v/>
      </c>
      <c r="C4445" s="543"/>
      <c r="D4445" s="57" t="str">
        <f>IF('SOW Units'!E484="","",'SOW Units'!E484)</f>
        <v>Reimbursable*</v>
      </c>
      <c r="E4445" s="82">
        <f>'SOW Units'!Q484</f>
        <v>0</v>
      </c>
      <c r="F4445" s="34">
        <f>'SOW Units'!G484</f>
        <v>1</v>
      </c>
      <c r="G4445" s="244">
        <f t="shared" si="999"/>
        <v>0</v>
      </c>
      <c r="H4445" s="85">
        <v>0</v>
      </c>
      <c r="I4445" s="360">
        <f t="shared" si="1000"/>
        <v>0</v>
      </c>
      <c r="J4445" s="89">
        <v>0</v>
      </c>
      <c r="K4445" s="244">
        <f t="shared" si="998"/>
        <v>0</v>
      </c>
      <c r="L4445" s="93">
        <f t="shared" si="1001"/>
        <v>0</v>
      </c>
      <c r="M4445" s="375">
        <f t="shared" si="1002"/>
        <v>0</v>
      </c>
      <c r="N4445" s="225" t="b">
        <f t="shared" si="989"/>
        <v>0</v>
      </c>
      <c r="O4445" s="36"/>
      <c r="P4445" s="36"/>
      <c r="Q4445" s="36"/>
      <c r="R4445" s="36"/>
    </row>
    <row r="4446" spans="1:18" s="8" customFormat="1" ht="33" hidden="1" customHeight="1" x14ac:dyDescent="0.35">
      <c r="A4446" s="122" t="str">
        <f>'SOW Units'!B485</f>
        <v>22-15.</v>
      </c>
      <c r="B4446" s="542" t="str">
        <f>IF('SOW Units'!C485="","",'SOW Units'!C485)</f>
        <v/>
      </c>
      <c r="C4446" s="543"/>
      <c r="D4446" s="57" t="str">
        <f>IF('SOW Units'!E485="","",'SOW Units'!E485)</f>
        <v>Reimbursable*</v>
      </c>
      <c r="E4446" s="82">
        <f>'SOW Units'!Q485</f>
        <v>0</v>
      </c>
      <c r="F4446" s="34">
        <f>'SOW Units'!G485</f>
        <v>1</v>
      </c>
      <c r="G4446" s="244">
        <f t="shared" si="999"/>
        <v>0</v>
      </c>
      <c r="H4446" s="85">
        <v>0</v>
      </c>
      <c r="I4446" s="360">
        <f t="shared" si="1000"/>
        <v>0</v>
      </c>
      <c r="J4446" s="89">
        <v>0</v>
      </c>
      <c r="K4446" s="244">
        <f t="shared" si="998"/>
        <v>0</v>
      </c>
      <c r="L4446" s="93">
        <f t="shared" si="1001"/>
        <v>0</v>
      </c>
      <c r="M4446" s="375">
        <f t="shared" si="1002"/>
        <v>0</v>
      </c>
      <c r="N4446" s="225" t="b">
        <f t="shared" si="989"/>
        <v>0</v>
      </c>
      <c r="O4446" s="36"/>
      <c r="P4446" s="36"/>
      <c r="Q4446" s="36"/>
      <c r="R4446" s="36"/>
    </row>
    <row r="4447" spans="1:18" s="8" customFormat="1" ht="33" hidden="1" customHeight="1" x14ac:dyDescent="0.35">
      <c r="A4447" s="122" t="str">
        <f>'SOW Units'!B486</f>
        <v>22-16.</v>
      </c>
      <c r="B4447" s="542" t="str">
        <f>IF('SOW Units'!C486="","",'SOW Units'!C486)</f>
        <v/>
      </c>
      <c r="C4447" s="543"/>
      <c r="D4447" s="57" t="str">
        <f>IF('SOW Units'!E486="","",'SOW Units'!E486)</f>
        <v>Reimbursable*</v>
      </c>
      <c r="E4447" s="82">
        <f>'SOW Units'!Q486</f>
        <v>0</v>
      </c>
      <c r="F4447" s="34">
        <f>'SOW Units'!G486</f>
        <v>1</v>
      </c>
      <c r="G4447" s="244">
        <f t="shared" si="999"/>
        <v>0</v>
      </c>
      <c r="H4447" s="85">
        <v>0</v>
      </c>
      <c r="I4447" s="360">
        <f t="shared" si="1000"/>
        <v>0</v>
      </c>
      <c r="J4447" s="89">
        <v>0</v>
      </c>
      <c r="K4447" s="244">
        <f t="shared" si="998"/>
        <v>0</v>
      </c>
      <c r="L4447" s="93">
        <f t="shared" si="1001"/>
        <v>0</v>
      </c>
      <c r="M4447" s="375">
        <f t="shared" si="1002"/>
        <v>0</v>
      </c>
      <c r="N4447" s="225" t="b">
        <f t="shared" si="989"/>
        <v>0</v>
      </c>
      <c r="O4447" s="36"/>
      <c r="P4447" s="36"/>
      <c r="Q4447" s="36"/>
      <c r="R4447" s="36"/>
    </row>
    <row r="4448" spans="1:18" s="8" customFormat="1" ht="33" hidden="1" customHeight="1" x14ac:dyDescent="0.35">
      <c r="A4448" s="122" t="str">
        <f>'SOW Units'!B487</f>
        <v>22-17.</v>
      </c>
      <c r="B4448" s="542" t="str">
        <f>IF('SOW Units'!C487="","",'SOW Units'!C487)</f>
        <v/>
      </c>
      <c r="C4448" s="543"/>
      <c r="D4448" s="57" t="str">
        <f>IF('SOW Units'!E487="","",'SOW Units'!E487)</f>
        <v>Reimbursable*</v>
      </c>
      <c r="E4448" s="82">
        <f>'SOW Units'!Q487</f>
        <v>0</v>
      </c>
      <c r="F4448" s="34">
        <f>'SOW Units'!G487</f>
        <v>1</v>
      </c>
      <c r="G4448" s="244">
        <f t="shared" si="999"/>
        <v>0</v>
      </c>
      <c r="H4448" s="85">
        <v>0</v>
      </c>
      <c r="I4448" s="360">
        <f t="shared" si="1000"/>
        <v>0</v>
      </c>
      <c r="J4448" s="89">
        <v>0</v>
      </c>
      <c r="K4448" s="244">
        <f t="shared" si="998"/>
        <v>0</v>
      </c>
      <c r="L4448" s="93">
        <f t="shared" si="1001"/>
        <v>0</v>
      </c>
      <c r="M4448" s="375">
        <f t="shared" si="1002"/>
        <v>0</v>
      </c>
      <c r="N4448" s="225" t="b">
        <f t="shared" si="989"/>
        <v>0</v>
      </c>
      <c r="O4448" s="36"/>
      <c r="P4448" s="36"/>
      <c r="Q4448" s="36"/>
      <c r="R4448" s="36"/>
    </row>
    <row r="4449" spans="1:18" s="8" customFormat="1" ht="33" hidden="1" customHeight="1" x14ac:dyDescent="0.35">
      <c r="A4449" s="122" t="str">
        <f>'SOW Units'!B488</f>
        <v>22-18.</v>
      </c>
      <c r="B4449" s="542" t="str">
        <f>IF('SOW Units'!C488="","",'SOW Units'!C488)</f>
        <v/>
      </c>
      <c r="C4449" s="543"/>
      <c r="D4449" s="57" t="str">
        <f>IF('SOW Units'!E488="","",'SOW Units'!E488)</f>
        <v>Reimbursable*</v>
      </c>
      <c r="E4449" s="82">
        <f>'SOW Units'!Q488</f>
        <v>0</v>
      </c>
      <c r="F4449" s="34">
        <f>'SOW Units'!G488</f>
        <v>1</v>
      </c>
      <c r="G4449" s="244">
        <f t="shared" si="999"/>
        <v>0</v>
      </c>
      <c r="H4449" s="85">
        <v>0</v>
      </c>
      <c r="I4449" s="360">
        <f t="shared" si="1000"/>
        <v>0</v>
      </c>
      <c r="J4449" s="89">
        <v>0</v>
      </c>
      <c r="K4449" s="244">
        <f t="shared" si="998"/>
        <v>0</v>
      </c>
      <c r="L4449" s="93">
        <f t="shared" si="1001"/>
        <v>0</v>
      </c>
      <c r="M4449" s="375">
        <f t="shared" si="1002"/>
        <v>0</v>
      </c>
      <c r="N4449" s="225" t="b">
        <f t="shared" si="989"/>
        <v>0</v>
      </c>
      <c r="O4449" s="36"/>
      <c r="P4449" s="36"/>
      <c r="Q4449" s="36"/>
      <c r="R4449" s="36"/>
    </row>
    <row r="4450" spans="1:18" s="8" customFormat="1" ht="33" hidden="1" customHeight="1" x14ac:dyDescent="0.35">
      <c r="A4450" s="122" t="str">
        <f>'SOW Units'!B489</f>
        <v>22-19.</v>
      </c>
      <c r="B4450" s="542" t="str">
        <f>IF('SOW Units'!C489="","",'SOW Units'!C489)</f>
        <v/>
      </c>
      <c r="C4450" s="543"/>
      <c r="D4450" s="57" t="str">
        <f>IF('SOW Units'!E489="","",'SOW Units'!E489)</f>
        <v>Reimbursable*</v>
      </c>
      <c r="E4450" s="82">
        <f>'SOW Units'!Q489</f>
        <v>0</v>
      </c>
      <c r="F4450" s="34">
        <f>'SOW Units'!G489</f>
        <v>1</v>
      </c>
      <c r="G4450" s="244">
        <f t="shared" si="999"/>
        <v>0</v>
      </c>
      <c r="H4450" s="85">
        <v>0</v>
      </c>
      <c r="I4450" s="360">
        <f t="shared" si="1000"/>
        <v>0</v>
      </c>
      <c r="J4450" s="89">
        <v>0</v>
      </c>
      <c r="K4450" s="244">
        <f t="shared" si="998"/>
        <v>0</v>
      </c>
      <c r="L4450" s="93">
        <f t="shared" si="1001"/>
        <v>0</v>
      </c>
      <c r="M4450" s="375">
        <f t="shared" si="1002"/>
        <v>0</v>
      </c>
      <c r="N4450" s="225" t="b">
        <f t="shared" si="989"/>
        <v>0</v>
      </c>
      <c r="O4450" s="36"/>
      <c r="P4450" s="36"/>
      <c r="Q4450" s="36"/>
      <c r="R4450" s="36"/>
    </row>
    <row r="4451" spans="1:18" s="8" customFormat="1" ht="33" hidden="1" customHeight="1" x14ac:dyDescent="0.35">
      <c r="A4451" s="122" t="str">
        <f>'SOW Units'!B490</f>
        <v>22-20.</v>
      </c>
      <c r="B4451" s="542" t="str">
        <f>IF('SOW Units'!C490="","",'SOW Units'!C490)</f>
        <v/>
      </c>
      <c r="C4451" s="543"/>
      <c r="D4451" s="57" t="str">
        <f>IF('SOW Units'!E490="","",'SOW Units'!E490)</f>
        <v>Reimbursable*</v>
      </c>
      <c r="E4451" s="82">
        <f>'SOW Units'!Q490</f>
        <v>0</v>
      </c>
      <c r="F4451" s="34">
        <f>'SOW Units'!G490</f>
        <v>1</v>
      </c>
      <c r="G4451" s="244">
        <f t="shared" si="999"/>
        <v>0</v>
      </c>
      <c r="H4451" s="85">
        <v>0</v>
      </c>
      <c r="I4451" s="360">
        <f t="shared" si="1000"/>
        <v>0</v>
      </c>
      <c r="J4451" s="89">
        <v>0</v>
      </c>
      <c r="K4451" s="244">
        <f t="shared" si="998"/>
        <v>0</v>
      </c>
      <c r="L4451" s="93">
        <f t="shared" si="1001"/>
        <v>0</v>
      </c>
      <c r="M4451" s="375">
        <f t="shared" si="1002"/>
        <v>0</v>
      </c>
      <c r="N4451" s="225" t="b">
        <f t="shared" si="989"/>
        <v>0</v>
      </c>
      <c r="O4451" s="36"/>
      <c r="P4451" s="36"/>
      <c r="Q4451" s="36"/>
      <c r="R4451" s="36"/>
    </row>
    <row r="4452" spans="1:18" s="8" customFormat="1" ht="33" hidden="1" customHeight="1" x14ac:dyDescent="0.35">
      <c r="A4452" s="122" t="str">
        <f>'SOW Units'!B491</f>
        <v>22-21.</v>
      </c>
      <c r="B4452" s="542" t="str">
        <f>IF('SOW Units'!C491="","",'SOW Units'!C491)</f>
        <v/>
      </c>
      <c r="C4452" s="543"/>
      <c r="D4452" s="57" t="str">
        <f>IF('SOW Units'!E491="","",'SOW Units'!E491)</f>
        <v>Reimbursable*</v>
      </c>
      <c r="E4452" s="82">
        <f>'SOW Units'!Q491</f>
        <v>0</v>
      </c>
      <c r="F4452" s="34">
        <f>'SOW Units'!G491</f>
        <v>1</v>
      </c>
      <c r="G4452" s="244">
        <f t="shared" si="999"/>
        <v>0</v>
      </c>
      <c r="H4452" s="85">
        <v>0</v>
      </c>
      <c r="I4452" s="360">
        <f t="shared" si="1000"/>
        <v>0</v>
      </c>
      <c r="J4452" s="89">
        <v>0</v>
      </c>
      <c r="K4452" s="244">
        <f t="shared" si="998"/>
        <v>0</v>
      </c>
      <c r="L4452" s="93">
        <f t="shared" si="1001"/>
        <v>0</v>
      </c>
      <c r="M4452" s="375">
        <f t="shared" si="1002"/>
        <v>0</v>
      </c>
      <c r="N4452" s="225" t="b">
        <f t="shared" si="989"/>
        <v>0</v>
      </c>
      <c r="O4452" s="36"/>
      <c r="P4452" s="36"/>
      <c r="Q4452" s="36"/>
      <c r="R4452" s="36"/>
    </row>
    <row r="4453" spans="1:18" s="8" customFormat="1" ht="33" hidden="1" customHeight="1" x14ac:dyDescent="0.35">
      <c r="A4453" s="122" t="str">
        <f>'SOW Units'!B492</f>
        <v>22-22.</v>
      </c>
      <c r="B4453" s="542" t="str">
        <f>IF('SOW Units'!C492="","",'SOW Units'!C492)</f>
        <v/>
      </c>
      <c r="C4453" s="543"/>
      <c r="D4453" s="57" t="str">
        <f>IF('SOW Units'!E492="","",'SOW Units'!E492)</f>
        <v>Reimbursable*</v>
      </c>
      <c r="E4453" s="82">
        <f>'SOW Units'!Q492</f>
        <v>0</v>
      </c>
      <c r="F4453" s="34">
        <f>'SOW Units'!G492</f>
        <v>1</v>
      </c>
      <c r="G4453" s="244">
        <f t="shared" si="999"/>
        <v>0</v>
      </c>
      <c r="H4453" s="85">
        <v>0</v>
      </c>
      <c r="I4453" s="360">
        <f t="shared" si="1000"/>
        <v>0</v>
      </c>
      <c r="J4453" s="89">
        <v>0</v>
      </c>
      <c r="K4453" s="244">
        <f t="shared" si="998"/>
        <v>0</v>
      </c>
      <c r="L4453" s="93">
        <f t="shared" si="1001"/>
        <v>0</v>
      </c>
      <c r="M4453" s="375">
        <f t="shared" si="1002"/>
        <v>0</v>
      </c>
      <c r="N4453" s="225" t="b">
        <f t="shared" si="989"/>
        <v>0</v>
      </c>
      <c r="O4453" s="36"/>
      <c r="P4453" s="36"/>
      <c r="Q4453" s="36"/>
      <c r="R4453" s="36"/>
    </row>
    <row r="4454" spans="1:18" s="8" customFormat="1" ht="33" hidden="1" customHeight="1" x14ac:dyDescent="0.35">
      <c r="A4454" s="122" t="str">
        <f>'SOW Units'!B493</f>
        <v>22-23.</v>
      </c>
      <c r="B4454" s="542" t="str">
        <f>IF('SOW Units'!C493="","",'SOW Units'!C493)</f>
        <v/>
      </c>
      <c r="C4454" s="543"/>
      <c r="D4454" s="57" t="str">
        <f>IF('SOW Units'!E493="","",'SOW Units'!E493)</f>
        <v>Reimbursable*</v>
      </c>
      <c r="E4454" s="82">
        <f>'SOW Units'!Q493</f>
        <v>0</v>
      </c>
      <c r="F4454" s="34">
        <f>'SOW Units'!G493</f>
        <v>1</v>
      </c>
      <c r="G4454" s="244">
        <f t="shared" si="999"/>
        <v>0</v>
      </c>
      <c r="H4454" s="85">
        <v>0</v>
      </c>
      <c r="I4454" s="360">
        <f t="shared" si="1000"/>
        <v>0</v>
      </c>
      <c r="J4454" s="89">
        <v>0</v>
      </c>
      <c r="K4454" s="244">
        <f t="shared" si="998"/>
        <v>0</v>
      </c>
      <c r="L4454" s="93">
        <f t="shared" si="1001"/>
        <v>0</v>
      </c>
      <c r="M4454" s="375">
        <f t="shared" si="1002"/>
        <v>0</v>
      </c>
      <c r="N4454" s="225" t="b">
        <f t="shared" si="989"/>
        <v>0</v>
      </c>
      <c r="O4454" s="36"/>
      <c r="P4454" s="36"/>
      <c r="Q4454" s="36"/>
      <c r="R4454" s="36"/>
    </row>
    <row r="4455" spans="1:18" s="8" customFormat="1" ht="33" hidden="1" customHeight="1" x14ac:dyDescent="0.35">
      <c r="A4455" s="122" t="str">
        <f>'SOW Units'!B494</f>
        <v>22-24.</v>
      </c>
      <c r="B4455" s="542" t="str">
        <f>IF('SOW Units'!C494="","",'SOW Units'!C494)</f>
        <v/>
      </c>
      <c r="C4455" s="543"/>
      <c r="D4455" s="57" t="str">
        <f>IF('SOW Units'!E494="","",'SOW Units'!E494)</f>
        <v>Reimbursable*</v>
      </c>
      <c r="E4455" s="82">
        <f>'SOW Units'!Q494</f>
        <v>0</v>
      </c>
      <c r="F4455" s="34">
        <f>'SOW Units'!G494</f>
        <v>1</v>
      </c>
      <c r="G4455" s="244">
        <f t="shared" si="999"/>
        <v>0</v>
      </c>
      <c r="H4455" s="85">
        <v>0</v>
      </c>
      <c r="I4455" s="360">
        <f t="shared" si="1000"/>
        <v>0</v>
      </c>
      <c r="J4455" s="89">
        <v>0</v>
      </c>
      <c r="K4455" s="244">
        <f t="shared" si="998"/>
        <v>0</v>
      </c>
      <c r="L4455" s="93">
        <f t="shared" si="1001"/>
        <v>0</v>
      </c>
      <c r="M4455" s="375">
        <f t="shared" si="1002"/>
        <v>0</v>
      </c>
      <c r="N4455" s="225" t="b">
        <f t="shared" si="989"/>
        <v>0</v>
      </c>
      <c r="O4455" s="36"/>
      <c r="P4455" s="36"/>
      <c r="Q4455" s="36"/>
      <c r="R4455" s="36"/>
    </row>
    <row r="4456" spans="1:18" s="8" customFormat="1" ht="33" hidden="1" customHeight="1" x14ac:dyDescent="0.35">
      <c r="A4456" s="122" t="str">
        <f>'SOW Units'!B495</f>
        <v>22-25.</v>
      </c>
      <c r="B4456" s="542" t="str">
        <f>IF('SOW Units'!C495="","",'SOW Units'!C495)</f>
        <v/>
      </c>
      <c r="C4456" s="543"/>
      <c r="D4456" s="57" t="str">
        <f>IF('SOW Units'!E495="","",'SOW Units'!E495)</f>
        <v>Reimbursable*</v>
      </c>
      <c r="E4456" s="82">
        <f>'SOW Units'!Q495</f>
        <v>0</v>
      </c>
      <c r="F4456" s="34">
        <f>'SOW Units'!G495</f>
        <v>1</v>
      </c>
      <c r="G4456" s="244">
        <f t="shared" si="999"/>
        <v>0</v>
      </c>
      <c r="H4456" s="85">
        <v>0</v>
      </c>
      <c r="I4456" s="360">
        <f t="shared" si="1000"/>
        <v>0</v>
      </c>
      <c r="J4456" s="89">
        <v>0</v>
      </c>
      <c r="K4456" s="244">
        <f t="shared" si="998"/>
        <v>0</v>
      </c>
      <c r="L4456" s="93">
        <f t="shared" si="1001"/>
        <v>0</v>
      </c>
      <c r="M4456" s="375">
        <f t="shared" si="1002"/>
        <v>0</v>
      </c>
      <c r="N4456" s="225" t="b">
        <f t="shared" si="989"/>
        <v>0</v>
      </c>
      <c r="O4456" s="36"/>
      <c r="P4456" s="36"/>
      <c r="Q4456" s="36"/>
      <c r="R4456" s="36"/>
    </row>
    <row r="4457" spans="1:18" s="8" customFormat="1" ht="33" hidden="1" customHeight="1" x14ac:dyDescent="0.35">
      <c r="A4457" s="122" t="str">
        <f>'SOW Units'!B496</f>
        <v>22-26.</v>
      </c>
      <c r="B4457" s="542" t="str">
        <f>IF('SOW Units'!C496="","",'SOW Units'!C496)</f>
        <v/>
      </c>
      <c r="C4457" s="543"/>
      <c r="D4457" s="57" t="str">
        <f>IF('SOW Units'!E496="","",'SOW Units'!E496)</f>
        <v>Reimbursable*</v>
      </c>
      <c r="E4457" s="82">
        <f>'SOW Units'!Q496</f>
        <v>0</v>
      </c>
      <c r="F4457" s="34">
        <f>'SOW Units'!G496</f>
        <v>1</v>
      </c>
      <c r="G4457" s="244">
        <f t="shared" si="999"/>
        <v>0</v>
      </c>
      <c r="H4457" s="85">
        <v>0</v>
      </c>
      <c r="I4457" s="360">
        <f t="shared" si="1000"/>
        <v>0</v>
      </c>
      <c r="J4457" s="89">
        <v>0</v>
      </c>
      <c r="K4457" s="244">
        <f t="shared" si="998"/>
        <v>0</v>
      </c>
      <c r="L4457" s="93">
        <f t="shared" si="1001"/>
        <v>0</v>
      </c>
      <c r="M4457" s="375">
        <f t="shared" si="1002"/>
        <v>0</v>
      </c>
      <c r="N4457" s="225" t="b">
        <f t="shared" si="989"/>
        <v>0</v>
      </c>
      <c r="O4457" s="36"/>
      <c r="P4457" s="36"/>
      <c r="Q4457" s="36"/>
      <c r="R4457" s="36"/>
    </row>
    <row r="4458" spans="1:18" s="8" customFormat="1" ht="33" hidden="1" customHeight="1" x14ac:dyDescent="0.35">
      <c r="A4458" s="122" t="str">
        <f>'SOW Units'!B497</f>
        <v>22-27.</v>
      </c>
      <c r="B4458" s="542" t="str">
        <f>IF('SOW Units'!C497="","",'SOW Units'!C497)</f>
        <v/>
      </c>
      <c r="C4458" s="543"/>
      <c r="D4458" s="57" t="str">
        <f>IF('SOW Units'!E497="","",'SOW Units'!E497)</f>
        <v>Reimbursable*</v>
      </c>
      <c r="E4458" s="82">
        <f>'SOW Units'!Q497</f>
        <v>0</v>
      </c>
      <c r="F4458" s="34">
        <f>'SOW Units'!G497</f>
        <v>1</v>
      </c>
      <c r="G4458" s="244">
        <f t="shared" si="999"/>
        <v>0</v>
      </c>
      <c r="H4458" s="85">
        <v>0</v>
      </c>
      <c r="I4458" s="360">
        <f t="shared" si="1000"/>
        <v>0</v>
      </c>
      <c r="J4458" s="89">
        <v>0</v>
      </c>
      <c r="K4458" s="244">
        <f t="shared" si="998"/>
        <v>0</v>
      </c>
      <c r="L4458" s="93">
        <f t="shared" si="1001"/>
        <v>0</v>
      </c>
      <c r="M4458" s="375">
        <f t="shared" si="1002"/>
        <v>0</v>
      </c>
      <c r="N4458" s="225" t="b">
        <f t="shared" si="989"/>
        <v>0</v>
      </c>
      <c r="O4458" s="36"/>
      <c r="P4458" s="36"/>
      <c r="Q4458" s="36"/>
      <c r="R4458" s="36"/>
    </row>
    <row r="4459" spans="1:18" s="8" customFormat="1" ht="33" hidden="1" customHeight="1" x14ac:dyDescent="0.35">
      <c r="A4459" s="122" t="str">
        <f>'SOW Units'!B498</f>
        <v>22-28.</v>
      </c>
      <c r="B4459" s="542" t="str">
        <f>IF('SOW Units'!C498="","",'SOW Units'!C498)</f>
        <v/>
      </c>
      <c r="C4459" s="543"/>
      <c r="D4459" s="57" t="str">
        <f>IF('SOW Units'!E498="","",'SOW Units'!E498)</f>
        <v>Reimbursable*</v>
      </c>
      <c r="E4459" s="82">
        <f>'SOW Units'!Q498</f>
        <v>0</v>
      </c>
      <c r="F4459" s="34">
        <f>'SOW Units'!G498</f>
        <v>1</v>
      </c>
      <c r="G4459" s="244">
        <f t="shared" si="999"/>
        <v>0</v>
      </c>
      <c r="H4459" s="85">
        <v>0</v>
      </c>
      <c r="I4459" s="360">
        <f t="shared" si="1000"/>
        <v>0</v>
      </c>
      <c r="J4459" s="89">
        <v>0</v>
      </c>
      <c r="K4459" s="244">
        <f t="shared" si="998"/>
        <v>0</v>
      </c>
      <c r="L4459" s="93">
        <f t="shared" si="1001"/>
        <v>0</v>
      </c>
      <c r="M4459" s="375">
        <f t="shared" si="1002"/>
        <v>0</v>
      </c>
      <c r="N4459" s="225" t="b">
        <f t="shared" si="989"/>
        <v>0</v>
      </c>
      <c r="O4459" s="36"/>
      <c r="P4459" s="36"/>
      <c r="Q4459" s="36"/>
      <c r="R4459" s="36"/>
    </row>
    <row r="4460" spans="1:18" s="8" customFormat="1" ht="33" hidden="1" customHeight="1" x14ac:dyDescent="0.35">
      <c r="A4460" s="122" t="str">
        <f>'SOW Units'!B499</f>
        <v>22-29.</v>
      </c>
      <c r="B4460" s="542" t="str">
        <f>IF('SOW Units'!C499="","",'SOW Units'!C499)</f>
        <v/>
      </c>
      <c r="C4460" s="543"/>
      <c r="D4460" s="57" t="str">
        <f>IF('SOW Units'!E499="","",'SOW Units'!E499)</f>
        <v>Reimbursable*</v>
      </c>
      <c r="E4460" s="82">
        <f>'SOW Units'!Q499</f>
        <v>0</v>
      </c>
      <c r="F4460" s="34">
        <f>'SOW Units'!G499</f>
        <v>1</v>
      </c>
      <c r="G4460" s="244">
        <f t="shared" si="999"/>
        <v>0</v>
      </c>
      <c r="H4460" s="85">
        <v>0</v>
      </c>
      <c r="I4460" s="360">
        <f t="shared" si="1000"/>
        <v>0</v>
      </c>
      <c r="J4460" s="89">
        <v>0</v>
      </c>
      <c r="K4460" s="244">
        <f t="shared" si="998"/>
        <v>0</v>
      </c>
      <c r="L4460" s="93">
        <f t="shared" si="1001"/>
        <v>0</v>
      </c>
      <c r="M4460" s="375">
        <f t="shared" si="1002"/>
        <v>0</v>
      </c>
      <c r="N4460" s="225" t="b">
        <f t="shared" si="989"/>
        <v>0</v>
      </c>
      <c r="O4460" s="36"/>
      <c r="P4460" s="36"/>
      <c r="Q4460" s="36"/>
      <c r="R4460" s="36"/>
    </row>
    <row r="4461" spans="1:18" s="8" customFormat="1" ht="33" hidden="1" customHeight="1" x14ac:dyDescent="0.35">
      <c r="A4461" s="122" t="str">
        <f>'SOW Units'!B500</f>
        <v>22-30.</v>
      </c>
      <c r="B4461" s="542" t="str">
        <f>IF('SOW Units'!C500="","",'SOW Units'!C500)</f>
        <v/>
      </c>
      <c r="C4461" s="543"/>
      <c r="D4461" s="57" t="str">
        <f>IF('SOW Units'!E500="","",'SOW Units'!E500)</f>
        <v>Reimbursable*</v>
      </c>
      <c r="E4461" s="82">
        <f>'SOW Units'!Q500</f>
        <v>0</v>
      </c>
      <c r="F4461" s="34">
        <f>'SOW Units'!G500</f>
        <v>1</v>
      </c>
      <c r="G4461" s="244">
        <f t="shared" si="999"/>
        <v>0</v>
      </c>
      <c r="H4461" s="85">
        <v>0</v>
      </c>
      <c r="I4461" s="360">
        <f t="shared" si="1000"/>
        <v>0</v>
      </c>
      <c r="J4461" s="89">
        <v>0</v>
      </c>
      <c r="K4461" s="244">
        <f t="shared" si="998"/>
        <v>0</v>
      </c>
      <c r="L4461" s="93">
        <f t="shared" si="1001"/>
        <v>0</v>
      </c>
      <c r="M4461" s="375">
        <f t="shared" si="1002"/>
        <v>0</v>
      </c>
      <c r="N4461" s="225" t="b">
        <f t="shared" si="989"/>
        <v>0</v>
      </c>
      <c r="O4461" s="36"/>
      <c r="P4461" s="36"/>
      <c r="Q4461" s="36"/>
      <c r="R4461" s="36"/>
    </row>
    <row r="4462" spans="1:18" s="8" customFormat="1" ht="16.5" hidden="1" customHeight="1" x14ac:dyDescent="0.35">
      <c r="A4462" s="210" t="str">
        <f>'SOW Units'!$B$501</f>
        <v>23.</v>
      </c>
      <c r="B4462" s="544" t="str">
        <f>IF('SOW Units'!$C$501="","",'SOW Units'!$C$501)</f>
        <v>Contingent Funding</v>
      </c>
      <c r="C4462" s="545"/>
      <c r="D4462" s="211"/>
      <c r="E4462" s="212"/>
      <c r="F4462" s="199"/>
      <c r="G4462" s="213"/>
      <c r="H4462" s="214"/>
      <c r="I4462" s="362"/>
      <c r="J4462" s="215"/>
      <c r="K4462" s="213"/>
      <c r="L4462" s="216"/>
      <c r="M4462" s="376"/>
      <c r="N4462" s="225" t="b">
        <f t="shared" si="989"/>
        <v>0</v>
      </c>
      <c r="O4462" s="36"/>
      <c r="P4462" s="36"/>
      <c r="Q4462" s="36"/>
      <c r="R4462" s="36"/>
    </row>
    <row r="4463" spans="1:18" s="8" customFormat="1" ht="16.5" hidden="1" customHeight="1" thickBot="1" x14ac:dyDescent="0.35">
      <c r="A4463" s="122" t="str">
        <f>'SOW Units'!$B$502</f>
        <v>23-1.</v>
      </c>
      <c r="B4463" s="558" t="str">
        <f>IF('SOW Units'!$C$502="","",'SOW Units'!$C$502)</f>
        <v>Contingent Funding - Allowance only to be used as offset for field change orders</v>
      </c>
      <c r="C4463" s="559"/>
      <c r="D4463" s="57" t="str">
        <f>IF('SOW Units'!$E$502="","",'SOW Units'!$E$502)</f>
        <v>NOT BILLABLE</v>
      </c>
      <c r="E4463" s="82">
        <f>'SOW Units'!$Q$502</f>
        <v>0</v>
      </c>
      <c r="F4463" s="34">
        <f>'SOW Units'!$G$502</f>
        <v>1</v>
      </c>
      <c r="G4463" s="244">
        <f t="shared" ref="G4463" si="1003">$F4463*E4463</f>
        <v>0</v>
      </c>
      <c r="H4463" s="350" t="s">
        <v>1503</v>
      </c>
      <c r="I4463" s="363">
        <v>0</v>
      </c>
      <c r="J4463" s="265" t="s">
        <v>1503</v>
      </c>
      <c r="K4463" s="351" t="s">
        <v>1503</v>
      </c>
      <c r="L4463" s="93">
        <f>E4463</f>
        <v>0</v>
      </c>
      <c r="M4463" s="375">
        <f>G4463</f>
        <v>0</v>
      </c>
      <c r="N4463" s="225" t="b">
        <f t="shared" si="989"/>
        <v>0</v>
      </c>
      <c r="O4463" s="36"/>
      <c r="P4463" s="36"/>
      <c r="Q4463" s="36"/>
      <c r="R4463" s="36"/>
    </row>
    <row r="4464" spans="1:18" s="331" customFormat="1" ht="16.5" hidden="1" customHeight="1" thickBot="1" x14ac:dyDescent="0.35">
      <c r="A4464" s="333"/>
      <c r="B4464" s="334"/>
      <c r="C4464" s="334"/>
      <c r="D4464" s="335" t="s">
        <v>1205</v>
      </c>
      <c r="E4464" s="336"/>
      <c r="F4464" s="337"/>
      <c r="G4464" s="338">
        <f>(G4465*$J$3)*$J$2</f>
        <v>0</v>
      </c>
      <c r="H4464" s="338">
        <f>G4464-K4464-L4464</f>
        <v>0</v>
      </c>
      <c r="I4464" s="339"/>
      <c r="J4464" s="340"/>
      <c r="K4464" s="338">
        <f>(K4465*$J$3)*$J$2</f>
        <v>0</v>
      </c>
      <c r="L4464" s="338">
        <f>(L4465*$J$3)*$J$2</f>
        <v>0</v>
      </c>
      <c r="M4464" s="341"/>
      <c r="N4464" s="225" t="b">
        <f>$N$3971</f>
        <v>0</v>
      </c>
      <c r="O4464" s="342"/>
      <c r="P4464" s="342"/>
      <c r="Q4464" s="342"/>
      <c r="R4464" s="342"/>
    </row>
    <row r="4465" spans="1:18" s="348" customFormat="1" ht="17.25" hidden="1" customHeight="1" thickBot="1" x14ac:dyDescent="0.35">
      <c r="A4465" s="333"/>
      <c r="B4465" s="334"/>
      <c r="C4465" s="334"/>
      <c r="D4465" s="335" t="s">
        <v>852</v>
      </c>
      <c r="E4465" s="336"/>
      <c r="F4465" s="337"/>
      <c r="G4465" s="338">
        <f>SUM(G3972:G4463)</f>
        <v>0</v>
      </c>
      <c r="H4465" s="346">
        <f>G4465-K4465-L4465</f>
        <v>0</v>
      </c>
      <c r="I4465" s="339"/>
      <c r="J4465" s="340"/>
      <c r="K4465" s="338">
        <f>SUM(K3972:K4461)</f>
        <v>0</v>
      </c>
      <c r="L4465" s="344">
        <f>SUM(M3973:M4463)</f>
        <v>0</v>
      </c>
      <c r="M4465" s="341"/>
      <c r="N4465" s="225" t="b">
        <f>$N$3971</f>
        <v>0</v>
      </c>
      <c r="O4465" s="347"/>
      <c r="P4465" s="347"/>
      <c r="Q4465" s="347"/>
      <c r="R4465" s="347"/>
    </row>
    <row r="4466" spans="1:18" s="8" customFormat="1" ht="17.25" hidden="1" customHeight="1" thickBot="1" x14ac:dyDescent="0.35">
      <c r="A4466" s="565" t="s">
        <v>849</v>
      </c>
      <c r="B4466" s="566"/>
      <c r="C4466" s="566"/>
      <c r="D4466" s="566"/>
      <c r="E4466" s="566"/>
      <c r="F4466" s="566"/>
      <c r="G4466" s="566"/>
      <c r="H4466" s="566"/>
      <c r="I4466" s="566"/>
      <c r="J4466" s="566"/>
      <c r="K4466" s="566"/>
      <c r="L4466" s="567"/>
      <c r="M4466" s="373"/>
      <c r="N4466" s="225" t="b">
        <f>IF(SUM(E4467:E4958)&gt;0,TRUE,FALSE)</f>
        <v>0</v>
      </c>
      <c r="O4466" s="36"/>
      <c r="P4466" s="36"/>
      <c r="Q4466" s="36"/>
      <c r="R4466" s="36"/>
    </row>
    <row r="4467" spans="1:18" s="8" customFormat="1" ht="17.25" hidden="1" customHeight="1" x14ac:dyDescent="0.35">
      <c r="A4467" s="253" t="str">
        <f>'SOW Units'!B11</f>
        <v>1.</v>
      </c>
      <c r="B4467" s="548" t="str">
        <f>IF('SOW Units'!C11="","",'SOW Units'!C11)</f>
        <v>OFFICE ACTIVITIES</v>
      </c>
      <c r="C4467" s="564"/>
      <c r="D4467" s="206" t="str">
        <f>IF('SOW Units'!E11="","",'SOW Units'!E11)</f>
        <v/>
      </c>
      <c r="E4467" s="207"/>
      <c r="F4467" s="194"/>
      <c r="G4467" s="243"/>
      <c r="H4467" s="208"/>
      <c r="I4467" s="359"/>
      <c r="J4467" s="196"/>
      <c r="K4467" s="243"/>
      <c r="L4467" s="209"/>
      <c r="M4467" s="374"/>
      <c r="N4467" s="225" t="b">
        <f t="shared" si="989"/>
        <v>0</v>
      </c>
      <c r="O4467" s="36"/>
      <c r="P4467" s="36"/>
      <c r="Q4467" s="36"/>
      <c r="R4467" s="36"/>
    </row>
    <row r="4468" spans="1:18" s="8" customFormat="1" ht="16.5" hidden="1" customHeight="1" x14ac:dyDescent="0.35">
      <c r="A4468" s="122" t="str">
        <f>'SOW Units'!B12</f>
        <v>1-1.</v>
      </c>
      <c r="B4468" s="542" t="str">
        <f>IF('SOW Units'!C12="","",'SOW Units'!C12)</f>
        <v>File Review</v>
      </c>
      <c r="C4468" s="543"/>
      <c r="D4468" s="57" t="str">
        <f>IF('SOW Units'!E12="","",'SOW Units'!E12)</f>
        <v>Per Review</v>
      </c>
      <c r="E4468" s="82">
        <f>'SOW Units'!R12</f>
        <v>0</v>
      </c>
      <c r="F4468" s="34">
        <f>'SOW Units'!G12</f>
        <v>633.92999999999995</v>
      </c>
      <c r="G4468" s="244">
        <f>$F4468*E4468</f>
        <v>0</v>
      </c>
      <c r="H4468" s="85">
        <v>0</v>
      </c>
      <c r="I4468" s="360">
        <f>H4468*F4468</f>
        <v>0</v>
      </c>
      <c r="J4468" s="89">
        <v>0</v>
      </c>
      <c r="K4468" s="244">
        <f>$F4468*J4468</f>
        <v>0</v>
      </c>
      <c r="L4468" s="93">
        <f>E4468-H4468-J4468</f>
        <v>0</v>
      </c>
      <c r="M4468" s="375">
        <f>G4468-I4468-K4468</f>
        <v>0</v>
      </c>
      <c r="N4468" s="225" t="b">
        <f t="shared" si="989"/>
        <v>0</v>
      </c>
      <c r="O4468" s="36"/>
      <c r="P4468" s="36"/>
      <c r="Q4468" s="36"/>
      <c r="R4468" s="36"/>
    </row>
    <row r="4469" spans="1:18" s="8" customFormat="1" ht="16.5" hidden="1" customHeight="1" x14ac:dyDescent="0.35">
      <c r="A4469" s="122" t="str">
        <f>'SOW Units'!B13</f>
        <v>1-2.</v>
      </c>
      <c r="B4469" s="542" t="str">
        <f>IF('SOW Units'!C13="","",'SOW Units'!C13)</f>
        <v>Site Health &amp; Safety Plan</v>
      </c>
      <c r="C4469" s="543"/>
      <c r="D4469" s="57" t="str">
        <f>IF('SOW Units'!E13="","",'SOW Units'!E13)</f>
        <v>Per Site</v>
      </c>
      <c r="E4469" s="82">
        <f>'SOW Units'!R13</f>
        <v>0</v>
      </c>
      <c r="F4469" s="34">
        <f>'SOW Units'!G13</f>
        <v>376.21</v>
      </c>
      <c r="G4469" s="244">
        <f t="shared" ref="G4469:G4476" si="1004">$F4469*E4469</f>
        <v>0</v>
      </c>
      <c r="H4469" s="85">
        <v>0</v>
      </c>
      <c r="I4469" s="360">
        <f t="shared" ref="I4469:I4476" si="1005">H4469*F4469</f>
        <v>0</v>
      </c>
      <c r="J4469" s="89">
        <v>0</v>
      </c>
      <c r="K4469" s="244">
        <f t="shared" ref="K4469:K4531" si="1006">$F4469*J4469</f>
        <v>0</v>
      </c>
      <c r="L4469" s="93">
        <f t="shared" ref="L4469:L4476" si="1007">E4469-H4469-J4469</f>
        <v>0</v>
      </c>
      <c r="M4469" s="375">
        <f t="shared" ref="M4469:M4476" si="1008">G4469-I4469-K4469</f>
        <v>0</v>
      </c>
      <c r="N4469" s="225" t="b">
        <f t="shared" si="989"/>
        <v>0</v>
      </c>
      <c r="O4469" s="36"/>
      <c r="P4469" s="36"/>
      <c r="Q4469" s="36"/>
      <c r="R4469" s="36"/>
    </row>
    <row r="4470" spans="1:18" s="8" customFormat="1" ht="16.5" hidden="1" customHeight="1" x14ac:dyDescent="0.35">
      <c r="A4470" s="122" t="str">
        <f>'SOW Units'!B14</f>
        <v>1-2.a.</v>
      </c>
      <c r="B4470" s="542" t="str">
        <f>IF('SOW Units'!C14="","",'SOW Units'!C14)</f>
        <v>Site Health &amp; Safety Plan for Continued Work (no cost to FDEP)</v>
      </c>
      <c r="C4470" s="543"/>
      <c r="D4470" s="57" t="str">
        <f>IF('SOW Units'!E14="","",'SOW Units'!E14)</f>
        <v>Per Site</v>
      </c>
      <c r="E4470" s="82">
        <f>'SOW Units'!R14</f>
        <v>0</v>
      </c>
      <c r="F4470" s="34">
        <f>'SOW Units'!G14</f>
        <v>0</v>
      </c>
      <c r="G4470" s="244">
        <f t="shared" si="1004"/>
        <v>0</v>
      </c>
      <c r="H4470" s="85">
        <v>0</v>
      </c>
      <c r="I4470" s="360">
        <f t="shared" si="1005"/>
        <v>0</v>
      </c>
      <c r="J4470" s="89">
        <v>0</v>
      </c>
      <c r="K4470" s="244">
        <f t="shared" si="1006"/>
        <v>0</v>
      </c>
      <c r="L4470" s="93">
        <f t="shared" si="1007"/>
        <v>0</v>
      </c>
      <c r="M4470" s="375">
        <f t="shared" si="1008"/>
        <v>0</v>
      </c>
      <c r="N4470" s="225" t="b">
        <f t="shared" si="989"/>
        <v>0</v>
      </c>
      <c r="O4470" s="36"/>
      <c r="P4470" s="36"/>
      <c r="Q4470" s="36"/>
      <c r="R4470" s="36"/>
    </row>
    <row r="4471" spans="1:18" s="8" customFormat="1" ht="16.5" hidden="1" customHeight="1" x14ac:dyDescent="0.35">
      <c r="A4471" s="122" t="str">
        <f>'SOW Units'!B15</f>
        <v>1-3.</v>
      </c>
      <c r="B4471" s="542" t="str">
        <f>IF('SOW Units'!C15="","",'SOW Units'!C15)</f>
        <v>Notice of Discovery of Contamination Package (Initial or TPOC)</v>
      </c>
      <c r="C4471" s="543"/>
      <c r="D4471" s="57" t="str">
        <f>IF('SOW Units'!E15="","",'SOW Units'!E15)</f>
        <v>Per Package</v>
      </c>
      <c r="E4471" s="82">
        <f>'SOW Units'!R15</f>
        <v>0</v>
      </c>
      <c r="F4471" s="34">
        <f>'SOW Units'!G15</f>
        <v>303.87</v>
      </c>
      <c r="G4471" s="244">
        <f t="shared" si="1004"/>
        <v>0</v>
      </c>
      <c r="H4471" s="85">
        <v>0</v>
      </c>
      <c r="I4471" s="360">
        <f t="shared" si="1005"/>
        <v>0</v>
      </c>
      <c r="J4471" s="89">
        <v>0</v>
      </c>
      <c r="K4471" s="244">
        <f t="shared" si="1006"/>
        <v>0</v>
      </c>
      <c r="L4471" s="93">
        <f t="shared" si="1007"/>
        <v>0</v>
      </c>
      <c r="M4471" s="375">
        <f t="shared" si="1008"/>
        <v>0</v>
      </c>
      <c r="N4471" s="225" t="b">
        <f t="shared" si="989"/>
        <v>0</v>
      </c>
      <c r="O4471" s="36"/>
      <c r="P4471" s="36"/>
      <c r="Q4471" s="36"/>
      <c r="R4471" s="36"/>
    </row>
    <row r="4472" spans="1:18" s="8" customFormat="1" ht="16.5" hidden="1" customHeight="1" x14ac:dyDescent="0.35">
      <c r="A4472" s="122" t="str">
        <f>'SOW Units'!B16</f>
        <v>1-4.</v>
      </c>
      <c r="B4472" s="542" t="str">
        <f>IF('SOW Units'!C16="","",'SOW Units'!C16)</f>
        <v>Permit Fees (actual fee only, cost to obtain permit is included in applicable pay items)</v>
      </c>
      <c r="C4472" s="543"/>
      <c r="D4472" s="57" t="str">
        <f>IF('SOW Units'!E16="","",'SOW Units'!E16)</f>
        <v>Reimbursable*</v>
      </c>
      <c r="E4472" s="82">
        <f>'SOW Units'!R16</f>
        <v>0</v>
      </c>
      <c r="F4472" s="34">
        <f>'SOW Units'!G16</f>
        <v>1</v>
      </c>
      <c r="G4472" s="244">
        <f t="shared" si="1004"/>
        <v>0</v>
      </c>
      <c r="H4472" s="85">
        <v>0</v>
      </c>
      <c r="I4472" s="360">
        <f t="shared" si="1005"/>
        <v>0</v>
      </c>
      <c r="J4472" s="89">
        <v>0</v>
      </c>
      <c r="K4472" s="244">
        <f t="shared" si="1006"/>
        <v>0</v>
      </c>
      <c r="L4472" s="93">
        <f t="shared" si="1007"/>
        <v>0</v>
      </c>
      <c r="M4472" s="375">
        <f t="shared" si="1008"/>
        <v>0</v>
      </c>
      <c r="N4472" s="225" t="b">
        <f t="shared" si="989"/>
        <v>0</v>
      </c>
      <c r="O4472" s="36"/>
      <c r="P4472" s="36"/>
      <c r="Q4472" s="36"/>
      <c r="R4472" s="36"/>
    </row>
    <row r="4473" spans="1:18" s="9" customFormat="1" ht="16.5" hidden="1" customHeight="1" x14ac:dyDescent="0.35">
      <c r="A4473" s="122" t="str">
        <f>'SOW Units'!B17</f>
        <v>1-5.</v>
      </c>
      <c r="B4473" s="542" t="str">
        <f>IF('SOW Units'!C17="","",'SOW Units'!C17)</f>
        <v>Off-Site Property Access Agreement</v>
      </c>
      <c r="C4473" s="543"/>
      <c r="D4473" s="57" t="str">
        <f>IF('SOW Units'!E17="","",'SOW Units'!E17)</f>
        <v>Per Agreement</v>
      </c>
      <c r="E4473" s="82">
        <f>'SOW Units'!R17</f>
        <v>0</v>
      </c>
      <c r="F4473" s="34">
        <f>'SOW Units'!G17</f>
        <v>303.87</v>
      </c>
      <c r="G4473" s="244">
        <f t="shared" si="1004"/>
        <v>0</v>
      </c>
      <c r="H4473" s="85">
        <v>0</v>
      </c>
      <c r="I4473" s="360">
        <f t="shared" si="1005"/>
        <v>0</v>
      </c>
      <c r="J4473" s="89">
        <v>0</v>
      </c>
      <c r="K4473" s="244">
        <f t="shared" si="1006"/>
        <v>0</v>
      </c>
      <c r="L4473" s="93">
        <f t="shared" si="1007"/>
        <v>0</v>
      </c>
      <c r="M4473" s="375">
        <f t="shared" si="1008"/>
        <v>0</v>
      </c>
      <c r="N4473" s="225" t="b">
        <f t="shared" si="989"/>
        <v>0</v>
      </c>
      <c r="O4473" s="45"/>
      <c r="P4473" s="45"/>
      <c r="Q4473" s="45"/>
      <c r="R4473" s="45"/>
    </row>
    <row r="4474" spans="1:18" s="8" customFormat="1" ht="16.5" hidden="1" customHeight="1" x14ac:dyDescent="0.35">
      <c r="A4474" s="122" t="str">
        <f>'SOW Units'!B18</f>
        <v>1-5.a.</v>
      </c>
      <c r="B4474" s="542" t="str">
        <f>IF('SOW Units'!C18="","",'SOW Units'!C18)</f>
        <v>Site Property Access Agreement for Source Property (no cost to FDEP)</v>
      </c>
      <c r="C4474" s="543"/>
      <c r="D4474" s="57" t="str">
        <f>IF('SOW Units'!E18="","",'SOW Units'!E18)</f>
        <v>Per Agreement</v>
      </c>
      <c r="E4474" s="82">
        <f>'SOW Units'!R18</f>
        <v>0</v>
      </c>
      <c r="F4474" s="34">
        <f>'SOW Units'!G18</f>
        <v>0</v>
      </c>
      <c r="G4474" s="244">
        <f t="shared" si="1004"/>
        <v>0</v>
      </c>
      <c r="H4474" s="85">
        <v>0</v>
      </c>
      <c r="I4474" s="360">
        <f t="shared" si="1005"/>
        <v>0</v>
      </c>
      <c r="J4474" s="89">
        <v>0</v>
      </c>
      <c r="K4474" s="244">
        <f t="shared" si="1006"/>
        <v>0</v>
      </c>
      <c r="L4474" s="93">
        <f t="shared" si="1007"/>
        <v>0</v>
      </c>
      <c r="M4474" s="375">
        <f t="shared" si="1008"/>
        <v>0</v>
      </c>
      <c r="N4474" s="225" t="b">
        <f t="shared" si="989"/>
        <v>0</v>
      </c>
      <c r="O4474" s="36"/>
      <c r="P4474" s="36"/>
      <c r="Q4474" s="36"/>
      <c r="R4474" s="36"/>
    </row>
    <row r="4475" spans="1:18" s="8" customFormat="1" ht="16.5" hidden="1" customHeight="1" x14ac:dyDescent="0.35">
      <c r="A4475" s="122" t="str">
        <f>'SOW Units'!B19</f>
        <v>1-6.</v>
      </c>
      <c r="B4475" s="542" t="str">
        <f>IF('SOW Units'!C19="","",'SOW Units'!C19)</f>
        <v>Project Specific Financial Guarantee Bond (if required by FDEP)</v>
      </c>
      <c r="C4475" s="543"/>
      <c r="D4475" s="57" t="str">
        <f>IF('SOW Units'!E19="","",'SOW Units'!E19)</f>
        <v>Reimbursable*</v>
      </c>
      <c r="E4475" s="82">
        <f>'SOW Units'!R19</f>
        <v>0</v>
      </c>
      <c r="F4475" s="34">
        <f>'SOW Units'!G19</f>
        <v>1</v>
      </c>
      <c r="G4475" s="244">
        <f t="shared" si="1004"/>
        <v>0</v>
      </c>
      <c r="H4475" s="85">
        <v>0</v>
      </c>
      <c r="I4475" s="360">
        <f t="shared" si="1005"/>
        <v>0</v>
      </c>
      <c r="J4475" s="89">
        <v>0</v>
      </c>
      <c r="K4475" s="244">
        <f t="shared" si="1006"/>
        <v>0</v>
      </c>
      <c r="L4475" s="93">
        <f t="shared" si="1007"/>
        <v>0</v>
      </c>
      <c r="M4475" s="375">
        <f t="shared" si="1008"/>
        <v>0</v>
      </c>
      <c r="N4475" s="225" t="b">
        <f t="shared" si="989"/>
        <v>0</v>
      </c>
      <c r="O4475" s="36"/>
      <c r="P4475" s="36"/>
      <c r="Q4475" s="36"/>
      <c r="R4475" s="36"/>
    </row>
    <row r="4476" spans="1:18" s="8" customFormat="1" ht="16.5" hidden="1" customHeight="1" x14ac:dyDescent="0.35">
      <c r="A4476" s="122" t="str">
        <f>'SOW Units'!B20</f>
        <v>1-7.</v>
      </c>
      <c r="B4476" s="568" t="str">
        <f>IF('SOW Units'!C20="","",'SOW Units'!C20)</f>
        <v>6% Handling Fee for Cost Reimbursable Items</v>
      </c>
      <c r="C4476" s="569"/>
      <c r="D4476" s="57" t="str">
        <f>IF('SOW Units'!E20="","",'SOW Units'!E20)</f>
        <v>% Surcharge</v>
      </c>
      <c r="E4476" s="82">
        <f>'SOW Units'!R20</f>
        <v>0</v>
      </c>
      <c r="F4476" s="34">
        <f>'SOW Units'!G20</f>
        <v>0.06</v>
      </c>
      <c r="G4476" s="244">
        <f t="shared" si="1004"/>
        <v>0</v>
      </c>
      <c r="H4476" s="395">
        <f>SUMIF(D4467:D4956,"Reimbursable*",H4467:H4956)</f>
        <v>0</v>
      </c>
      <c r="I4476" s="360">
        <f t="shared" si="1005"/>
        <v>0</v>
      </c>
      <c r="J4476" s="396">
        <f>SUMIF(D4467:D4956,"Reimbursable*",J4467:J4956)</f>
        <v>0</v>
      </c>
      <c r="K4476" s="244">
        <f t="shared" si="1006"/>
        <v>0</v>
      </c>
      <c r="L4476" s="93">
        <f t="shared" si="1007"/>
        <v>0</v>
      </c>
      <c r="M4476" s="375">
        <f t="shared" si="1008"/>
        <v>0</v>
      </c>
      <c r="N4476" s="225" t="b">
        <f t="shared" si="989"/>
        <v>0</v>
      </c>
      <c r="O4476" s="36"/>
      <c r="P4476" s="36"/>
      <c r="Q4476" s="36"/>
      <c r="R4476" s="36"/>
    </row>
    <row r="4477" spans="1:18" s="8" customFormat="1" ht="17.25" hidden="1" customHeight="1" x14ac:dyDescent="0.35">
      <c r="A4477" s="253" t="str">
        <f>'SOW Units'!B21</f>
        <v>2.</v>
      </c>
      <c r="B4477" s="560" t="str">
        <f>IF('SOW Units'!C21="","",'SOW Units'!C21)</f>
        <v>FIELD ACTIVITIES - GENERAL</v>
      </c>
      <c r="C4477" s="561"/>
      <c r="D4477" s="206" t="str">
        <f>IF('SOW Units'!E21="","",'SOW Units'!E21)</f>
        <v/>
      </c>
      <c r="E4477" s="207"/>
      <c r="F4477" s="194"/>
      <c r="G4477" s="243"/>
      <c r="H4477" s="208"/>
      <c r="I4477" s="359"/>
      <c r="J4477" s="196"/>
      <c r="K4477" s="243"/>
      <c r="L4477" s="209"/>
      <c r="M4477" s="374"/>
      <c r="N4477" s="225" t="b">
        <f t="shared" si="989"/>
        <v>0</v>
      </c>
      <c r="O4477" s="36"/>
      <c r="P4477" s="36"/>
      <c r="Q4477" s="36"/>
      <c r="R4477" s="36"/>
    </row>
    <row r="4478" spans="1:18" s="9" customFormat="1" ht="16.5" hidden="1" customHeight="1" x14ac:dyDescent="0.35">
      <c r="A4478" s="122" t="str">
        <f>'SOW Units'!B22</f>
        <v>2-1.</v>
      </c>
      <c r="B4478" s="542" t="str">
        <f>IF('SOW Units'!C22="","",'SOW Units'!C22)</f>
        <v>Site Reconnaissance/Field Measurement Visit</v>
      </c>
      <c r="C4478" s="543"/>
      <c r="D4478" s="57" t="str">
        <f>IF('SOW Units'!E22="","",'SOW Units'!E22)</f>
        <v>Per Visit</v>
      </c>
      <c r="E4478" s="82">
        <f>'SOW Units'!R22</f>
        <v>0</v>
      </c>
      <c r="F4478" s="34">
        <f>'SOW Units'!G22</f>
        <v>607.75</v>
      </c>
      <c r="G4478" s="244">
        <f t="shared" ref="G4478:G4481" si="1009">$F4478*E4478</f>
        <v>0</v>
      </c>
      <c r="H4478" s="85">
        <v>0</v>
      </c>
      <c r="I4478" s="360">
        <f t="shared" ref="I4478:I4481" si="1010">H4478*F4478</f>
        <v>0</v>
      </c>
      <c r="J4478" s="89">
        <v>0</v>
      </c>
      <c r="K4478" s="244">
        <f t="shared" si="1006"/>
        <v>0</v>
      </c>
      <c r="L4478" s="93">
        <f t="shared" ref="L4478:L4481" si="1011">E4478-H4478-J4478</f>
        <v>0</v>
      </c>
      <c r="M4478" s="375">
        <f t="shared" ref="M4478:M4481" si="1012">G4478-I4478-K4478</f>
        <v>0</v>
      </c>
      <c r="N4478" s="225" t="b">
        <f t="shared" si="989"/>
        <v>0</v>
      </c>
      <c r="O4478" s="45"/>
      <c r="P4478" s="45"/>
      <c r="Q4478" s="45"/>
      <c r="R4478" s="45"/>
    </row>
    <row r="4479" spans="1:18" s="8" customFormat="1" ht="16.5" hidden="1" customHeight="1" x14ac:dyDescent="0.35">
      <c r="A4479" s="122" t="str">
        <f>'SOW Units'!B23</f>
        <v>2-2.</v>
      </c>
      <c r="B4479" s="542" t="str">
        <f>IF('SOW Units'!C23="","",'SOW Units'!C23)</f>
        <v>Receptor Survey and Exposure Pathway Identification (excludes report)</v>
      </c>
      <c r="C4479" s="543"/>
      <c r="D4479" s="57" t="str">
        <f>IF('SOW Units'!E23="","",'SOW Units'!E23)</f>
        <v>Per Survey</v>
      </c>
      <c r="E4479" s="82">
        <f>'SOW Units'!R23</f>
        <v>0</v>
      </c>
      <c r="F4479" s="34">
        <f>'SOW Units'!G23</f>
        <v>780</v>
      </c>
      <c r="G4479" s="244">
        <f t="shared" si="1009"/>
        <v>0</v>
      </c>
      <c r="H4479" s="85">
        <v>0</v>
      </c>
      <c r="I4479" s="360">
        <f t="shared" si="1010"/>
        <v>0</v>
      </c>
      <c r="J4479" s="89">
        <v>0</v>
      </c>
      <c r="K4479" s="244">
        <f t="shared" si="1006"/>
        <v>0</v>
      </c>
      <c r="L4479" s="93">
        <f t="shared" si="1011"/>
        <v>0</v>
      </c>
      <c r="M4479" s="375">
        <f t="shared" si="1012"/>
        <v>0</v>
      </c>
      <c r="N4479" s="225" t="b">
        <f t="shared" si="989"/>
        <v>0</v>
      </c>
      <c r="O4479" s="36"/>
      <c r="P4479" s="36"/>
      <c r="Q4479" s="36"/>
      <c r="R4479" s="36"/>
    </row>
    <row r="4480" spans="1:18" s="8" customFormat="1" ht="33" hidden="1" customHeight="1" x14ac:dyDescent="0.35">
      <c r="A4480" s="122" t="str">
        <f>'SOW Units'!B24</f>
        <v>2-3.</v>
      </c>
      <c r="B4480" s="542" t="str">
        <f>IF('SOW Units'!C24="","",'SOW Units'!C24)</f>
        <v>Professional Land Survey subject to FDEP authorization to perform and the SPI displaying the cost not to exceed as supported by quote(s) prior to performance</v>
      </c>
      <c r="C4480" s="543"/>
      <c r="D4480" s="57" t="str">
        <f>IF('SOW Units'!E24="","",'SOW Units'!E24)</f>
        <v>Reimbursable*</v>
      </c>
      <c r="E4480" s="82">
        <f>'SOW Units'!R24</f>
        <v>0</v>
      </c>
      <c r="F4480" s="34">
        <f>'SOW Units'!G24</f>
        <v>1</v>
      </c>
      <c r="G4480" s="244">
        <f t="shared" si="1009"/>
        <v>0</v>
      </c>
      <c r="H4480" s="85">
        <v>0</v>
      </c>
      <c r="I4480" s="360">
        <f t="shared" si="1010"/>
        <v>0</v>
      </c>
      <c r="J4480" s="89">
        <v>0</v>
      </c>
      <c r="K4480" s="244">
        <f t="shared" si="1006"/>
        <v>0</v>
      </c>
      <c r="L4480" s="93">
        <f t="shared" si="1011"/>
        <v>0</v>
      </c>
      <c r="M4480" s="375">
        <f t="shared" si="1012"/>
        <v>0</v>
      </c>
      <c r="N4480" s="225" t="b">
        <f t="shared" si="989"/>
        <v>0</v>
      </c>
      <c r="O4480" s="36"/>
      <c r="P4480" s="36"/>
      <c r="Q4480" s="36"/>
      <c r="R4480" s="36"/>
    </row>
    <row r="4481" spans="1:18" s="8" customFormat="1" ht="16.5" hidden="1" customHeight="1" x14ac:dyDescent="0.35">
      <c r="A4481" s="122" t="str">
        <f>'SOW Units'!B25</f>
        <v>2-4.</v>
      </c>
      <c r="B4481" s="542" t="str">
        <f>IF('SOW Units'!C25="","",'SOW Units'!C25)</f>
        <v>Contractor Oversight for Non-Price Schedule Activities</v>
      </c>
      <c r="C4481" s="543"/>
      <c r="D4481" s="57" t="str">
        <f>IF('SOW Units'!E25="","",'SOW Units'!E25)</f>
        <v>Per Day</v>
      </c>
      <c r="E4481" s="82">
        <f>'SOW Units'!R25</f>
        <v>0</v>
      </c>
      <c r="F4481" s="34">
        <f>'SOW Units'!G25</f>
        <v>1050</v>
      </c>
      <c r="G4481" s="244">
        <f t="shared" si="1009"/>
        <v>0</v>
      </c>
      <c r="H4481" s="85">
        <v>0</v>
      </c>
      <c r="I4481" s="360">
        <f t="shared" si="1010"/>
        <v>0</v>
      </c>
      <c r="J4481" s="89">
        <v>0</v>
      </c>
      <c r="K4481" s="244">
        <f t="shared" si="1006"/>
        <v>0</v>
      </c>
      <c r="L4481" s="93">
        <f t="shared" si="1011"/>
        <v>0</v>
      </c>
      <c r="M4481" s="375">
        <f t="shared" si="1012"/>
        <v>0</v>
      </c>
      <c r="N4481" s="225" t="b">
        <f t="shared" si="989"/>
        <v>0</v>
      </c>
      <c r="O4481" s="36"/>
      <c r="P4481" s="36"/>
      <c r="Q4481" s="36"/>
      <c r="R4481" s="36"/>
    </row>
    <row r="4482" spans="1:18" s="8" customFormat="1" ht="17.25" hidden="1" customHeight="1" x14ac:dyDescent="0.35">
      <c r="A4482" s="253" t="str">
        <f>'SOW Units'!B26</f>
        <v>3.</v>
      </c>
      <c r="B4482" s="560" t="str">
        <f>IF('SOW Units'!C26="","",'SOW Units'!C26)</f>
        <v>MOBILIZATION</v>
      </c>
      <c r="C4482" s="561"/>
      <c r="D4482" s="206" t="str">
        <f>IF('SOW Units'!E26="","",'SOW Units'!E26)</f>
        <v/>
      </c>
      <c r="E4482" s="207"/>
      <c r="F4482" s="194"/>
      <c r="G4482" s="243"/>
      <c r="H4482" s="208"/>
      <c r="I4482" s="359"/>
      <c r="J4482" s="196"/>
      <c r="K4482" s="243"/>
      <c r="L4482" s="209"/>
      <c r="M4482" s="374"/>
      <c r="N4482" s="225" t="b">
        <f t="shared" si="989"/>
        <v>0</v>
      </c>
      <c r="O4482" s="36"/>
      <c r="P4482" s="36"/>
      <c r="Q4482" s="36"/>
      <c r="R4482" s="36"/>
    </row>
    <row r="4483" spans="1:18" s="8" customFormat="1" ht="16.5" hidden="1" customHeight="1" x14ac:dyDescent="0.35">
      <c r="A4483" s="122" t="str">
        <f>'SOW Units'!B27</f>
        <v>3-1.</v>
      </c>
      <c r="B4483" s="542" t="str">
        <f>IF('SOW Units'!C27="","",'SOW Units'!C27)</f>
        <v>Mobilization, Light Duty Vehicle (car or 1/2 ton truck) - ≤ 100 miles each way</v>
      </c>
      <c r="C4483" s="543"/>
      <c r="D4483" s="57" t="str">
        <f>IF('SOW Units'!E27="","",'SOW Units'!E27)</f>
        <v>Per Round Trip</v>
      </c>
      <c r="E4483" s="82">
        <f>'SOW Units'!R27</f>
        <v>0</v>
      </c>
      <c r="F4483" s="34">
        <f>'SOW Units'!G27</f>
        <v>425.41</v>
      </c>
      <c r="G4483" s="244">
        <f t="shared" ref="G4483:G4502" si="1013">$F4483*E4483</f>
        <v>0</v>
      </c>
      <c r="H4483" s="85">
        <v>0</v>
      </c>
      <c r="I4483" s="360">
        <f t="shared" ref="I4483:I4502" si="1014">H4483*F4483</f>
        <v>0</v>
      </c>
      <c r="J4483" s="89">
        <v>0</v>
      </c>
      <c r="K4483" s="244">
        <f t="shared" si="1006"/>
        <v>0</v>
      </c>
      <c r="L4483" s="93">
        <f t="shared" ref="L4483:L4502" si="1015">E4483-H4483-J4483</f>
        <v>0</v>
      </c>
      <c r="M4483" s="375">
        <f t="shared" ref="M4483:M4502" si="1016">G4483-I4483-K4483</f>
        <v>0</v>
      </c>
      <c r="N4483" s="225" t="b">
        <f t="shared" si="989"/>
        <v>0</v>
      </c>
      <c r="O4483" s="36"/>
      <c r="P4483" s="36"/>
      <c r="Q4483" s="36"/>
      <c r="R4483" s="36"/>
    </row>
    <row r="4484" spans="1:18" s="8" customFormat="1" ht="16.5" hidden="1" customHeight="1" x14ac:dyDescent="0.35">
      <c r="A4484" s="122" t="str">
        <f>'SOW Units'!B28</f>
        <v>3-2.</v>
      </c>
      <c r="B4484" s="542" t="str">
        <f>IF('SOW Units'!C28="","",'SOW Units'!C28)</f>
        <v>Mobilization, Light Duty Vehicle  (car or 1/2 ton truck) - &gt; 100 miles each way</v>
      </c>
      <c r="C4484" s="543"/>
      <c r="D4484" s="57" t="str">
        <f>IF('SOW Units'!E28="","",'SOW Units'!E28)</f>
        <v>Per Round Trip</v>
      </c>
      <c r="E4484" s="82">
        <f>'SOW Units'!R28</f>
        <v>0</v>
      </c>
      <c r="F4484" s="34">
        <f>'SOW Units'!G28</f>
        <v>607.75</v>
      </c>
      <c r="G4484" s="244">
        <f t="shared" si="1013"/>
        <v>0</v>
      </c>
      <c r="H4484" s="85">
        <v>0</v>
      </c>
      <c r="I4484" s="360">
        <f t="shared" si="1014"/>
        <v>0</v>
      </c>
      <c r="J4484" s="89">
        <v>0</v>
      </c>
      <c r="K4484" s="244">
        <f t="shared" si="1006"/>
        <v>0</v>
      </c>
      <c r="L4484" s="93">
        <f t="shared" si="1015"/>
        <v>0</v>
      </c>
      <c r="M4484" s="375">
        <f t="shared" si="1016"/>
        <v>0</v>
      </c>
      <c r="N4484" s="225" t="b">
        <f t="shared" si="989"/>
        <v>0</v>
      </c>
      <c r="O4484" s="36"/>
      <c r="P4484" s="36"/>
      <c r="Q4484" s="36"/>
      <c r="R4484" s="36"/>
    </row>
    <row r="4485" spans="1:18" s="8" customFormat="1" ht="16.5" hidden="1" customHeight="1" x14ac:dyDescent="0.35">
      <c r="A4485" s="122" t="str">
        <f>'SOW Units'!B29</f>
        <v>3-3.</v>
      </c>
      <c r="B4485" s="542" t="str">
        <f>IF('SOW Units'!C29="","",'SOW Units'!C29)</f>
        <v>Heavy Duty/Stakebed Truck (3/4 ton +) - ≤ 100 miles each way</v>
      </c>
      <c r="C4485" s="543"/>
      <c r="D4485" s="57" t="str">
        <f>IF('SOW Units'!E29="","",'SOW Units'!E29)</f>
        <v>Per Round Trip</v>
      </c>
      <c r="E4485" s="82">
        <f>'SOW Units'!R29</f>
        <v>0</v>
      </c>
      <c r="F4485" s="34">
        <f>'SOW Units'!G29</f>
        <v>486.2</v>
      </c>
      <c r="G4485" s="244">
        <f t="shared" si="1013"/>
        <v>0</v>
      </c>
      <c r="H4485" s="85">
        <v>0</v>
      </c>
      <c r="I4485" s="360">
        <f t="shared" si="1014"/>
        <v>0</v>
      </c>
      <c r="J4485" s="89">
        <v>0</v>
      </c>
      <c r="K4485" s="244">
        <f t="shared" si="1006"/>
        <v>0</v>
      </c>
      <c r="L4485" s="93">
        <f t="shared" si="1015"/>
        <v>0</v>
      </c>
      <c r="M4485" s="375">
        <f t="shared" si="1016"/>
        <v>0</v>
      </c>
      <c r="N4485" s="225" t="b">
        <f t="shared" si="989"/>
        <v>0</v>
      </c>
      <c r="O4485" s="36"/>
      <c r="P4485" s="36"/>
      <c r="Q4485" s="36"/>
      <c r="R4485" s="36"/>
    </row>
    <row r="4486" spans="1:18" s="8" customFormat="1" ht="16.5" hidden="1" customHeight="1" x14ac:dyDescent="0.35">
      <c r="A4486" s="122" t="str">
        <f>'SOW Units'!B30</f>
        <v>3-4.</v>
      </c>
      <c r="B4486" s="542" t="str">
        <f>IF('SOW Units'!C30="","",'SOW Units'!C30)</f>
        <v>Heavy Duty/Stakebed Truck (3/4 ton +) - &gt; 100 miles each way</v>
      </c>
      <c r="C4486" s="543"/>
      <c r="D4486" s="57" t="str">
        <f>IF('SOW Units'!E30="","",'SOW Units'!E30)</f>
        <v>Per Round Trip</v>
      </c>
      <c r="E4486" s="82">
        <f>'SOW Units'!R30</f>
        <v>0</v>
      </c>
      <c r="F4486" s="34">
        <f>'SOW Units'!G30</f>
        <v>850.84</v>
      </c>
      <c r="G4486" s="244">
        <f t="shared" si="1013"/>
        <v>0</v>
      </c>
      <c r="H4486" s="85">
        <v>0</v>
      </c>
      <c r="I4486" s="360">
        <f t="shared" si="1014"/>
        <v>0</v>
      </c>
      <c r="J4486" s="89">
        <v>0</v>
      </c>
      <c r="K4486" s="244">
        <f t="shared" si="1006"/>
        <v>0</v>
      </c>
      <c r="L4486" s="93">
        <f t="shared" si="1015"/>
        <v>0</v>
      </c>
      <c r="M4486" s="375">
        <f t="shared" si="1016"/>
        <v>0</v>
      </c>
      <c r="N4486" s="225" t="b">
        <f t="shared" si="989"/>
        <v>0</v>
      </c>
      <c r="O4486" s="36"/>
      <c r="P4486" s="36"/>
      <c r="Q4486" s="36"/>
      <c r="R4486" s="36"/>
    </row>
    <row r="4487" spans="1:18" s="8" customFormat="1" ht="16.5" hidden="1" customHeight="1" x14ac:dyDescent="0.35">
      <c r="A4487" s="122" t="str">
        <f>'SOW Units'!B31</f>
        <v>3-5.</v>
      </c>
      <c r="B4487" s="542" t="str">
        <f>IF('SOW Units'!C31="","",'SOW Units'!C31)</f>
        <v>Work Trailer - ≤ 100 miles each way</v>
      </c>
      <c r="C4487" s="543"/>
      <c r="D4487" s="57" t="str">
        <f>IF('SOW Units'!E31="","",'SOW Units'!E31)</f>
        <v>Per Round Trip</v>
      </c>
      <c r="E4487" s="82">
        <f>'SOW Units'!R31</f>
        <v>0</v>
      </c>
      <c r="F4487" s="34">
        <f>'SOW Units'!G31</f>
        <v>231.52</v>
      </c>
      <c r="G4487" s="244">
        <f t="shared" si="1013"/>
        <v>0</v>
      </c>
      <c r="H4487" s="85">
        <v>0</v>
      </c>
      <c r="I4487" s="360">
        <f t="shared" si="1014"/>
        <v>0</v>
      </c>
      <c r="J4487" s="89">
        <v>0</v>
      </c>
      <c r="K4487" s="244">
        <f t="shared" si="1006"/>
        <v>0</v>
      </c>
      <c r="L4487" s="93">
        <f t="shared" si="1015"/>
        <v>0</v>
      </c>
      <c r="M4487" s="375">
        <f t="shared" si="1016"/>
        <v>0</v>
      </c>
      <c r="N4487" s="225" t="b">
        <f t="shared" si="989"/>
        <v>0</v>
      </c>
      <c r="O4487" s="36"/>
      <c r="P4487" s="36"/>
      <c r="Q4487" s="36"/>
      <c r="R4487" s="36"/>
    </row>
    <row r="4488" spans="1:18" s="8" customFormat="1" ht="16.5" hidden="1" customHeight="1" x14ac:dyDescent="0.35">
      <c r="A4488" s="122" t="str">
        <f>'SOW Units'!B32</f>
        <v>3-6.</v>
      </c>
      <c r="B4488" s="542" t="str">
        <f>IF('SOW Units'!C32="","",'SOW Units'!C32)</f>
        <v>Work Trailer - &gt; 100 miles each way</v>
      </c>
      <c r="C4488" s="543"/>
      <c r="D4488" s="57" t="str">
        <f>IF('SOW Units'!E32="","",'SOW Units'!E32)</f>
        <v>Per Round Trip</v>
      </c>
      <c r="E4488" s="82">
        <f>'SOW Units'!R32</f>
        <v>0</v>
      </c>
      <c r="F4488" s="34">
        <f>'SOW Units'!G32</f>
        <v>347.28</v>
      </c>
      <c r="G4488" s="244">
        <f t="shared" si="1013"/>
        <v>0</v>
      </c>
      <c r="H4488" s="85">
        <v>0</v>
      </c>
      <c r="I4488" s="360">
        <f t="shared" si="1014"/>
        <v>0</v>
      </c>
      <c r="J4488" s="89">
        <v>0</v>
      </c>
      <c r="K4488" s="244">
        <f t="shared" si="1006"/>
        <v>0</v>
      </c>
      <c r="L4488" s="93">
        <f t="shared" si="1015"/>
        <v>0</v>
      </c>
      <c r="M4488" s="375">
        <f t="shared" si="1016"/>
        <v>0</v>
      </c>
      <c r="N4488" s="225" t="b">
        <f t="shared" si="989"/>
        <v>0</v>
      </c>
      <c r="O4488" s="36"/>
      <c r="P4488" s="36"/>
      <c r="Q4488" s="36"/>
      <c r="R4488" s="36"/>
    </row>
    <row r="4489" spans="1:18" s="8" customFormat="1" ht="16.5" hidden="1" customHeight="1" x14ac:dyDescent="0.35">
      <c r="A4489" s="122" t="str">
        <f>'SOW Units'!B33</f>
        <v>3-7.a.</v>
      </c>
      <c r="B4489" s="542" t="str">
        <f>IF('SOW Units'!C33="","",'SOW Units'!C33)</f>
        <v>DPT Rig and Support Vehicles Mobilization - ≤ 100 miles each way</v>
      </c>
      <c r="C4489" s="543"/>
      <c r="D4489" s="57" t="str">
        <f>IF('SOW Units'!E33="","",'SOW Units'!E33)</f>
        <v>Per Round Trip</v>
      </c>
      <c r="E4489" s="82">
        <f>'SOW Units'!R33</f>
        <v>0</v>
      </c>
      <c r="F4489" s="34">
        <f>'SOW Units'!G33</f>
        <v>727.65</v>
      </c>
      <c r="G4489" s="244">
        <f t="shared" si="1013"/>
        <v>0</v>
      </c>
      <c r="H4489" s="85">
        <v>0</v>
      </c>
      <c r="I4489" s="360">
        <f t="shared" si="1014"/>
        <v>0</v>
      </c>
      <c r="J4489" s="89">
        <v>0</v>
      </c>
      <c r="K4489" s="244">
        <f t="shared" si="1006"/>
        <v>0</v>
      </c>
      <c r="L4489" s="93">
        <f t="shared" si="1015"/>
        <v>0</v>
      </c>
      <c r="M4489" s="375">
        <f t="shared" si="1016"/>
        <v>0</v>
      </c>
      <c r="N4489" s="225" t="b">
        <f t="shared" si="989"/>
        <v>0</v>
      </c>
      <c r="O4489" s="36"/>
      <c r="P4489" s="36"/>
      <c r="Q4489" s="36"/>
      <c r="R4489" s="36"/>
    </row>
    <row r="4490" spans="1:18" s="8" customFormat="1" ht="16.5" hidden="1" customHeight="1" x14ac:dyDescent="0.35">
      <c r="A4490" s="122" t="str">
        <f>'SOW Units'!B34</f>
        <v>3-8.a.</v>
      </c>
      <c r="B4490" s="542" t="str">
        <f>IF('SOW Units'!C34="","",'SOW Units'!C34)</f>
        <v>DPT Rig and Support Vehicles Mobilization - &gt; 100 miles each way</v>
      </c>
      <c r="C4490" s="543"/>
      <c r="D4490" s="57" t="str">
        <f>IF('SOW Units'!E34="","",'SOW Units'!E34)</f>
        <v>Per Round Trip</v>
      </c>
      <c r="E4490" s="82">
        <f>'SOW Units'!R34</f>
        <v>0</v>
      </c>
      <c r="F4490" s="34">
        <f>'SOW Units'!G34</f>
        <v>1002.78</v>
      </c>
      <c r="G4490" s="244">
        <f t="shared" si="1013"/>
        <v>0</v>
      </c>
      <c r="H4490" s="85">
        <v>0</v>
      </c>
      <c r="I4490" s="360">
        <f t="shared" si="1014"/>
        <v>0</v>
      </c>
      <c r="J4490" s="89">
        <v>0</v>
      </c>
      <c r="K4490" s="244">
        <f t="shared" si="1006"/>
        <v>0</v>
      </c>
      <c r="L4490" s="93">
        <f t="shared" si="1015"/>
        <v>0</v>
      </c>
      <c r="M4490" s="375">
        <f t="shared" si="1016"/>
        <v>0</v>
      </c>
      <c r="N4490" s="225" t="b">
        <f t="shared" si="989"/>
        <v>0</v>
      </c>
      <c r="O4490" s="36"/>
      <c r="P4490" s="36"/>
      <c r="Q4490" s="36"/>
      <c r="R4490" s="36"/>
    </row>
    <row r="4491" spans="1:18" s="8" customFormat="1" ht="33" hidden="1" customHeight="1" x14ac:dyDescent="0.35">
      <c r="A4491" s="122" t="str">
        <f>'SOW Units'!B35</f>
        <v>3-9.a.</v>
      </c>
      <c r="B4491" s="542" t="str">
        <f>IF('SOW Units'!C35="","",'SOW Units'!C35)</f>
        <v>Drill Rig and Support Vehicles Mobilization (hollow stem auger, mud rotary or sonic) - ≤ 100 miles each way</v>
      </c>
      <c r="C4491" s="543"/>
      <c r="D4491" s="57" t="str">
        <f>IF('SOW Units'!E35="","",'SOW Units'!E35)</f>
        <v>Per Round Trip</v>
      </c>
      <c r="E4491" s="82">
        <f>'SOW Units'!R35</f>
        <v>0</v>
      </c>
      <c r="F4491" s="34">
        <f>'SOW Units'!G35</f>
        <v>1018.71</v>
      </c>
      <c r="G4491" s="244">
        <f t="shared" si="1013"/>
        <v>0</v>
      </c>
      <c r="H4491" s="85">
        <v>0</v>
      </c>
      <c r="I4491" s="360">
        <f t="shared" si="1014"/>
        <v>0</v>
      </c>
      <c r="J4491" s="89">
        <v>0</v>
      </c>
      <c r="K4491" s="244">
        <f t="shared" si="1006"/>
        <v>0</v>
      </c>
      <c r="L4491" s="93">
        <f t="shared" si="1015"/>
        <v>0</v>
      </c>
      <c r="M4491" s="375">
        <f t="shared" si="1016"/>
        <v>0</v>
      </c>
      <c r="N4491" s="225" t="b">
        <f t="shared" si="989"/>
        <v>0</v>
      </c>
      <c r="O4491" s="36"/>
      <c r="P4491" s="36"/>
      <c r="Q4491" s="36"/>
      <c r="R4491" s="36"/>
    </row>
    <row r="4492" spans="1:18" s="8" customFormat="1" ht="33" hidden="1" customHeight="1" x14ac:dyDescent="0.35">
      <c r="A4492" s="122" t="str">
        <f>'SOW Units'!B36</f>
        <v>3-10.a.</v>
      </c>
      <c r="B4492" s="542" t="str">
        <f>IF('SOW Units'!C36="","",'SOW Units'!C36)</f>
        <v>Drill Rig and Support Vehicles Mobilization  (hollow stem auger, mud rotary or sonic) - &gt; 100 miles each way</v>
      </c>
      <c r="C4492" s="543"/>
      <c r="D4492" s="57" t="str">
        <f>IF('SOW Units'!E36="","",'SOW Units'!E36)</f>
        <v>Per Round Trip</v>
      </c>
      <c r="E4492" s="82">
        <f>'SOW Units'!R36</f>
        <v>0</v>
      </c>
      <c r="F4492" s="34">
        <f>'SOW Units'!G36</f>
        <v>1528.06</v>
      </c>
      <c r="G4492" s="244">
        <f t="shared" si="1013"/>
        <v>0</v>
      </c>
      <c r="H4492" s="85">
        <v>0</v>
      </c>
      <c r="I4492" s="360">
        <f t="shared" si="1014"/>
        <v>0</v>
      </c>
      <c r="J4492" s="89">
        <v>0</v>
      </c>
      <c r="K4492" s="244">
        <f t="shared" si="1006"/>
        <v>0</v>
      </c>
      <c r="L4492" s="93">
        <f t="shared" si="1015"/>
        <v>0</v>
      </c>
      <c r="M4492" s="375">
        <f t="shared" si="1016"/>
        <v>0</v>
      </c>
      <c r="N4492" s="225" t="b">
        <f t="shared" si="989"/>
        <v>0</v>
      </c>
      <c r="O4492" s="36"/>
      <c r="P4492" s="36"/>
      <c r="Q4492" s="36"/>
      <c r="R4492" s="36"/>
    </row>
    <row r="4493" spans="1:18" s="8" customFormat="1" ht="16.5" hidden="1" customHeight="1" x14ac:dyDescent="0.35">
      <c r="A4493" s="122" t="str">
        <f>'SOW Units'!B37</f>
        <v>3-11.</v>
      </c>
      <c r="B4493" s="542" t="str">
        <f>IF('SOW Units'!C37="","",'SOW Units'!C37)</f>
        <v>Excavator Mobilization - ≤ 100 miles each way</v>
      </c>
      <c r="C4493" s="543"/>
      <c r="D4493" s="57" t="str">
        <f>IF('SOW Units'!E37="","",'SOW Units'!E37)</f>
        <v>Per Round Trip</v>
      </c>
      <c r="E4493" s="82">
        <f>'SOW Units'!R37</f>
        <v>0</v>
      </c>
      <c r="F4493" s="34">
        <f>'SOW Units'!G37</f>
        <v>633.92999999999995</v>
      </c>
      <c r="G4493" s="244">
        <f t="shared" si="1013"/>
        <v>0</v>
      </c>
      <c r="H4493" s="85">
        <v>0</v>
      </c>
      <c r="I4493" s="360">
        <f t="shared" si="1014"/>
        <v>0</v>
      </c>
      <c r="J4493" s="89">
        <v>0</v>
      </c>
      <c r="K4493" s="244">
        <f t="shared" si="1006"/>
        <v>0</v>
      </c>
      <c r="L4493" s="93">
        <f t="shared" si="1015"/>
        <v>0</v>
      </c>
      <c r="M4493" s="375">
        <f t="shared" si="1016"/>
        <v>0</v>
      </c>
      <c r="N4493" s="225" t="b">
        <f t="shared" si="989"/>
        <v>0</v>
      </c>
      <c r="O4493" s="36"/>
      <c r="P4493" s="36"/>
      <c r="Q4493" s="36"/>
      <c r="R4493" s="36"/>
    </row>
    <row r="4494" spans="1:18" s="8" customFormat="1" ht="16.5" hidden="1" customHeight="1" x14ac:dyDescent="0.35">
      <c r="A4494" s="122" t="str">
        <f>'SOW Units'!B38</f>
        <v>3-12.</v>
      </c>
      <c r="B4494" s="542" t="str">
        <f>IF('SOW Units'!C38="","",'SOW Units'!C38)</f>
        <v>Excavator Mobilization - &gt; 100 miles each way</v>
      </c>
      <c r="C4494" s="543"/>
      <c r="D4494" s="57" t="str">
        <f>IF('SOW Units'!E38="","",'SOW Units'!E38)</f>
        <v>Per Round Trip</v>
      </c>
      <c r="E4494" s="82">
        <f>'SOW Units'!R38</f>
        <v>0</v>
      </c>
      <c r="F4494" s="34">
        <f>'SOW Units'!G38</f>
        <v>992.25</v>
      </c>
      <c r="G4494" s="244">
        <f t="shared" si="1013"/>
        <v>0</v>
      </c>
      <c r="H4494" s="85">
        <v>0</v>
      </c>
      <c r="I4494" s="360">
        <f t="shared" si="1014"/>
        <v>0</v>
      </c>
      <c r="J4494" s="89">
        <v>0</v>
      </c>
      <c r="K4494" s="244">
        <f t="shared" si="1006"/>
        <v>0</v>
      </c>
      <c r="L4494" s="93">
        <f t="shared" si="1015"/>
        <v>0</v>
      </c>
      <c r="M4494" s="375">
        <f t="shared" si="1016"/>
        <v>0</v>
      </c>
      <c r="N4494" s="225" t="b">
        <f t="shared" si="989"/>
        <v>0</v>
      </c>
      <c r="O4494" s="36"/>
      <c r="P4494" s="36"/>
      <c r="Q4494" s="36"/>
      <c r="R4494" s="36"/>
    </row>
    <row r="4495" spans="1:18" s="8" customFormat="1" ht="16.5" hidden="1" customHeight="1" x14ac:dyDescent="0.35">
      <c r="A4495" s="122" t="str">
        <f>'SOW Units'!B39</f>
        <v>3-13.a.</v>
      </c>
      <c r="B4495" s="542" t="str">
        <f>IF('SOW Units'!C39="","",'SOW Units'!C39)</f>
        <v>LDA Rig and Support Vehicles Mobilization - ≤ 100 miles each way</v>
      </c>
      <c r="C4495" s="543"/>
      <c r="D4495" s="57" t="str">
        <f>IF('SOW Units'!E39="","",'SOW Units'!E39)</f>
        <v>Per Round Trip</v>
      </c>
      <c r="E4495" s="82">
        <f>'SOW Units'!R39</f>
        <v>0</v>
      </c>
      <c r="F4495" s="34">
        <f>'SOW Units'!G39</f>
        <v>5448.5</v>
      </c>
      <c r="G4495" s="244">
        <f t="shared" si="1013"/>
        <v>0</v>
      </c>
      <c r="H4495" s="85">
        <v>0</v>
      </c>
      <c r="I4495" s="360">
        <f t="shared" si="1014"/>
        <v>0</v>
      </c>
      <c r="J4495" s="89">
        <v>0</v>
      </c>
      <c r="K4495" s="244">
        <f t="shared" si="1006"/>
        <v>0</v>
      </c>
      <c r="L4495" s="93">
        <f t="shared" si="1015"/>
        <v>0</v>
      </c>
      <c r="M4495" s="375">
        <f t="shared" si="1016"/>
        <v>0</v>
      </c>
      <c r="N4495" s="225" t="b">
        <f t="shared" si="989"/>
        <v>0</v>
      </c>
      <c r="O4495" s="36"/>
      <c r="P4495" s="36"/>
      <c r="Q4495" s="36"/>
      <c r="R4495" s="36"/>
    </row>
    <row r="4496" spans="1:18" s="9" customFormat="1" ht="16.5" hidden="1" customHeight="1" x14ac:dyDescent="0.35">
      <c r="A4496" s="122" t="str">
        <f>'SOW Units'!B40</f>
        <v>3-14.a.</v>
      </c>
      <c r="B4496" s="542" t="str">
        <f>IF('SOW Units'!C40="","",'SOW Units'!C40)</f>
        <v>LDA Rig and Support Vehicles Mobilization - &gt; 100 miles each way</v>
      </c>
      <c r="C4496" s="543"/>
      <c r="D4496" s="57" t="str">
        <f>IF('SOW Units'!E40="","",'SOW Units'!E40)</f>
        <v>Per Round Trip</v>
      </c>
      <c r="E4496" s="82">
        <f>'SOW Units'!R40</f>
        <v>0</v>
      </c>
      <c r="F4496" s="34">
        <f>'SOW Units'!G40</f>
        <v>8891.41</v>
      </c>
      <c r="G4496" s="244">
        <f t="shared" si="1013"/>
        <v>0</v>
      </c>
      <c r="H4496" s="85">
        <v>0</v>
      </c>
      <c r="I4496" s="360">
        <f t="shared" si="1014"/>
        <v>0</v>
      </c>
      <c r="J4496" s="89">
        <v>0</v>
      </c>
      <c r="K4496" s="244">
        <f t="shared" si="1006"/>
        <v>0</v>
      </c>
      <c r="L4496" s="93">
        <f t="shared" si="1015"/>
        <v>0</v>
      </c>
      <c r="M4496" s="375">
        <f t="shared" si="1016"/>
        <v>0</v>
      </c>
      <c r="N4496" s="225" t="b">
        <f t="shared" si="989"/>
        <v>0</v>
      </c>
      <c r="O4496" s="45"/>
      <c r="P4496" s="45"/>
      <c r="Q4496" s="45"/>
      <c r="R4496" s="45"/>
    </row>
    <row r="4497" spans="1:18" s="9" customFormat="1" ht="16.5" hidden="1" customHeight="1" x14ac:dyDescent="0.35">
      <c r="A4497" s="122" t="str">
        <f>'SOW Units'!B41</f>
        <v>3-15.</v>
      </c>
      <c r="B4497" s="542" t="str">
        <f>IF('SOW Units'!C41="","",'SOW Units'!C41)</f>
        <v>Loader/Backhoe Mobilization - ≤ 100 miles each way</v>
      </c>
      <c r="C4497" s="543"/>
      <c r="D4497" s="57" t="str">
        <f>IF('SOW Units'!E41="","",'SOW Units'!E41)</f>
        <v>Per Round Trip</v>
      </c>
      <c r="E4497" s="82">
        <f>'SOW Units'!R41</f>
        <v>0</v>
      </c>
      <c r="F4497" s="34">
        <f>'SOW Units'!G41</f>
        <v>425.41</v>
      </c>
      <c r="G4497" s="244">
        <f t="shared" si="1013"/>
        <v>0</v>
      </c>
      <c r="H4497" s="85">
        <v>0</v>
      </c>
      <c r="I4497" s="360">
        <f t="shared" si="1014"/>
        <v>0</v>
      </c>
      <c r="J4497" s="89">
        <v>0</v>
      </c>
      <c r="K4497" s="244">
        <f t="shared" si="1006"/>
        <v>0</v>
      </c>
      <c r="L4497" s="93">
        <f t="shared" si="1015"/>
        <v>0</v>
      </c>
      <c r="M4497" s="375">
        <f t="shared" si="1016"/>
        <v>0</v>
      </c>
      <c r="N4497" s="225" t="b">
        <f t="shared" si="989"/>
        <v>0</v>
      </c>
      <c r="O4497" s="45"/>
      <c r="P4497" s="45"/>
      <c r="Q4497" s="45"/>
      <c r="R4497" s="45"/>
    </row>
    <row r="4498" spans="1:18" s="9" customFormat="1" ht="16.5" hidden="1" customHeight="1" x14ac:dyDescent="0.35">
      <c r="A4498" s="122" t="str">
        <f>'SOW Units'!B42</f>
        <v>3-16.</v>
      </c>
      <c r="B4498" s="542" t="str">
        <f>IF('SOW Units'!C42="","",'SOW Units'!C42)</f>
        <v>Loader/Backhoe Mobilization - &gt; 100 miles each way</v>
      </c>
      <c r="C4498" s="543"/>
      <c r="D4498" s="57" t="str">
        <f>IF('SOW Units'!E42="","",'SOW Units'!E42)</f>
        <v>Per Round Trip</v>
      </c>
      <c r="E4498" s="82">
        <f>'SOW Units'!R42</f>
        <v>0</v>
      </c>
      <c r="F4498" s="34">
        <f>'SOW Units'!G42</f>
        <v>607.75</v>
      </c>
      <c r="G4498" s="244">
        <f t="shared" si="1013"/>
        <v>0</v>
      </c>
      <c r="H4498" s="85">
        <v>0</v>
      </c>
      <c r="I4498" s="360">
        <f t="shared" si="1014"/>
        <v>0</v>
      </c>
      <c r="J4498" s="89">
        <v>0</v>
      </c>
      <c r="K4498" s="244">
        <f t="shared" si="1006"/>
        <v>0</v>
      </c>
      <c r="L4498" s="93">
        <f t="shared" si="1015"/>
        <v>0</v>
      </c>
      <c r="M4498" s="375">
        <f t="shared" si="1016"/>
        <v>0</v>
      </c>
      <c r="N4498" s="225" t="b">
        <f t="shared" si="989"/>
        <v>0</v>
      </c>
      <c r="O4498" s="45"/>
      <c r="P4498" s="45"/>
      <c r="Q4498" s="45"/>
      <c r="R4498" s="45"/>
    </row>
    <row r="4499" spans="1:18" s="9" customFormat="1" ht="16.5" hidden="1" customHeight="1" x14ac:dyDescent="0.35">
      <c r="A4499" s="122" t="str">
        <f>'SOW Units'!B43</f>
        <v>3-17.</v>
      </c>
      <c r="B4499" s="542" t="str">
        <f>IF('SOW Units'!C43="","",'SOW Units'!C43)</f>
        <v>Mini Excavator/Loader (BobcatTM) Mobilization - ≤ 100 miles each way</v>
      </c>
      <c r="C4499" s="543"/>
      <c r="D4499" s="57" t="str">
        <f>IF('SOW Units'!E43="","",'SOW Units'!E43)</f>
        <v>Per Round Trip</v>
      </c>
      <c r="E4499" s="82">
        <f>'SOW Units'!R43</f>
        <v>0</v>
      </c>
      <c r="F4499" s="34">
        <f>'SOW Units'!G43</f>
        <v>303.87</v>
      </c>
      <c r="G4499" s="244">
        <f t="shared" si="1013"/>
        <v>0</v>
      </c>
      <c r="H4499" s="85">
        <v>0</v>
      </c>
      <c r="I4499" s="360">
        <f t="shared" si="1014"/>
        <v>0</v>
      </c>
      <c r="J4499" s="89">
        <v>0</v>
      </c>
      <c r="K4499" s="244">
        <f t="shared" si="1006"/>
        <v>0</v>
      </c>
      <c r="L4499" s="93">
        <f t="shared" si="1015"/>
        <v>0</v>
      </c>
      <c r="M4499" s="375">
        <f t="shared" si="1016"/>
        <v>0</v>
      </c>
      <c r="N4499" s="225" t="b">
        <f t="shared" si="989"/>
        <v>0</v>
      </c>
      <c r="O4499" s="45"/>
      <c r="P4499" s="45"/>
      <c r="Q4499" s="45"/>
      <c r="R4499" s="45"/>
    </row>
    <row r="4500" spans="1:18" s="8" customFormat="1" ht="16.5" hidden="1" customHeight="1" x14ac:dyDescent="0.35">
      <c r="A4500" s="122" t="str">
        <f>'SOW Units'!B44</f>
        <v>3-18.</v>
      </c>
      <c r="B4500" s="542" t="str">
        <f>IF('SOW Units'!C44="","",'SOW Units'!C44)</f>
        <v>Mini Excavator/Loader (BobcatTM) Mobilization - &gt; 100 miles each way</v>
      </c>
      <c r="C4500" s="543"/>
      <c r="D4500" s="57" t="str">
        <f>IF('SOW Units'!E44="","",'SOW Units'!E44)</f>
        <v>Per Round Trip</v>
      </c>
      <c r="E4500" s="82">
        <f>'SOW Units'!R44</f>
        <v>0</v>
      </c>
      <c r="F4500" s="34">
        <f>'SOW Units'!G44</f>
        <v>486.2</v>
      </c>
      <c r="G4500" s="244">
        <f t="shared" si="1013"/>
        <v>0</v>
      </c>
      <c r="H4500" s="85">
        <v>0</v>
      </c>
      <c r="I4500" s="360">
        <f t="shared" si="1014"/>
        <v>0</v>
      </c>
      <c r="J4500" s="89">
        <v>0</v>
      </c>
      <c r="K4500" s="244">
        <f t="shared" si="1006"/>
        <v>0</v>
      </c>
      <c r="L4500" s="93">
        <f t="shared" si="1015"/>
        <v>0</v>
      </c>
      <c r="M4500" s="375">
        <f t="shared" si="1016"/>
        <v>0</v>
      </c>
      <c r="N4500" s="225" t="b">
        <f t="shared" si="989"/>
        <v>0</v>
      </c>
      <c r="O4500" s="36"/>
      <c r="P4500" s="36"/>
      <c r="Q4500" s="36"/>
      <c r="R4500" s="36"/>
    </row>
    <row r="4501" spans="1:18" s="8" customFormat="1" ht="16.5" hidden="1" customHeight="1" x14ac:dyDescent="0.35">
      <c r="A4501" s="122" t="str">
        <f>'SOW Units'!B45</f>
        <v>3-19.</v>
      </c>
      <c r="B4501" s="542" t="str">
        <f>IF('SOW Units'!C45="","",'SOW Units'!C45)</f>
        <v>Drum Compactor mobilization - ≤ 100 miles each way</v>
      </c>
      <c r="C4501" s="543"/>
      <c r="D4501" s="57" t="str">
        <f>IF('SOW Units'!E45="","",'SOW Units'!E45)</f>
        <v>Per Round Trip</v>
      </c>
      <c r="E4501" s="82">
        <f>'SOW Units'!R45</f>
        <v>0</v>
      </c>
      <c r="F4501" s="34">
        <f>'SOW Units'!G45</f>
        <v>333.51</v>
      </c>
      <c r="G4501" s="244">
        <f t="shared" si="1013"/>
        <v>0</v>
      </c>
      <c r="H4501" s="85">
        <v>0</v>
      </c>
      <c r="I4501" s="360">
        <f t="shared" si="1014"/>
        <v>0</v>
      </c>
      <c r="J4501" s="89">
        <v>0</v>
      </c>
      <c r="K4501" s="244">
        <f t="shared" si="1006"/>
        <v>0</v>
      </c>
      <c r="L4501" s="93">
        <f t="shared" si="1015"/>
        <v>0</v>
      </c>
      <c r="M4501" s="375">
        <f t="shared" si="1016"/>
        <v>0</v>
      </c>
      <c r="N4501" s="225" t="b">
        <f t="shared" ref="N4501:N4564" si="1017">IF(E4501&gt;0,TRUE,FALSE)</f>
        <v>0</v>
      </c>
      <c r="O4501" s="36"/>
      <c r="P4501" s="36"/>
      <c r="Q4501" s="36"/>
      <c r="R4501" s="36"/>
    </row>
    <row r="4502" spans="1:18" s="8" customFormat="1" ht="16.5" hidden="1" customHeight="1" x14ac:dyDescent="0.35">
      <c r="A4502" s="122" t="str">
        <f>'SOW Units'!B46</f>
        <v>3-20.</v>
      </c>
      <c r="B4502" s="542" t="str">
        <f>IF('SOW Units'!C46="","",'SOW Units'!C46)</f>
        <v xml:space="preserve"> Drum Compactor mobilization - &gt; 100 miles each way</v>
      </c>
      <c r="C4502" s="543"/>
      <c r="D4502" s="57" t="str">
        <f>IF('SOW Units'!E46="","",'SOW Units'!E46)</f>
        <v>Per Round Trip</v>
      </c>
      <c r="E4502" s="82">
        <f>'SOW Units'!R46</f>
        <v>0</v>
      </c>
      <c r="F4502" s="34">
        <f>'SOW Units'!G46</f>
        <v>545.73</v>
      </c>
      <c r="G4502" s="244">
        <f t="shared" si="1013"/>
        <v>0</v>
      </c>
      <c r="H4502" s="85">
        <v>0</v>
      </c>
      <c r="I4502" s="360">
        <f t="shared" si="1014"/>
        <v>0</v>
      </c>
      <c r="J4502" s="89">
        <v>0</v>
      </c>
      <c r="K4502" s="244">
        <f t="shared" si="1006"/>
        <v>0</v>
      </c>
      <c r="L4502" s="93">
        <f t="shared" si="1015"/>
        <v>0</v>
      </c>
      <c r="M4502" s="375">
        <f t="shared" si="1016"/>
        <v>0</v>
      </c>
      <c r="N4502" s="225" t="b">
        <f t="shared" si="1017"/>
        <v>0</v>
      </c>
      <c r="O4502" s="36"/>
      <c r="P4502" s="36"/>
      <c r="Q4502" s="36"/>
      <c r="R4502" s="36"/>
    </row>
    <row r="4503" spans="1:18" s="8" customFormat="1" ht="17.25" hidden="1" customHeight="1" x14ac:dyDescent="0.35">
      <c r="A4503" s="253" t="str">
        <f>'SOW Units'!B47</f>
        <v>4.</v>
      </c>
      <c r="B4503" s="560" t="str">
        <f>IF('SOW Units'!C47="","",'SOW Units'!C47)</f>
        <v>MEALS AND LODGING</v>
      </c>
      <c r="C4503" s="561"/>
      <c r="D4503" s="206" t="str">
        <f>IF('SOW Units'!E47="","",'SOW Units'!E47)</f>
        <v/>
      </c>
      <c r="E4503" s="207"/>
      <c r="F4503" s="194"/>
      <c r="G4503" s="243"/>
      <c r="H4503" s="208"/>
      <c r="I4503" s="359"/>
      <c r="J4503" s="196"/>
      <c r="K4503" s="243"/>
      <c r="L4503" s="209"/>
      <c r="M4503" s="374"/>
      <c r="N4503" s="225" t="b">
        <f t="shared" si="1017"/>
        <v>0</v>
      </c>
      <c r="O4503" s="36"/>
      <c r="P4503" s="36"/>
      <c r="Q4503" s="36"/>
      <c r="R4503" s="36"/>
    </row>
    <row r="4504" spans="1:18" s="8" customFormat="1" ht="33" hidden="1" customHeight="1" x14ac:dyDescent="0.35">
      <c r="A4504" s="122" t="str">
        <f>'SOW Units'!B48</f>
        <v>4-1.a.</v>
      </c>
      <c r="B4504" s="542" t="str">
        <f>IF('SOW Units'!C48="","",'SOW Units'!C48)</f>
        <v>Per Diem - For travel &gt; 1 consecutive day (prorated in quarter day incrementsin accordance with 112.061, F.S.) - Travel Voucher required and quoted rate should be per person per day</v>
      </c>
      <c r="C4504" s="543"/>
      <c r="D4504" s="252" t="str">
        <f>IF('SOW Units'!E48="","",'SOW Units'!E48)</f>
        <v>Per Person,         Per Day</v>
      </c>
      <c r="E4504" s="82">
        <f>'SOW Units'!R48</f>
        <v>0</v>
      </c>
      <c r="F4504" s="34">
        <f>'SOW Units'!G48</f>
        <v>80</v>
      </c>
      <c r="G4504" s="244">
        <f t="shared" ref="G4504:G4505" si="1018">$F4504*E4504</f>
        <v>0</v>
      </c>
      <c r="H4504" s="85">
        <v>0</v>
      </c>
      <c r="I4504" s="360">
        <f t="shared" ref="I4504:I4505" si="1019">H4504*F4504</f>
        <v>0</v>
      </c>
      <c r="J4504" s="89">
        <v>0</v>
      </c>
      <c r="K4504" s="244">
        <f t="shared" si="1006"/>
        <v>0</v>
      </c>
      <c r="L4504" s="93">
        <f t="shared" ref="L4504:L4505" si="1020">E4504-H4504-J4504</f>
        <v>0</v>
      </c>
      <c r="M4504" s="375">
        <f t="shared" ref="M4504:M4505" si="1021">G4504-I4504-K4504</f>
        <v>0</v>
      </c>
      <c r="N4504" s="225" t="b">
        <f t="shared" si="1017"/>
        <v>0</v>
      </c>
      <c r="O4504" s="36"/>
      <c r="P4504" s="36"/>
      <c r="Q4504" s="36"/>
      <c r="R4504" s="36"/>
    </row>
    <row r="4505" spans="1:18" s="8" customFormat="1" ht="33" hidden="1" customHeight="1" x14ac:dyDescent="0.35">
      <c r="A4505" s="122" t="str">
        <f>'SOW Units'!B49</f>
        <v>4-1.b.</v>
      </c>
      <c r="B4505" s="542" t="str">
        <f>IF('SOW Units'!C49="","",'SOW Units'!C49)</f>
        <v>Per Diem - Contractor travel for specific meetings or legal proceedings required by Department (hotel and meals may be paid in accordance with section 112.061, F.S.)</v>
      </c>
      <c r="C4505" s="543"/>
      <c r="D4505" s="57" t="str">
        <f>IF('SOW Units'!E49="","",'SOW Units'!E49)</f>
        <v>Reimbursable*</v>
      </c>
      <c r="E4505" s="82">
        <f>'SOW Units'!R49</f>
        <v>0</v>
      </c>
      <c r="F4505" s="34">
        <f>'SOW Units'!G49</f>
        <v>1</v>
      </c>
      <c r="G4505" s="244">
        <f t="shared" si="1018"/>
        <v>0</v>
      </c>
      <c r="H4505" s="85">
        <v>0</v>
      </c>
      <c r="I4505" s="360">
        <f t="shared" si="1019"/>
        <v>0</v>
      </c>
      <c r="J4505" s="89">
        <v>0</v>
      </c>
      <c r="K4505" s="244">
        <f t="shared" si="1006"/>
        <v>0</v>
      </c>
      <c r="L4505" s="93">
        <f t="shared" si="1020"/>
        <v>0</v>
      </c>
      <c r="M4505" s="375">
        <f t="shared" si="1021"/>
        <v>0</v>
      </c>
      <c r="N4505" s="225" t="b">
        <f t="shared" si="1017"/>
        <v>0</v>
      </c>
      <c r="O4505" s="36"/>
      <c r="P4505" s="36"/>
      <c r="Q4505" s="36"/>
      <c r="R4505" s="36"/>
    </row>
    <row r="4506" spans="1:18" s="8" customFormat="1" ht="17.25" hidden="1" customHeight="1" x14ac:dyDescent="0.35">
      <c r="A4506" s="253" t="str">
        <f>'SOW Units'!B50</f>
        <v>5.</v>
      </c>
      <c r="B4506" s="560" t="str">
        <f>IF('SOW Units'!C50="","",'SOW Units'!C50)</f>
        <v>DRILLING AND BORING</v>
      </c>
      <c r="C4506" s="561"/>
      <c r="D4506" s="206" t="str">
        <f>IF('SOW Units'!E50="","",'SOW Units'!E50)</f>
        <v/>
      </c>
      <c r="E4506" s="207"/>
      <c r="F4506" s="194"/>
      <c r="G4506" s="243"/>
      <c r="H4506" s="208"/>
      <c r="I4506" s="359"/>
      <c r="J4506" s="196"/>
      <c r="K4506" s="243"/>
      <c r="L4506" s="209"/>
      <c r="M4506" s="374"/>
      <c r="N4506" s="225" t="b">
        <f t="shared" si="1017"/>
        <v>0</v>
      </c>
      <c r="O4506" s="36"/>
      <c r="P4506" s="36"/>
      <c r="Q4506" s="36"/>
      <c r="R4506" s="36"/>
    </row>
    <row r="4507" spans="1:18" s="8" customFormat="1" ht="16.5" hidden="1" customHeight="1" x14ac:dyDescent="0.35">
      <c r="A4507" s="122" t="str">
        <f>'SOW Units'!B51</f>
        <v>5-1.a.1.</v>
      </c>
      <c r="B4507" s="542" t="str">
        <f>IF('SOW Units'!C51="","",'SOW Units'!C51)</f>
        <v>Split Spoon Sampling – 2 foot (during boring) &lt; 50 feet</v>
      </c>
      <c r="C4507" s="543"/>
      <c r="D4507" s="57" t="str">
        <f>IF('SOW Units'!E51="","",'SOW Units'!E51)</f>
        <v xml:space="preserve">Per Spoon </v>
      </c>
      <c r="E4507" s="82">
        <f>'SOW Units'!R51</f>
        <v>0</v>
      </c>
      <c r="F4507" s="34">
        <f>'SOW Units'!G51</f>
        <v>37.74</v>
      </c>
      <c r="G4507" s="244">
        <f t="shared" ref="G4507:G4531" si="1022">$F4507*E4507</f>
        <v>0</v>
      </c>
      <c r="H4507" s="85">
        <v>0</v>
      </c>
      <c r="I4507" s="360">
        <f t="shared" ref="I4507:I4531" si="1023">H4507*F4507</f>
        <v>0</v>
      </c>
      <c r="J4507" s="89">
        <v>0</v>
      </c>
      <c r="K4507" s="244">
        <f t="shared" si="1006"/>
        <v>0</v>
      </c>
      <c r="L4507" s="93">
        <f t="shared" ref="L4507:L4531" si="1024">E4507-H4507-J4507</f>
        <v>0</v>
      </c>
      <c r="M4507" s="375">
        <f t="shared" ref="M4507:M4531" si="1025">G4507-I4507-K4507</f>
        <v>0</v>
      </c>
      <c r="N4507" s="225" t="b">
        <f t="shared" si="1017"/>
        <v>0</v>
      </c>
      <c r="O4507" s="36"/>
      <c r="P4507" s="36"/>
      <c r="Q4507" s="36"/>
      <c r="R4507" s="36"/>
    </row>
    <row r="4508" spans="1:18" s="8" customFormat="1" ht="16.5" hidden="1" customHeight="1" x14ac:dyDescent="0.35">
      <c r="A4508" s="122" t="str">
        <f>'SOW Units'!B52</f>
        <v>5-1.a.2.</v>
      </c>
      <c r="B4508" s="542" t="str">
        <f>IF('SOW Units'!C52="","",'SOW Units'!C52)</f>
        <v>Split Spoon Sampling – 2 foot (during boring) 50 to 100 feet</v>
      </c>
      <c r="C4508" s="543"/>
      <c r="D4508" s="57" t="str">
        <f>IF('SOW Units'!E52="","",'SOW Units'!E52)</f>
        <v xml:space="preserve">Per Spoon </v>
      </c>
      <c r="E4508" s="82">
        <f>'SOW Units'!R52</f>
        <v>0</v>
      </c>
      <c r="F4508" s="34">
        <f>'SOW Units'!G52</f>
        <v>43.54</v>
      </c>
      <c r="G4508" s="244">
        <f t="shared" si="1022"/>
        <v>0</v>
      </c>
      <c r="H4508" s="85">
        <v>0</v>
      </c>
      <c r="I4508" s="360">
        <f t="shared" si="1023"/>
        <v>0</v>
      </c>
      <c r="J4508" s="89">
        <v>0</v>
      </c>
      <c r="K4508" s="244">
        <f t="shared" si="1006"/>
        <v>0</v>
      </c>
      <c r="L4508" s="93">
        <f t="shared" si="1024"/>
        <v>0</v>
      </c>
      <c r="M4508" s="375">
        <f t="shared" si="1025"/>
        <v>0</v>
      </c>
      <c r="N4508" s="225" t="b">
        <f t="shared" si="1017"/>
        <v>0</v>
      </c>
      <c r="O4508" s="36"/>
      <c r="P4508" s="36"/>
      <c r="Q4508" s="36"/>
      <c r="R4508" s="36"/>
    </row>
    <row r="4509" spans="1:18" s="8" customFormat="1" ht="16.5" hidden="1" customHeight="1" x14ac:dyDescent="0.35">
      <c r="A4509" s="122" t="str">
        <f>'SOW Units'!B53</f>
        <v>5-1.a.3.</v>
      </c>
      <c r="B4509" s="542" t="str">
        <f>IF('SOW Units'!C53="","",'SOW Units'!C53)</f>
        <v>Split Spoon Sampling – 2 foot (during boring) &gt; 100 feet</v>
      </c>
      <c r="C4509" s="543"/>
      <c r="D4509" s="57" t="str">
        <f>IF('SOW Units'!E53="","",'SOW Units'!E53)</f>
        <v xml:space="preserve">Per Spoon </v>
      </c>
      <c r="E4509" s="82">
        <f>'SOW Units'!R53</f>
        <v>0</v>
      </c>
      <c r="F4509" s="34">
        <f>'SOW Units'!G53</f>
        <v>45.15</v>
      </c>
      <c r="G4509" s="244">
        <f t="shared" si="1022"/>
        <v>0</v>
      </c>
      <c r="H4509" s="85">
        <v>0</v>
      </c>
      <c r="I4509" s="360">
        <f t="shared" si="1023"/>
        <v>0</v>
      </c>
      <c r="J4509" s="89">
        <v>0</v>
      </c>
      <c r="K4509" s="244">
        <f t="shared" si="1006"/>
        <v>0</v>
      </c>
      <c r="L4509" s="93">
        <f t="shared" si="1024"/>
        <v>0</v>
      </c>
      <c r="M4509" s="375">
        <f t="shared" si="1025"/>
        <v>0</v>
      </c>
      <c r="N4509" s="225" t="b">
        <f t="shared" si="1017"/>
        <v>0</v>
      </c>
      <c r="O4509" s="36"/>
      <c r="P4509" s="36"/>
      <c r="Q4509" s="36"/>
      <c r="R4509" s="36"/>
    </row>
    <row r="4510" spans="1:18" s="8" customFormat="1" ht="16.5" hidden="1" customHeight="1" x14ac:dyDescent="0.35">
      <c r="A4510" s="122" t="str">
        <f>'SOW Units'!B54</f>
        <v>5-1.b.</v>
      </c>
      <c r="B4510" s="542" t="str">
        <f>IF('SOW Units'!C54="","",'SOW Units'!C54)</f>
        <v>Sonic Core Sampling - 5 or 10 foot (during boring)</v>
      </c>
      <c r="C4510" s="543"/>
      <c r="D4510" s="57" t="str">
        <f>IF('SOW Units'!E54="","",'SOW Units'!E54)</f>
        <v xml:space="preserve">Per Core </v>
      </c>
      <c r="E4510" s="82">
        <f>'SOW Units'!R54</f>
        <v>0</v>
      </c>
      <c r="F4510" s="34">
        <f>'SOW Units'!G54</f>
        <v>109.38</v>
      </c>
      <c r="G4510" s="244">
        <f t="shared" si="1022"/>
        <v>0</v>
      </c>
      <c r="H4510" s="85">
        <v>0</v>
      </c>
      <c r="I4510" s="360">
        <f t="shared" si="1023"/>
        <v>0</v>
      </c>
      <c r="J4510" s="89">
        <v>0</v>
      </c>
      <c r="K4510" s="244">
        <f t="shared" si="1006"/>
        <v>0</v>
      </c>
      <c r="L4510" s="93">
        <f t="shared" si="1024"/>
        <v>0</v>
      </c>
      <c r="M4510" s="375">
        <f t="shared" si="1025"/>
        <v>0</v>
      </c>
      <c r="N4510" s="225" t="b">
        <f t="shared" si="1017"/>
        <v>0</v>
      </c>
      <c r="O4510" s="36"/>
      <c r="P4510" s="36"/>
      <c r="Q4510" s="36"/>
      <c r="R4510" s="36"/>
    </row>
    <row r="4511" spans="1:18" s="8" customFormat="1" ht="16.5" hidden="1" customHeight="1" x14ac:dyDescent="0.35">
      <c r="A4511" s="122" t="str">
        <f>'SOW Units'!B55</f>
        <v>5-2.</v>
      </c>
      <c r="B4511" s="542" t="str">
        <f>IF('SOW Units'!C55="","",'SOW Units'!C55)</f>
        <v xml:space="preserve">Hand Auger Boring ≤ 10 foot total depth </v>
      </c>
      <c r="C4511" s="543"/>
      <c r="D4511" s="57" t="str">
        <f>IF('SOW Units'!E55="","",'SOW Units'!E55)</f>
        <v>Per Boring</v>
      </c>
      <c r="E4511" s="82">
        <f>'SOW Units'!R55</f>
        <v>0</v>
      </c>
      <c r="F4511" s="34">
        <f>'SOW Units'!G55</f>
        <v>230</v>
      </c>
      <c r="G4511" s="244">
        <f t="shared" si="1022"/>
        <v>0</v>
      </c>
      <c r="H4511" s="85">
        <v>0</v>
      </c>
      <c r="I4511" s="360">
        <f t="shared" si="1023"/>
        <v>0</v>
      </c>
      <c r="J4511" s="89">
        <v>0</v>
      </c>
      <c r="K4511" s="244">
        <f t="shared" si="1006"/>
        <v>0</v>
      </c>
      <c r="L4511" s="93">
        <f t="shared" si="1024"/>
        <v>0</v>
      </c>
      <c r="M4511" s="375">
        <f t="shared" si="1025"/>
        <v>0</v>
      </c>
      <c r="N4511" s="225" t="b">
        <f t="shared" si="1017"/>
        <v>0</v>
      </c>
      <c r="O4511" s="36"/>
      <c r="P4511" s="36"/>
      <c r="Q4511" s="36"/>
      <c r="R4511" s="36"/>
    </row>
    <row r="4512" spans="1:18" s="8" customFormat="1" ht="16.5" hidden="1" customHeight="1" x14ac:dyDescent="0.35">
      <c r="A4512" s="122" t="str">
        <f>'SOW Units'!B56</f>
        <v>5-3.a.</v>
      </c>
      <c r="B4512" s="542" t="str">
        <f>IF('SOW Units'!C56="","",'SOW Units'!C56)</f>
        <v>Direct Push Technology (DPT) Rig and Equipment</v>
      </c>
      <c r="C4512" s="543"/>
      <c r="D4512" s="57" t="str">
        <f>IF('SOW Units'!E56="","",'SOW Units'!E56)</f>
        <v>Full Day</v>
      </c>
      <c r="E4512" s="82">
        <f>'SOW Units'!R56</f>
        <v>0</v>
      </c>
      <c r="F4512" s="34">
        <f>'SOW Units'!G56</f>
        <v>3087</v>
      </c>
      <c r="G4512" s="244">
        <f t="shared" si="1022"/>
        <v>0</v>
      </c>
      <c r="H4512" s="85">
        <v>0</v>
      </c>
      <c r="I4512" s="360">
        <f t="shared" si="1023"/>
        <v>0</v>
      </c>
      <c r="J4512" s="89">
        <v>0</v>
      </c>
      <c r="K4512" s="244">
        <f t="shared" si="1006"/>
        <v>0</v>
      </c>
      <c r="L4512" s="93">
        <f t="shared" si="1024"/>
        <v>0</v>
      </c>
      <c r="M4512" s="375">
        <f t="shared" si="1025"/>
        <v>0</v>
      </c>
      <c r="N4512" s="225" t="b">
        <f t="shared" si="1017"/>
        <v>0</v>
      </c>
      <c r="O4512" s="36"/>
      <c r="P4512" s="36"/>
      <c r="Q4512" s="36"/>
      <c r="R4512" s="36"/>
    </row>
    <row r="4513" spans="1:18" s="8" customFormat="1" ht="16.5" hidden="1" customHeight="1" x14ac:dyDescent="0.35">
      <c r="A4513" s="122" t="str">
        <f>'SOW Units'!B57</f>
        <v>5-5.a.</v>
      </c>
      <c r="B4513" s="542" t="str">
        <f>IF('SOW Units'!C57="","",'SOW Units'!C57)</f>
        <v>DPT Membrane Interface Probe (MIP) Equipped with PID and ECD (add-on cost to DPT base rate)</v>
      </c>
      <c r="C4513" s="543"/>
      <c r="D4513" s="57" t="str">
        <f>IF('SOW Units'!E57="","",'SOW Units'!E57)</f>
        <v>Full Day</v>
      </c>
      <c r="E4513" s="82">
        <f>'SOW Units'!R57</f>
        <v>0</v>
      </c>
      <c r="F4513" s="34">
        <f>'SOW Units'!G57</f>
        <v>3780</v>
      </c>
      <c r="G4513" s="244">
        <f t="shared" si="1022"/>
        <v>0</v>
      </c>
      <c r="H4513" s="85">
        <v>0</v>
      </c>
      <c r="I4513" s="360">
        <f t="shared" si="1023"/>
        <v>0</v>
      </c>
      <c r="J4513" s="89">
        <v>0</v>
      </c>
      <c r="K4513" s="244">
        <f t="shared" si="1006"/>
        <v>0</v>
      </c>
      <c r="L4513" s="93">
        <f t="shared" si="1024"/>
        <v>0</v>
      </c>
      <c r="M4513" s="375">
        <f t="shared" si="1025"/>
        <v>0</v>
      </c>
      <c r="N4513" s="225" t="b">
        <f t="shared" si="1017"/>
        <v>0</v>
      </c>
      <c r="O4513" s="36"/>
      <c r="P4513" s="36"/>
      <c r="Q4513" s="36"/>
      <c r="R4513" s="36"/>
    </row>
    <row r="4514" spans="1:18" s="8" customFormat="1" ht="16.5" hidden="1" customHeight="1" x14ac:dyDescent="0.35">
      <c r="A4514" s="122" t="str">
        <f>'SOW Units'!B58</f>
        <v>5-6.</v>
      </c>
      <c r="B4514" s="542" t="str">
        <f>IF('SOW Units'!C58="","",'SOW Units'!C58)</f>
        <v xml:space="preserve">HSA or MR Boring, ≤ 6 inch diameter, &lt; 50 foot total depth </v>
      </c>
      <c r="C4514" s="543"/>
      <c r="D4514" s="57" t="str">
        <f>IF('SOW Units'!E58="","",'SOW Units'!E58)</f>
        <v>Per Foot</v>
      </c>
      <c r="E4514" s="82">
        <f>'SOW Units'!R58</f>
        <v>0</v>
      </c>
      <c r="F4514" s="34">
        <f>'SOW Units'!G58</f>
        <v>22.47</v>
      </c>
      <c r="G4514" s="244">
        <f t="shared" si="1022"/>
        <v>0</v>
      </c>
      <c r="H4514" s="85">
        <v>0</v>
      </c>
      <c r="I4514" s="360">
        <f t="shared" si="1023"/>
        <v>0</v>
      </c>
      <c r="J4514" s="89">
        <v>0</v>
      </c>
      <c r="K4514" s="244">
        <f t="shared" si="1006"/>
        <v>0</v>
      </c>
      <c r="L4514" s="93">
        <f t="shared" si="1024"/>
        <v>0</v>
      </c>
      <c r="M4514" s="375">
        <f t="shared" si="1025"/>
        <v>0</v>
      </c>
      <c r="N4514" s="225" t="b">
        <f t="shared" si="1017"/>
        <v>0</v>
      </c>
      <c r="O4514" s="36"/>
      <c r="P4514" s="36"/>
      <c r="Q4514" s="36"/>
      <c r="R4514" s="36"/>
    </row>
    <row r="4515" spans="1:18" s="8" customFormat="1" ht="16.5" hidden="1" customHeight="1" x14ac:dyDescent="0.35">
      <c r="A4515" s="122" t="str">
        <f>'SOW Units'!B59</f>
        <v>5-7.</v>
      </c>
      <c r="B4515" s="542" t="str">
        <f>IF('SOW Units'!C59="","",'SOW Units'!C59)</f>
        <v xml:space="preserve">HSA or MR Boring, ≤ 6 inch diameter, 50 to 100 foot total depth </v>
      </c>
      <c r="C4515" s="543"/>
      <c r="D4515" s="57" t="str">
        <f>IF('SOW Units'!E59="","",'SOW Units'!E59)</f>
        <v>Per Foot</v>
      </c>
      <c r="E4515" s="82">
        <f>'SOW Units'!R59</f>
        <v>0</v>
      </c>
      <c r="F4515" s="34">
        <f>'SOW Units'!G59</f>
        <v>37.799999999999997</v>
      </c>
      <c r="G4515" s="244">
        <f t="shared" si="1022"/>
        <v>0</v>
      </c>
      <c r="H4515" s="85">
        <v>0</v>
      </c>
      <c r="I4515" s="360">
        <f t="shared" si="1023"/>
        <v>0</v>
      </c>
      <c r="J4515" s="89">
        <v>0</v>
      </c>
      <c r="K4515" s="244">
        <f t="shared" si="1006"/>
        <v>0</v>
      </c>
      <c r="L4515" s="93">
        <f t="shared" si="1024"/>
        <v>0</v>
      </c>
      <c r="M4515" s="375">
        <f t="shared" si="1025"/>
        <v>0</v>
      </c>
      <c r="N4515" s="225" t="b">
        <f t="shared" si="1017"/>
        <v>0</v>
      </c>
      <c r="O4515" s="36"/>
      <c r="P4515" s="36"/>
      <c r="Q4515" s="36"/>
      <c r="R4515" s="36"/>
    </row>
    <row r="4516" spans="1:18" s="8" customFormat="1" ht="16.5" hidden="1" customHeight="1" x14ac:dyDescent="0.35">
      <c r="A4516" s="122" t="str">
        <f>'SOW Units'!B60</f>
        <v>5-8.</v>
      </c>
      <c r="B4516" s="542" t="str">
        <f>IF('SOW Units'!C60="","",'SOW Units'!C60)</f>
        <v xml:space="preserve">HSA or MR Boring, ≤ 6 inch diameter, &gt; 100 foot total depth </v>
      </c>
      <c r="C4516" s="543"/>
      <c r="D4516" s="57" t="str">
        <f>IF('SOW Units'!E60="","",'SOW Units'!E60)</f>
        <v>Per Foot</v>
      </c>
      <c r="E4516" s="82">
        <f>'SOW Units'!R60</f>
        <v>0</v>
      </c>
      <c r="F4516" s="34">
        <f>'SOW Units'!G60</f>
        <v>40</v>
      </c>
      <c r="G4516" s="244">
        <f t="shared" si="1022"/>
        <v>0</v>
      </c>
      <c r="H4516" s="85">
        <v>0</v>
      </c>
      <c r="I4516" s="360">
        <f t="shared" si="1023"/>
        <v>0</v>
      </c>
      <c r="J4516" s="89">
        <v>0</v>
      </c>
      <c r="K4516" s="244">
        <f t="shared" si="1006"/>
        <v>0</v>
      </c>
      <c r="L4516" s="93">
        <f t="shared" si="1024"/>
        <v>0</v>
      </c>
      <c r="M4516" s="375">
        <f t="shared" si="1025"/>
        <v>0</v>
      </c>
      <c r="N4516" s="225" t="b">
        <f t="shared" si="1017"/>
        <v>0</v>
      </c>
      <c r="O4516" s="36"/>
      <c r="P4516" s="36"/>
      <c r="Q4516" s="36"/>
      <c r="R4516" s="36"/>
    </row>
    <row r="4517" spans="1:18" s="8" customFormat="1" ht="16.5" hidden="1" customHeight="1" x14ac:dyDescent="0.35">
      <c r="A4517" s="122" t="str">
        <f>'SOW Units'!B61</f>
        <v>5-9.</v>
      </c>
      <c r="B4517" s="542" t="str">
        <f>IF('SOW Units'!C61="","",'SOW Units'!C61)</f>
        <v xml:space="preserve">HSA or MR Boring, &gt; 6 to 10 inch diameter, &lt; 50 foot total depth </v>
      </c>
      <c r="C4517" s="543"/>
      <c r="D4517" s="57" t="str">
        <f>IF('SOW Units'!E61="","",'SOW Units'!E61)</f>
        <v>Per Foot</v>
      </c>
      <c r="E4517" s="82">
        <f>'SOW Units'!R61</f>
        <v>0</v>
      </c>
      <c r="F4517" s="34">
        <f>'SOW Units'!G61</f>
        <v>26.11</v>
      </c>
      <c r="G4517" s="244">
        <f t="shared" si="1022"/>
        <v>0</v>
      </c>
      <c r="H4517" s="85">
        <v>0</v>
      </c>
      <c r="I4517" s="360">
        <f t="shared" si="1023"/>
        <v>0</v>
      </c>
      <c r="J4517" s="89">
        <v>0</v>
      </c>
      <c r="K4517" s="244">
        <f t="shared" si="1006"/>
        <v>0</v>
      </c>
      <c r="L4517" s="93">
        <f t="shared" si="1024"/>
        <v>0</v>
      </c>
      <c r="M4517" s="375">
        <f t="shared" si="1025"/>
        <v>0</v>
      </c>
      <c r="N4517" s="225" t="b">
        <f t="shared" si="1017"/>
        <v>0</v>
      </c>
      <c r="O4517" s="36"/>
      <c r="P4517" s="36"/>
      <c r="Q4517" s="36"/>
      <c r="R4517" s="36"/>
    </row>
    <row r="4518" spans="1:18" s="8" customFormat="1" ht="16.5" hidden="1" customHeight="1" x14ac:dyDescent="0.35">
      <c r="A4518" s="122" t="str">
        <f>'SOW Units'!B62</f>
        <v>5-10.</v>
      </c>
      <c r="B4518" s="542" t="str">
        <f>IF('SOW Units'!C62="","",'SOW Units'!C62)</f>
        <v xml:space="preserve">HSA or MR Boring, &gt; 6 to 10 inch diameter, 50 to 100 foot total depth </v>
      </c>
      <c r="C4518" s="543"/>
      <c r="D4518" s="57" t="str">
        <f>IF('SOW Units'!E62="","",'SOW Units'!E62)</f>
        <v>Per Foot</v>
      </c>
      <c r="E4518" s="82">
        <f>'SOW Units'!R62</f>
        <v>0</v>
      </c>
      <c r="F4518" s="34">
        <f>'SOW Units'!G62</f>
        <v>28.66</v>
      </c>
      <c r="G4518" s="244">
        <f t="shared" si="1022"/>
        <v>0</v>
      </c>
      <c r="H4518" s="85">
        <v>0</v>
      </c>
      <c r="I4518" s="360">
        <f t="shared" si="1023"/>
        <v>0</v>
      </c>
      <c r="J4518" s="89">
        <v>0</v>
      </c>
      <c r="K4518" s="244">
        <f t="shared" si="1006"/>
        <v>0</v>
      </c>
      <c r="L4518" s="93">
        <f t="shared" si="1024"/>
        <v>0</v>
      </c>
      <c r="M4518" s="375">
        <f t="shared" si="1025"/>
        <v>0</v>
      </c>
      <c r="N4518" s="225" t="b">
        <f t="shared" si="1017"/>
        <v>0</v>
      </c>
      <c r="O4518" s="36"/>
      <c r="P4518" s="36"/>
      <c r="Q4518" s="36"/>
      <c r="R4518" s="36"/>
    </row>
    <row r="4519" spans="1:18" s="8" customFormat="1" ht="16.5" hidden="1" customHeight="1" x14ac:dyDescent="0.35">
      <c r="A4519" s="122" t="str">
        <f>'SOW Units'!B63</f>
        <v>5-11.</v>
      </c>
      <c r="B4519" s="542" t="str">
        <f>IF('SOW Units'!C63="","",'SOW Units'!C63)</f>
        <v xml:space="preserve">HSA or MR Boring, &gt; 6 to 10 inch diameter, &gt; 100 foot total depth </v>
      </c>
      <c r="C4519" s="543"/>
      <c r="D4519" s="57" t="str">
        <f>IF('SOW Units'!E63="","",'SOW Units'!E63)</f>
        <v>Per Foot</v>
      </c>
      <c r="E4519" s="82">
        <f>'SOW Units'!R63</f>
        <v>0</v>
      </c>
      <c r="F4519" s="34">
        <f>'SOW Units'!G63</f>
        <v>28.35</v>
      </c>
      <c r="G4519" s="244">
        <f t="shared" si="1022"/>
        <v>0</v>
      </c>
      <c r="H4519" s="85">
        <v>0</v>
      </c>
      <c r="I4519" s="360">
        <f t="shared" si="1023"/>
        <v>0</v>
      </c>
      <c r="J4519" s="89">
        <v>0</v>
      </c>
      <c r="K4519" s="244">
        <f t="shared" si="1006"/>
        <v>0</v>
      </c>
      <c r="L4519" s="93">
        <f t="shared" si="1024"/>
        <v>0</v>
      </c>
      <c r="M4519" s="375">
        <f t="shared" si="1025"/>
        <v>0</v>
      </c>
      <c r="N4519" s="225" t="b">
        <f t="shared" si="1017"/>
        <v>0</v>
      </c>
      <c r="O4519" s="36"/>
      <c r="P4519" s="36"/>
      <c r="Q4519" s="36"/>
      <c r="R4519" s="36"/>
    </row>
    <row r="4520" spans="1:18" s="8" customFormat="1" ht="16.5" hidden="1" customHeight="1" x14ac:dyDescent="0.35">
      <c r="A4520" s="122" t="str">
        <f>'SOW Units'!B64</f>
        <v>5-12.</v>
      </c>
      <c r="B4520" s="542" t="str">
        <f>IF('SOW Units'!C64="","",'SOW Units'!C64)</f>
        <v xml:space="preserve">HSA or MR Boring, &gt; 10 to 14 inch diameter, &lt; 50 foot total depth </v>
      </c>
      <c r="C4520" s="543"/>
      <c r="D4520" s="57" t="str">
        <f>IF('SOW Units'!E64="","",'SOW Units'!E64)</f>
        <v>Per Foot</v>
      </c>
      <c r="E4520" s="82">
        <f>'SOW Units'!R64</f>
        <v>0</v>
      </c>
      <c r="F4520" s="34">
        <f>'SOW Units'!G64</f>
        <v>36.450000000000003</v>
      </c>
      <c r="G4520" s="244">
        <f t="shared" si="1022"/>
        <v>0</v>
      </c>
      <c r="H4520" s="85">
        <v>0</v>
      </c>
      <c r="I4520" s="360">
        <f t="shared" si="1023"/>
        <v>0</v>
      </c>
      <c r="J4520" s="89">
        <v>0</v>
      </c>
      <c r="K4520" s="244">
        <f t="shared" si="1006"/>
        <v>0</v>
      </c>
      <c r="L4520" s="93">
        <f t="shared" si="1024"/>
        <v>0</v>
      </c>
      <c r="M4520" s="375">
        <f t="shared" si="1025"/>
        <v>0</v>
      </c>
      <c r="N4520" s="225" t="b">
        <f t="shared" si="1017"/>
        <v>0</v>
      </c>
      <c r="O4520" s="36"/>
      <c r="P4520" s="36"/>
      <c r="Q4520" s="36"/>
      <c r="R4520" s="36"/>
    </row>
    <row r="4521" spans="1:18" s="8" customFormat="1" ht="16.5" hidden="1" customHeight="1" x14ac:dyDescent="0.35">
      <c r="A4521" s="122" t="str">
        <f>'SOW Units'!B65</f>
        <v>5-13.</v>
      </c>
      <c r="B4521" s="542" t="str">
        <f>IF('SOW Units'!C65="","",'SOW Units'!C65)</f>
        <v xml:space="preserve">HSA or MR Boring, &gt; 10 to 14 inch diameter, 50 to 100 foot total depth </v>
      </c>
      <c r="C4521" s="543"/>
      <c r="D4521" s="57" t="str">
        <f>IF('SOW Units'!E65="","",'SOW Units'!E65)</f>
        <v>Per Foot</v>
      </c>
      <c r="E4521" s="82">
        <f>'SOW Units'!R65</f>
        <v>0</v>
      </c>
      <c r="F4521" s="34">
        <f>'SOW Units'!G65</f>
        <v>37.61</v>
      </c>
      <c r="G4521" s="244">
        <f t="shared" si="1022"/>
        <v>0</v>
      </c>
      <c r="H4521" s="85">
        <v>0</v>
      </c>
      <c r="I4521" s="360">
        <f t="shared" si="1023"/>
        <v>0</v>
      </c>
      <c r="J4521" s="89">
        <v>0</v>
      </c>
      <c r="K4521" s="244">
        <f t="shared" si="1006"/>
        <v>0</v>
      </c>
      <c r="L4521" s="93">
        <f t="shared" si="1024"/>
        <v>0</v>
      </c>
      <c r="M4521" s="375">
        <f t="shared" si="1025"/>
        <v>0</v>
      </c>
      <c r="N4521" s="225" t="b">
        <f t="shared" si="1017"/>
        <v>0</v>
      </c>
      <c r="O4521" s="36"/>
      <c r="P4521" s="36"/>
      <c r="Q4521" s="36"/>
      <c r="R4521" s="36"/>
    </row>
    <row r="4522" spans="1:18" s="8" customFormat="1" ht="16.5" hidden="1" customHeight="1" x14ac:dyDescent="0.35">
      <c r="A4522" s="122" t="str">
        <f>'SOW Units'!B66</f>
        <v>5-14.</v>
      </c>
      <c r="B4522" s="542" t="str">
        <f>IF('SOW Units'!C66="","",'SOW Units'!C66)</f>
        <v xml:space="preserve">HSA or MR Boring, &gt; 10 to 14 inch diameter, &gt; 100 foot total depth </v>
      </c>
      <c r="C4522" s="543"/>
      <c r="D4522" s="57" t="str">
        <f>IF('SOW Units'!E66="","",'SOW Units'!E66)</f>
        <v>Per Foot</v>
      </c>
      <c r="E4522" s="82">
        <f>'SOW Units'!R66</f>
        <v>0</v>
      </c>
      <c r="F4522" s="34">
        <f>'SOW Units'!G66</f>
        <v>36.75</v>
      </c>
      <c r="G4522" s="244">
        <f t="shared" si="1022"/>
        <v>0</v>
      </c>
      <c r="H4522" s="85">
        <v>0</v>
      </c>
      <c r="I4522" s="360">
        <f t="shared" si="1023"/>
        <v>0</v>
      </c>
      <c r="J4522" s="89">
        <v>0</v>
      </c>
      <c r="K4522" s="244">
        <f t="shared" si="1006"/>
        <v>0</v>
      </c>
      <c r="L4522" s="93">
        <f t="shared" si="1024"/>
        <v>0</v>
      </c>
      <c r="M4522" s="375">
        <f t="shared" si="1025"/>
        <v>0</v>
      </c>
      <c r="N4522" s="225" t="b">
        <f t="shared" si="1017"/>
        <v>0</v>
      </c>
      <c r="O4522" s="36"/>
      <c r="P4522" s="36"/>
      <c r="Q4522" s="36"/>
      <c r="R4522" s="36"/>
    </row>
    <row r="4523" spans="1:18" s="8" customFormat="1" ht="16.5" hidden="1" customHeight="1" x14ac:dyDescent="0.35">
      <c r="A4523" s="122" t="str">
        <f>'SOW Units'!B67</f>
        <v>5-15.</v>
      </c>
      <c r="B4523" s="542" t="str">
        <f>IF('SOW Units'!C67="","",'SOW Units'!C67)</f>
        <v xml:space="preserve">Sonic Boring, ≤ 6 inch diameter, &lt; 50 foot total depth </v>
      </c>
      <c r="C4523" s="543"/>
      <c r="D4523" s="57" t="str">
        <f>IF('SOW Units'!E67="","",'SOW Units'!E67)</f>
        <v>Per Foot</v>
      </c>
      <c r="E4523" s="82">
        <f>'SOW Units'!R67</f>
        <v>0</v>
      </c>
      <c r="F4523" s="34">
        <f>'SOW Units'!G67</f>
        <v>32.799999999999997</v>
      </c>
      <c r="G4523" s="244">
        <f t="shared" si="1022"/>
        <v>0</v>
      </c>
      <c r="H4523" s="85">
        <v>0</v>
      </c>
      <c r="I4523" s="360">
        <f t="shared" si="1023"/>
        <v>0</v>
      </c>
      <c r="J4523" s="89">
        <v>0</v>
      </c>
      <c r="K4523" s="244">
        <f t="shared" si="1006"/>
        <v>0</v>
      </c>
      <c r="L4523" s="93">
        <f t="shared" si="1024"/>
        <v>0</v>
      </c>
      <c r="M4523" s="375">
        <f t="shared" si="1025"/>
        <v>0</v>
      </c>
      <c r="N4523" s="225" t="b">
        <f t="shared" si="1017"/>
        <v>0</v>
      </c>
      <c r="O4523" s="36"/>
      <c r="P4523" s="36"/>
      <c r="Q4523" s="36"/>
      <c r="R4523" s="36"/>
    </row>
    <row r="4524" spans="1:18" s="8" customFormat="1" ht="16.5" hidden="1" customHeight="1" x14ac:dyDescent="0.35">
      <c r="A4524" s="122" t="str">
        <f>'SOW Units'!B68</f>
        <v>5-16.</v>
      </c>
      <c r="B4524" s="542" t="str">
        <f>IF('SOW Units'!C68="","",'SOW Units'!C68)</f>
        <v xml:space="preserve">Sonic Boring, ≤ 6 inch diameter, 50 to 100 foot total depth </v>
      </c>
      <c r="C4524" s="543"/>
      <c r="D4524" s="57" t="str">
        <f>IF('SOW Units'!E68="","",'SOW Units'!E68)</f>
        <v>Per Foot</v>
      </c>
      <c r="E4524" s="82">
        <f>'SOW Units'!R68</f>
        <v>0</v>
      </c>
      <c r="F4524" s="34">
        <f>'SOW Units'!G68</f>
        <v>34.03</v>
      </c>
      <c r="G4524" s="244">
        <f t="shared" si="1022"/>
        <v>0</v>
      </c>
      <c r="H4524" s="85">
        <v>0</v>
      </c>
      <c r="I4524" s="360">
        <f t="shared" si="1023"/>
        <v>0</v>
      </c>
      <c r="J4524" s="89">
        <v>0</v>
      </c>
      <c r="K4524" s="244">
        <f t="shared" si="1006"/>
        <v>0</v>
      </c>
      <c r="L4524" s="93">
        <f t="shared" si="1024"/>
        <v>0</v>
      </c>
      <c r="M4524" s="375">
        <f t="shared" si="1025"/>
        <v>0</v>
      </c>
      <c r="N4524" s="225" t="b">
        <f t="shared" si="1017"/>
        <v>0</v>
      </c>
      <c r="O4524" s="36"/>
      <c r="P4524" s="36"/>
      <c r="Q4524" s="36"/>
      <c r="R4524" s="36"/>
    </row>
    <row r="4525" spans="1:18" s="9" customFormat="1" ht="16.5" hidden="1" customHeight="1" x14ac:dyDescent="0.35">
      <c r="A4525" s="122" t="str">
        <f>'SOW Units'!B69</f>
        <v>5-17.</v>
      </c>
      <c r="B4525" s="542" t="str">
        <f>IF('SOW Units'!C69="","",'SOW Units'!C69)</f>
        <v xml:space="preserve">Sonic Boring, ≤ 6 inch diameter, &gt; 100 foot total depth </v>
      </c>
      <c r="C4525" s="543"/>
      <c r="D4525" s="57" t="str">
        <f>IF('SOW Units'!E69="","",'SOW Units'!E69)</f>
        <v>Per Foot</v>
      </c>
      <c r="E4525" s="82">
        <f>'SOW Units'!R69</f>
        <v>0</v>
      </c>
      <c r="F4525" s="34">
        <f>'SOW Units'!G69</f>
        <v>40.5</v>
      </c>
      <c r="G4525" s="244">
        <f t="shared" si="1022"/>
        <v>0</v>
      </c>
      <c r="H4525" s="85">
        <v>0</v>
      </c>
      <c r="I4525" s="360">
        <f t="shared" si="1023"/>
        <v>0</v>
      </c>
      <c r="J4525" s="89">
        <v>0</v>
      </c>
      <c r="K4525" s="244">
        <f t="shared" si="1006"/>
        <v>0</v>
      </c>
      <c r="L4525" s="93">
        <f t="shared" si="1024"/>
        <v>0</v>
      </c>
      <c r="M4525" s="375">
        <f t="shared" si="1025"/>
        <v>0</v>
      </c>
      <c r="N4525" s="225" t="b">
        <f t="shared" si="1017"/>
        <v>0</v>
      </c>
      <c r="O4525" s="45"/>
      <c r="P4525" s="45"/>
      <c r="Q4525" s="45"/>
      <c r="R4525" s="45"/>
    </row>
    <row r="4526" spans="1:18" s="8" customFormat="1" ht="16.5" hidden="1" customHeight="1" x14ac:dyDescent="0.35">
      <c r="A4526" s="122" t="str">
        <f>'SOW Units'!B70</f>
        <v>5-18.</v>
      </c>
      <c r="B4526" s="542" t="str">
        <f>IF('SOW Units'!C70="","",'SOW Units'!C70)</f>
        <v xml:space="preserve">Sonic Boring, &gt; 6 to 10 inch diameter, &lt; 50 foot total depth </v>
      </c>
      <c r="C4526" s="543"/>
      <c r="D4526" s="57" t="str">
        <f>IF('SOW Units'!E70="","",'SOW Units'!E70)</f>
        <v>Per Foot</v>
      </c>
      <c r="E4526" s="82">
        <f>'SOW Units'!R70</f>
        <v>0</v>
      </c>
      <c r="F4526" s="34">
        <f>'SOW Units'!G70</f>
        <v>42.52</v>
      </c>
      <c r="G4526" s="244">
        <f t="shared" si="1022"/>
        <v>0</v>
      </c>
      <c r="H4526" s="85">
        <v>0</v>
      </c>
      <c r="I4526" s="360">
        <f t="shared" si="1023"/>
        <v>0</v>
      </c>
      <c r="J4526" s="89">
        <v>0</v>
      </c>
      <c r="K4526" s="244">
        <f t="shared" si="1006"/>
        <v>0</v>
      </c>
      <c r="L4526" s="93">
        <f t="shared" si="1024"/>
        <v>0</v>
      </c>
      <c r="M4526" s="375">
        <f t="shared" si="1025"/>
        <v>0</v>
      </c>
      <c r="N4526" s="225" t="b">
        <f t="shared" si="1017"/>
        <v>0</v>
      </c>
      <c r="O4526" s="36"/>
      <c r="P4526" s="36"/>
      <c r="Q4526" s="36"/>
      <c r="R4526" s="36"/>
    </row>
    <row r="4527" spans="1:18" s="8" customFormat="1" ht="16.5" hidden="1" customHeight="1" x14ac:dyDescent="0.35">
      <c r="A4527" s="122" t="str">
        <f>'SOW Units'!B71</f>
        <v>5-19.</v>
      </c>
      <c r="B4527" s="542" t="str">
        <f>IF('SOW Units'!C71="","",'SOW Units'!C71)</f>
        <v xml:space="preserve">Sonic Boring, &gt; 6 to 10 inch diameter, 50 to 100 foot total depth </v>
      </c>
      <c r="C4527" s="543"/>
      <c r="D4527" s="57" t="str">
        <f>IF('SOW Units'!E71="","",'SOW Units'!E71)</f>
        <v>Per Foot</v>
      </c>
      <c r="E4527" s="82">
        <f>'SOW Units'!R71</f>
        <v>0</v>
      </c>
      <c r="F4527" s="34">
        <f>'SOW Units'!G71</f>
        <v>48.61</v>
      </c>
      <c r="G4527" s="244">
        <f t="shared" si="1022"/>
        <v>0</v>
      </c>
      <c r="H4527" s="85">
        <v>0</v>
      </c>
      <c r="I4527" s="360">
        <f t="shared" si="1023"/>
        <v>0</v>
      </c>
      <c r="J4527" s="89">
        <v>0</v>
      </c>
      <c r="K4527" s="244">
        <f t="shared" si="1006"/>
        <v>0</v>
      </c>
      <c r="L4527" s="93">
        <f t="shared" si="1024"/>
        <v>0</v>
      </c>
      <c r="M4527" s="375">
        <f t="shared" si="1025"/>
        <v>0</v>
      </c>
      <c r="N4527" s="225" t="b">
        <f t="shared" si="1017"/>
        <v>0</v>
      </c>
      <c r="O4527" s="36"/>
      <c r="P4527" s="36"/>
      <c r="Q4527" s="36"/>
      <c r="R4527" s="36"/>
    </row>
    <row r="4528" spans="1:18" s="8" customFormat="1" ht="16.5" hidden="1" customHeight="1" x14ac:dyDescent="0.35">
      <c r="A4528" s="122" t="str">
        <f>'SOW Units'!B72</f>
        <v>5-20.</v>
      </c>
      <c r="B4528" s="542" t="str">
        <f>IF('SOW Units'!C72="","",'SOW Units'!C72)</f>
        <v xml:space="preserve">Sonic Boring, &gt; 6 to 10 inch diameter, &gt; 100 foot total depth </v>
      </c>
      <c r="C4528" s="543"/>
      <c r="D4528" s="57" t="str">
        <f>IF('SOW Units'!E72="","",'SOW Units'!E72)</f>
        <v>Per Foot</v>
      </c>
      <c r="E4528" s="82">
        <f>'SOW Units'!R72</f>
        <v>0</v>
      </c>
      <c r="F4528" s="34">
        <f>'SOW Units'!G72</f>
        <v>52.09</v>
      </c>
      <c r="G4528" s="244">
        <f t="shared" si="1022"/>
        <v>0</v>
      </c>
      <c r="H4528" s="85">
        <v>0</v>
      </c>
      <c r="I4528" s="360">
        <f t="shared" si="1023"/>
        <v>0</v>
      </c>
      <c r="J4528" s="89">
        <v>0</v>
      </c>
      <c r="K4528" s="244">
        <f t="shared" si="1006"/>
        <v>0</v>
      </c>
      <c r="L4528" s="93">
        <f t="shared" si="1024"/>
        <v>0</v>
      </c>
      <c r="M4528" s="375">
        <f t="shared" si="1025"/>
        <v>0</v>
      </c>
      <c r="N4528" s="225" t="b">
        <f t="shared" si="1017"/>
        <v>0</v>
      </c>
      <c r="O4528" s="36"/>
      <c r="P4528" s="36"/>
      <c r="Q4528" s="36"/>
      <c r="R4528" s="36"/>
    </row>
    <row r="4529" spans="1:18" s="8" customFormat="1" ht="16.5" hidden="1" customHeight="1" x14ac:dyDescent="0.35">
      <c r="A4529" s="122" t="str">
        <f>'SOW Units'!B73</f>
        <v>5-21.</v>
      </c>
      <c r="B4529" s="542" t="str">
        <f>IF('SOW Units'!C73="","",'SOW Units'!C73)</f>
        <v xml:space="preserve">Sonic Boring, &gt; 10 to 14 inch diameter, &lt; 50 foot total depth </v>
      </c>
      <c r="C4529" s="543"/>
      <c r="D4529" s="57" t="str">
        <f>IF('SOW Units'!E73="","",'SOW Units'!E73)</f>
        <v>Per Foot</v>
      </c>
      <c r="E4529" s="82">
        <f>'SOW Units'!R73</f>
        <v>0</v>
      </c>
      <c r="F4529" s="34">
        <f>'SOW Units'!G73</f>
        <v>66.84</v>
      </c>
      <c r="G4529" s="244">
        <f t="shared" si="1022"/>
        <v>0</v>
      </c>
      <c r="H4529" s="85">
        <v>0</v>
      </c>
      <c r="I4529" s="360">
        <f t="shared" si="1023"/>
        <v>0</v>
      </c>
      <c r="J4529" s="89">
        <v>0</v>
      </c>
      <c r="K4529" s="244">
        <f t="shared" si="1006"/>
        <v>0</v>
      </c>
      <c r="L4529" s="93">
        <f t="shared" si="1024"/>
        <v>0</v>
      </c>
      <c r="M4529" s="375">
        <f t="shared" si="1025"/>
        <v>0</v>
      </c>
      <c r="N4529" s="225" t="b">
        <f t="shared" si="1017"/>
        <v>0</v>
      </c>
      <c r="O4529" s="36"/>
      <c r="P4529" s="36"/>
      <c r="Q4529" s="36"/>
      <c r="R4529" s="36"/>
    </row>
    <row r="4530" spans="1:18" s="8" customFormat="1" ht="16.5" hidden="1" customHeight="1" x14ac:dyDescent="0.35">
      <c r="A4530" s="122" t="str">
        <f>'SOW Units'!B74</f>
        <v>5-22.</v>
      </c>
      <c r="B4530" s="542" t="str">
        <f>IF('SOW Units'!C74="","",'SOW Units'!C74)</f>
        <v xml:space="preserve">Sonic Boring, &gt; 10 to 14 inch diameter, 50 to 100 foot total depth </v>
      </c>
      <c r="C4530" s="543"/>
      <c r="D4530" s="57" t="str">
        <f>IF('SOW Units'!E74="","",'SOW Units'!E74)</f>
        <v>Per Foot</v>
      </c>
      <c r="E4530" s="82">
        <f>'SOW Units'!R74</f>
        <v>0</v>
      </c>
      <c r="F4530" s="34">
        <f>'SOW Units'!G74</f>
        <v>75.239999999999995</v>
      </c>
      <c r="G4530" s="244">
        <f t="shared" si="1022"/>
        <v>0</v>
      </c>
      <c r="H4530" s="85">
        <v>0</v>
      </c>
      <c r="I4530" s="360">
        <f t="shared" si="1023"/>
        <v>0</v>
      </c>
      <c r="J4530" s="89">
        <v>0</v>
      </c>
      <c r="K4530" s="244">
        <f t="shared" si="1006"/>
        <v>0</v>
      </c>
      <c r="L4530" s="93">
        <f t="shared" si="1024"/>
        <v>0</v>
      </c>
      <c r="M4530" s="375">
        <f t="shared" si="1025"/>
        <v>0</v>
      </c>
      <c r="N4530" s="225" t="b">
        <f t="shared" si="1017"/>
        <v>0</v>
      </c>
      <c r="O4530" s="36"/>
      <c r="P4530" s="36"/>
      <c r="Q4530" s="36"/>
      <c r="R4530" s="36"/>
    </row>
    <row r="4531" spans="1:18" s="8" customFormat="1" ht="16.5" hidden="1" customHeight="1" x14ac:dyDescent="0.35">
      <c r="A4531" s="122" t="str">
        <f>'SOW Units'!B75</f>
        <v>5-23.</v>
      </c>
      <c r="B4531" s="542" t="str">
        <f>IF('SOW Units'!C75="","",'SOW Units'!C75)</f>
        <v xml:space="preserve">Sonic Boring, &gt; 10 to 14 inch diameter, &gt; 100 foot total depth </v>
      </c>
      <c r="C4531" s="543"/>
      <c r="D4531" s="57" t="str">
        <f>IF('SOW Units'!E75="","",'SOW Units'!E75)</f>
        <v>Per Foot</v>
      </c>
      <c r="E4531" s="82">
        <f>'SOW Units'!R75</f>
        <v>0</v>
      </c>
      <c r="F4531" s="34">
        <f>'SOW Units'!G75</f>
        <v>98.39</v>
      </c>
      <c r="G4531" s="244">
        <f t="shared" si="1022"/>
        <v>0</v>
      </c>
      <c r="H4531" s="85">
        <v>0</v>
      </c>
      <c r="I4531" s="360">
        <f t="shared" si="1023"/>
        <v>0</v>
      </c>
      <c r="J4531" s="89">
        <v>0</v>
      </c>
      <c r="K4531" s="244">
        <f t="shared" si="1006"/>
        <v>0</v>
      </c>
      <c r="L4531" s="93">
        <f t="shared" si="1024"/>
        <v>0</v>
      </c>
      <c r="M4531" s="375">
        <f t="shared" si="1025"/>
        <v>0</v>
      </c>
      <c r="N4531" s="225" t="b">
        <f t="shared" si="1017"/>
        <v>0</v>
      </c>
      <c r="O4531" s="36"/>
      <c r="P4531" s="36"/>
      <c r="Q4531" s="36"/>
      <c r="R4531" s="36"/>
    </row>
    <row r="4532" spans="1:18" s="8" customFormat="1" ht="17.25" hidden="1" customHeight="1" x14ac:dyDescent="0.35">
      <c r="A4532" s="253" t="str">
        <f>'SOW Units'!B76</f>
        <v>6.</v>
      </c>
      <c r="B4532" s="560" t="str">
        <f>IF('SOW Units'!C76="","",'SOW Units'!C76)</f>
        <v>WELL INSTALLATION</v>
      </c>
      <c r="C4532" s="561"/>
      <c r="D4532" s="206" t="str">
        <f>IF('SOW Units'!E76="","",'SOW Units'!E76)</f>
        <v/>
      </c>
      <c r="E4532" s="207"/>
      <c r="F4532" s="194"/>
      <c r="G4532" s="243"/>
      <c r="H4532" s="208"/>
      <c r="I4532" s="359"/>
      <c r="J4532" s="196"/>
      <c r="K4532" s="243"/>
      <c r="L4532" s="209"/>
      <c r="M4532" s="374"/>
      <c r="N4532" s="225" t="b">
        <f t="shared" si="1017"/>
        <v>0</v>
      </c>
      <c r="O4532" s="36"/>
      <c r="P4532" s="36"/>
      <c r="Q4532" s="36"/>
      <c r="R4532" s="36"/>
    </row>
    <row r="4533" spans="1:18" s="8" customFormat="1" ht="16.5" hidden="1" customHeight="1" x14ac:dyDescent="0.35">
      <c r="A4533" s="122" t="str">
        <f>'SOW Units'!B77</f>
        <v>6-1.</v>
      </c>
      <c r="B4533" s="542" t="str">
        <f>IF('SOW Units'!C77="","",'SOW Units'!C77)</f>
        <v>Well Installation - 1 inch diameter</v>
      </c>
      <c r="C4533" s="543"/>
      <c r="D4533" s="57" t="str">
        <f>IF('SOW Units'!E77="","",'SOW Units'!E77)</f>
        <v>Per Foot</v>
      </c>
      <c r="E4533" s="82">
        <f>'SOW Units'!R77</f>
        <v>0</v>
      </c>
      <c r="F4533" s="34">
        <f>'SOW Units'!G77</f>
        <v>25.51</v>
      </c>
      <c r="G4533" s="244">
        <f t="shared" ref="G4533:G4552" si="1026">$F4533*E4533</f>
        <v>0</v>
      </c>
      <c r="H4533" s="85">
        <v>0</v>
      </c>
      <c r="I4533" s="360">
        <f t="shared" ref="I4533:I4552" si="1027">H4533*F4533</f>
        <v>0</v>
      </c>
      <c r="J4533" s="89">
        <v>0</v>
      </c>
      <c r="K4533" s="244">
        <f t="shared" ref="K4533:K4596" si="1028">$F4533*J4533</f>
        <v>0</v>
      </c>
      <c r="L4533" s="93">
        <f t="shared" ref="L4533:L4552" si="1029">E4533-H4533-J4533</f>
        <v>0</v>
      </c>
      <c r="M4533" s="375">
        <f t="shared" ref="M4533:M4552" si="1030">G4533-I4533-K4533</f>
        <v>0</v>
      </c>
      <c r="N4533" s="225" t="b">
        <f t="shared" si="1017"/>
        <v>0</v>
      </c>
      <c r="O4533" s="36"/>
      <c r="P4533" s="36"/>
      <c r="Q4533" s="36"/>
      <c r="R4533" s="36"/>
    </row>
    <row r="4534" spans="1:18" s="8" customFormat="1" ht="16.5" hidden="1" customHeight="1" x14ac:dyDescent="0.35">
      <c r="A4534" s="122" t="str">
        <f>'SOW Units'!B78</f>
        <v>6-2.a.</v>
      </c>
      <c r="B4534" s="542" t="str">
        <f>IF('SOW Units'!C78="","",'SOW Units'!C78)</f>
        <v>Well Installation - 2 inch diameter (vertical)</v>
      </c>
      <c r="C4534" s="543"/>
      <c r="D4534" s="57" t="str">
        <f>IF('SOW Units'!E78="","",'SOW Units'!E78)</f>
        <v>Per Foot</v>
      </c>
      <c r="E4534" s="82">
        <f>'SOW Units'!R78</f>
        <v>0</v>
      </c>
      <c r="F4534" s="34">
        <f>'SOW Units'!G78</f>
        <v>38.380000000000003</v>
      </c>
      <c r="G4534" s="244">
        <f t="shared" si="1026"/>
        <v>0</v>
      </c>
      <c r="H4534" s="85">
        <v>0</v>
      </c>
      <c r="I4534" s="360">
        <f t="shared" si="1027"/>
        <v>0</v>
      </c>
      <c r="J4534" s="89">
        <v>0</v>
      </c>
      <c r="K4534" s="244">
        <f t="shared" si="1028"/>
        <v>0</v>
      </c>
      <c r="L4534" s="93">
        <f t="shared" si="1029"/>
        <v>0</v>
      </c>
      <c r="M4534" s="375">
        <f t="shared" si="1030"/>
        <v>0</v>
      </c>
      <c r="N4534" s="225" t="b">
        <f t="shared" si="1017"/>
        <v>0</v>
      </c>
      <c r="O4534" s="36"/>
      <c r="P4534" s="36"/>
      <c r="Q4534" s="36"/>
      <c r="R4534" s="36"/>
    </row>
    <row r="4535" spans="1:18" s="8" customFormat="1" ht="16.5" hidden="1" customHeight="1" x14ac:dyDescent="0.35">
      <c r="A4535" s="122" t="str">
        <f>'SOW Units'!B79</f>
        <v>6-2.b.</v>
      </c>
      <c r="B4535" s="542" t="str">
        <f>IF('SOW Units'!C79="","",'SOW Units'!C79)</f>
        <v>Well Installation - 2 inch diameter (horizontal, by trenching, not directional drilling)</v>
      </c>
      <c r="C4535" s="543"/>
      <c r="D4535" s="57" t="str">
        <f>IF('SOW Units'!E79="","",'SOW Units'!E79)</f>
        <v>Per Foot</v>
      </c>
      <c r="E4535" s="82">
        <f>'SOW Units'!R79</f>
        <v>0</v>
      </c>
      <c r="F4535" s="34">
        <f>'SOW Units'!G79</f>
        <v>178.5</v>
      </c>
      <c r="G4535" s="244">
        <f t="shared" si="1026"/>
        <v>0</v>
      </c>
      <c r="H4535" s="85">
        <v>0</v>
      </c>
      <c r="I4535" s="360">
        <f t="shared" si="1027"/>
        <v>0</v>
      </c>
      <c r="J4535" s="89">
        <v>0</v>
      </c>
      <c r="K4535" s="244">
        <f t="shared" si="1028"/>
        <v>0</v>
      </c>
      <c r="L4535" s="93">
        <f t="shared" si="1029"/>
        <v>0</v>
      </c>
      <c r="M4535" s="375">
        <f t="shared" si="1030"/>
        <v>0</v>
      </c>
      <c r="N4535" s="225" t="b">
        <f t="shared" si="1017"/>
        <v>0</v>
      </c>
      <c r="O4535" s="36"/>
      <c r="P4535" s="36"/>
      <c r="Q4535" s="36"/>
      <c r="R4535" s="36"/>
    </row>
    <row r="4536" spans="1:18" s="8" customFormat="1" ht="16.5" hidden="1" customHeight="1" x14ac:dyDescent="0.35">
      <c r="A4536" s="122" t="str">
        <f>'SOW Units'!B80</f>
        <v>6-3.a.</v>
      </c>
      <c r="B4536" s="542" t="str">
        <f>IF('SOW Units'!C80="","",'SOW Units'!C80)</f>
        <v>Well Installation - 4 inch diameter (vertical)</v>
      </c>
      <c r="C4536" s="543"/>
      <c r="D4536" s="57" t="str">
        <f>IF('SOW Units'!E80="","",'SOW Units'!E80)</f>
        <v>Per Foot</v>
      </c>
      <c r="E4536" s="82">
        <f>'SOW Units'!R80</f>
        <v>0</v>
      </c>
      <c r="F4536" s="34">
        <f>'SOW Units'!G80</f>
        <v>45.9</v>
      </c>
      <c r="G4536" s="244">
        <f t="shared" si="1026"/>
        <v>0</v>
      </c>
      <c r="H4536" s="85">
        <v>0</v>
      </c>
      <c r="I4536" s="360">
        <f t="shared" si="1027"/>
        <v>0</v>
      </c>
      <c r="J4536" s="89">
        <v>0</v>
      </c>
      <c r="K4536" s="244">
        <f t="shared" si="1028"/>
        <v>0</v>
      </c>
      <c r="L4536" s="93">
        <f t="shared" si="1029"/>
        <v>0</v>
      </c>
      <c r="M4536" s="375">
        <f t="shared" si="1030"/>
        <v>0</v>
      </c>
      <c r="N4536" s="225" t="b">
        <f t="shared" si="1017"/>
        <v>0</v>
      </c>
      <c r="O4536" s="36"/>
      <c r="P4536" s="36"/>
      <c r="Q4536" s="36"/>
      <c r="R4536" s="36"/>
    </row>
    <row r="4537" spans="1:18" s="8" customFormat="1" ht="16.5" hidden="1" customHeight="1" x14ac:dyDescent="0.35">
      <c r="A4537" s="122" t="str">
        <f>'SOW Units'!B81</f>
        <v>6-3.b.</v>
      </c>
      <c r="B4537" s="542" t="str">
        <f>IF('SOW Units'!C81="","",'SOW Units'!C81)</f>
        <v>Well Installation - 4 inch diameter (horizontal, by trenching, not directional drilling)</v>
      </c>
      <c r="C4537" s="543"/>
      <c r="D4537" s="57" t="str">
        <f>IF('SOW Units'!E81="","",'SOW Units'!E81)</f>
        <v>Per Foot</v>
      </c>
      <c r="E4537" s="82">
        <f>'SOW Units'!R81</f>
        <v>0</v>
      </c>
      <c r="F4537" s="34">
        <f>'SOW Units'!G81</f>
        <v>198.9</v>
      </c>
      <c r="G4537" s="244">
        <f t="shared" si="1026"/>
        <v>0</v>
      </c>
      <c r="H4537" s="85">
        <v>0</v>
      </c>
      <c r="I4537" s="360">
        <f t="shared" si="1027"/>
        <v>0</v>
      </c>
      <c r="J4537" s="89">
        <v>0</v>
      </c>
      <c r="K4537" s="244">
        <f t="shared" si="1028"/>
        <v>0</v>
      </c>
      <c r="L4537" s="93">
        <f t="shared" si="1029"/>
        <v>0</v>
      </c>
      <c r="M4537" s="375">
        <f t="shared" si="1030"/>
        <v>0</v>
      </c>
      <c r="N4537" s="225" t="b">
        <f t="shared" si="1017"/>
        <v>0</v>
      </c>
      <c r="O4537" s="36"/>
      <c r="P4537" s="36"/>
      <c r="Q4537" s="36"/>
      <c r="R4537" s="36"/>
    </row>
    <row r="4538" spans="1:18" s="8" customFormat="1" ht="16.5" hidden="1" customHeight="1" x14ac:dyDescent="0.35">
      <c r="A4538" s="122" t="str">
        <f>'SOW Units'!B82</f>
        <v>6-4.</v>
      </c>
      <c r="B4538" s="542" t="str">
        <f>IF('SOW Units'!C82="","",'SOW Units'!C82)</f>
        <v>Well Installation - 6 inch diameter</v>
      </c>
      <c r="C4538" s="543"/>
      <c r="D4538" s="57" t="str">
        <f>IF('SOW Units'!E82="","",'SOW Units'!E82)</f>
        <v>Per Foot</v>
      </c>
      <c r="E4538" s="82">
        <f>'SOW Units'!R82</f>
        <v>0</v>
      </c>
      <c r="F4538" s="34">
        <f>'SOW Units'!G82</f>
        <v>46.3</v>
      </c>
      <c r="G4538" s="244">
        <f t="shared" si="1026"/>
        <v>0</v>
      </c>
      <c r="H4538" s="85">
        <v>0</v>
      </c>
      <c r="I4538" s="360">
        <f t="shared" si="1027"/>
        <v>0</v>
      </c>
      <c r="J4538" s="89">
        <v>0</v>
      </c>
      <c r="K4538" s="244">
        <f t="shared" si="1028"/>
        <v>0</v>
      </c>
      <c r="L4538" s="93">
        <f t="shared" si="1029"/>
        <v>0</v>
      </c>
      <c r="M4538" s="375">
        <f t="shared" si="1030"/>
        <v>0</v>
      </c>
      <c r="N4538" s="225" t="b">
        <f t="shared" si="1017"/>
        <v>0</v>
      </c>
      <c r="O4538" s="36"/>
      <c r="P4538" s="36"/>
      <c r="Q4538" s="36"/>
      <c r="R4538" s="36"/>
    </row>
    <row r="4539" spans="1:18" s="8" customFormat="1" ht="16.5" hidden="1" customHeight="1" x14ac:dyDescent="0.35">
      <c r="A4539" s="122" t="str">
        <f>'SOW Units'!B83</f>
        <v>6-5.</v>
      </c>
      <c r="B4539" s="542" t="str">
        <f>IF('SOW Units'!C83="","",'SOW Units'!C83)</f>
        <v>Surface Casing - 6 inch diameter</v>
      </c>
      <c r="C4539" s="543"/>
      <c r="D4539" s="57" t="str">
        <f>IF('SOW Units'!E83="","",'SOW Units'!E83)</f>
        <v>Per Foot</v>
      </c>
      <c r="E4539" s="82">
        <f>'SOW Units'!R83</f>
        <v>0</v>
      </c>
      <c r="F4539" s="34">
        <f>'SOW Units'!G83</f>
        <v>44.1</v>
      </c>
      <c r="G4539" s="244">
        <f t="shared" si="1026"/>
        <v>0</v>
      </c>
      <c r="H4539" s="85">
        <v>0</v>
      </c>
      <c r="I4539" s="360">
        <f t="shared" si="1027"/>
        <v>0</v>
      </c>
      <c r="J4539" s="89">
        <v>0</v>
      </c>
      <c r="K4539" s="244">
        <f t="shared" si="1028"/>
        <v>0</v>
      </c>
      <c r="L4539" s="93">
        <f t="shared" si="1029"/>
        <v>0</v>
      </c>
      <c r="M4539" s="375">
        <f t="shared" si="1030"/>
        <v>0</v>
      </c>
      <c r="N4539" s="225" t="b">
        <f t="shared" si="1017"/>
        <v>0</v>
      </c>
      <c r="O4539" s="36"/>
      <c r="P4539" s="36"/>
      <c r="Q4539" s="36"/>
      <c r="R4539" s="36"/>
    </row>
    <row r="4540" spans="1:18" s="8" customFormat="1" ht="16.5" hidden="1" customHeight="1" x14ac:dyDescent="0.35">
      <c r="A4540" s="122" t="str">
        <f>'SOW Units'!B84</f>
        <v>6-6.</v>
      </c>
      <c r="B4540" s="542" t="str">
        <f>IF('SOW Units'!C84="","",'SOW Units'!C84)</f>
        <v>Surface Casing - 8 inch diameter</v>
      </c>
      <c r="C4540" s="543"/>
      <c r="D4540" s="57" t="str">
        <f>IF('SOW Units'!E84="","",'SOW Units'!E84)</f>
        <v>Per Foot</v>
      </c>
      <c r="E4540" s="82">
        <f>'SOW Units'!R84</f>
        <v>0</v>
      </c>
      <c r="F4540" s="34">
        <f>'SOW Units'!G84</f>
        <v>44.1</v>
      </c>
      <c r="G4540" s="244">
        <f t="shared" si="1026"/>
        <v>0</v>
      </c>
      <c r="H4540" s="85">
        <v>0</v>
      </c>
      <c r="I4540" s="360">
        <f t="shared" si="1027"/>
        <v>0</v>
      </c>
      <c r="J4540" s="89">
        <v>0</v>
      </c>
      <c r="K4540" s="244">
        <f t="shared" si="1028"/>
        <v>0</v>
      </c>
      <c r="L4540" s="93">
        <f t="shared" si="1029"/>
        <v>0</v>
      </c>
      <c r="M4540" s="375">
        <f t="shared" si="1030"/>
        <v>0</v>
      </c>
      <c r="N4540" s="225" t="b">
        <f t="shared" si="1017"/>
        <v>0</v>
      </c>
      <c r="O4540" s="36"/>
      <c r="P4540" s="36"/>
      <c r="Q4540" s="36"/>
      <c r="R4540" s="36"/>
    </row>
    <row r="4541" spans="1:18" s="9" customFormat="1" ht="16.5" hidden="1" customHeight="1" x14ac:dyDescent="0.35">
      <c r="A4541" s="122" t="str">
        <f>'SOW Units'!B85</f>
        <v>6-7.</v>
      </c>
      <c r="B4541" s="542" t="str">
        <f>IF('SOW Units'!C85="","",'SOW Units'!C85)</f>
        <v>Surface Casing - 10 inch diameter</v>
      </c>
      <c r="C4541" s="543"/>
      <c r="D4541" s="57" t="str">
        <f>IF('SOW Units'!E85="","",'SOW Units'!E85)</f>
        <v>Per Foot</v>
      </c>
      <c r="E4541" s="82">
        <f>'SOW Units'!R85</f>
        <v>0</v>
      </c>
      <c r="F4541" s="34">
        <f>'SOW Units'!G85</f>
        <v>63.94</v>
      </c>
      <c r="G4541" s="244">
        <f t="shared" si="1026"/>
        <v>0</v>
      </c>
      <c r="H4541" s="85">
        <v>0</v>
      </c>
      <c r="I4541" s="360">
        <f t="shared" si="1027"/>
        <v>0</v>
      </c>
      <c r="J4541" s="89">
        <v>0</v>
      </c>
      <c r="K4541" s="244">
        <f t="shared" si="1028"/>
        <v>0</v>
      </c>
      <c r="L4541" s="93">
        <f t="shared" si="1029"/>
        <v>0</v>
      </c>
      <c r="M4541" s="375">
        <f t="shared" si="1030"/>
        <v>0</v>
      </c>
      <c r="N4541" s="225" t="b">
        <f t="shared" si="1017"/>
        <v>0</v>
      </c>
      <c r="O4541" s="45"/>
      <c r="P4541" s="45"/>
      <c r="Q4541" s="45"/>
      <c r="R4541" s="45"/>
    </row>
    <row r="4542" spans="1:18" s="8" customFormat="1" ht="16.5" hidden="1" customHeight="1" x14ac:dyDescent="0.35">
      <c r="A4542" s="122" t="str">
        <f>'SOW Units'!B86</f>
        <v>6-8.</v>
      </c>
      <c r="B4542" s="542" t="str">
        <f>IF('SOW Units'!C86="","",'SOW Units'!C86)</f>
        <v>Surface Casing - 12 inch diameter</v>
      </c>
      <c r="C4542" s="543"/>
      <c r="D4542" s="57" t="str">
        <f>IF('SOW Units'!E86="","",'SOW Units'!E86)</f>
        <v>Per Foot</v>
      </c>
      <c r="E4542" s="82">
        <f>'SOW Units'!R86</f>
        <v>0</v>
      </c>
      <c r="F4542" s="34">
        <f>'SOW Units'!G86</f>
        <v>68.349999999999994</v>
      </c>
      <c r="G4542" s="244">
        <f t="shared" si="1026"/>
        <v>0</v>
      </c>
      <c r="H4542" s="85">
        <v>0</v>
      </c>
      <c r="I4542" s="360">
        <f t="shared" si="1027"/>
        <v>0</v>
      </c>
      <c r="J4542" s="89">
        <v>0</v>
      </c>
      <c r="K4542" s="244">
        <f t="shared" si="1028"/>
        <v>0</v>
      </c>
      <c r="L4542" s="93">
        <f t="shared" si="1029"/>
        <v>0</v>
      </c>
      <c r="M4542" s="375">
        <f t="shared" si="1030"/>
        <v>0</v>
      </c>
      <c r="N4542" s="225" t="b">
        <f t="shared" si="1017"/>
        <v>0</v>
      </c>
      <c r="O4542" s="36"/>
      <c r="P4542" s="36"/>
      <c r="Q4542" s="36"/>
      <c r="R4542" s="36"/>
    </row>
    <row r="4543" spans="1:18" s="8" customFormat="1" ht="16.5" hidden="1" customHeight="1" x14ac:dyDescent="0.35">
      <c r="A4543" s="122" t="str">
        <f>'SOW Units'!B87</f>
        <v>6-9.a.</v>
      </c>
      <c r="B4543" s="542" t="str">
        <f>IF('SOW Units'!C87="","",'SOW Units'!C87)</f>
        <v>Additional Well Screen &gt; 20 feet - 1 inch diameter</v>
      </c>
      <c r="C4543" s="543"/>
      <c r="D4543" s="57" t="str">
        <f>IF('SOW Units'!E87="","",'SOW Units'!E87)</f>
        <v>Per Foot</v>
      </c>
      <c r="E4543" s="82">
        <f>'SOW Units'!R87</f>
        <v>0</v>
      </c>
      <c r="F4543" s="34">
        <f>'SOW Units'!G87</f>
        <v>9.4499999999999993</v>
      </c>
      <c r="G4543" s="244">
        <f t="shared" si="1026"/>
        <v>0</v>
      </c>
      <c r="H4543" s="85">
        <v>0</v>
      </c>
      <c r="I4543" s="360">
        <f t="shared" si="1027"/>
        <v>0</v>
      </c>
      <c r="J4543" s="89">
        <v>0</v>
      </c>
      <c r="K4543" s="244">
        <f t="shared" si="1028"/>
        <v>0</v>
      </c>
      <c r="L4543" s="93">
        <f t="shared" si="1029"/>
        <v>0</v>
      </c>
      <c r="M4543" s="375">
        <f t="shared" si="1030"/>
        <v>0</v>
      </c>
      <c r="N4543" s="225" t="b">
        <f t="shared" si="1017"/>
        <v>0</v>
      </c>
      <c r="O4543" s="36"/>
      <c r="P4543" s="36"/>
      <c r="Q4543" s="36"/>
      <c r="R4543" s="36"/>
    </row>
    <row r="4544" spans="1:18" s="8" customFormat="1" ht="16.5" hidden="1" customHeight="1" x14ac:dyDescent="0.35">
      <c r="A4544" s="122" t="str">
        <f>'SOW Units'!B88</f>
        <v>6-9.b.</v>
      </c>
      <c r="B4544" s="542" t="str">
        <f>IF('SOW Units'!C88="","",'SOW Units'!C88)</f>
        <v>Additional Well Screen &gt; 20 feet - 2 inch diameter</v>
      </c>
      <c r="C4544" s="543"/>
      <c r="D4544" s="57" t="str">
        <f>IF('SOW Units'!E88="","",'SOW Units'!E88)</f>
        <v>Per Foot</v>
      </c>
      <c r="E4544" s="82">
        <f>'SOW Units'!R88</f>
        <v>0</v>
      </c>
      <c r="F4544" s="34">
        <f>'SOW Units'!G88</f>
        <v>11.55</v>
      </c>
      <c r="G4544" s="244">
        <f t="shared" si="1026"/>
        <v>0</v>
      </c>
      <c r="H4544" s="85">
        <v>0</v>
      </c>
      <c r="I4544" s="360">
        <f t="shared" si="1027"/>
        <v>0</v>
      </c>
      <c r="J4544" s="89">
        <v>0</v>
      </c>
      <c r="K4544" s="244">
        <f t="shared" si="1028"/>
        <v>0</v>
      </c>
      <c r="L4544" s="93">
        <f t="shared" si="1029"/>
        <v>0</v>
      </c>
      <c r="M4544" s="375">
        <f t="shared" si="1030"/>
        <v>0</v>
      </c>
      <c r="N4544" s="225" t="b">
        <f t="shared" si="1017"/>
        <v>0</v>
      </c>
      <c r="O4544" s="36"/>
      <c r="P4544" s="36"/>
      <c r="Q4544" s="36"/>
      <c r="R4544" s="36"/>
    </row>
    <row r="4545" spans="1:18" s="8" customFormat="1" ht="16.5" hidden="1" customHeight="1" x14ac:dyDescent="0.35">
      <c r="A4545" s="122" t="str">
        <f>'SOW Units'!B89</f>
        <v>6-9.c.</v>
      </c>
      <c r="B4545" s="542" t="str">
        <f>IF('SOW Units'!C89="","",'SOW Units'!C89)</f>
        <v>Additional Well Screen &gt; 20 feet - 4 inch diameter</v>
      </c>
      <c r="C4545" s="543"/>
      <c r="D4545" s="57" t="str">
        <f>IF('SOW Units'!E89="","",'SOW Units'!E89)</f>
        <v>Per Foot</v>
      </c>
      <c r="E4545" s="82">
        <f>'SOW Units'!R89</f>
        <v>0</v>
      </c>
      <c r="F4545" s="34">
        <f>'SOW Units'!G89</f>
        <v>18.18</v>
      </c>
      <c r="G4545" s="244">
        <f t="shared" si="1026"/>
        <v>0</v>
      </c>
      <c r="H4545" s="85">
        <v>0</v>
      </c>
      <c r="I4545" s="360">
        <f t="shared" si="1027"/>
        <v>0</v>
      </c>
      <c r="J4545" s="89">
        <v>0</v>
      </c>
      <c r="K4545" s="244">
        <f t="shared" si="1028"/>
        <v>0</v>
      </c>
      <c r="L4545" s="93">
        <f t="shared" si="1029"/>
        <v>0</v>
      </c>
      <c r="M4545" s="375">
        <f t="shared" si="1030"/>
        <v>0</v>
      </c>
      <c r="N4545" s="225" t="b">
        <f t="shared" si="1017"/>
        <v>0</v>
      </c>
      <c r="O4545" s="36"/>
      <c r="P4545" s="36"/>
      <c r="Q4545" s="36"/>
      <c r="R4545" s="36"/>
    </row>
    <row r="4546" spans="1:18" s="8" customFormat="1" ht="16.5" hidden="1" customHeight="1" x14ac:dyDescent="0.35">
      <c r="A4546" s="122" t="str">
        <f>'SOW Units'!B90</f>
        <v>6-9.d.</v>
      </c>
      <c r="B4546" s="542" t="str">
        <f>IF('SOW Units'!C90="","",'SOW Units'!C90)</f>
        <v>Additional Well Screen &gt; 20 feet - 6 inch diameter</v>
      </c>
      <c r="C4546" s="543"/>
      <c r="D4546" s="57" t="str">
        <f>IF('SOW Units'!E90="","",'SOW Units'!E90)</f>
        <v>Per Foot</v>
      </c>
      <c r="E4546" s="82">
        <f>'SOW Units'!R90</f>
        <v>0</v>
      </c>
      <c r="F4546" s="34">
        <f>'SOW Units'!G90</f>
        <v>23.1</v>
      </c>
      <c r="G4546" s="244">
        <f t="shared" si="1026"/>
        <v>0</v>
      </c>
      <c r="H4546" s="85">
        <v>0</v>
      </c>
      <c r="I4546" s="360">
        <f t="shared" si="1027"/>
        <v>0</v>
      </c>
      <c r="J4546" s="89">
        <v>0</v>
      </c>
      <c r="K4546" s="244">
        <f t="shared" si="1028"/>
        <v>0</v>
      </c>
      <c r="L4546" s="93">
        <f t="shared" si="1029"/>
        <v>0</v>
      </c>
      <c r="M4546" s="375">
        <f t="shared" si="1030"/>
        <v>0</v>
      </c>
      <c r="N4546" s="225" t="b">
        <f t="shared" si="1017"/>
        <v>0</v>
      </c>
      <c r="O4546" s="36"/>
      <c r="P4546" s="36"/>
      <c r="Q4546" s="36"/>
      <c r="R4546" s="36"/>
    </row>
    <row r="4547" spans="1:18" s="8" customFormat="1" ht="16.5" hidden="1" customHeight="1" x14ac:dyDescent="0.35">
      <c r="A4547" s="122" t="str">
        <f>'SOW Units'!B91</f>
        <v>6-10.</v>
      </c>
      <c r="B4547" s="542" t="str">
        <f>IF('SOW Units'!C91="","",'SOW Units'!C91)</f>
        <v xml:space="preserve">Above Grade Well Completion </v>
      </c>
      <c r="C4547" s="543"/>
      <c r="D4547" s="57" t="str">
        <f>IF('SOW Units'!E91="","",'SOW Units'!E91)</f>
        <v xml:space="preserve">Per Well </v>
      </c>
      <c r="E4547" s="82">
        <f>'SOW Units'!R91</f>
        <v>0</v>
      </c>
      <c r="F4547" s="34">
        <f>'SOW Units'!G91</f>
        <v>151.93</v>
      </c>
      <c r="G4547" s="244">
        <f t="shared" si="1026"/>
        <v>0</v>
      </c>
      <c r="H4547" s="85">
        <v>0</v>
      </c>
      <c r="I4547" s="360">
        <f t="shared" si="1027"/>
        <v>0</v>
      </c>
      <c r="J4547" s="89">
        <v>0</v>
      </c>
      <c r="K4547" s="244">
        <f t="shared" si="1028"/>
        <v>0</v>
      </c>
      <c r="L4547" s="93">
        <f t="shared" si="1029"/>
        <v>0</v>
      </c>
      <c r="M4547" s="375">
        <f t="shared" si="1030"/>
        <v>0</v>
      </c>
      <c r="N4547" s="225" t="b">
        <f t="shared" si="1017"/>
        <v>0</v>
      </c>
      <c r="O4547" s="36"/>
      <c r="P4547" s="36"/>
      <c r="Q4547" s="36"/>
      <c r="R4547" s="36"/>
    </row>
    <row r="4548" spans="1:18" s="9" customFormat="1" ht="16.5" hidden="1" customHeight="1" x14ac:dyDescent="0.35">
      <c r="A4548" s="122" t="str">
        <f>'SOW Units'!B92</f>
        <v>6-11.</v>
      </c>
      <c r="B4548" s="542" t="str">
        <f>IF('SOW Units'!C92="","",'SOW Units'!C92)</f>
        <v>Installation of Well Vault - 2 x 2 x 2 foot</v>
      </c>
      <c r="C4548" s="543"/>
      <c r="D4548" s="57" t="str">
        <f>IF('SOW Units'!E92="","",'SOW Units'!E92)</f>
        <v>Per Vault</v>
      </c>
      <c r="E4548" s="82">
        <f>'SOW Units'!R92</f>
        <v>0</v>
      </c>
      <c r="F4548" s="34">
        <f>'SOW Units'!G92</f>
        <v>668.51</v>
      </c>
      <c r="G4548" s="244">
        <f t="shared" si="1026"/>
        <v>0</v>
      </c>
      <c r="H4548" s="85">
        <v>0</v>
      </c>
      <c r="I4548" s="360">
        <f t="shared" si="1027"/>
        <v>0</v>
      </c>
      <c r="J4548" s="89">
        <v>0</v>
      </c>
      <c r="K4548" s="244">
        <f t="shared" si="1028"/>
        <v>0</v>
      </c>
      <c r="L4548" s="93">
        <f t="shared" si="1029"/>
        <v>0</v>
      </c>
      <c r="M4548" s="375">
        <f t="shared" si="1030"/>
        <v>0</v>
      </c>
      <c r="N4548" s="225" t="b">
        <f t="shared" si="1017"/>
        <v>0</v>
      </c>
      <c r="O4548" s="45"/>
      <c r="P4548" s="45"/>
      <c r="Q4548" s="45"/>
      <c r="R4548" s="45"/>
    </row>
    <row r="4549" spans="1:18" s="8" customFormat="1" ht="16.5" hidden="1" customHeight="1" x14ac:dyDescent="0.35">
      <c r="A4549" s="122" t="str">
        <f>'SOW Units'!B93</f>
        <v>6-12.</v>
      </c>
      <c r="B4549" s="542" t="str">
        <f>IF('SOW Units'!C93="","",'SOW Units'!C93)</f>
        <v>Installation of Well Vault - 4 x 4 x 2 foot</v>
      </c>
      <c r="C4549" s="543"/>
      <c r="D4549" s="57" t="str">
        <f>IF('SOW Units'!E93="","",'SOW Units'!E93)</f>
        <v>Per Vault</v>
      </c>
      <c r="E4549" s="82">
        <f>'SOW Units'!R93</f>
        <v>0</v>
      </c>
      <c r="F4549" s="34">
        <f>'SOW Units'!G93</f>
        <v>1215.5</v>
      </c>
      <c r="G4549" s="244">
        <f t="shared" si="1026"/>
        <v>0</v>
      </c>
      <c r="H4549" s="85">
        <v>0</v>
      </c>
      <c r="I4549" s="360">
        <f t="shared" si="1027"/>
        <v>0</v>
      </c>
      <c r="J4549" s="89">
        <v>0</v>
      </c>
      <c r="K4549" s="244">
        <f t="shared" si="1028"/>
        <v>0</v>
      </c>
      <c r="L4549" s="93">
        <f t="shared" si="1029"/>
        <v>0</v>
      </c>
      <c r="M4549" s="375">
        <f t="shared" si="1030"/>
        <v>0</v>
      </c>
      <c r="N4549" s="225" t="b">
        <f t="shared" si="1017"/>
        <v>0</v>
      </c>
      <c r="O4549" s="36"/>
      <c r="P4549" s="36"/>
      <c r="Q4549" s="36"/>
      <c r="R4549" s="36"/>
    </row>
    <row r="4550" spans="1:18" s="8" customFormat="1" ht="16.5" hidden="1" customHeight="1" x14ac:dyDescent="0.35">
      <c r="A4550" s="122" t="str">
        <f>'SOW Units'!B94</f>
        <v>6-13.</v>
      </c>
      <c r="B4550" s="542" t="str">
        <f>IF('SOW Units'!C94="","",'SOW Units'!C94)</f>
        <v>Well Redevelopment</v>
      </c>
      <c r="C4550" s="543"/>
      <c r="D4550" s="57" t="str">
        <f>IF('SOW Units'!E94="","",'SOW Units'!E94)</f>
        <v xml:space="preserve">Per Well </v>
      </c>
      <c r="E4550" s="82">
        <f>'SOW Units'!R94</f>
        <v>0</v>
      </c>
      <c r="F4550" s="34">
        <f>'SOW Units'!G94</f>
        <v>197.4</v>
      </c>
      <c r="G4550" s="244">
        <f t="shared" si="1026"/>
        <v>0</v>
      </c>
      <c r="H4550" s="85">
        <v>0</v>
      </c>
      <c r="I4550" s="360">
        <f t="shared" si="1027"/>
        <v>0</v>
      </c>
      <c r="J4550" s="89">
        <v>0</v>
      </c>
      <c r="K4550" s="244">
        <f t="shared" si="1028"/>
        <v>0</v>
      </c>
      <c r="L4550" s="93">
        <f t="shared" si="1029"/>
        <v>0</v>
      </c>
      <c r="M4550" s="375">
        <f t="shared" si="1030"/>
        <v>0</v>
      </c>
      <c r="N4550" s="225" t="b">
        <f t="shared" si="1017"/>
        <v>0</v>
      </c>
      <c r="O4550" s="36"/>
      <c r="P4550" s="36"/>
      <c r="Q4550" s="36"/>
      <c r="R4550" s="36"/>
    </row>
    <row r="4551" spans="1:18" s="8" customFormat="1" ht="33" hidden="1" customHeight="1" x14ac:dyDescent="0.35">
      <c r="A4551" s="122" t="str">
        <f>'SOW Units'!B95</f>
        <v>6-14.</v>
      </c>
      <c r="B4551" s="542" t="str">
        <f>IF('SOW Units'!C95="","",'SOW Units'!C95)</f>
        <v>Removal and Reinstallation of 8-inch Manhole and Well Pad (well pad/manhole has been damaged or destroyed)</v>
      </c>
      <c r="C4551" s="543"/>
      <c r="D4551" s="57" t="str">
        <f>IF('SOW Units'!E95="","",'SOW Units'!E95)</f>
        <v xml:space="preserve">Per Well </v>
      </c>
      <c r="E4551" s="82">
        <f>'SOW Units'!R95</f>
        <v>0</v>
      </c>
      <c r="F4551" s="34">
        <f>'SOW Units'!G95</f>
        <v>347.44</v>
      </c>
      <c r="G4551" s="244">
        <f t="shared" si="1026"/>
        <v>0</v>
      </c>
      <c r="H4551" s="85">
        <v>0</v>
      </c>
      <c r="I4551" s="360">
        <f t="shared" si="1027"/>
        <v>0</v>
      </c>
      <c r="J4551" s="89">
        <v>0</v>
      </c>
      <c r="K4551" s="244">
        <f t="shared" si="1028"/>
        <v>0</v>
      </c>
      <c r="L4551" s="93">
        <f t="shared" si="1029"/>
        <v>0</v>
      </c>
      <c r="M4551" s="375">
        <f t="shared" si="1030"/>
        <v>0</v>
      </c>
      <c r="N4551" s="225" t="b">
        <f t="shared" si="1017"/>
        <v>0</v>
      </c>
      <c r="O4551" s="36"/>
      <c r="P4551" s="36"/>
      <c r="Q4551" s="36"/>
      <c r="R4551" s="36"/>
    </row>
    <row r="4552" spans="1:18" s="8" customFormat="1" ht="33" hidden="1" customHeight="1" x14ac:dyDescent="0.35">
      <c r="A4552" s="122" t="str">
        <f>'SOW Units'!B96</f>
        <v>6-15.</v>
      </c>
      <c r="B4552" s="542" t="str">
        <f>IF('SOW Units'!C96="","",'SOW Units'!C96)</f>
        <v>Removal and Reinstallation of 12-inch Manhole and Well Pad (well pad/manhole has been damaged or destroyed)</v>
      </c>
      <c r="C4552" s="543"/>
      <c r="D4552" s="57" t="str">
        <f>IF('SOW Units'!E96="","",'SOW Units'!E96)</f>
        <v xml:space="preserve">Per Well </v>
      </c>
      <c r="E4552" s="82">
        <f>'SOW Units'!R96</f>
        <v>0</v>
      </c>
      <c r="F4552" s="34">
        <f>'SOW Units'!G96</f>
        <v>392.7</v>
      </c>
      <c r="G4552" s="244">
        <f t="shared" si="1026"/>
        <v>0</v>
      </c>
      <c r="H4552" s="85">
        <v>0</v>
      </c>
      <c r="I4552" s="360">
        <f t="shared" si="1027"/>
        <v>0</v>
      </c>
      <c r="J4552" s="89">
        <v>0</v>
      </c>
      <c r="K4552" s="244">
        <f t="shared" si="1028"/>
        <v>0</v>
      </c>
      <c r="L4552" s="93">
        <f t="shared" si="1029"/>
        <v>0</v>
      </c>
      <c r="M4552" s="375">
        <f t="shared" si="1030"/>
        <v>0</v>
      </c>
      <c r="N4552" s="225" t="b">
        <f t="shared" si="1017"/>
        <v>0</v>
      </c>
      <c r="O4552" s="36"/>
      <c r="P4552" s="36"/>
      <c r="Q4552" s="36"/>
      <c r="R4552" s="36"/>
    </row>
    <row r="4553" spans="1:18" s="8" customFormat="1" ht="17.25" hidden="1" customHeight="1" x14ac:dyDescent="0.35">
      <c r="A4553" s="253" t="str">
        <f>'SOW Units'!B97</f>
        <v>7.</v>
      </c>
      <c r="B4553" s="560" t="str">
        <f>IF('SOW Units'!C97="","",'SOW Units'!C97)</f>
        <v>WELL ABANDONMENT</v>
      </c>
      <c r="C4553" s="561"/>
      <c r="D4553" s="206" t="str">
        <f>IF('SOW Units'!E97="","",'SOW Units'!E97)</f>
        <v/>
      </c>
      <c r="E4553" s="207"/>
      <c r="F4553" s="194"/>
      <c r="G4553" s="243"/>
      <c r="H4553" s="208"/>
      <c r="I4553" s="359"/>
      <c r="J4553" s="196"/>
      <c r="K4553" s="243"/>
      <c r="L4553" s="209"/>
      <c r="M4553" s="374"/>
      <c r="N4553" s="225" t="b">
        <f t="shared" si="1017"/>
        <v>0</v>
      </c>
      <c r="O4553" s="36"/>
      <c r="P4553" s="36"/>
      <c r="Q4553" s="36"/>
      <c r="R4553" s="36"/>
    </row>
    <row r="4554" spans="1:18" s="8" customFormat="1" ht="16.5" hidden="1" customHeight="1" x14ac:dyDescent="0.35">
      <c r="A4554" s="122" t="str">
        <f>'SOW Units'!B98</f>
        <v>7-1.</v>
      </c>
      <c r="B4554" s="542" t="str">
        <f>IF('SOW Units'!C98="","",'SOW Units'!C98)</f>
        <v>Grout and Abandon Well, 1 to 2 inch diameter</v>
      </c>
      <c r="C4554" s="543"/>
      <c r="D4554" s="57" t="str">
        <f>IF('SOW Units'!E98="","",'SOW Units'!E98)</f>
        <v>Per Foot</v>
      </c>
      <c r="E4554" s="82">
        <f>'SOW Units'!R98</f>
        <v>0</v>
      </c>
      <c r="F4554" s="34">
        <f>'SOW Units'!G98</f>
        <v>20.6</v>
      </c>
      <c r="G4554" s="244">
        <f t="shared" ref="G4554:G4560" si="1031">$F4554*E4554</f>
        <v>0</v>
      </c>
      <c r="H4554" s="85">
        <v>0</v>
      </c>
      <c r="I4554" s="360">
        <f t="shared" ref="I4554:I4560" si="1032">H4554*F4554</f>
        <v>0</v>
      </c>
      <c r="J4554" s="89">
        <v>0</v>
      </c>
      <c r="K4554" s="244">
        <f t="shared" si="1028"/>
        <v>0</v>
      </c>
      <c r="L4554" s="93">
        <f t="shared" ref="L4554:L4560" si="1033">E4554-H4554-J4554</f>
        <v>0</v>
      </c>
      <c r="M4554" s="375">
        <f t="shared" ref="M4554:M4560" si="1034">G4554-I4554-K4554</f>
        <v>0</v>
      </c>
      <c r="N4554" s="225" t="b">
        <f t="shared" si="1017"/>
        <v>0</v>
      </c>
      <c r="O4554" s="36"/>
      <c r="P4554" s="36"/>
      <c r="Q4554" s="36"/>
      <c r="R4554" s="36"/>
    </row>
    <row r="4555" spans="1:18" s="8" customFormat="1" ht="16.5" hidden="1" customHeight="1" x14ac:dyDescent="0.35">
      <c r="A4555" s="122" t="str">
        <f>'SOW Units'!B99</f>
        <v>7-2.</v>
      </c>
      <c r="B4555" s="542" t="str">
        <f>IF('SOW Units'!C99="","",'SOW Units'!C99)</f>
        <v>Grout and Abandon Well, &gt; 2 to 4 inch diameter</v>
      </c>
      <c r="C4555" s="543"/>
      <c r="D4555" s="57" t="str">
        <f>IF('SOW Units'!E99="","",'SOW Units'!E99)</f>
        <v>Per Foot</v>
      </c>
      <c r="E4555" s="82">
        <f>'SOW Units'!R99</f>
        <v>0</v>
      </c>
      <c r="F4555" s="34">
        <f>'SOW Units'!G99</f>
        <v>24</v>
      </c>
      <c r="G4555" s="244">
        <f t="shared" si="1031"/>
        <v>0</v>
      </c>
      <c r="H4555" s="85">
        <v>0</v>
      </c>
      <c r="I4555" s="360">
        <f t="shared" si="1032"/>
        <v>0</v>
      </c>
      <c r="J4555" s="89">
        <v>0</v>
      </c>
      <c r="K4555" s="244">
        <f t="shared" si="1028"/>
        <v>0</v>
      </c>
      <c r="L4555" s="93">
        <f t="shared" si="1033"/>
        <v>0</v>
      </c>
      <c r="M4555" s="375">
        <f t="shared" si="1034"/>
        <v>0</v>
      </c>
      <c r="N4555" s="225" t="b">
        <f t="shared" si="1017"/>
        <v>0</v>
      </c>
      <c r="O4555" s="36"/>
      <c r="P4555" s="36"/>
      <c r="Q4555" s="36"/>
      <c r="R4555" s="36"/>
    </row>
    <row r="4556" spans="1:18" s="8" customFormat="1" ht="16.5" hidden="1" customHeight="1" x14ac:dyDescent="0.35">
      <c r="A4556" s="122" t="str">
        <f>'SOW Units'!B100</f>
        <v>7-3.</v>
      </c>
      <c r="B4556" s="542" t="str">
        <f>IF('SOW Units'!C100="","",'SOW Units'!C100)</f>
        <v>Grout and Abandon Well, &gt; 4 to 6 inch diameter</v>
      </c>
      <c r="C4556" s="543"/>
      <c r="D4556" s="57" t="str">
        <f>IF('SOW Units'!E100="","",'SOW Units'!E100)</f>
        <v>Per Foot</v>
      </c>
      <c r="E4556" s="82">
        <f>'SOW Units'!R100</f>
        <v>0</v>
      </c>
      <c r="F4556" s="34">
        <f>'SOW Units'!G100</f>
        <v>27.56</v>
      </c>
      <c r="G4556" s="244">
        <f t="shared" si="1031"/>
        <v>0</v>
      </c>
      <c r="H4556" s="85">
        <v>0</v>
      </c>
      <c r="I4556" s="360">
        <f t="shared" si="1032"/>
        <v>0</v>
      </c>
      <c r="J4556" s="89">
        <v>0</v>
      </c>
      <c r="K4556" s="244">
        <f t="shared" si="1028"/>
        <v>0</v>
      </c>
      <c r="L4556" s="93">
        <f t="shared" si="1033"/>
        <v>0</v>
      </c>
      <c r="M4556" s="375">
        <f t="shared" si="1034"/>
        <v>0</v>
      </c>
      <c r="N4556" s="225" t="b">
        <f t="shared" si="1017"/>
        <v>0</v>
      </c>
      <c r="O4556" s="36"/>
      <c r="P4556" s="36"/>
      <c r="Q4556" s="36"/>
      <c r="R4556" s="36"/>
    </row>
    <row r="4557" spans="1:18" s="8" customFormat="1" ht="16.5" hidden="1" customHeight="1" x14ac:dyDescent="0.35">
      <c r="A4557" s="122" t="str">
        <f>'SOW Units'!B101</f>
        <v>7-4.</v>
      </c>
      <c r="B4557" s="542" t="str">
        <f>IF('SOW Units'!C101="","",'SOW Units'!C101)</f>
        <v>Grout and Abandon Well, &gt; 6 inch diameter</v>
      </c>
      <c r="C4557" s="543"/>
      <c r="D4557" s="57" t="str">
        <f>IF('SOW Units'!E101="","",'SOW Units'!E101)</f>
        <v>Per Foot</v>
      </c>
      <c r="E4557" s="82">
        <f>'SOW Units'!R101</f>
        <v>0</v>
      </c>
      <c r="F4557" s="34">
        <f>'SOW Units'!G101</f>
        <v>28.66</v>
      </c>
      <c r="G4557" s="244">
        <f t="shared" si="1031"/>
        <v>0</v>
      </c>
      <c r="H4557" s="85">
        <v>0</v>
      </c>
      <c r="I4557" s="360">
        <f t="shared" si="1032"/>
        <v>0</v>
      </c>
      <c r="J4557" s="89">
        <v>0</v>
      </c>
      <c r="K4557" s="244">
        <f t="shared" si="1028"/>
        <v>0</v>
      </c>
      <c r="L4557" s="93">
        <f t="shared" si="1033"/>
        <v>0</v>
      </c>
      <c r="M4557" s="375">
        <f t="shared" si="1034"/>
        <v>0</v>
      </c>
      <c r="N4557" s="225" t="b">
        <f t="shared" si="1017"/>
        <v>0</v>
      </c>
      <c r="O4557" s="36"/>
      <c r="P4557" s="36"/>
      <c r="Q4557" s="36"/>
      <c r="R4557" s="36"/>
    </row>
    <row r="4558" spans="1:18" s="8" customFormat="1" ht="16.5" hidden="1" customHeight="1" x14ac:dyDescent="0.35">
      <c r="A4558" s="122" t="str">
        <f>'SOW Units'!B102</f>
        <v>7-5.</v>
      </c>
      <c r="B4558" s="542" t="str">
        <f>IF('SOW Units'!C102="","",'SOW Units'!C102)</f>
        <v>Removal of Well Vault - 2 x 2 x 2 foot</v>
      </c>
      <c r="C4558" s="543"/>
      <c r="D4558" s="57" t="str">
        <f>IF('SOW Units'!E102="","",'SOW Units'!E102)</f>
        <v>Per Vault</v>
      </c>
      <c r="E4558" s="82">
        <f>'SOW Units'!R102</f>
        <v>0</v>
      </c>
      <c r="F4558" s="34">
        <f>'SOW Units'!G102</f>
        <v>364.64</v>
      </c>
      <c r="G4558" s="244">
        <f t="shared" si="1031"/>
        <v>0</v>
      </c>
      <c r="H4558" s="85">
        <v>0</v>
      </c>
      <c r="I4558" s="360">
        <f t="shared" si="1032"/>
        <v>0</v>
      </c>
      <c r="J4558" s="89">
        <v>0</v>
      </c>
      <c r="K4558" s="244">
        <f t="shared" si="1028"/>
        <v>0</v>
      </c>
      <c r="L4558" s="93">
        <f t="shared" si="1033"/>
        <v>0</v>
      </c>
      <c r="M4558" s="375">
        <f t="shared" si="1034"/>
        <v>0</v>
      </c>
      <c r="N4558" s="225" t="b">
        <f t="shared" si="1017"/>
        <v>0</v>
      </c>
      <c r="O4558" s="36"/>
      <c r="P4558" s="36"/>
      <c r="Q4558" s="36"/>
      <c r="R4558" s="36"/>
    </row>
    <row r="4559" spans="1:18" s="9" customFormat="1" ht="16.5" hidden="1" customHeight="1" x14ac:dyDescent="0.35">
      <c r="A4559" s="122" t="str">
        <f>'SOW Units'!B103</f>
        <v>7-6.</v>
      </c>
      <c r="B4559" s="542" t="str">
        <f>IF('SOW Units'!C103="","",'SOW Units'!C103)</f>
        <v>Removal of Well Vault - 4 x 4 x 2 foot</v>
      </c>
      <c r="C4559" s="543"/>
      <c r="D4559" s="57" t="str">
        <f>IF('SOW Units'!E103="","",'SOW Units'!E103)</f>
        <v>Per Vault</v>
      </c>
      <c r="E4559" s="82">
        <f>'SOW Units'!R103</f>
        <v>0</v>
      </c>
      <c r="F4559" s="34">
        <f>'SOW Units'!G103</f>
        <v>607.75</v>
      </c>
      <c r="G4559" s="244">
        <f t="shared" si="1031"/>
        <v>0</v>
      </c>
      <c r="H4559" s="85">
        <v>0</v>
      </c>
      <c r="I4559" s="360">
        <f t="shared" si="1032"/>
        <v>0</v>
      </c>
      <c r="J4559" s="89">
        <v>0</v>
      </c>
      <c r="K4559" s="244">
        <f t="shared" si="1028"/>
        <v>0</v>
      </c>
      <c r="L4559" s="93">
        <f t="shared" si="1033"/>
        <v>0</v>
      </c>
      <c r="M4559" s="375">
        <f t="shared" si="1034"/>
        <v>0</v>
      </c>
      <c r="N4559" s="225" t="b">
        <f t="shared" si="1017"/>
        <v>0</v>
      </c>
      <c r="O4559" s="45"/>
      <c r="P4559" s="45"/>
      <c r="Q4559" s="45"/>
      <c r="R4559" s="45"/>
    </row>
    <row r="4560" spans="1:18" s="8" customFormat="1" ht="16.5" hidden="1" customHeight="1" x14ac:dyDescent="0.35">
      <c r="A4560" s="122" t="str">
        <f>'SOW Units'!B104</f>
        <v>7-7.</v>
      </c>
      <c r="B4560" s="542" t="str">
        <f>IF('SOW Units'!C104="","",'SOW Units'!C104)</f>
        <v>Removal of Well Pad and Manhole</v>
      </c>
      <c r="C4560" s="543"/>
      <c r="D4560" s="57" t="str">
        <f>IF('SOW Units'!E104="","",'SOW Units'!E104)</f>
        <v xml:space="preserve">Per Well </v>
      </c>
      <c r="E4560" s="82">
        <f>'SOW Units'!R104</f>
        <v>0</v>
      </c>
      <c r="F4560" s="34">
        <f>'SOW Units'!G104</f>
        <v>171.99</v>
      </c>
      <c r="G4560" s="244">
        <f t="shared" si="1031"/>
        <v>0</v>
      </c>
      <c r="H4560" s="85">
        <v>0</v>
      </c>
      <c r="I4560" s="360">
        <f t="shared" si="1032"/>
        <v>0</v>
      </c>
      <c r="J4560" s="89">
        <v>0</v>
      </c>
      <c r="K4560" s="244">
        <f t="shared" si="1028"/>
        <v>0</v>
      </c>
      <c r="L4560" s="93">
        <f t="shared" si="1033"/>
        <v>0</v>
      </c>
      <c r="M4560" s="375">
        <f t="shared" si="1034"/>
        <v>0</v>
      </c>
      <c r="N4560" s="225" t="b">
        <f t="shared" si="1017"/>
        <v>0</v>
      </c>
      <c r="O4560" s="36"/>
      <c r="P4560" s="36"/>
      <c r="Q4560" s="36"/>
      <c r="R4560" s="36"/>
    </row>
    <row r="4561" spans="1:18" s="8" customFormat="1" ht="17.25" hidden="1" customHeight="1" x14ac:dyDescent="0.35">
      <c r="A4561" s="253" t="str">
        <f>'SOW Units'!B105</f>
        <v>8.</v>
      </c>
      <c r="B4561" s="560" t="str">
        <f>IF('SOW Units'!C105="","",'SOW Units'!C105)</f>
        <v>SAMPLE COLLECTION AND FIELD TESTING</v>
      </c>
      <c r="C4561" s="561"/>
      <c r="D4561" s="206" t="str">
        <f>IF('SOW Units'!E105="","",'SOW Units'!E105)</f>
        <v/>
      </c>
      <c r="E4561" s="207"/>
      <c r="F4561" s="194"/>
      <c r="G4561" s="243"/>
      <c r="H4561" s="208"/>
      <c r="I4561" s="359"/>
      <c r="J4561" s="196"/>
      <c r="K4561" s="243"/>
      <c r="L4561" s="209"/>
      <c r="M4561" s="374"/>
      <c r="N4561" s="225" t="b">
        <f t="shared" si="1017"/>
        <v>0</v>
      </c>
      <c r="O4561" s="36"/>
      <c r="P4561" s="36"/>
      <c r="Q4561" s="36"/>
      <c r="R4561" s="36"/>
    </row>
    <row r="4562" spans="1:18" s="8" customFormat="1" ht="16.5" hidden="1" customHeight="1" x14ac:dyDescent="0.35">
      <c r="A4562" s="122" t="str">
        <f>'SOW Units'!B106</f>
        <v>8-1.</v>
      </c>
      <c r="B4562" s="542" t="str">
        <f>IF('SOW Units'!C106="","",'SOW Units'!C106)</f>
        <v>Monitoring Well Sampling with Water Level, ≤ 100 foot depth</v>
      </c>
      <c r="C4562" s="543"/>
      <c r="D4562" s="57" t="str">
        <f>IF('SOW Units'!E106="","",'SOW Units'!E106)</f>
        <v xml:space="preserve">Per Well </v>
      </c>
      <c r="E4562" s="82">
        <f>'SOW Units'!R106</f>
        <v>0</v>
      </c>
      <c r="F4562" s="34">
        <f>'SOW Units'!G106</f>
        <v>255</v>
      </c>
      <c r="G4562" s="244">
        <f t="shared" ref="G4562:G4575" si="1035">$F4562*E4562</f>
        <v>0</v>
      </c>
      <c r="H4562" s="85">
        <v>0</v>
      </c>
      <c r="I4562" s="360">
        <f t="shared" ref="I4562:I4575" si="1036">H4562*F4562</f>
        <v>0</v>
      </c>
      <c r="J4562" s="89">
        <v>0</v>
      </c>
      <c r="K4562" s="244">
        <f t="shared" si="1028"/>
        <v>0</v>
      </c>
      <c r="L4562" s="93">
        <f t="shared" ref="L4562:L4575" si="1037">E4562-H4562-J4562</f>
        <v>0</v>
      </c>
      <c r="M4562" s="375">
        <f t="shared" ref="M4562:M4575" si="1038">G4562-I4562-K4562</f>
        <v>0</v>
      </c>
      <c r="N4562" s="225" t="b">
        <f t="shared" si="1017"/>
        <v>0</v>
      </c>
      <c r="O4562" s="36"/>
      <c r="P4562" s="36"/>
      <c r="Q4562" s="36"/>
      <c r="R4562" s="36"/>
    </row>
    <row r="4563" spans="1:18" s="8" customFormat="1" ht="16.5" hidden="1" customHeight="1" x14ac:dyDescent="0.35">
      <c r="A4563" s="122" t="str">
        <f>'SOW Units'!B107</f>
        <v>8-2.</v>
      </c>
      <c r="B4563" s="542" t="str">
        <f>IF('SOW Units'!C107="","",'SOW Units'!C107)</f>
        <v>Monitoring Well Sampling with Water Level, &gt; 100 foot depth</v>
      </c>
      <c r="C4563" s="543"/>
      <c r="D4563" s="57" t="str">
        <f>IF('SOW Units'!E107="","",'SOW Units'!E107)</f>
        <v xml:space="preserve">Per Well </v>
      </c>
      <c r="E4563" s="82">
        <f>'SOW Units'!R107</f>
        <v>0</v>
      </c>
      <c r="F4563" s="34">
        <f>'SOW Units'!G107</f>
        <v>262.5</v>
      </c>
      <c r="G4563" s="244">
        <f t="shared" si="1035"/>
        <v>0</v>
      </c>
      <c r="H4563" s="85">
        <v>0</v>
      </c>
      <c r="I4563" s="360">
        <f t="shared" si="1036"/>
        <v>0</v>
      </c>
      <c r="J4563" s="89">
        <v>0</v>
      </c>
      <c r="K4563" s="244">
        <f t="shared" si="1028"/>
        <v>0</v>
      </c>
      <c r="L4563" s="93">
        <f t="shared" si="1037"/>
        <v>0</v>
      </c>
      <c r="M4563" s="375">
        <f t="shared" si="1038"/>
        <v>0</v>
      </c>
      <c r="N4563" s="225" t="b">
        <f t="shared" si="1017"/>
        <v>0</v>
      </c>
      <c r="O4563" s="36"/>
      <c r="P4563" s="36"/>
      <c r="Q4563" s="36"/>
      <c r="R4563" s="36"/>
    </row>
    <row r="4564" spans="1:18" s="8" customFormat="1" ht="16.5" hidden="1" customHeight="1" x14ac:dyDescent="0.35">
      <c r="A4564" s="122" t="str">
        <f>'SOW Units'!B108</f>
        <v>8-3.</v>
      </c>
      <c r="B4564" s="542" t="str">
        <f>IF('SOW Units'!C108="","",'SOW Units'!C108)</f>
        <v>Domestic Water Well Sampling</v>
      </c>
      <c r="C4564" s="543"/>
      <c r="D4564" s="57" t="str">
        <f>IF('SOW Units'!E108="","",'SOW Units'!E108)</f>
        <v xml:space="preserve">Per Well </v>
      </c>
      <c r="E4564" s="82">
        <f>'SOW Units'!R108</f>
        <v>0</v>
      </c>
      <c r="F4564" s="34">
        <f>'SOW Units'!G108</f>
        <v>110.25</v>
      </c>
      <c r="G4564" s="244">
        <f t="shared" si="1035"/>
        <v>0</v>
      </c>
      <c r="H4564" s="85">
        <v>0</v>
      </c>
      <c r="I4564" s="360">
        <f t="shared" si="1036"/>
        <v>0</v>
      </c>
      <c r="J4564" s="89">
        <v>0</v>
      </c>
      <c r="K4564" s="244">
        <f t="shared" si="1028"/>
        <v>0</v>
      </c>
      <c r="L4564" s="93">
        <f t="shared" si="1037"/>
        <v>0</v>
      </c>
      <c r="M4564" s="375">
        <f t="shared" si="1038"/>
        <v>0</v>
      </c>
      <c r="N4564" s="225" t="b">
        <f t="shared" si="1017"/>
        <v>0</v>
      </c>
      <c r="O4564" s="36"/>
      <c r="P4564" s="36"/>
      <c r="Q4564" s="36"/>
      <c r="R4564" s="36"/>
    </row>
    <row r="4565" spans="1:18" s="8" customFormat="1" ht="16.5" hidden="1" customHeight="1" x14ac:dyDescent="0.35">
      <c r="A4565" s="122" t="str">
        <f>'SOW Units'!B109</f>
        <v>8-4.</v>
      </c>
      <c r="B4565" s="542" t="str">
        <f>IF('SOW Units'!C109="","",'SOW Units'!C109)</f>
        <v xml:space="preserve">Other Water Sampling </v>
      </c>
      <c r="C4565" s="543"/>
      <c r="D4565" s="57" t="str">
        <f>IF('SOW Units'!E109="","",'SOW Units'!E109)</f>
        <v>Per Sample</v>
      </c>
      <c r="E4565" s="82">
        <f>'SOW Units'!R109</f>
        <v>0</v>
      </c>
      <c r="F4565" s="34">
        <f>'SOW Units'!G109</f>
        <v>125</v>
      </c>
      <c r="G4565" s="244">
        <f t="shared" si="1035"/>
        <v>0</v>
      </c>
      <c r="H4565" s="85">
        <v>0</v>
      </c>
      <c r="I4565" s="360">
        <f t="shared" si="1036"/>
        <v>0</v>
      </c>
      <c r="J4565" s="89">
        <v>0</v>
      </c>
      <c r="K4565" s="244">
        <f t="shared" si="1028"/>
        <v>0</v>
      </c>
      <c r="L4565" s="93">
        <f t="shared" si="1037"/>
        <v>0</v>
      </c>
      <c r="M4565" s="375">
        <f t="shared" si="1038"/>
        <v>0</v>
      </c>
      <c r="N4565" s="225" t="b">
        <f t="shared" ref="N4565:N4628" si="1039">IF(E4565&gt;0,TRUE,FALSE)</f>
        <v>0</v>
      </c>
      <c r="O4565" s="36"/>
      <c r="P4565" s="36"/>
      <c r="Q4565" s="36"/>
      <c r="R4565" s="36"/>
    </row>
    <row r="4566" spans="1:18" s="8" customFormat="1" ht="16.5" hidden="1" customHeight="1" x14ac:dyDescent="0.35">
      <c r="A4566" s="122" t="str">
        <f>'SOW Units'!B110</f>
        <v>8-5.</v>
      </c>
      <c r="B4566" s="542" t="str">
        <f>IF('SOW Units'!C110="","",'SOW Units'!C110)</f>
        <v>Free Product Sample Collection</v>
      </c>
      <c r="C4566" s="543"/>
      <c r="D4566" s="57" t="str">
        <f>IF('SOW Units'!E110="","",'SOW Units'!E110)</f>
        <v>Per Sample</v>
      </c>
      <c r="E4566" s="82">
        <f>'SOW Units'!R110</f>
        <v>0</v>
      </c>
      <c r="F4566" s="34">
        <f>'SOW Units'!G110</f>
        <v>84</v>
      </c>
      <c r="G4566" s="244">
        <f t="shared" si="1035"/>
        <v>0</v>
      </c>
      <c r="H4566" s="85">
        <v>0</v>
      </c>
      <c r="I4566" s="360">
        <f t="shared" si="1036"/>
        <v>0</v>
      </c>
      <c r="J4566" s="89">
        <v>0</v>
      </c>
      <c r="K4566" s="244">
        <f t="shared" si="1028"/>
        <v>0</v>
      </c>
      <c r="L4566" s="93">
        <f t="shared" si="1037"/>
        <v>0</v>
      </c>
      <c r="M4566" s="375">
        <f t="shared" si="1038"/>
        <v>0</v>
      </c>
      <c r="N4566" s="225" t="b">
        <f t="shared" si="1039"/>
        <v>0</v>
      </c>
      <c r="O4566" s="36"/>
      <c r="P4566" s="36"/>
      <c r="Q4566" s="36"/>
      <c r="R4566" s="36"/>
    </row>
    <row r="4567" spans="1:18" s="8" customFormat="1" ht="16.5" hidden="1" customHeight="1" x14ac:dyDescent="0.35">
      <c r="A4567" s="122" t="str">
        <f>'SOW Units'!B111</f>
        <v>8-6.</v>
      </c>
      <c r="B4567" s="542" t="str">
        <f>IF('SOW Units'!C111="","",'SOW Units'!C111)</f>
        <v>Soil/Sediment Sample Collection</v>
      </c>
      <c r="C4567" s="543"/>
      <c r="D4567" s="57" t="str">
        <f>IF('SOW Units'!E111="","",'SOW Units'!E111)</f>
        <v>Per Sample</v>
      </c>
      <c r="E4567" s="82">
        <f>'SOW Units'!R111</f>
        <v>0</v>
      </c>
      <c r="F4567" s="34">
        <f>'SOW Units'!G111</f>
        <v>130</v>
      </c>
      <c r="G4567" s="244">
        <f t="shared" si="1035"/>
        <v>0</v>
      </c>
      <c r="H4567" s="85">
        <v>0</v>
      </c>
      <c r="I4567" s="360">
        <f t="shared" si="1036"/>
        <v>0</v>
      </c>
      <c r="J4567" s="89">
        <v>0</v>
      </c>
      <c r="K4567" s="244">
        <f t="shared" si="1028"/>
        <v>0</v>
      </c>
      <c r="L4567" s="93">
        <f t="shared" si="1037"/>
        <v>0</v>
      </c>
      <c r="M4567" s="375">
        <f t="shared" si="1038"/>
        <v>0</v>
      </c>
      <c r="N4567" s="225" t="b">
        <f t="shared" si="1039"/>
        <v>0</v>
      </c>
      <c r="O4567" s="36"/>
      <c r="P4567" s="36"/>
      <c r="Q4567" s="36"/>
      <c r="R4567" s="36"/>
    </row>
    <row r="4568" spans="1:18" s="8" customFormat="1" ht="16.5" hidden="1" customHeight="1" x14ac:dyDescent="0.35">
      <c r="A4568" s="122" t="str">
        <f>'SOW Units'!B112</f>
        <v>8-7.</v>
      </c>
      <c r="B4568" s="542" t="str">
        <f>IF('SOW Units'!C112="","",'SOW Units'!C112)</f>
        <v xml:space="preserve">Water Level or Free Product Gauging </v>
      </c>
      <c r="C4568" s="543"/>
      <c r="D4568" s="57" t="str">
        <f>IF('SOW Units'!E112="","",'SOW Units'!E112)</f>
        <v xml:space="preserve">Per Well </v>
      </c>
      <c r="E4568" s="82">
        <f>'SOW Units'!R112</f>
        <v>0</v>
      </c>
      <c r="F4568" s="34">
        <f>'SOW Units'!G112</f>
        <v>23.15</v>
      </c>
      <c r="G4568" s="244">
        <f t="shared" si="1035"/>
        <v>0</v>
      </c>
      <c r="H4568" s="85">
        <v>0</v>
      </c>
      <c r="I4568" s="360">
        <f t="shared" si="1036"/>
        <v>0</v>
      </c>
      <c r="J4568" s="89">
        <v>0</v>
      </c>
      <c r="K4568" s="244">
        <f t="shared" si="1028"/>
        <v>0</v>
      </c>
      <c r="L4568" s="93">
        <f t="shared" si="1037"/>
        <v>0</v>
      </c>
      <c r="M4568" s="375">
        <f t="shared" si="1038"/>
        <v>0</v>
      </c>
      <c r="N4568" s="225" t="b">
        <f t="shared" si="1039"/>
        <v>0</v>
      </c>
      <c r="O4568" s="36"/>
      <c r="P4568" s="36"/>
      <c r="Q4568" s="36"/>
      <c r="R4568" s="36"/>
    </row>
    <row r="4569" spans="1:18" s="8" customFormat="1" ht="16.5" hidden="1" customHeight="1" x14ac:dyDescent="0.35">
      <c r="A4569" s="122" t="str">
        <f>'SOW Units'!B113</f>
        <v>8-8.</v>
      </c>
      <c r="B4569" s="542" t="str">
        <f>IF('SOW Units'!C113="","",'SOW Units'!C113)</f>
        <v xml:space="preserve">Free Product Gauging &amp; Bailing </v>
      </c>
      <c r="C4569" s="543"/>
      <c r="D4569" s="57" t="str">
        <f>IF('SOW Units'!E113="","",'SOW Units'!E113)</f>
        <v xml:space="preserve">Per Well </v>
      </c>
      <c r="E4569" s="82">
        <f>'SOW Units'!R113</f>
        <v>0</v>
      </c>
      <c r="F4569" s="34">
        <f>'SOW Units'!G113</f>
        <v>57.87</v>
      </c>
      <c r="G4569" s="244">
        <f t="shared" si="1035"/>
        <v>0</v>
      </c>
      <c r="H4569" s="85">
        <v>0</v>
      </c>
      <c r="I4569" s="360">
        <f t="shared" si="1036"/>
        <v>0</v>
      </c>
      <c r="J4569" s="89">
        <v>0</v>
      </c>
      <c r="K4569" s="244">
        <f t="shared" si="1028"/>
        <v>0</v>
      </c>
      <c r="L4569" s="93">
        <f t="shared" si="1037"/>
        <v>0</v>
      </c>
      <c r="M4569" s="375">
        <f t="shared" si="1038"/>
        <v>0</v>
      </c>
      <c r="N4569" s="225" t="b">
        <f t="shared" si="1039"/>
        <v>0</v>
      </c>
      <c r="O4569" s="36"/>
      <c r="P4569" s="36"/>
      <c r="Q4569" s="36"/>
      <c r="R4569" s="36"/>
    </row>
    <row r="4570" spans="1:18" s="8" customFormat="1" ht="32.25" hidden="1" customHeight="1" x14ac:dyDescent="0.35">
      <c r="A4570" s="122" t="str">
        <f>'SOW Units'!B114</f>
        <v>8-9.</v>
      </c>
      <c r="B4570" s="542" t="str">
        <f>IF('SOW Units'!C114="","",'SOW Units'!C114)</f>
        <v>Vapor/Ambient Air Sample Collection - Passive Dosimeter, Sorbent Tube, TedlarTM Bag (or Equivalent)</v>
      </c>
      <c r="C4570" s="543"/>
      <c r="D4570" s="57" t="str">
        <f>IF('SOW Units'!E114="","",'SOW Units'!E114)</f>
        <v>Per Sample</v>
      </c>
      <c r="E4570" s="82">
        <f>'SOW Units'!R114</f>
        <v>0</v>
      </c>
      <c r="F4570" s="34">
        <f>'SOW Units'!G114</f>
        <v>80</v>
      </c>
      <c r="G4570" s="244">
        <f t="shared" si="1035"/>
        <v>0</v>
      </c>
      <c r="H4570" s="85">
        <v>0</v>
      </c>
      <c r="I4570" s="360">
        <f t="shared" si="1036"/>
        <v>0</v>
      </c>
      <c r="J4570" s="89">
        <v>0</v>
      </c>
      <c r="K4570" s="244">
        <f t="shared" si="1028"/>
        <v>0</v>
      </c>
      <c r="L4570" s="93">
        <f t="shared" si="1037"/>
        <v>0</v>
      </c>
      <c r="M4570" s="375">
        <f t="shared" si="1038"/>
        <v>0</v>
      </c>
      <c r="N4570" s="225" t="b">
        <f t="shared" si="1039"/>
        <v>0</v>
      </c>
      <c r="O4570" s="36"/>
      <c r="P4570" s="36"/>
      <c r="Q4570" s="36"/>
      <c r="R4570" s="36"/>
    </row>
    <row r="4571" spans="1:18" s="8" customFormat="1" ht="16.5" hidden="1" customHeight="1" x14ac:dyDescent="0.35">
      <c r="A4571" s="122" t="str">
        <f>'SOW Units'!B115</f>
        <v>8-10.</v>
      </c>
      <c r="B4571" s="542" t="str">
        <f>IF('SOW Units'!C115="","",'SOW Units'!C115)</f>
        <v>Vapor/Ambient Air Sample Collection - SUMMATM Canister (or equivalent)</v>
      </c>
      <c r="C4571" s="543"/>
      <c r="D4571" s="57" t="str">
        <f>IF('SOW Units'!E115="","",'SOW Units'!E115)</f>
        <v>Per Sample</v>
      </c>
      <c r="E4571" s="82">
        <f>'SOW Units'!R115</f>
        <v>0</v>
      </c>
      <c r="F4571" s="34">
        <f>'SOW Units'!G115</f>
        <v>125</v>
      </c>
      <c r="G4571" s="244">
        <f t="shared" si="1035"/>
        <v>0</v>
      </c>
      <c r="H4571" s="85">
        <v>0</v>
      </c>
      <c r="I4571" s="360">
        <f t="shared" si="1036"/>
        <v>0</v>
      </c>
      <c r="J4571" s="89">
        <v>0</v>
      </c>
      <c r="K4571" s="244">
        <f t="shared" si="1028"/>
        <v>0</v>
      </c>
      <c r="L4571" s="93">
        <f t="shared" si="1037"/>
        <v>0</v>
      </c>
      <c r="M4571" s="375">
        <f t="shared" si="1038"/>
        <v>0</v>
      </c>
      <c r="N4571" s="225" t="b">
        <f t="shared" si="1039"/>
        <v>0</v>
      </c>
      <c r="O4571" s="36"/>
      <c r="P4571" s="36"/>
      <c r="Q4571" s="36"/>
      <c r="R4571" s="36"/>
    </row>
    <row r="4572" spans="1:18" s="8" customFormat="1" ht="16.5" hidden="1" customHeight="1" x14ac:dyDescent="0.35">
      <c r="A4572" s="122" t="str">
        <f>'SOW Units'!B116</f>
        <v>8-11.</v>
      </c>
      <c r="B4572" s="542" t="str">
        <f>IF('SOW Units'!C116="","",'SOW Units'!C116)</f>
        <v>Electronic Data Deliverables (EDD)</v>
      </c>
      <c r="C4572" s="543"/>
      <c r="D4572" s="252" t="str">
        <f>IF('SOW Units'!E116="","",'SOW Units'!E116)</f>
        <v>Per Sampling Event</v>
      </c>
      <c r="E4572" s="82">
        <f>'SOW Units'!R116</f>
        <v>0</v>
      </c>
      <c r="F4572" s="34">
        <f>'SOW Units'!G116</f>
        <v>65.62</v>
      </c>
      <c r="G4572" s="244">
        <f t="shared" si="1035"/>
        <v>0</v>
      </c>
      <c r="H4572" s="85">
        <v>0</v>
      </c>
      <c r="I4572" s="360">
        <f t="shared" si="1036"/>
        <v>0</v>
      </c>
      <c r="J4572" s="89">
        <v>0</v>
      </c>
      <c r="K4572" s="244">
        <f t="shared" si="1028"/>
        <v>0</v>
      </c>
      <c r="L4572" s="93">
        <f t="shared" si="1037"/>
        <v>0</v>
      </c>
      <c r="M4572" s="375">
        <f t="shared" si="1038"/>
        <v>0</v>
      </c>
      <c r="N4572" s="225" t="b">
        <f t="shared" si="1039"/>
        <v>0</v>
      </c>
      <c r="O4572" s="36"/>
      <c r="P4572" s="36"/>
      <c r="Q4572" s="36"/>
      <c r="R4572" s="36"/>
    </row>
    <row r="4573" spans="1:18" s="8" customFormat="1" ht="16.5" hidden="1" customHeight="1" x14ac:dyDescent="0.35">
      <c r="A4573" s="122" t="str">
        <f>'SOW Units'!B117</f>
        <v>8-12.</v>
      </c>
      <c r="B4573" s="542" t="str">
        <f>IF('SOW Units'!C117="","",'SOW Units'!C117)</f>
        <v>Survey Latitude/Longitude of Existing Monitor Wells</v>
      </c>
      <c r="C4573" s="543"/>
      <c r="D4573" s="57" t="str">
        <f>IF('SOW Units'!E117="","",'SOW Units'!E117)</f>
        <v xml:space="preserve">Per Well </v>
      </c>
      <c r="E4573" s="82">
        <f>'SOW Units'!R117</f>
        <v>0</v>
      </c>
      <c r="F4573" s="34">
        <f>'SOW Units'!G117</f>
        <v>30.37</v>
      </c>
      <c r="G4573" s="244">
        <f t="shared" si="1035"/>
        <v>0</v>
      </c>
      <c r="H4573" s="85">
        <v>0</v>
      </c>
      <c r="I4573" s="360">
        <f t="shared" si="1036"/>
        <v>0</v>
      </c>
      <c r="J4573" s="89">
        <v>0</v>
      </c>
      <c r="K4573" s="244">
        <f t="shared" si="1028"/>
        <v>0</v>
      </c>
      <c r="L4573" s="93">
        <f t="shared" si="1037"/>
        <v>0</v>
      </c>
      <c r="M4573" s="375">
        <f t="shared" si="1038"/>
        <v>0</v>
      </c>
      <c r="N4573" s="225" t="b">
        <f t="shared" si="1039"/>
        <v>0</v>
      </c>
      <c r="O4573" s="36"/>
      <c r="P4573" s="36"/>
      <c r="Q4573" s="36"/>
      <c r="R4573" s="36"/>
    </row>
    <row r="4574" spans="1:18" s="8" customFormat="1" ht="16.5" hidden="1" customHeight="1" x14ac:dyDescent="0.35">
      <c r="A4574" s="122" t="str">
        <f>'SOW Units'!B118</f>
        <v>8-13.</v>
      </c>
      <c r="B4574" s="542" t="str">
        <f>IF('SOW Units'!C118="","",'SOW Units'!C118)</f>
        <v>Survey Latitude/Longitude of New Monitor Wells</v>
      </c>
      <c r="C4574" s="543"/>
      <c r="D4574" s="57" t="str">
        <f>IF('SOW Units'!E118="","",'SOW Units'!E118)</f>
        <v xml:space="preserve">Per Well </v>
      </c>
      <c r="E4574" s="82">
        <f>'SOW Units'!R118</f>
        <v>0</v>
      </c>
      <c r="F4574" s="34">
        <f>'SOW Units'!G118</f>
        <v>30.37</v>
      </c>
      <c r="G4574" s="244">
        <f t="shared" si="1035"/>
        <v>0</v>
      </c>
      <c r="H4574" s="85">
        <v>0</v>
      </c>
      <c r="I4574" s="360">
        <f t="shared" si="1036"/>
        <v>0</v>
      </c>
      <c r="J4574" s="89">
        <v>0</v>
      </c>
      <c r="K4574" s="244">
        <f t="shared" si="1028"/>
        <v>0</v>
      </c>
      <c r="L4574" s="93">
        <f t="shared" si="1037"/>
        <v>0</v>
      </c>
      <c r="M4574" s="375">
        <f t="shared" si="1038"/>
        <v>0</v>
      </c>
      <c r="N4574" s="225" t="b">
        <f t="shared" si="1039"/>
        <v>0</v>
      </c>
      <c r="O4574" s="36"/>
      <c r="P4574" s="36"/>
      <c r="Q4574" s="36"/>
      <c r="R4574" s="36"/>
    </row>
    <row r="4575" spans="1:18" s="8" customFormat="1" ht="46.5" hidden="1" customHeight="1" x14ac:dyDescent="0.35">
      <c r="A4575" s="122" t="str">
        <f>'SOW Units'!B119</f>
        <v>8-14.</v>
      </c>
      <c r="B4575" s="542" t="str">
        <f>IF('SOW Units'!C119="","",'SOW Units'!C119)</f>
        <v>Encore (25 gram) for SPLP Soil Sample Collection:  [Per Encore].  The cost will include the 25 gram Encore samples submitted to the laboratory for SPLP testing and the 25 gram Encore samples collected in the field but not submitted to the laboratory for testing (discarded).</v>
      </c>
      <c r="C4575" s="550"/>
      <c r="D4575" s="58" t="str">
        <f>IF('SOW Units'!E119="","",'SOW Units'!E119)</f>
        <v>Per Sample</v>
      </c>
      <c r="E4575" s="82">
        <f>'SOW Units'!R119</f>
        <v>0</v>
      </c>
      <c r="F4575" s="34">
        <f>'SOW Units'!G119</f>
        <v>19.68</v>
      </c>
      <c r="G4575" s="35">
        <f t="shared" si="1035"/>
        <v>0</v>
      </c>
      <c r="H4575" s="85">
        <v>0</v>
      </c>
      <c r="I4575" s="361">
        <f t="shared" si="1036"/>
        <v>0</v>
      </c>
      <c r="J4575" s="89">
        <v>0</v>
      </c>
      <c r="K4575" s="35">
        <f t="shared" si="1028"/>
        <v>0</v>
      </c>
      <c r="L4575" s="93">
        <f t="shared" si="1037"/>
        <v>0</v>
      </c>
      <c r="M4575" s="375">
        <f t="shared" si="1038"/>
        <v>0</v>
      </c>
      <c r="N4575" s="225" t="b">
        <f t="shared" si="1039"/>
        <v>0</v>
      </c>
      <c r="O4575" s="36"/>
      <c r="P4575" s="36"/>
      <c r="Q4575" s="36"/>
      <c r="R4575" s="36"/>
    </row>
    <row r="4576" spans="1:18" s="8" customFormat="1" ht="17.25" hidden="1" customHeight="1" x14ac:dyDescent="0.35">
      <c r="A4576" s="253" t="str">
        <f>'SOW Units'!B120</f>
        <v>9.</v>
      </c>
      <c r="B4576" s="560" t="str">
        <f>IF('SOW Units'!C120="","",'SOW Units'!C120)</f>
        <v xml:space="preserve">LABORATORY ANALYSIS  </v>
      </c>
      <c r="C4576" s="561"/>
      <c r="D4576" s="206" t="str">
        <f>IF('SOW Units'!E120="","",'SOW Units'!E120)</f>
        <v/>
      </c>
      <c r="E4576" s="207"/>
      <c r="F4576" s="194"/>
      <c r="G4576" s="243"/>
      <c r="H4576" s="208"/>
      <c r="I4576" s="359"/>
      <c r="J4576" s="196"/>
      <c r="K4576" s="243"/>
      <c r="L4576" s="209"/>
      <c r="M4576" s="374"/>
      <c r="N4576" s="225" t="b">
        <f t="shared" si="1039"/>
        <v>0</v>
      </c>
      <c r="O4576" s="36"/>
      <c r="P4576" s="36"/>
      <c r="Q4576" s="36"/>
      <c r="R4576" s="36"/>
    </row>
    <row r="4577" spans="1:18" s="8" customFormat="1" ht="17.25" hidden="1" customHeight="1" x14ac:dyDescent="0.35">
      <c r="A4577" s="253" t="str">
        <f>'SOW Units'!B121</f>
        <v>9.A.</v>
      </c>
      <c r="B4577" s="560" t="str">
        <f>IF('SOW Units'!C121="","",'SOW Units'!C121)</f>
        <v>SOIL/SEDIMENT ANALYSIS</v>
      </c>
      <c r="C4577" s="561"/>
      <c r="D4577" s="206" t="str">
        <f>IF('SOW Units'!E121="","",'SOW Units'!E121)</f>
        <v/>
      </c>
      <c r="E4577" s="207"/>
      <c r="F4577" s="194"/>
      <c r="G4577" s="243"/>
      <c r="H4577" s="208"/>
      <c r="I4577" s="359"/>
      <c r="J4577" s="196"/>
      <c r="K4577" s="243"/>
      <c r="L4577" s="209"/>
      <c r="M4577" s="374"/>
      <c r="N4577" s="225" t="b">
        <f t="shared" si="1039"/>
        <v>0</v>
      </c>
      <c r="O4577" s="36"/>
      <c r="P4577" s="36"/>
      <c r="Q4577" s="36"/>
      <c r="R4577" s="36"/>
    </row>
    <row r="4578" spans="1:18" s="8" customFormat="1" ht="32.25" hidden="1" customHeight="1" x14ac:dyDescent="0.35">
      <c r="A4578" s="122" t="str">
        <f>'SOW Units'!B122</f>
        <v>9-1.</v>
      </c>
      <c r="B4578" s="542" t="str">
        <f>IF('SOW Units'!C122="","",'SOW Units'!C122)</f>
        <v>Soil, Used Oil/Unknown Product Group-Table D of Ch. 62-780, F.A.C., except for non-Priority Pollutant Organics (multiple methods)</v>
      </c>
      <c r="C4578" s="543"/>
      <c r="D4578" s="57" t="str">
        <f>IF('SOW Units'!E122="","",'SOW Units'!E122)</f>
        <v>Per Sample</v>
      </c>
      <c r="E4578" s="82">
        <f>'SOW Units'!R122</f>
        <v>0</v>
      </c>
      <c r="F4578" s="34">
        <f>'SOW Units'!G122</f>
        <v>434</v>
      </c>
      <c r="G4578" s="244">
        <f t="shared" ref="G4578:G4602" si="1040">$F4578*E4578</f>
        <v>0</v>
      </c>
      <c r="H4578" s="85">
        <v>0</v>
      </c>
      <c r="I4578" s="360">
        <f t="shared" ref="I4578:I4602" si="1041">H4578*F4578</f>
        <v>0</v>
      </c>
      <c r="J4578" s="89">
        <v>0</v>
      </c>
      <c r="K4578" s="244">
        <f t="shared" si="1028"/>
        <v>0</v>
      </c>
      <c r="L4578" s="93">
        <f t="shared" ref="L4578:L4602" si="1042">E4578-H4578-J4578</f>
        <v>0</v>
      </c>
      <c r="M4578" s="375">
        <f t="shared" ref="M4578:M4602" si="1043">G4578-I4578-K4578</f>
        <v>0</v>
      </c>
      <c r="N4578" s="225" t="b">
        <f t="shared" si="1039"/>
        <v>0</v>
      </c>
      <c r="O4578" s="36"/>
      <c r="P4578" s="36"/>
      <c r="Q4578" s="36"/>
      <c r="R4578" s="36"/>
    </row>
    <row r="4579" spans="1:18" s="8" customFormat="1" ht="16.5" hidden="1" customHeight="1" x14ac:dyDescent="0.35">
      <c r="A4579" s="122" t="str">
        <f>'SOW Units'!B123</f>
        <v>9-2.</v>
      </c>
      <c r="B4579" s="542" t="str">
        <f>IF('SOW Units'!C123="","",'SOW Units'!C123)</f>
        <v>Soil, BTEX + MTBE (EPA 8021 or EPA 8260)</v>
      </c>
      <c r="C4579" s="543"/>
      <c r="D4579" s="57" t="str">
        <f>IF('SOW Units'!E123="","",'SOW Units'!E123)</f>
        <v>Per Sample</v>
      </c>
      <c r="E4579" s="82">
        <f>'SOW Units'!R123</f>
        <v>0</v>
      </c>
      <c r="F4579" s="34">
        <f>'SOW Units'!G123</f>
        <v>46.17</v>
      </c>
      <c r="G4579" s="244">
        <f t="shared" si="1040"/>
        <v>0</v>
      </c>
      <c r="H4579" s="85">
        <v>0</v>
      </c>
      <c r="I4579" s="360">
        <f t="shared" si="1041"/>
        <v>0</v>
      </c>
      <c r="J4579" s="89">
        <v>0</v>
      </c>
      <c r="K4579" s="244">
        <f t="shared" si="1028"/>
        <v>0</v>
      </c>
      <c r="L4579" s="93">
        <f t="shared" si="1042"/>
        <v>0</v>
      </c>
      <c r="M4579" s="375">
        <f t="shared" si="1043"/>
        <v>0</v>
      </c>
      <c r="N4579" s="225" t="b">
        <f t="shared" si="1039"/>
        <v>0</v>
      </c>
      <c r="O4579" s="36"/>
      <c r="P4579" s="36"/>
      <c r="Q4579" s="36"/>
      <c r="R4579" s="36"/>
    </row>
    <row r="4580" spans="1:18" s="8" customFormat="1" ht="16.5" hidden="1" customHeight="1" x14ac:dyDescent="0.35">
      <c r="A4580" s="122" t="str">
        <f>'SOW Units'!B124</f>
        <v>9-3.</v>
      </c>
      <c r="B4580" s="542" t="str">
        <f>IF('SOW Units'!C124="","",'SOW Units'!C124)</f>
        <v>Soil, Volatile Organic Halocarbons (EPA 8021 or EPA 8260)</v>
      </c>
      <c r="C4580" s="543"/>
      <c r="D4580" s="57" t="str">
        <f>IF('SOW Units'!E124="","",'SOW Units'!E124)</f>
        <v>Per Sample</v>
      </c>
      <c r="E4580" s="82">
        <f>'SOW Units'!R124</f>
        <v>0</v>
      </c>
      <c r="F4580" s="34">
        <f>'SOW Units'!G124</f>
        <v>66.150000000000006</v>
      </c>
      <c r="G4580" s="244">
        <f t="shared" si="1040"/>
        <v>0</v>
      </c>
      <c r="H4580" s="85">
        <v>0</v>
      </c>
      <c r="I4580" s="360">
        <f t="shared" si="1041"/>
        <v>0</v>
      </c>
      <c r="J4580" s="89">
        <v>0</v>
      </c>
      <c r="K4580" s="244">
        <f t="shared" si="1028"/>
        <v>0</v>
      </c>
      <c r="L4580" s="93">
        <f t="shared" si="1042"/>
        <v>0</v>
      </c>
      <c r="M4580" s="375">
        <f t="shared" si="1043"/>
        <v>0</v>
      </c>
      <c r="N4580" s="225" t="b">
        <f t="shared" si="1039"/>
        <v>0</v>
      </c>
      <c r="O4580" s="36"/>
      <c r="P4580" s="36"/>
      <c r="Q4580" s="36"/>
      <c r="R4580" s="36"/>
    </row>
    <row r="4581" spans="1:18" s="8" customFormat="1" ht="16.5" hidden="1" customHeight="1" x14ac:dyDescent="0.35">
      <c r="A4581" s="122" t="str">
        <f>'SOW Units'!B125</f>
        <v>9-4.</v>
      </c>
      <c r="B4581" s="542" t="str">
        <f>IF('SOW Units'!C125="","",'SOW Units'!C125)</f>
        <v>Soil, BTEX + MTBE + VOHs (EPA 8021 or EPA 8260)</v>
      </c>
      <c r="C4581" s="543"/>
      <c r="D4581" s="57" t="str">
        <f>IF('SOW Units'!E125="","",'SOW Units'!E125)</f>
        <v>Per Sample</v>
      </c>
      <c r="E4581" s="82">
        <f>'SOW Units'!R125</f>
        <v>0</v>
      </c>
      <c r="F4581" s="34">
        <f>'SOW Units'!G125</f>
        <v>83.86</v>
      </c>
      <c r="G4581" s="244">
        <f t="shared" si="1040"/>
        <v>0</v>
      </c>
      <c r="H4581" s="85">
        <v>0</v>
      </c>
      <c r="I4581" s="360">
        <f t="shared" si="1041"/>
        <v>0</v>
      </c>
      <c r="J4581" s="89">
        <v>0</v>
      </c>
      <c r="K4581" s="244">
        <f t="shared" si="1028"/>
        <v>0</v>
      </c>
      <c r="L4581" s="93">
        <f t="shared" si="1042"/>
        <v>0</v>
      </c>
      <c r="M4581" s="375">
        <f t="shared" si="1043"/>
        <v>0</v>
      </c>
      <c r="N4581" s="225" t="b">
        <f t="shared" si="1039"/>
        <v>0</v>
      </c>
      <c r="O4581" s="36"/>
      <c r="P4581" s="36"/>
      <c r="Q4581" s="36"/>
      <c r="R4581" s="36"/>
    </row>
    <row r="4582" spans="1:18" s="8" customFormat="1" ht="16.5" hidden="1" customHeight="1" x14ac:dyDescent="0.35">
      <c r="A4582" s="122" t="str">
        <f>'SOW Units'!B126</f>
        <v>9-5.</v>
      </c>
      <c r="B4582" s="542" t="str">
        <f>IF('SOW Units'!C126="","",'SOW Units'!C126)</f>
        <v>Soil, Polycyclic Aromatic Hydrocarbons (EPA 8270 or EPA 8310)</v>
      </c>
      <c r="C4582" s="543"/>
      <c r="D4582" s="57" t="str">
        <f>IF('SOW Units'!E126="","",'SOW Units'!E126)</f>
        <v>Per Sample</v>
      </c>
      <c r="E4582" s="82">
        <f>'SOW Units'!R126</f>
        <v>0</v>
      </c>
      <c r="F4582" s="34">
        <f>'SOW Units'!G126</f>
        <v>89.93</v>
      </c>
      <c r="G4582" s="244">
        <f t="shared" si="1040"/>
        <v>0</v>
      </c>
      <c r="H4582" s="85">
        <v>0</v>
      </c>
      <c r="I4582" s="360">
        <f t="shared" si="1041"/>
        <v>0</v>
      </c>
      <c r="J4582" s="89">
        <v>0</v>
      </c>
      <c r="K4582" s="244">
        <f t="shared" si="1028"/>
        <v>0</v>
      </c>
      <c r="L4582" s="93">
        <f t="shared" si="1042"/>
        <v>0</v>
      </c>
      <c r="M4582" s="375">
        <f t="shared" si="1043"/>
        <v>0</v>
      </c>
      <c r="N4582" s="225" t="b">
        <f t="shared" si="1039"/>
        <v>0</v>
      </c>
      <c r="O4582" s="36"/>
      <c r="P4582" s="36"/>
      <c r="Q4582" s="36"/>
      <c r="R4582" s="36"/>
    </row>
    <row r="4583" spans="1:18" s="8" customFormat="1" ht="16.5" hidden="1" customHeight="1" x14ac:dyDescent="0.35">
      <c r="A4583" s="122" t="str">
        <f>'SOW Units'!B127</f>
        <v>9-6.</v>
      </c>
      <c r="B4583" s="542" t="str">
        <f>IF('SOW Units'!C127="","",'SOW Units'!C127)</f>
        <v>Soil, Priority Pollutant Volatile Organics (EPA 8260)</v>
      </c>
      <c r="C4583" s="543"/>
      <c r="D4583" s="57" t="str">
        <f>IF('SOW Units'!E127="","",'SOW Units'!E127)</f>
        <v>Per Sample</v>
      </c>
      <c r="E4583" s="82">
        <f>'SOW Units'!R127</f>
        <v>0</v>
      </c>
      <c r="F4583" s="34">
        <f>'SOW Units'!G127</f>
        <v>85.07</v>
      </c>
      <c r="G4583" s="244">
        <f t="shared" si="1040"/>
        <v>0</v>
      </c>
      <c r="H4583" s="85">
        <v>0</v>
      </c>
      <c r="I4583" s="360">
        <f t="shared" si="1041"/>
        <v>0</v>
      </c>
      <c r="J4583" s="89">
        <v>0</v>
      </c>
      <c r="K4583" s="244">
        <f t="shared" si="1028"/>
        <v>0</v>
      </c>
      <c r="L4583" s="93">
        <f t="shared" si="1042"/>
        <v>0</v>
      </c>
      <c r="M4583" s="375">
        <f t="shared" si="1043"/>
        <v>0</v>
      </c>
      <c r="N4583" s="225" t="b">
        <f t="shared" si="1039"/>
        <v>0</v>
      </c>
      <c r="O4583" s="36"/>
      <c r="P4583" s="36"/>
      <c r="Q4583" s="36"/>
      <c r="R4583" s="36"/>
    </row>
    <row r="4584" spans="1:18" s="8" customFormat="1" ht="32.25" hidden="1" customHeight="1" x14ac:dyDescent="0.35">
      <c r="A4584" s="122" t="str">
        <f>'SOW Units'!B128</f>
        <v>9-7.</v>
      </c>
      <c r="B4584" s="542" t="str">
        <f>IF('SOW Units'!C128="","",'SOW Units'!C128)</f>
        <v>Soil, Priority Pollutant Extractable Organics-Base Neutral and Acid Extractables (EPA 8270 list [e.g., EPA 8081/8082 + EPA 8270])</v>
      </c>
      <c r="C4584" s="543"/>
      <c r="D4584" s="57" t="str">
        <f>IF('SOW Units'!E128="","",'SOW Units'!E128)</f>
        <v>Per Sample</v>
      </c>
      <c r="E4584" s="82">
        <f>'SOW Units'!R128</f>
        <v>0</v>
      </c>
      <c r="F4584" s="34">
        <f>'SOW Units'!G128</f>
        <v>158</v>
      </c>
      <c r="G4584" s="244">
        <f t="shared" si="1040"/>
        <v>0</v>
      </c>
      <c r="H4584" s="85">
        <v>0</v>
      </c>
      <c r="I4584" s="360">
        <f t="shared" si="1041"/>
        <v>0</v>
      </c>
      <c r="J4584" s="89">
        <v>0</v>
      </c>
      <c r="K4584" s="244">
        <f t="shared" si="1028"/>
        <v>0</v>
      </c>
      <c r="L4584" s="93">
        <f t="shared" si="1042"/>
        <v>0</v>
      </c>
      <c r="M4584" s="375">
        <f t="shared" si="1043"/>
        <v>0</v>
      </c>
      <c r="N4584" s="225" t="b">
        <f t="shared" si="1039"/>
        <v>0</v>
      </c>
      <c r="O4584" s="36"/>
      <c r="P4584" s="36"/>
      <c r="Q4584" s="36"/>
      <c r="R4584" s="36"/>
    </row>
    <row r="4585" spans="1:18" s="9" customFormat="1" ht="16.5" hidden="1" customHeight="1" x14ac:dyDescent="0.35">
      <c r="A4585" s="122" t="str">
        <f>'SOW Units'!B129</f>
        <v>9-8.</v>
      </c>
      <c r="B4585" s="542" t="str">
        <f>IF('SOW Units'!C129="","",'SOW Units'!C129)</f>
        <v>Soil, Total Recoverable Petroleum Hydrocarbons (FL-PRO)</v>
      </c>
      <c r="C4585" s="543"/>
      <c r="D4585" s="57" t="str">
        <f>IF('SOW Units'!E129="","",'SOW Units'!E129)</f>
        <v>Per Sample</v>
      </c>
      <c r="E4585" s="82">
        <f>'SOW Units'!R129</f>
        <v>0</v>
      </c>
      <c r="F4585" s="34">
        <f>'SOW Units'!G129</f>
        <v>54.69</v>
      </c>
      <c r="G4585" s="244">
        <f t="shared" si="1040"/>
        <v>0</v>
      </c>
      <c r="H4585" s="85">
        <v>0</v>
      </c>
      <c r="I4585" s="360">
        <f t="shared" si="1041"/>
        <v>0</v>
      </c>
      <c r="J4585" s="89">
        <v>0</v>
      </c>
      <c r="K4585" s="244">
        <f t="shared" si="1028"/>
        <v>0</v>
      </c>
      <c r="L4585" s="93">
        <f t="shared" si="1042"/>
        <v>0</v>
      </c>
      <c r="M4585" s="375">
        <f t="shared" si="1043"/>
        <v>0</v>
      </c>
      <c r="N4585" s="225" t="b">
        <f t="shared" si="1039"/>
        <v>0</v>
      </c>
      <c r="O4585" s="45"/>
      <c r="P4585" s="45"/>
      <c r="Q4585" s="45"/>
      <c r="R4585" s="45"/>
    </row>
    <row r="4586" spans="1:18" s="8" customFormat="1" ht="16.5" hidden="1" customHeight="1" x14ac:dyDescent="0.35">
      <c r="A4586" s="122" t="str">
        <f>'SOW Units'!B130</f>
        <v>9-8.a.</v>
      </c>
      <c r="B4586" s="542" t="str">
        <f>IF('SOW Units'!C130="","",'SOW Units'!C130)</f>
        <v>Soil, TRPH Fractionation (MADEP-EPH/VPH Method or TPHCWG Direct Method)</v>
      </c>
      <c r="C4586" s="543"/>
      <c r="D4586" s="57" t="str">
        <f>IF('SOW Units'!E130="","",'SOW Units'!E130)</f>
        <v>Per Sample</v>
      </c>
      <c r="E4586" s="82">
        <f>'SOW Units'!R130</f>
        <v>0</v>
      </c>
      <c r="F4586" s="34">
        <f>'SOW Units'!G130</f>
        <v>262.54000000000002</v>
      </c>
      <c r="G4586" s="244">
        <f t="shared" si="1040"/>
        <v>0</v>
      </c>
      <c r="H4586" s="85">
        <v>0</v>
      </c>
      <c r="I4586" s="360">
        <f t="shared" si="1041"/>
        <v>0</v>
      </c>
      <c r="J4586" s="89">
        <v>0</v>
      </c>
      <c r="K4586" s="244">
        <f t="shared" si="1028"/>
        <v>0</v>
      </c>
      <c r="L4586" s="93">
        <f t="shared" si="1042"/>
        <v>0</v>
      </c>
      <c r="M4586" s="375">
        <f t="shared" si="1043"/>
        <v>0</v>
      </c>
      <c r="N4586" s="225" t="b">
        <f t="shared" si="1039"/>
        <v>0</v>
      </c>
      <c r="O4586" s="36"/>
      <c r="P4586" s="36"/>
      <c r="Q4586" s="36"/>
      <c r="R4586" s="36"/>
    </row>
    <row r="4587" spans="1:18" s="8" customFormat="1" ht="16.5" hidden="1" customHeight="1" x14ac:dyDescent="0.35">
      <c r="A4587" s="122" t="str">
        <f>'SOW Units'!B131</f>
        <v>9-9.</v>
      </c>
      <c r="B4587" s="542" t="str">
        <f>IF('SOW Units'!C131="","",'SOW Units'!C131)</f>
        <v>Soil, PCBs [or Aroclors] (EPA 8082)</v>
      </c>
      <c r="C4587" s="543"/>
      <c r="D4587" s="57" t="str">
        <f>IF('SOW Units'!E131="","",'SOW Units'!E131)</f>
        <v>Per Sample</v>
      </c>
      <c r="E4587" s="82">
        <f>'SOW Units'!R131</f>
        <v>0</v>
      </c>
      <c r="F4587" s="34">
        <f>'SOW Units'!G131</f>
        <v>49.61</v>
      </c>
      <c r="G4587" s="244">
        <f t="shared" si="1040"/>
        <v>0</v>
      </c>
      <c r="H4587" s="85">
        <v>0</v>
      </c>
      <c r="I4587" s="360">
        <f t="shared" si="1041"/>
        <v>0</v>
      </c>
      <c r="J4587" s="89">
        <v>0</v>
      </c>
      <c r="K4587" s="244">
        <f t="shared" si="1028"/>
        <v>0</v>
      </c>
      <c r="L4587" s="93">
        <f t="shared" si="1042"/>
        <v>0</v>
      </c>
      <c r="M4587" s="375">
        <f t="shared" si="1043"/>
        <v>0</v>
      </c>
      <c r="N4587" s="225" t="b">
        <f t="shared" si="1039"/>
        <v>0</v>
      </c>
      <c r="O4587" s="36"/>
      <c r="P4587" s="36"/>
      <c r="Q4587" s="36"/>
      <c r="R4587" s="36"/>
    </row>
    <row r="4588" spans="1:18" s="8" customFormat="1" ht="32.25" hidden="1" customHeight="1" x14ac:dyDescent="0.35">
      <c r="A4588" s="122" t="str">
        <f>'SOW Units'!B132</f>
        <v>9-10.</v>
      </c>
      <c r="B4588" s="542" t="str">
        <f>IF('SOW Units'!C132="","",'SOW Units'!C132)</f>
        <v>Soil, 8 RCRA Metals (EPA 6010 or EPA 6020 [Arsenic, Barium, Cadmium, Chromium, Lead, Selenium, Silver] and EPA 6020 or EPA 7471 [Mercury])</v>
      </c>
      <c r="C4588" s="543"/>
      <c r="D4588" s="57" t="str">
        <f>IF('SOW Units'!E132="","",'SOW Units'!E132)</f>
        <v>Per Sample</v>
      </c>
      <c r="E4588" s="82">
        <f>'SOW Units'!R132</f>
        <v>0</v>
      </c>
      <c r="F4588" s="34">
        <f>'SOW Units'!G132</f>
        <v>76.56</v>
      </c>
      <c r="G4588" s="244">
        <f t="shared" si="1040"/>
        <v>0</v>
      </c>
      <c r="H4588" s="85">
        <v>0</v>
      </c>
      <c r="I4588" s="360">
        <f t="shared" si="1041"/>
        <v>0</v>
      </c>
      <c r="J4588" s="89">
        <v>0</v>
      </c>
      <c r="K4588" s="244">
        <f t="shared" si="1028"/>
        <v>0</v>
      </c>
      <c r="L4588" s="93">
        <f t="shared" si="1042"/>
        <v>0</v>
      </c>
      <c r="M4588" s="375">
        <f t="shared" si="1043"/>
        <v>0</v>
      </c>
      <c r="N4588" s="225" t="b">
        <f t="shared" si="1039"/>
        <v>0</v>
      </c>
      <c r="O4588" s="36"/>
      <c r="P4588" s="36"/>
      <c r="Q4588" s="36"/>
      <c r="R4588" s="36"/>
    </row>
    <row r="4589" spans="1:18" s="8" customFormat="1" ht="16.5" hidden="1" customHeight="1" x14ac:dyDescent="0.35">
      <c r="A4589" s="122" t="str">
        <f>'SOW Units'!B133</f>
        <v>9-11.</v>
      </c>
      <c r="B4589" s="542" t="str">
        <f>IF('SOW Units'!C133="","",'SOW Units'!C133)</f>
        <v>Soil, Arsenic (EPA 6010 or EPA 6020)</v>
      </c>
      <c r="C4589" s="543"/>
      <c r="D4589" s="57" t="str">
        <f>IF('SOW Units'!E133="","",'SOW Units'!E133)</f>
        <v>Per Sample</v>
      </c>
      <c r="E4589" s="82">
        <f>'SOW Units'!R133</f>
        <v>0</v>
      </c>
      <c r="F4589" s="34">
        <f>'SOW Units'!G133</f>
        <v>12.12</v>
      </c>
      <c r="G4589" s="244">
        <f t="shared" si="1040"/>
        <v>0</v>
      </c>
      <c r="H4589" s="85">
        <v>0</v>
      </c>
      <c r="I4589" s="360">
        <f t="shared" si="1041"/>
        <v>0</v>
      </c>
      <c r="J4589" s="89">
        <v>0</v>
      </c>
      <c r="K4589" s="244">
        <f t="shared" si="1028"/>
        <v>0</v>
      </c>
      <c r="L4589" s="93">
        <f t="shared" si="1042"/>
        <v>0</v>
      </c>
      <c r="M4589" s="375">
        <f t="shared" si="1043"/>
        <v>0</v>
      </c>
      <c r="N4589" s="225" t="b">
        <f t="shared" si="1039"/>
        <v>0</v>
      </c>
      <c r="O4589" s="36"/>
      <c r="P4589" s="36"/>
      <c r="Q4589" s="36"/>
      <c r="R4589" s="36"/>
    </row>
    <row r="4590" spans="1:18" s="8" customFormat="1" ht="16.5" hidden="1" customHeight="1" x14ac:dyDescent="0.35">
      <c r="A4590" s="122" t="str">
        <f>'SOW Units'!B134</f>
        <v>9-12.</v>
      </c>
      <c r="B4590" s="542" t="str">
        <f>IF('SOW Units'!C134="","",'SOW Units'!C134)</f>
        <v>Soil, Cadmium (EPA 6010 or EPA 6020)</v>
      </c>
      <c r="C4590" s="543"/>
      <c r="D4590" s="57" t="str">
        <f>IF('SOW Units'!E134="","",'SOW Units'!E134)</f>
        <v>Per Sample</v>
      </c>
      <c r="E4590" s="82">
        <f>'SOW Units'!R134</f>
        <v>0</v>
      </c>
      <c r="F4590" s="34">
        <f>'SOW Units'!G134</f>
        <v>12.12</v>
      </c>
      <c r="G4590" s="244">
        <f t="shared" si="1040"/>
        <v>0</v>
      </c>
      <c r="H4590" s="85">
        <v>0</v>
      </c>
      <c r="I4590" s="360">
        <f t="shared" si="1041"/>
        <v>0</v>
      </c>
      <c r="J4590" s="89">
        <v>0</v>
      </c>
      <c r="K4590" s="244">
        <f t="shared" si="1028"/>
        <v>0</v>
      </c>
      <c r="L4590" s="93">
        <f t="shared" si="1042"/>
        <v>0</v>
      </c>
      <c r="M4590" s="375">
        <f t="shared" si="1043"/>
        <v>0</v>
      </c>
      <c r="N4590" s="225" t="b">
        <f t="shared" si="1039"/>
        <v>0</v>
      </c>
      <c r="O4590" s="36"/>
      <c r="P4590" s="36"/>
      <c r="Q4590" s="36"/>
      <c r="R4590" s="36"/>
    </row>
    <row r="4591" spans="1:18" s="8" customFormat="1" ht="16.5" hidden="1" customHeight="1" x14ac:dyDescent="0.35">
      <c r="A4591" s="122" t="str">
        <f>'SOW Units'!B135</f>
        <v>9-13.</v>
      </c>
      <c r="B4591" s="542" t="str">
        <f>IF('SOW Units'!C135="","",'SOW Units'!C135)</f>
        <v>Soil, Chromium (EPA 6010 or EPA 6020)</v>
      </c>
      <c r="C4591" s="543"/>
      <c r="D4591" s="57" t="str">
        <f>IF('SOW Units'!E135="","",'SOW Units'!E135)</f>
        <v>Per Sample</v>
      </c>
      <c r="E4591" s="82">
        <f>'SOW Units'!R135</f>
        <v>0</v>
      </c>
      <c r="F4591" s="34">
        <f>'SOW Units'!G135</f>
        <v>12.12</v>
      </c>
      <c r="G4591" s="244">
        <f t="shared" si="1040"/>
        <v>0</v>
      </c>
      <c r="H4591" s="85">
        <v>0</v>
      </c>
      <c r="I4591" s="360">
        <f t="shared" si="1041"/>
        <v>0</v>
      </c>
      <c r="J4591" s="89">
        <v>0</v>
      </c>
      <c r="K4591" s="244">
        <f t="shared" si="1028"/>
        <v>0</v>
      </c>
      <c r="L4591" s="93">
        <f t="shared" si="1042"/>
        <v>0</v>
      </c>
      <c r="M4591" s="375">
        <f t="shared" si="1043"/>
        <v>0</v>
      </c>
      <c r="N4591" s="225" t="b">
        <f t="shared" si="1039"/>
        <v>0</v>
      </c>
      <c r="O4591" s="36"/>
      <c r="P4591" s="36"/>
      <c r="Q4591" s="36"/>
      <c r="R4591" s="36"/>
    </row>
    <row r="4592" spans="1:18" s="8" customFormat="1" ht="16.5" hidden="1" customHeight="1" x14ac:dyDescent="0.35">
      <c r="A4592" s="122" t="str">
        <f>'SOW Units'!B136</f>
        <v>9-14.</v>
      </c>
      <c r="B4592" s="542" t="str">
        <f>IF('SOW Units'!C136="","",'SOW Units'!C136)</f>
        <v>Soil, Lead (EPA 6010 or EPA 6020)</v>
      </c>
      <c r="C4592" s="543"/>
      <c r="D4592" s="57" t="str">
        <f>IF('SOW Units'!E136="","",'SOW Units'!E136)</f>
        <v>Per Sample</v>
      </c>
      <c r="E4592" s="82">
        <f>'SOW Units'!R136</f>
        <v>0</v>
      </c>
      <c r="F4592" s="34">
        <f>'SOW Units'!G136</f>
        <v>12.12</v>
      </c>
      <c r="G4592" s="244">
        <f t="shared" si="1040"/>
        <v>0</v>
      </c>
      <c r="H4592" s="85">
        <v>0</v>
      </c>
      <c r="I4592" s="360">
        <f t="shared" si="1041"/>
        <v>0</v>
      </c>
      <c r="J4592" s="89">
        <v>0</v>
      </c>
      <c r="K4592" s="244">
        <f t="shared" si="1028"/>
        <v>0</v>
      </c>
      <c r="L4592" s="93">
        <f t="shared" si="1042"/>
        <v>0</v>
      </c>
      <c r="M4592" s="375">
        <f t="shared" si="1043"/>
        <v>0</v>
      </c>
      <c r="N4592" s="225" t="b">
        <f t="shared" si="1039"/>
        <v>0</v>
      </c>
      <c r="O4592" s="36"/>
      <c r="P4592" s="36"/>
      <c r="Q4592" s="36"/>
      <c r="R4592" s="36"/>
    </row>
    <row r="4593" spans="1:18" s="8" customFormat="1" ht="16.5" hidden="1" customHeight="1" x14ac:dyDescent="0.35">
      <c r="A4593" s="122" t="str">
        <f>'SOW Units'!B137</f>
        <v>9-15.</v>
      </c>
      <c r="B4593" s="542" t="str">
        <f>IF('SOW Units'!C137="","",'SOW Units'!C137)</f>
        <v>Soil, Toxicity Characteristic Leaching Procedure-Extraction Only (EPA 1311)</v>
      </c>
      <c r="C4593" s="543"/>
      <c r="D4593" s="57" t="str">
        <f>IF('SOW Units'!E137="","",'SOW Units'!E137)</f>
        <v>Per Sample</v>
      </c>
      <c r="E4593" s="82">
        <f>'SOW Units'!R137</f>
        <v>0</v>
      </c>
      <c r="F4593" s="34">
        <f>'SOW Units'!G137</f>
        <v>36.450000000000003</v>
      </c>
      <c r="G4593" s="244">
        <f t="shared" si="1040"/>
        <v>0</v>
      </c>
      <c r="H4593" s="85">
        <v>0</v>
      </c>
      <c r="I4593" s="360">
        <f t="shared" si="1041"/>
        <v>0</v>
      </c>
      <c r="J4593" s="89">
        <v>0</v>
      </c>
      <c r="K4593" s="244">
        <f t="shared" si="1028"/>
        <v>0</v>
      </c>
      <c r="L4593" s="93">
        <f t="shared" si="1042"/>
        <v>0</v>
      </c>
      <c r="M4593" s="375">
        <f t="shared" si="1043"/>
        <v>0</v>
      </c>
      <c r="N4593" s="225" t="b">
        <f t="shared" si="1039"/>
        <v>0</v>
      </c>
      <c r="O4593" s="36"/>
      <c r="P4593" s="36"/>
      <c r="Q4593" s="36"/>
      <c r="R4593" s="36"/>
    </row>
    <row r="4594" spans="1:18" s="8" customFormat="1" ht="16.5" hidden="1" customHeight="1" x14ac:dyDescent="0.35">
      <c r="A4594" s="122" t="str">
        <f>'SOW Units'!B138</f>
        <v>9-16.</v>
      </c>
      <c r="B4594" s="542" t="str">
        <f>IF('SOW Units'!C138="","",'SOW Units'!C138)</f>
        <v>Soil, Synthetic Precipitation Leaching Procedure-Extraction Only (EPA1312)</v>
      </c>
      <c r="C4594" s="543"/>
      <c r="D4594" s="57" t="str">
        <f>IF('SOW Units'!E138="","",'SOW Units'!E138)</f>
        <v>Per Sample</v>
      </c>
      <c r="E4594" s="82">
        <f>'SOW Units'!R138</f>
        <v>0</v>
      </c>
      <c r="F4594" s="34">
        <f>'SOW Units'!G138</f>
        <v>36.450000000000003</v>
      </c>
      <c r="G4594" s="244">
        <f t="shared" si="1040"/>
        <v>0</v>
      </c>
      <c r="H4594" s="85">
        <v>0</v>
      </c>
      <c r="I4594" s="360">
        <f t="shared" si="1041"/>
        <v>0</v>
      </c>
      <c r="J4594" s="89">
        <v>0</v>
      </c>
      <c r="K4594" s="244">
        <f t="shared" si="1028"/>
        <v>0</v>
      </c>
      <c r="L4594" s="93">
        <f t="shared" si="1042"/>
        <v>0</v>
      </c>
      <c r="M4594" s="375">
        <f t="shared" si="1043"/>
        <v>0</v>
      </c>
      <c r="N4594" s="225" t="b">
        <f t="shared" si="1039"/>
        <v>0</v>
      </c>
      <c r="O4594" s="36"/>
      <c r="P4594" s="36"/>
      <c r="Q4594" s="36"/>
      <c r="R4594" s="36"/>
    </row>
    <row r="4595" spans="1:18" s="8" customFormat="1" ht="16.5" hidden="1" customHeight="1" x14ac:dyDescent="0.35">
      <c r="A4595" s="122" t="str">
        <f>'SOW Units'!B139</f>
        <v>9-17.</v>
      </c>
      <c r="B4595" s="542" t="str">
        <f>IF('SOW Units'!C139="","",'SOW Units'!C139)</f>
        <v>Soil, Organic Carbon, Total (EPA 9060 or Walkey-Black)</v>
      </c>
      <c r="C4595" s="543"/>
      <c r="D4595" s="57" t="str">
        <f>IF('SOW Units'!E139="","",'SOW Units'!E139)</f>
        <v>Per Sample</v>
      </c>
      <c r="E4595" s="82">
        <f>'SOW Units'!R139</f>
        <v>0</v>
      </c>
      <c r="F4595" s="34">
        <f>'SOW Units'!G139</f>
        <v>46.2</v>
      </c>
      <c r="G4595" s="244">
        <f t="shared" si="1040"/>
        <v>0</v>
      </c>
      <c r="H4595" s="85">
        <v>0</v>
      </c>
      <c r="I4595" s="360">
        <f t="shared" si="1041"/>
        <v>0</v>
      </c>
      <c r="J4595" s="89">
        <v>0</v>
      </c>
      <c r="K4595" s="244">
        <f t="shared" si="1028"/>
        <v>0</v>
      </c>
      <c r="L4595" s="93">
        <f t="shared" si="1042"/>
        <v>0</v>
      </c>
      <c r="M4595" s="375">
        <f t="shared" si="1043"/>
        <v>0</v>
      </c>
      <c r="N4595" s="225" t="b">
        <f t="shared" si="1039"/>
        <v>0</v>
      </c>
      <c r="O4595" s="36"/>
      <c r="P4595" s="36"/>
      <c r="Q4595" s="36"/>
      <c r="R4595" s="36"/>
    </row>
    <row r="4596" spans="1:18" s="8" customFormat="1" ht="32.25" hidden="1" customHeight="1" x14ac:dyDescent="0.35">
      <c r="A4596" s="122" t="str">
        <f>'SOW Units'!B140</f>
        <v>9-18.</v>
      </c>
      <c r="B4596" s="542" t="str">
        <f>IF('SOW Units'!C140="","",'SOW Units'!C140)</f>
        <v>Soil, Dry Bulk Density (ASTM D1556-07, ASTM D2167-08, ASTM D2922-01, -04, -04e, -96e1 or ASTM D2937-10)</v>
      </c>
      <c r="C4596" s="543"/>
      <c r="D4596" s="57" t="str">
        <f>IF('SOW Units'!E140="","",'SOW Units'!E140)</f>
        <v>Per Sample</v>
      </c>
      <c r="E4596" s="82">
        <f>'SOW Units'!R140</f>
        <v>0</v>
      </c>
      <c r="F4596" s="34">
        <f>'SOW Units'!G140</f>
        <v>73.5</v>
      </c>
      <c r="G4596" s="244">
        <f t="shared" si="1040"/>
        <v>0</v>
      </c>
      <c r="H4596" s="85">
        <v>0</v>
      </c>
      <c r="I4596" s="360">
        <f t="shared" si="1041"/>
        <v>0</v>
      </c>
      <c r="J4596" s="89">
        <v>0</v>
      </c>
      <c r="K4596" s="244">
        <f t="shared" si="1028"/>
        <v>0</v>
      </c>
      <c r="L4596" s="93">
        <f t="shared" si="1042"/>
        <v>0</v>
      </c>
      <c r="M4596" s="375">
        <f t="shared" si="1043"/>
        <v>0</v>
      </c>
      <c r="N4596" s="225" t="b">
        <f t="shared" si="1039"/>
        <v>0</v>
      </c>
      <c r="O4596" s="36"/>
      <c r="P4596" s="36"/>
      <c r="Q4596" s="36"/>
      <c r="R4596" s="36"/>
    </row>
    <row r="4597" spans="1:18" s="8" customFormat="1" ht="16.5" hidden="1" customHeight="1" x14ac:dyDescent="0.35">
      <c r="A4597" s="122" t="str">
        <f>'SOW Units'!B141</f>
        <v>9-19.</v>
      </c>
      <c r="B4597" s="542" t="str">
        <f>IF('SOW Units'!C141="","",'SOW Units'!C141)</f>
        <v>Soil, Moisture Content (ASTM D2216-10)</v>
      </c>
      <c r="C4597" s="543"/>
      <c r="D4597" s="57" t="str">
        <f>IF('SOW Units'!E141="","",'SOW Units'!E141)</f>
        <v>Per Sample</v>
      </c>
      <c r="E4597" s="82">
        <f>'SOW Units'!R141</f>
        <v>0</v>
      </c>
      <c r="F4597" s="34">
        <f>'SOW Units'!G141</f>
        <v>10.5</v>
      </c>
      <c r="G4597" s="244">
        <f t="shared" si="1040"/>
        <v>0</v>
      </c>
      <c r="H4597" s="85">
        <v>0</v>
      </c>
      <c r="I4597" s="360">
        <f t="shared" si="1041"/>
        <v>0</v>
      </c>
      <c r="J4597" s="89">
        <v>0</v>
      </c>
      <c r="K4597" s="244">
        <f t="shared" ref="K4597:K4660" si="1044">$F4597*J4597</f>
        <v>0</v>
      </c>
      <c r="L4597" s="93">
        <f t="shared" si="1042"/>
        <v>0</v>
      </c>
      <c r="M4597" s="375">
        <f t="shared" si="1043"/>
        <v>0</v>
      </c>
      <c r="N4597" s="225" t="b">
        <f t="shared" si="1039"/>
        <v>0</v>
      </c>
      <c r="O4597" s="36"/>
      <c r="P4597" s="36"/>
      <c r="Q4597" s="36"/>
      <c r="R4597" s="36"/>
    </row>
    <row r="4598" spans="1:18" s="8" customFormat="1" ht="16.5" hidden="1" customHeight="1" x14ac:dyDescent="0.35">
      <c r="A4598" s="122" t="str">
        <f>'SOW Units'!B142</f>
        <v>9-20.</v>
      </c>
      <c r="B4598" s="542" t="str">
        <f>IF('SOW Units'!C142="","",'SOW Units'!C142)</f>
        <v>Soil, Texture, (See Gee 7 Bauder [1966])</v>
      </c>
      <c r="C4598" s="543"/>
      <c r="D4598" s="57" t="str">
        <f>IF('SOW Units'!E142="","",'SOW Units'!E142)</f>
        <v>Per Sample</v>
      </c>
      <c r="E4598" s="82">
        <f>'SOW Units'!R142</f>
        <v>0</v>
      </c>
      <c r="F4598" s="34">
        <f>'SOW Units'!G142</f>
        <v>68.25</v>
      </c>
      <c r="G4598" s="244">
        <f t="shared" si="1040"/>
        <v>0</v>
      </c>
      <c r="H4598" s="85">
        <v>0</v>
      </c>
      <c r="I4598" s="360">
        <f t="shared" si="1041"/>
        <v>0</v>
      </c>
      <c r="J4598" s="89">
        <v>0</v>
      </c>
      <c r="K4598" s="244">
        <f t="shared" si="1044"/>
        <v>0</v>
      </c>
      <c r="L4598" s="93">
        <f t="shared" si="1042"/>
        <v>0</v>
      </c>
      <c r="M4598" s="375">
        <f t="shared" si="1043"/>
        <v>0</v>
      </c>
      <c r="N4598" s="225" t="b">
        <f t="shared" si="1039"/>
        <v>0</v>
      </c>
      <c r="O4598" s="36"/>
      <c r="P4598" s="36"/>
      <c r="Q4598" s="36"/>
      <c r="R4598" s="36"/>
    </row>
    <row r="4599" spans="1:18" s="8" customFormat="1" ht="32.25" hidden="1" customHeight="1" x14ac:dyDescent="0.35">
      <c r="A4599" s="122" t="str">
        <f>'SOW Units'!B143</f>
        <v>9-21.</v>
      </c>
      <c r="B4599" s="542" t="str">
        <f>IF('SOW Units'!C143="","",'SOW Units'!C143)</f>
        <v>Soil, GC/MS Full Scan, Alkanes, Isoalkanes, Cycloalkanes, Aromatics, Bicyclane, Sterane, and Terpane Biomarkers (ASTM D5739 High Resolution GC/MS)</v>
      </c>
      <c r="C4599" s="543"/>
      <c r="D4599" s="57" t="str">
        <f>IF('SOW Units'!E143="","",'SOW Units'!E143)</f>
        <v>Per Sample</v>
      </c>
      <c r="E4599" s="82">
        <f>'SOW Units'!R143</f>
        <v>0</v>
      </c>
      <c r="F4599" s="34">
        <f>'SOW Units'!G143</f>
        <v>346.5</v>
      </c>
      <c r="G4599" s="244">
        <f t="shared" si="1040"/>
        <v>0</v>
      </c>
      <c r="H4599" s="85">
        <v>0</v>
      </c>
      <c r="I4599" s="360">
        <f t="shared" si="1041"/>
        <v>0</v>
      </c>
      <c r="J4599" s="89">
        <v>0</v>
      </c>
      <c r="K4599" s="244">
        <f t="shared" si="1044"/>
        <v>0</v>
      </c>
      <c r="L4599" s="93">
        <f t="shared" si="1042"/>
        <v>0</v>
      </c>
      <c r="M4599" s="375">
        <f t="shared" si="1043"/>
        <v>0</v>
      </c>
      <c r="N4599" s="225" t="b">
        <f t="shared" si="1039"/>
        <v>0</v>
      </c>
      <c r="O4599" s="36"/>
      <c r="P4599" s="36"/>
      <c r="Q4599" s="36"/>
      <c r="R4599" s="36"/>
    </row>
    <row r="4600" spans="1:18" s="8" customFormat="1" ht="32.25" hidden="1" customHeight="1" x14ac:dyDescent="0.35">
      <c r="A4600" s="122" t="str">
        <f>'SOW Units'!B144</f>
        <v>9-22.</v>
      </c>
      <c r="B4600" s="542" t="str">
        <f>IF('SOW Units'!C144="","",'SOW Units'!C144)</f>
        <v>Soil, Gasoline Hydrocarbon Composition, Gasoline PIANO (paraffins, isoparaffins, aromatics, naphthenes and olefins) (EPA 8260Mod, High Resolution GC/MS)</v>
      </c>
      <c r="C4600" s="543"/>
      <c r="D4600" s="57" t="str">
        <f>IF('SOW Units'!E144="","",'SOW Units'!E144)</f>
        <v>Per Sample</v>
      </c>
      <c r="E4600" s="82">
        <f>'SOW Units'!R144</f>
        <v>0</v>
      </c>
      <c r="F4600" s="34">
        <f>'SOW Units'!G144</f>
        <v>346.5</v>
      </c>
      <c r="G4600" s="244">
        <f t="shared" si="1040"/>
        <v>0</v>
      </c>
      <c r="H4600" s="85">
        <v>0</v>
      </c>
      <c r="I4600" s="360">
        <f t="shared" si="1041"/>
        <v>0</v>
      </c>
      <c r="J4600" s="89">
        <v>0</v>
      </c>
      <c r="K4600" s="244">
        <f t="shared" si="1044"/>
        <v>0</v>
      </c>
      <c r="L4600" s="93">
        <f t="shared" si="1042"/>
        <v>0</v>
      </c>
      <c r="M4600" s="375">
        <f t="shared" si="1043"/>
        <v>0</v>
      </c>
      <c r="N4600" s="225" t="b">
        <f t="shared" si="1039"/>
        <v>0</v>
      </c>
      <c r="O4600" s="36"/>
      <c r="P4600" s="36"/>
      <c r="Q4600" s="36"/>
      <c r="R4600" s="36"/>
    </row>
    <row r="4601" spans="1:18" s="8" customFormat="1" ht="32.25" hidden="1" customHeight="1" x14ac:dyDescent="0.35">
      <c r="A4601" s="122" t="str">
        <f>'SOW Units'!B145</f>
        <v>9-23.</v>
      </c>
      <c r="B4601" s="542" t="str">
        <f>IF('SOW Units'!C145="","",'SOW Units'!C145)</f>
        <v>Soil, 5 Fuel Oxygenates, MTBE, DIPE, TAME, ETBE and TBA (EPA 8260Mod, High Resolution GC/MS)</v>
      </c>
      <c r="C4601" s="543"/>
      <c r="D4601" s="57" t="str">
        <f>IF('SOW Units'!E145="","",'SOW Units'!E145)</f>
        <v>Per Sample</v>
      </c>
      <c r="E4601" s="82">
        <f>'SOW Units'!R145</f>
        <v>0</v>
      </c>
      <c r="F4601" s="34">
        <f>'SOW Units'!G145</f>
        <v>57.75</v>
      </c>
      <c r="G4601" s="244">
        <f t="shared" si="1040"/>
        <v>0</v>
      </c>
      <c r="H4601" s="85">
        <v>0</v>
      </c>
      <c r="I4601" s="360">
        <f t="shared" si="1041"/>
        <v>0</v>
      </c>
      <c r="J4601" s="89">
        <v>0</v>
      </c>
      <c r="K4601" s="244">
        <f t="shared" si="1044"/>
        <v>0</v>
      </c>
      <c r="L4601" s="93">
        <f t="shared" si="1042"/>
        <v>0</v>
      </c>
      <c r="M4601" s="375">
        <f t="shared" si="1043"/>
        <v>0</v>
      </c>
      <c r="N4601" s="225" t="b">
        <f t="shared" si="1039"/>
        <v>0</v>
      </c>
      <c r="O4601" s="36"/>
      <c r="P4601" s="36"/>
      <c r="Q4601" s="36"/>
      <c r="R4601" s="36"/>
    </row>
    <row r="4602" spans="1:18" s="8" customFormat="1" ht="16.5" hidden="1" customHeight="1" x14ac:dyDescent="0.35">
      <c r="A4602" s="122" t="str">
        <f>'SOW Units'!B146</f>
        <v>9-24.</v>
      </c>
      <c r="B4602" s="542" t="str">
        <f>IF('SOW Units'!C146="","",'SOW Units'!C146)</f>
        <v>Soil, C10-C40 Alkane Fingerprint, N-Alkanes and Isoalkanes (ASTM D3328 GC/MS)</v>
      </c>
      <c r="C4602" s="543"/>
      <c r="D4602" s="57" t="str">
        <f>IF('SOW Units'!E146="","",'SOW Units'!E146)</f>
        <v>Per Sample</v>
      </c>
      <c r="E4602" s="82">
        <f>'SOW Units'!R146</f>
        <v>0</v>
      </c>
      <c r="F4602" s="34">
        <f>'SOW Units'!G146</f>
        <v>236.25</v>
      </c>
      <c r="G4602" s="244">
        <f t="shared" si="1040"/>
        <v>0</v>
      </c>
      <c r="H4602" s="85">
        <v>0</v>
      </c>
      <c r="I4602" s="360">
        <f t="shared" si="1041"/>
        <v>0</v>
      </c>
      <c r="J4602" s="89">
        <v>0</v>
      </c>
      <c r="K4602" s="244">
        <f t="shared" si="1044"/>
        <v>0</v>
      </c>
      <c r="L4602" s="93">
        <f t="shared" si="1042"/>
        <v>0</v>
      </c>
      <c r="M4602" s="375">
        <f t="shared" si="1043"/>
        <v>0</v>
      </c>
      <c r="N4602" s="225" t="b">
        <f t="shared" si="1039"/>
        <v>0</v>
      </c>
      <c r="O4602" s="36"/>
      <c r="P4602" s="36"/>
      <c r="Q4602" s="36"/>
      <c r="R4602" s="36"/>
    </row>
    <row r="4603" spans="1:18" s="8" customFormat="1" ht="17.25" hidden="1" customHeight="1" x14ac:dyDescent="0.35">
      <c r="A4603" s="253" t="str">
        <f>'SOW Units'!B147</f>
        <v>9.B.</v>
      </c>
      <c r="B4603" s="560" t="str">
        <f>IF('SOW Units'!C147="","",'SOW Units'!C147)</f>
        <v>WATER ANALYSIS</v>
      </c>
      <c r="C4603" s="561"/>
      <c r="D4603" s="206" t="str">
        <f>IF('SOW Units'!E147="","",'SOW Units'!E147)</f>
        <v/>
      </c>
      <c r="E4603" s="207"/>
      <c r="F4603" s="194"/>
      <c r="G4603" s="243"/>
      <c r="H4603" s="208"/>
      <c r="I4603" s="359"/>
      <c r="J4603" s="196"/>
      <c r="K4603" s="243"/>
      <c r="L4603" s="209"/>
      <c r="M4603" s="374"/>
      <c r="N4603" s="225" t="b">
        <f t="shared" si="1039"/>
        <v>0</v>
      </c>
      <c r="O4603" s="36"/>
      <c r="P4603" s="36"/>
      <c r="Q4603" s="36"/>
      <c r="R4603" s="36"/>
    </row>
    <row r="4604" spans="1:18" s="8" customFormat="1" ht="16.5" hidden="1" customHeight="1" x14ac:dyDescent="0.35">
      <c r="A4604" s="122" t="str">
        <f>'SOW Units'!B148</f>
        <v>9-25.</v>
      </c>
      <c r="B4604" s="542" t="str">
        <f>IF('SOW Units'!C148="","",'SOW Units'!C148)</f>
        <v>Water, Gasoline/Kerosene Analytical Group-Table C of Ch. 62-780, F.A.C. (multiple methods)</v>
      </c>
      <c r="C4604" s="543"/>
      <c r="D4604" s="57" t="str">
        <f>IF('SOW Units'!E148="","",'SOW Units'!E148)</f>
        <v>Per Sample</v>
      </c>
      <c r="E4604" s="82">
        <f>'SOW Units'!R148</f>
        <v>0</v>
      </c>
      <c r="F4604" s="34">
        <f>'SOW Units'!G148</f>
        <v>267.39999999999998</v>
      </c>
      <c r="G4604" s="244">
        <f t="shared" ref="G4604:G4652" si="1045">$F4604*E4604</f>
        <v>0</v>
      </c>
      <c r="H4604" s="85">
        <v>0</v>
      </c>
      <c r="I4604" s="360">
        <f t="shared" ref="I4604:I4652" si="1046">H4604*F4604</f>
        <v>0</v>
      </c>
      <c r="J4604" s="89">
        <v>0</v>
      </c>
      <c r="K4604" s="244">
        <f t="shared" si="1044"/>
        <v>0</v>
      </c>
      <c r="L4604" s="93">
        <f t="shared" ref="L4604:L4652" si="1047">E4604-H4604-J4604</f>
        <v>0</v>
      </c>
      <c r="M4604" s="375">
        <f t="shared" ref="M4604:M4652" si="1048">G4604-I4604-K4604</f>
        <v>0</v>
      </c>
      <c r="N4604" s="225" t="b">
        <f t="shared" si="1039"/>
        <v>0</v>
      </c>
      <c r="O4604" s="36"/>
      <c r="P4604" s="36"/>
      <c r="Q4604" s="36"/>
      <c r="R4604" s="36"/>
    </row>
    <row r="4605" spans="1:18" s="8" customFormat="1" ht="32.25" hidden="1" customHeight="1" x14ac:dyDescent="0.35">
      <c r="A4605" s="122" t="str">
        <f>'SOW Units'!B149</f>
        <v>9-26.</v>
      </c>
      <c r="B4605" s="542" t="str">
        <f>IF('SOW Units'!C149="","",'SOW Units'!C149)</f>
        <v>Water, Used Oil/Unknown Product Group-Table D of Ch. 62-780, F.A.C., except for non-Priority Pollutant Organics (multiple methods)</v>
      </c>
      <c r="C4605" s="543"/>
      <c r="D4605" s="57" t="str">
        <f>IF('SOW Units'!E149="","",'SOW Units'!E149)</f>
        <v>Per Sample</v>
      </c>
      <c r="E4605" s="82">
        <f>'SOW Units'!R149</f>
        <v>0</v>
      </c>
      <c r="F4605" s="34">
        <f>'SOW Units'!G149</f>
        <v>457.25</v>
      </c>
      <c r="G4605" s="244">
        <f t="shared" si="1045"/>
        <v>0</v>
      </c>
      <c r="H4605" s="85">
        <v>0</v>
      </c>
      <c r="I4605" s="360">
        <f t="shared" si="1046"/>
        <v>0</v>
      </c>
      <c r="J4605" s="89">
        <v>0</v>
      </c>
      <c r="K4605" s="244">
        <f t="shared" si="1044"/>
        <v>0</v>
      </c>
      <c r="L4605" s="93">
        <f t="shared" si="1047"/>
        <v>0</v>
      </c>
      <c r="M4605" s="375">
        <f t="shared" si="1048"/>
        <v>0</v>
      </c>
      <c r="N4605" s="225" t="b">
        <f t="shared" si="1039"/>
        <v>0</v>
      </c>
      <c r="O4605" s="36"/>
      <c r="P4605" s="36"/>
      <c r="Q4605" s="36"/>
      <c r="R4605" s="36"/>
    </row>
    <row r="4606" spans="1:18" s="8" customFormat="1" ht="16.5" hidden="1" customHeight="1" x14ac:dyDescent="0.35">
      <c r="A4606" s="122" t="str">
        <f>'SOW Units'!B150</f>
        <v>9-27.</v>
      </c>
      <c r="B4606" s="542" t="str">
        <f>IF('SOW Units'!C150="","",'SOW Units'!C150)</f>
        <v>Water, BTEX + MTBE (EPA 602, EPA 624, EPA 8021 or EPA 8260)</v>
      </c>
      <c r="C4606" s="543"/>
      <c r="D4606" s="57" t="str">
        <f>IF('SOW Units'!E150="","",'SOW Units'!E150)</f>
        <v>Per Sample</v>
      </c>
      <c r="E4606" s="82">
        <f>'SOW Units'!R150</f>
        <v>0</v>
      </c>
      <c r="F4606" s="34">
        <f>'SOW Units'!G150</f>
        <v>46.17</v>
      </c>
      <c r="G4606" s="244">
        <f t="shared" si="1045"/>
        <v>0</v>
      </c>
      <c r="H4606" s="85">
        <v>0</v>
      </c>
      <c r="I4606" s="360">
        <f t="shared" si="1046"/>
        <v>0</v>
      </c>
      <c r="J4606" s="89">
        <v>0</v>
      </c>
      <c r="K4606" s="244">
        <f t="shared" si="1044"/>
        <v>0</v>
      </c>
      <c r="L4606" s="93">
        <f t="shared" si="1047"/>
        <v>0</v>
      </c>
      <c r="M4606" s="375">
        <f t="shared" si="1048"/>
        <v>0</v>
      </c>
      <c r="N4606" s="225" t="b">
        <f t="shared" si="1039"/>
        <v>0</v>
      </c>
      <c r="O4606" s="36"/>
      <c r="P4606" s="36"/>
      <c r="Q4606" s="36"/>
      <c r="R4606" s="36"/>
    </row>
    <row r="4607" spans="1:18" s="8" customFormat="1" ht="16.5" hidden="1" customHeight="1" x14ac:dyDescent="0.35">
      <c r="A4607" s="122" t="str">
        <f>'SOW Units'!B151</f>
        <v>9-28.</v>
      </c>
      <c r="B4607" s="542" t="str">
        <f>IF('SOW Units'!C151="","",'SOW Units'!C151)</f>
        <v>Water, Volatile Organic Halocarbons, except EDB (EPA 8021 or EPA 8260)</v>
      </c>
      <c r="C4607" s="543"/>
      <c r="D4607" s="57" t="str">
        <f>IF('SOW Units'!E151="","",'SOW Units'!E151)</f>
        <v>Per Sample</v>
      </c>
      <c r="E4607" s="82">
        <f>'SOW Units'!R151</f>
        <v>0</v>
      </c>
      <c r="F4607" s="34">
        <f>'SOW Units'!G151</f>
        <v>63</v>
      </c>
      <c r="G4607" s="244">
        <f t="shared" si="1045"/>
        <v>0</v>
      </c>
      <c r="H4607" s="85">
        <v>0</v>
      </c>
      <c r="I4607" s="360">
        <f t="shared" si="1046"/>
        <v>0</v>
      </c>
      <c r="J4607" s="89">
        <v>0</v>
      </c>
      <c r="K4607" s="244">
        <f t="shared" si="1044"/>
        <v>0</v>
      </c>
      <c r="L4607" s="93">
        <f t="shared" si="1047"/>
        <v>0</v>
      </c>
      <c r="M4607" s="375">
        <f t="shared" si="1048"/>
        <v>0</v>
      </c>
      <c r="N4607" s="225" t="b">
        <f t="shared" si="1039"/>
        <v>0</v>
      </c>
      <c r="O4607" s="36"/>
      <c r="P4607" s="36"/>
      <c r="Q4607" s="36"/>
      <c r="R4607" s="36"/>
    </row>
    <row r="4608" spans="1:18" s="8" customFormat="1" ht="16.5" hidden="1" customHeight="1" x14ac:dyDescent="0.35">
      <c r="A4608" s="122" t="str">
        <f>'SOW Units'!B152</f>
        <v>9-29.</v>
      </c>
      <c r="B4608" s="542" t="str">
        <f>IF('SOW Units'!C152="","",'SOW Units'!C152)</f>
        <v>Water, BTEX + MTBE + VOHs (EPA 601/602, EPA 624, EPA 6021 or EPA 8260)</v>
      </c>
      <c r="C4608" s="543"/>
      <c r="D4608" s="57" t="str">
        <f>IF('SOW Units'!E152="","",'SOW Units'!E152)</f>
        <v>Per Sample</v>
      </c>
      <c r="E4608" s="82">
        <f>'SOW Units'!R152</f>
        <v>0</v>
      </c>
      <c r="F4608" s="34">
        <f>'SOW Units'!G152</f>
        <v>66.150000000000006</v>
      </c>
      <c r="G4608" s="244">
        <f t="shared" si="1045"/>
        <v>0</v>
      </c>
      <c r="H4608" s="85">
        <v>0</v>
      </c>
      <c r="I4608" s="360">
        <f t="shared" si="1046"/>
        <v>0</v>
      </c>
      <c r="J4608" s="89">
        <v>0</v>
      </c>
      <c r="K4608" s="244">
        <f t="shared" si="1044"/>
        <v>0</v>
      </c>
      <c r="L4608" s="93">
        <f t="shared" si="1047"/>
        <v>0</v>
      </c>
      <c r="M4608" s="375">
        <f t="shared" si="1048"/>
        <v>0</v>
      </c>
      <c r="N4608" s="225" t="b">
        <f t="shared" si="1039"/>
        <v>0</v>
      </c>
      <c r="O4608" s="36"/>
      <c r="P4608" s="36"/>
      <c r="Q4608" s="36"/>
      <c r="R4608" s="36"/>
    </row>
    <row r="4609" spans="1:18" s="8" customFormat="1" ht="32.25" hidden="1" customHeight="1" x14ac:dyDescent="0.35">
      <c r="A4609" s="122" t="str">
        <f>'SOW Units'!B153</f>
        <v>9-30.</v>
      </c>
      <c r="B4609" s="542" t="str">
        <f>IF('SOW Units'!C153="","",'SOW Units'!C153)</f>
        <v>Water, Polycyclic Aromatic Hydrocarbons, including 1-methylnaphthalene + 2-methylnaphthalene (EPA 610 [HPLC], EPA 625, EPA 8270 or EPA 8310)</v>
      </c>
      <c r="C4609" s="543"/>
      <c r="D4609" s="57" t="str">
        <f>IF('SOW Units'!E153="","",'SOW Units'!E153)</f>
        <v>Per Sample</v>
      </c>
      <c r="E4609" s="82">
        <f>'SOW Units'!R153</f>
        <v>0</v>
      </c>
      <c r="F4609" s="34">
        <f>'SOW Units'!G153</f>
        <v>81.58</v>
      </c>
      <c r="G4609" s="244">
        <f t="shared" si="1045"/>
        <v>0</v>
      </c>
      <c r="H4609" s="85">
        <v>0</v>
      </c>
      <c r="I4609" s="360">
        <f t="shared" si="1046"/>
        <v>0</v>
      </c>
      <c r="J4609" s="89">
        <v>0</v>
      </c>
      <c r="K4609" s="244">
        <f t="shared" si="1044"/>
        <v>0</v>
      </c>
      <c r="L4609" s="93">
        <f t="shared" si="1047"/>
        <v>0</v>
      </c>
      <c r="M4609" s="375">
        <f t="shared" si="1048"/>
        <v>0</v>
      </c>
      <c r="N4609" s="225" t="b">
        <f t="shared" si="1039"/>
        <v>0</v>
      </c>
      <c r="O4609" s="36"/>
      <c r="P4609" s="36"/>
      <c r="Q4609" s="36"/>
      <c r="R4609" s="36"/>
    </row>
    <row r="4610" spans="1:18" s="8" customFormat="1" ht="16.5" hidden="1" customHeight="1" x14ac:dyDescent="0.35">
      <c r="A4610" s="122" t="str">
        <f>'SOW Units'!B154</f>
        <v>9-31.</v>
      </c>
      <c r="B4610" s="542" t="str">
        <f>IF('SOW Units'!C154="","",'SOW Units'!C154)</f>
        <v>Water, EDB [1,2-dibromoethane or ethylene dibromide] (EPA 504.1 or EPA 8011)</v>
      </c>
      <c r="C4610" s="543"/>
      <c r="D4610" s="57" t="str">
        <f>IF('SOW Units'!E154="","",'SOW Units'!E154)</f>
        <v>Per Sample</v>
      </c>
      <c r="E4610" s="82">
        <f>'SOW Units'!R154</f>
        <v>0</v>
      </c>
      <c r="F4610" s="34">
        <f>'SOW Units'!G154</f>
        <v>40.950000000000003</v>
      </c>
      <c r="G4610" s="244">
        <f t="shared" si="1045"/>
        <v>0</v>
      </c>
      <c r="H4610" s="85">
        <v>0</v>
      </c>
      <c r="I4610" s="360">
        <f t="shared" si="1046"/>
        <v>0</v>
      </c>
      <c r="J4610" s="89">
        <v>0</v>
      </c>
      <c r="K4610" s="244">
        <f t="shared" si="1044"/>
        <v>0</v>
      </c>
      <c r="L4610" s="93">
        <f t="shared" si="1047"/>
        <v>0</v>
      </c>
      <c r="M4610" s="375">
        <f t="shared" si="1048"/>
        <v>0</v>
      </c>
      <c r="N4610" s="225" t="b">
        <f t="shared" si="1039"/>
        <v>0</v>
      </c>
      <c r="O4610" s="36"/>
      <c r="P4610" s="36"/>
      <c r="Q4610" s="36"/>
      <c r="R4610" s="36"/>
    </row>
    <row r="4611" spans="1:18" s="8" customFormat="1" ht="16.5" hidden="1" customHeight="1" x14ac:dyDescent="0.35">
      <c r="A4611" s="122" t="str">
        <f>'SOW Units'!B155</f>
        <v>9-31.a.</v>
      </c>
      <c r="B4611" s="542" t="str">
        <f>IF('SOW Units'!C155="","",'SOW Units'!C155)</f>
        <v>Water, EDB [1,2-dibromoethane or ethylene dibromide] (EPA 8260 SIM)</v>
      </c>
      <c r="C4611" s="543"/>
      <c r="D4611" s="57" t="str">
        <f>IF('SOW Units'!E155="","",'SOW Units'!E155)</f>
        <v>Per Sample</v>
      </c>
      <c r="E4611" s="82">
        <f>'SOW Units'!R155</f>
        <v>0</v>
      </c>
      <c r="F4611" s="34">
        <f>'SOW Units'!G155</f>
        <v>45.36</v>
      </c>
      <c r="G4611" s="244">
        <f t="shared" si="1045"/>
        <v>0</v>
      </c>
      <c r="H4611" s="85">
        <v>0</v>
      </c>
      <c r="I4611" s="360">
        <f t="shared" si="1046"/>
        <v>0</v>
      </c>
      <c r="J4611" s="89">
        <v>0</v>
      </c>
      <c r="K4611" s="244">
        <f t="shared" si="1044"/>
        <v>0</v>
      </c>
      <c r="L4611" s="93">
        <f t="shared" si="1047"/>
        <v>0</v>
      </c>
      <c r="M4611" s="375">
        <f t="shared" si="1048"/>
        <v>0</v>
      </c>
      <c r="N4611" s="225" t="b">
        <f t="shared" si="1039"/>
        <v>0</v>
      </c>
      <c r="O4611" s="36"/>
      <c r="P4611" s="36"/>
      <c r="Q4611" s="36"/>
      <c r="R4611" s="36"/>
    </row>
    <row r="4612" spans="1:18" s="8" customFormat="1" ht="16.5" hidden="1" customHeight="1" x14ac:dyDescent="0.35">
      <c r="A4612" s="122" t="str">
        <f>'SOW Units'!B156</f>
        <v>9-32.</v>
      </c>
      <c r="B4612" s="542" t="str">
        <f>IF('SOW Units'!C156="","",'SOW Units'!C156)</f>
        <v>Water, Priority Pollutant Volatile Organics [for NPDES purposes only] (EPA 624)</v>
      </c>
      <c r="C4612" s="543"/>
      <c r="D4612" s="57" t="str">
        <f>IF('SOW Units'!E156="","",'SOW Units'!E156)</f>
        <v>Per Sample</v>
      </c>
      <c r="E4612" s="82">
        <f>'SOW Units'!R156</f>
        <v>0</v>
      </c>
      <c r="F4612" s="34">
        <f>'SOW Units'!G156</f>
        <v>66.150000000000006</v>
      </c>
      <c r="G4612" s="244">
        <f t="shared" si="1045"/>
        <v>0</v>
      </c>
      <c r="H4612" s="85">
        <v>0</v>
      </c>
      <c r="I4612" s="360">
        <f t="shared" si="1046"/>
        <v>0</v>
      </c>
      <c r="J4612" s="89">
        <v>0</v>
      </c>
      <c r="K4612" s="244">
        <f t="shared" si="1044"/>
        <v>0</v>
      </c>
      <c r="L4612" s="93">
        <f t="shared" si="1047"/>
        <v>0</v>
      </c>
      <c r="M4612" s="375">
        <f t="shared" si="1048"/>
        <v>0</v>
      </c>
      <c r="N4612" s="225" t="b">
        <f t="shared" si="1039"/>
        <v>0</v>
      </c>
      <c r="O4612" s="36"/>
      <c r="P4612" s="36"/>
      <c r="Q4612" s="36"/>
      <c r="R4612" s="36"/>
    </row>
    <row r="4613" spans="1:18" s="8" customFormat="1" ht="16.5" hidden="1" customHeight="1" x14ac:dyDescent="0.35">
      <c r="A4613" s="122" t="str">
        <f>'SOW Units'!B157</f>
        <v>9-33.</v>
      </c>
      <c r="B4613" s="542" t="str">
        <f>IF('SOW Units'!C157="","",'SOW Units'!C157)</f>
        <v>Water, Priority Pollutant Volatile Organics (EPA 8260)</v>
      </c>
      <c r="C4613" s="543"/>
      <c r="D4613" s="57" t="str">
        <f>IF('SOW Units'!E157="","",'SOW Units'!E157)</f>
        <v>Per Sample</v>
      </c>
      <c r="E4613" s="82">
        <f>'SOW Units'!R157</f>
        <v>0</v>
      </c>
      <c r="F4613" s="34">
        <f>'SOW Units'!G157</f>
        <v>74.87</v>
      </c>
      <c r="G4613" s="244">
        <f t="shared" si="1045"/>
        <v>0</v>
      </c>
      <c r="H4613" s="85">
        <v>0</v>
      </c>
      <c r="I4613" s="360">
        <f t="shared" si="1046"/>
        <v>0</v>
      </c>
      <c r="J4613" s="89">
        <v>0</v>
      </c>
      <c r="K4613" s="244">
        <f t="shared" si="1044"/>
        <v>0</v>
      </c>
      <c r="L4613" s="93">
        <f t="shared" si="1047"/>
        <v>0</v>
      </c>
      <c r="M4613" s="375">
        <f t="shared" si="1048"/>
        <v>0</v>
      </c>
      <c r="N4613" s="225" t="b">
        <f t="shared" si="1039"/>
        <v>0</v>
      </c>
      <c r="O4613" s="36"/>
      <c r="P4613" s="36"/>
      <c r="Q4613" s="36"/>
      <c r="R4613" s="36"/>
    </row>
    <row r="4614" spans="1:18" s="8" customFormat="1" ht="32.25" hidden="1" customHeight="1" x14ac:dyDescent="0.35">
      <c r="A4614" s="122" t="str">
        <f>'SOW Units'!B158</f>
        <v>9-34.</v>
      </c>
      <c r="B4614" s="542" t="str">
        <f>IF('SOW Units'!C158="","",'SOW Units'!C158)</f>
        <v>Water, Priority Pollutant Extractable Organics-Base Neutral and Acid Extractables [for NPDES purposes only] (EPA 625 list [e.g., EPA 608 + EPA 625])</v>
      </c>
      <c r="C4614" s="543"/>
      <c r="D4614" s="57" t="str">
        <f>IF('SOW Units'!E158="","",'SOW Units'!E158)</f>
        <v>Per Sample</v>
      </c>
      <c r="E4614" s="82">
        <f>'SOW Units'!R158</f>
        <v>0</v>
      </c>
      <c r="F4614" s="34">
        <f>'SOW Units'!G158</f>
        <v>141.75</v>
      </c>
      <c r="G4614" s="244">
        <f t="shared" si="1045"/>
        <v>0</v>
      </c>
      <c r="H4614" s="85">
        <v>0</v>
      </c>
      <c r="I4614" s="360">
        <f t="shared" si="1046"/>
        <v>0</v>
      </c>
      <c r="J4614" s="89">
        <v>0</v>
      </c>
      <c r="K4614" s="244">
        <f t="shared" si="1044"/>
        <v>0</v>
      </c>
      <c r="L4614" s="93">
        <f t="shared" si="1047"/>
        <v>0</v>
      </c>
      <c r="M4614" s="375">
        <f t="shared" si="1048"/>
        <v>0</v>
      </c>
      <c r="N4614" s="225" t="b">
        <f t="shared" si="1039"/>
        <v>0</v>
      </c>
      <c r="O4614" s="36"/>
      <c r="P4614" s="36"/>
      <c r="Q4614" s="36"/>
      <c r="R4614" s="36"/>
    </row>
    <row r="4615" spans="1:18" s="8" customFormat="1" ht="32.25" hidden="1" customHeight="1" x14ac:dyDescent="0.35">
      <c r="A4615" s="122" t="str">
        <f>'SOW Units'!B159</f>
        <v>9-35.</v>
      </c>
      <c r="B4615" s="542" t="str">
        <f>IF('SOW Units'!C159="","",'SOW Units'!C159)</f>
        <v>Water, Priority Pollutant Extractable Organics-Base Neutral and Acid Extractables (EPA 8270 list [e.g., EPA 8081/8082 + EPA 8270 or EPA 608 + EPA 8270)</v>
      </c>
      <c r="C4615" s="543"/>
      <c r="D4615" s="57" t="str">
        <f>IF('SOW Units'!E159="","",'SOW Units'!E159)</f>
        <v>Per Sample</v>
      </c>
      <c r="E4615" s="82">
        <f>'SOW Units'!R159</f>
        <v>0</v>
      </c>
      <c r="F4615" s="34">
        <f>'SOW Units'!G159</f>
        <v>141.75</v>
      </c>
      <c r="G4615" s="244">
        <f t="shared" si="1045"/>
        <v>0</v>
      </c>
      <c r="H4615" s="85">
        <v>0</v>
      </c>
      <c r="I4615" s="360">
        <f t="shared" si="1046"/>
        <v>0</v>
      </c>
      <c r="J4615" s="89">
        <v>0</v>
      </c>
      <c r="K4615" s="244">
        <f t="shared" si="1044"/>
        <v>0</v>
      </c>
      <c r="L4615" s="93">
        <f t="shared" si="1047"/>
        <v>0</v>
      </c>
      <c r="M4615" s="375">
        <f t="shared" si="1048"/>
        <v>0</v>
      </c>
      <c r="N4615" s="225" t="b">
        <f t="shared" si="1039"/>
        <v>0</v>
      </c>
      <c r="O4615" s="36"/>
      <c r="P4615" s="36"/>
      <c r="Q4615" s="36"/>
      <c r="R4615" s="36"/>
    </row>
    <row r="4616" spans="1:18" s="8" customFormat="1" ht="16.5" hidden="1" customHeight="1" x14ac:dyDescent="0.35">
      <c r="A4616" s="122" t="str">
        <f>'SOW Units'!B160</f>
        <v>9-36.</v>
      </c>
      <c r="B4616" s="542" t="str">
        <f>IF('SOW Units'!C160="","",'SOW Units'!C160)</f>
        <v>Water, Total Recoverable Petroleum Hydrocarbons (FL-PRO)</v>
      </c>
      <c r="C4616" s="543"/>
      <c r="D4616" s="57" t="str">
        <f>IF('SOW Units'!E160="","",'SOW Units'!E160)</f>
        <v>Per Sample</v>
      </c>
      <c r="E4616" s="82">
        <f>'SOW Units'!R160</f>
        <v>0</v>
      </c>
      <c r="F4616" s="34">
        <f>'SOW Units'!G160</f>
        <v>54.69</v>
      </c>
      <c r="G4616" s="244">
        <f t="shared" si="1045"/>
        <v>0</v>
      </c>
      <c r="H4616" s="85">
        <v>0</v>
      </c>
      <c r="I4616" s="360">
        <f t="shared" si="1046"/>
        <v>0</v>
      </c>
      <c r="J4616" s="89">
        <v>0</v>
      </c>
      <c r="K4616" s="244">
        <f t="shared" si="1044"/>
        <v>0</v>
      </c>
      <c r="L4616" s="93">
        <f t="shared" si="1047"/>
        <v>0</v>
      </c>
      <c r="M4616" s="375">
        <f t="shared" si="1048"/>
        <v>0</v>
      </c>
      <c r="N4616" s="225" t="b">
        <f t="shared" si="1039"/>
        <v>0</v>
      </c>
      <c r="O4616" s="36"/>
      <c r="P4616" s="36"/>
      <c r="Q4616" s="36"/>
      <c r="R4616" s="36"/>
    </row>
    <row r="4617" spans="1:18" s="8" customFormat="1" ht="16.5" hidden="1" customHeight="1" x14ac:dyDescent="0.35">
      <c r="A4617" s="122" t="str">
        <f>'SOW Units'!B161</f>
        <v>9-37.</v>
      </c>
      <c r="B4617" s="542" t="str">
        <f>IF('SOW Units'!C161="","",'SOW Units'!C161)</f>
        <v>Water, PCBs [or Aroclors] (EPA 608 or EPA 8082)</v>
      </c>
      <c r="C4617" s="543"/>
      <c r="D4617" s="57" t="str">
        <f>IF('SOW Units'!E161="","",'SOW Units'!E161)</f>
        <v>Per Sample</v>
      </c>
      <c r="E4617" s="82">
        <f>'SOW Units'!R161</f>
        <v>0</v>
      </c>
      <c r="F4617" s="34">
        <f>'SOW Units'!G161</f>
        <v>47.25</v>
      </c>
      <c r="G4617" s="244">
        <f t="shared" si="1045"/>
        <v>0</v>
      </c>
      <c r="H4617" s="85">
        <v>0</v>
      </c>
      <c r="I4617" s="360">
        <f t="shared" si="1046"/>
        <v>0</v>
      </c>
      <c r="J4617" s="89">
        <v>0</v>
      </c>
      <c r="K4617" s="244">
        <f t="shared" si="1044"/>
        <v>0</v>
      </c>
      <c r="L4617" s="93">
        <f t="shared" si="1047"/>
        <v>0</v>
      </c>
      <c r="M4617" s="375">
        <f t="shared" si="1048"/>
        <v>0</v>
      </c>
      <c r="N4617" s="225" t="b">
        <f t="shared" si="1039"/>
        <v>0</v>
      </c>
      <c r="O4617" s="36"/>
      <c r="P4617" s="36"/>
      <c r="Q4617" s="36"/>
      <c r="R4617" s="36"/>
    </row>
    <row r="4618" spans="1:18" s="8" customFormat="1" ht="16.5" hidden="1" customHeight="1" x14ac:dyDescent="0.35">
      <c r="A4618" s="122" t="str">
        <f>'SOW Units'!B162</f>
        <v>9-38.</v>
      </c>
      <c r="B4618" s="542" t="str">
        <f>IF('SOW Units'!C162="","",'SOW Units'!C162)</f>
        <v>Water, Arsenic, Total (EPA 200.7, EPA 200.8, EPA 6010 or EPA 6020)</v>
      </c>
      <c r="C4618" s="543"/>
      <c r="D4618" s="57" t="str">
        <f>IF('SOW Units'!E162="","",'SOW Units'!E162)</f>
        <v>Per Sample</v>
      </c>
      <c r="E4618" s="82">
        <f>'SOW Units'!R162</f>
        <v>0</v>
      </c>
      <c r="F4618" s="34">
        <f>'SOW Units'!G162</f>
        <v>11.57</v>
      </c>
      <c r="G4618" s="244">
        <f t="shared" si="1045"/>
        <v>0</v>
      </c>
      <c r="H4618" s="85">
        <v>0</v>
      </c>
      <c r="I4618" s="360">
        <f t="shared" si="1046"/>
        <v>0</v>
      </c>
      <c r="J4618" s="89">
        <v>0</v>
      </c>
      <c r="K4618" s="244">
        <f t="shared" si="1044"/>
        <v>0</v>
      </c>
      <c r="L4618" s="93">
        <f t="shared" si="1047"/>
        <v>0</v>
      </c>
      <c r="M4618" s="375">
        <f t="shared" si="1048"/>
        <v>0</v>
      </c>
      <c r="N4618" s="225" t="b">
        <f t="shared" si="1039"/>
        <v>0</v>
      </c>
      <c r="O4618" s="36"/>
      <c r="P4618" s="36"/>
      <c r="Q4618" s="36"/>
      <c r="R4618" s="36"/>
    </row>
    <row r="4619" spans="1:18" s="8" customFormat="1" ht="16.5" hidden="1" customHeight="1" x14ac:dyDescent="0.35">
      <c r="A4619" s="122" t="str">
        <f>'SOW Units'!B163</f>
        <v>9-39.</v>
      </c>
      <c r="B4619" s="542" t="str">
        <f>IF('SOW Units'!C163="","",'SOW Units'!C163)</f>
        <v>Water, Cadmium, Total (EPA 200.7, EPA 200.8, EPA 6010 or EPA 6020)</v>
      </c>
      <c r="C4619" s="543"/>
      <c r="D4619" s="57" t="str">
        <f>IF('SOW Units'!E163="","",'SOW Units'!E163)</f>
        <v>Per Sample</v>
      </c>
      <c r="E4619" s="82">
        <f>'SOW Units'!R163</f>
        <v>0</v>
      </c>
      <c r="F4619" s="34">
        <f>'SOW Units'!G163</f>
        <v>10.5</v>
      </c>
      <c r="G4619" s="244">
        <f t="shared" si="1045"/>
        <v>0</v>
      </c>
      <c r="H4619" s="85">
        <v>0</v>
      </c>
      <c r="I4619" s="360">
        <f t="shared" si="1046"/>
        <v>0</v>
      </c>
      <c r="J4619" s="89">
        <v>0</v>
      </c>
      <c r="K4619" s="244">
        <f t="shared" si="1044"/>
        <v>0</v>
      </c>
      <c r="L4619" s="93">
        <f t="shared" si="1047"/>
        <v>0</v>
      </c>
      <c r="M4619" s="375">
        <f t="shared" si="1048"/>
        <v>0</v>
      </c>
      <c r="N4619" s="225" t="b">
        <f t="shared" si="1039"/>
        <v>0</v>
      </c>
      <c r="O4619" s="36"/>
      <c r="P4619" s="36"/>
      <c r="Q4619" s="36"/>
      <c r="R4619" s="36"/>
    </row>
    <row r="4620" spans="1:18" s="8" customFormat="1" ht="16.5" hidden="1" customHeight="1" x14ac:dyDescent="0.35">
      <c r="A4620" s="122" t="str">
        <f>'SOW Units'!B164</f>
        <v>9-40.</v>
      </c>
      <c r="B4620" s="542" t="str">
        <f>IF('SOW Units'!C164="","",'SOW Units'!C164)</f>
        <v>Water, Chromium, Total (EPA 200.7, EPA 200.8, EPA 6010 or EPA 6020)</v>
      </c>
      <c r="C4620" s="543"/>
      <c r="D4620" s="57" t="str">
        <f>IF('SOW Units'!E164="","",'SOW Units'!E164)</f>
        <v>Per Sample</v>
      </c>
      <c r="E4620" s="82">
        <f>'SOW Units'!R164</f>
        <v>0</v>
      </c>
      <c r="F4620" s="34">
        <f>'SOW Units'!G164</f>
        <v>10.5</v>
      </c>
      <c r="G4620" s="244">
        <f t="shared" si="1045"/>
        <v>0</v>
      </c>
      <c r="H4620" s="85">
        <v>0</v>
      </c>
      <c r="I4620" s="360">
        <f t="shared" si="1046"/>
        <v>0</v>
      </c>
      <c r="J4620" s="89">
        <v>0</v>
      </c>
      <c r="K4620" s="244">
        <f t="shared" si="1044"/>
        <v>0</v>
      </c>
      <c r="L4620" s="93">
        <f t="shared" si="1047"/>
        <v>0</v>
      </c>
      <c r="M4620" s="375">
        <f t="shared" si="1048"/>
        <v>0</v>
      </c>
      <c r="N4620" s="225" t="b">
        <f t="shared" si="1039"/>
        <v>0</v>
      </c>
      <c r="O4620" s="36"/>
      <c r="P4620" s="36"/>
      <c r="Q4620" s="36"/>
      <c r="R4620" s="36"/>
    </row>
    <row r="4621" spans="1:18" s="8" customFormat="1" ht="16.5" hidden="1" customHeight="1" x14ac:dyDescent="0.35">
      <c r="A4621" s="122" t="str">
        <f>'SOW Units'!B165</f>
        <v>9-41.</v>
      </c>
      <c r="B4621" s="542" t="str">
        <f>IF('SOW Units'!C165="","",'SOW Units'!C165)</f>
        <v>Water, Lead, Total (EPA 200.7, EPA 200.8, EPA 6010 or EPA 6020)</v>
      </c>
      <c r="C4621" s="543"/>
      <c r="D4621" s="57" t="str">
        <f>IF('SOW Units'!E165="","",'SOW Units'!E165)</f>
        <v>Per Sample</v>
      </c>
      <c r="E4621" s="82">
        <f>'SOW Units'!R165</f>
        <v>0</v>
      </c>
      <c r="F4621" s="34">
        <f>'SOW Units'!G165</f>
        <v>11.57</v>
      </c>
      <c r="G4621" s="244">
        <f t="shared" si="1045"/>
        <v>0</v>
      </c>
      <c r="H4621" s="85">
        <v>0</v>
      </c>
      <c r="I4621" s="360">
        <f t="shared" si="1046"/>
        <v>0</v>
      </c>
      <c r="J4621" s="89">
        <v>0</v>
      </c>
      <c r="K4621" s="244">
        <f t="shared" si="1044"/>
        <v>0</v>
      </c>
      <c r="L4621" s="93">
        <f t="shared" si="1047"/>
        <v>0</v>
      </c>
      <c r="M4621" s="375">
        <f t="shared" si="1048"/>
        <v>0</v>
      </c>
      <c r="N4621" s="225" t="b">
        <f t="shared" si="1039"/>
        <v>0</v>
      </c>
      <c r="O4621" s="36"/>
      <c r="P4621" s="36"/>
      <c r="Q4621" s="36"/>
      <c r="R4621" s="36"/>
    </row>
    <row r="4622" spans="1:18" s="8" customFormat="1" ht="32.25" hidden="1" customHeight="1" x14ac:dyDescent="0.35">
      <c r="A4622" s="122" t="str">
        <f>'SOW Units'!B166</f>
        <v>9-41.a.</v>
      </c>
      <c r="B4622" s="542" t="str">
        <f>IF('SOW Units'!C166="","",'SOW Units'!C166)</f>
        <v>Water, Dissolved Lead (includes filter appropriate to sample method - EPA 200.7, 200.9, 6010B, or 7380)</v>
      </c>
      <c r="C4622" s="543"/>
      <c r="D4622" s="57" t="str">
        <f>IF('SOW Units'!E166="","",'SOW Units'!E166)</f>
        <v>Per Sample</v>
      </c>
      <c r="E4622" s="82">
        <f>'SOW Units'!R166</f>
        <v>0</v>
      </c>
      <c r="F4622" s="34">
        <f>'SOW Units'!G166</f>
        <v>28.93</v>
      </c>
      <c r="G4622" s="244">
        <f t="shared" si="1045"/>
        <v>0</v>
      </c>
      <c r="H4622" s="85">
        <v>0</v>
      </c>
      <c r="I4622" s="360">
        <f t="shared" si="1046"/>
        <v>0</v>
      </c>
      <c r="J4622" s="89">
        <v>0</v>
      </c>
      <c r="K4622" s="244">
        <f t="shared" si="1044"/>
        <v>0</v>
      </c>
      <c r="L4622" s="93">
        <f t="shared" si="1047"/>
        <v>0</v>
      </c>
      <c r="M4622" s="375">
        <f t="shared" si="1048"/>
        <v>0</v>
      </c>
      <c r="N4622" s="225" t="b">
        <f t="shared" si="1039"/>
        <v>0</v>
      </c>
      <c r="O4622" s="36"/>
      <c r="P4622" s="36"/>
      <c r="Q4622" s="36"/>
      <c r="R4622" s="36"/>
    </row>
    <row r="4623" spans="1:18" s="8" customFormat="1" ht="16.5" hidden="1" customHeight="1" x14ac:dyDescent="0.35">
      <c r="A4623" s="122" t="str">
        <f>'SOW Units'!B167</f>
        <v>9-42.</v>
      </c>
      <c r="B4623" s="542" t="str">
        <f>IF('SOW Units'!C167="","",'SOW Units'!C167)</f>
        <v>Water, Mercury, Total (EPA 245.1, EPA 6020 or EPA 7470)</v>
      </c>
      <c r="C4623" s="543"/>
      <c r="D4623" s="57" t="str">
        <f>IF('SOW Units'!E167="","",'SOW Units'!E167)</f>
        <v>Per Sample</v>
      </c>
      <c r="E4623" s="82">
        <f>'SOW Units'!R167</f>
        <v>0</v>
      </c>
      <c r="F4623" s="34">
        <f>'SOW Units'!G167</f>
        <v>17.850000000000001</v>
      </c>
      <c r="G4623" s="244">
        <f t="shared" si="1045"/>
        <v>0</v>
      </c>
      <c r="H4623" s="85">
        <v>0</v>
      </c>
      <c r="I4623" s="360">
        <f t="shared" si="1046"/>
        <v>0</v>
      </c>
      <c r="J4623" s="89">
        <v>0</v>
      </c>
      <c r="K4623" s="244">
        <f t="shared" si="1044"/>
        <v>0</v>
      </c>
      <c r="L4623" s="93">
        <f t="shared" si="1047"/>
        <v>0</v>
      </c>
      <c r="M4623" s="375">
        <f t="shared" si="1048"/>
        <v>0</v>
      </c>
      <c r="N4623" s="225" t="b">
        <f t="shared" si="1039"/>
        <v>0</v>
      </c>
      <c r="O4623" s="36"/>
      <c r="P4623" s="36"/>
      <c r="Q4623" s="36"/>
      <c r="R4623" s="36"/>
    </row>
    <row r="4624" spans="1:18" s="8" customFormat="1" ht="16.5" hidden="1" customHeight="1" x14ac:dyDescent="0.35">
      <c r="A4624" s="122" t="str">
        <f>'SOW Units'!B168</f>
        <v>9-43.</v>
      </c>
      <c r="B4624" s="542" t="str">
        <f>IF('SOW Units'!C168="","",'SOW Units'!C168)</f>
        <v>Water, Calcium, Total (EPA 200.7, EPA 6010 or EPA 6020)</v>
      </c>
      <c r="C4624" s="543"/>
      <c r="D4624" s="57" t="str">
        <f>IF('SOW Units'!E168="","",'SOW Units'!E168)</f>
        <v>Per Sample</v>
      </c>
      <c r="E4624" s="82">
        <f>'SOW Units'!R168</f>
        <v>0</v>
      </c>
      <c r="F4624" s="34">
        <f>'SOW Units'!G168</f>
        <v>10.5</v>
      </c>
      <c r="G4624" s="244">
        <f t="shared" si="1045"/>
        <v>0</v>
      </c>
      <c r="H4624" s="85">
        <v>0</v>
      </c>
      <c r="I4624" s="360">
        <f t="shared" si="1046"/>
        <v>0</v>
      </c>
      <c r="J4624" s="89">
        <v>0</v>
      </c>
      <c r="K4624" s="244">
        <f t="shared" si="1044"/>
        <v>0</v>
      </c>
      <c r="L4624" s="93">
        <f t="shared" si="1047"/>
        <v>0</v>
      </c>
      <c r="M4624" s="375">
        <f t="shared" si="1048"/>
        <v>0</v>
      </c>
      <c r="N4624" s="225" t="b">
        <f t="shared" si="1039"/>
        <v>0</v>
      </c>
      <c r="O4624" s="36"/>
      <c r="P4624" s="36"/>
      <c r="Q4624" s="36"/>
      <c r="R4624" s="36"/>
    </row>
    <row r="4625" spans="1:18" s="8" customFormat="1" ht="16.5" hidden="1" customHeight="1" x14ac:dyDescent="0.35">
      <c r="A4625" s="122" t="str">
        <f>'SOW Units'!B169</f>
        <v>9-44.</v>
      </c>
      <c r="B4625" s="542" t="str">
        <f>IF('SOW Units'!C169="","",'SOW Units'!C169)</f>
        <v>Water, Iron, Total (EPA 200.7, EPA 6010 or EPA 6020)</v>
      </c>
      <c r="C4625" s="543"/>
      <c r="D4625" s="57" t="str">
        <f>IF('SOW Units'!E169="","",'SOW Units'!E169)</f>
        <v>Per Sample</v>
      </c>
      <c r="E4625" s="82">
        <f>'SOW Units'!R169</f>
        <v>0</v>
      </c>
      <c r="F4625" s="34">
        <f>'SOW Units'!G169</f>
        <v>11.57</v>
      </c>
      <c r="G4625" s="244">
        <f t="shared" si="1045"/>
        <v>0</v>
      </c>
      <c r="H4625" s="85">
        <v>0</v>
      </c>
      <c r="I4625" s="360">
        <f t="shared" si="1046"/>
        <v>0</v>
      </c>
      <c r="J4625" s="89">
        <v>0</v>
      </c>
      <c r="K4625" s="244">
        <f t="shared" si="1044"/>
        <v>0</v>
      </c>
      <c r="L4625" s="93">
        <f t="shared" si="1047"/>
        <v>0</v>
      </c>
      <c r="M4625" s="375">
        <f t="shared" si="1048"/>
        <v>0</v>
      </c>
      <c r="N4625" s="225" t="b">
        <f t="shared" si="1039"/>
        <v>0</v>
      </c>
      <c r="O4625" s="36"/>
      <c r="P4625" s="36"/>
      <c r="Q4625" s="36"/>
      <c r="R4625" s="36"/>
    </row>
    <row r="4626" spans="1:18" s="8" customFormat="1" ht="32.25" hidden="1" customHeight="1" x14ac:dyDescent="0.35">
      <c r="A4626" s="122" t="str">
        <f>'SOW Units'!B170</f>
        <v>9-44.a.</v>
      </c>
      <c r="B4626" s="542" t="str">
        <f>IF('SOW Units'!C170="","",'SOW Units'!C170)</f>
        <v>Water, Dissolved Iron (includes filter appropriate to sample method - EPA 200.7, 200.9, 6010B, or 7380)</v>
      </c>
      <c r="C4626" s="543"/>
      <c r="D4626" s="57" t="str">
        <f>IF('SOW Units'!E170="","",'SOW Units'!E170)</f>
        <v>Per Sample</v>
      </c>
      <c r="E4626" s="82">
        <f>'SOW Units'!R170</f>
        <v>0</v>
      </c>
      <c r="F4626" s="34">
        <f>'SOW Units'!G170</f>
        <v>26.25</v>
      </c>
      <c r="G4626" s="244">
        <f t="shared" si="1045"/>
        <v>0</v>
      </c>
      <c r="H4626" s="85">
        <v>0</v>
      </c>
      <c r="I4626" s="360">
        <f t="shared" si="1046"/>
        <v>0</v>
      </c>
      <c r="J4626" s="89">
        <v>0</v>
      </c>
      <c r="K4626" s="244">
        <f t="shared" si="1044"/>
        <v>0</v>
      </c>
      <c r="L4626" s="93">
        <f t="shared" si="1047"/>
        <v>0</v>
      </c>
      <c r="M4626" s="375">
        <f t="shared" si="1048"/>
        <v>0</v>
      </c>
      <c r="N4626" s="225" t="b">
        <f t="shared" si="1039"/>
        <v>0</v>
      </c>
      <c r="O4626" s="36"/>
      <c r="P4626" s="36"/>
      <c r="Q4626" s="36"/>
      <c r="R4626" s="36"/>
    </row>
    <row r="4627" spans="1:18" s="8" customFormat="1" ht="16.5" hidden="1" customHeight="1" x14ac:dyDescent="0.35">
      <c r="A4627" s="122" t="str">
        <f>'SOW Units'!B171</f>
        <v>9-45.</v>
      </c>
      <c r="B4627" s="542" t="str">
        <f>IF('SOW Units'!C171="","",'SOW Units'!C171)</f>
        <v>Water, Magnesium, Total (EPA 200.7, EPA 6010 or EPA 6020)</v>
      </c>
      <c r="C4627" s="543"/>
      <c r="D4627" s="57" t="str">
        <f>IF('SOW Units'!E171="","",'SOW Units'!E171)</f>
        <v>Per Sample</v>
      </c>
      <c r="E4627" s="82">
        <f>'SOW Units'!R171</f>
        <v>0</v>
      </c>
      <c r="F4627" s="34">
        <f>'SOW Units'!G171</f>
        <v>10.5</v>
      </c>
      <c r="G4627" s="244">
        <f t="shared" si="1045"/>
        <v>0</v>
      </c>
      <c r="H4627" s="85">
        <v>0</v>
      </c>
      <c r="I4627" s="360">
        <f t="shared" si="1046"/>
        <v>0</v>
      </c>
      <c r="J4627" s="89">
        <v>0</v>
      </c>
      <c r="K4627" s="244">
        <f t="shared" si="1044"/>
        <v>0</v>
      </c>
      <c r="L4627" s="93">
        <f t="shared" si="1047"/>
        <v>0</v>
      </c>
      <c r="M4627" s="375">
        <f t="shared" si="1048"/>
        <v>0</v>
      </c>
      <c r="N4627" s="225" t="b">
        <f t="shared" si="1039"/>
        <v>0</v>
      </c>
      <c r="O4627" s="36"/>
      <c r="P4627" s="36"/>
      <c r="Q4627" s="36"/>
      <c r="R4627" s="36"/>
    </row>
    <row r="4628" spans="1:18" s="8" customFormat="1" ht="16.5" hidden="1" customHeight="1" x14ac:dyDescent="0.35">
      <c r="A4628" s="122" t="str">
        <f>'SOW Units'!B172</f>
        <v>9-46.</v>
      </c>
      <c r="B4628" s="542" t="str">
        <f>IF('SOW Units'!C172="","",'SOW Units'!C172)</f>
        <v>Water, Manganese, Total (EPA 200.7, EPA 200.8, EPA 6010 or EPA 6020)</v>
      </c>
      <c r="C4628" s="543"/>
      <c r="D4628" s="57" t="str">
        <f>IF('SOW Units'!E172="","",'SOW Units'!E172)</f>
        <v>Per Sample</v>
      </c>
      <c r="E4628" s="82">
        <f>'SOW Units'!R172</f>
        <v>0</v>
      </c>
      <c r="F4628" s="34">
        <f>'SOW Units'!G172</f>
        <v>10.5</v>
      </c>
      <c r="G4628" s="244">
        <f t="shared" si="1045"/>
        <v>0</v>
      </c>
      <c r="H4628" s="85">
        <v>0</v>
      </c>
      <c r="I4628" s="360">
        <f t="shared" si="1046"/>
        <v>0</v>
      </c>
      <c r="J4628" s="89">
        <v>0</v>
      </c>
      <c r="K4628" s="244">
        <f t="shared" si="1044"/>
        <v>0</v>
      </c>
      <c r="L4628" s="93">
        <f t="shared" si="1047"/>
        <v>0</v>
      </c>
      <c r="M4628" s="375">
        <f t="shared" si="1048"/>
        <v>0</v>
      </c>
      <c r="N4628" s="225" t="b">
        <f t="shared" si="1039"/>
        <v>0</v>
      </c>
      <c r="O4628" s="36"/>
      <c r="P4628" s="36"/>
      <c r="Q4628" s="36"/>
      <c r="R4628" s="36"/>
    </row>
    <row r="4629" spans="1:18" s="9" customFormat="1" ht="16.5" hidden="1" customHeight="1" x14ac:dyDescent="0.35">
      <c r="A4629" s="122" t="str">
        <f>'SOW Units'!B173</f>
        <v>9-47.</v>
      </c>
      <c r="B4629" s="542" t="str">
        <f>IF('SOW Units'!C173="","",'SOW Units'!C173)</f>
        <v>Water, Potassium, Total (EPA 200.7, EPA 6010 or EPA 6020)</v>
      </c>
      <c r="C4629" s="543"/>
      <c r="D4629" s="57" t="str">
        <f>IF('SOW Units'!E173="","",'SOW Units'!E173)</f>
        <v>Per Sample</v>
      </c>
      <c r="E4629" s="82">
        <f>'SOW Units'!R173</f>
        <v>0</v>
      </c>
      <c r="F4629" s="34">
        <f>'SOW Units'!G173</f>
        <v>10.5</v>
      </c>
      <c r="G4629" s="244">
        <f t="shared" si="1045"/>
        <v>0</v>
      </c>
      <c r="H4629" s="85">
        <v>0</v>
      </c>
      <c r="I4629" s="360">
        <f t="shared" si="1046"/>
        <v>0</v>
      </c>
      <c r="J4629" s="89">
        <v>0</v>
      </c>
      <c r="K4629" s="244">
        <f t="shared" si="1044"/>
        <v>0</v>
      </c>
      <c r="L4629" s="93">
        <f t="shared" si="1047"/>
        <v>0</v>
      </c>
      <c r="M4629" s="375">
        <f t="shared" si="1048"/>
        <v>0</v>
      </c>
      <c r="N4629" s="225" t="b">
        <f t="shared" ref="N4629:N4691" si="1049">IF(E4629&gt;0,TRUE,FALSE)</f>
        <v>0</v>
      </c>
      <c r="O4629" s="45"/>
      <c r="P4629" s="45"/>
      <c r="Q4629" s="45"/>
      <c r="R4629" s="45"/>
    </row>
    <row r="4630" spans="1:18" s="8" customFormat="1" ht="16.5" hidden="1" customHeight="1" x14ac:dyDescent="0.35">
      <c r="A4630" s="122" t="str">
        <f>'SOW Units'!B174</f>
        <v>9-48.</v>
      </c>
      <c r="B4630" s="542" t="str">
        <f>IF('SOW Units'!C174="","",'SOW Units'!C174)</f>
        <v>Water, Sodium, Total (EPA 200.7, EPA 6010 or EPA 6020)</v>
      </c>
      <c r="C4630" s="543"/>
      <c r="D4630" s="57" t="str">
        <f>IF('SOW Units'!E174="","",'SOW Units'!E174)</f>
        <v>Per Sample</v>
      </c>
      <c r="E4630" s="82">
        <f>'SOW Units'!R174</f>
        <v>0</v>
      </c>
      <c r="F4630" s="34">
        <f>'SOW Units'!G174</f>
        <v>10.5</v>
      </c>
      <c r="G4630" s="244">
        <f t="shared" si="1045"/>
        <v>0</v>
      </c>
      <c r="H4630" s="85">
        <v>0</v>
      </c>
      <c r="I4630" s="360">
        <f t="shared" si="1046"/>
        <v>0</v>
      </c>
      <c r="J4630" s="89">
        <v>0</v>
      </c>
      <c r="K4630" s="244">
        <f t="shared" si="1044"/>
        <v>0</v>
      </c>
      <c r="L4630" s="93">
        <f t="shared" si="1047"/>
        <v>0</v>
      </c>
      <c r="M4630" s="375">
        <f t="shared" si="1048"/>
        <v>0</v>
      </c>
      <c r="N4630" s="225" t="b">
        <f t="shared" si="1049"/>
        <v>0</v>
      </c>
      <c r="O4630" s="36"/>
      <c r="P4630" s="36"/>
      <c r="Q4630" s="36"/>
      <c r="R4630" s="36"/>
    </row>
    <row r="4631" spans="1:18" s="8" customFormat="1" ht="16.5" hidden="1" customHeight="1" x14ac:dyDescent="0.35">
      <c r="A4631" s="122" t="str">
        <f>'SOW Units'!B175</f>
        <v>9-49.</v>
      </c>
      <c r="B4631" s="542" t="str">
        <f>IF('SOW Units'!C175="","",'SOW Units'!C175)</f>
        <v>Water, Alkalinity [as CaCO3] (EPA 310.2 or SM 2320 B)</v>
      </c>
      <c r="C4631" s="543"/>
      <c r="D4631" s="57" t="str">
        <f>IF('SOW Units'!E175="","",'SOW Units'!E175)</f>
        <v>Per Sample</v>
      </c>
      <c r="E4631" s="82">
        <f>'SOW Units'!R175</f>
        <v>0</v>
      </c>
      <c r="F4631" s="34">
        <f>'SOW Units'!G175</f>
        <v>13.65</v>
      </c>
      <c r="G4631" s="244">
        <f t="shared" si="1045"/>
        <v>0</v>
      </c>
      <c r="H4631" s="85">
        <v>0</v>
      </c>
      <c r="I4631" s="360">
        <f t="shared" si="1046"/>
        <v>0</v>
      </c>
      <c r="J4631" s="89">
        <v>0</v>
      </c>
      <c r="K4631" s="244">
        <f t="shared" si="1044"/>
        <v>0</v>
      </c>
      <c r="L4631" s="93">
        <f t="shared" si="1047"/>
        <v>0</v>
      </c>
      <c r="M4631" s="375">
        <f t="shared" si="1048"/>
        <v>0</v>
      </c>
      <c r="N4631" s="225" t="b">
        <f t="shared" si="1049"/>
        <v>0</v>
      </c>
      <c r="O4631" s="36"/>
      <c r="P4631" s="36"/>
      <c r="Q4631" s="36"/>
      <c r="R4631" s="36"/>
    </row>
    <row r="4632" spans="1:18" s="8" customFormat="1" ht="32.25" hidden="1" customHeight="1" x14ac:dyDescent="0.35">
      <c r="A4632" s="122" t="str">
        <f>'SOW Units'!B176</f>
        <v>9-50.</v>
      </c>
      <c r="B4632" s="542" t="str">
        <f>IF('SOW Units'!C176="","",'SOW Units'!C176)</f>
        <v>Water, Ammonia [as N] (EPA 350.1, SM 4500-NH3 C, SM 4500-NH3 D, SM 4500-NH3 G or SM 4500-NH3 H)</v>
      </c>
      <c r="C4632" s="543"/>
      <c r="D4632" s="57" t="str">
        <f>IF('SOW Units'!E176="","",'SOW Units'!E176)</f>
        <v>Per Sample</v>
      </c>
      <c r="E4632" s="82">
        <f>'SOW Units'!R176</f>
        <v>0</v>
      </c>
      <c r="F4632" s="34">
        <f>'SOW Units'!G176</f>
        <v>15.43</v>
      </c>
      <c r="G4632" s="244">
        <f t="shared" si="1045"/>
        <v>0</v>
      </c>
      <c r="H4632" s="85">
        <v>0</v>
      </c>
      <c r="I4632" s="360">
        <f t="shared" si="1046"/>
        <v>0</v>
      </c>
      <c r="J4632" s="89">
        <v>0</v>
      </c>
      <c r="K4632" s="244">
        <f t="shared" si="1044"/>
        <v>0</v>
      </c>
      <c r="L4632" s="93">
        <f t="shared" si="1047"/>
        <v>0</v>
      </c>
      <c r="M4632" s="375">
        <f t="shared" si="1048"/>
        <v>0</v>
      </c>
      <c r="N4632" s="225" t="b">
        <f t="shared" si="1049"/>
        <v>0</v>
      </c>
      <c r="O4632" s="36"/>
      <c r="P4632" s="36"/>
      <c r="Q4632" s="36"/>
      <c r="R4632" s="36"/>
    </row>
    <row r="4633" spans="1:18" s="8" customFormat="1" ht="32.25" hidden="1" customHeight="1" x14ac:dyDescent="0.35">
      <c r="A4633" s="122" t="str">
        <f>'SOW Units'!B177</f>
        <v>9-51.</v>
      </c>
      <c r="B4633" s="542" t="str">
        <f>IF('SOW Units'!C177="","",'SOW Units'!C177)</f>
        <v>Water, Chloride (EPA 300.0, EPA 9056, EPA 9251, EPA 9053, SM 4500CI B, SM 4500CI C or SM 4500CI E)</v>
      </c>
      <c r="C4633" s="543"/>
      <c r="D4633" s="57" t="str">
        <f>IF('SOW Units'!E177="","",'SOW Units'!E177)</f>
        <v>Per Sample</v>
      </c>
      <c r="E4633" s="82">
        <f>'SOW Units'!R177</f>
        <v>0</v>
      </c>
      <c r="F4633" s="34">
        <f>'SOW Units'!G177</f>
        <v>14.7</v>
      </c>
      <c r="G4633" s="244">
        <f t="shared" si="1045"/>
        <v>0</v>
      </c>
      <c r="H4633" s="85">
        <v>0</v>
      </c>
      <c r="I4633" s="360">
        <f t="shared" si="1046"/>
        <v>0</v>
      </c>
      <c r="J4633" s="89">
        <v>0</v>
      </c>
      <c r="K4633" s="244">
        <f t="shared" si="1044"/>
        <v>0</v>
      </c>
      <c r="L4633" s="93">
        <f t="shared" si="1047"/>
        <v>0</v>
      </c>
      <c r="M4633" s="375">
        <f t="shared" si="1048"/>
        <v>0</v>
      </c>
      <c r="N4633" s="225" t="b">
        <f t="shared" si="1049"/>
        <v>0</v>
      </c>
      <c r="O4633" s="36"/>
      <c r="P4633" s="36"/>
      <c r="Q4633" s="36"/>
      <c r="R4633" s="36"/>
    </row>
    <row r="4634" spans="1:18" s="9" customFormat="1" ht="16.5" hidden="1" customHeight="1" x14ac:dyDescent="0.35">
      <c r="A4634" s="122" t="str">
        <f>'SOW Units'!B178</f>
        <v>9-52.</v>
      </c>
      <c r="B4634" s="542" t="str">
        <f>IF('SOW Units'!C178="","",'SOW Units'!C178)</f>
        <v>Water, Hardness, Total [as CaCO3] (SM 2340 B or SM 2340 C)</v>
      </c>
      <c r="C4634" s="543"/>
      <c r="D4634" s="57" t="str">
        <f>IF('SOW Units'!E178="","",'SOW Units'!E178)</f>
        <v>Per Sample</v>
      </c>
      <c r="E4634" s="82">
        <f>'SOW Units'!R178</f>
        <v>0</v>
      </c>
      <c r="F4634" s="34">
        <f>'SOW Units'!G178</f>
        <v>14.7</v>
      </c>
      <c r="G4634" s="244">
        <f t="shared" si="1045"/>
        <v>0</v>
      </c>
      <c r="H4634" s="85">
        <v>0</v>
      </c>
      <c r="I4634" s="360">
        <f t="shared" si="1046"/>
        <v>0</v>
      </c>
      <c r="J4634" s="89">
        <v>0</v>
      </c>
      <c r="K4634" s="244">
        <f t="shared" si="1044"/>
        <v>0</v>
      </c>
      <c r="L4634" s="93">
        <f t="shared" si="1047"/>
        <v>0</v>
      </c>
      <c r="M4634" s="375">
        <f t="shared" si="1048"/>
        <v>0</v>
      </c>
      <c r="N4634" s="225" t="b">
        <f t="shared" si="1049"/>
        <v>0</v>
      </c>
      <c r="O4634" s="45"/>
      <c r="P4634" s="45"/>
      <c r="Q4634" s="45"/>
      <c r="R4634" s="45"/>
    </row>
    <row r="4635" spans="1:18" s="9" customFormat="1" ht="16.5" hidden="1" customHeight="1" x14ac:dyDescent="0.35">
      <c r="A4635" s="122" t="str">
        <f>'SOW Units'!B179</f>
        <v>9-53.</v>
      </c>
      <c r="B4635" s="542" t="str">
        <f>IF('SOW Units'!C179="","",'SOW Units'!C179)</f>
        <v>Water, Nitrate [as N] (EPA 300.0 or EPA 353.2)</v>
      </c>
      <c r="C4635" s="543"/>
      <c r="D4635" s="57" t="str">
        <f>IF('SOW Units'!E179="","",'SOW Units'!E179)</f>
        <v>Per Sample</v>
      </c>
      <c r="E4635" s="82">
        <f>'SOW Units'!R179</f>
        <v>0</v>
      </c>
      <c r="F4635" s="34">
        <f>'SOW Units'!G179</f>
        <v>15.43</v>
      </c>
      <c r="G4635" s="244">
        <f t="shared" si="1045"/>
        <v>0</v>
      </c>
      <c r="H4635" s="85">
        <v>0</v>
      </c>
      <c r="I4635" s="360">
        <f t="shared" si="1046"/>
        <v>0</v>
      </c>
      <c r="J4635" s="89">
        <v>0</v>
      </c>
      <c r="K4635" s="244">
        <f t="shared" si="1044"/>
        <v>0</v>
      </c>
      <c r="L4635" s="93">
        <f t="shared" si="1047"/>
        <v>0</v>
      </c>
      <c r="M4635" s="375">
        <f t="shared" si="1048"/>
        <v>0</v>
      </c>
      <c r="N4635" s="225" t="b">
        <f t="shared" si="1049"/>
        <v>0</v>
      </c>
      <c r="O4635" s="45"/>
      <c r="P4635" s="45"/>
      <c r="Q4635" s="45"/>
      <c r="R4635" s="45"/>
    </row>
    <row r="4636" spans="1:18" s="9" customFormat="1" ht="16.5" hidden="1" customHeight="1" x14ac:dyDescent="0.35">
      <c r="A4636" s="122" t="str">
        <f>'SOW Units'!B180</f>
        <v>9-54.</v>
      </c>
      <c r="B4636" s="542" t="str">
        <f>IF('SOW Units'!C180="","",'SOW Units'!C180)</f>
        <v>Water, Nitrate-Nitrite [as N] (EPA 300.0, EPA 353.2, SM 4500-NO3 E or SM 4500-NO3 F)</v>
      </c>
      <c r="C4636" s="543"/>
      <c r="D4636" s="57" t="str">
        <f>IF('SOW Units'!E180="","",'SOW Units'!E180)</f>
        <v>Per Sample</v>
      </c>
      <c r="E4636" s="82">
        <f>'SOW Units'!R180</f>
        <v>0</v>
      </c>
      <c r="F4636" s="34">
        <f>'SOW Units'!G180</f>
        <v>16.2</v>
      </c>
      <c r="G4636" s="244">
        <f t="shared" si="1045"/>
        <v>0</v>
      </c>
      <c r="H4636" s="85">
        <v>0</v>
      </c>
      <c r="I4636" s="360">
        <f t="shared" si="1046"/>
        <v>0</v>
      </c>
      <c r="J4636" s="89">
        <v>0</v>
      </c>
      <c r="K4636" s="244">
        <f t="shared" si="1044"/>
        <v>0</v>
      </c>
      <c r="L4636" s="93">
        <f t="shared" si="1047"/>
        <v>0</v>
      </c>
      <c r="M4636" s="375">
        <f t="shared" si="1048"/>
        <v>0</v>
      </c>
      <c r="N4636" s="225" t="b">
        <f t="shared" si="1049"/>
        <v>0</v>
      </c>
      <c r="O4636" s="45"/>
      <c r="P4636" s="45"/>
      <c r="Q4636" s="45"/>
      <c r="R4636" s="45"/>
    </row>
    <row r="4637" spans="1:18" s="9" customFormat="1" ht="16.5" hidden="1" customHeight="1" x14ac:dyDescent="0.35">
      <c r="A4637" s="122" t="str">
        <f>'SOW Units'!B181</f>
        <v>9-55.</v>
      </c>
      <c r="B4637" s="542" t="str">
        <f>IF('SOW Units'!C181="","",'SOW Units'!C181)</f>
        <v>Water, Nitrite [as N] (EPA 300.0, EPA 300.1, SM 4500-NO2 B or SM 4500-NO3 F)</v>
      </c>
      <c r="C4637" s="543"/>
      <c r="D4637" s="57" t="str">
        <f>IF('SOW Units'!E181="","",'SOW Units'!E181)</f>
        <v>Per Sample</v>
      </c>
      <c r="E4637" s="82">
        <f>'SOW Units'!R181</f>
        <v>0</v>
      </c>
      <c r="F4637" s="34">
        <f>'SOW Units'!G181</f>
        <v>14.7</v>
      </c>
      <c r="G4637" s="244">
        <f t="shared" si="1045"/>
        <v>0</v>
      </c>
      <c r="H4637" s="85">
        <v>0</v>
      </c>
      <c r="I4637" s="360">
        <f t="shared" si="1046"/>
        <v>0</v>
      </c>
      <c r="J4637" s="89">
        <v>0</v>
      </c>
      <c r="K4637" s="244">
        <f t="shared" si="1044"/>
        <v>0</v>
      </c>
      <c r="L4637" s="93">
        <f t="shared" si="1047"/>
        <v>0</v>
      </c>
      <c r="M4637" s="375">
        <f t="shared" si="1048"/>
        <v>0</v>
      </c>
      <c r="N4637" s="225" t="b">
        <f t="shared" si="1049"/>
        <v>0</v>
      </c>
      <c r="O4637" s="45"/>
      <c r="P4637" s="45"/>
      <c r="Q4637" s="45"/>
      <c r="R4637" s="45"/>
    </row>
    <row r="4638" spans="1:18" s="8" customFormat="1" ht="16.5" hidden="1" customHeight="1" x14ac:dyDescent="0.35">
      <c r="A4638" s="122" t="str">
        <f>'SOW Units'!B182</f>
        <v>9-56.</v>
      </c>
      <c r="B4638" s="542" t="str">
        <f>IF('SOW Units'!C182="","",'SOW Units'!C182)</f>
        <v>Water, Organic Carbon, Total (SM 5310 B, SM 5310 C or EPA 9060)</v>
      </c>
      <c r="C4638" s="543"/>
      <c r="D4638" s="57" t="str">
        <f>IF('SOW Units'!E182="","",'SOW Units'!E182)</f>
        <v>Per Sample</v>
      </c>
      <c r="E4638" s="82">
        <f>'SOW Units'!R182</f>
        <v>0</v>
      </c>
      <c r="F4638" s="34">
        <f>'SOW Units'!G182</f>
        <v>22.05</v>
      </c>
      <c r="G4638" s="244">
        <f t="shared" si="1045"/>
        <v>0</v>
      </c>
      <c r="H4638" s="85">
        <v>0</v>
      </c>
      <c r="I4638" s="360">
        <f t="shared" si="1046"/>
        <v>0</v>
      </c>
      <c r="J4638" s="89">
        <v>0</v>
      </c>
      <c r="K4638" s="244">
        <f t="shared" si="1044"/>
        <v>0</v>
      </c>
      <c r="L4638" s="93">
        <f t="shared" si="1047"/>
        <v>0</v>
      </c>
      <c r="M4638" s="375">
        <f t="shared" si="1048"/>
        <v>0</v>
      </c>
      <c r="N4638" s="225" t="b">
        <f t="shared" si="1049"/>
        <v>0</v>
      </c>
      <c r="O4638" s="36"/>
      <c r="P4638" s="36"/>
      <c r="Q4638" s="36"/>
      <c r="R4638" s="36"/>
    </row>
    <row r="4639" spans="1:18" s="9" customFormat="1" ht="32.25" hidden="1" customHeight="1" x14ac:dyDescent="0.35">
      <c r="A4639" s="122" t="str">
        <f>'SOW Units'!B183</f>
        <v>9-57.</v>
      </c>
      <c r="B4639" s="542" t="str">
        <f>IF('SOW Units'!C183="","",'SOW Units'!C183)</f>
        <v>Water, Orthophosphate [as P] (EPA 300.0, EPA 300.1, EPA 365.1, EPA 365.3, EPA 9056, SM 4500-PE or SM 4500-PF)</v>
      </c>
      <c r="C4639" s="543"/>
      <c r="D4639" s="57" t="str">
        <f>IF('SOW Units'!E183="","",'SOW Units'!E183)</f>
        <v>Per Sample</v>
      </c>
      <c r="E4639" s="82">
        <f>'SOW Units'!R183</f>
        <v>0</v>
      </c>
      <c r="F4639" s="34">
        <f>'SOW Units'!G183</f>
        <v>15.43</v>
      </c>
      <c r="G4639" s="244">
        <f t="shared" si="1045"/>
        <v>0</v>
      </c>
      <c r="H4639" s="85">
        <v>0</v>
      </c>
      <c r="I4639" s="360">
        <f t="shared" si="1046"/>
        <v>0</v>
      </c>
      <c r="J4639" s="89">
        <v>0</v>
      </c>
      <c r="K4639" s="244">
        <f t="shared" si="1044"/>
        <v>0</v>
      </c>
      <c r="L4639" s="93">
        <f t="shared" si="1047"/>
        <v>0</v>
      </c>
      <c r="M4639" s="375">
        <f t="shared" si="1048"/>
        <v>0</v>
      </c>
      <c r="N4639" s="225" t="b">
        <f t="shared" si="1049"/>
        <v>0</v>
      </c>
      <c r="O4639" s="45"/>
      <c r="P4639" s="45"/>
      <c r="Q4639" s="45"/>
      <c r="R4639" s="45"/>
    </row>
    <row r="4640" spans="1:18" s="9" customFormat="1" ht="16.5" hidden="1" customHeight="1" x14ac:dyDescent="0.35">
      <c r="A4640" s="122" t="str">
        <f>'SOW Units'!B184</f>
        <v>9-58.</v>
      </c>
      <c r="B4640" s="542" t="str">
        <f>IF('SOW Units'!C184="","",'SOW Units'!C184)</f>
        <v>Water, Residue-filterable [Total Dissolved Solids] (SM 2540 C)</v>
      </c>
      <c r="C4640" s="543"/>
      <c r="D4640" s="57" t="str">
        <f>IF('SOW Units'!E184="","",'SOW Units'!E184)</f>
        <v>Per Sample</v>
      </c>
      <c r="E4640" s="82">
        <f>'SOW Units'!R184</f>
        <v>0</v>
      </c>
      <c r="F4640" s="34">
        <f>'SOW Units'!G184</f>
        <v>12.6</v>
      </c>
      <c r="G4640" s="244">
        <f t="shared" si="1045"/>
        <v>0</v>
      </c>
      <c r="H4640" s="85">
        <v>0</v>
      </c>
      <c r="I4640" s="360">
        <f t="shared" si="1046"/>
        <v>0</v>
      </c>
      <c r="J4640" s="89">
        <v>0</v>
      </c>
      <c r="K4640" s="244">
        <f t="shared" si="1044"/>
        <v>0</v>
      </c>
      <c r="L4640" s="93">
        <f t="shared" si="1047"/>
        <v>0</v>
      </c>
      <c r="M4640" s="375">
        <f t="shared" si="1048"/>
        <v>0</v>
      </c>
      <c r="N4640" s="225" t="b">
        <f t="shared" si="1049"/>
        <v>0</v>
      </c>
      <c r="O4640" s="45"/>
      <c r="P4640" s="45"/>
      <c r="Q4640" s="45"/>
      <c r="R4640" s="45"/>
    </row>
    <row r="4641" spans="1:18" s="8" customFormat="1" ht="16.5" hidden="1" customHeight="1" x14ac:dyDescent="0.35">
      <c r="A4641" s="122" t="str">
        <f>'SOW Units'!B185</f>
        <v>9-59.</v>
      </c>
      <c r="B4641" s="542" t="str">
        <f>IF('SOW Units'!C185="","",'SOW Units'!C185)</f>
        <v>Water, Residue-nonfilterable [Total Suspended Solids] (SM 2540 D)</v>
      </c>
      <c r="C4641" s="543"/>
      <c r="D4641" s="57" t="str">
        <f>IF('SOW Units'!E185="","",'SOW Units'!E185)</f>
        <v>Per Sample</v>
      </c>
      <c r="E4641" s="82">
        <f>'SOW Units'!R185</f>
        <v>0</v>
      </c>
      <c r="F4641" s="34">
        <f>'SOW Units'!G185</f>
        <v>12.6</v>
      </c>
      <c r="G4641" s="244">
        <f t="shared" si="1045"/>
        <v>0</v>
      </c>
      <c r="H4641" s="85">
        <v>0</v>
      </c>
      <c r="I4641" s="360">
        <f t="shared" si="1046"/>
        <v>0</v>
      </c>
      <c r="J4641" s="89">
        <v>0</v>
      </c>
      <c r="K4641" s="244">
        <f t="shared" si="1044"/>
        <v>0</v>
      </c>
      <c r="L4641" s="93">
        <f t="shared" si="1047"/>
        <v>0</v>
      </c>
      <c r="M4641" s="375">
        <f t="shared" si="1048"/>
        <v>0</v>
      </c>
      <c r="N4641" s="225" t="b">
        <f t="shared" si="1049"/>
        <v>0</v>
      </c>
      <c r="O4641" s="36"/>
      <c r="P4641" s="36"/>
      <c r="Q4641" s="36"/>
      <c r="R4641" s="36"/>
    </row>
    <row r="4642" spans="1:18" s="9" customFormat="1" ht="32.25" hidden="1" customHeight="1" x14ac:dyDescent="0.35">
      <c r="A4642" s="122" t="str">
        <f>'SOW Units'!B186</f>
        <v>9-60.</v>
      </c>
      <c r="B4642" s="542" t="str">
        <f>IF('SOW Units'!C186="","",'SOW Units'!C186)</f>
        <v>Water, Sulfate (ASTM D516-02, ASTM D516-90, EPA 300.0, EPA 300.1, EPA 375.2, EPA 9038, EPA 9056 or SM 4500-SO4 C)</v>
      </c>
      <c r="C4642" s="543"/>
      <c r="D4642" s="57" t="str">
        <f>IF('SOW Units'!E186="","",'SOW Units'!E186)</f>
        <v>Per Sample</v>
      </c>
      <c r="E4642" s="82">
        <f>'SOW Units'!R186</f>
        <v>0</v>
      </c>
      <c r="F4642" s="34">
        <f>'SOW Units'!G186</f>
        <v>14.7</v>
      </c>
      <c r="G4642" s="244">
        <f t="shared" si="1045"/>
        <v>0</v>
      </c>
      <c r="H4642" s="85">
        <v>0</v>
      </c>
      <c r="I4642" s="360">
        <f t="shared" si="1046"/>
        <v>0</v>
      </c>
      <c r="J4642" s="89">
        <v>0</v>
      </c>
      <c r="K4642" s="244">
        <f t="shared" si="1044"/>
        <v>0</v>
      </c>
      <c r="L4642" s="93">
        <f t="shared" si="1047"/>
        <v>0</v>
      </c>
      <c r="M4642" s="375">
        <f t="shared" si="1048"/>
        <v>0</v>
      </c>
      <c r="N4642" s="225" t="b">
        <f t="shared" si="1049"/>
        <v>0</v>
      </c>
      <c r="O4642" s="45"/>
      <c r="P4642" s="45"/>
      <c r="Q4642" s="45"/>
      <c r="R4642" s="45"/>
    </row>
    <row r="4643" spans="1:18" s="8" customFormat="1" ht="16.5" hidden="1" customHeight="1" x14ac:dyDescent="0.35">
      <c r="A4643" s="122" t="str">
        <f>'SOW Units'!B187</f>
        <v>9-61.</v>
      </c>
      <c r="B4643" s="542" t="str">
        <f>IF('SOW Units'!C187="","",'SOW Units'!C187)</f>
        <v>Water, Heterotrophic Plate Count (SM 9215 B)</v>
      </c>
      <c r="C4643" s="543"/>
      <c r="D4643" s="57" t="str">
        <f>IF('SOW Units'!E187="","",'SOW Units'!E187)</f>
        <v>Per Sample</v>
      </c>
      <c r="E4643" s="82">
        <f>'SOW Units'!R187</f>
        <v>0</v>
      </c>
      <c r="F4643" s="34">
        <f>'SOW Units'!G187</f>
        <v>36.380000000000003</v>
      </c>
      <c r="G4643" s="244">
        <f t="shared" si="1045"/>
        <v>0</v>
      </c>
      <c r="H4643" s="85">
        <v>0</v>
      </c>
      <c r="I4643" s="360">
        <f t="shared" si="1046"/>
        <v>0</v>
      </c>
      <c r="J4643" s="89">
        <v>0</v>
      </c>
      <c r="K4643" s="244">
        <f t="shared" si="1044"/>
        <v>0</v>
      </c>
      <c r="L4643" s="93">
        <f t="shared" si="1047"/>
        <v>0</v>
      </c>
      <c r="M4643" s="375">
        <f t="shared" si="1048"/>
        <v>0</v>
      </c>
      <c r="N4643" s="225" t="b">
        <f t="shared" si="1049"/>
        <v>0</v>
      </c>
      <c r="O4643" s="36"/>
      <c r="P4643" s="36"/>
      <c r="Q4643" s="36"/>
      <c r="R4643" s="36"/>
    </row>
    <row r="4644" spans="1:18" s="8" customFormat="1" ht="32.25" hidden="1" customHeight="1" x14ac:dyDescent="0.35">
      <c r="A4644" s="122" t="str">
        <f>'SOW Units'!B188</f>
        <v>9-62.</v>
      </c>
      <c r="B4644" s="542" t="str">
        <f>IF('SOW Units'!C188="","",'SOW Units'!C188)</f>
        <v>Water, Acute Bioassay-96 Hour, Freshwater, Vertebrate/Invertebrate [Vertebrate: Pimephales promelas or Cyprinella leedsi/Invertebrate: Ceriodaphnia dubia] (EPA 2000.0/2002.0)</v>
      </c>
      <c r="C4644" s="543"/>
      <c r="D4644" s="57" t="str">
        <f>IF('SOW Units'!E188="","",'SOW Units'!E188)</f>
        <v>Per Sample</v>
      </c>
      <c r="E4644" s="82">
        <f>'SOW Units'!R188</f>
        <v>0</v>
      </c>
      <c r="F4644" s="34">
        <f>'SOW Units'!G188</f>
        <v>826.87</v>
      </c>
      <c r="G4644" s="244">
        <f t="shared" si="1045"/>
        <v>0</v>
      </c>
      <c r="H4644" s="85">
        <v>0</v>
      </c>
      <c r="I4644" s="360">
        <f t="shared" si="1046"/>
        <v>0</v>
      </c>
      <c r="J4644" s="89">
        <v>0</v>
      </c>
      <c r="K4644" s="244">
        <f t="shared" si="1044"/>
        <v>0</v>
      </c>
      <c r="L4644" s="93">
        <f t="shared" si="1047"/>
        <v>0</v>
      </c>
      <c r="M4644" s="375">
        <f t="shared" si="1048"/>
        <v>0</v>
      </c>
      <c r="N4644" s="225" t="b">
        <f t="shared" si="1049"/>
        <v>0</v>
      </c>
      <c r="O4644" s="36"/>
      <c r="P4644" s="36"/>
      <c r="Q4644" s="36"/>
      <c r="R4644" s="36"/>
    </row>
    <row r="4645" spans="1:18" s="8" customFormat="1" ht="32.25" hidden="1" customHeight="1" x14ac:dyDescent="0.35">
      <c r="A4645" s="122" t="str">
        <f>'SOW Units'!B189</f>
        <v>9-63.</v>
      </c>
      <c r="B4645" s="542" t="str">
        <f>IF('SOW Units'!C189="","",'SOW Units'!C189)</f>
        <v>Water, Acute Bioassay-96 Hour, Estuarine + Marine, Vertebrate/Invertebrate [Vertebrate: Menidia beryllina, Meridia menidia or Menida peninsulae/Invertebrate: Mysidopsis bahia] (EPA 2006.0/2007.0)</v>
      </c>
      <c r="C4645" s="543"/>
      <c r="D4645" s="57" t="str">
        <f>IF('SOW Units'!E189="","",'SOW Units'!E189)</f>
        <v>Per Sample</v>
      </c>
      <c r="E4645" s="82">
        <f>'SOW Units'!R189</f>
        <v>0</v>
      </c>
      <c r="F4645" s="34">
        <f>'SOW Units'!G189</f>
        <v>826.87</v>
      </c>
      <c r="G4645" s="244">
        <f t="shared" si="1045"/>
        <v>0</v>
      </c>
      <c r="H4645" s="85">
        <v>0</v>
      </c>
      <c r="I4645" s="360">
        <f t="shared" si="1046"/>
        <v>0</v>
      </c>
      <c r="J4645" s="89">
        <v>0</v>
      </c>
      <c r="K4645" s="244">
        <f t="shared" si="1044"/>
        <v>0</v>
      </c>
      <c r="L4645" s="93">
        <f t="shared" si="1047"/>
        <v>0</v>
      </c>
      <c r="M4645" s="375">
        <f t="shared" si="1048"/>
        <v>0</v>
      </c>
      <c r="N4645" s="225" t="b">
        <f t="shared" si="1049"/>
        <v>0</v>
      </c>
      <c r="O4645" s="36"/>
      <c r="P4645" s="36"/>
      <c r="Q4645" s="36"/>
      <c r="R4645" s="36"/>
    </row>
    <row r="4646" spans="1:18" s="8" customFormat="1" ht="32.25" hidden="1" customHeight="1" x14ac:dyDescent="0.35">
      <c r="A4646" s="122" t="str">
        <f>'SOW Units'!B190</f>
        <v>9-64.</v>
      </c>
      <c r="B4646" s="542" t="str">
        <f>IF('SOW Units'!C190="","",'SOW Units'!C190)</f>
        <v>Water, GC/MS Full Scan, Alkanes, Isoalkanes, Cycloalkanes, Aromatics, Bicyclane, Sterane, and Terpane Biomarkers (ASTM D5739 High Resolution GC/MS)</v>
      </c>
      <c r="C4646" s="543"/>
      <c r="D4646" s="57" t="str">
        <f>IF('SOW Units'!E190="","",'SOW Units'!E190)</f>
        <v>Per Sample</v>
      </c>
      <c r="E4646" s="82">
        <f>'SOW Units'!R190</f>
        <v>0</v>
      </c>
      <c r="F4646" s="34">
        <f>'SOW Units'!G190</f>
        <v>315</v>
      </c>
      <c r="G4646" s="244">
        <f t="shared" si="1045"/>
        <v>0</v>
      </c>
      <c r="H4646" s="85">
        <v>0</v>
      </c>
      <c r="I4646" s="360">
        <f t="shared" si="1046"/>
        <v>0</v>
      </c>
      <c r="J4646" s="89">
        <v>0</v>
      </c>
      <c r="K4646" s="244">
        <f t="shared" si="1044"/>
        <v>0</v>
      </c>
      <c r="L4646" s="93">
        <f t="shared" si="1047"/>
        <v>0</v>
      </c>
      <c r="M4646" s="375">
        <f t="shared" si="1048"/>
        <v>0</v>
      </c>
      <c r="N4646" s="225" t="b">
        <f t="shared" si="1049"/>
        <v>0</v>
      </c>
      <c r="O4646" s="36"/>
      <c r="P4646" s="36"/>
      <c r="Q4646" s="36"/>
      <c r="R4646" s="36"/>
    </row>
    <row r="4647" spans="1:18" s="8" customFormat="1" ht="32.25" hidden="1" customHeight="1" x14ac:dyDescent="0.35">
      <c r="A4647" s="122" t="str">
        <f>'SOW Units'!B191</f>
        <v>9-65.</v>
      </c>
      <c r="B4647" s="542" t="str">
        <f>IF('SOW Units'!C191="","",'SOW Units'!C191)</f>
        <v>Water, Gasoline Hydrocarbon Composition, Gasoline PIANO [paraffins, isoparaffins, aromatics, naphthenes and olefins] (EPA 8260Mod, High Resolution GC/MS)</v>
      </c>
      <c r="C4647" s="543"/>
      <c r="D4647" s="57" t="str">
        <f>IF('SOW Units'!E191="","",'SOW Units'!E191)</f>
        <v>Per Sample</v>
      </c>
      <c r="E4647" s="82">
        <f>'SOW Units'!R191</f>
        <v>0</v>
      </c>
      <c r="F4647" s="34">
        <f>'SOW Units'!G191</f>
        <v>330.75</v>
      </c>
      <c r="G4647" s="244">
        <f t="shared" si="1045"/>
        <v>0</v>
      </c>
      <c r="H4647" s="85">
        <v>0</v>
      </c>
      <c r="I4647" s="360">
        <f t="shared" si="1046"/>
        <v>0</v>
      </c>
      <c r="J4647" s="89">
        <v>0</v>
      </c>
      <c r="K4647" s="244">
        <f t="shared" si="1044"/>
        <v>0</v>
      </c>
      <c r="L4647" s="93">
        <f t="shared" si="1047"/>
        <v>0</v>
      </c>
      <c r="M4647" s="375">
        <f t="shared" si="1048"/>
        <v>0</v>
      </c>
      <c r="N4647" s="225" t="b">
        <f t="shared" si="1049"/>
        <v>0</v>
      </c>
      <c r="O4647" s="36"/>
      <c r="P4647" s="36"/>
      <c r="Q4647" s="36"/>
      <c r="R4647" s="36"/>
    </row>
    <row r="4648" spans="1:18" s="8" customFormat="1" ht="32.25" hidden="1" customHeight="1" x14ac:dyDescent="0.35">
      <c r="A4648" s="122" t="str">
        <f>'SOW Units'!B192</f>
        <v>9-66.</v>
      </c>
      <c r="B4648" s="542" t="str">
        <f>IF('SOW Units'!C192="","",'SOW Units'!C192)</f>
        <v>Water, 5 Fuel Oxygenates, MTBE, DIPE, TAME, ETBE and TBA (EPA 8260Mod, High Resolution GC/MS)</v>
      </c>
      <c r="C4648" s="543"/>
      <c r="D4648" s="57" t="str">
        <f>IF('SOW Units'!E192="","",'SOW Units'!E192)</f>
        <v>Per Sample</v>
      </c>
      <c r="E4648" s="82">
        <f>'SOW Units'!R192</f>
        <v>0</v>
      </c>
      <c r="F4648" s="34">
        <f>'SOW Units'!G192</f>
        <v>49.61</v>
      </c>
      <c r="G4648" s="244">
        <f t="shared" si="1045"/>
        <v>0</v>
      </c>
      <c r="H4648" s="85">
        <v>0</v>
      </c>
      <c r="I4648" s="360">
        <f t="shared" si="1046"/>
        <v>0</v>
      </c>
      <c r="J4648" s="89">
        <v>0</v>
      </c>
      <c r="K4648" s="244">
        <f t="shared" si="1044"/>
        <v>0</v>
      </c>
      <c r="L4648" s="93">
        <f t="shared" si="1047"/>
        <v>0</v>
      </c>
      <c r="M4648" s="375">
        <f t="shared" si="1048"/>
        <v>0</v>
      </c>
      <c r="N4648" s="225" t="b">
        <f t="shared" si="1049"/>
        <v>0</v>
      </c>
      <c r="O4648" s="36"/>
      <c r="P4648" s="36"/>
      <c r="Q4648" s="36"/>
      <c r="R4648" s="36"/>
    </row>
    <row r="4649" spans="1:18" s="8" customFormat="1" ht="16.5" hidden="1" customHeight="1" x14ac:dyDescent="0.35">
      <c r="A4649" s="122" t="str">
        <f>'SOW Units'!B193</f>
        <v>9-67.</v>
      </c>
      <c r="B4649" s="542" t="str">
        <f>IF('SOW Units'!C193="","",'SOW Units'!C193)</f>
        <v>Water, C10-C40 Alkane Fingerprint, N-Alkanes and Isoalkanes (ASTM D3328 GC/MS)</v>
      </c>
      <c r="C4649" s="543"/>
      <c r="D4649" s="57" t="str">
        <f>IF('SOW Units'!E193="","",'SOW Units'!E193)</f>
        <v>Per Sample</v>
      </c>
      <c r="E4649" s="82">
        <f>'SOW Units'!R193</f>
        <v>0</v>
      </c>
      <c r="F4649" s="34">
        <f>'SOW Units'!G193</f>
        <v>231.52</v>
      </c>
      <c r="G4649" s="244">
        <f t="shared" si="1045"/>
        <v>0</v>
      </c>
      <c r="H4649" s="85">
        <v>0</v>
      </c>
      <c r="I4649" s="360">
        <f t="shared" si="1046"/>
        <v>0</v>
      </c>
      <c r="J4649" s="89">
        <v>0</v>
      </c>
      <c r="K4649" s="244">
        <f t="shared" si="1044"/>
        <v>0</v>
      </c>
      <c r="L4649" s="93">
        <f t="shared" si="1047"/>
        <v>0</v>
      </c>
      <c r="M4649" s="375">
        <f t="shared" si="1048"/>
        <v>0</v>
      </c>
      <c r="N4649" s="225" t="b">
        <f t="shared" si="1049"/>
        <v>0</v>
      </c>
      <c r="O4649" s="36"/>
      <c r="P4649" s="36"/>
      <c r="Q4649" s="36"/>
      <c r="R4649" s="36"/>
    </row>
    <row r="4650" spans="1:18" s="8" customFormat="1" ht="16.5" hidden="1" customHeight="1" x14ac:dyDescent="0.35">
      <c r="A4650" s="122" t="str">
        <f>'SOW Units'!B194</f>
        <v>9-78.</v>
      </c>
      <c r="B4650" s="542" t="str">
        <f>IF('SOW Units'!C194="","",'SOW Units'!C194)</f>
        <v>Water, BTEX/MTBE + Naphthalene (EPA 8260)</v>
      </c>
      <c r="C4650" s="543"/>
      <c r="D4650" s="57" t="str">
        <f>IF('SOW Units'!E194="","",'SOW Units'!E194)</f>
        <v>Per Sample</v>
      </c>
      <c r="E4650" s="82">
        <f>'SOW Units'!R194</f>
        <v>0</v>
      </c>
      <c r="F4650" s="34">
        <f>'SOW Units'!G194</f>
        <v>59.53</v>
      </c>
      <c r="G4650" s="244">
        <f t="shared" si="1045"/>
        <v>0</v>
      </c>
      <c r="H4650" s="85">
        <v>0</v>
      </c>
      <c r="I4650" s="360">
        <f t="shared" si="1046"/>
        <v>0</v>
      </c>
      <c r="J4650" s="89">
        <v>0</v>
      </c>
      <c r="K4650" s="244">
        <f t="shared" si="1044"/>
        <v>0</v>
      </c>
      <c r="L4650" s="93">
        <f t="shared" si="1047"/>
        <v>0</v>
      </c>
      <c r="M4650" s="375">
        <f t="shared" si="1048"/>
        <v>0</v>
      </c>
      <c r="N4650" s="225" t="b">
        <f t="shared" si="1049"/>
        <v>0</v>
      </c>
      <c r="O4650" s="36"/>
      <c r="P4650" s="36"/>
      <c r="Q4650" s="36"/>
      <c r="R4650" s="36"/>
    </row>
    <row r="4651" spans="1:18" s="8" customFormat="1" ht="16.5" hidden="1" customHeight="1" x14ac:dyDescent="0.35">
      <c r="A4651" s="122" t="str">
        <f>'SOW Units'!B195</f>
        <v>9-79.</v>
      </c>
      <c r="B4651" s="542" t="str">
        <f>IF('SOW Units'!C195="","",'SOW Units'!C195)</f>
        <v>Water, EDC [1,2-dichloroethane] (EPA Method 8021 or 8260)</v>
      </c>
      <c r="C4651" s="543"/>
      <c r="D4651" s="57" t="str">
        <f>IF('SOW Units'!E195="","",'SOW Units'!E195)</f>
        <v>Per Sample</v>
      </c>
      <c r="E4651" s="82">
        <f>'SOW Units'!R195</f>
        <v>0</v>
      </c>
      <c r="F4651" s="34">
        <f>'SOW Units'!G195</f>
        <v>54</v>
      </c>
      <c r="G4651" s="244">
        <f t="shared" si="1045"/>
        <v>0</v>
      </c>
      <c r="H4651" s="85">
        <v>0</v>
      </c>
      <c r="I4651" s="360">
        <f t="shared" si="1046"/>
        <v>0</v>
      </c>
      <c r="J4651" s="89">
        <v>0</v>
      </c>
      <c r="K4651" s="244">
        <f t="shared" si="1044"/>
        <v>0</v>
      </c>
      <c r="L4651" s="93">
        <f t="shared" si="1047"/>
        <v>0</v>
      </c>
      <c r="M4651" s="375">
        <f t="shared" si="1048"/>
        <v>0</v>
      </c>
      <c r="N4651" s="225" t="b">
        <f t="shared" si="1049"/>
        <v>0</v>
      </c>
      <c r="O4651" s="36"/>
      <c r="P4651" s="36"/>
      <c r="Q4651" s="36"/>
      <c r="R4651" s="36"/>
    </row>
    <row r="4652" spans="1:18" s="8" customFormat="1" ht="16.5" hidden="1" customHeight="1" x14ac:dyDescent="0.35">
      <c r="A4652" s="122" t="str">
        <f>'SOW Units'!B196</f>
        <v>9-80.</v>
      </c>
      <c r="B4652" s="542" t="str">
        <f>IF('SOW Units'!C196="","",'SOW Units'!C196)</f>
        <v>Water, Methane (EPA SOP RSK-175)</v>
      </c>
      <c r="C4652" s="543"/>
      <c r="D4652" s="57" t="str">
        <f>IF('SOW Units'!E196="","",'SOW Units'!E196)</f>
        <v>Per Sample</v>
      </c>
      <c r="E4652" s="82">
        <f>'SOW Units'!R196</f>
        <v>0</v>
      </c>
      <c r="F4652" s="34">
        <f>'SOW Units'!G196</f>
        <v>59.53</v>
      </c>
      <c r="G4652" s="244">
        <f t="shared" si="1045"/>
        <v>0</v>
      </c>
      <c r="H4652" s="85">
        <v>0</v>
      </c>
      <c r="I4652" s="360">
        <f t="shared" si="1046"/>
        <v>0</v>
      </c>
      <c r="J4652" s="89">
        <v>0</v>
      </c>
      <c r="K4652" s="244">
        <f t="shared" si="1044"/>
        <v>0</v>
      </c>
      <c r="L4652" s="93">
        <f t="shared" si="1047"/>
        <v>0</v>
      </c>
      <c r="M4652" s="375">
        <f t="shared" si="1048"/>
        <v>0</v>
      </c>
      <c r="N4652" s="225" t="b">
        <f t="shared" si="1049"/>
        <v>0</v>
      </c>
      <c r="O4652" s="36"/>
      <c r="P4652" s="36"/>
      <c r="Q4652" s="36"/>
      <c r="R4652" s="36"/>
    </row>
    <row r="4653" spans="1:18" s="8" customFormat="1" ht="17.25" hidden="1" customHeight="1" x14ac:dyDescent="0.35">
      <c r="A4653" s="253" t="str">
        <f>'SOW Units'!B197</f>
        <v>9.C.</v>
      </c>
      <c r="B4653" s="560" t="str">
        <f>IF('SOW Units'!C197="","",'SOW Units'!C197)</f>
        <v>AIR ANALYSIS</v>
      </c>
      <c r="C4653" s="561"/>
      <c r="D4653" s="206" t="str">
        <f>IF('SOW Units'!E197="","",'SOW Units'!E197)</f>
        <v/>
      </c>
      <c r="E4653" s="207"/>
      <c r="F4653" s="194"/>
      <c r="G4653" s="243"/>
      <c r="H4653" s="208"/>
      <c r="I4653" s="359"/>
      <c r="J4653" s="196"/>
      <c r="K4653" s="243"/>
      <c r="L4653" s="209"/>
      <c r="M4653" s="374"/>
      <c r="N4653" s="225" t="b">
        <f t="shared" si="1049"/>
        <v>0</v>
      </c>
      <c r="O4653" s="36"/>
      <c r="P4653" s="36"/>
      <c r="Q4653" s="36"/>
      <c r="R4653" s="36"/>
    </row>
    <row r="4654" spans="1:18" s="8" customFormat="1" ht="16.5" hidden="1" customHeight="1" x14ac:dyDescent="0.35">
      <c r="A4654" s="122" t="str">
        <f>'SOW Units'!B198</f>
        <v>9-68.</v>
      </c>
      <c r="B4654" s="542" t="str">
        <f>IF('SOW Units'!C198="","",'SOW Units'!C198)</f>
        <v>Air, Total Petroleum Hydrocarbons (EPA Method 18 or TO-3)</v>
      </c>
      <c r="C4654" s="543"/>
      <c r="D4654" s="57" t="str">
        <f>IF('SOW Units'!E198="","",'SOW Units'!E198)</f>
        <v>Per Sample</v>
      </c>
      <c r="E4654" s="82">
        <f>'SOW Units'!R198</f>
        <v>0</v>
      </c>
      <c r="F4654" s="34">
        <f>'SOW Units'!G198</f>
        <v>84.89</v>
      </c>
      <c r="G4654" s="244">
        <f t="shared" ref="G4654:G4657" si="1050">$F4654*E4654</f>
        <v>0</v>
      </c>
      <c r="H4654" s="85">
        <v>0</v>
      </c>
      <c r="I4654" s="360">
        <f t="shared" ref="I4654:I4657" si="1051">H4654*F4654</f>
        <v>0</v>
      </c>
      <c r="J4654" s="89">
        <v>0</v>
      </c>
      <c r="K4654" s="244">
        <f t="shared" si="1044"/>
        <v>0</v>
      </c>
      <c r="L4654" s="93">
        <f t="shared" ref="L4654:L4657" si="1052">E4654-H4654-J4654</f>
        <v>0</v>
      </c>
      <c r="M4654" s="375">
        <f t="shared" ref="M4654:M4657" si="1053">G4654-I4654-K4654</f>
        <v>0</v>
      </c>
      <c r="N4654" s="225" t="b">
        <f t="shared" si="1049"/>
        <v>0</v>
      </c>
      <c r="O4654" s="36"/>
      <c r="P4654" s="36"/>
      <c r="Q4654" s="36"/>
      <c r="R4654" s="36"/>
    </row>
    <row r="4655" spans="1:18" s="8" customFormat="1" ht="16.5" hidden="1" customHeight="1" x14ac:dyDescent="0.35">
      <c r="A4655" s="122" t="str">
        <f>'SOW Units'!B199</f>
        <v>9-69.</v>
      </c>
      <c r="B4655" s="542" t="str">
        <f>IF('SOW Units'!C199="","",'SOW Units'!C199)</f>
        <v>Air, Volatile Organic Aromatics (EPA Method TO-15)</v>
      </c>
      <c r="C4655" s="543"/>
      <c r="D4655" s="57" t="str">
        <f>IF('SOW Units'!E199="","",'SOW Units'!E199)</f>
        <v>Per Sample</v>
      </c>
      <c r="E4655" s="82">
        <f>'SOW Units'!R199</f>
        <v>0</v>
      </c>
      <c r="F4655" s="34">
        <f>'SOW Units'!G199</f>
        <v>176.4</v>
      </c>
      <c r="G4655" s="244">
        <f t="shared" si="1050"/>
        <v>0</v>
      </c>
      <c r="H4655" s="85">
        <v>0</v>
      </c>
      <c r="I4655" s="360">
        <f t="shared" si="1051"/>
        <v>0</v>
      </c>
      <c r="J4655" s="89">
        <v>0</v>
      </c>
      <c r="K4655" s="244">
        <f t="shared" si="1044"/>
        <v>0</v>
      </c>
      <c r="L4655" s="93">
        <f t="shared" si="1052"/>
        <v>0</v>
      </c>
      <c r="M4655" s="375">
        <f t="shared" si="1053"/>
        <v>0</v>
      </c>
      <c r="N4655" s="225" t="b">
        <f t="shared" si="1049"/>
        <v>0</v>
      </c>
      <c r="O4655" s="36"/>
      <c r="P4655" s="36"/>
      <c r="Q4655" s="36"/>
      <c r="R4655" s="36"/>
    </row>
    <row r="4656" spans="1:18" s="8" customFormat="1" ht="16.5" hidden="1" customHeight="1" x14ac:dyDescent="0.35">
      <c r="A4656" s="122" t="str">
        <f>'SOW Units'!B200</f>
        <v>9-70.</v>
      </c>
      <c r="B4656" s="542" t="str">
        <f>IF('SOW Units'!C200="","",'SOW Units'!C200)</f>
        <v>Air, Polycyclic Aromatic Hydrocarbons (EPA Method TO-13)</v>
      </c>
      <c r="C4656" s="543"/>
      <c r="D4656" s="57" t="str">
        <f>IF('SOW Units'!E200="","",'SOW Units'!E200)</f>
        <v>Per Sample</v>
      </c>
      <c r="E4656" s="82">
        <f>'SOW Units'!R200</f>
        <v>0</v>
      </c>
      <c r="F4656" s="34">
        <f>'SOW Units'!G200</f>
        <v>170.88</v>
      </c>
      <c r="G4656" s="244">
        <f t="shared" si="1050"/>
        <v>0</v>
      </c>
      <c r="H4656" s="85">
        <v>0</v>
      </c>
      <c r="I4656" s="360">
        <f t="shared" si="1051"/>
        <v>0</v>
      </c>
      <c r="J4656" s="89">
        <v>0</v>
      </c>
      <c r="K4656" s="244">
        <f t="shared" si="1044"/>
        <v>0</v>
      </c>
      <c r="L4656" s="93">
        <f t="shared" si="1052"/>
        <v>0</v>
      </c>
      <c r="M4656" s="375">
        <f t="shared" si="1053"/>
        <v>0</v>
      </c>
      <c r="N4656" s="225" t="b">
        <f t="shared" si="1049"/>
        <v>0</v>
      </c>
      <c r="O4656" s="36"/>
      <c r="P4656" s="36"/>
      <c r="Q4656" s="36"/>
      <c r="R4656" s="36"/>
    </row>
    <row r="4657" spans="1:18" s="8" customFormat="1" ht="16.5" hidden="1" customHeight="1" x14ac:dyDescent="0.35">
      <c r="A4657" s="122" t="str">
        <f>'SOW Units'!B201</f>
        <v>9-71.</v>
      </c>
      <c r="B4657" s="542" t="str">
        <f>IF('SOW Units'!C201="","",'SOW Units'!C201)</f>
        <v>Air, Volatile Organic Compounds (EPA Method TO-17)</v>
      </c>
      <c r="C4657" s="543"/>
      <c r="D4657" s="57" t="str">
        <f>IF('SOW Units'!E201="","",'SOW Units'!E201)</f>
        <v>Per Sample</v>
      </c>
      <c r="E4657" s="82">
        <f>'SOW Units'!R201</f>
        <v>0</v>
      </c>
      <c r="F4657" s="34">
        <f>'SOW Units'!G201</f>
        <v>286.64999999999998</v>
      </c>
      <c r="G4657" s="244">
        <f t="shared" si="1050"/>
        <v>0</v>
      </c>
      <c r="H4657" s="85">
        <v>0</v>
      </c>
      <c r="I4657" s="360">
        <f t="shared" si="1051"/>
        <v>0</v>
      </c>
      <c r="J4657" s="89">
        <v>0</v>
      </c>
      <c r="K4657" s="244">
        <f t="shared" si="1044"/>
        <v>0</v>
      </c>
      <c r="L4657" s="93">
        <f t="shared" si="1052"/>
        <v>0</v>
      </c>
      <c r="M4657" s="375">
        <f t="shared" si="1053"/>
        <v>0</v>
      </c>
      <c r="N4657" s="225" t="b">
        <f t="shared" si="1049"/>
        <v>0</v>
      </c>
      <c r="O4657" s="36"/>
      <c r="P4657" s="36"/>
      <c r="Q4657" s="36"/>
      <c r="R4657" s="36"/>
    </row>
    <row r="4658" spans="1:18" s="8" customFormat="1" ht="17.25" hidden="1" customHeight="1" x14ac:dyDescent="0.35">
      <c r="A4658" s="253" t="str">
        <f>'SOW Units'!B202</f>
        <v>9.D.</v>
      </c>
      <c r="B4658" s="560" t="str">
        <f>IF('SOW Units'!C202="","",'SOW Units'!C202)</f>
        <v>PRODUCT ANALYSIS</v>
      </c>
      <c r="C4658" s="561"/>
      <c r="D4658" s="206" t="str">
        <f>IF('SOW Units'!E202="","",'SOW Units'!E202)</f>
        <v/>
      </c>
      <c r="E4658" s="207"/>
      <c r="F4658" s="194"/>
      <c r="G4658" s="243"/>
      <c r="H4658" s="208"/>
      <c r="I4658" s="359"/>
      <c r="J4658" s="196"/>
      <c r="K4658" s="243"/>
      <c r="L4658" s="209"/>
      <c r="M4658" s="374"/>
      <c r="N4658" s="225" t="b">
        <f t="shared" si="1049"/>
        <v>0</v>
      </c>
      <c r="O4658" s="36"/>
      <c r="P4658" s="36"/>
      <c r="Q4658" s="36"/>
      <c r="R4658" s="36"/>
    </row>
    <row r="4659" spans="1:18" s="8" customFormat="1" ht="32.25" hidden="1" customHeight="1" x14ac:dyDescent="0.35">
      <c r="A4659" s="122" t="str">
        <f>'SOW Units'!B203</f>
        <v>9-72.</v>
      </c>
      <c r="B4659" s="542" t="str">
        <f>IF('SOW Units'!C203="","",'SOW Units'!C203)</f>
        <v>Product, C3-C44 Hydrocarbon Fingerprint, Gasoline PIANO [paraffins, isoparaffins, aromatics, naphthenes and olefins], alkanes and isoalkanes (ASTM D3328 High Resolution GC/FID)</v>
      </c>
      <c r="C4659" s="543"/>
      <c r="D4659" s="57" t="str">
        <f>IF('SOW Units'!E203="","",'SOW Units'!E203)</f>
        <v>Per Sample</v>
      </c>
      <c r="E4659" s="82">
        <f>'SOW Units'!R203</f>
        <v>0</v>
      </c>
      <c r="F4659" s="34">
        <f>'SOW Units'!G203</f>
        <v>266.24</v>
      </c>
      <c r="G4659" s="244">
        <f t="shared" ref="G4659:G4660" si="1054">$F4659*E4659</f>
        <v>0</v>
      </c>
      <c r="H4659" s="85">
        <v>0</v>
      </c>
      <c r="I4659" s="360">
        <f t="shared" ref="I4659:I4660" si="1055">H4659*F4659</f>
        <v>0</v>
      </c>
      <c r="J4659" s="89">
        <v>0</v>
      </c>
      <c r="K4659" s="244">
        <f t="shared" si="1044"/>
        <v>0</v>
      </c>
      <c r="L4659" s="93">
        <f t="shared" ref="L4659:L4660" si="1056">E4659-H4659-J4659</f>
        <v>0</v>
      </c>
      <c r="M4659" s="375">
        <f t="shared" ref="M4659:M4660" si="1057">G4659-I4659-K4659</f>
        <v>0</v>
      </c>
      <c r="N4659" s="225" t="b">
        <f t="shared" si="1049"/>
        <v>0</v>
      </c>
      <c r="O4659" s="36"/>
      <c r="P4659" s="36"/>
      <c r="Q4659" s="36"/>
      <c r="R4659" s="36"/>
    </row>
    <row r="4660" spans="1:18" s="8" customFormat="1" ht="32.25" hidden="1" customHeight="1" x14ac:dyDescent="0.35">
      <c r="A4660" s="122" t="str">
        <f>'SOW Units'!B204</f>
        <v>9-73.</v>
      </c>
      <c r="B4660" s="542" t="str">
        <f>IF('SOW Units'!C204="","",'SOW Units'!C204)</f>
        <v>Product, GC/MS Full Scan, alkanes, isoalkanes, cycloalkanes, aromatics, bicyclane, sterane, and terpane biomarkers (ASTM D5739 High Resolution GC/MS)</v>
      </c>
      <c r="C4660" s="543"/>
      <c r="D4660" s="57" t="str">
        <f>IF('SOW Units'!E204="","",'SOW Units'!E204)</f>
        <v>Per Sample</v>
      </c>
      <c r="E4660" s="82">
        <f>'SOW Units'!R204</f>
        <v>0</v>
      </c>
      <c r="F4660" s="34">
        <f>'SOW Units'!G204</f>
        <v>363.82</v>
      </c>
      <c r="G4660" s="244">
        <f t="shared" si="1054"/>
        <v>0</v>
      </c>
      <c r="H4660" s="85">
        <v>0</v>
      </c>
      <c r="I4660" s="360">
        <f t="shared" si="1055"/>
        <v>0</v>
      </c>
      <c r="J4660" s="89">
        <v>0</v>
      </c>
      <c r="K4660" s="244">
        <f t="shared" si="1044"/>
        <v>0</v>
      </c>
      <c r="L4660" s="93">
        <f t="shared" si="1056"/>
        <v>0</v>
      </c>
      <c r="M4660" s="375">
        <f t="shared" si="1057"/>
        <v>0</v>
      </c>
      <c r="N4660" s="225" t="b">
        <f t="shared" si="1049"/>
        <v>0</v>
      </c>
      <c r="O4660" s="36"/>
      <c r="P4660" s="36"/>
      <c r="Q4660" s="36"/>
      <c r="R4660" s="36"/>
    </row>
    <row r="4661" spans="1:18" s="8" customFormat="1" ht="17.25" hidden="1" customHeight="1" x14ac:dyDescent="0.35">
      <c r="A4661" s="253" t="str">
        <f>'SOW Units'!B205</f>
        <v>9.E.</v>
      </c>
      <c r="B4661" s="560" t="str">
        <f>IF('SOW Units'!C205="","",'SOW Units'!C205)</f>
        <v>OTHER ANALYSIS</v>
      </c>
      <c r="C4661" s="561"/>
      <c r="D4661" s="206" t="str">
        <f>IF('SOW Units'!E205="","",'SOW Units'!E205)</f>
        <v/>
      </c>
      <c r="E4661" s="207"/>
      <c r="F4661" s="194"/>
      <c r="G4661" s="243"/>
      <c r="H4661" s="208"/>
      <c r="I4661" s="359"/>
      <c r="J4661" s="196"/>
      <c r="K4661" s="243"/>
      <c r="L4661" s="209"/>
      <c r="M4661" s="374"/>
      <c r="N4661" s="225" t="b">
        <f t="shared" si="1049"/>
        <v>0</v>
      </c>
      <c r="O4661" s="36"/>
      <c r="P4661" s="36"/>
      <c r="Q4661" s="36"/>
      <c r="R4661" s="36"/>
    </row>
    <row r="4662" spans="1:18" s="8" customFormat="1" ht="84" hidden="1" customHeight="1" x14ac:dyDescent="0.35">
      <c r="A4662" s="122" t="str">
        <f>'SOW Units'!B206</f>
        <v>9-75.</v>
      </c>
      <c r="B4662" s="542" t="str">
        <f>IF('SOW Units'!C206="","",'SOW Units'!C206)</f>
        <v>Additional Laboratory % Surcharge authorized in the ATC contract for 7 Day Turnaround. The price should be a total of all standard costs for analysis receiving 7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4662" s="543"/>
      <c r="D4662" s="57" t="str">
        <f>IF('SOW Units'!E206="","",'SOW Units'!E206)</f>
        <v>Percent
Surcharge</v>
      </c>
      <c r="E4662" s="82">
        <f>'SOW Units'!R206</f>
        <v>0</v>
      </c>
      <c r="F4662" s="34">
        <f>'SOW Units'!G206</f>
        <v>0</v>
      </c>
      <c r="G4662" s="244">
        <f t="shared" ref="G4662:G4664" si="1058">$F4662*E4662</f>
        <v>0</v>
      </c>
      <c r="H4662" s="85">
        <v>0</v>
      </c>
      <c r="I4662" s="360">
        <f t="shared" ref="I4662:I4664" si="1059">H4662*F4662</f>
        <v>0</v>
      </c>
      <c r="J4662" s="89">
        <v>0</v>
      </c>
      <c r="K4662" s="244">
        <f t="shared" ref="K4662:K4724" si="1060">$F4662*J4662</f>
        <v>0</v>
      </c>
      <c r="L4662" s="93">
        <f t="shared" ref="L4662:L4664" si="1061">E4662-H4662-J4662</f>
        <v>0</v>
      </c>
      <c r="M4662" s="375">
        <f t="shared" ref="M4662:M4664" si="1062">G4662-I4662-K4662</f>
        <v>0</v>
      </c>
      <c r="N4662" s="225" t="b">
        <f t="shared" si="1049"/>
        <v>0</v>
      </c>
      <c r="O4662" s="36"/>
      <c r="P4662" s="36"/>
      <c r="Q4662" s="36"/>
      <c r="R4662" s="36"/>
    </row>
    <row r="4663" spans="1:18" s="8" customFormat="1" ht="84" hidden="1" customHeight="1" x14ac:dyDescent="0.35">
      <c r="A4663" s="122" t="str">
        <f>'SOW Units'!B207</f>
        <v>9-76.</v>
      </c>
      <c r="B4663" s="542" t="str">
        <f>IF('SOW Units'!C207="","",'SOW Units'!C207)</f>
        <v>Additional Laboratory % Surcharge authorized in the ATC contract for 3 Day Turnaround. The price should be a total of all standard costs for analysis receiving 3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4663" s="543"/>
      <c r="D4663" s="57" t="str">
        <f>IF('SOW Units'!E207="","",'SOW Units'!E207)</f>
        <v>Percent
Surcharge</v>
      </c>
      <c r="E4663" s="82">
        <f>'SOW Units'!R207</f>
        <v>0</v>
      </c>
      <c r="F4663" s="34">
        <f>'SOW Units'!G207</f>
        <v>0.5</v>
      </c>
      <c r="G4663" s="244">
        <f t="shared" si="1058"/>
        <v>0</v>
      </c>
      <c r="H4663" s="85">
        <v>0</v>
      </c>
      <c r="I4663" s="360">
        <f t="shared" si="1059"/>
        <v>0</v>
      </c>
      <c r="J4663" s="89">
        <v>0</v>
      </c>
      <c r="K4663" s="244">
        <f t="shared" si="1060"/>
        <v>0</v>
      </c>
      <c r="L4663" s="93">
        <f t="shared" si="1061"/>
        <v>0</v>
      </c>
      <c r="M4663" s="375">
        <f t="shared" si="1062"/>
        <v>0</v>
      </c>
      <c r="N4663" s="225" t="b">
        <f t="shared" si="1049"/>
        <v>0</v>
      </c>
      <c r="O4663" s="36"/>
      <c r="P4663" s="36"/>
      <c r="Q4663" s="36"/>
      <c r="R4663" s="36"/>
    </row>
    <row r="4664" spans="1:18" s="8" customFormat="1" ht="84" hidden="1" customHeight="1" x14ac:dyDescent="0.35">
      <c r="A4664" s="122" t="str">
        <f>'SOW Units'!B208</f>
        <v>9-77.</v>
      </c>
      <c r="B4664" s="542" t="str">
        <f>IF('SOW Units'!C208="","",'SOW Units'!C208)</f>
        <v>Additional Laboratory % Surcharge authorized in the ATC contract for 1 Day Turnaround. The price should be a total of all standard costs for analysis receiving 1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v>
      </c>
      <c r="C4664" s="543"/>
      <c r="D4664" s="57" t="str">
        <f>IF('SOW Units'!E208="","",'SOW Units'!E208)</f>
        <v>Percent
Surcharge</v>
      </c>
      <c r="E4664" s="82">
        <f>'SOW Units'!R208</f>
        <v>0</v>
      </c>
      <c r="F4664" s="34">
        <f>'SOW Units'!G208</f>
        <v>1</v>
      </c>
      <c r="G4664" s="244">
        <f t="shared" si="1058"/>
        <v>0</v>
      </c>
      <c r="H4664" s="85">
        <v>0</v>
      </c>
      <c r="I4664" s="360">
        <f t="shared" si="1059"/>
        <v>0</v>
      </c>
      <c r="J4664" s="89">
        <v>0</v>
      </c>
      <c r="K4664" s="244">
        <f t="shared" si="1060"/>
        <v>0</v>
      </c>
      <c r="L4664" s="93">
        <f t="shared" si="1061"/>
        <v>0</v>
      </c>
      <c r="M4664" s="375">
        <f t="shared" si="1062"/>
        <v>0</v>
      </c>
      <c r="N4664" s="225" t="b">
        <f t="shared" si="1049"/>
        <v>0</v>
      </c>
      <c r="O4664" s="36"/>
      <c r="P4664" s="36"/>
      <c r="Q4664" s="36"/>
      <c r="R4664" s="36"/>
    </row>
    <row r="4665" spans="1:18" s="8" customFormat="1" ht="17.25" hidden="1" customHeight="1" x14ac:dyDescent="0.35">
      <c r="A4665" s="253" t="str">
        <f>'SOW Units'!B209</f>
        <v>10.</v>
      </c>
      <c r="B4665" s="560" t="str">
        <f>IF('SOW Units'!C209="","",'SOW Units'!C209)</f>
        <v>SOIL SOURCE REMOVAL RELATED</v>
      </c>
      <c r="C4665" s="561"/>
      <c r="D4665" s="206" t="str">
        <f>IF('SOW Units'!E209="","",'SOW Units'!E209)</f>
        <v/>
      </c>
      <c r="E4665" s="207"/>
      <c r="F4665" s="194"/>
      <c r="G4665" s="243"/>
      <c r="H4665" s="208"/>
      <c r="I4665" s="359"/>
      <c r="J4665" s="196"/>
      <c r="K4665" s="243"/>
      <c r="L4665" s="209"/>
      <c r="M4665" s="374"/>
      <c r="N4665" s="225" t="b">
        <f t="shared" si="1049"/>
        <v>0</v>
      </c>
      <c r="O4665" s="36"/>
      <c r="P4665" s="36"/>
      <c r="Q4665" s="36"/>
      <c r="R4665" s="36"/>
    </row>
    <row r="4666" spans="1:18" s="8" customFormat="1" ht="16.5" hidden="1" customHeight="1" x14ac:dyDescent="0.35">
      <c r="A4666" s="122" t="str">
        <f>'SOW Units'!B210</f>
        <v>10-1.a.</v>
      </c>
      <c r="B4666" s="542" t="str">
        <f>IF('SOW Units'!C210="","",'SOW Units'!C210)</f>
        <v>Sheet Piling Installation for ≤  20 feet deep Excavation</v>
      </c>
      <c r="C4666" s="543"/>
      <c r="D4666" s="57" t="str">
        <f>IF('SOW Units'!E210="","",'SOW Units'!E210)</f>
        <v>Per Sq. Foot</v>
      </c>
      <c r="E4666" s="82">
        <f>'SOW Units'!R210</f>
        <v>0</v>
      </c>
      <c r="F4666" s="34">
        <f>'SOW Units'!G210</f>
        <v>35</v>
      </c>
      <c r="G4666" s="244">
        <f t="shared" ref="G4666:G4694" si="1063">$F4666*E4666</f>
        <v>0</v>
      </c>
      <c r="H4666" s="85">
        <v>0</v>
      </c>
      <c r="I4666" s="360">
        <f t="shared" ref="I4666:I4694" si="1064">H4666*F4666</f>
        <v>0</v>
      </c>
      <c r="J4666" s="89">
        <v>0</v>
      </c>
      <c r="K4666" s="244">
        <f t="shared" si="1060"/>
        <v>0</v>
      </c>
      <c r="L4666" s="93">
        <f t="shared" ref="L4666:L4694" si="1065">E4666-H4666-J4666</f>
        <v>0</v>
      </c>
      <c r="M4666" s="375">
        <f t="shared" ref="M4666:M4694" si="1066">G4666-I4666-K4666</f>
        <v>0</v>
      </c>
      <c r="N4666" s="225" t="b">
        <f t="shared" si="1049"/>
        <v>0</v>
      </c>
      <c r="O4666" s="36"/>
      <c r="P4666" s="36"/>
      <c r="Q4666" s="36"/>
      <c r="R4666" s="36"/>
    </row>
    <row r="4667" spans="1:18" s="9" customFormat="1" ht="16.5" hidden="1" customHeight="1" x14ac:dyDescent="0.35">
      <c r="A4667" s="122" t="str">
        <f>'SOW Units'!B211</f>
        <v>10-1.b.</v>
      </c>
      <c r="B4667" s="542" t="str">
        <f>IF('SOW Units'!C211="","",'SOW Units'!C211)</f>
        <v>Sheet Piling Rental for ≤  20 feet deep Excavation</v>
      </c>
      <c r="C4667" s="543"/>
      <c r="D4667" s="57" t="str">
        <f>IF('SOW Units'!E211="","",'SOW Units'!E211)</f>
        <v>Per Sq. Foot/Day</v>
      </c>
      <c r="E4667" s="82">
        <f>'SOW Units'!R211</f>
        <v>0</v>
      </c>
      <c r="F4667" s="34">
        <f>'SOW Units'!G211</f>
        <v>6</v>
      </c>
      <c r="G4667" s="244">
        <f t="shared" si="1063"/>
        <v>0</v>
      </c>
      <c r="H4667" s="85">
        <v>0</v>
      </c>
      <c r="I4667" s="360">
        <f t="shared" si="1064"/>
        <v>0</v>
      </c>
      <c r="J4667" s="89">
        <v>0</v>
      </c>
      <c r="K4667" s="244">
        <f t="shared" si="1060"/>
        <v>0</v>
      </c>
      <c r="L4667" s="93">
        <f t="shared" si="1065"/>
        <v>0</v>
      </c>
      <c r="M4667" s="375">
        <f t="shared" si="1066"/>
        <v>0</v>
      </c>
      <c r="N4667" s="225" t="b">
        <f t="shared" si="1049"/>
        <v>0</v>
      </c>
      <c r="O4667" s="45"/>
      <c r="P4667" s="45"/>
      <c r="Q4667" s="45"/>
      <c r="R4667" s="45"/>
    </row>
    <row r="4668" spans="1:18" s="8" customFormat="1" ht="16.5" hidden="1" customHeight="1" x14ac:dyDescent="0.35">
      <c r="A4668" s="122" t="str">
        <f>'SOW Units'!B212</f>
        <v>10-1.c.</v>
      </c>
      <c r="B4668" s="542" t="str">
        <f>IF('SOW Units'!C212="","",'SOW Units'!C212)</f>
        <v>Sheet Piling Rental for ≤  20 feet deep Excavation</v>
      </c>
      <c r="C4668" s="543"/>
      <c r="D4668" s="252" t="str">
        <f>IF('SOW Units'!E212="","",'SOW Units'!E212)</f>
        <v>Per Sq. Foot/Week</v>
      </c>
      <c r="E4668" s="82">
        <f>'SOW Units'!R212</f>
        <v>0</v>
      </c>
      <c r="F4668" s="34">
        <f>'SOW Units'!G212</f>
        <v>10.5</v>
      </c>
      <c r="G4668" s="244">
        <f t="shared" si="1063"/>
        <v>0</v>
      </c>
      <c r="H4668" s="85">
        <v>0</v>
      </c>
      <c r="I4668" s="360">
        <f t="shared" si="1064"/>
        <v>0</v>
      </c>
      <c r="J4668" s="89">
        <v>0</v>
      </c>
      <c r="K4668" s="244">
        <f t="shared" si="1060"/>
        <v>0</v>
      </c>
      <c r="L4668" s="93">
        <f t="shared" si="1065"/>
        <v>0</v>
      </c>
      <c r="M4668" s="375">
        <f t="shared" si="1066"/>
        <v>0</v>
      </c>
      <c r="N4668" s="225" t="b">
        <f t="shared" si="1049"/>
        <v>0</v>
      </c>
      <c r="O4668" s="36"/>
      <c r="P4668" s="36"/>
      <c r="Q4668" s="36"/>
      <c r="R4668" s="36"/>
    </row>
    <row r="4669" spans="1:18" s="8" customFormat="1" ht="16.5" hidden="1" customHeight="1" x14ac:dyDescent="0.35">
      <c r="A4669" s="122" t="str">
        <f>'SOW Units'!B213</f>
        <v>10-1.d.</v>
      </c>
      <c r="B4669" s="542" t="str">
        <f>IF('SOW Units'!C213="","",'SOW Units'!C213)</f>
        <v>Sheet Piling Rental for ≤  20 feet deep Excavation</v>
      </c>
      <c r="C4669" s="543"/>
      <c r="D4669" s="252" t="str">
        <f>IF('SOW Units'!E213="","",'SOW Units'!E213)</f>
        <v>Per Sq. Foot/Month</v>
      </c>
      <c r="E4669" s="82">
        <f>'SOW Units'!R213</f>
        <v>0</v>
      </c>
      <c r="F4669" s="34">
        <f>'SOW Units'!G213</f>
        <v>15.43</v>
      </c>
      <c r="G4669" s="244">
        <f t="shared" si="1063"/>
        <v>0</v>
      </c>
      <c r="H4669" s="85">
        <v>0</v>
      </c>
      <c r="I4669" s="360">
        <f t="shared" si="1064"/>
        <v>0</v>
      </c>
      <c r="J4669" s="89">
        <v>0</v>
      </c>
      <c r="K4669" s="244">
        <f t="shared" si="1060"/>
        <v>0</v>
      </c>
      <c r="L4669" s="93">
        <f t="shared" si="1065"/>
        <v>0</v>
      </c>
      <c r="M4669" s="375">
        <f t="shared" si="1066"/>
        <v>0</v>
      </c>
      <c r="N4669" s="225" t="b">
        <f t="shared" si="1049"/>
        <v>0</v>
      </c>
      <c r="O4669" s="36"/>
      <c r="P4669" s="36"/>
      <c r="Q4669" s="36"/>
      <c r="R4669" s="36"/>
    </row>
    <row r="4670" spans="1:18" s="8" customFormat="1" ht="16.5" hidden="1" customHeight="1" x14ac:dyDescent="0.35">
      <c r="A4670" s="122" t="str">
        <f>'SOW Units'!B214</f>
        <v>10-2.a.</v>
      </c>
      <c r="B4670" s="542" t="str">
        <f>IF('SOW Units'!C214="","",'SOW Units'!C214)</f>
        <v>Sheet Piling Installation for &gt; 20 feet deep Excavation</v>
      </c>
      <c r="C4670" s="543"/>
      <c r="D4670" s="57" t="str">
        <f>IF('SOW Units'!E214="","",'SOW Units'!E214)</f>
        <v>Per Sq. Foot</v>
      </c>
      <c r="E4670" s="82">
        <f>'SOW Units'!R214</f>
        <v>0</v>
      </c>
      <c r="F4670" s="34">
        <f>'SOW Units'!G214</f>
        <v>40.79</v>
      </c>
      <c r="G4670" s="244">
        <f t="shared" si="1063"/>
        <v>0</v>
      </c>
      <c r="H4670" s="85">
        <v>0</v>
      </c>
      <c r="I4670" s="360">
        <f t="shared" si="1064"/>
        <v>0</v>
      </c>
      <c r="J4670" s="89">
        <v>0</v>
      </c>
      <c r="K4670" s="244">
        <f t="shared" si="1060"/>
        <v>0</v>
      </c>
      <c r="L4670" s="93">
        <f t="shared" si="1065"/>
        <v>0</v>
      </c>
      <c r="M4670" s="375">
        <f t="shared" si="1066"/>
        <v>0</v>
      </c>
      <c r="N4670" s="225" t="b">
        <f t="shared" si="1049"/>
        <v>0</v>
      </c>
      <c r="O4670" s="36"/>
      <c r="P4670" s="36"/>
      <c r="Q4670" s="36"/>
      <c r="R4670" s="36"/>
    </row>
    <row r="4671" spans="1:18" s="8" customFormat="1" ht="16.5" hidden="1" customHeight="1" x14ac:dyDescent="0.35">
      <c r="A4671" s="122" t="str">
        <f>'SOW Units'!B215</f>
        <v>10-2.b.</v>
      </c>
      <c r="B4671" s="542" t="str">
        <f>IF('SOW Units'!C215="","",'SOW Units'!C215)</f>
        <v>Sheet Piling Rental for &gt;  20 feet deep Excavation</v>
      </c>
      <c r="C4671" s="543"/>
      <c r="D4671" s="252" t="str">
        <f>IF('SOW Units'!E215="","",'SOW Units'!E215)</f>
        <v>Per Sq. Foot/Day</v>
      </c>
      <c r="E4671" s="82">
        <f>'SOW Units'!R215</f>
        <v>0</v>
      </c>
      <c r="F4671" s="34">
        <f>'SOW Units'!G215</f>
        <v>7</v>
      </c>
      <c r="G4671" s="244">
        <f t="shared" si="1063"/>
        <v>0</v>
      </c>
      <c r="H4671" s="85">
        <v>0</v>
      </c>
      <c r="I4671" s="360">
        <f t="shared" si="1064"/>
        <v>0</v>
      </c>
      <c r="J4671" s="89">
        <v>0</v>
      </c>
      <c r="K4671" s="244">
        <f t="shared" si="1060"/>
        <v>0</v>
      </c>
      <c r="L4671" s="93">
        <f t="shared" si="1065"/>
        <v>0</v>
      </c>
      <c r="M4671" s="375">
        <f t="shared" si="1066"/>
        <v>0</v>
      </c>
      <c r="N4671" s="225" t="b">
        <f t="shared" si="1049"/>
        <v>0</v>
      </c>
      <c r="O4671" s="36"/>
      <c r="P4671" s="36"/>
      <c r="Q4671" s="36"/>
      <c r="R4671" s="36"/>
    </row>
    <row r="4672" spans="1:18" s="9" customFormat="1" ht="16.5" hidden="1" customHeight="1" x14ac:dyDescent="0.35">
      <c r="A4672" s="122" t="str">
        <f>'SOW Units'!B216</f>
        <v>10-2.c.</v>
      </c>
      <c r="B4672" s="542" t="str">
        <f>IF('SOW Units'!C216="","",'SOW Units'!C216)</f>
        <v>Sheet Piling Rental for &gt;  20 feet deep Excavation</v>
      </c>
      <c r="C4672" s="543"/>
      <c r="D4672" s="252" t="str">
        <f>IF('SOW Units'!E216="","",'SOW Units'!E216)</f>
        <v>Per Sq. Foot/Week</v>
      </c>
      <c r="E4672" s="82">
        <f>'SOW Units'!R216</f>
        <v>0</v>
      </c>
      <c r="F4672" s="34">
        <f>'SOW Units'!G216</f>
        <v>11.02</v>
      </c>
      <c r="G4672" s="244">
        <f t="shared" si="1063"/>
        <v>0</v>
      </c>
      <c r="H4672" s="85">
        <v>0</v>
      </c>
      <c r="I4672" s="360">
        <f t="shared" si="1064"/>
        <v>0</v>
      </c>
      <c r="J4672" s="89">
        <v>0</v>
      </c>
      <c r="K4672" s="244">
        <f t="shared" si="1060"/>
        <v>0</v>
      </c>
      <c r="L4672" s="93">
        <f t="shared" si="1065"/>
        <v>0</v>
      </c>
      <c r="M4672" s="375">
        <f t="shared" si="1066"/>
        <v>0</v>
      </c>
      <c r="N4672" s="225" t="b">
        <f t="shared" si="1049"/>
        <v>0</v>
      </c>
      <c r="O4672" s="45"/>
      <c r="P4672" s="45"/>
      <c r="Q4672" s="45"/>
      <c r="R4672" s="45"/>
    </row>
    <row r="4673" spans="1:18" s="8" customFormat="1" ht="16.5" hidden="1" customHeight="1" x14ac:dyDescent="0.35">
      <c r="A4673" s="122" t="str">
        <f>'SOW Units'!B217</f>
        <v>10-2.d.</v>
      </c>
      <c r="B4673" s="542" t="str">
        <f>IF('SOW Units'!C217="","",'SOW Units'!C217)</f>
        <v>Sheet Piling Rental for &gt;  20 feet deep Excavation</v>
      </c>
      <c r="C4673" s="543"/>
      <c r="D4673" s="252" t="str">
        <f>IF('SOW Units'!E217="","",'SOW Units'!E217)</f>
        <v>Per Sq. Foot/Month</v>
      </c>
      <c r="E4673" s="82">
        <f>'SOW Units'!R217</f>
        <v>0</v>
      </c>
      <c r="F4673" s="34">
        <f>'SOW Units'!G217</f>
        <v>11.57</v>
      </c>
      <c r="G4673" s="244">
        <f t="shared" si="1063"/>
        <v>0</v>
      </c>
      <c r="H4673" s="85">
        <v>0</v>
      </c>
      <c r="I4673" s="360">
        <f t="shared" si="1064"/>
        <v>0</v>
      </c>
      <c r="J4673" s="89">
        <v>0</v>
      </c>
      <c r="K4673" s="244">
        <f t="shared" si="1060"/>
        <v>0</v>
      </c>
      <c r="L4673" s="93">
        <f t="shared" si="1065"/>
        <v>0</v>
      </c>
      <c r="M4673" s="375">
        <f t="shared" si="1066"/>
        <v>0</v>
      </c>
      <c r="N4673" s="225" t="b">
        <f t="shared" si="1049"/>
        <v>0</v>
      </c>
      <c r="O4673" s="36"/>
      <c r="P4673" s="36"/>
      <c r="Q4673" s="36"/>
      <c r="R4673" s="36"/>
    </row>
    <row r="4674" spans="1:18" s="8" customFormat="1" ht="16.5" hidden="1" customHeight="1" x14ac:dyDescent="0.35">
      <c r="A4674" s="122" t="str">
        <f>'SOW Units'!B218</f>
        <v>10-7.</v>
      </c>
      <c r="B4674" s="542" t="str">
        <f>IF('SOW Units'!C218="","",'SOW Units'!C218)</f>
        <v xml:space="preserve">Conventional Soil Excavation and Loading ≤ 300 cubic yards </v>
      </c>
      <c r="C4674" s="543"/>
      <c r="D4674" s="57" t="str">
        <f>IF('SOW Units'!E218="","",'SOW Units'!E218)</f>
        <v>Per Cubic Yard</v>
      </c>
      <c r="E4674" s="82">
        <f>'SOW Units'!R218</f>
        <v>0</v>
      </c>
      <c r="F4674" s="34">
        <f>'SOW Units'!G218</f>
        <v>45</v>
      </c>
      <c r="G4674" s="244">
        <f t="shared" si="1063"/>
        <v>0</v>
      </c>
      <c r="H4674" s="85">
        <v>0</v>
      </c>
      <c r="I4674" s="360">
        <f t="shared" si="1064"/>
        <v>0</v>
      </c>
      <c r="J4674" s="89">
        <v>0</v>
      </c>
      <c r="K4674" s="244">
        <f t="shared" si="1060"/>
        <v>0</v>
      </c>
      <c r="L4674" s="93">
        <f t="shared" si="1065"/>
        <v>0</v>
      </c>
      <c r="M4674" s="375">
        <f t="shared" si="1066"/>
        <v>0</v>
      </c>
      <c r="N4674" s="225" t="b">
        <f t="shared" si="1049"/>
        <v>0</v>
      </c>
      <c r="O4674" s="36"/>
      <c r="P4674" s="36"/>
      <c r="Q4674" s="36"/>
      <c r="R4674" s="36"/>
    </row>
    <row r="4675" spans="1:18" s="8" customFormat="1" ht="16.5" hidden="1" customHeight="1" x14ac:dyDescent="0.35">
      <c r="A4675" s="122" t="str">
        <f>'SOW Units'!B219</f>
        <v>10-8.</v>
      </c>
      <c r="B4675" s="542" t="str">
        <f>IF('SOW Units'!C219="","",'SOW Units'!C219)</f>
        <v>Conventional Soil Excavation and Loading &gt; 300 cubic yards</v>
      </c>
      <c r="C4675" s="543"/>
      <c r="D4675" s="57" t="str">
        <f>IF('SOW Units'!E219="","",'SOW Units'!E219)</f>
        <v>Per Cubic Yard</v>
      </c>
      <c r="E4675" s="82">
        <f>'SOW Units'!R219</f>
        <v>0</v>
      </c>
      <c r="F4675" s="34">
        <f>'SOW Units'!G219</f>
        <v>40</v>
      </c>
      <c r="G4675" s="244">
        <f t="shared" si="1063"/>
        <v>0</v>
      </c>
      <c r="H4675" s="85">
        <v>0</v>
      </c>
      <c r="I4675" s="360">
        <f t="shared" si="1064"/>
        <v>0</v>
      </c>
      <c r="J4675" s="89">
        <v>0</v>
      </c>
      <c r="K4675" s="244">
        <f t="shared" si="1060"/>
        <v>0</v>
      </c>
      <c r="L4675" s="93">
        <f t="shared" si="1065"/>
        <v>0</v>
      </c>
      <c r="M4675" s="375">
        <f t="shared" si="1066"/>
        <v>0</v>
      </c>
      <c r="N4675" s="225" t="b">
        <f t="shared" si="1049"/>
        <v>0</v>
      </c>
      <c r="O4675" s="36"/>
      <c r="P4675" s="36"/>
      <c r="Q4675" s="36"/>
      <c r="R4675" s="36"/>
    </row>
    <row r="4676" spans="1:18" s="8" customFormat="1" ht="16.5" hidden="1" customHeight="1" x14ac:dyDescent="0.35">
      <c r="A4676" s="122" t="str">
        <f>'SOW Units'!B220</f>
        <v>10-9.</v>
      </c>
      <c r="B4676" s="542" t="str">
        <f>IF('SOW Units'!C220="","",'SOW Units'!C220)</f>
        <v>LDA Excavation and Loading Without Casing ≤ 300 cubic yards</v>
      </c>
      <c r="C4676" s="543"/>
      <c r="D4676" s="57" t="str">
        <f>IF('SOW Units'!E220="","",'SOW Units'!E220)</f>
        <v>Per Cubic Yard</v>
      </c>
      <c r="E4676" s="82">
        <f>'SOW Units'!R220</f>
        <v>0</v>
      </c>
      <c r="F4676" s="34">
        <f>'SOW Units'!G220</f>
        <v>106.96</v>
      </c>
      <c r="G4676" s="244">
        <f t="shared" si="1063"/>
        <v>0</v>
      </c>
      <c r="H4676" s="85">
        <v>0</v>
      </c>
      <c r="I4676" s="360">
        <f t="shared" si="1064"/>
        <v>0</v>
      </c>
      <c r="J4676" s="89">
        <v>0</v>
      </c>
      <c r="K4676" s="244">
        <f t="shared" si="1060"/>
        <v>0</v>
      </c>
      <c r="L4676" s="93">
        <f t="shared" si="1065"/>
        <v>0</v>
      </c>
      <c r="M4676" s="375">
        <f t="shared" si="1066"/>
        <v>0</v>
      </c>
      <c r="N4676" s="225" t="b">
        <f t="shared" si="1049"/>
        <v>0</v>
      </c>
      <c r="O4676" s="36"/>
      <c r="P4676" s="36"/>
      <c r="Q4676" s="36"/>
      <c r="R4676" s="36"/>
    </row>
    <row r="4677" spans="1:18" s="8" customFormat="1" ht="16.5" hidden="1" customHeight="1" x14ac:dyDescent="0.35">
      <c r="A4677" s="122" t="str">
        <f>'SOW Units'!B221</f>
        <v>10-10.</v>
      </c>
      <c r="B4677" s="542" t="str">
        <f>IF('SOW Units'!C221="","",'SOW Units'!C221)</f>
        <v>LDA Excavation and Loading Without Casing &gt; 300 cubic yards</v>
      </c>
      <c r="C4677" s="543"/>
      <c r="D4677" s="57" t="str">
        <f>IF('SOW Units'!E221="","",'SOW Units'!E221)</f>
        <v>Per Cubic Yard</v>
      </c>
      <c r="E4677" s="82">
        <f>'SOW Units'!R221</f>
        <v>0</v>
      </c>
      <c r="F4677" s="34">
        <f>'SOW Units'!G221</f>
        <v>100.87</v>
      </c>
      <c r="G4677" s="244">
        <f t="shared" si="1063"/>
        <v>0</v>
      </c>
      <c r="H4677" s="85">
        <v>0</v>
      </c>
      <c r="I4677" s="360">
        <f t="shared" si="1064"/>
        <v>0</v>
      </c>
      <c r="J4677" s="89">
        <v>0</v>
      </c>
      <c r="K4677" s="244">
        <f t="shared" si="1060"/>
        <v>0</v>
      </c>
      <c r="L4677" s="93">
        <f t="shared" si="1065"/>
        <v>0</v>
      </c>
      <c r="M4677" s="375">
        <f t="shared" si="1066"/>
        <v>0</v>
      </c>
      <c r="N4677" s="225" t="b">
        <f t="shared" si="1049"/>
        <v>0</v>
      </c>
      <c r="O4677" s="36"/>
      <c r="P4677" s="36"/>
      <c r="Q4677" s="36"/>
      <c r="R4677" s="36"/>
    </row>
    <row r="4678" spans="1:18" s="8" customFormat="1" ht="16.5" hidden="1" customHeight="1" x14ac:dyDescent="0.35">
      <c r="A4678" s="122" t="str">
        <f>'SOW Units'!B222</f>
        <v>10-11.a.</v>
      </c>
      <c r="B4678" s="542" t="str">
        <f>IF('SOW Units'!C222="","",'SOW Units'!C222)</f>
        <v>LDA Excavation and Loading With Surface Casing ≤ 300 cubic yards</v>
      </c>
      <c r="C4678" s="543"/>
      <c r="D4678" s="57" t="str">
        <f>IF('SOW Units'!E222="","",'SOW Units'!E222)</f>
        <v>Per Cubic Yard</v>
      </c>
      <c r="E4678" s="82">
        <f>'SOW Units'!R222</f>
        <v>0</v>
      </c>
      <c r="F4678" s="34">
        <f>'SOW Units'!G222</f>
        <v>145.85</v>
      </c>
      <c r="G4678" s="244">
        <f t="shared" si="1063"/>
        <v>0</v>
      </c>
      <c r="H4678" s="85">
        <v>0</v>
      </c>
      <c r="I4678" s="360">
        <f t="shared" si="1064"/>
        <v>0</v>
      </c>
      <c r="J4678" s="89">
        <v>0</v>
      </c>
      <c r="K4678" s="244">
        <f t="shared" si="1060"/>
        <v>0</v>
      </c>
      <c r="L4678" s="93">
        <f t="shared" si="1065"/>
        <v>0</v>
      </c>
      <c r="M4678" s="375">
        <f t="shared" si="1066"/>
        <v>0</v>
      </c>
      <c r="N4678" s="225" t="b">
        <f t="shared" si="1049"/>
        <v>0</v>
      </c>
      <c r="O4678" s="36"/>
      <c r="P4678" s="36"/>
      <c r="Q4678" s="36"/>
      <c r="R4678" s="36"/>
    </row>
    <row r="4679" spans="1:18" s="8" customFormat="1" ht="16.5" hidden="1" customHeight="1" x14ac:dyDescent="0.35">
      <c r="A4679" s="122" t="str">
        <f>'SOW Units'!B223</f>
        <v>10-11.b.</v>
      </c>
      <c r="B4679" s="542" t="str">
        <f>IF('SOW Units'!C223="","",'SOW Units'!C223)</f>
        <v>LDA Excavation and Loading With Driven Casing &lt; 300 cubic yards</v>
      </c>
      <c r="C4679" s="543"/>
      <c r="D4679" s="57" t="str">
        <f>IF('SOW Units'!E223="","",'SOW Units'!E223)</f>
        <v>Per Cubic Yard</v>
      </c>
      <c r="E4679" s="82">
        <f>'SOW Units'!R223</f>
        <v>0</v>
      </c>
      <c r="F4679" s="34">
        <f>'SOW Units'!G223</f>
        <v>224.85</v>
      </c>
      <c r="G4679" s="244">
        <f t="shared" si="1063"/>
        <v>0</v>
      </c>
      <c r="H4679" s="85">
        <v>0</v>
      </c>
      <c r="I4679" s="360">
        <f t="shared" si="1064"/>
        <v>0</v>
      </c>
      <c r="J4679" s="89">
        <v>0</v>
      </c>
      <c r="K4679" s="244">
        <f t="shared" si="1060"/>
        <v>0</v>
      </c>
      <c r="L4679" s="93">
        <f t="shared" si="1065"/>
        <v>0</v>
      </c>
      <c r="M4679" s="375">
        <f t="shared" si="1066"/>
        <v>0</v>
      </c>
      <c r="N4679" s="225" t="b">
        <f t="shared" si="1049"/>
        <v>0</v>
      </c>
      <c r="O4679" s="36"/>
      <c r="P4679" s="36"/>
      <c r="Q4679" s="36"/>
      <c r="R4679" s="36"/>
    </row>
    <row r="4680" spans="1:18" s="8" customFormat="1" ht="16.5" hidden="1" customHeight="1" x14ac:dyDescent="0.35">
      <c r="A4680" s="122" t="str">
        <f>'SOW Units'!B224</f>
        <v>10-12.a.</v>
      </c>
      <c r="B4680" s="542" t="str">
        <f>IF('SOW Units'!C224="","",'SOW Units'!C224)</f>
        <v>LDA Excavation and Loading With Surface Casing &gt; 300 cubic yards</v>
      </c>
      <c r="C4680" s="543"/>
      <c r="D4680" s="57" t="str">
        <f>IF('SOW Units'!E224="","",'SOW Units'!E224)</f>
        <v>Per Cubic Yard</v>
      </c>
      <c r="E4680" s="82">
        <f>'SOW Units'!R224</f>
        <v>0</v>
      </c>
      <c r="F4680" s="34">
        <f>'SOW Units'!G224</f>
        <v>145.85</v>
      </c>
      <c r="G4680" s="244">
        <f t="shared" si="1063"/>
        <v>0</v>
      </c>
      <c r="H4680" s="85">
        <v>0</v>
      </c>
      <c r="I4680" s="360">
        <f t="shared" si="1064"/>
        <v>0</v>
      </c>
      <c r="J4680" s="89">
        <v>0</v>
      </c>
      <c r="K4680" s="244">
        <f t="shared" si="1060"/>
        <v>0</v>
      </c>
      <c r="L4680" s="93">
        <f t="shared" si="1065"/>
        <v>0</v>
      </c>
      <c r="M4680" s="375">
        <f t="shared" si="1066"/>
        <v>0</v>
      </c>
      <c r="N4680" s="225" t="b">
        <f t="shared" si="1049"/>
        <v>0</v>
      </c>
      <c r="O4680" s="36"/>
      <c r="P4680" s="36"/>
      <c r="Q4680" s="36"/>
      <c r="R4680" s="36"/>
    </row>
    <row r="4681" spans="1:18" s="8" customFormat="1" ht="16.5" hidden="1" customHeight="1" x14ac:dyDescent="0.35">
      <c r="A4681" s="122" t="str">
        <f>'SOW Units'!B225</f>
        <v>10-12.b.</v>
      </c>
      <c r="B4681" s="542" t="str">
        <f>IF('SOW Units'!C225="","",'SOW Units'!C225)</f>
        <v>LDA Excavation and Loading With Driven Casing &gt; 300 cubic yards</v>
      </c>
      <c r="C4681" s="543"/>
      <c r="D4681" s="57" t="str">
        <f>IF('SOW Units'!E225="","",'SOW Units'!E225)</f>
        <v>Per Cubic Yard</v>
      </c>
      <c r="E4681" s="82">
        <f>'SOW Units'!R225</f>
        <v>0</v>
      </c>
      <c r="F4681" s="34">
        <f>'SOW Units'!G225</f>
        <v>200.55</v>
      </c>
      <c r="G4681" s="244">
        <f t="shared" si="1063"/>
        <v>0</v>
      </c>
      <c r="H4681" s="85">
        <v>0</v>
      </c>
      <c r="I4681" s="360">
        <f t="shared" si="1064"/>
        <v>0</v>
      </c>
      <c r="J4681" s="89">
        <v>0</v>
      </c>
      <c r="K4681" s="244">
        <f t="shared" si="1060"/>
        <v>0</v>
      </c>
      <c r="L4681" s="93">
        <f t="shared" si="1065"/>
        <v>0</v>
      </c>
      <c r="M4681" s="375">
        <f t="shared" si="1066"/>
        <v>0</v>
      </c>
      <c r="N4681" s="225" t="b">
        <f t="shared" si="1049"/>
        <v>0</v>
      </c>
      <c r="O4681" s="36"/>
      <c r="P4681" s="36"/>
      <c r="Q4681" s="36"/>
      <c r="R4681" s="36"/>
    </row>
    <row r="4682" spans="1:18" s="8" customFormat="1" ht="16.5" hidden="1" customHeight="1" x14ac:dyDescent="0.35">
      <c r="A4682" s="122" t="str">
        <f>'SOW Units'!B226</f>
        <v>10-13.</v>
      </c>
      <c r="B4682" s="542" t="str">
        <f>IF('SOW Units'!C226="","",'SOW Units'!C226)</f>
        <v>Flowable Fill Concrete and Installation</v>
      </c>
      <c r="C4682" s="543"/>
      <c r="D4682" s="57" t="str">
        <f>IF('SOW Units'!E226="","",'SOW Units'!E226)</f>
        <v>Per Cubic Yard</v>
      </c>
      <c r="E4682" s="82">
        <f>'SOW Units'!R226</f>
        <v>0</v>
      </c>
      <c r="F4682" s="34">
        <f>'SOW Units'!G226</f>
        <v>115.45</v>
      </c>
      <c r="G4682" s="244">
        <f t="shared" si="1063"/>
        <v>0</v>
      </c>
      <c r="H4682" s="85">
        <v>0</v>
      </c>
      <c r="I4682" s="360">
        <f t="shared" si="1064"/>
        <v>0</v>
      </c>
      <c r="J4682" s="89">
        <v>0</v>
      </c>
      <c r="K4682" s="244">
        <f t="shared" si="1060"/>
        <v>0</v>
      </c>
      <c r="L4682" s="93">
        <f t="shared" si="1065"/>
        <v>0</v>
      </c>
      <c r="M4682" s="375">
        <f t="shared" si="1066"/>
        <v>0</v>
      </c>
      <c r="N4682" s="225" t="b">
        <f t="shared" si="1049"/>
        <v>0</v>
      </c>
      <c r="O4682" s="36"/>
      <c r="P4682" s="36"/>
      <c r="Q4682" s="36"/>
      <c r="R4682" s="36"/>
    </row>
    <row r="4683" spans="1:18" s="8" customFormat="1" ht="16.5" hidden="1" customHeight="1" x14ac:dyDescent="0.35">
      <c r="A4683" s="122" t="str">
        <f>'SOW Units'!B227</f>
        <v>10-14.</v>
      </c>
      <c r="B4683" s="542" t="str">
        <f>IF('SOW Units'!C227="","",'SOW Units'!C227)</f>
        <v>Clean Backfill Material, Compaction and Testing (includes transport) ≤ 300 cubic yards</v>
      </c>
      <c r="C4683" s="543"/>
      <c r="D4683" s="57" t="str">
        <f>IF('SOW Units'!E227="","",'SOW Units'!E227)</f>
        <v>Per Cubic Yard</v>
      </c>
      <c r="E4683" s="82">
        <f>'SOW Units'!R227</f>
        <v>0</v>
      </c>
      <c r="F4683" s="34">
        <f>'SOW Units'!G227</f>
        <v>30.37</v>
      </c>
      <c r="G4683" s="244">
        <f t="shared" si="1063"/>
        <v>0</v>
      </c>
      <c r="H4683" s="85">
        <v>0</v>
      </c>
      <c r="I4683" s="360">
        <f t="shared" si="1064"/>
        <v>0</v>
      </c>
      <c r="J4683" s="89">
        <v>0</v>
      </c>
      <c r="K4683" s="244">
        <f t="shared" si="1060"/>
        <v>0</v>
      </c>
      <c r="L4683" s="93">
        <f t="shared" si="1065"/>
        <v>0</v>
      </c>
      <c r="M4683" s="375">
        <f t="shared" si="1066"/>
        <v>0</v>
      </c>
      <c r="N4683" s="225" t="b">
        <f t="shared" si="1049"/>
        <v>0</v>
      </c>
      <c r="O4683" s="36"/>
      <c r="P4683" s="36"/>
      <c r="Q4683" s="36"/>
      <c r="R4683" s="36"/>
    </row>
    <row r="4684" spans="1:18" s="8" customFormat="1" ht="16.5" hidden="1" customHeight="1" x14ac:dyDescent="0.35">
      <c r="A4684" s="122" t="str">
        <f>'SOW Units'!B228</f>
        <v>10-15.</v>
      </c>
      <c r="B4684" s="542" t="str">
        <f>IF('SOW Units'!C228="","",'SOW Units'!C228)</f>
        <v>Clean Backfill Material, Compaction and Testing (includes transport) &gt; 300 cubic yards</v>
      </c>
      <c r="C4684" s="543"/>
      <c r="D4684" s="57" t="str">
        <f>IF('SOW Units'!E228="","",'SOW Units'!E228)</f>
        <v>Per Cubic Yard</v>
      </c>
      <c r="E4684" s="82">
        <f>'SOW Units'!R228</f>
        <v>0</v>
      </c>
      <c r="F4684" s="34">
        <f>'SOW Units'!G228</f>
        <v>32.799999999999997</v>
      </c>
      <c r="G4684" s="244">
        <f t="shared" si="1063"/>
        <v>0</v>
      </c>
      <c r="H4684" s="85">
        <v>0</v>
      </c>
      <c r="I4684" s="360">
        <f t="shared" si="1064"/>
        <v>0</v>
      </c>
      <c r="J4684" s="89">
        <v>0</v>
      </c>
      <c r="K4684" s="244">
        <f t="shared" si="1060"/>
        <v>0</v>
      </c>
      <c r="L4684" s="93">
        <f t="shared" si="1065"/>
        <v>0</v>
      </c>
      <c r="M4684" s="375">
        <f t="shared" si="1066"/>
        <v>0</v>
      </c>
      <c r="N4684" s="225" t="b">
        <f t="shared" si="1049"/>
        <v>0</v>
      </c>
      <c r="O4684" s="36"/>
      <c r="P4684" s="36"/>
      <c r="Q4684" s="36"/>
      <c r="R4684" s="36"/>
    </row>
    <row r="4685" spans="1:18" s="8" customFormat="1" ht="16.5" hidden="1" customHeight="1" x14ac:dyDescent="0.35">
      <c r="A4685" s="122" t="str">
        <f>'SOW Units'!B229</f>
        <v>10-15.a.</v>
      </c>
      <c r="B4685" s="542" t="str">
        <f>IF('SOW Units'!C229="","",'SOW Units'!C229)</f>
        <v>Clean Overburden Used As Backfill, Compaction and Testing ≤ 300 cubic yards</v>
      </c>
      <c r="C4685" s="543"/>
      <c r="D4685" s="57" t="str">
        <f>IF('SOW Units'!E229="","",'SOW Units'!E229)</f>
        <v>Per Cubic Yard</v>
      </c>
      <c r="E4685" s="82">
        <f>'SOW Units'!R229</f>
        <v>0</v>
      </c>
      <c r="F4685" s="34">
        <f>'SOW Units'!G229</f>
        <v>14.58</v>
      </c>
      <c r="G4685" s="244">
        <f t="shared" si="1063"/>
        <v>0</v>
      </c>
      <c r="H4685" s="85">
        <v>0</v>
      </c>
      <c r="I4685" s="360">
        <f t="shared" si="1064"/>
        <v>0</v>
      </c>
      <c r="J4685" s="89">
        <v>0</v>
      </c>
      <c r="K4685" s="244">
        <f t="shared" si="1060"/>
        <v>0</v>
      </c>
      <c r="L4685" s="93">
        <f t="shared" si="1065"/>
        <v>0</v>
      </c>
      <c r="M4685" s="375">
        <f t="shared" si="1066"/>
        <v>0</v>
      </c>
      <c r="N4685" s="225" t="b">
        <f t="shared" si="1049"/>
        <v>0</v>
      </c>
      <c r="O4685" s="36"/>
      <c r="P4685" s="36"/>
      <c r="Q4685" s="36"/>
      <c r="R4685" s="36"/>
    </row>
    <row r="4686" spans="1:18" s="8" customFormat="1" ht="16.5" hidden="1" customHeight="1" x14ac:dyDescent="0.35">
      <c r="A4686" s="122" t="str">
        <f>'SOW Units'!B230</f>
        <v>10-15.b.</v>
      </c>
      <c r="B4686" s="542" t="str">
        <f>IF('SOW Units'!C230="","",'SOW Units'!C230)</f>
        <v>Clean Overburden Used As Backfill, Compaction and Testing &gt; 300 cubic yards</v>
      </c>
      <c r="C4686" s="543"/>
      <c r="D4686" s="57" t="str">
        <f>IF('SOW Units'!E230="","",'SOW Units'!E230)</f>
        <v>Per Cubic Yard</v>
      </c>
      <c r="E4686" s="82">
        <f>'SOW Units'!R230</f>
        <v>0</v>
      </c>
      <c r="F4686" s="34">
        <f>'SOW Units'!G230</f>
        <v>14.58</v>
      </c>
      <c r="G4686" s="244">
        <f t="shared" si="1063"/>
        <v>0</v>
      </c>
      <c r="H4686" s="85">
        <v>0</v>
      </c>
      <c r="I4686" s="360">
        <f t="shared" si="1064"/>
        <v>0</v>
      </c>
      <c r="J4686" s="89">
        <v>0</v>
      </c>
      <c r="K4686" s="244">
        <f t="shared" si="1060"/>
        <v>0</v>
      </c>
      <c r="L4686" s="93">
        <f t="shared" si="1065"/>
        <v>0</v>
      </c>
      <c r="M4686" s="375">
        <f t="shared" si="1066"/>
        <v>0</v>
      </c>
      <c r="N4686" s="225" t="b">
        <f t="shared" si="1049"/>
        <v>0</v>
      </c>
      <c r="O4686" s="36"/>
      <c r="P4686" s="36"/>
      <c r="Q4686" s="36"/>
      <c r="R4686" s="36"/>
    </row>
    <row r="4687" spans="1:18" s="8" customFormat="1" ht="16.5" hidden="1" customHeight="1" x14ac:dyDescent="0.35">
      <c r="A4687" s="122" t="str">
        <f>'SOW Units'!B231</f>
        <v>10-16.</v>
      </c>
      <c r="B4687" s="542" t="str">
        <f>IF('SOW Units'!C231="","",'SOW Units'!C231)</f>
        <v>Pea Gravel</v>
      </c>
      <c r="C4687" s="543"/>
      <c r="D4687" s="57" t="str">
        <f>IF('SOW Units'!E231="","",'SOW Units'!E231)</f>
        <v>Per Ton</v>
      </c>
      <c r="E4687" s="82">
        <f>'SOW Units'!R231</f>
        <v>0</v>
      </c>
      <c r="F4687" s="34">
        <f>'SOW Units'!G231</f>
        <v>69.3</v>
      </c>
      <c r="G4687" s="244">
        <f t="shared" si="1063"/>
        <v>0</v>
      </c>
      <c r="H4687" s="85">
        <v>0</v>
      </c>
      <c r="I4687" s="360">
        <f t="shared" si="1064"/>
        <v>0</v>
      </c>
      <c r="J4687" s="89">
        <v>0</v>
      </c>
      <c r="K4687" s="244">
        <f t="shared" si="1060"/>
        <v>0</v>
      </c>
      <c r="L4687" s="93">
        <f t="shared" si="1065"/>
        <v>0</v>
      </c>
      <c r="M4687" s="375">
        <f t="shared" si="1066"/>
        <v>0</v>
      </c>
      <c r="N4687" s="225" t="b">
        <f t="shared" si="1049"/>
        <v>0</v>
      </c>
      <c r="O4687" s="36"/>
      <c r="P4687" s="36"/>
      <c r="Q4687" s="36"/>
      <c r="R4687" s="36"/>
    </row>
    <row r="4688" spans="1:18" s="8" customFormat="1" ht="16.5" hidden="1" customHeight="1" x14ac:dyDescent="0.35">
      <c r="A4688" s="122" t="str">
        <f>'SOW Units'!B232</f>
        <v>10-17.</v>
      </c>
      <c r="B4688" s="542" t="str">
        <f>IF('SOW Units'!C232="","",'SOW Units'!C232)</f>
        <v>#57 Stone</v>
      </c>
      <c r="C4688" s="543"/>
      <c r="D4688" s="57" t="str">
        <f>IF('SOW Units'!E232="","",'SOW Units'!E232)</f>
        <v>Per Ton</v>
      </c>
      <c r="E4688" s="82">
        <f>'SOW Units'!R232</f>
        <v>0</v>
      </c>
      <c r="F4688" s="34">
        <f>'SOW Units'!G232</f>
        <v>57.75</v>
      </c>
      <c r="G4688" s="244">
        <f t="shared" si="1063"/>
        <v>0</v>
      </c>
      <c r="H4688" s="85">
        <v>0</v>
      </c>
      <c r="I4688" s="360">
        <f t="shared" si="1064"/>
        <v>0</v>
      </c>
      <c r="J4688" s="89">
        <v>0</v>
      </c>
      <c r="K4688" s="244">
        <f t="shared" si="1060"/>
        <v>0</v>
      </c>
      <c r="L4688" s="93">
        <f t="shared" si="1065"/>
        <v>0</v>
      </c>
      <c r="M4688" s="375">
        <f t="shared" si="1066"/>
        <v>0</v>
      </c>
      <c r="N4688" s="225" t="b">
        <f t="shared" si="1049"/>
        <v>0</v>
      </c>
      <c r="O4688" s="36"/>
      <c r="P4688" s="36"/>
      <c r="Q4688" s="36"/>
      <c r="R4688" s="36"/>
    </row>
    <row r="4689" spans="1:18" s="9" customFormat="1" ht="16.5" hidden="1" customHeight="1" x14ac:dyDescent="0.35">
      <c r="A4689" s="122" t="str">
        <f>'SOW Units'!B233</f>
        <v>10-18.</v>
      </c>
      <c r="B4689" s="542" t="str">
        <f>IF('SOW Units'!C233="","",'SOW Units'!C233)</f>
        <v>Dewatering System, up to 12 well points (includes installation)</v>
      </c>
      <c r="C4689" s="543"/>
      <c r="D4689" s="57" t="str">
        <f>IF('SOW Units'!E233="","",'SOW Units'!E233)</f>
        <v>Per Day</v>
      </c>
      <c r="E4689" s="82">
        <f>'SOW Units'!R233</f>
        <v>0</v>
      </c>
      <c r="F4689" s="34">
        <f>'SOW Units'!G233</f>
        <v>4630.5</v>
      </c>
      <c r="G4689" s="244">
        <f t="shared" si="1063"/>
        <v>0</v>
      </c>
      <c r="H4689" s="85">
        <v>0</v>
      </c>
      <c r="I4689" s="360">
        <f t="shared" si="1064"/>
        <v>0</v>
      </c>
      <c r="J4689" s="89">
        <v>0</v>
      </c>
      <c r="K4689" s="244">
        <f t="shared" si="1060"/>
        <v>0</v>
      </c>
      <c r="L4689" s="93">
        <f t="shared" si="1065"/>
        <v>0</v>
      </c>
      <c r="M4689" s="375">
        <f t="shared" si="1066"/>
        <v>0</v>
      </c>
      <c r="N4689" s="225" t="b">
        <f t="shared" si="1049"/>
        <v>0</v>
      </c>
      <c r="O4689" s="45"/>
      <c r="P4689" s="45"/>
      <c r="Q4689" s="45"/>
      <c r="R4689" s="45"/>
    </row>
    <row r="4690" spans="1:18" s="8" customFormat="1" ht="16.5" hidden="1" customHeight="1" x14ac:dyDescent="0.35">
      <c r="A4690" s="122" t="str">
        <f>'SOW Units'!B234</f>
        <v>10-19.</v>
      </c>
      <c r="B4690" s="542" t="str">
        <f>IF('SOW Units'!C234="","",'SOW Units'!C234)</f>
        <v>Additional Dewatering System Well Points (2) (includes installation)</v>
      </c>
      <c r="C4690" s="543"/>
      <c r="D4690" s="57" t="str">
        <f>IF('SOW Units'!E234="","",'SOW Units'!E234)</f>
        <v>Per Day</v>
      </c>
      <c r="E4690" s="82">
        <f>'SOW Units'!R234</f>
        <v>0</v>
      </c>
      <c r="F4690" s="34">
        <f>'SOW Units'!G234</f>
        <v>346.5</v>
      </c>
      <c r="G4690" s="244">
        <f t="shared" si="1063"/>
        <v>0</v>
      </c>
      <c r="H4690" s="85">
        <v>0</v>
      </c>
      <c r="I4690" s="360">
        <f t="shared" si="1064"/>
        <v>0</v>
      </c>
      <c r="J4690" s="89">
        <v>0</v>
      </c>
      <c r="K4690" s="244">
        <f t="shared" si="1060"/>
        <v>0</v>
      </c>
      <c r="L4690" s="93">
        <f t="shared" si="1065"/>
        <v>0</v>
      </c>
      <c r="M4690" s="375">
        <f t="shared" si="1066"/>
        <v>0</v>
      </c>
      <c r="N4690" s="225" t="b">
        <f t="shared" si="1049"/>
        <v>0</v>
      </c>
      <c r="O4690" s="36"/>
      <c r="P4690" s="36"/>
      <c r="Q4690" s="36"/>
      <c r="R4690" s="36"/>
    </row>
    <row r="4691" spans="1:18" s="8" customFormat="1" ht="16.5" hidden="1" customHeight="1" x14ac:dyDescent="0.35">
      <c r="A4691" s="122" t="str">
        <f>'SOW Units'!B235</f>
        <v>10-20.</v>
      </c>
      <c r="B4691" s="542" t="str">
        <f>IF('SOW Units'!C235="","",'SOW Units'!C235)</f>
        <v>Dewatering System, up to 12 well points (includes installation)</v>
      </c>
      <c r="C4691" s="543"/>
      <c r="D4691" s="57" t="str">
        <f>IF('SOW Units'!E235="","",'SOW Units'!E235)</f>
        <v>Per Week</v>
      </c>
      <c r="E4691" s="82">
        <f>'SOW Units'!R235</f>
        <v>0</v>
      </c>
      <c r="F4691" s="34">
        <f>'SOW Units'!G235</f>
        <v>7640.32</v>
      </c>
      <c r="G4691" s="244">
        <f t="shared" si="1063"/>
        <v>0</v>
      </c>
      <c r="H4691" s="85">
        <v>0</v>
      </c>
      <c r="I4691" s="360">
        <f t="shared" si="1064"/>
        <v>0</v>
      </c>
      <c r="J4691" s="89">
        <v>0</v>
      </c>
      <c r="K4691" s="244">
        <f t="shared" si="1060"/>
        <v>0</v>
      </c>
      <c r="L4691" s="93">
        <f t="shared" si="1065"/>
        <v>0</v>
      </c>
      <c r="M4691" s="375">
        <f t="shared" si="1066"/>
        <v>0</v>
      </c>
      <c r="N4691" s="225" t="b">
        <f t="shared" si="1049"/>
        <v>0</v>
      </c>
      <c r="O4691" s="36"/>
      <c r="P4691" s="36"/>
      <c r="Q4691" s="36"/>
      <c r="R4691" s="36"/>
    </row>
    <row r="4692" spans="1:18" s="9" customFormat="1" ht="16.5" hidden="1" customHeight="1" x14ac:dyDescent="0.35">
      <c r="A4692" s="122" t="str">
        <f>'SOW Units'!B236</f>
        <v>10-21.</v>
      </c>
      <c r="B4692" s="542" t="str">
        <f>IF('SOW Units'!C236="","",'SOW Units'!C236)</f>
        <v>Additional Dewatering System Well Points (2) (includes installation)</v>
      </c>
      <c r="C4692" s="543"/>
      <c r="D4692" s="57" t="str">
        <f>IF('SOW Units'!E236="","",'SOW Units'!E236)</f>
        <v>Per Week</v>
      </c>
      <c r="E4692" s="82">
        <f>'SOW Units'!R236</f>
        <v>0</v>
      </c>
      <c r="F4692" s="34">
        <f>'SOW Units'!G236</f>
        <v>382.01</v>
      </c>
      <c r="G4692" s="244">
        <f t="shared" si="1063"/>
        <v>0</v>
      </c>
      <c r="H4692" s="85">
        <v>0</v>
      </c>
      <c r="I4692" s="360">
        <f t="shared" si="1064"/>
        <v>0</v>
      </c>
      <c r="J4692" s="89">
        <v>0</v>
      </c>
      <c r="K4692" s="244">
        <f t="shared" si="1060"/>
        <v>0</v>
      </c>
      <c r="L4692" s="93">
        <f t="shared" si="1065"/>
        <v>0</v>
      </c>
      <c r="M4692" s="375">
        <f t="shared" si="1066"/>
        <v>0</v>
      </c>
      <c r="N4692" s="225" t="b">
        <f t="shared" ref="N4692:N4755" si="1067">IF(E4692&gt;0,TRUE,FALSE)</f>
        <v>0</v>
      </c>
      <c r="O4692" s="45"/>
      <c r="P4692" s="45"/>
      <c r="Q4692" s="45"/>
      <c r="R4692" s="45"/>
    </row>
    <row r="4693" spans="1:18" s="9" customFormat="1" ht="16.5" hidden="1" customHeight="1" x14ac:dyDescent="0.35">
      <c r="A4693" s="122" t="str">
        <f>'SOW Units'!B237</f>
        <v>10-22.</v>
      </c>
      <c r="B4693" s="542" t="str">
        <f>IF('SOW Units'!C237="","",'SOW Units'!C237)</f>
        <v>Dewatering System, up to 12 well points (includes installation)</v>
      </c>
      <c r="C4693" s="543"/>
      <c r="D4693" s="57" t="str">
        <f>IF('SOW Units'!E237="","",'SOW Units'!E237)</f>
        <v>Per Month</v>
      </c>
      <c r="E4693" s="82">
        <f>'SOW Units'!R237</f>
        <v>0</v>
      </c>
      <c r="F4693" s="34">
        <f>'SOW Units'!G237</f>
        <v>9029.4699999999993</v>
      </c>
      <c r="G4693" s="244">
        <f t="shared" si="1063"/>
        <v>0</v>
      </c>
      <c r="H4693" s="85">
        <v>0</v>
      </c>
      <c r="I4693" s="360">
        <f t="shared" si="1064"/>
        <v>0</v>
      </c>
      <c r="J4693" s="89">
        <v>0</v>
      </c>
      <c r="K4693" s="244">
        <f t="shared" si="1060"/>
        <v>0</v>
      </c>
      <c r="L4693" s="93">
        <f t="shared" si="1065"/>
        <v>0</v>
      </c>
      <c r="M4693" s="375">
        <f t="shared" si="1066"/>
        <v>0</v>
      </c>
      <c r="N4693" s="225" t="b">
        <f t="shared" si="1067"/>
        <v>0</v>
      </c>
      <c r="O4693" s="45"/>
      <c r="P4693" s="45"/>
      <c r="Q4693" s="45"/>
      <c r="R4693" s="45"/>
    </row>
    <row r="4694" spans="1:18" s="8" customFormat="1" ht="16.5" hidden="1" customHeight="1" x14ac:dyDescent="0.35">
      <c r="A4694" s="122" t="str">
        <f>'SOW Units'!B238</f>
        <v>10-23.</v>
      </c>
      <c r="B4694" s="542" t="str">
        <f>IF('SOW Units'!C238="","",'SOW Units'!C238)</f>
        <v>Additional Dewatering System Well Points (2) (includes installation)</v>
      </c>
      <c r="C4694" s="543"/>
      <c r="D4694" s="57" t="str">
        <f>IF('SOW Units'!E238="","",'SOW Units'!E238)</f>
        <v>Per Month</v>
      </c>
      <c r="E4694" s="82">
        <f>'SOW Units'!R238</f>
        <v>0</v>
      </c>
      <c r="F4694" s="34">
        <f>'SOW Units'!G238</f>
        <v>382.01</v>
      </c>
      <c r="G4694" s="244">
        <f t="shared" si="1063"/>
        <v>0</v>
      </c>
      <c r="H4694" s="85">
        <v>0</v>
      </c>
      <c r="I4694" s="360">
        <f t="shared" si="1064"/>
        <v>0</v>
      </c>
      <c r="J4694" s="89">
        <v>0</v>
      </c>
      <c r="K4694" s="244">
        <f t="shared" si="1060"/>
        <v>0</v>
      </c>
      <c r="L4694" s="93">
        <f t="shared" si="1065"/>
        <v>0</v>
      </c>
      <c r="M4694" s="375">
        <f t="shared" si="1066"/>
        <v>0</v>
      </c>
      <c r="N4694" s="225" t="b">
        <f t="shared" si="1067"/>
        <v>0</v>
      </c>
      <c r="O4694" s="36"/>
      <c r="P4694" s="36"/>
      <c r="Q4694" s="36"/>
      <c r="R4694" s="36"/>
    </row>
    <row r="4695" spans="1:18" s="9" customFormat="1" ht="17.25" hidden="1" customHeight="1" x14ac:dyDescent="0.35">
      <c r="A4695" s="253" t="str">
        <f>'SOW Units'!B239</f>
        <v>11.</v>
      </c>
      <c r="B4695" s="560" t="str">
        <f>IF('SOW Units'!C239="","",'SOW Units'!C239)</f>
        <v>PETROLEUM STORAGE TANK REMOVAL AND DISPOSAL</v>
      </c>
      <c r="C4695" s="561"/>
      <c r="D4695" s="206" t="str">
        <f>IF('SOW Units'!E239="","",'SOW Units'!E239)</f>
        <v/>
      </c>
      <c r="E4695" s="207"/>
      <c r="F4695" s="194"/>
      <c r="G4695" s="243"/>
      <c r="H4695" s="208"/>
      <c r="I4695" s="359"/>
      <c r="J4695" s="196"/>
      <c r="K4695" s="243"/>
      <c r="L4695" s="209"/>
      <c r="M4695" s="374"/>
      <c r="N4695" s="225" t="b">
        <f t="shared" si="1067"/>
        <v>0</v>
      </c>
      <c r="O4695" s="45"/>
      <c r="P4695" s="45"/>
      <c r="Q4695" s="45"/>
      <c r="R4695" s="45"/>
    </row>
    <row r="4696" spans="1:18" s="9" customFormat="1" ht="16.5" hidden="1" customHeight="1" x14ac:dyDescent="0.35">
      <c r="A4696" s="122" t="str">
        <f>'SOW Units'!B240</f>
        <v>11-1.</v>
      </c>
      <c r="B4696" s="542" t="str">
        <f>IF('SOW Units'!C240="","",'SOW Units'!C240)</f>
        <v>Remove and Dispose Petroleum Storage Tank - ≤ 1,000 gal. capacity</v>
      </c>
      <c r="C4696" s="543"/>
      <c r="D4696" s="57" t="str">
        <f>IF('SOW Units'!E240="","",'SOW Units'!E240)</f>
        <v>Per Tank</v>
      </c>
      <c r="E4696" s="82">
        <f>'SOW Units'!R240</f>
        <v>0</v>
      </c>
      <c r="F4696" s="34">
        <f>'SOW Units'!G240</f>
        <v>1157.6199999999999</v>
      </c>
      <c r="G4696" s="244">
        <f t="shared" ref="G4696:G4699" si="1068">$F4696*E4696</f>
        <v>0</v>
      </c>
      <c r="H4696" s="85">
        <v>0</v>
      </c>
      <c r="I4696" s="360">
        <f t="shared" ref="I4696:I4699" si="1069">H4696*F4696</f>
        <v>0</v>
      </c>
      <c r="J4696" s="89">
        <v>0</v>
      </c>
      <c r="K4696" s="244">
        <f t="shared" si="1060"/>
        <v>0</v>
      </c>
      <c r="L4696" s="93">
        <f t="shared" ref="L4696:L4699" si="1070">E4696-H4696-J4696</f>
        <v>0</v>
      </c>
      <c r="M4696" s="375">
        <f t="shared" ref="M4696:M4699" si="1071">G4696-I4696-K4696</f>
        <v>0</v>
      </c>
      <c r="N4696" s="225" t="b">
        <f t="shared" si="1067"/>
        <v>0</v>
      </c>
      <c r="O4696" s="45"/>
      <c r="P4696" s="45"/>
      <c r="Q4696" s="45"/>
      <c r="R4696" s="45"/>
    </row>
    <row r="4697" spans="1:18" s="9" customFormat="1" ht="16.5" hidden="1" customHeight="1" x14ac:dyDescent="0.35">
      <c r="A4697" s="122" t="str">
        <f>'SOW Units'!B241</f>
        <v>11-2.</v>
      </c>
      <c r="B4697" s="542" t="str">
        <f>IF('SOW Units'!C241="","",'SOW Units'!C241)</f>
        <v>Remove and Dispose Petroleum Storage Tank - &gt; 1,000 to 5,000 gal. capacity</v>
      </c>
      <c r="C4697" s="543"/>
      <c r="D4697" s="57" t="str">
        <f>IF('SOW Units'!E241="","",'SOW Units'!E241)</f>
        <v>Per Tank</v>
      </c>
      <c r="E4697" s="82">
        <f>'SOW Units'!R241</f>
        <v>0</v>
      </c>
      <c r="F4697" s="34">
        <f>'SOW Units'!G241</f>
        <v>1852.2</v>
      </c>
      <c r="G4697" s="244">
        <f t="shared" si="1068"/>
        <v>0</v>
      </c>
      <c r="H4697" s="85">
        <v>0</v>
      </c>
      <c r="I4697" s="360">
        <f t="shared" si="1069"/>
        <v>0</v>
      </c>
      <c r="J4697" s="89">
        <v>0</v>
      </c>
      <c r="K4697" s="244">
        <f t="shared" si="1060"/>
        <v>0</v>
      </c>
      <c r="L4697" s="93">
        <f t="shared" si="1070"/>
        <v>0</v>
      </c>
      <c r="M4697" s="375">
        <f t="shared" si="1071"/>
        <v>0</v>
      </c>
      <c r="N4697" s="225" t="b">
        <f t="shared" si="1067"/>
        <v>0</v>
      </c>
      <c r="O4697" s="45"/>
      <c r="P4697" s="45"/>
      <c r="Q4697" s="45"/>
      <c r="R4697" s="45"/>
    </row>
    <row r="4698" spans="1:18" s="8" customFormat="1" ht="16.5" hidden="1" customHeight="1" x14ac:dyDescent="0.35">
      <c r="A4698" s="122" t="str">
        <f>'SOW Units'!B242</f>
        <v>11-3.</v>
      </c>
      <c r="B4698" s="542" t="str">
        <f>IF('SOW Units'!C242="","",'SOW Units'!C242)</f>
        <v>Remove and Dispose Petroleum Storage Tank - &gt; 5,000 to 10,000 gal. capacity</v>
      </c>
      <c r="C4698" s="543"/>
      <c r="D4698" s="57" t="str">
        <f>IF('SOW Units'!E242="","",'SOW Units'!E242)</f>
        <v>Per Tank</v>
      </c>
      <c r="E4698" s="82">
        <f>'SOW Units'!R242</f>
        <v>0</v>
      </c>
      <c r="F4698" s="34">
        <f>'SOW Units'!G242</f>
        <v>2431.0100000000002</v>
      </c>
      <c r="G4698" s="244">
        <f t="shared" si="1068"/>
        <v>0</v>
      </c>
      <c r="H4698" s="85">
        <v>0</v>
      </c>
      <c r="I4698" s="360">
        <f t="shared" si="1069"/>
        <v>0</v>
      </c>
      <c r="J4698" s="89">
        <v>0</v>
      </c>
      <c r="K4698" s="244">
        <f t="shared" si="1060"/>
        <v>0</v>
      </c>
      <c r="L4698" s="93">
        <f t="shared" si="1070"/>
        <v>0</v>
      </c>
      <c r="M4698" s="375">
        <f t="shared" si="1071"/>
        <v>0</v>
      </c>
      <c r="N4698" s="225" t="b">
        <f t="shared" si="1067"/>
        <v>0</v>
      </c>
      <c r="O4698" s="36"/>
      <c r="P4698" s="36"/>
      <c r="Q4698" s="36"/>
      <c r="R4698" s="36"/>
    </row>
    <row r="4699" spans="1:18" s="8" customFormat="1" ht="16.5" hidden="1" customHeight="1" x14ac:dyDescent="0.35">
      <c r="A4699" s="122" t="str">
        <f>'SOW Units'!B243</f>
        <v>11-4.</v>
      </c>
      <c r="B4699" s="542" t="str">
        <f>IF('SOW Units'!C243="","",'SOW Units'!C243)</f>
        <v>Remove and Dispose Petroleum Storage Tank - &gt; 10,000 gal. capacity</v>
      </c>
      <c r="C4699" s="543"/>
      <c r="D4699" s="57" t="str">
        <f>IF('SOW Units'!E243="","",'SOW Units'!E243)</f>
        <v>Per Tank</v>
      </c>
      <c r="E4699" s="82">
        <f>'SOW Units'!R243</f>
        <v>0</v>
      </c>
      <c r="F4699" s="34">
        <f>'SOW Units'!G243</f>
        <v>4283.21</v>
      </c>
      <c r="G4699" s="244">
        <f t="shared" si="1068"/>
        <v>0</v>
      </c>
      <c r="H4699" s="85">
        <v>0</v>
      </c>
      <c r="I4699" s="360">
        <f t="shared" si="1069"/>
        <v>0</v>
      </c>
      <c r="J4699" s="89">
        <v>0</v>
      </c>
      <c r="K4699" s="244">
        <f t="shared" si="1060"/>
        <v>0</v>
      </c>
      <c r="L4699" s="93">
        <f t="shared" si="1070"/>
        <v>0</v>
      </c>
      <c r="M4699" s="375">
        <f t="shared" si="1071"/>
        <v>0</v>
      </c>
      <c r="N4699" s="225" t="b">
        <f t="shared" si="1067"/>
        <v>0</v>
      </c>
      <c r="O4699" s="36"/>
      <c r="P4699" s="36"/>
      <c r="Q4699" s="36"/>
      <c r="R4699" s="36"/>
    </row>
    <row r="4700" spans="1:18" s="8" customFormat="1" ht="17.25" hidden="1" customHeight="1" x14ac:dyDescent="0.35">
      <c r="A4700" s="253" t="str">
        <f>'SOW Units'!B244</f>
        <v>12.</v>
      </c>
      <c r="B4700" s="560" t="str">
        <f>IF('SOW Units'!C244="","",'SOW Units'!C244)</f>
        <v xml:space="preserve">DEBRIS, WASTE AND PRODUCT REMOVAL AND DISPOSAL </v>
      </c>
      <c r="C4700" s="561"/>
      <c r="D4700" s="206" t="str">
        <f>IF('SOW Units'!E244="","",'SOW Units'!E244)</f>
        <v/>
      </c>
      <c r="E4700" s="207"/>
      <c r="F4700" s="194"/>
      <c r="G4700" s="243"/>
      <c r="H4700" s="208"/>
      <c r="I4700" s="359"/>
      <c r="J4700" s="196"/>
      <c r="K4700" s="243"/>
      <c r="L4700" s="209"/>
      <c r="M4700" s="374"/>
      <c r="N4700" s="225" t="b">
        <f t="shared" si="1067"/>
        <v>0</v>
      </c>
      <c r="O4700" s="36"/>
      <c r="P4700" s="36"/>
      <c r="Q4700" s="36"/>
      <c r="R4700" s="36"/>
    </row>
    <row r="4701" spans="1:18" s="9" customFormat="1" ht="16.5" hidden="1" customHeight="1" x14ac:dyDescent="0.35">
      <c r="A4701" s="122" t="str">
        <f>'SOW Units'!B245</f>
        <v>12-1.</v>
      </c>
      <c r="B4701" s="542" t="str">
        <f>IF('SOW Units'!C245="","",'SOW Units'!C245)</f>
        <v>Removal and Loading of Asphalt and/or Concrete - up to 4 inch thickness</v>
      </c>
      <c r="C4701" s="543"/>
      <c r="D4701" s="57" t="str">
        <f>IF('SOW Units'!E245="","",'SOW Units'!E245)</f>
        <v>Per Square Foot</v>
      </c>
      <c r="E4701" s="82">
        <f>'SOW Units'!R245</f>
        <v>0</v>
      </c>
      <c r="F4701" s="34">
        <f>'SOW Units'!G245</f>
        <v>3.32</v>
      </c>
      <c r="G4701" s="244">
        <f t="shared" ref="G4701:G4718" si="1072">$F4701*E4701</f>
        <v>0</v>
      </c>
      <c r="H4701" s="85">
        <v>0</v>
      </c>
      <c r="I4701" s="360">
        <f t="shared" ref="I4701:I4718" si="1073">H4701*F4701</f>
        <v>0</v>
      </c>
      <c r="J4701" s="89">
        <v>0</v>
      </c>
      <c r="K4701" s="244">
        <f t="shared" si="1060"/>
        <v>0</v>
      </c>
      <c r="L4701" s="93">
        <f t="shared" ref="L4701:L4718" si="1074">E4701-H4701-J4701</f>
        <v>0</v>
      </c>
      <c r="M4701" s="375">
        <f t="shared" ref="M4701:M4718" si="1075">G4701-I4701-K4701</f>
        <v>0</v>
      </c>
      <c r="N4701" s="225" t="b">
        <f t="shared" si="1067"/>
        <v>0</v>
      </c>
      <c r="O4701" s="45"/>
      <c r="P4701" s="45"/>
      <c r="Q4701" s="45"/>
      <c r="R4701" s="45"/>
    </row>
    <row r="4702" spans="1:18" s="9" customFormat="1" ht="16.5" hidden="1" customHeight="1" x14ac:dyDescent="0.35">
      <c r="A4702" s="122" t="str">
        <f>'SOW Units'!B246</f>
        <v>12-2.</v>
      </c>
      <c r="B4702" s="542" t="str">
        <f>IF('SOW Units'!C246="","",'SOW Units'!C246)</f>
        <v xml:space="preserve">Additional Removal/Loading Cost for Concrete - &gt; 4 inch thickness </v>
      </c>
      <c r="C4702" s="543"/>
      <c r="D4702" s="57" t="str">
        <f>IF('SOW Units'!E246="","",'SOW Units'!E246)</f>
        <v>Per Square Foot</v>
      </c>
      <c r="E4702" s="82">
        <f>'SOW Units'!R246</f>
        <v>0</v>
      </c>
      <c r="F4702" s="34">
        <f>'SOW Units'!G246</f>
        <v>4</v>
      </c>
      <c r="G4702" s="244">
        <f t="shared" si="1072"/>
        <v>0</v>
      </c>
      <c r="H4702" s="85">
        <v>0</v>
      </c>
      <c r="I4702" s="360">
        <f t="shared" si="1073"/>
        <v>0</v>
      </c>
      <c r="J4702" s="89">
        <v>0</v>
      </c>
      <c r="K4702" s="244">
        <f t="shared" si="1060"/>
        <v>0</v>
      </c>
      <c r="L4702" s="93">
        <f t="shared" si="1074"/>
        <v>0</v>
      </c>
      <c r="M4702" s="375">
        <f t="shared" si="1075"/>
        <v>0</v>
      </c>
      <c r="N4702" s="225" t="b">
        <f t="shared" si="1067"/>
        <v>0</v>
      </c>
      <c r="O4702" s="45"/>
      <c r="P4702" s="45"/>
      <c r="Q4702" s="45"/>
      <c r="R4702" s="45"/>
    </row>
    <row r="4703" spans="1:18" s="9" customFormat="1" ht="16.5" hidden="1" customHeight="1" x14ac:dyDescent="0.35">
      <c r="A4703" s="122" t="str">
        <f>'SOW Units'!B247</f>
        <v>12-3.</v>
      </c>
      <c r="B4703" s="542" t="str">
        <f>IF('SOW Units'!C247="","",'SOW Units'!C247)</f>
        <v xml:space="preserve">Loading, Transport and Disposal/Recycle Clean Overburden </v>
      </c>
      <c r="C4703" s="543"/>
      <c r="D4703" s="57" t="str">
        <f>IF('SOW Units'!E247="","",'SOW Units'!E247)</f>
        <v>Per Ton</v>
      </c>
      <c r="E4703" s="82">
        <f>'SOW Units'!R247</f>
        <v>0</v>
      </c>
      <c r="F4703" s="34">
        <f>'SOW Units'!G247</f>
        <v>55</v>
      </c>
      <c r="G4703" s="244">
        <f t="shared" si="1072"/>
        <v>0</v>
      </c>
      <c r="H4703" s="85">
        <v>0</v>
      </c>
      <c r="I4703" s="360">
        <f t="shared" si="1073"/>
        <v>0</v>
      </c>
      <c r="J4703" s="89">
        <v>0</v>
      </c>
      <c r="K4703" s="244">
        <f t="shared" si="1060"/>
        <v>0</v>
      </c>
      <c r="L4703" s="93">
        <f t="shared" si="1074"/>
        <v>0</v>
      </c>
      <c r="M4703" s="375">
        <f t="shared" si="1075"/>
        <v>0</v>
      </c>
      <c r="N4703" s="225" t="b">
        <f t="shared" si="1067"/>
        <v>0</v>
      </c>
      <c r="O4703" s="45"/>
      <c r="P4703" s="45"/>
      <c r="Q4703" s="45"/>
      <c r="R4703" s="45"/>
    </row>
    <row r="4704" spans="1:18" s="8" customFormat="1" ht="16.5" hidden="1" customHeight="1" x14ac:dyDescent="0.35">
      <c r="A4704" s="122" t="str">
        <f>'SOW Units'!B248</f>
        <v>12-4.</v>
      </c>
      <c r="B4704" s="542" t="str">
        <f>IF('SOW Units'!C248="","",'SOW Units'!C248)</f>
        <v xml:space="preserve">Transport and Disposal of Clean Concrete </v>
      </c>
      <c r="C4704" s="543"/>
      <c r="D4704" s="57" t="str">
        <f>IF('SOW Units'!E248="","",'SOW Units'!E248)</f>
        <v>Per Ton</v>
      </c>
      <c r="E4704" s="82">
        <f>'SOW Units'!R248</f>
        <v>0</v>
      </c>
      <c r="F4704" s="34">
        <f>'SOW Units'!G248</f>
        <v>44</v>
      </c>
      <c r="G4704" s="244">
        <f t="shared" si="1072"/>
        <v>0</v>
      </c>
      <c r="H4704" s="85">
        <v>0</v>
      </c>
      <c r="I4704" s="360">
        <f t="shared" si="1073"/>
        <v>0</v>
      </c>
      <c r="J4704" s="89">
        <v>0</v>
      </c>
      <c r="K4704" s="244">
        <f t="shared" si="1060"/>
        <v>0</v>
      </c>
      <c r="L4704" s="93">
        <f t="shared" si="1074"/>
        <v>0</v>
      </c>
      <c r="M4704" s="375">
        <f t="shared" si="1075"/>
        <v>0</v>
      </c>
      <c r="N4704" s="225" t="b">
        <f t="shared" si="1067"/>
        <v>0</v>
      </c>
      <c r="O4704" s="36"/>
      <c r="P4704" s="36"/>
      <c r="Q4704" s="36"/>
      <c r="R4704" s="36"/>
    </row>
    <row r="4705" spans="1:18" s="9" customFormat="1" ht="16.5" hidden="1" customHeight="1" x14ac:dyDescent="0.35">
      <c r="A4705" s="122" t="str">
        <f>'SOW Units'!B249</f>
        <v>12-5.</v>
      </c>
      <c r="B4705" s="542" t="str">
        <f>IF('SOW Units'!C249="","",'SOW Units'!C249)</f>
        <v xml:space="preserve">Transport and Disposal of Mixed Debris  </v>
      </c>
      <c r="C4705" s="543"/>
      <c r="D4705" s="57" t="str">
        <f>IF('SOW Units'!E249="","",'SOW Units'!E249)</f>
        <v>Per Ton</v>
      </c>
      <c r="E4705" s="82">
        <f>'SOW Units'!R249</f>
        <v>0</v>
      </c>
      <c r="F4705" s="34">
        <f>'SOW Units'!G249</f>
        <v>55.12</v>
      </c>
      <c r="G4705" s="244">
        <f t="shared" si="1072"/>
        <v>0</v>
      </c>
      <c r="H4705" s="85">
        <v>0</v>
      </c>
      <c r="I4705" s="360">
        <f t="shared" si="1073"/>
        <v>0</v>
      </c>
      <c r="J4705" s="89">
        <v>0</v>
      </c>
      <c r="K4705" s="244">
        <f t="shared" si="1060"/>
        <v>0</v>
      </c>
      <c r="L4705" s="93">
        <f t="shared" si="1074"/>
        <v>0</v>
      </c>
      <c r="M4705" s="375">
        <f t="shared" si="1075"/>
        <v>0</v>
      </c>
      <c r="N4705" s="225" t="b">
        <f t="shared" si="1067"/>
        <v>0</v>
      </c>
      <c r="O4705" s="45"/>
      <c r="P4705" s="45"/>
      <c r="Q4705" s="45"/>
      <c r="R4705" s="45"/>
    </row>
    <row r="4706" spans="1:18" s="9" customFormat="1" ht="16.5" hidden="1" customHeight="1" x14ac:dyDescent="0.35">
      <c r="A4706" s="122" t="str">
        <f>'SOW Units'!B250</f>
        <v>12-6.</v>
      </c>
      <c r="B4706" s="542" t="str">
        <f>IF('SOW Units'!C250="","",'SOW Units'!C250)</f>
        <v>Transport and Disposal of Petroleum Impacted Soil (includes drum)</v>
      </c>
      <c r="C4706" s="543"/>
      <c r="D4706" s="57" t="str">
        <f>IF('SOW Units'!E250="","",'SOW Units'!E250)</f>
        <v>Per Drum</v>
      </c>
      <c r="E4706" s="82">
        <f>'SOW Units'!R250</f>
        <v>0</v>
      </c>
      <c r="F4706" s="34">
        <f>'SOW Units'!G250</f>
        <v>191</v>
      </c>
      <c r="G4706" s="244">
        <f t="shared" si="1072"/>
        <v>0</v>
      </c>
      <c r="H4706" s="85">
        <v>0</v>
      </c>
      <c r="I4706" s="360">
        <f t="shared" si="1073"/>
        <v>0</v>
      </c>
      <c r="J4706" s="89">
        <v>0</v>
      </c>
      <c r="K4706" s="244">
        <f t="shared" si="1060"/>
        <v>0</v>
      </c>
      <c r="L4706" s="93">
        <f t="shared" si="1074"/>
        <v>0</v>
      </c>
      <c r="M4706" s="375">
        <f t="shared" si="1075"/>
        <v>0</v>
      </c>
      <c r="N4706" s="225" t="b">
        <f t="shared" si="1067"/>
        <v>0</v>
      </c>
      <c r="O4706" s="45"/>
      <c r="P4706" s="45"/>
      <c r="Q4706" s="45"/>
      <c r="R4706" s="45"/>
    </row>
    <row r="4707" spans="1:18" s="9" customFormat="1" ht="16.5" hidden="1" customHeight="1" x14ac:dyDescent="0.35">
      <c r="A4707" s="122" t="str">
        <f>'SOW Units'!B251</f>
        <v>12-7.</v>
      </c>
      <c r="B4707" s="542" t="str">
        <f>IF('SOW Units'!C251="","",'SOW Units'!C251)</f>
        <v>Transport Petroleum Impacted Soil (bulk) ≤ 100 miles</v>
      </c>
      <c r="C4707" s="543"/>
      <c r="D4707" s="57" t="str">
        <f>IF('SOW Units'!E251="","",'SOW Units'!E251)</f>
        <v>Per Ton</v>
      </c>
      <c r="E4707" s="82">
        <f>'SOW Units'!R251</f>
        <v>0</v>
      </c>
      <c r="F4707" s="34">
        <f>'SOW Units'!G251</f>
        <v>28</v>
      </c>
      <c r="G4707" s="244">
        <f t="shared" si="1072"/>
        <v>0</v>
      </c>
      <c r="H4707" s="85">
        <v>0</v>
      </c>
      <c r="I4707" s="360">
        <f t="shared" si="1073"/>
        <v>0</v>
      </c>
      <c r="J4707" s="89">
        <v>0</v>
      </c>
      <c r="K4707" s="244">
        <f t="shared" si="1060"/>
        <v>0</v>
      </c>
      <c r="L4707" s="93">
        <f t="shared" si="1074"/>
        <v>0</v>
      </c>
      <c r="M4707" s="375">
        <f t="shared" si="1075"/>
        <v>0</v>
      </c>
      <c r="N4707" s="225" t="b">
        <f t="shared" si="1067"/>
        <v>0</v>
      </c>
      <c r="O4707" s="45"/>
      <c r="P4707" s="45"/>
      <c r="Q4707" s="45"/>
      <c r="R4707" s="45"/>
    </row>
    <row r="4708" spans="1:18" s="9" customFormat="1" ht="16.5" hidden="1" customHeight="1" x14ac:dyDescent="0.35">
      <c r="A4708" s="122" t="str">
        <f>'SOW Units'!B252</f>
        <v>12-8.</v>
      </c>
      <c r="B4708" s="542" t="str">
        <f>IF('SOW Units'!C252="","",'SOW Units'!C252)</f>
        <v>Transport Petroleum Impacted Soil (bulk) &gt; 100 miles</v>
      </c>
      <c r="C4708" s="543"/>
      <c r="D4708" s="57" t="str">
        <f>IF('SOW Units'!E252="","",'SOW Units'!E252)</f>
        <v>Per Ton</v>
      </c>
      <c r="E4708" s="82">
        <f>'SOW Units'!R252</f>
        <v>0</v>
      </c>
      <c r="F4708" s="34">
        <f>'SOW Units'!G252</f>
        <v>40.950000000000003</v>
      </c>
      <c r="G4708" s="244">
        <f t="shared" si="1072"/>
        <v>0</v>
      </c>
      <c r="H4708" s="85">
        <v>0</v>
      </c>
      <c r="I4708" s="360">
        <f t="shared" si="1073"/>
        <v>0</v>
      </c>
      <c r="J4708" s="89">
        <v>0</v>
      </c>
      <c r="K4708" s="244">
        <f t="shared" si="1060"/>
        <v>0</v>
      </c>
      <c r="L4708" s="93">
        <f t="shared" si="1074"/>
        <v>0</v>
      </c>
      <c r="M4708" s="375">
        <f t="shared" si="1075"/>
        <v>0</v>
      </c>
      <c r="N4708" s="225" t="b">
        <f t="shared" si="1067"/>
        <v>0</v>
      </c>
      <c r="O4708" s="45"/>
      <c r="P4708" s="45"/>
      <c r="Q4708" s="45"/>
      <c r="R4708" s="45"/>
    </row>
    <row r="4709" spans="1:18" s="9" customFormat="1" ht="16.5" hidden="1" customHeight="1" x14ac:dyDescent="0.35">
      <c r="A4709" s="122" t="str">
        <f>'SOW Units'!B253</f>
        <v>12-9.</v>
      </c>
      <c r="B4709" s="542" t="str">
        <f>IF('SOW Units'!C253="","",'SOW Units'!C253)</f>
        <v>Disposal of Petroleum Impacted Soil at a Landfill (bulk) ≤ 450 tons</v>
      </c>
      <c r="C4709" s="543"/>
      <c r="D4709" s="57" t="str">
        <f>IF('SOW Units'!E253="","",'SOW Units'!E253)</f>
        <v>Per Ton</v>
      </c>
      <c r="E4709" s="82">
        <f>'SOW Units'!R253</f>
        <v>0</v>
      </c>
      <c r="F4709" s="34">
        <f>'SOW Units'!G253</f>
        <v>32.409999999999997</v>
      </c>
      <c r="G4709" s="244">
        <f t="shared" si="1072"/>
        <v>0</v>
      </c>
      <c r="H4709" s="85">
        <v>0</v>
      </c>
      <c r="I4709" s="360">
        <f t="shared" si="1073"/>
        <v>0</v>
      </c>
      <c r="J4709" s="89">
        <v>0</v>
      </c>
      <c r="K4709" s="244">
        <f t="shared" si="1060"/>
        <v>0</v>
      </c>
      <c r="L4709" s="93">
        <f t="shared" si="1074"/>
        <v>0</v>
      </c>
      <c r="M4709" s="375">
        <f t="shared" si="1075"/>
        <v>0</v>
      </c>
      <c r="N4709" s="225" t="b">
        <f t="shared" si="1067"/>
        <v>0</v>
      </c>
      <c r="O4709" s="45"/>
      <c r="P4709" s="45"/>
      <c r="Q4709" s="45"/>
      <c r="R4709" s="45"/>
    </row>
    <row r="4710" spans="1:18" s="9" customFormat="1" ht="16.5" hidden="1" customHeight="1" x14ac:dyDescent="0.35">
      <c r="A4710" s="122" t="str">
        <f>'SOW Units'!B254</f>
        <v>12-10.</v>
      </c>
      <c r="B4710" s="542" t="str">
        <f>IF('SOW Units'!C254="","",'SOW Units'!C254)</f>
        <v>Disposal of Petroleum Impacted Soil at a Landfill (bulk) &gt; 450 tons</v>
      </c>
      <c r="C4710" s="543"/>
      <c r="D4710" s="57" t="str">
        <f>IF('SOW Units'!E254="","",'SOW Units'!E254)</f>
        <v>Per Ton</v>
      </c>
      <c r="E4710" s="82">
        <f>'SOW Units'!R254</f>
        <v>0</v>
      </c>
      <c r="F4710" s="34">
        <f>'SOW Units'!G254</f>
        <v>32.409999999999997</v>
      </c>
      <c r="G4710" s="244">
        <f t="shared" si="1072"/>
        <v>0</v>
      </c>
      <c r="H4710" s="85">
        <v>0</v>
      </c>
      <c r="I4710" s="360">
        <f t="shared" si="1073"/>
        <v>0</v>
      </c>
      <c r="J4710" s="89">
        <v>0</v>
      </c>
      <c r="K4710" s="244">
        <f t="shared" si="1060"/>
        <v>0</v>
      </c>
      <c r="L4710" s="93">
        <f t="shared" si="1074"/>
        <v>0</v>
      </c>
      <c r="M4710" s="375">
        <f t="shared" si="1075"/>
        <v>0</v>
      </c>
      <c r="N4710" s="225" t="b">
        <f t="shared" si="1067"/>
        <v>0</v>
      </c>
      <c r="O4710" s="45"/>
      <c r="P4710" s="45"/>
      <c r="Q4710" s="45"/>
      <c r="R4710" s="45"/>
    </row>
    <row r="4711" spans="1:18" s="9" customFormat="1" ht="16.5" hidden="1" customHeight="1" x14ac:dyDescent="0.35">
      <c r="A4711" s="122" t="str">
        <f>'SOW Units'!B255</f>
        <v>12-11.</v>
      </c>
      <c r="B4711" s="542" t="str">
        <f>IF('SOW Units'!C255="","",'SOW Units'!C255)</f>
        <v>Disposal of Petroleum Impacted Soil at a Thermal Treatment Facility (bulk) ≤ 450 tons</v>
      </c>
      <c r="C4711" s="543"/>
      <c r="D4711" s="57" t="str">
        <f>IF('SOW Units'!E255="","",'SOW Units'!E255)</f>
        <v>Per Ton</v>
      </c>
      <c r="E4711" s="82">
        <f>'SOW Units'!R255</f>
        <v>0</v>
      </c>
      <c r="F4711" s="34">
        <f>'SOW Units'!G255</f>
        <v>35</v>
      </c>
      <c r="G4711" s="244">
        <f t="shared" si="1072"/>
        <v>0</v>
      </c>
      <c r="H4711" s="85">
        <v>0</v>
      </c>
      <c r="I4711" s="360">
        <f t="shared" si="1073"/>
        <v>0</v>
      </c>
      <c r="J4711" s="89">
        <v>0</v>
      </c>
      <c r="K4711" s="244">
        <f t="shared" si="1060"/>
        <v>0</v>
      </c>
      <c r="L4711" s="93">
        <f t="shared" si="1074"/>
        <v>0</v>
      </c>
      <c r="M4711" s="375">
        <f t="shared" si="1075"/>
        <v>0</v>
      </c>
      <c r="N4711" s="225" t="b">
        <f t="shared" si="1067"/>
        <v>0</v>
      </c>
      <c r="O4711" s="45"/>
      <c r="P4711" s="45"/>
      <c r="Q4711" s="45"/>
      <c r="R4711" s="45"/>
    </row>
    <row r="4712" spans="1:18" s="8" customFormat="1" ht="16.5" hidden="1" customHeight="1" x14ac:dyDescent="0.35">
      <c r="A4712" s="122" t="str">
        <f>'SOW Units'!B256</f>
        <v>12-12.</v>
      </c>
      <c r="B4712" s="542" t="str">
        <f>IF('SOW Units'!C256="","",'SOW Units'!C256)</f>
        <v>Disposal of Petroleum Impacted Soil at a Thermal Treatment Facility (bulk) &gt; 450 tons</v>
      </c>
      <c r="C4712" s="543"/>
      <c r="D4712" s="57" t="str">
        <f>IF('SOW Units'!E256="","",'SOW Units'!E256)</f>
        <v>Per Ton</v>
      </c>
      <c r="E4712" s="82">
        <f>'SOW Units'!R256</f>
        <v>0</v>
      </c>
      <c r="F4712" s="34">
        <f>'SOW Units'!G256</f>
        <v>35</v>
      </c>
      <c r="G4712" s="244">
        <f t="shared" si="1072"/>
        <v>0</v>
      </c>
      <c r="H4712" s="85">
        <v>0</v>
      </c>
      <c r="I4712" s="360">
        <f t="shared" si="1073"/>
        <v>0</v>
      </c>
      <c r="J4712" s="89">
        <v>0</v>
      </c>
      <c r="K4712" s="244">
        <f t="shared" si="1060"/>
        <v>0</v>
      </c>
      <c r="L4712" s="93">
        <f t="shared" si="1074"/>
        <v>0</v>
      </c>
      <c r="M4712" s="375">
        <f t="shared" si="1075"/>
        <v>0</v>
      </c>
      <c r="N4712" s="225" t="b">
        <f t="shared" si="1067"/>
        <v>0</v>
      </c>
      <c r="O4712" s="36"/>
      <c r="P4712" s="36"/>
      <c r="Q4712" s="36"/>
      <c r="R4712" s="36"/>
    </row>
    <row r="4713" spans="1:18" s="8" customFormat="1" ht="16.5" hidden="1" customHeight="1" x14ac:dyDescent="0.35">
      <c r="A4713" s="122" t="str">
        <f>'SOW Units'!B257</f>
        <v>12-13.</v>
      </c>
      <c r="B4713" s="542" t="str">
        <f>IF('SOW Units'!C257="","",'SOW Units'!C257)</f>
        <v>Transport and Disposal of Petroleum Contact Water (includes drum)</v>
      </c>
      <c r="C4713" s="543"/>
      <c r="D4713" s="57" t="str">
        <f>IF('SOW Units'!E257="","",'SOW Units'!E257)</f>
        <v>Per Drum</v>
      </c>
      <c r="E4713" s="82">
        <f>'SOW Units'!R257</f>
        <v>0</v>
      </c>
      <c r="F4713" s="34">
        <f>'SOW Units'!G257</f>
        <v>210</v>
      </c>
      <c r="G4713" s="244">
        <f t="shared" si="1072"/>
        <v>0</v>
      </c>
      <c r="H4713" s="85">
        <v>0</v>
      </c>
      <c r="I4713" s="360">
        <f t="shared" si="1073"/>
        <v>0</v>
      </c>
      <c r="J4713" s="89">
        <v>0</v>
      </c>
      <c r="K4713" s="244">
        <f t="shared" si="1060"/>
        <v>0</v>
      </c>
      <c r="L4713" s="93">
        <f t="shared" si="1074"/>
        <v>0</v>
      </c>
      <c r="M4713" s="375">
        <f t="shared" si="1075"/>
        <v>0</v>
      </c>
      <c r="N4713" s="225" t="b">
        <f t="shared" si="1067"/>
        <v>0</v>
      </c>
      <c r="O4713" s="36"/>
      <c r="P4713" s="36"/>
      <c r="Q4713" s="36"/>
      <c r="R4713" s="36"/>
    </row>
    <row r="4714" spans="1:18" s="8" customFormat="1" ht="16.5" hidden="1" customHeight="1" x14ac:dyDescent="0.35">
      <c r="A4714" s="122" t="str">
        <f>'SOW Units'!B258</f>
        <v>12-14.</v>
      </c>
      <c r="B4714" s="542" t="str">
        <f>IF('SOW Units'!C258="","",'SOW Units'!C258)</f>
        <v>Transport and Disposal of Petroleum Contact Water (bulk)</v>
      </c>
      <c r="C4714" s="543"/>
      <c r="D4714" s="57" t="str">
        <f>IF('SOW Units'!E258="","",'SOW Units'!E258)</f>
        <v>Per Gallon</v>
      </c>
      <c r="E4714" s="82">
        <f>'SOW Units'!R258</f>
        <v>0</v>
      </c>
      <c r="F4714" s="34">
        <f>'SOW Units'!G258</f>
        <v>1.4</v>
      </c>
      <c r="G4714" s="244">
        <f t="shared" si="1072"/>
        <v>0</v>
      </c>
      <c r="H4714" s="85">
        <v>0</v>
      </c>
      <c r="I4714" s="360">
        <f t="shared" si="1073"/>
        <v>0</v>
      </c>
      <c r="J4714" s="89">
        <v>0</v>
      </c>
      <c r="K4714" s="244">
        <f t="shared" si="1060"/>
        <v>0</v>
      </c>
      <c r="L4714" s="93">
        <f t="shared" si="1074"/>
        <v>0</v>
      </c>
      <c r="M4714" s="375">
        <f t="shared" si="1075"/>
        <v>0</v>
      </c>
      <c r="N4714" s="225" t="b">
        <f t="shared" si="1067"/>
        <v>0</v>
      </c>
      <c r="O4714" s="36"/>
      <c r="P4714" s="36"/>
      <c r="Q4714" s="36"/>
      <c r="R4714" s="36"/>
    </row>
    <row r="4715" spans="1:18" s="8" customFormat="1" ht="16.5" hidden="1" customHeight="1" x14ac:dyDescent="0.35">
      <c r="A4715" s="122" t="str">
        <f>'SOW Units'!B259</f>
        <v>12-15.</v>
      </c>
      <c r="B4715" s="542" t="str">
        <f>IF('SOW Units'!C259="","",'SOW Units'!C259)</f>
        <v>Transport and Disposal of Petroleum Product (includes drum)</v>
      </c>
      <c r="C4715" s="543"/>
      <c r="D4715" s="57" t="str">
        <f>IF('SOW Units'!E259="","",'SOW Units'!E259)</f>
        <v>Per Drum</v>
      </c>
      <c r="E4715" s="82">
        <f>'SOW Units'!R259</f>
        <v>0</v>
      </c>
      <c r="F4715" s="34">
        <f>'SOW Units'!G259</f>
        <v>231</v>
      </c>
      <c r="G4715" s="244">
        <f t="shared" si="1072"/>
        <v>0</v>
      </c>
      <c r="H4715" s="85">
        <v>0</v>
      </c>
      <c r="I4715" s="360">
        <f t="shared" si="1073"/>
        <v>0</v>
      </c>
      <c r="J4715" s="89">
        <v>0</v>
      </c>
      <c r="K4715" s="244">
        <f t="shared" si="1060"/>
        <v>0</v>
      </c>
      <c r="L4715" s="93">
        <f t="shared" si="1074"/>
        <v>0</v>
      </c>
      <c r="M4715" s="375">
        <f t="shared" si="1075"/>
        <v>0</v>
      </c>
      <c r="N4715" s="225" t="b">
        <f t="shared" si="1067"/>
        <v>0</v>
      </c>
      <c r="O4715" s="36"/>
      <c r="P4715" s="36"/>
      <c r="Q4715" s="36"/>
      <c r="R4715" s="36"/>
    </row>
    <row r="4716" spans="1:18" s="8" customFormat="1" ht="16.5" hidden="1" customHeight="1" x14ac:dyDescent="0.35">
      <c r="A4716" s="122" t="str">
        <f>'SOW Units'!B260</f>
        <v>12-16.</v>
      </c>
      <c r="B4716" s="542" t="str">
        <f>IF('SOW Units'!C260="","",'SOW Units'!C260)</f>
        <v>Transport and Disposal of Petroleum Product (bulk)</v>
      </c>
      <c r="C4716" s="543"/>
      <c r="D4716" s="57" t="str">
        <f>IF('SOW Units'!E260="","",'SOW Units'!E260)</f>
        <v>Per Gallon</v>
      </c>
      <c r="E4716" s="82">
        <f>'SOW Units'!R260</f>
        <v>0</v>
      </c>
      <c r="F4716" s="34">
        <f>'SOW Units'!G260</f>
        <v>1.55</v>
      </c>
      <c r="G4716" s="244">
        <f t="shared" si="1072"/>
        <v>0</v>
      </c>
      <c r="H4716" s="85">
        <v>0</v>
      </c>
      <c r="I4716" s="360">
        <f t="shared" si="1073"/>
        <v>0</v>
      </c>
      <c r="J4716" s="89">
        <v>0</v>
      </c>
      <c r="K4716" s="244">
        <f t="shared" si="1060"/>
        <v>0</v>
      </c>
      <c r="L4716" s="93">
        <f t="shared" si="1074"/>
        <v>0</v>
      </c>
      <c r="M4716" s="375">
        <f t="shared" si="1075"/>
        <v>0</v>
      </c>
      <c r="N4716" s="225" t="b">
        <f t="shared" si="1067"/>
        <v>0</v>
      </c>
      <c r="O4716" s="36"/>
      <c r="P4716" s="36"/>
      <c r="Q4716" s="36"/>
      <c r="R4716" s="36"/>
    </row>
    <row r="4717" spans="1:18" s="8" customFormat="1" ht="16.5" hidden="1" customHeight="1" x14ac:dyDescent="0.35">
      <c r="A4717" s="122" t="str">
        <f>'SOW Units'!B261</f>
        <v>12-17.</v>
      </c>
      <c r="B4717" s="542" t="str">
        <f>IF('SOW Units'!C261="","",'SOW Units'!C261)</f>
        <v>Delivery, Pick Up and Rental of 20 Cubic Yard Roll-Off Container</v>
      </c>
      <c r="C4717" s="543"/>
      <c r="D4717" s="57" t="str">
        <f>IF('SOW Units'!E261="","",'SOW Units'!E261)</f>
        <v>Per Week</v>
      </c>
      <c r="E4717" s="82">
        <f>'SOW Units'!R261</f>
        <v>0</v>
      </c>
      <c r="F4717" s="34">
        <f>'SOW Units'!G261</f>
        <v>937.65</v>
      </c>
      <c r="G4717" s="244">
        <f t="shared" si="1072"/>
        <v>0</v>
      </c>
      <c r="H4717" s="85">
        <v>0</v>
      </c>
      <c r="I4717" s="360">
        <f t="shared" si="1073"/>
        <v>0</v>
      </c>
      <c r="J4717" s="89">
        <v>0</v>
      </c>
      <c r="K4717" s="244">
        <f t="shared" si="1060"/>
        <v>0</v>
      </c>
      <c r="L4717" s="93">
        <f t="shared" si="1074"/>
        <v>0</v>
      </c>
      <c r="M4717" s="375">
        <f t="shared" si="1075"/>
        <v>0</v>
      </c>
      <c r="N4717" s="225" t="b">
        <f t="shared" si="1067"/>
        <v>0</v>
      </c>
      <c r="O4717" s="36"/>
      <c r="P4717" s="36"/>
      <c r="Q4717" s="36"/>
      <c r="R4717" s="36"/>
    </row>
    <row r="4718" spans="1:18" s="8" customFormat="1" ht="16.5" hidden="1" customHeight="1" x14ac:dyDescent="0.35">
      <c r="A4718" s="122" t="str">
        <f>'SOW Units'!B262</f>
        <v>12-18.</v>
      </c>
      <c r="B4718" s="542" t="str">
        <f>IF('SOW Units'!C262="","",'SOW Units'!C262)</f>
        <v>Additional Rental of 20 Cubic Yard Roll-Off Container</v>
      </c>
      <c r="C4718" s="543"/>
      <c r="D4718" s="57" t="str">
        <f>IF('SOW Units'!E262="","",'SOW Units'!E262)</f>
        <v>Per Week</v>
      </c>
      <c r="E4718" s="82">
        <f>'SOW Units'!R262</f>
        <v>0</v>
      </c>
      <c r="F4718" s="34">
        <f>'SOW Units'!G262</f>
        <v>393.75</v>
      </c>
      <c r="G4718" s="244">
        <f t="shared" si="1072"/>
        <v>0</v>
      </c>
      <c r="H4718" s="85">
        <v>0</v>
      </c>
      <c r="I4718" s="360">
        <f t="shared" si="1073"/>
        <v>0</v>
      </c>
      <c r="J4718" s="89">
        <v>0</v>
      </c>
      <c r="K4718" s="244">
        <f t="shared" si="1060"/>
        <v>0</v>
      </c>
      <c r="L4718" s="93">
        <f t="shared" si="1074"/>
        <v>0</v>
      </c>
      <c r="M4718" s="375">
        <f t="shared" si="1075"/>
        <v>0</v>
      </c>
      <c r="N4718" s="225" t="b">
        <f t="shared" si="1067"/>
        <v>0</v>
      </c>
      <c r="O4718" s="36"/>
      <c r="P4718" s="36"/>
      <c r="Q4718" s="36"/>
      <c r="R4718" s="36"/>
    </row>
    <row r="4719" spans="1:18" s="8" customFormat="1" ht="17.25" hidden="1" customHeight="1" x14ac:dyDescent="0.35">
      <c r="A4719" s="253" t="str">
        <f>'SOW Units'!B263</f>
        <v>13.</v>
      </c>
      <c r="B4719" s="560" t="str">
        <f>IF('SOW Units'!C263="","",'SOW Units'!C263)</f>
        <v>RESURFACING</v>
      </c>
      <c r="C4719" s="561"/>
      <c r="D4719" s="206" t="str">
        <f>IF('SOW Units'!E263="","",'SOW Units'!E263)</f>
        <v/>
      </c>
      <c r="E4719" s="207"/>
      <c r="F4719" s="194"/>
      <c r="G4719" s="243"/>
      <c r="H4719" s="208"/>
      <c r="I4719" s="359"/>
      <c r="J4719" s="196"/>
      <c r="K4719" s="243"/>
      <c r="L4719" s="209"/>
      <c r="M4719" s="374"/>
      <c r="N4719" s="225" t="b">
        <f t="shared" si="1067"/>
        <v>0</v>
      </c>
      <c r="O4719" s="36"/>
      <c r="P4719" s="36"/>
      <c r="Q4719" s="36"/>
      <c r="R4719" s="36"/>
    </row>
    <row r="4720" spans="1:18" s="8" customFormat="1" ht="16.5" hidden="1" customHeight="1" x14ac:dyDescent="0.35">
      <c r="A4720" s="122" t="str">
        <f>'SOW Units'!B264</f>
        <v>13-1.</v>
      </c>
      <c r="B4720" s="542" t="str">
        <f>IF('SOW Units'!C264="","",'SOW Units'!C264)</f>
        <v>Asphalt Paving - 2 inch thickness (includes sub-base)</v>
      </c>
      <c r="C4720" s="543"/>
      <c r="D4720" s="57" t="str">
        <f>IF('SOW Units'!E264="","",'SOW Units'!E264)</f>
        <v>Per Square Foot</v>
      </c>
      <c r="E4720" s="82">
        <f>'SOW Units'!R264</f>
        <v>0</v>
      </c>
      <c r="F4720" s="34">
        <f>'SOW Units'!G264</f>
        <v>7.88</v>
      </c>
      <c r="G4720" s="244">
        <f t="shared" ref="G4720:G4726" si="1076">$F4720*E4720</f>
        <v>0</v>
      </c>
      <c r="H4720" s="85">
        <v>0</v>
      </c>
      <c r="I4720" s="360">
        <f t="shared" ref="I4720:I4726" si="1077">H4720*F4720</f>
        <v>0</v>
      </c>
      <c r="J4720" s="89">
        <v>0</v>
      </c>
      <c r="K4720" s="244">
        <f t="shared" si="1060"/>
        <v>0</v>
      </c>
      <c r="L4720" s="93">
        <f t="shared" ref="L4720:L4726" si="1078">E4720-H4720-J4720</f>
        <v>0</v>
      </c>
      <c r="M4720" s="375">
        <f t="shared" ref="M4720:M4726" si="1079">G4720-I4720-K4720</f>
        <v>0</v>
      </c>
      <c r="N4720" s="225" t="b">
        <f t="shared" si="1067"/>
        <v>0</v>
      </c>
      <c r="O4720" s="36"/>
      <c r="P4720" s="36"/>
      <c r="Q4720" s="36"/>
      <c r="R4720" s="36"/>
    </row>
    <row r="4721" spans="1:18" s="8" customFormat="1" ht="16.5" hidden="1" customHeight="1" x14ac:dyDescent="0.35">
      <c r="A4721" s="122" t="str">
        <f>'SOW Units'!B265</f>
        <v>13-2.</v>
      </c>
      <c r="B4721" s="542" t="str">
        <f>IF('SOW Units'!C265="","",'SOW Units'!C265)</f>
        <v xml:space="preserve">Asphalt Paving - additional 1 inch thickness </v>
      </c>
      <c r="C4721" s="543"/>
      <c r="D4721" s="57" t="str">
        <f>IF('SOW Units'!E265="","",'SOW Units'!E265)</f>
        <v>Per Square Foot</v>
      </c>
      <c r="E4721" s="82">
        <f>'SOW Units'!R265</f>
        <v>0</v>
      </c>
      <c r="F4721" s="34">
        <f>'SOW Units'!G265</f>
        <v>3.1</v>
      </c>
      <c r="G4721" s="244">
        <f t="shared" si="1076"/>
        <v>0</v>
      </c>
      <c r="H4721" s="85">
        <v>0</v>
      </c>
      <c r="I4721" s="360">
        <f t="shared" si="1077"/>
        <v>0</v>
      </c>
      <c r="J4721" s="89">
        <v>0</v>
      </c>
      <c r="K4721" s="244">
        <f t="shared" si="1060"/>
        <v>0</v>
      </c>
      <c r="L4721" s="93">
        <f t="shared" si="1078"/>
        <v>0</v>
      </c>
      <c r="M4721" s="375">
        <f t="shared" si="1079"/>
        <v>0</v>
      </c>
      <c r="N4721" s="225" t="b">
        <f t="shared" si="1067"/>
        <v>0</v>
      </c>
      <c r="O4721" s="36"/>
      <c r="P4721" s="36"/>
      <c r="Q4721" s="36"/>
      <c r="R4721" s="36"/>
    </row>
    <row r="4722" spans="1:18" s="8" customFormat="1" ht="16.5" hidden="1" customHeight="1" x14ac:dyDescent="0.35">
      <c r="A4722" s="122" t="str">
        <f>'SOW Units'!B266</f>
        <v>13-3.</v>
      </c>
      <c r="B4722" s="542" t="str">
        <f>IF('SOW Units'!C266="","",'SOW Units'!C266)</f>
        <v>Concrete Paving - 4 inch thickness (includes sub-base)</v>
      </c>
      <c r="C4722" s="543"/>
      <c r="D4722" s="57" t="str">
        <f>IF('SOW Units'!E266="","",'SOW Units'!E266)</f>
        <v>Per Square Foot</v>
      </c>
      <c r="E4722" s="82">
        <f>'SOW Units'!R266</f>
        <v>0</v>
      </c>
      <c r="F4722" s="34">
        <f>'SOW Units'!G266</f>
        <v>9.9</v>
      </c>
      <c r="G4722" s="244">
        <f t="shared" si="1076"/>
        <v>0</v>
      </c>
      <c r="H4722" s="85">
        <v>0</v>
      </c>
      <c r="I4722" s="360">
        <f t="shared" si="1077"/>
        <v>0</v>
      </c>
      <c r="J4722" s="89">
        <v>0</v>
      </c>
      <c r="K4722" s="244">
        <f t="shared" si="1060"/>
        <v>0</v>
      </c>
      <c r="L4722" s="93">
        <f t="shared" si="1078"/>
        <v>0</v>
      </c>
      <c r="M4722" s="375">
        <f t="shared" si="1079"/>
        <v>0</v>
      </c>
      <c r="N4722" s="225" t="b">
        <f t="shared" si="1067"/>
        <v>0</v>
      </c>
      <c r="O4722" s="36"/>
      <c r="P4722" s="36"/>
      <c r="Q4722" s="36"/>
      <c r="R4722" s="36"/>
    </row>
    <row r="4723" spans="1:18" s="8" customFormat="1" ht="16.5" hidden="1" customHeight="1" x14ac:dyDescent="0.35">
      <c r="A4723" s="122" t="str">
        <f>'SOW Units'!B267</f>
        <v>13-4.</v>
      </c>
      <c r="B4723" s="542" t="str">
        <f>IF('SOW Units'!C267="","",'SOW Units'!C267)</f>
        <v xml:space="preserve">Concrete Paving - additional 1 inch thickness </v>
      </c>
      <c r="C4723" s="543"/>
      <c r="D4723" s="57" t="str">
        <f>IF('SOW Units'!E267="","",'SOW Units'!E267)</f>
        <v>Per Square Foot</v>
      </c>
      <c r="E4723" s="82">
        <f>'SOW Units'!R267</f>
        <v>0</v>
      </c>
      <c r="F4723" s="34">
        <f>'SOW Units'!G267</f>
        <v>2.52</v>
      </c>
      <c r="G4723" s="244">
        <f t="shared" si="1076"/>
        <v>0</v>
      </c>
      <c r="H4723" s="85">
        <v>0</v>
      </c>
      <c r="I4723" s="360">
        <f t="shared" si="1077"/>
        <v>0</v>
      </c>
      <c r="J4723" s="89">
        <v>0</v>
      </c>
      <c r="K4723" s="244">
        <f t="shared" si="1060"/>
        <v>0</v>
      </c>
      <c r="L4723" s="93">
        <f t="shared" si="1078"/>
        <v>0</v>
      </c>
      <c r="M4723" s="375">
        <f t="shared" si="1079"/>
        <v>0</v>
      </c>
      <c r="N4723" s="225" t="b">
        <f t="shared" si="1067"/>
        <v>0</v>
      </c>
      <c r="O4723" s="36"/>
      <c r="P4723" s="36"/>
      <c r="Q4723" s="36"/>
      <c r="R4723" s="36"/>
    </row>
    <row r="4724" spans="1:18" s="8" customFormat="1" ht="16.5" hidden="1" customHeight="1" x14ac:dyDescent="0.35">
      <c r="A4724" s="122" t="str">
        <f>'SOW Units'!B268</f>
        <v>13-5.</v>
      </c>
      <c r="B4724" s="542" t="str">
        <f>IF('SOW Units'!C268="","",'SOW Units'!C268)</f>
        <v>Crushed Lime Rock Cover - 2 inch thickness</v>
      </c>
      <c r="C4724" s="543"/>
      <c r="D4724" s="57" t="str">
        <f>IF('SOW Units'!E268="","",'SOW Units'!E268)</f>
        <v>Per Square Foot</v>
      </c>
      <c r="E4724" s="82">
        <f>'SOW Units'!R268</f>
        <v>0</v>
      </c>
      <c r="F4724" s="34">
        <f>'SOW Units'!G268</f>
        <v>3.3</v>
      </c>
      <c r="G4724" s="244">
        <f t="shared" si="1076"/>
        <v>0</v>
      </c>
      <c r="H4724" s="85">
        <v>0</v>
      </c>
      <c r="I4724" s="360">
        <f t="shared" si="1077"/>
        <v>0</v>
      </c>
      <c r="J4724" s="89">
        <v>0</v>
      </c>
      <c r="K4724" s="244">
        <f t="shared" si="1060"/>
        <v>0</v>
      </c>
      <c r="L4724" s="93">
        <f t="shared" si="1078"/>
        <v>0</v>
      </c>
      <c r="M4724" s="375">
        <f t="shared" si="1079"/>
        <v>0</v>
      </c>
      <c r="N4724" s="225" t="b">
        <f t="shared" si="1067"/>
        <v>0</v>
      </c>
      <c r="O4724" s="36"/>
      <c r="P4724" s="36"/>
      <c r="Q4724" s="36"/>
      <c r="R4724" s="36"/>
    </row>
    <row r="4725" spans="1:18" s="8" customFormat="1" ht="16.5" hidden="1" customHeight="1" x14ac:dyDescent="0.35">
      <c r="A4725" s="122" t="str">
        <f>'SOW Units'!B269</f>
        <v>13-6.</v>
      </c>
      <c r="B4725" s="542" t="str">
        <f>IF('SOW Units'!C269="","",'SOW Units'!C269)</f>
        <v>Grass - Sod</v>
      </c>
      <c r="C4725" s="543"/>
      <c r="D4725" s="57" t="str">
        <f>IF('SOW Units'!E269="","",'SOW Units'!E269)</f>
        <v>Per Square Foot</v>
      </c>
      <c r="E4725" s="82">
        <f>'SOW Units'!R269</f>
        <v>0</v>
      </c>
      <c r="F4725" s="34">
        <f>'SOW Units'!G269</f>
        <v>1.72</v>
      </c>
      <c r="G4725" s="244">
        <f t="shared" si="1076"/>
        <v>0</v>
      </c>
      <c r="H4725" s="85">
        <v>0</v>
      </c>
      <c r="I4725" s="360">
        <f t="shared" si="1077"/>
        <v>0</v>
      </c>
      <c r="J4725" s="89">
        <v>0</v>
      </c>
      <c r="K4725" s="244">
        <f t="shared" ref="K4725:K4787" si="1080">$F4725*J4725</f>
        <v>0</v>
      </c>
      <c r="L4725" s="93">
        <f t="shared" si="1078"/>
        <v>0</v>
      </c>
      <c r="M4725" s="375">
        <f t="shared" si="1079"/>
        <v>0</v>
      </c>
      <c r="N4725" s="225" t="b">
        <f t="shared" si="1067"/>
        <v>0</v>
      </c>
      <c r="O4725" s="36"/>
      <c r="P4725" s="36"/>
      <c r="Q4725" s="36"/>
      <c r="R4725" s="36"/>
    </row>
    <row r="4726" spans="1:18" s="8" customFormat="1" ht="16.5" hidden="1" customHeight="1" x14ac:dyDescent="0.35">
      <c r="A4726" s="122" t="str">
        <f>'SOW Units'!B270</f>
        <v>13-7.</v>
      </c>
      <c r="B4726" s="542" t="str">
        <f>IF('SOW Units'!C270="","",'SOW Units'!C270)</f>
        <v xml:space="preserve">Grass - Seed and Mulch </v>
      </c>
      <c r="C4726" s="543"/>
      <c r="D4726" s="57" t="str">
        <f>IF('SOW Units'!E270="","",'SOW Units'!E270)</f>
        <v>Per Square Foot</v>
      </c>
      <c r="E4726" s="82">
        <f>'SOW Units'!R270</f>
        <v>0</v>
      </c>
      <c r="F4726" s="34">
        <f>'SOW Units'!G270</f>
        <v>0.8</v>
      </c>
      <c r="G4726" s="244">
        <f t="shared" si="1076"/>
        <v>0</v>
      </c>
      <c r="H4726" s="85">
        <v>0</v>
      </c>
      <c r="I4726" s="360">
        <f t="shared" si="1077"/>
        <v>0</v>
      </c>
      <c r="J4726" s="89">
        <v>0</v>
      </c>
      <c r="K4726" s="244">
        <f t="shared" si="1080"/>
        <v>0</v>
      </c>
      <c r="L4726" s="93">
        <f t="shared" si="1078"/>
        <v>0</v>
      </c>
      <c r="M4726" s="375">
        <f t="shared" si="1079"/>
        <v>0</v>
      </c>
      <c r="N4726" s="225" t="b">
        <f t="shared" si="1067"/>
        <v>0</v>
      </c>
      <c r="O4726" s="36"/>
      <c r="P4726" s="36"/>
      <c r="Q4726" s="36"/>
      <c r="R4726" s="36"/>
    </row>
    <row r="4727" spans="1:18" s="8" customFormat="1" ht="17.25" hidden="1" customHeight="1" x14ac:dyDescent="0.35">
      <c r="A4727" s="253" t="str">
        <f>'SOW Units'!B271</f>
        <v>14.</v>
      </c>
      <c r="B4727" s="560" t="str">
        <f>IF('SOW Units'!C271="","",'SOW Units'!C271)</f>
        <v>IN-SITU INJECTION</v>
      </c>
      <c r="C4727" s="561"/>
      <c r="D4727" s="206" t="str">
        <f>IF('SOW Units'!E271="","",'SOW Units'!E271)</f>
        <v/>
      </c>
      <c r="E4727" s="207"/>
      <c r="F4727" s="194"/>
      <c r="G4727" s="243"/>
      <c r="H4727" s="208"/>
      <c r="I4727" s="359"/>
      <c r="J4727" s="196"/>
      <c r="K4727" s="243"/>
      <c r="L4727" s="209"/>
      <c r="M4727" s="374"/>
      <c r="N4727" s="225" t="b">
        <f t="shared" si="1067"/>
        <v>0</v>
      </c>
      <c r="O4727" s="36"/>
      <c r="P4727" s="36"/>
      <c r="Q4727" s="36"/>
      <c r="R4727" s="36"/>
    </row>
    <row r="4728" spans="1:18" s="8" customFormat="1" ht="16.5" hidden="1" customHeight="1" x14ac:dyDescent="0.35">
      <c r="A4728" s="122" t="str">
        <f>'SOW Units'!B272</f>
        <v>14-1.a.</v>
      </c>
      <c r="B4728" s="542" t="str">
        <f>IF('SOW Units'!C272="","",'SOW Units'!C272)</f>
        <v>Direct Push Boring with In-Situ Injection</v>
      </c>
      <c r="C4728" s="543"/>
      <c r="D4728" s="57" t="str">
        <f>IF('SOW Units'!E272="","",'SOW Units'!E272)</f>
        <v>Per Day</v>
      </c>
      <c r="E4728" s="82">
        <f>'SOW Units'!R272</f>
        <v>0</v>
      </c>
      <c r="F4728" s="34">
        <f>'SOW Units'!G272</f>
        <v>5145</v>
      </c>
      <c r="G4728" s="244">
        <f t="shared" ref="G4728:G4732" si="1081">$F4728*E4728</f>
        <v>0</v>
      </c>
      <c r="H4728" s="85">
        <v>0</v>
      </c>
      <c r="I4728" s="360">
        <f t="shared" ref="I4728:I4732" si="1082">H4728*F4728</f>
        <v>0</v>
      </c>
      <c r="J4728" s="89">
        <v>0</v>
      </c>
      <c r="K4728" s="244">
        <f t="shared" si="1080"/>
        <v>0</v>
      </c>
      <c r="L4728" s="93">
        <f t="shared" ref="L4728:L4732" si="1083">E4728-H4728-J4728</f>
        <v>0</v>
      </c>
      <c r="M4728" s="375">
        <f t="shared" ref="M4728:M4732" si="1084">G4728-I4728-K4728</f>
        <v>0</v>
      </c>
      <c r="N4728" s="225" t="b">
        <f t="shared" si="1067"/>
        <v>0</v>
      </c>
      <c r="O4728" s="36"/>
      <c r="P4728" s="36"/>
      <c r="Q4728" s="36"/>
      <c r="R4728" s="36"/>
    </row>
    <row r="4729" spans="1:18" s="8" customFormat="1" ht="16.5" hidden="1" customHeight="1" x14ac:dyDescent="0.35">
      <c r="A4729" s="122" t="str">
        <f>'SOW Units'!B273</f>
        <v>14-2.a.</v>
      </c>
      <c r="B4729" s="542" t="str">
        <f>IF('SOW Units'!C273="","",'SOW Units'!C273)</f>
        <v>In-Situ Injection Into Existing Well/Treatment Point</v>
      </c>
      <c r="C4729" s="543"/>
      <c r="D4729" s="57" t="str">
        <f>IF('SOW Units'!E273="","",'SOW Units'!E273)</f>
        <v>Per Day</v>
      </c>
      <c r="E4729" s="82">
        <f>'SOW Units'!R273</f>
        <v>0</v>
      </c>
      <c r="F4729" s="34">
        <f>'SOW Units'!G273</f>
        <v>4079.25</v>
      </c>
      <c r="G4729" s="244">
        <f t="shared" si="1081"/>
        <v>0</v>
      </c>
      <c r="H4729" s="85">
        <v>0</v>
      </c>
      <c r="I4729" s="360">
        <f t="shared" si="1082"/>
        <v>0</v>
      </c>
      <c r="J4729" s="89">
        <v>0</v>
      </c>
      <c r="K4729" s="244">
        <f t="shared" si="1080"/>
        <v>0</v>
      </c>
      <c r="L4729" s="93">
        <f t="shared" si="1083"/>
        <v>0</v>
      </c>
      <c r="M4729" s="375">
        <f t="shared" si="1084"/>
        <v>0</v>
      </c>
      <c r="N4729" s="225" t="b">
        <f t="shared" si="1067"/>
        <v>0</v>
      </c>
      <c r="O4729" s="36"/>
      <c r="P4729" s="36"/>
      <c r="Q4729" s="36"/>
      <c r="R4729" s="36"/>
    </row>
    <row r="4730" spans="1:18" s="8" customFormat="1" ht="16.5" hidden="1" customHeight="1" x14ac:dyDescent="0.35">
      <c r="A4730" s="122" t="str">
        <f>'SOW Units'!B274</f>
        <v>14-3.</v>
      </c>
      <c r="B4730" s="542" t="str">
        <f>IF('SOW Units'!C274="","",'SOW Units'!C274)</f>
        <v>Materials to be Injected</v>
      </c>
      <c r="C4730" s="543"/>
      <c r="D4730" s="57" t="str">
        <f>IF('SOW Units'!E274="","",'SOW Units'!E274)</f>
        <v>Reimbursable*</v>
      </c>
      <c r="E4730" s="82">
        <f>'SOW Units'!R274</f>
        <v>0</v>
      </c>
      <c r="F4730" s="34">
        <f>'SOW Units'!G274</f>
        <v>1</v>
      </c>
      <c r="G4730" s="244">
        <f t="shared" si="1081"/>
        <v>0</v>
      </c>
      <c r="H4730" s="85">
        <v>0</v>
      </c>
      <c r="I4730" s="360">
        <f t="shared" si="1082"/>
        <v>0</v>
      </c>
      <c r="J4730" s="89">
        <v>0</v>
      </c>
      <c r="K4730" s="244">
        <f t="shared" si="1080"/>
        <v>0</v>
      </c>
      <c r="L4730" s="93">
        <f t="shared" si="1083"/>
        <v>0</v>
      </c>
      <c r="M4730" s="375">
        <f t="shared" si="1084"/>
        <v>0</v>
      </c>
      <c r="N4730" s="225" t="b">
        <f t="shared" si="1067"/>
        <v>0</v>
      </c>
      <c r="O4730" s="36"/>
      <c r="P4730" s="36"/>
      <c r="Q4730" s="36"/>
      <c r="R4730" s="36"/>
    </row>
    <row r="4731" spans="1:18" s="8" customFormat="1" ht="16.5" hidden="1" customHeight="1" x14ac:dyDescent="0.35">
      <c r="A4731" s="122" t="str">
        <f>'SOW Units'!B275</f>
        <v>14-4.</v>
      </c>
      <c r="B4731" s="542" t="str">
        <f>IF('SOW Units'!C275="","",'SOW Units'!C275)</f>
        <v>Groundwater Injection System (not by direct push)</v>
      </c>
      <c r="C4731" s="543"/>
      <c r="D4731" s="57" t="str">
        <f>IF('SOW Units'!E275="","",'SOW Units'!E275)</f>
        <v>Per Week</v>
      </c>
      <c r="E4731" s="82">
        <f>'SOW Units'!R275</f>
        <v>0</v>
      </c>
      <c r="F4731" s="34">
        <f>'SOW Units'!G275</f>
        <v>5565</v>
      </c>
      <c r="G4731" s="244">
        <f t="shared" si="1081"/>
        <v>0</v>
      </c>
      <c r="H4731" s="85">
        <v>0</v>
      </c>
      <c r="I4731" s="360">
        <f t="shared" si="1082"/>
        <v>0</v>
      </c>
      <c r="J4731" s="89">
        <v>0</v>
      </c>
      <c r="K4731" s="244">
        <f t="shared" si="1080"/>
        <v>0</v>
      </c>
      <c r="L4731" s="93">
        <f t="shared" si="1083"/>
        <v>0</v>
      </c>
      <c r="M4731" s="375">
        <f t="shared" si="1084"/>
        <v>0</v>
      </c>
      <c r="N4731" s="225" t="b">
        <f t="shared" si="1067"/>
        <v>0</v>
      </c>
      <c r="O4731" s="36"/>
      <c r="P4731" s="36"/>
      <c r="Q4731" s="36"/>
      <c r="R4731" s="36"/>
    </row>
    <row r="4732" spans="1:18" s="8" customFormat="1" ht="16.5" hidden="1" customHeight="1" x14ac:dyDescent="0.35">
      <c r="A4732" s="122" t="str">
        <f>'SOW Units'!B276</f>
        <v>14-5.</v>
      </c>
      <c r="B4732" s="542" t="str">
        <f>IF('SOW Units'!C276="","",'SOW Units'!C276)</f>
        <v>Groundwater Injection System (not by direct push)</v>
      </c>
      <c r="C4732" s="543"/>
      <c r="D4732" s="57" t="str">
        <f>IF('SOW Units'!E276="","",'SOW Units'!E276)</f>
        <v>Per Month</v>
      </c>
      <c r="E4732" s="82">
        <f>'SOW Units'!R276</f>
        <v>0</v>
      </c>
      <c r="F4732" s="34">
        <f>'SOW Units'!G276</f>
        <v>9030</v>
      </c>
      <c r="G4732" s="244">
        <f t="shared" si="1081"/>
        <v>0</v>
      </c>
      <c r="H4732" s="85">
        <v>0</v>
      </c>
      <c r="I4732" s="360">
        <f t="shared" si="1082"/>
        <v>0</v>
      </c>
      <c r="J4732" s="89">
        <v>0</v>
      </c>
      <c r="K4732" s="244">
        <f t="shared" si="1080"/>
        <v>0</v>
      </c>
      <c r="L4732" s="93">
        <f t="shared" si="1083"/>
        <v>0</v>
      </c>
      <c r="M4732" s="375">
        <f t="shared" si="1084"/>
        <v>0</v>
      </c>
      <c r="N4732" s="225" t="b">
        <f t="shared" si="1067"/>
        <v>0</v>
      </c>
      <c r="O4732" s="36"/>
      <c r="P4732" s="36"/>
      <c r="Q4732" s="36"/>
      <c r="R4732" s="36"/>
    </row>
    <row r="4733" spans="1:18" s="8" customFormat="1" ht="17.25" hidden="1" customHeight="1" x14ac:dyDescent="0.35">
      <c r="A4733" s="253" t="str">
        <f>'SOW Units'!B277</f>
        <v>15.</v>
      </c>
      <c r="B4733" s="560" t="str">
        <f>IF('SOW Units'!C277="","",'SOW Units'!C277)</f>
        <v>REMEDIAL ACTION CONSTRUCTION</v>
      </c>
      <c r="C4733" s="561"/>
      <c r="D4733" s="206" t="str">
        <f>IF('SOW Units'!E277="","",'SOW Units'!E277)</f>
        <v/>
      </c>
      <c r="E4733" s="207"/>
      <c r="F4733" s="194"/>
      <c r="G4733" s="243"/>
      <c r="H4733" s="208"/>
      <c r="I4733" s="359"/>
      <c r="J4733" s="196"/>
      <c r="K4733" s="243"/>
      <c r="L4733" s="209"/>
      <c r="M4733" s="374"/>
      <c r="N4733" s="225" t="b">
        <f t="shared" si="1067"/>
        <v>0</v>
      </c>
      <c r="O4733" s="36"/>
      <c r="P4733" s="36"/>
      <c r="Q4733" s="36"/>
      <c r="R4733" s="36"/>
    </row>
    <row r="4734" spans="1:18" s="8" customFormat="1" ht="17.25" hidden="1" customHeight="1" x14ac:dyDescent="0.35">
      <c r="A4734" s="253" t="str">
        <f>'SOW Units'!B278</f>
        <v>15.A.</v>
      </c>
      <c r="B4734" s="560" t="str">
        <f>IF('SOW Units'!C278="","",'SOW Units'!C278)</f>
        <v>TRENCHING</v>
      </c>
      <c r="C4734" s="561"/>
      <c r="D4734" s="206" t="str">
        <f>IF('SOW Units'!E278="","",'SOW Units'!E278)</f>
        <v/>
      </c>
      <c r="E4734" s="207"/>
      <c r="F4734" s="194"/>
      <c r="G4734" s="243"/>
      <c r="H4734" s="208"/>
      <c r="I4734" s="359"/>
      <c r="J4734" s="196"/>
      <c r="K4734" s="243"/>
      <c r="L4734" s="209"/>
      <c r="M4734" s="374"/>
      <c r="N4734" s="225" t="b">
        <f t="shared" si="1067"/>
        <v>0</v>
      </c>
      <c r="O4734" s="36"/>
      <c r="P4734" s="36"/>
      <c r="Q4734" s="36"/>
      <c r="R4734" s="36"/>
    </row>
    <row r="4735" spans="1:18" s="8" customFormat="1" ht="32.25" hidden="1" customHeight="1" x14ac:dyDescent="0.35">
      <c r="A4735" s="122" t="str">
        <f>'SOW Units'!B279</f>
        <v>15-1.a.</v>
      </c>
      <c r="B4735" s="542" t="str">
        <f>IF('SOW Units'!C279="","",'SOW Units'!C279)</f>
        <v>Trenching and Installation of 1-10 Plumbing (and Electrical) Lines in Trench</v>
      </c>
      <c r="C4735" s="543"/>
      <c r="D4735" s="252" t="str">
        <f>IF('SOW Units'!E279="","",'SOW Units'!E279)</f>
        <v>Per Linear Foot of Trench</v>
      </c>
      <c r="E4735" s="82">
        <f>'SOW Units'!R279</f>
        <v>0</v>
      </c>
      <c r="F4735" s="34">
        <f>'SOW Units'!G279</f>
        <v>48.61</v>
      </c>
      <c r="G4735" s="244">
        <f t="shared" ref="G4735:G4742" si="1085">$F4735*E4735</f>
        <v>0</v>
      </c>
      <c r="H4735" s="85">
        <v>0</v>
      </c>
      <c r="I4735" s="360">
        <f t="shared" ref="I4735:I4742" si="1086">H4735*F4735</f>
        <v>0</v>
      </c>
      <c r="J4735" s="89">
        <v>0</v>
      </c>
      <c r="K4735" s="244">
        <f t="shared" si="1080"/>
        <v>0</v>
      </c>
      <c r="L4735" s="93">
        <f t="shared" ref="L4735:L4742" si="1087">E4735-H4735-J4735</f>
        <v>0</v>
      </c>
      <c r="M4735" s="375">
        <f t="shared" ref="M4735:M4742" si="1088">G4735-I4735-K4735</f>
        <v>0</v>
      </c>
      <c r="N4735" s="225" t="b">
        <f t="shared" si="1067"/>
        <v>0</v>
      </c>
      <c r="O4735" s="36"/>
      <c r="P4735" s="36"/>
      <c r="Q4735" s="36"/>
      <c r="R4735" s="36"/>
    </row>
    <row r="4736" spans="1:18" s="8" customFormat="1" ht="32.25" hidden="1" customHeight="1" x14ac:dyDescent="0.35">
      <c r="A4736" s="122" t="str">
        <f>'SOW Units'!B280</f>
        <v>15-1.b.</v>
      </c>
      <c r="B4736" s="542" t="str">
        <f>IF('SOW Units'!C280="","",'SOW Units'!C280)</f>
        <v>Trenching and Installation of 11 - 20  Lines</v>
      </c>
      <c r="C4736" s="543"/>
      <c r="D4736" s="252" t="str">
        <f>IF('SOW Units'!E280="","",'SOW Units'!E280)</f>
        <v>Per Linear Foot of Trench</v>
      </c>
      <c r="E4736" s="82">
        <f>'SOW Units'!R280</f>
        <v>0</v>
      </c>
      <c r="F4736" s="34">
        <f>'SOW Units'!G280</f>
        <v>60.76</v>
      </c>
      <c r="G4736" s="244">
        <f t="shared" si="1085"/>
        <v>0</v>
      </c>
      <c r="H4736" s="85">
        <v>0</v>
      </c>
      <c r="I4736" s="360">
        <f t="shared" si="1086"/>
        <v>0</v>
      </c>
      <c r="J4736" s="89">
        <v>0</v>
      </c>
      <c r="K4736" s="244">
        <f t="shared" si="1080"/>
        <v>0</v>
      </c>
      <c r="L4736" s="93">
        <f t="shared" si="1087"/>
        <v>0</v>
      </c>
      <c r="M4736" s="375">
        <f t="shared" si="1088"/>
        <v>0</v>
      </c>
      <c r="N4736" s="225" t="b">
        <f t="shared" si="1067"/>
        <v>0</v>
      </c>
      <c r="O4736" s="36"/>
      <c r="P4736" s="36"/>
      <c r="Q4736" s="36"/>
      <c r="R4736" s="36"/>
    </row>
    <row r="4737" spans="1:18" s="8" customFormat="1" ht="32.25" hidden="1" customHeight="1" x14ac:dyDescent="0.35">
      <c r="A4737" s="122" t="str">
        <f>'SOW Units'!B281</f>
        <v>15-1.c.</v>
      </c>
      <c r="B4737" s="542" t="str">
        <f>IF('SOW Units'!C281="","",'SOW Units'!C281)</f>
        <v>Trenching and Installation of 21 - 30 Lines</v>
      </c>
      <c r="C4737" s="543"/>
      <c r="D4737" s="252" t="str">
        <f>IF('SOW Units'!E281="","",'SOW Units'!E281)</f>
        <v>Per Linear Foot of Trench</v>
      </c>
      <c r="E4737" s="82">
        <f>'SOW Units'!R281</f>
        <v>0</v>
      </c>
      <c r="F4737" s="34">
        <f>'SOW Units'!G281</f>
        <v>72.92</v>
      </c>
      <c r="G4737" s="244">
        <f t="shared" si="1085"/>
        <v>0</v>
      </c>
      <c r="H4737" s="85">
        <v>0</v>
      </c>
      <c r="I4737" s="360">
        <f t="shared" si="1086"/>
        <v>0</v>
      </c>
      <c r="J4737" s="89">
        <v>0</v>
      </c>
      <c r="K4737" s="244">
        <f t="shared" si="1080"/>
        <v>0</v>
      </c>
      <c r="L4737" s="93">
        <f t="shared" si="1087"/>
        <v>0</v>
      </c>
      <c r="M4737" s="375">
        <f t="shared" si="1088"/>
        <v>0</v>
      </c>
      <c r="N4737" s="225" t="b">
        <f t="shared" si="1067"/>
        <v>0</v>
      </c>
      <c r="O4737" s="36"/>
      <c r="P4737" s="36"/>
      <c r="Q4737" s="36"/>
      <c r="R4737" s="36"/>
    </row>
    <row r="4738" spans="1:18" s="8" customFormat="1" ht="32.25" hidden="1" customHeight="1" x14ac:dyDescent="0.35">
      <c r="A4738" s="122" t="str">
        <f>'SOW Units'!B282</f>
        <v>15-1.d.</v>
      </c>
      <c r="B4738" s="542" t="str">
        <f>IF('SOW Units'!C282="","",'SOW Units'!C282)</f>
        <v>Trenching and Installation of Additional 1-10 Lines Greater Than 30 Lines</v>
      </c>
      <c r="C4738" s="543"/>
      <c r="D4738" s="252" t="str">
        <f>IF('SOW Units'!E282="","",'SOW Units'!E282)</f>
        <v>Per Linear Foot of Trench</v>
      </c>
      <c r="E4738" s="82">
        <f>'SOW Units'!R282</f>
        <v>0</v>
      </c>
      <c r="F4738" s="34">
        <f>'SOW Units'!G282</f>
        <v>30.37</v>
      </c>
      <c r="G4738" s="244">
        <f t="shared" si="1085"/>
        <v>0</v>
      </c>
      <c r="H4738" s="85">
        <v>0</v>
      </c>
      <c r="I4738" s="360">
        <f t="shared" si="1086"/>
        <v>0</v>
      </c>
      <c r="J4738" s="89">
        <v>0</v>
      </c>
      <c r="K4738" s="244">
        <f t="shared" si="1080"/>
        <v>0</v>
      </c>
      <c r="L4738" s="93">
        <f t="shared" si="1087"/>
        <v>0</v>
      </c>
      <c r="M4738" s="375">
        <f t="shared" si="1088"/>
        <v>0</v>
      </c>
      <c r="N4738" s="225" t="b">
        <f t="shared" si="1067"/>
        <v>0</v>
      </c>
      <c r="O4738" s="36"/>
      <c r="P4738" s="36"/>
      <c r="Q4738" s="36"/>
      <c r="R4738" s="36"/>
    </row>
    <row r="4739" spans="1:18" s="8" customFormat="1" ht="32.25" hidden="1" customHeight="1" x14ac:dyDescent="0.35">
      <c r="A4739" s="122" t="str">
        <f>'SOW Units'!B283</f>
        <v>15-2.a.</v>
      </c>
      <c r="B4739" s="542" t="str">
        <f>IF('SOW Units'!C283="","",'SOW Units'!C283)</f>
        <v>Installation of Plumbing (and Electrical) Lines Above Ground:  Per Linear Foot of Piping.  Electrical lines are not counted in determination of costs.</v>
      </c>
      <c r="C4739" s="543"/>
      <c r="D4739" s="57" t="str">
        <f>IF('SOW Units'!E283="","",'SOW Units'!E283)</f>
        <v>Per Foot</v>
      </c>
      <c r="E4739" s="82">
        <f>'SOW Units'!R283</f>
        <v>0</v>
      </c>
      <c r="F4739" s="34">
        <f>'SOW Units'!G283</f>
        <v>17.350000000000001</v>
      </c>
      <c r="G4739" s="244">
        <f t="shared" si="1085"/>
        <v>0</v>
      </c>
      <c r="H4739" s="85">
        <v>0</v>
      </c>
      <c r="I4739" s="360">
        <f t="shared" si="1086"/>
        <v>0</v>
      </c>
      <c r="J4739" s="89">
        <v>0</v>
      </c>
      <c r="K4739" s="244">
        <f t="shared" si="1080"/>
        <v>0</v>
      </c>
      <c r="L4739" s="93">
        <f t="shared" si="1087"/>
        <v>0</v>
      </c>
      <c r="M4739" s="375">
        <f t="shared" si="1088"/>
        <v>0</v>
      </c>
      <c r="N4739" s="225" t="b">
        <f t="shared" si="1067"/>
        <v>0</v>
      </c>
      <c r="O4739" s="36"/>
      <c r="P4739" s="36"/>
      <c r="Q4739" s="36"/>
      <c r="R4739" s="36"/>
    </row>
    <row r="4740" spans="1:18" s="8" customFormat="1" ht="32.25" hidden="1" customHeight="1" x14ac:dyDescent="0.35">
      <c r="A4740" s="122" t="str">
        <f>'SOW Units'!B284</f>
        <v>15-3.</v>
      </c>
      <c r="B4740" s="542" t="str">
        <f>IF('SOW Units'!C284="","",'SOW Units'!C284)</f>
        <v>Plumbing and Electrical Materials/Equipment Installed in Trench (If FDEP authorizes, submit quote(s) with Change Order)</v>
      </c>
      <c r="C4740" s="543"/>
      <c r="D4740" s="57" t="str">
        <f>IF('SOW Units'!E284="","",'SOW Units'!E284)</f>
        <v>Reimbursable*</v>
      </c>
      <c r="E4740" s="82">
        <f>'SOW Units'!R284</f>
        <v>0</v>
      </c>
      <c r="F4740" s="34">
        <f>'SOW Units'!G284</f>
        <v>1</v>
      </c>
      <c r="G4740" s="244">
        <f t="shared" si="1085"/>
        <v>0</v>
      </c>
      <c r="H4740" s="85">
        <v>0</v>
      </c>
      <c r="I4740" s="360">
        <f t="shared" si="1086"/>
        <v>0</v>
      </c>
      <c r="J4740" s="89">
        <v>0</v>
      </c>
      <c r="K4740" s="244">
        <f t="shared" si="1080"/>
        <v>0</v>
      </c>
      <c r="L4740" s="93">
        <f t="shared" si="1087"/>
        <v>0</v>
      </c>
      <c r="M4740" s="375">
        <f t="shared" si="1088"/>
        <v>0</v>
      </c>
      <c r="N4740" s="225" t="b">
        <f t="shared" si="1067"/>
        <v>0</v>
      </c>
      <c r="O4740" s="36"/>
      <c r="P4740" s="36"/>
      <c r="Q4740" s="36"/>
      <c r="R4740" s="36"/>
    </row>
    <row r="4741" spans="1:18" s="8" customFormat="1" ht="16.5" hidden="1" customHeight="1" x14ac:dyDescent="0.35">
      <c r="A4741" s="122" t="str">
        <f>'SOW Units'!B285</f>
        <v>15-3.a.</v>
      </c>
      <c r="B4741" s="542" t="str">
        <f>IF('SOW Units'!C285="","",'SOW Units'!C285)</f>
        <v>Traffic Bearing Trench Plates (materials)</v>
      </c>
      <c r="C4741" s="543"/>
      <c r="D4741" s="57" t="str">
        <f>IF('SOW Units'!E285="","",'SOW Units'!E285)</f>
        <v>Reimbursable*</v>
      </c>
      <c r="E4741" s="82">
        <f>'SOW Units'!R285</f>
        <v>0</v>
      </c>
      <c r="F4741" s="34">
        <f>'SOW Units'!G285</f>
        <v>1</v>
      </c>
      <c r="G4741" s="244">
        <f t="shared" si="1085"/>
        <v>0</v>
      </c>
      <c r="H4741" s="85">
        <v>0</v>
      </c>
      <c r="I4741" s="360">
        <f t="shared" si="1086"/>
        <v>0</v>
      </c>
      <c r="J4741" s="89">
        <v>0</v>
      </c>
      <c r="K4741" s="244">
        <f t="shared" si="1080"/>
        <v>0</v>
      </c>
      <c r="L4741" s="93">
        <f t="shared" si="1087"/>
        <v>0</v>
      </c>
      <c r="M4741" s="375">
        <f t="shared" si="1088"/>
        <v>0</v>
      </c>
      <c r="N4741" s="225" t="b">
        <f t="shared" si="1067"/>
        <v>0</v>
      </c>
      <c r="O4741" s="36"/>
      <c r="P4741" s="36"/>
      <c r="Q4741" s="36"/>
      <c r="R4741" s="36"/>
    </row>
    <row r="4742" spans="1:18" s="8" customFormat="1" ht="16.5" hidden="1" customHeight="1" x14ac:dyDescent="0.35">
      <c r="A4742" s="122" t="str">
        <f>'SOW Units'!B286</f>
        <v>15-3.b.</v>
      </c>
      <c r="B4742" s="542" t="str">
        <f>IF('SOW Units'!C286="","",'SOW Units'!C286)</f>
        <v>Infiltration Gallery Installation</v>
      </c>
      <c r="C4742" s="543"/>
      <c r="D4742" s="57" t="str">
        <f>IF('SOW Units'!E286="","",'SOW Units'!E286)</f>
        <v>Reimbursable*</v>
      </c>
      <c r="E4742" s="82">
        <f>'SOW Units'!R286</f>
        <v>0</v>
      </c>
      <c r="F4742" s="34">
        <f>'SOW Units'!G286</f>
        <v>1</v>
      </c>
      <c r="G4742" s="244">
        <f t="shared" si="1085"/>
        <v>0</v>
      </c>
      <c r="H4742" s="85">
        <v>0</v>
      </c>
      <c r="I4742" s="360">
        <f t="shared" si="1086"/>
        <v>0</v>
      </c>
      <c r="J4742" s="89">
        <v>0</v>
      </c>
      <c r="K4742" s="244">
        <f t="shared" si="1080"/>
        <v>0</v>
      </c>
      <c r="L4742" s="93">
        <f t="shared" si="1087"/>
        <v>0</v>
      </c>
      <c r="M4742" s="375">
        <f t="shared" si="1088"/>
        <v>0</v>
      </c>
      <c r="N4742" s="225" t="b">
        <f t="shared" si="1067"/>
        <v>0</v>
      </c>
      <c r="O4742" s="36"/>
      <c r="P4742" s="36"/>
      <c r="Q4742" s="36"/>
      <c r="R4742" s="36"/>
    </row>
    <row r="4743" spans="1:18" s="8" customFormat="1" ht="17.25" hidden="1" customHeight="1" x14ac:dyDescent="0.35">
      <c r="A4743" s="253" t="str">
        <f>'SOW Units'!B287</f>
        <v>15.B.</v>
      </c>
      <c r="B4743" s="560" t="str">
        <f>IF('SOW Units'!C287="","",'SOW Units'!C287)</f>
        <v>REMEDIATION SYSTEM INTEGRATION AND STARTUP</v>
      </c>
      <c r="C4743" s="561"/>
      <c r="D4743" s="206" t="str">
        <f>IF('SOW Units'!E287="","",'SOW Units'!E287)</f>
        <v/>
      </c>
      <c r="E4743" s="207"/>
      <c r="F4743" s="194"/>
      <c r="G4743" s="243"/>
      <c r="H4743" s="208"/>
      <c r="I4743" s="359"/>
      <c r="J4743" s="196"/>
      <c r="K4743" s="243"/>
      <c r="L4743" s="209"/>
      <c r="M4743" s="374"/>
      <c r="N4743" s="225" t="b">
        <f t="shared" si="1067"/>
        <v>0</v>
      </c>
      <c r="O4743" s="36"/>
      <c r="P4743" s="36"/>
      <c r="Q4743" s="36"/>
      <c r="R4743" s="36"/>
    </row>
    <row r="4744" spans="1:18" s="8" customFormat="1" ht="16.5" hidden="1" customHeight="1" x14ac:dyDescent="0.35">
      <c r="A4744" s="122" t="str">
        <f>'SOW Units'!B288</f>
        <v>15-4.a.</v>
      </c>
      <c r="B4744" s="542" t="str">
        <f>IF('SOW Units'!C288="","",'SOW Units'!C288)</f>
        <v>System Installation/Integration/Startup - 1 Technology Component - 1-10 Recovery/Treatment Points</v>
      </c>
      <c r="C4744" s="543"/>
      <c r="D4744" s="57" t="str">
        <f>IF('SOW Units'!E288="","",'SOW Units'!E288)</f>
        <v>Per Startup</v>
      </c>
      <c r="E4744" s="82">
        <f>'SOW Units'!R288</f>
        <v>0</v>
      </c>
      <c r="F4744" s="34">
        <f>'SOW Units'!G288</f>
        <v>19000</v>
      </c>
      <c r="G4744" s="244">
        <f t="shared" ref="G4744:G4752" si="1089">$F4744*E4744</f>
        <v>0</v>
      </c>
      <c r="H4744" s="85">
        <v>0</v>
      </c>
      <c r="I4744" s="360">
        <f t="shared" ref="I4744:I4752" si="1090">H4744*F4744</f>
        <v>0</v>
      </c>
      <c r="J4744" s="89">
        <v>0</v>
      </c>
      <c r="K4744" s="244">
        <f t="shared" si="1080"/>
        <v>0</v>
      </c>
      <c r="L4744" s="93">
        <f t="shared" ref="L4744:L4752" si="1091">E4744-H4744-J4744</f>
        <v>0</v>
      </c>
      <c r="M4744" s="375">
        <f t="shared" ref="M4744:M4752" si="1092">G4744-I4744-K4744</f>
        <v>0</v>
      </c>
      <c r="N4744" s="225" t="b">
        <f t="shared" si="1067"/>
        <v>0</v>
      </c>
      <c r="O4744" s="36"/>
      <c r="P4744" s="36"/>
      <c r="Q4744" s="36"/>
      <c r="R4744" s="36"/>
    </row>
    <row r="4745" spans="1:18" s="8" customFormat="1" ht="16.5" hidden="1" customHeight="1" x14ac:dyDescent="0.35">
      <c r="A4745" s="122" t="str">
        <f>'SOW Units'!B289</f>
        <v>15-4.b.</v>
      </c>
      <c r="B4745" s="542" t="str">
        <f>IF('SOW Units'!C289="","",'SOW Units'!C289)</f>
        <v>System Installation/Integration/Startup - 1 Technology Component - 11-20 Recovery/Treatment Points</v>
      </c>
      <c r="C4745" s="543"/>
      <c r="D4745" s="57" t="str">
        <f>IF('SOW Units'!E289="","",'SOW Units'!E289)</f>
        <v>Per Startup</v>
      </c>
      <c r="E4745" s="82">
        <f>'SOW Units'!R289</f>
        <v>0</v>
      </c>
      <c r="F4745" s="34">
        <f>'SOW Units'!G289</f>
        <v>24700</v>
      </c>
      <c r="G4745" s="244">
        <f t="shared" si="1089"/>
        <v>0</v>
      </c>
      <c r="H4745" s="85">
        <v>0</v>
      </c>
      <c r="I4745" s="360">
        <f t="shared" si="1090"/>
        <v>0</v>
      </c>
      <c r="J4745" s="89">
        <v>0</v>
      </c>
      <c r="K4745" s="244">
        <f t="shared" si="1080"/>
        <v>0</v>
      </c>
      <c r="L4745" s="93">
        <f t="shared" si="1091"/>
        <v>0</v>
      </c>
      <c r="M4745" s="375">
        <f t="shared" si="1092"/>
        <v>0</v>
      </c>
      <c r="N4745" s="225" t="b">
        <f t="shared" si="1067"/>
        <v>0</v>
      </c>
      <c r="O4745" s="36"/>
      <c r="P4745" s="36"/>
      <c r="Q4745" s="36"/>
      <c r="R4745" s="36"/>
    </row>
    <row r="4746" spans="1:18" s="8" customFormat="1" ht="16.5" hidden="1" customHeight="1" x14ac:dyDescent="0.35">
      <c r="A4746" s="122" t="str">
        <f>'SOW Units'!B290</f>
        <v>15-4.c.</v>
      </c>
      <c r="B4746" s="542" t="str">
        <f>IF('SOW Units'!C290="","",'SOW Units'!C290)</f>
        <v>System Installation/Integration/Startup - 1 Technology Component - 21-30 Recovery/Treatment Points</v>
      </c>
      <c r="C4746" s="543"/>
      <c r="D4746" s="57" t="str">
        <f>IF('SOW Units'!E290="","",'SOW Units'!E290)</f>
        <v>Per Startup</v>
      </c>
      <c r="E4746" s="82">
        <f>'SOW Units'!R290</f>
        <v>0</v>
      </c>
      <c r="F4746" s="34">
        <f>'SOW Units'!G290</f>
        <v>29500</v>
      </c>
      <c r="G4746" s="244">
        <f t="shared" si="1089"/>
        <v>0</v>
      </c>
      <c r="H4746" s="85">
        <v>0</v>
      </c>
      <c r="I4746" s="360">
        <f t="shared" si="1090"/>
        <v>0</v>
      </c>
      <c r="J4746" s="89">
        <v>0</v>
      </c>
      <c r="K4746" s="244">
        <f t="shared" si="1080"/>
        <v>0</v>
      </c>
      <c r="L4746" s="93">
        <f t="shared" si="1091"/>
        <v>0</v>
      </c>
      <c r="M4746" s="375">
        <f t="shared" si="1092"/>
        <v>0</v>
      </c>
      <c r="N4746" s="225" t="b">
        <f t="shared" si="1067"/>
        <v>0</v>
      </c>
      <c r="O4746" s="36"/>
      <c r="P4746" s="36"/>
      <c r="Q4746" s="36"/>
      <c r="R4746" s="36"/>
    </row>
    <row r="4747" spans="1:18" s="8" customFormat="1" ht="33" hidden="1" customHeight="1" x14ac:dyDescent="0.35">
      <c r="A4747" s="122" t="str">
        <f>'SOW Units'!B291</f>
        <v>15-4.d.</v>
      </c>
      <c r="B4747" s="542" t="str">
        <f>IF('SOW Units'!C291="","",'SOW Units'!C291)</f>
        <v>System Installation/Integration/Startup - 1 Technology Component - 1-10 Additional Recovery/Treatment Points greater Than 30 (This tem is used in conjunction with 15.4.c when needed)</v>
      </c>
      <c r="C4747" s="543"/>
      <c r="D4747" s="57" t="str">
        <f>IF('SOW Units'!E291="","",'SOW Units'!E291)</f>
        <v>Per Startup</v>
      </c>
      <c r="E4747" s="82">
        <f>'SOW Units'!R291</f>
        <v>0</v>
      </c>
      <c r="F4747" s="34">
        <f>'SOW Units'!G291</f>
        <v>3638.25</v>
      </c>
      <c r="G4747" s="244">
        <f t="shared" si="1089"/>
        <v>0</v>
      </c>
      <c r="H4747" s="85">
        <v>0</v>
      </c>
      <c r="I4747" s="360">
        <f t="shared" si="1090"/>
        <v>0</v>
      </c>
      <c r="J4747" s="89">
        <v>0</v>
      </c>
      <c r="K4747" s="244">
        <f t="shared" si="1080"/>
        <v>0</v>
      </c>
      <c r="L4747" s="93">
        <f t="shared" si="1091"/>
        <v>0</v>
      </c>
      <c r="M4747" s="375">
        <f t="shared" si="1092"/>
        <v>0</v>
      </c>
      <c r="N4747" s="225" t="b">
        <f t="shared" si="1067"/>
        <v>0</v>
      </c>
      <c r="O4747" s="36"/>
      <c r="P4747" s="36"/>
      <c r="Q4747" s="36"/>
      <c r="R4747" s="36"/>
    </row>
    <row r="4748" spans="1:18" s="8" customFormat="1" ht="32.25" hidden="1" customHeight="1" x14ac:dyDescent="0.35">
      <c r="A4748" s="122" t="str">
        <f>'SOW Units'!B292</f>
        <v>15-5.</v>
      </c>
      <c r="B4748" s="542" t="str">
        <f>IF('SOW Units'!C292="","",'SOW Units'!C292)</f>
        <v>System Installation/Integration/Startup – Addition of 1 Technology Component</v>
      </c>
      <c r="C4748" s="543"/>
      <c r="D4748" s="252" t="str">
        <f>IF('SOW Units'!E292="","",'SOW Units'!E292)</f>
        <v>Per Additional Tech Component</v>
      </c>
      <c r="E4748" s="82">
        <f>'SOW Units'!R292</f>
        <v>0</v>
      </c>
      <c r="F4748" s="34">
        <f>'SOW Units'!G292</f>
        <v>2866.5</v>
      </c>
      <c r="G4748" s="244">
        <f t="shared" si="1089"/>
        <v>0</v>
      </c>
      <c r="H4748" s="85">
        <v>0</v>
      </c>
      <c r="I4748" s="360">
        <f t="shared" si="1090"/>
        <v>0</v>
      </c>
      <c r="J4748" s="89">
        <v>0</v>
      </c>
      <c r="K4748" s="244">
        <f t="shared" si="1080"/>
        <v>0</v>
      </c>
      <c r="L4748" s="93">
        <f t="shared" si="1091"/>
        <v>0</v>
      </c>
      <c r="M4748" s="375">
        <f t="shared" si="1092"/>
        <v>0</v>
      </c>
      <c r="N4748" s="225" t="b">
        <f t="shared" si="1067"/>
        <v>0</v>
      </c>
      <c r="O4748" s="36"/>
      <c r="P4748" s="36"/>
      <c r="Q4748" s="36"/>
      <c r="R4748" s="36"/>
    </row>
    <row r="4749" spans="1:18" s="8" customFormat="1" ht="16.5" hidden="1" customHeight="1" x14ac:dyDescent="0.35">
      <c r="A4749" s="122" t="str">
        <f>'SOW Units'!B293</f>
        <v>15-7.</v>
      </c>
      <c r="B4749" s="542" t="str">
        <f>IF('SOW Units'!C293="","",'SOW Units'!C293)</f>
        <v>Compound Construction/Fencing (materials)</v>
      </c>
      <c r="C4749" s="543"/>
      <c r="D4749" s="57" t="str">
        <f>IF('SOW Units'!E293="","",'SOW Units'!E293)</f>
        <v>Reimbursable*</v>
      </c>
      <c r="E4749" s="82">
        <f>'SOW Units'!R293</f>
        <v>0</v>
      </c>
      <c r="F4749" s="34">
        <f>'SOW Units'!G293</f>
        <v>1</v>
      </c>
      <c r="G4749" s="244">
        <f t="shared" si="1089"/>
        <v>0</v>
      </c>
      <c r="H4749" s="85">
        <v>0</v>
      </c>
      <c r="I4749" s="360">
        <f t="shared" si="1090"/>
        <v>0</v>
      </c>
      <c r="J4749" s="89">
        <v>0</v>
      </c>
      <c r="K4749" s="244">
        <f t="shared" si="1080"/>
        <v>0</v>
      </c>
      <c r="L4749" s="93">
        <f t="shared" si="1091"/>
        <v>0</v>
      </c>
      <c r="M4749" s="375">
        <f t="shared" si="1092"/>
        <v>0</v>
      </c>
      <c r="N4749" s="225" t="b">
        <f t="shared" si="1067"/>
        <v>0</v>
      </c>
      <c r="O4749" s="36"/>
      <c r="P4749" s="36"/>
      <c r="Q4749" s="36"/>
      <c r="R4749" s="36"/>
    </row>
    <row r="4750" spans="1:18" s="8" customFormat="1" ht="16.5" hidden="1" customHeight="1" x14ac:dyDescent="0.35">
      <c r="A4750" s="122" t="str">
        <f>'SOW Units'!B294</f>
        <v>15-8.</v>
      </c>
      <c r="B4750" s="542" t="str">
        <f>IF('SOW Units'!C294="","",'SOW Units'!C294)</f>
        <v>Utility Drop</v>
      </c>
      <c r="C4750" s="543"/>
      <c r="D4750" s="57" t="str">
        <f>IF('SOW Units'!E294="","",'SOW Units'!E294)</f>
        <v>Reimbursable*</v>
      </c>
      <c r="E4750" s="82">
        <f>'SOW Units'!R294</f>
        <v>0</v>
      </c>
      <c r="F4750" s="34">
        <f>'SOW Units'!G294</f>
        <v>1</v>
      </c>
      <c r="G4750" s="244">
        <f t="shared" si="1089"/>
        <v>0</v>
      </c>
      <c r="H4750" s="85">
        <v>0</v>
      </c>
      <c r="I4750" s="360">
        <f t="shared" si="1090"/>
        <v>0</v>
      </c>
      <c r="J4750" s="89">
        <v>0</v>
      </c>
      <c r="K4750" s="244">
        <f t="shared" si="1080"/>
        <v>0</v>
      </c>
      <c r="L4750" s="93">
        <f t="shared" si="1091"/>
        <v>0</v>
      </c>
      <c r="M4750" s="375">
        <f t="shared" si="1092"/>
        <v>0</v>
      </c>
      <c r="N4750" s="225" t="b">
        <f t="shared" si="1067"/>
        <v>0</v>
      </c>
      <c r="O4750" s="36"/>
      <c r="P4750" s="36"/>
      <c r="Q4750" s="36"/>
      <c r="R4750" s="36"/>
    </row>
    <row r="4751" spans="1:18" s="8" customFormat="1" ht="16.5" hidden="1" customHeight="1" x14ac:dyDescent="0.35">
      <c r="A4751" s="122" t="str">
        <f>'SOW Units'!B295</f>
        <v>15-9.</v>
      </c>
      <c r="B4751" s="542" t="str">
        <f>IF('SOW Units'!C295="","",'SOW Units'!C295)</f>
        <v>Utility Connection</v>
      </c>
      <c r="C4751" s="543"/>
      <c r="D4751" s="57" t="str">
        <f>IF('SOW Units'!E295="","",'SOW Units'!E295)</f>
        <v>Reimbursable*</v>
      </c>
      <c r="E4751" s="82">
        <f>'SOW Units'!R295</f>
        <v>0</v>
      </c>
      <c r="F4751" s="34">
        <f>'SOW Units'!G295</f>
        <v>1</v>
      </c>
      <c r="G4751" s="244">
        <f t="shared" si="1089"/>
        <v>0</v>
      </c>
      <c r="H4751" s="85">
        <v>0</v>
      </c>
      <c r="I4751" s="360">
        <f t="shared" si="1090"/>
        <v>0</v>
      </c>
      <c r="J4751" s="89">
        <v>0</v>
      </c>
      <c r="K4751" s="244">
        <f t="shared" si="1080"/>
        <v>0</v>
      </c>
      <c r="L4751" s="93">
        <f t="shared" si="1091"/>
        <v>0</v>
      </c>
      <c r="M4751" s="375">
        <f t="shared" si="1092"/>
        <v>0</v>
      </c>
      <c r="N4751" s="225" t="b">
        <f t="shared" si="1067"/>
        <v>0</v>
      </c>
      <c r="O4751" s="36"/>
      <c r="P4751" s="36"/>
      <c r="Q4751" s="36"/>
      <c r="R4751" s="36"/>
    </row>
    <row r="4752" spans="1:18" s="8" customFormat="1" ht="16.5" hidden="1" customHeight="1" x14ac:dyDescent="0.35">
      <c r="A4752" s="122" t="str">
        <f>'SOW Units'!B296</f>
        <v>15-10.</v>
      </c>
      <c r="B4752" s="542" t="str">
        <f>IF('SOW Units'!C296="","",'SOW Units'!C296)</f>
        <v>Utility Disconnect</v>
      </c>
      <c r="C4752" s="543"/>
      <c r="D4752" s="57" t="str">
        <f>IF('SOW Units'!E296="","",'SOW Units'!E296)</f>
        <v>Reimbursable*</v>
      </c>
      <c r="E4752" s="82">
        <f>'SOW Units'!R296</f>
        <v>0</v>
      </c>
      <c r="F4752" s="34">
        <f>'SOW Units'!G296</f>
        <v>1</v>
      </c>
      <c r="G4752" s="244">
        <f t="shared" si="1089"/>
        <v>0</v>
      </c>
      <c r="H4752" s="85">
        <v>0</v>
      </c>
      <c r="I4752" s="360">
        <f t="shared" si="1090"/>
        <v>0</v>
      </c>
      <c r="J4752" s="89">
        <v>0</v>
      </c>
      <c r="K4752" s="244">
        <f t="shared" si="1080"/>
        <v>0</v>
      </c>
      <c r="L4752" s="93">
        <f t="shared" si="1091"/>
        <v>0</v>
      </c>
      <c r="M4752" s="375">
        <f t="shared" si="1092"/>
        <v>0</v>
      </c>
      <c r="N4752" s="225" t="b">
        <f t="shared" si="1067"/>
        <v>0</v>
      </c>
      <c r="O4752" s="36"/>
      <c r="P4752" s="36"/>
      <c r="Q4752" s="36"/>
      <c r="R4752" s="36"/>
    </row>
    <row r="4753" spans="1:18" s="8" customFormat="1" ht="32.25" hidden="1" customHeight="1" x14ac:dyDescent="0.35">
      <c r="A4753" s="253" t="str">
        <f>'SOW Units'!B297</f>
        <v>16.</v>
      </c>
      <c r="B4753" s="562" t="str">
        <f>IF('SOW Units'!C297="","",'SOW Units'!C297)</f>
        <v>REMEDIAL ACTION - PACKAGED WORK SCOPES (Including Remediation System Equipment)</v>
      </c>
      <c r="C4753" s="563"/>
      <c r="D4753" s="206" t="str">
        <f>IF('SOW Units'!E297="","",'SOW Units'!E297)</f>
        <v/>
      </c>
      <c r="E4753" s="207"/>
      <c r="F4753" s="194"/>
      <c r="G4753" s="243"/>
      <c r="H4753" s="208"/>
      <c r="I4753" s="359"/>
      <c r="J4753" s="196"/>
      <c r="K4753" s="243"/>
      <c r="L4753" s="209"/>
      <c r="M4753" s="374"/>
      <c r="N4753" s="225" t="b">
        <f t="shared" si="1067"/>
        <v>0</v>
      </c>
      <c r="O4753" s="36"/>
      <c r="P4753" s="36"/>
      <c r="Q4753" s="36"/>
      <c r="R4753" s="36"/>
    </row>
    <row r="4754" spans="1:18" s="8" customFormat="1" ht="17.25" hidden="1" customHeight="1" x14ac:dyDescent="0.35">
      <c r="A4754" s="253" t="str">
        <f>'SOW Units'!B298</f>
        <v>16.A.</v>
      </c>
      <c r="B4754" s="560" t="str">
        <f>IF('SOW Units'!C298="","",'SOW Units'!C298)</f>
        <v>PILOT TEST PACKAGES (Including Remediation System Equipment)</v>
      </c>
      <c r="C4754" s="561"/>
      <c r="D4754" s="206" t="str">
        <f>IF('SOW Units'!E298="","",'SOW Units'!E298)</f>
        <v/>
      </c>
      <c r="E4754" s="207"/>
      <c r="F4754" s="194"/>
      <c r="G4754" s="243"/>
      <c r="H4754" s="208"/>
      <c r="I4754" s="359"/>
      <c r="J4754" s="196"/>
      <c r="K4754" s="243"/>
      <c r="L4754" s="209"/>
      <c r="M4754" s="374"/>
      <c r="N4754" s="225" t="b">
        <f t="shared" si="1067"/>
        <v>0</v>
      </c>
      <c r="O4754" s="36"/>
      <c r="P4754" s="36"/>
      <c r="Q4754" s="36"/>
      <c r="R4754" s="36"/>
    </row>
    <row r="4755" spans="1:18" s="8" customFormat="1" ht="16.5" hidden="1" customHeight="1" x14ac:dyDescent="0.35">
      <c r="A4755" s="122" t="str">
        <f>'SOW Units'!B299</f>
        <v>16-1.</v>
      </c>
      <c r="B4755" s="542" t="str">
        <f>IF('SOW Units'!C299="","",'SOW Units'!C299)</f>
        <v xml:space="preserve">Groundwater Recovery System Pilot Test - 8 hours </v>
      </c>
      <c r="C4755" s="543"/>
      <c r="D4755" s="57" t="str">
        <f>IF('SOW Units'!E299="","",'SOW Units'!E299)</f>
        <v>Per Test</v>
      </c>
      <c r="E4755" s="82">
        <f>'SOW Units'!R299</f>
        <v>0</v>
      </c>
      <c r="F4755" s="34">
        <f>'SOW Units'!G299</f>
        <v>1984.5</v>
      </c>
      <c r="G4755" s="244">
        <f t="shared" ref="G4755:G4768" si="1093">$F4755*E4755</f>
        <v>0</v>
      </c>
      <c r="H4755" s="85">
        <v>0</v>
      </c>
      <c r="I4755" s="360">
        <f t="shared" ref="I4755:I4768" si="1094">H4755*F4755</f>
        <v>0</v>
      </c>
      <c r="J4755" s="89">
        <v>0</v>
      </c>
      <c r="K4755" s="244">
        <f t="shared" si="1080"/>
        <v>0</v>
      </c>
      <c r="L4755" s="93">
        <f t="shared" ref="L4755:L4768" si="1095">E4755-H4755-J4755</f>
        <v>0</v>
      </c>
      <c r="M4755" s="375">
        <f t="shared" ref="M4755:M4768" si="1096">G4755-I4755-K4755</f>
        <v>0</v>
      </c>
      <c r="N4755" s="225" t="b">
        <f t="shared" si="1067"/>
        <v>0</v>
      </c>
      <c r="O4755" s="36"/>
      <c r="P4755" s="36"/>
      <c r="Q4755" s="36"/>
      <c r="R4755" s="36"/>
    </row>
    <row r="4756" spans="1:18" s="8" customFormat="1" ht="16.5" hidden="1" customHeight="1" x14ac:dyDescent="0.35">
      <c r="A4756" s="122" t="str">
        <f>'SOW Units'!B300</f>
        <v>16-2.</v>
      </c>
      <c r="B4756" s="542" t="str">
        <f>IF('SOW Units'!C300="","",'SOW Units'!C300)</f>
        <v xml:space="preserve">Groundwater Recovery System Pilot Test - Additional Time  </v>
      </c>
      <c r="C4756" s="543"/>
      <c r="D4756" s="57" t="str">
        <f>IF('SOW Units'!E300="","",'SOW Units'!E300)</f>
        <v xml:space="preserve">Per 2 Hrs </v>
      </c>
      <c r="E4756" s="82">
        <f>'SOW Units'!R300</f>
        <v>0</v>
      </c>
      <c r="F4756" s="34">
        <f>'SOW Units'!G300</f>
        <v>330.75</v>
      </c>
      <c r="G4756" s="244">
        <f t="shared" si="1093"/>
        <v>0</v>
      </c>
      <c r="H4756" s="85">
        <v>0</v>
      </c>
      <c r="I4756" s="360">
        <f t="shared" si="1094"/>
        <v>0</v>
      </c>
      <c r="J4756" s="89">
        <v>0</v>
      </c>
      <c r="K4756" s="244">
        <f t="shared" si="1080"/>
        <v>0</v>
      </c>
      <c r="L4756" s="93">
        <f t="shared" si="1095"/>
        <v>0</v>
      </c>
      <c r="M4756" s="375">
        <f t="shared" si="1096"/>
        <v>0</v>
      </c>
      <c r="N4756" s="225" t="b">
        <f t="shared" ref="N4756:N4819" si="1097">IF(E4756&gt;0,TRUE,FALSE)</f>
        <v>0</v>
      </c>
      <c r="O4756" s="36"/>
      <c r="P4756" s="36"/>
      <c r="Q4756" s="36"/>
      <c r="R4756" s="36"/>
    </row>
    <row r="4757" spans="1:18" s="8" customFormat="1" ht="16.5" hidden="1" customHeight="1" x14ac:dyDescent="0.35">
      <c r="A4757" s="122" t="str">
        <f>'SOW Units'!B301</f>
        <v>16-3.</v>
      </c>
      <c r="B4757" s="542" t="str">
        <f>IF('SOW Units'!C301="","",'SOW Units'!C301)</f>
        <v>Air Sparging or Biosparging Pilot Test - 8 hours</v>
      </c>
      <c r="C4757" s="543"/>
      <c r="D4757" s="57" t="str">
        <f>IF('SOW Units'!E301="","",'SOW Units'!E301)</f>
        <v>Per Test</v>
      </c>
      <c r="E4757" s="82">
        <f>'SOW Units'!R301</f>
        <v>0</v>
      </c>
      <c r="F4757" s="34">
        <f>'SOW Units'!G301</f>
        <v>2431.0100000000002</v>
      </c>
      <c r="G4757" s="244">
        <f t="shared" si="1093"/>
        <v>0</v>
      </c>
      <c r="H4757" s="85">
        <v>0</v>
      </c>
      <c r="I4757" s="360">
        <f t="shared" si="1094"/>
        <v>0</v>
      </c>
      <c r="J4757" s="89">
        <v>0</v>
      </c>
      <c r="K4757" s="244">
        <f t="shared" si="1080"/>
        <v>0</v>
      </c>
      <c r="L4757" s="93">
        <f t="shared" si="1095"/>
        <v>0</v>
      </c>
      <c r="M4757" s="375">
        <f t="shared" si="1096"/>
        <v>0</v>
      </c>
      <c r="N4757" s="225" t="b">
        <f t="shared" si="1097"/>
        <v>0</v>
      </c>
      <c r="O4757" s="36"/>
      <c r="P4757" s="36"/>
      <c r="Q4757" s="36"/>
      <c r="R4757" s="36"/>
    </row>
    <row r="4758" spans="1:18" s="8" customFormat="1" ht="16.5" hidden="1" customHeight="1" x14ac:dyDescent="0.35">
      <c r="A4758" s="122" t="str">
        <f>'SOW Units'!B302</f>
        <v>16-4.</v>
      </c>
      <c r="B4758" s="542" t="str">
        <f>IF('SOW Units'!C302="","",'SOW Units'!C302)</f>
        <v>Air Sparging or Biosparging Pilot Test - Additional Time</v>
      </c>
      <c r="C4758" s="543"/>
      <c r="D4758" s="57" t="str">
        <f>IF('SOW Units'!E302="","",'SOW Units'!E302)</f>
        <v xml:space="preserve">Per 2 Hrs </v>
      </c>
      <c r="E4758" s="82">
        <f>'SOW Units'!R302</f>
        <v>0</v>
      </c>
      <c r="F4758" s="34">
        <f>'SOW Units'!G302</f>
        <v>243.09</v>
      </c>
      <c r="G4758" s="244">
        <f t="shared" si="1093"/>
        <v>0</v>
      </c>
      <c r="H4758" s="85">
        <v>0</v>
      </c>
      <c r="I4758" s="360">
        <f t="shared" si="1094"/>
        <v>0</v>
      </c>
      <c r="J4758" s="89">
        <v>0</v>
      </c>
      <c r="K4758" s="244">
        <f t="shared" si="1080"/>
        <v>0</v>
      </c>
      <c r="L4758" s="93">
        <f t="shared" si="1095"/>
        <v>0</v>
      </c>
      <c r="M4758" s="375">
        <f t="shared" si="1096"/>
        <v>0</v>
      </c>
      <c r="N4758" s="225" t="b">
        <f t="shared" si="1097"/>
        <v>0</v>
      </c>
      <c r="O4758" s="36"/>
      <c r="P4758" s="36"/>
      <c r="Q4758" s="36"/>
      <c r="R4758" s="36"/>
    </row>
    <row r="4759" spans="1:18" s="8" customFormat="1" ht="16.5" hidden="1" customHeight="1" x14ac:dyDescent="0.35">
      <c r="A4759" s="122" t="str">
        <f>'SOW Units'!B303</f>
        <v>16-5.</v>
      </c>
      <c r="B4759" s="542" t="str">
        <f>IF('SOW Units'!C303="","",'SOW Units'!C303)</f>
        <v>Vapor Extraction Pilot Test - 8 hours</v>
      </c>
      <c r="C4759" s="543"/>
      <c r="D4759" s="57" t="str">
        <f>IF('SOW Units'!E303="","",'SOW Units'!E303)</f>
        <v>Per Test</v>
      </c>
      <c r="E4759" s="82">
        <f>'SOW Units'!R303</f>
        <v>0</v>
      </c>
      <c r="F4759" s="34">
        <f>'SOW Units'!G303</f>
        <v>2187.9</v>
      </c>
      <c r="G4759" s="244">
        <f t="shared" si="1093"/>
        <v>0</v>
      </c>
      <c r="H4759" s="85">
        <v>0</v>
      </c>
      <c r="I4759" s="360">
        <f t="shared" si="1094"/>
        <v>0</v>
      </c>
      <c r="J4759" s="89">
        <v>0</v>
      </c>
      <c r="K4759" s="244">
        <f t="shared" si="1080"/>
        <v>0</v>
      </c>
      <c r="L4759" s="93">
        <f t="shared" si="1095"/>
        <v>0</v>
      </c>
      <c r="M4759" s="375">
        <f t="shared" si="1096"/>
        <v>0</v>
      </c>
      <c r="N4759" s="225" t="b">
        <f t="shared" si="1097"/>
        <v>0</v>
      </c>
      <c r="O4759" s="36"/>
      <c r="P4759" s="36"/>
      <c r="Q4759" s="36"/>
      <c r="R4759" s="36"/>
    </row>
    <row r="4760" spans="1:18" s="8" customFormat="1" ht="16.5" hidden="1" customHeight="1" x14ac:dyDescent="0.35">
      <c r="A4760" s="122" t="str">
        <f>'SOW Units'!B304</f>
        <v>16-6.</v>
      </c>
      <c r="B4760" s="542" t="str">
        <f>IF('SOW Units'!C304="","",'SOW Units'!C304)</f>
        <v>Vapor Extraction Pilot Test - Additional Time</v>
      </c>
      <c r="C4760" s="543"/>
      <c r="D4760" s="57" t="str">
        <f>IF('SOW Units'!E304="","",'SOW Units'!E304)</f>
        <v xml:space="preserve">Per 2 Hrs </v>
      </c>
      <c r="E4760" s="82">
        <f>'SOW Units'!R304</f>
        <v>0</v>
      </c>
      <c r="F4760" s="34">
        <f>'SOW Units'!G304</f>
        <v>243.09</v>
      </c>
      <c r="G4760" s="244">
        <f t="shared" si="1093"/>
        <v>0</v>
      </c>
      <c r="H4760" s="85">
        <v>0</v>
      </c>
      <c r="I4760" s="360">
        <f t="shared" si="1094"/>
        <v>0</v>
      </c>
      <c r="J4760" s="89">
        <v>0</v>
      </c>
      <c r="K4760" s="244">
        <f t="shared" si="1080"/>
        <v>0</v>
      </c>
      <c r="L4760" s="93">
        <f t="shared" si="1095"/>
        <v>0</v>
      </c>
      <c r="M4760" s="375">
        <f t="shared" si="1096"/>
        <v>0</v>
      </c>
      <c r="N4760" s="225" t="b">
        <f t="shared" si="1097"/>
        <v>0</v>
      </c>
      <c r="O4760" s="36"/>
      <c r="P4760" s="36"/>
      <c r="Q4760" s="36"/>
      <c r="R4760" s="36"/>
    </row>
    <row r="4761" spans="1:18" s="8" customFormat="1" ht="16.5" hidden="1" customHeight="1" x14ac:dyDescent="0.35">
      <c r="A4761" s="122" t="str">
        <f>'SOW Units'!B305</f>
        <v>16-7.</v>
      </c>
      <c r="B4761" s="542" t="str">
        <f>IF('SOW Units'!C305="","",'SOW Units'!C305)</f>
        <v xml:space="preserve">Vapor Extraction/Aquifer Pumping Test - 8 hours  </v>
      </c>
      <c r="C4761" s="543"/>
      <c r="D4761" s="57" t="str">
        <f>IF('SOW Units'!E305="","",'SOW Units'!E305)</f>
        <v>Per Test</v>
      </c>
      <c r="E4761" s="82">
        <f>'SOW Units'!R305</f>
        <v>0</v>
      </c>
      <c r="F4761" s="34">
        <f>'SOW Units'!G305</f>
        <v>2187.9</v>
      </c>
      <c r="G4761" s="244">
        <f t="shared" si="1093"/>
        <v>0</v>
      </c>
      <c r="H4761" s="85">
        <v>0</v>
      </c>
      <c r="I4761" s="360">
        <f t="shared" si="1094"/>
        <v>0</v>
      </c>
      <c r="J4761" s="89">
        <v>0</v>
      </c>
      <c r="K4761" s="244">
        <f t="shared" si="1080"/>
        <v>0</v>
      </c>
      <c r="L4761" s="93">
        <f t="shared" si="1095"/>
        <v>0</v>
      </c>
      <c r="M4761" s="375">
        <f t="shared" si="1096"/>
        <v>0</v>
      </c>
      <c r="N4761" s="225" t="b">
        <f t="shared" si="1097"/>
        <v>0</v>
      </c>
      <c r="O4761" s="36"/>
      <c r="P4761" s="36"/>
      <c r="Q4761" s="36"/>
      <c r="R4761" s="36"/>
    </row>
    <row r="4762" spans="1:18" s="8" customFormat="1" ht="16.5" hidden="1" customHeight="1" x14ac:dyDescent="0.35">
      <c r="A4762" s="122" t="str">
        <f>'SOW Units'!B306</f>
        <v>16-8.</v>
      </c>
      <c r="B4762" s="542" t="str">
        <f>IF('SOW Units'!C306="","",'SOW Units'!C306)</f>
        <v xml:space="preserve">Vapor Extraction/Aquifer Pumping Test - Additional Time  </v>
      </c>
      <c r="C4762" s="543"/>
      <c r="D4762" s="57" t="str">
        <f>IF('SOW Units'!E306="","",'SOW Units'!E306)</f>
        <v xml:space="preserve">Per 2 Hrs </v>
      </c>
      <c r="E4762" s="82">
        <f>'SOW Units'!R306</f>
        <v>0</v>
      </c>
      <c r="F4762" s="34">
        <f>'SOW Units'!G306</f>
        <v>151.93</v>
      </c>
      <c r="G4762" s="244">
        <f t="shared" si="1093"/>
        <v>0</v>
      </c>
      <c r="H4762" s="85">
        <v>0</v>
      </c>
      <c r="I4762" s="360">
        <f t="shared" si="1094"/>
        <v>0</v>
      </c>
      <c r="J4762" s="89">
        <v>0</v>
      </c>
      <c r="K4762" s="244">
        <f t="shared" si="1080"/>
        <v>0</v>
      </c>
      <c r="L4762" s="93">
        <f t="shared" si="1095"/>
        <v>0</v>
      </c>
      <c r="M4762" s="375">
        <f t="shared" si="1096"/>
        <v>0</v>
      </c>
      <c r="N4762" s="225" t="b">
        <f t="shared" si="1097"/>
        <v>0</v>
      </c>
      <c r="O4762" s="36"/>
      <c r="P4762" s="36"/>
      <c r="Q4762" s="36"/>
      <c r="R4762" s="36"/>
    </row>
    <row r="4763" spans="1:18" s="8" customFormat="1" ht="16.5" hidden="1" customHeight="1" x14ac:dyDescent="0.35">
      <c r="A4763" s="122" t="str">
        <f>'SOW Units'!B307</f>
        <v>16-9.</v>
      </c>
      <c r="B4763" s="542" t="str">
        <f>IF('SOW Units'!C307="","",'SOW Units'!C307)</f>
        <v>Air Sparging/Vapor Extraction Pilot Test - 8 hours</v>
      </c>
      <c r="C4763" s="543"/>
      <c r="D4763" s="57" t="str">
        <f>IF('SOW Units'!E307="","",'SOW Units'!E307)</f>
        <v>Per Test</v>
      </c>
      <c r="E4763" s="82">
        <f>'SOW Units'!R307</f>
        <v>0</v>
      </c>
      <c r="F4763" s="34">
        <f>'SOW Units'!G307</f>
        <v>3889.62</v>
      </c>
      <c r="G4763" s="244">
        <f t="shared" si="1093"/>
        <v>0</v>
      </c>
      <c r="H4763" s="85">
        <v>0</v>
      </c>
      <c r="I4763" s="360">
        <f t="shared" si="1094"/>
        <v>0</v>
      </c>
      <c r="J4763" s="89">
        <v>0</v>
      </c>
      <c r="K4763" s="244">
        <f t="shared" si="1080"/>
        <v>0</v>
      </c>
      <c r="L4763" s="93">
        <f t="shared" si="1095"/>
        <v>0</v>
      </c>
      <c r="M4763" s="375">
        <f t="shared" si="1096"/>
        <v>0</v>
      </c>
      <c r="N4763" s="225" t="b">
        <f t="shared" si="1097"/>
        <v>0</v>
      </c>
      <c r="O4763" s="36"/>
      <c r="P4763" s="36"/>
      <c r="Q4763" s="36"/>
      <c r="R4763" s="36"/>
    </row>
    <row r="4764" spans="1:18" s="8" customFormat="1" ht="16.5" hidden="1" customHeight="1" x14ac:dyDescent="0.35">
      <c r="A4764" s="122" t="str">
        <f>'SOW Units'!B308</f>
        <v>16-10.</v>
      </c>
      <c r="B4764" s="542" t="str">
        <f>IF('SOW Units'!C308="","",'SOW Units'!C308)</f>
        <v>Air Sparging/Vapor Extraction Pilot Test - Additional Time</v>
      </c>
      <c r="C4764" s="543"/>
      <c r="D4764" s="57" t="str">
        <f>IF('SOW Units'!E308="","",'SOW Units'!E308)</f>
        <v xml:space="preserve">Per 2 Hrs </v>
      </c>
      <c r="E4764" s="82">
        <f>'SOW Units'!R308</f>
        <v>0</v>
      </c>
      <c r="F4764" s="34">
        <f>'SOW Units'!G308</f>
        <v>486.2</v>
      </c>
      <c r="G4764" s="244">
        <f t="shared" si="1093"/>
        <v>0</v>
      </c>
      <c r="H4764" s="85">
        <v>0</v>
      </c>
      <c r="I4764" s="360">
        <f t="shared" si="1094"/>
        <v>0</v>
      </c>
      <c r="J4764" s="89">
        <v>0</v>
      </c>
      <c r="K4764" s="244">
        <f t="shared" si="1080"/>
        <v>0</v>
      </c>
      <c r="L4764" s="93">
        <f t="shared" si="1095"/>
        <v>0</v>
      </c>
      <c r="M4764" s="375">
        <f t="shared" si="1096"/>
        <v>0</v>
      </c>
      <c r="N4764" s="225" t="b">
        <f t="shared" si="1097"/>
        <v>0</v>
      </c>
      <c r="O4764" s="36"/>
      <c r="P4764" s="36"/>
      <c r="Q4764" s="36"/>
      <c r="R4764" s="36"/>
    </row>
    <row r="4765" spans="1:18" s="8" customFormat="1" ht="16.5" hidden="1" customHeight="1" x14ac:dyDescent="0.35">
      <c r="A4765" s="122" t="str">
        <f>'SOW Units'!B309</f>
        <v>16-11.</v>
      </c>
      <c r="B4765" s="542" t="str">
        <f>IF('SOW Units'!C309="","",'SOW Units'!C309)</f>
        <v>Multi-Phase Pilot Test - 8 hours</v>
      </c>
      <c r="C4765" s="543"/>
      <c r="D4765" s="57" t="str">
        <f>IF('SOW Units'!E309="","",'SOW Units'!E309)</f>
        <v>Per Test</v>
      </c>
      <c r="E4765" s="82">
        <f>'SOW Units'!R309</f>
        <v>0</v>
      </c>
      <c r="F4765" s="34">
        <f>'SOW Units'!G309</f>
        <v>3160.31</v>
      </c>
      <c r="G4765" s="244">
        <f t="shared" si="1093"/>
        <v>0</v>
      </c>
      <c r="H4765" s="85">
        <v>0</v>
      </c>
      <c r="I4765" s="360">
        <f t="shared" si="1094"/>
        <v>0</v>
      </c>
      <c r="J4765" s="89">
        <v>0</v>
      </c>
      <c r="K4765" s="244">
        <f t="shared" si="1080"/>
        <v>0</v>
      </c>
      <c r="L4765" s="93">
        <f t="shared" si="1095"/>
        <v>0</v>
      </c>
      <c r="M4765" s="375">
        <f t="shared" si="1096"/>
        <v>0</v>
      </c>
      <c r="N4765" s="225" t="b">
        <f t="shared" si="1097"/>
        <v>0</v>
      </c>
      <c r="O4765" s="36"/>
      <c r="P4765" s="36"/>
      <c r="Q4765" s="36"/>
      <c r="R4765" s="36"/>
    </row>
    <row r="4766" spans="1:18" s="8" customFormat="1" ht="16.5" hidden="1" customHeight="1" x14ac:dyDescent="0.35">
      <c r="A4766" s="122" t="str">
        <f>'SOW Units'!B310</f>
        <v>16-12.</v>
      </c>
      <c r="B4766" s="542" t="str">
        <f>IF('SOW Units'!C310="","",'SOW Units'!C310)</f>
        <v>Multi-Phase Pilot Test - Additional Time</v>
      </c>
      <c r="C4766" s="543"/>
      <c r="D4766" s="57" t="str">
        <f>IF('SOW Units'!E310="","",'SOW Units'!E310)</f>
        <v xml:space="preserve">Per 2 Hrs </v>
      </c>
      <c r="E4766" s="82">
        <f>'SOW Units'!R310</f>
        <v>0</v>
      </c>
      <c r="F4766" s="34">
        <f>'SOW Units'!G310</f>
        <v>364.64</v>
      </c>
      <c r="G4766" s="244">
        <f t="shared" si="1093"/>
        <v>0</v>
      </c>
      <c r="H4766" s="85">
        <v>0</v>
      </c>
      <c r="I4766" s="360">
        <f t="shared" si="1094"/>
        <v>0</v>
      </c>
      <c r="J4766" s="89">
        <v>0</v>
      </c>
      <c r="K4766" s="244">
        <f t="shared" si="1080"/>
        <v>0</v>
      </c>
      <c r="L4766" s="93">
        <f t="shared" si="1095"/>
        <v>0</v>
      </c>
      <c r="M4766" s="375">
        <f t="shared" si="1096"/>
        <v>0</v>
      </c>
      <c r="N4766" s="225" t="b">
        <f t="shared" si="1097"/>
        <v>0</v>
      </c>
      <c r="O4766" s="36"/>
      <c r="P4766" s="36"/>
      <c r="Q4766" s="36"/>
      <c r="R4766" s="36"/>
    </row>
    <row r="4767" spans="1:18" s="8" customFormat="1" ht="16.5" hidden="1" customHeight="1" x14ac:dyDescent="0.35">
      <c r="A4767" s="122" t="str">
        <f>'SOW Units'!B311</f>
        <v>16-13.</v>
      </c>
      <c r="B4767" s="542" t="str">
        <f>IF('SOW Units'!C311="","",'SOW Units'!C311)</f>
        <v>Air Sparging/Multiphase Extraction Pilot Test - 8 hours</v>
      </c>
      <c r="C4767" s="543"/>
      <c r="D4767" s="57" t="str">
        <f>IF('SOW Units'!E311="","",'SOW Units'!E311)</f>
        <v>Per Test</v>
      </c>
      <c r="E4767" s="82">
        <f>'SOW Units'!R311</f>
        <v>0</v>
      </c>
      <c r="F4767" s="34">
        <f>'SOW Units'!G311</f>
        <v>4945.5</v>
      </c>
      <c r="G4767" s="244">
        <f t="shared" si="1093"/>
        <v>0</v>
      </c>
      <c r="H4767" s="85">
        <v>0</v>
      </c>
      <c r="I4767" s="360">
        <f t="shared" si="1094"/>
        <v>0</v>
      </c>
      <c r="J4767" s="89">
        <v>0</v>
      </c>
      <c r="K4767" s="244">
        <f t="shared" si="1080"/>
        <v>0</v>
      </c>
      <c r="L4767" s="93">
        <f t="shared" si="1095"/>
        <v>0</v>
      </c>
      <c r="M4767" s="375">
        <f t="shared" si="1096"/>
        <v>0</v>
      </c>
      <c r="N4767" s="225" t="b">
        <f t="shared" si="1097"/>
        <v>0</v>
      </c>
      <c r="O4767" s="36"/>
      <c r="P4767" s="36"/>
      <c r="Q4767" s="36"/>
      <c r="R4767" s="36"/>
    </row>
    <row r="4768" spans="1:18" s="8" customFormat="1" ht="16.5" hidden="1" customHeight="1" x14ac:dyDescent="0.35">
      <c r="A4768" s="122" t="str">
        <f>'SOW Units'!B312</f>
        <v>16-14.</v>
      </c>
      <c r="B4768" s="542" t="str">
        <f>IF('SOW Units'!C312="","",'SOW Units'!C312)</f>
        <v>Air Sparging/Multiphase Extraction Pilot Test - Additional Time</v>
      </c>
      <c r="C4768" s="543"/>
      <c r="D4768" s="57" t="str">
        <f>IF('SOW Units'!E312="","",'SOW Units'!E312)</f>
        <v>Per 2 Hours</v>
      </c>
      <c r="E4768" s="82">
        <f>'SOW Units'!R312</f>
        <v>0</v>
      </c>
      <c r="F4768" s="34">
        <f>'SOW Units'!G312</f>
        <v>975</v>
      </c>
      <c r="G4768" s="244">
        <f t="shared" si="1093"/>
        <v>0</v>
      </c>
      <c r="H4768" s="85">
        <v>0</v>
      </c>
      <c r="I4768" s="360">
        <f t="shared" si="1094"/>
        <v>0</v>
      </c>
      <c r="J4768" s="89">
        <v>0</v>
      </c>
      <c r="K4768" s="244">
        <f t="shared" si="1080"/>
        <v>0</v>
      </c>
      <c r="L4768" s="93">
        <f t="shared" si="1095"/>
        <v>0</v>
      </c>
      <c r="M4768" s="375">
        <f t="shared" si="1096"/>
        <v>0</v>
      </c>
      <c r="N4768" s="225" t="b">
        <f t="shared" si="1097"/>
        <v>0</v>
      </c>
      <c r="O4768" s="36"/>
      <c r="P4768" s="36"/>
      <c r="Q4768" s="36"/>
      <c r="R4768" s="36"/>
    </row>
    <row r="4769" spans="1:18" s="8" customFormat="1" ht="32.25" hidden="1" customHeight="1" x14ac:dyDescent="0.35">
      <c r="A4769" s="253" t="str">
        <f>'SOW Units'!B313</f>
        <v>16.B.</v>
      </c>
      <c r="B4769" s="562" t="str">
        <f>IF('SOW Units'!C313="","",'SOW Units'!C313)</f>
        <v>SHORT TERM/EPISODIC SYSTEM OPERATION PACKAGES (Including Remediation System Equipment)</v>
      </c>
      <c r="C4769" s="563"/>
      <c r="D4769" s="206" t="str">
        <f>IF('SOW Units'!E313="","",'SOW Units'!E313)</f>
        <v/>
      </c>
      <c r="E4769" s="207"/>
      <c r="F4769" s="194"/>
      <c r="G4769" s="243"/>
      <c r="H4769" s="208"/>
      <c r="I4769" s="359"/>
      <c r="J4769" s="196"/>
      <c r="K4769" s="243"/>
      <c r="L4769" s="209"/>
      <c r="M4769" s="374"/>
      <c r="N4769" s="225" t="b">
        <f t="shared" si="1097"/>
        <v>0</v>
      </c>
      <c r="O4769" s="36"/>
      <c r="P4769" s="36"/>
      <c r="Q4769" s="36"/>
      <c r="R4769" s="36"/>
    </row>
    <row r="4770" spans="1:18" s="8" customFormat="1" ht="16.5" hidden="1" customHeight="1" x14ac:dyDescent="0.35">
      <c r="A4770" s="122" t="str">
        <f>'SOW Units'!B314</f>
        <v>16-17.</v>
      </c>
      <c r="B4770" s="542" t="str">
        <f>IF('SOW Units'!C314="","",'SOW Units'!C314)</f>
        <v>Groundwater Treatment System Package - Medium</v>
      </c>
      <c r="C4770" s="543"/>
      <c r="D4770" s="57" t="str">
        <f>IF('SOW Units'!E314="","",'SOW Units'!E314)</f>
        <v>Per Day</v>
      </c>
      <c r="E4770" s="82">
        <f>'SOW Units'!R314</f>
        <v>0</v>
      </c>
      <c r="F4770" s="34">
        <f>'SOW Units'!G314</f>
        <v>1701.7</v>
      </c>
      <c r="G4770" s="244">
        <f t="shared" ref="G4770:G4781" si="1098">$F4770*E4770</f>
        <v>0</v>
      </c>
      <c r="H4770" s="85">
        <v>0</v>
      </c>
      <c r="I4770" s="360">
        <f t="shared" ref="I4770:I4781" si="1099">H4770*F4770</f>
        <v>0</v>
      </c>
      <c r="J4770" s="89">
        <v>0</v>
      </c>
      <c r="K4770" s="244">
        <f t="shared" si="1080"/>
        <v>0</v>
      </c>
      <c r="L4770" s="93">
        <f t="shared" ref="L4770:L4781" si="1100">E4770-H4770-J4770</f>
        <v>0</v>
      </c>
      <c r="M4770" s="375">
        <f t="shared" ref="M4770:M4781" si="1101">G4770-I4770-K4770</f>
        <v>0</v>
      </c>
      <c r="N4770" s="225" t="b">
        <f t="shared" si="1097"/>
        <v>0</v>
      </c>
      <c r="O4770" s="36"/>
      <c r="P4770" s="36"/>
      <c r="Q4770" s="36"/>
      <c r="R4770" s="36"/>
    </row>
    <row r="4771" spans="1:18" s="8" customFormat="1" ht="16.5" hidden="1" customHeight="1" x14ac:dyDescent="0.35">
      <c r="A4771" s="122" t="str">
        <f>'SOW Units'!B315</f>
        <v>16-18.</v>
      </c>
      <c r="B4771" s="542" t="str">
        <f>IF('SOW Units'!C315="","",'SOW Units'!C315)</f>
        <v>Groundwater Treatment System Package - Medium</v>
      </c>
      <c r="C4771" s="543"/>
      <c r="D4771" s="57" t="str">
        <f>IF('SOW Units'!E315="","",'SOW Units'!E315)</f>
        <v>Per Week</v>
      </c>
      <c r="E4771" s="82">
        <f>'SOW Units'!R315</f>
        <v>0</v>
      </c>
      <c r="F4771" s="34">
        <f>'SOW Units'!G315</f>
        <v>3646.51</v>
      </c>
      <c r="G4771" s="244">
        <f t="shared" si="1098"/>
        <v>0</v>
      </c>
      <c r="H4771" s="85">
        <v>0</v>
      </c>
      <c r="I4771" s="360">
        <f t="shared" si="1099"/>
        <v>0</v>
      </c>
      <c r="J4771" s="89">
        <v>0</v>
      </c>
      <c r="K4771" s="244">
        <f t="shared" si="1080"/>
        <v>0</v>
      </c>
      <c r="L4771" s="93">
        <f t="shared" si="1100"/>
        <v>0</v>
      </c>
      <c r="M4771" s="375">
        <f t="shared" si="1101"/>
        <v>0</v>
      </c>
      <c r="N4771" s="225" t="b">
        <f t="shared" si="1097"/>
        <v>0</v>
      </c>
      <c r="O4771" s="36"/>
      <c r="P4771" s="36"/>
      <c r="Q4771" s="36"/>
      <c r="R4771" s="36"/>
    </row>
    <row r="4772" spans="1:18" s="8" customFormat="1" ht="16.5" hidden="1" customHeight="1" x14ac:dyDescent="0.35">
      <c r="A4772" s="122" t="str">
        <f>'SOW Units'!B316</f>
        <v>16-19.</v>
      </c>
      <c r="B4772" s="542" t="str">
        <f>IF('SOW Units'!C316="","",'SOW Units'!C316)</f>
        <v>Air Sparge System Package - Medium</v>
      </c>
      <c r="C4772" s="543"/>
      <c r="D4772" s="57" t="str">
        <f>IF('SOW Units'!E316="","",'SOW Units'!E316)</f>
        <v>Per Day</v>
      </c>
      <c r="E4772" s="82">
        <f>'SOW Units'!R316</f>
        <v>0</v>
      </c>
      <c r="F4772" s="34">
        <f>'SOW Units'!G316</f>
        <v>1021.02</v>
      </c>
      <c r="G4772" s="244">
        <f t="shared" si="1098"/>
        <v>0</v>
      </c>
      <c r="H4772" s="85">
        <v>0</v>
      </c>
      <c r="I4772" s="360">
        <f t="shared" si="1099"/>
        <v>0</v>
      </c>
      <c r="J4772" s="89">
        <v>0</v>
      </c>
      <c r="K4772" s="244">
        <f t="shared" si="1080"/>
        <v>0</v>
      </c>
      <c r="L4772" s="93">
        <f t="shared" si="1100"/>
        <v>0</v>
      </c>
      <c r="M4772" s="375">
        <f t="shared" si="1101"/>
        <v>0</v>
      </c>
      <c r="N4772" s="225" t="b">
        <f t="shared" si="1097"/>
        <v>0</v>
      </c>
      <c r="O4772" s="36"/>
      <c r="P4772" s="36"/>
      <c r="Q4772" s="36"/>
      <c r="R4772" s="36"/>
    </row>
    <row r="4773" spans="1:18" s="8" customFormat="1" ht="16.5" hidden="1" customHeight="1" x14ac:dyDescent="0.35">
      <c r="A4773" s="122" t="str">
        <f>'SOW Units'!B317</f>
        <v>16-20.</v>
      </c>
      <c r="B4773" s="542" t="str">
        <f>IF('SOW Units'!C317="","",'SOW Units'!C317)</f>
        <v>Air Sparge System Package - Medium</v>
      </c>
      <c r="C4773" s="543"/>
      <c r="D4773" s="57" t="str">
        <f>IF('SOW Units'!E317="","",'SOW Units'!E317)</f>
        <v>Per Week</v>
      </c>
      <c r="E4773" s="82">
        <f>'SOW Units'!R317</f>
        <v>0</v>
      </c>
      <c r="F4773" s="34">
        <f>'SOW Units'!G317</f>
        <v>2066.35</v>
      </c>
      <c r="G4773" s="244">
        <f t="shared" si="1098"/>
        <v>0</v>
      </c>
      <c r="H4773" s="85">
        <v>0</v>
      </c>
      <c r="I4773" s="360">
        <f t="shared" si="1099"/>
        <v>0</v>
      </c>
      <c r="J4773" s="89">
        <v>0</v>
      </c>
      <c r="K4773" s="244">
        <f t="shared" si="1080"/>
        <v>0</v>
      </c>
      <c r="L4773" s="93">
        <f t="shared" si="1100"/>
        <v>0</v>
      </c>
      <c r="M4773" s="375">
        <f t="shared" si="1101"/>
        <v>0</v>
      </c>
      <c r="N4773" s="225" t="b">
        <f t="shared" si="1097"/>
        <v>0</v>
      </c>
      <c r="O4773" s="36"/>
      <c r="P4773" s="36"/>
      <c r="Q4773" s="36"/>
      <c r="R4773" s="36"/>
    </row>
    <row r="4774" spans="1:18" s="8" customFormat="1" ht="16.5" hidden="1" customHeight="1" x14ac:dyDescent="0.35">
      <c r="A4774" s="122" t="str">
        <f>'SOW Units'!B318</f>
        <v>16-21.</v>
      </c>
      <c r="B4774" s="542" t="str">
        <f>IF('SOW Units'!C318="","",'SOW Units'!C318)</f>
        <v xml:space="preserve">AS/SVE System Package - Medium </v>
      </c>
      <c r="C4774" s="543"/>
      <c r="D4774" s="57" t="str">
        <f>IF('SOW Units'!E318="","",'SOW Units'!E318)</f>
        <v>Per Day</v>
      </c>
      <c r="E4774" s="82">
        <f>'SOW Units'!R318</f>
        <v>0</v>
      </c>
      <c r="F4774" s="34">
        <f>'SOW Units'!G318</f>
        <v>2370.2199999999998</v>
      </c>
      <c r="G4774" s="244">
        <f t="shared" si="1098"/>
        <v>0</v>
      </c>
      <c r="H4774" s="85">
        <v>0</v>
      </c>
      <c r="I4774" s="360">
        <f t="shared" si="1099"/>
        <v>0</v>
      </c>
      <c r="J4774" s="89">
        <v>0</v>
      </c>
      <c r="K4774" s="244">
        <f t="shared" si="1080"/>
        <v>0</v>
      </c>
      <c r="L4774" s="93">
        <f t="shared" si="1100"/>
        <v>0</v>
      </c>
      <c r="M4774" s="375">
        <f t="shared" si="1101"/>
        <v>0</v>
      </c>
      <c r="N4774" s="225" t="b">
        <f t="shared" si="1097"/>
        <v>0</v>
      </c>
      <c r="O4774" s="36"/>
      <c r="P4774" s="36"/>
      <c r="Q4774" s="36"/>
      <c r="R4774" s="36"/>
    </row>
    <row r="4775" spans="1:18" s="8" customFormat="1" ht="16.5" hidden="1" customHeight="1" x14ac:dyDescent="0.35">
      <c r="A4775" s="122" t="str">
        <f>'SOW Units'!B319</f>
        <v>16-22.</v>
      </c>
      <c r="B4775" s="542" t="str">
        <f>IF('SOW Units'!C319="","",'SOW Units'!C319)</f>
        <v xml:space="preserve">AS/SVE System Package - Medium </v>
      </c>
      <c r="C4775" s="543"/>
      <c r="D4775" s="57" t="str">
        <f>IF('SOW Units'!E319="","",'SOW Units'!E319)</f>
        <v>Per Week</v>
      </c>
      <c r="E4775" s="82">
        <f>'SOW Units'!R319</f>
        <v>0</v>
      </c>
      <c r="F4775" s="34">
        <f>'SOW Units'!G319</f>
        <v>4132.71</v>
      </c>
      <c r="G4775" s="244">
        <f t="shared" si="1098"/>
        <v>0</v>
      </c>
      <c r="H4775" s="85">
        <v>0</v>
      </c>
      <c r="I4775" s="360">
        <f t="shared" si="1099"/>
        <v>0</v>
      </c>
      <c r="J4775" s="89">
        <v>0</v>
      </c>
      <c r="K4775" s="244">
        <f t="shared" si="1080"/>
        <v>0</v>
      </c>
      <c r="L4775" s="93">
        <f t="shared" si="1100"/>
        <v>0</v>
      </c>
      <c r="M4775" s="375">
        <f t="shared" si="1101"/>
        <v>0</v>
      </c>
      <c r="N4775" s="225" t="b">
        <f t="shared" si="1097"/>
        <v>0</v>
      </c>
      <c r="O4775" s="36"/>
      <c r="P4775" s="36"/>
      <c r="Q4775" s="36"/>
      <c r="R4775" s="36"/>
    </row>
    <row r="4776" spans="1:18" s="8" customFormat="1" ht="16.5" hidden="1" customHeight="1" x14ac:dyDescent="0.35">
      <c r="A4776" s="122" t="str">
        <f>'SOW Units'!B320</f>
        <v>16-23.</v>
      </c>
      <c r="B4776" s="542" t="str">
        <f>IF('SOW Units'!C320="","",'SOW Units'!C320)</f>
        <v xml:space="preserve">MPE System Package - Medium </v>
      </c>
      <c r="C4776" s="543"/>
      <c r="D4776" s="57" t="str">
        <f>IF('SOW Units'!E320="","",'SOW Units'!E320)</f>
        <v>Per Day</v>
      </c>
      <c r="E4776" s="82">
        <f>'SOW Units'!R320</f>
        <v>0</v>
      </c>
      <c r="F4776" s="34">
        <f>'SOW Units'!G320</f>
        <v>1944.81</v>
      </c>
      <c r="G4776" s="244">
        <f t="shared" si="1098"/>
        <v>0</v>
      </c>
      <c r="H4776" s="85">
        <v>0</v>
      </c>
      <c r="I4776" s="360">
        <f t="shared" si="1099"/>
        <v>0</v>
      </c>
      <c r="J4776" s="89">
        <v>0</v>
      </c>
      <c r="K4776" s="244">
        <f t="shared" si="1080"/>
        <v>0</v>
      </c>
      <c r="L4776" s="93">
        <f t="shared" si="1100"/>
        <v>0</v>
      </c>
      <c r="M4776" s="375">
        <f t="shared" si="1101"/>
        <v>0</v>
      </c>
      <c r="N4776" s="225" t="b">
        <f t="shared" si="1097"/>
        <v>0</v>
      </c>
      <c r="O4776" s="36"/>
      <c r="P4776" s="36"/>
      <c r="Q4776" s="36"/>
      <c r="R4776" s="36"/>
    </row>
    <row r="4777" spans="1:18" s="8" customFormat="1" ht="16.5" hidden="1" customHeight="1" x14ac:dyDescent="0.35">
      <c r="A4777" s="122" t="str">
        <f>'SOW Units'!B321</f>
        <v>16-24.</v>
      </c>
      <c r="B4777" s="542" t="str">
        <f>IF('SOW Units'!C321="","",'SOW Units'!C321)</f>
        <v>MPE System Package - Medium</v>
      </c>
      <c r="C4777" s="543"/>
      <c r="D4777" s="57" t="str">
        <f>IF('SOW Units'!E321="","",'SOW Units'!E321)</f>
        <v>Per Week</v>
      </c>
      <c r="E4777" s="82">
        <f>'SOW Units'!R321</f>
        <v>0</v>
      </c>
      <c r="F4777" s="34">
        <f>'SOW Units'!G321</f>
        <v>4254.26</v>
      </c>
      <c r="G4777" s="244">
        <f t="shared" si="1098"/>
        <v>0</v>
      </c>
      <c r="H4777" s="85">
        <v>0</v>
      </c>
      <c r="I4777" s="360">
        <f t="shared" si="1099"/>
        <v>0</v>
      </c>
      <c r="J4777" s="89">
        <v>0</v>
      </c>
      <c r="K4777" s="244">
        <f t="shared" si="1080"/>
        <v>0</v>
      </c>
      <c r="L4777" s="93">
        <f t="shared" si="1100"/>
        <v>0</v>
      </c>
      <c r="M4777" s="375">
        <f t="shared" si="1101"/>
        <v>0</v>
      </c>
      <c r="N4777" s="225" t="b">
        <f t="shared" si="1097"/>
        <v>0</v>
      </c>
      <c r="O4777" s="36"/>
      <c r="P4777" s="36"/>
      <c r="Q4777" s="36"/>
      <c r="R4777" s="36"/>
    </row>
    <row r="4778" spans="1:18" s="8" customFormat="1" ht="16.5" hidden="1" customHeight="1" x14ac:dyDescent="0.35">
      <c r="A4778" s="122" t="str">
        <f>'SOW Units'!B322</f>
        <v>16-25.</v>
      </c>
      <c r="B4778" s="542" t="str">
        <f>IF('SOW Units'!C322="","",'SOW Units'!C322)</f>
        <v>AS/MPE System Package - Medium</v>
      </c>
      <c r="C4778" s="543"/>
      <c r="D4778" s="57" t="str">
        <f>IF('SOW Units'!E322="","",'SOW Units'!E322)</f>
        <v>Per Day</v>
      </c>
      <c r="E4778" s="82">
        <f>'SOW Units'!R322</f>
        <v>0</v>
      </c>
      <c r="F4778" s="34">
        <f>'SOW Units'!G322</f>
        <v>6730</v>
      </c>
      <c r="G4778" s="244">
        <f t="shared" si="1098"/>
        <v>0</v>
      </c>
      <c r="H4778" s="85">
        <v>0</v>
      </c>
      <c r="I4778" s="360">
        <f t="shared" si="1099"/>
        <v>0</v>
      </c>
      <c r="J4778" s="89">
        <v>0</v>
      </c>
      <c r="K4778" s="244">
        <f t="shared" si="1080"/>
        <v>0</v>
      </c>
      <c r="L4778" s="93">
        <f t="shared" si="1100"/>
        <v>0</v>
      </c>
      <c r="M4778" s="375">
        <f t="shared" si="1101"/>
        <v>0</v>
      </c>
      <c r="N4778" s="225" t="b">
        <f t="shared" si="1097"/>
        <v>0</v>
      </c>
      <c r="O4778" s="36"/>
      <c r="P4778" s="36"/>
      <c r="Q4778" s="36"/>
      <c r="R4778" s="36"/>
    </row>
    <row r="4779" spans="1:18" s="8" customFormat="1" ht="16.5" hidden="1" customHeight="1" x14ac:dyDescent="0.35">
      <c r="A4779" s="122" t="str">
        <f>'SOW Units'!B323</f>
        <v>16-26.</v>
      </c>
      <c r="B4779" s="542" t="str">
        <f>IF('SOW Units'!C323="","",'SOW Units'!C323)</f>
        <v>AS/MPE System Package - Medium</v>
      </c>
      <c r="C4779" s="543"/>
      <c r="D4779" s="57" t="str">
        <f>IF('SOW Units'!E323="","",'SOW Units'!E323)</f>
        <v>Per Week</v>
      </c>
      <c r="E4779" s="82">
        <f>'SOW Units'!R323</f>
        <v>0</v>
      </c>
      <c r="F4779" s="34">
        <f>'SOW Units'!G323</f>
        <v>13200</v>
      </c>
      <c r="G4779" s="244">
        <f t="shared" si="1098"/>
        <v>0</v>
      </c>
      <c r="H4779" s="85">
        <v>0</v>
      </c>
      <c r="I4779" s="360">
        <f t="shared" si="1099"/>
        <v>0</v>
      </c>
      <c r="J4779" s="89">
        <v>0</v>
      </c>
      <c r="K4779" s="244">
        <f t="shared" si="1080"/>
        <v>0</v>
      </c>
      <c r="L4779" s="93">
        <f t="shared" si="1100"/>
        <v>0</v>
      </c>
      <c r="M4779" s="375">
        <f t="shared" si="1101"/>
        <v>0</v>
      </c>
      <c r="N4779" s="225" t="b">
        <f t="shared" si="1097"/>
        <v>0</v>
      </c>
      <c r="O4779" s="36"/>
      <c r="P4779" s="36"/>
      <c r="Q4779" s="36"/>
      <c r="R4779" s="36"/>
    </row>
    <row r="4780" spans="1:18" s="8" customFormat="1" ht="16.5" hidden="1" customHeight="1" x14ac:dyDescent="0.35">
      <c r="A4780" s="122" t="str">
        <f>'SOW Units'!B324</f>
        <v>16-27.</v>
      </c>
      <c r="B4780" s="542" t="str">
        <f>IF('SOW Units'!C324="","",'SOW Units'!C324)</f>
        <v>SVE System Package - Medium</v>
      </c>
      <c r="C4780" s="543"/>
      <c r="D4780" s="57" t="str">
        <f>IF('SOW Units'!E324="","",'SOW Units'!E324)</f>
        <v>Per Day</v>
      </c>
      <c r="E4780" s="82">
        <f>'SOW Units'!R324</f>
        <v>0</v>
      </c>
      <c r="F4780" s="34">
        <f>'SOW Units'!G324</f>
        <v>4011</v>
      </c>
      <c r="G4780" s="244">
        <f t="shared" si="1098"/>
        <v>0</v>
      </c>
      <c r="H4780" s="85">
        <v>0</v>
      </c>
      <c r="I4780" s="360">
        <f t="shared" si="1099"/>
        <v>0</v>
      </c>
      <c r="J4780" s="89">
        <v>0</v>
      </c>
      <c r="K4780" s="244">
        <f t="shared" si="1080"/>
        <v>0</v>
      </c>
      <c r="L4780" s="93">
        <f t="shared" si="1100"/>
        <v>0</v>
      </c>
      <c r="M4780" s="375">
        <f t="shared" si="1101"/>
        <v>0</v>
      </c>
      <c r="N4780" s="225" t="b">
        <f t="shared" si="1097"/>
        <v>0</v>
      </c>
      <c r="O4780" s="36"/>
      <c r="P4780" s="36"/>
      <c r="Q4780" s="36"/>
      <c r="R4780" s="36"/>
    </row>
    <row r="4781" spans="1:18" s="8" customFormat="1" ht="16.5" hidden="1" customHeight="1" x14ac:dyDescent="0.35">
      <c r="A4781" s="122" t="str">
        <f>'SOW Units'!B325</f>
        <v>16-28.</v>
      </c>
      <c r="B4781" s="542" t="str">
        <f>IF('SOW Units'!C325="","",'SOW Units'!C325)</f>
        <v>SVE System Package - Medium</v>
      </c>
      <c r="C4781" s="543"/>
      <c r="D4781" s="57" t="str">
        <f>IF('SOW Units'!E325="","",'SOW Units'!E325)</f>
        <v>Per Week</v>
      </c>
      <c r="E4781" s="82">
        <f>'SOW Units'!R325</f>
        <v>0</v>
      </c>
      <c r="F4781" s="34">
        <f>'SOW Units'!G325</f>
        <v>8977.5</v>
      </c>
      <c r="G4781" s="244">
        <f t="shared" si="1098"/>
        <v>0</v>
      </c>
      <c r="H4781" s="85">
        <v>0</v>
      </c>
      <c r="I4781" s="360">
        <f t="shared" si="1099"/>
        <v>0</v>
      </c>
      <c r="J4781" s="89">
        <v>0</v>
      </c>
      <c r="K4781" s="244">
        <f t="shared" si="1080"/>
        <v>0</v>
      </c>
      <c r="L4781" s="93">
        <f t="shared" si="1100"/>
        <v>0</v>
      </c>
      <c r="M4781" s="375">
        <f t="shared" si="1101"/>
        <v>0</v>
      </c>
      <c r="N4781" s="225" t="b">
        <f t="shared" si="1097"/>
        <v>0</v>
      </c>
      <c r="O4781" s="36"/>
      <c r="P4781" s="36"/>
      <c r="Q4781" s="36"/>
      <c r="R4781" s="36"/>
    </row>
    <row r="4782" spans="1:18" s="8" customFormat="1" ht="32.25" hidden="1" customHeight="1" x14ac:dyDescent="0.35">
      <c r="A4782" s="253" t="str">
        <f>'SOW Units'!B326</f>
        <v>17.</v>
      </c>
      <c r="B4782" s="562" t="str">
        <f>IF('SOW Units'!C326="","",'SOW Units'!C326)</f>
        <v>MONTHLY REMEDIATION SYSTEM O&amp;M PACKAGED WORK SCOPES (Excluding Remediation System Equipment)</v>
      </c>
      <c r="C4782" s="563"/>
      <c r="D4782" s="206" t="str">
        <f>IF('SOW Units'!E326="","",'SOW Units'!E326)</f>
        <v/>
      </c>
      <c r="E4782" s="207"/>
      <c r="F4782" s="194"/>
      <c r="G4782" s="243"/>
      <c r="H4782" s="208"/>
      <c r="I4782" s="359"/>
      <c r="J4782" s="196"/>
      <c r="K4782" s="243"/>
      <c r="L4782" s="209"/>
      <c r="M4782" s="374"/>
      <c r="N4782" s="225" t="b">
        <f t="shared" si="1097"/>
        <v>0</v>
      </c>
      <c r="O4782" s="36"/>
      <c r="P4782" s="36"/>
      <c r="Q4782" s="36"/>
      <c r="R4782" s="36"/>
    </row>
    <row r="4783" spans="1:18" s="8" customFormat="1" ht="16.5" hidden="1" customHeight="1" x14ac:dyDescent="0.35">
      <c r="A4783" s="122" t="str">
        <f>'SOW Units'!B327</f>
        <v>17-1.</v>
      </c>
      <c r="B4783" s="542" t="str">
        <f>IF('SOW Units'!C327="","",'SOW Units'!C327)</f>
        <v xml:space="preserve">System O&amp;M Package - Small </v>
      </c>
      <c r="C4783" s="543"/>
      <c r="D4783" s="57" t="str">
        <f>IF('SOW Units'!E327="","",'SOW Units'!E327)</f>
        <v>Per Month</v>
      </c>
      <c r="E4783" s="82">
        <f>'SOW Units'!R327</f>
        <v>0</v>
      </c>
      <c r="F4783" s="34">
        <f>'SOW Units'!G327</f>
        <v>2976.75</v>
      </c>
      <c r="G4783" s="244">
        <f t="shared" ref="G4783:G4787" si="1102">$F4783*E4783</f>
        <v>0</v>
      </c>
      <c r="H4783" s="85">
        <v>0</v>
      </c>
      <c r="I4783" s="360">
        <f t="shared" ref="I4783:I4787" si="1103">H4783*F4783</f>
        <v>0</v>
      </c>
      <c r="J4783" s="89">
        <v>0</v>
      </c>
      <c r="K4783" s="244">
        <f t="shared" si="1080"/>
        <v>0</v>
      </c>
      <c r="L4783" s="93">
        <f t="shared" ref="L4783:L4787" si="1104">E4783-H4783-J4783</f>
        <v>0</v>
      </c>
      <c r="M4783" s="375">
        <f t="shared" ref="M4783:M4787" si="1105">G4783-I4783-K4783</f>
        <v>0</v>
      </c>
      <c r="N4783" s="225" t="b">
        <f t="shared" si="1097"/>
        <v>0</v>
      </c>
      <c r="O4783" s="36"/>
      <c r="P4783" s="36"/>
      <c r="Q4783" s="36"/>
      <c r="R4783" s="36"/>
    </row>
    <row r="4784" spans="1:18" s="8" customFormat="1" ht="16.5" hidden="1" customHeight="1" x14ac:dyDescent="0.35">
      <c r="A4784" s="122" t="str">
        <f>'SOW Units'!B328</f>
        <v>17-2.</v>
      </c>
      <c r="B4784" s="542" t="str">
        <f>IF('SOW Units'!C328="","",'SOW Units'!C328)</f>
        <v>System O&amp;M Package - Medium</v>
      </c>
      <c r="C4784" s="543"/>
      <c r="D4784" s="57" t="str">
        <f>IF('SOW Units'!E328="","",'SOW Units'!E328)</f>
        <v>Per Month</v>
      </c>
      <c r="E4784" s="82">
        <f>'SOW Units'!R328</f>
        <v>0</v>
      </c>
      <c r="F4784" s="34">
        <f>'SOW Units'!G328</f>
        <v>3417.75</v>
      </c>
      <c r="G4784" s="244">
        <f t="shared" si="1102"/>
        <v>0</v>
      </c>
      <c r="H4784" s="85">
        <v>0</v>
      </c>
      <c r="I4784" s="360">
        <f t="shared" si="1103"/>
        <v>0</v>
      </c>
      <c r="J4784" s="89">
        <v>0</v>
      </c>
      <c r="K4784" s="244">
        <f t="shared" si="1080"/>
        <v>0</v>
      </c>
      <c r="L4784" s="93">
        <f t="shared" si="1104"/>
        <v>0</v>
      </c>
      <c r="M4784" s="375">
        <f t="shared" si="1105"/>
        <v>0</v>
      </c>
      <c r="N4784" s="225" t="b">
        <f t="shared" si="1097"/>
        <v>0</v>
      </c>
      <c r="O4784" s="36"/>
      <c r="P4784" s="36"/>
      <c r="Q4784" s="36"/>
      <c r="R4784" s="36"/>
    </row>
    <row r="4785" spans="1:18" s="8" customFormat="1" ht="16.5" hidden="1" customHeight="1" x14ac:dyDescent="0.35">
      <c r="A4785" s="122" t="str">
        <f>'SOW Units'!B329</f>
        <v>17-3.</v>
      </c>
      <c r="B4785" s="542" t="str">
        <f>IF('SOW Units'!C329="","",'SOW Units'!C329)</f>
        <v xml:space="preserve">System O&amp;M Package - Large </v>
      </c>
      <c r="C4785" s="543"/>
      <c r="D4785" s="57" t="str">
        <f>IF('SOW Units'!E329="","",'SOW Units'!E329)</f>
        <v>Per Month</v>
      </c>
      <c r="E4785" s="82">
        <f>'SOW Units'!R329</f>
        <v>0</v>
      </c>
      <c r="F4785" s="34">
        <f>'SOW Units'!G329</f>
        <v>3858.75</v>
      </c>
      <c r="G4785" s="244">
        <f t="shared" si="1102"/>
        <v>0</v>
      </c>
      <c r="H4785" s="85">
        <v>0</v>
      </c>
      <c r="I4785" s="360">
        <f t="shared" si="1103"/>
        <v>0</v>
      </c>
      <c r="J4785" s="89">
        <v>0</v>
      </c>
      <c r="K4785" s="244">
        <f t="shared" si="1080"/>
        <v>0</v>
      </c>
      <c r="L4785" s="93">
        <f t="shared" si="1104"/>
        <v>0</v>
      </c>
      <c r="M4785" s="375">
        <f t="shared" si="1105"/>
        <v>0</v>
      </c>
      <c r="N4785" s="225" t="b">
        <f t="shared" si="1097"/>
        <v>0</v>
      </c>
      <c r="O4785" s="36"/>
      <c r="P4785" s="36"/>
      <c r="Q4785" s="36"/>
      <c r="R4785" s="36"/>
    </row>
    <row r="4786" spans="1:18" s="9" customFormat="1" ht="16.5" hidden="1" customHeight="1" x14ac:dyDescent="0.35">
      <c r="A4786" s="122" t="str">
        <f>'SOW Units'!B330</f>
        <v>17-4.</v>
      </c>
      <c r="B4786" s="542" t="str">
        <f>IF('SOW Units'!C330="","",'SOW Units'!C330)</f>
        <v xml:space="preserve">System O&amp;M Package - Extra Large </v>
      </c>
      <c r="C4786" s="543"/>
      <c r="D4786" s="57" t="str">
        <f>IF('SOW Units'!E330="","",'SOW Units'!E330)</f>
        <v>Per Month</v>
      </c>
      <c r="E4786" s="82">
        <f>'SOW Units'!R330</f>
        <v>0</v>
      </c>
      <c r="F4786" s="34">
        <f>'SOW Units'!G330</f>
        <v>4375.82</v>
      </c>
      <c r="G4786" s="244">
        <f t="shared" si="1102"/>
        <v>0</v>
      </c>
      <c r="H4786" s="85">
        <v>0</v>
      </c>
      <c r="I4786" s="360">
        <f t="shared" si="1103"/>
        <v>0</v>
      </c>
      <c r="J4786" s="89">
        <v>0</v>
      </c>
      <c r="K4786" s="244">
        <f t="shared" si="1080"/>
        <v>0</v>
      </c>
      <c r="L4786" s="93">
        <f t="shared" si="1104"/>
        <v>0</v>
      </c>
      <c r="M4786" s="375">
        <f t="shared" si="1105"/>
        <v>0</v>
      </c>
      <c r="N4786" s="225" t="b">
        <f t="shared" si="1097"/>
        <v>0</v>
      </c>
      <c r="O4786" s="45"/>
      <c r="P4786" s="45"/>
      <c r="Q4786" s="45"/>
      <c r="R4786" s="45"/>
    </row>
    <row r="4787" spans="1:18" s="8" customFormat="1" ht="16.5" hidden="1" customHeight="1" x14ac:dyDescent="0.35">
      <c r="A4787" s="122" t="str">
        <f>'SOW Units'!B331</f>
        <v>17-5.</v>
      </c>
      <c r="B4787" s="542" t="str">
        <f>IF('SOW Units'!C331="","",'SOW Units'!C331)</f>
        <v>Supplemental System O&amp;M Package - Add Thermox or Catox Treatment</v>
      </c>
      <c r="C4787" s="543"/>
      <c r="D4787" s="57" t="str">
        <f>IF('SOW Units'!E331="","",'SOW Units'!E331)</f>
        <v>Per Month</v>
      </c>
      <c r="E4787" s="82">
        <f>'SOW Units'!R331</f>
        <v>0</v>
      </c>
      <c r="F4787" s="34">
        <f>'SOW Units'!G331</f>
        <v>520.91999999999996</v>
      </c>
      <c r="G4787" s="244">
        <f t="shared" si="1102"/>
        <v>0</v>
      </c>
      <c r="H4787" s="85">
        <v>0</v>
      </c>
      <c r="I4787" s="360">
        <f t="shared" si="1103"/>
        <v>0</v>
      </c>
      <c r="J4787" s="89">
        <v>0</v>
      </c>
      <c r="K4787" s="244">
        <f t="shared" si="1080"/>
        <v>0</v>
      </c>
      <c r="L4787" s="93">
        <f t="shared" si="1104"/>
        <v>0</v>
      </c>
      <c r="M4787" s="375">
        <f t="shared" si="1105"/>
        <v>0</v>
      </c>
      <c r="N4787" s="225" t="b">
        <f t="shared" si="1097"/>
        <v>0</v>
      </c>
      <c r="O4787" s="36"/>
      <c r="P4787" s="36"/>
      <c r="Q4787" s="36"/>
      <c r="R4787" s="36"/>
    </row>
    <row r="4788" spans="1:18" s="8" customFormat="1" ht="17.25" hidden="1" customHeight="1" x14ac:dyDescent="0.35">
      <c r="A4788" s="253" t="str">
        <f>'SOW Units'!B332</f>
        <v>18.</v>
      </c>
      <c r="B4788" s="560" t="str">
        <f>IF('SOW Units'!C332="","",'SOW Units'!C332)</f>
        <v>REMEDIAL ACTION SYSTEM/EQUIPMENT USE (Equipment Only, Excluding O&amp;M)</v>
      </c>
      <c r="C4788" s="561"/>
      <c r="D4788" s="206" t="str">
        <f>IF('SOW Units'!E332="","",'SOW Units'!E332)</f>
        <v/>
      </c>
      <c r="E4788" s="207"/>
      <c r="F4788" s="194"/>
      <c r="G4788" s="243"/>
      <c r="H4788" s="208"/>
      <c r="I4788" s="359"/>
      <c r="J4788" s="196"/>
      <c r="K4788" s="243"/>
      <c r="L4788" s="209"/>
      <c r="M4788" s="374"/>
      <c r="N4788" s="225" t="b">
        <f t="shared" si="1097"/>
        <v>0</v>
      </c>
      <c r="O4788" s="36"/>
      <c r="P4788" s="36"/>
      <c r="Q4788" s="36"/>
      <c r="R4788" s="36"/>
    </row>
    <row r="4789" spans="1:18" s="8" customFormat="1" ht="16.5" hidden="1" customHeight="1" x14ac:dyDescent="0.35">
      <c r="A4789" s="122" t="str">
        <f>'SOW Units'!B333</f>
        <v>18-1.</v>
      </c>
      <c r="B4789" s="542" t="str">
        <f>IF('SOW Units'!C333="","",'SOW Units'!C333)</f>
        <v>Medium Holding Tank - 2,000 to 6,000 gal. capacity - Short Term ≤ 6 mos.</v>
      </c>
      <c r="C4789" s="543"/>
      <c r="D4789" s="57" t="str">
        <f>IF('SOW Units'!E333="","",'SOW Units'!E333)</f>
        <v>Per Month</v>
      </c>
      <c r="E4789" s="82">
        <f>'SOW Units'!R333</f>
        <v>0</v>
      </c>
      <c r="F4789" s="34">
        <f>'SOW Units'!G333</f>
        <v>334.24</v>
      </c>
      <c r="G4789" s="244">
        <f t="shared" ref="G4789:G4846" si="1106">$F4789*E4789</f>
        <v>0</v>
      </c>
      <c r="H4789" s="85">
        <v>0</v>
      </c>
      <c r="I4789" s="360">
        <f t="shared" ref="I4789:I4846" si="1107">H4789*F4789</f>
        <v>0</v>
      </c>
      <c r="J4789" s="89">
        <v>0</v>
      </c>
      <c r="K4789" s="244">
        <f t="shared" ref="K4789:K4852" si="1108">$F4789*J4789</f>
        <v>0</v>
      </c>
      <c r="L4789" s="93">
        <f t="shared" ref="L4789:L4846" si="1109">E4789-H4789-J4789</f>
        <v>0</v>
      </c>
      <c r="M4789" s="375">
        <f t="shared" ref="M4789:M4846" si="1110">G4789-I4789-K4789</f>
        <v>0</v>
      </c>
      <c r="N4789" s="225" t="b">
        <f t="shared" si="1097"/>
        <v>0</v>
      </c>
      <c r="O4789" s="36"/>
      <c r="P4789" s="36"/>
      <c r="Q4789" s="36"/>
      <c r="R4789" s="36"/>
    </row>
    <row r="4790" spans="1:18" s="8" customFormat="1" ht="16.5" hidden="1" customHeight="1" x14ac:dyDescent="0.35">
      <c r="A4790" s="122" t="str">
        <f>'SOW Units'!B334</f>
        <v>18-2.</v>
      </c>
      <c r="B4790" s="542" t="str">
        <f>IF('SOW Units'!C334="","",'SOW Units'!C334)</f>
        <v>Medium Holding Tank - 2,000 to 6,000 gal. capacity - Long Term &gt; 6 mos.</v>
      </c>
      <c r="C4790" s="543"/>
      <c r="D4790" s="57" t="str">
        <f>IF('SOW Units'!E334="","",'SOW Units'!E334)</f>
        <v>Per Month</v>
      </c>
      <c r="E4790" s="82">
        <f>'SOW Units'!R334</f>
        <v>0</v>
      </c>
      <c r="F4790" s="34">
        <f>'SOW Units'!G334</f>
        <v>200.55</v>
      </c>
      <c r="G4790" s="244">
        <f t="shared" si="1106"/>
        <v>0</v>
      </c>
      <c r="H4790" s="85">
        <v>0</v>
      </c>
      <c r="I4790" s="360">
        <f t="shared" si="1107"/>
        <v>0</v>
      </c>
      <c r="J4790" s="89">
        <v>0</v>
      </c>
      <c r="K4790" s="244">
        <f t="shared" si="1108"/>
        <v>0</v>
      </c>
      <c r="L4790" s="93">
        <f t="shared" si="1109"/>
        <v>0</v>
      </c>
      <c r="M4790" s="375">
        <f t="shared" si="1110"/>
        <v>0</v>
      </c>
      <c r="N4790" s="225" t="b">
        <f t="shared" si="1097"/>
        <v>0</v>
      </c>
      <c r="O4790" s="36"/>
      <c r="P4790" s="36"/>
      <c r="Q4790" s="36"/>
      <c r="R4790" s="36"/>
    </row>
    <row r="4791" spans="1:18" s="8" customFormat="1" ht="16.5" hidden="1" customHeight="1" x14ac:dyDescent="0.35">
      <c r="A4791" s="122" t="str">
        <f>'SOW Units'!B335</f>
        <v>18-3.</v>
      </c>
      <c r="B4791" s="542" t="str">
        <f>IF('SOW Units'!C335="","",'SOW Units'!C335)</f>
        <v>Large Holding Tank &gt; 6,000 to 10,000 gal. capacity - Short Term ≤ 6 mos.</v>
      </c>
      <c r="C4791" s="543"/>
      <c r="D4791" s="57" t="str">
        <f>IF('SOW Units'!E335="","",'SOW Units'!E335)</f>
        <v>Per Month</v>
      </c>
      <c r="E4791" s="82">
        <f>'SOW Units'!R335</f>
        <v>0</v>
      </c>
      <c r="F4791" s="34">
        <f>'SOW Units'!G335</f>
        <v>1002.78</v>
      </c>
      <c r="G4791" s="244">
        <f t="shared" si="1106"/>
        <v>0</v>
      </c>
      <c r="H4791" s="85">
        <v>0</v>
      </c>
      <c r="I4791" s="360">
        <f t="shared" si="1107"/>
        <v>0</v>
      </c>
      <c r="J4791" s="89">
        <v>0</v>
      </c>
      <c r="K4791" s="244">
        <f t="shared" si="1108"/>
        <v>0</v>
      </c>
      <c r="L4791" s="93">
        <f t="shared" si="1109"/>
        <v>0</v>
      </c>
      <c r="M4791" s="375">
        <f t="shared" si="1110"/>
        <v>0</v>
      </c>
      <c r="N4791" s="225" t="b">
        <f t="shared" si="1097"/>
        <v>0</v>
      </c>
      <c r="O4791" s="36"/>
      <c r="P4791" s="36"/>
      <c r="Q4791" s="36"/>
      <c r="R4791" s="36"/>
    </row>
    <row r="4792" spans="1:18" s="8" customFormat="1" ht="16.5" hidden="1" customHeight="1" x14ac:dyDescent="0.35">
      <c r="A4792" s="122" t="str">
        <f>'SOW Units'!B336</f>
        <v>18-4.</v>
      </c>
      <c r="B4792" s="542" t="str">
        <f>IF('SOW Units'!C336="","",'SOW Units'!C336)</f>
        <v>Large Holding Tank &gt; 6,000 to 10,000 gal. capacity - Long Term &gt; 6 mos.</v>
      </c>
      <c r="C4792" s="543"/>
      <c r="D4792" s="57" t="str">
        <f>IF('SOW Units'!E336="","",'SOW Units'!E336)</f>
        <v>Per Month</v>
      </c>
      <c r="E4792" s="82">
        <f>'SOW Units'!R336</f>
        <v>0</v>
      </c>
      <c r="F4792" s="34">
        <f>'SOW Units'!G336</f>
        <v>510.51</v>
      </c>
      <c r="G4792" s="244">
        <f t="shared" si="1106"/>
        <v>0</v>
      </c>
      <c r="H4792" s="85">
        <v>0</v>
      </c>
      <c r="I4792" s="360">
        <f t="shared" si="1107"/>
        <v>0</v>
      </c>
      <c r="J4792" s="89">
        <v>0</v>
      </c>
      <c r="K4792" s="244">
        <f t="shared" si="1108"/>
        <v>0</v>
      </c>
      <c r="L4792" s="93">
        <f t="shared" si="1109"/>
        <v>0</v>
      </c>
      <c r="M4792" s="375">
        <f t="shared" si="1110"/>
        <v>0</v>
      </c>
      <c r="N4792" s="225" t="b">
        <f t="shared" si="1097"/>
        <v>0</v>
      </c>
      <c r="O4792" s="36"/>
      <c r="P4792" s="36"/>
      <c r="Q4792" s="36"/>
      <c r="R4792" s="36"/>
    </row>
    <row r="4793" spans="1:18" s="8" customFormat="1" ht="16.5" hidden="1" customHeight="1" x14ac:dyDescent="0.35">
      <c r="A4793" s="122" t="str">
        <f>'SOW Units'!B337</f>
        <v>18-5.</v>
      </c>
      <c r="B4793" s="542" t="str">
        <f>IF('SOW Units'!C337="","",'SOW Units'!C337)</f>
        <v>Groundwater Treatment System - Stand Alone Small - Short Term ≤ 6 mos.</v>
      </c>
      <c r="C4793" s="543"/>
      <c r="D4793" s="57" t="str">
        <f>IF('SOW Units'!E337="","",'SOW Units'!E337)</f>
        <v>Per Month</v>
      </c>
      <c r="E4793" s="82">
        <f>'SOW Units'!R337</f>
        <v>0</v>
      </c>
      <c r="F4793" s="34">
        <f>'SOW Units'!G337</f>
        <v>2242.5</v>
      </c>
      <c r="G4793" s="244">
        <f t="shared" si="1106"/>
        <v>0</v>
      </c>
      <c r="H4793" s="85">
        <v>0</v>
      </c>
      <c r="I4793" s="360">
        <f t="shared" si="1107"/>
        <v>0</v>
      </c>
      <c r="J4793" s="89">
        <v>0</v>
      </c>
      <c r="K4793" s="244">
        <f t="shared" si="1108"/>
        <v>0</v>
      </c>
      <c r="L4793" s="93">
        <f t="shared" si="1109"/>
        <v>0</v>
      </c>
      <c r="M4793" s="375">
        <f t="shared" si="1110"/>
        <v>0</v>
      </c>
      <c r="N4793" s="225" t="b">
        <f t="shared" si="1097"/>
        <v>0</v>
      </c>
      <c r="O4793" s="36"/>
      <c r="P4793" s="36"/>
      <c r="Q4793" s="36"/>
      <c r="R4793" s="36"/>
    </row>
    <row r="4794" spans="1:18" s="8" customFormat="1" ht="16.5" hidden="1" customHeight="1" x14ac:dyDescent="0.35">
      <c r="A4794" s="122" t="str">
        <f>'SOW Units'!B338</f>
        <v>18-6.</v>
      </c>
      <c r="B4794" s="542" t="str">
        <f>IF('SOW Units'!C338="","",'SOW Units'!C338)</f>
        <v>Groundwater Treatment System - Stand Alone Small - Long Term &gt; 6 mos.</v>
      </c>
      <c r="C4794" s="543"/>
      <c r="D4794" s="57" t="str">
        <f>IF('SOW Units'!E338="","",'SOW Units'!E338)</f>
        <v>Per Month</v>
      </c>
      <c r="E4794" s="82">
        <f>'SOW Units'!R338</f>
        <v>0</v>
      </c>
      <c r="F4794" s="34">
        <f>'SOW Units'!G338</f>
        <v>1361.36</v>
      </c>
      <c r="G4794" s="244">
        <f t="shared" si="1106"/>
        <v>0</v>
      </c>
      <c r="H4794" s="85">
        <v>0</v>
      </c>
      <c r="I4794" s="360">
        <f t="shared" si="1107"/>
        <v>0</v>
      </c>
      <c r="J4794" s="89">
        <v>0</v>
      </c>
      <c r="K4794" s="244">
        <f t="shared" si="1108"/>
        <v>0</v>
      </c>
      <c r="L4794" s="93">
        <f t="shared" si="1109"/>
        <v>0</v>
      </c>
      <c r="M4794" s="375">
        <f t="shared" si="1110"/>
        <v>0</v>
      </c>
      <c r="N4794" s="225" t="b">
        <f t="shared" si="1097"/>
        <v>0</v>
      </c>
      <c r="O4794" s="36"/>
      <c r="P4794" s="36"/>
      <c r="Q4794" s="36"/>
      <c r="R4794" s="36"/>
    </row>
    <row r="4795" spans="1:18" s="8" customFormat="1" ht="16.5" hidden="1" customHeight="1" x14ac:dyDescent="0.35">
      <c r="A4795" s="122" t="str">
        <f>'SOW Units'!B339</f>
        <v>18-7.</v>
      </c>
      <c r="B4795" s="542" t="str">
        <f>IF('SOW Units'!C339="","",'SOW Units'!C339)</f>
        <v>Groundwater Treatment System - Stand Alone Medium - Short Term ≤ 6 mos.</v>
      </c>
      <c r="C4795" s="543"/>
      <c r="D4795" s="57" t="str">
        <f>IF('SOW Units'!E339="","",'SOW Units'!E339)</f>
        <v>Per Month</v>
      </c>
      <c r="E4795" s="82">
        <f>'SOW Units'!R339</f>
        <v>0</v>
      </c>
      <c r="F4795" s="34">
        <f>'SOW Units'!G339</f>
        <v>2316.7399999999998</v>
      </c>
      <c r="G4795" s="244">
        <f t="shared" si="1106"/>
        <v>0</v>
      </c>
      <c r="H4795" s="85">
        <v>0</v>
      </c>
      <c r="I4795" s="360">
        <f t="shared" si="1107"/>
        <v>0</v>
      </c>
      <c r="J4795" s="89">
        <v>0</v>
      </c>
      <c r="K4795" s="244">
        <f t="shared" si="1108"/>
        <v>0</v>
      </c>
      <c r="L4795" s="93">
        <f t="shared" si="1109"/>
        <v>0</v>
      </c>
      <c r="M4795" s="375">
        <f t="shared" si="1110"/>
        <v>0</v>
      </c>
      <c r="N4795" s="225" t="b">
        <f t="shared" si="1097"/>
        <v>0</v>
      </c>
      <c r="O4795" s="36"/>
      <c r="P4795" s="36"/>
      <c r="Q4795" s="36"/>
      <c r="R4795" s="36"/>
    </row>
    <row r="4796" spans="1:18" s="8" customFormat="1" ht="16.5" hidden="1" customHeight="1" x14ac:dyDescent="0.35">
      <c r="A4796" s="122" t="str">
        <f>'SOW Units'!B340</f>
        <v>18-8.</v>
      </c>
      <c r="B4796" s="542" t="str">
        <f>IF('SOW Units'!C340="","",'SOW Units'!C340)</f>
        <v>Groundwater Treatment System - Stand Alone Medium - Long Term &gt; 6 mos.</v>
      </c>
      <c r="C4796" s="543"/>
      <c r="D4796" s="57" t="str">
        <f>IF('SOW Units'!E340="","",'SOW Units'!E340)</f>
        <v>Per Month</v>
      </c>
      <c r="E4796" s="82">
        <f>'SOW Units'!R340</f>
        <v>0</v>
      </c>
      <c r="F4796" s="34">
        <f>'SOW Units'!G340</f>
        <v>1540.03</v>
      </c>
      <c r="G4796" s="244">
        <f t="shared" si="1106"/>
        <v>0</v>
      </c>
      <c r="H4796" s="85">
        <v>0</v>
      </c>
      <c r="I4796" s="360">
        <f t="shared" si="1107"/>
        <v>0</v>
      </c>
      <c r="J4796" s="89">
        <v>0</v>
      </c>
      <c r="K4796" s="244">
        <f t="shared" si="1108"/>
        <v>0</v>
      </c>
      <c r="L4796" s="93">
        <f t="shared" si="1109"/>
        <v>0</v>
      </c>
      <c r="M4796" s="375">
        <f t="shared" si="1110"/>
        <v>0</v>
      </c>
      <c r="N4796" s="225" t="b">
        <f t="shared" si="1097"/>
        <v>0</v>
      </c>
      <c r="O4796" s="36"/>
      <c r="P4796" s="36"/>
      <c r="Q4796" s="36"/>
      <c r="R4796" s="36"/>
    </row>
    <row r="4797" spans="1:18" s="8" customFormat="1" ht="16.5" hidden="1" customHeight="1" x14ac:dyDescent="0.35">
      <c r="A4797" s="122" t="str">
        <f>'SOW Units'!B341</f>
        <v>18-9.</v>
      </c>
      <c r="B4797" s="542" t="str">
        <f>IF('SOW Units'!C341="","",'SOW Units'!C341)</f>
        <v>Groundwater Treatment System - Stand Alone Large - Short Term ≤ 6 mos.</v>
      </c>
      <c r="C4797" s="543"/>
      <c r="D4797" s="57" t="str">
        <f>IF('SOW Units'!E341="","",'SOW Units'!E341)</f>
        <v>Per Month</v>
      </c>
      <c r="E4797" s="82">
        <f>'SOW Units'!R341</f>
        <v>0</v>
      </c>
      <c r="F4797" s="34">
        <f>'SOW Units'!G341</f>
        <v>2297.29</v>
      </c>
      <c r="G4797" s="244">
        <f t="shared" si="1106"/>
        <v>0</v>
      </c>
      <c r="H4797" s="85">
        <v>0</v>
      </c>
      <c r="I4797" s="360">
        <f t="shared" si="1107"/>
        <v>0</v>
      </c>
      <c r="J4797" s="89">
        <v>0</v>
      </c>
      <c r="K4797" s="244">
        <f t="shared" si="1108"/>
        <v>0</v>
      </c>
      <c r="L4797" s="93">
        <f t="shared" si="1109"/>
        <v>0</v>
      </c>
      <c r="M4797" s="375">
        <f t="shared" si="1110"/>
        <v>0</v>
      </c>
      <c r="N4797" s="225" t="b">
        <f t="shared" si="1097"/>
        <v>0</v>
      </c>
      <c r="O4797" s="36"/>
      <c r="P4797" s="36"/>
      <c r="Q4797" s="36"/>
      <c r="R4797" s="36"/>
    </row>
    <row r="4798" spans="1:18" s="8" customFormat="1" ht="16.5" hidden="1" customHeight="1" x14ac:dyDescent="0.35">
      <c r="A4798" s="122" t="str">
        <f>'SOW Units'!B342</f>
        <v>18-10.</v>
      </c>
      <c r="B4798" s="542" t="str">
        <f>IF('SOW Units'!C342="","",'SOW Units'!C342)</f>
        <v>Groundwater Treatment System - Stand Alone Large - Long Term &gt; 6 mos.</v>
      </c>
      <c r="C4798" s="543"/>
      <c r="D4798" s="57" t="str">
        <f>IF('SOW Units'!E342="","",'SOW Units'!E342)</f>
        <v>Per Month</v>
      </c>
      <c r="E4798" s="82">
        <f>'SOW Units'!R342</f>
        <v>0</v>
      </c>
      <c r="F4798" s="34">
        <f>'SOW Units'!G342</f>
        <v>1306.6500000000001</v>
      </c>
      <c r="G4798" s="244">
        <f t="shared" si="1106"/>
        <v>0</v>
      </c>
      <c r="H4798" s="85">
        <v>0</v>
      </c>
      <c r="I4798" s="360">
        <f t="shared" si="1107"/>
        <v>0</v>
      </c>
      <c r="J4798" s="89">
        <v>0</v>
      </c>
      <c r="K4798" s="244">
        <f t="shared" si="1108"/>
        <v>0</v>
      </c>
      <c r="L4798" s="93">
        <f t="shared" si="1109"/>
        <v>0</v>
      </c>
      <c r="M4798" s="375">
        <f t="shared" si="1110"/>
        <v>0</v>
      </c>
      <c r="N4798" s="225" t="b">
        <f t="shared" si="1097"/>
        <v>0</v>
      </c>
      <c r="O4798" s="36"/>
      <c r="P4798" s="36"/>
      <c r="Q4798" s="36"/>
      <c r="R4798" s="36"/>
    </row>
    <row r="4799" spans="1:18" s="8" customFormat="1" ht="16.5" hidden="1" customHeight="1" x14ac:dyDescent="0.35">
      <c r="A4799" s="122" t="str">
        <f>'SOW Units'!B343</f>
        <v>18-11.</v>
      </c>
      <c r="B4799" s="542" t="str">
        <f>IF('SOW Units'!C343="","",'SOW Units'!C343)</f>
        <v>Air Sparge System - Small - Short Term ≤ 6 mos.</v>
      </c>
      <c r="C4799" s="543"/>
      <c r="D4799" s="57" t="str">
        <f>IF('SOW Units'!E343="","",'SOW Units'!E343)</f>
        <v>Per Month</v>
      </c>
      <c r="E4799" s="82">
        <f>'SOW Units'!R343</f>
        <v>0</v>
      </c>
      <c r="F4799" s="34">
        <f>'SOW Units'!G343</f>
        <v>2892.75</v>
      </c>
      <c r="G4799" s="244">
        <f t="shared" si="1106"/>
        <v>0</v>
      </c>
      <c r="H4799" s="85">
        <v>0</v>
      </c>
      <c r="I4799" s="360">
        <f t="shared" si="1107"/>
        <v>0</v>
      </c>
      <c r="J4799" s="89">
        <v>0</v>
      </c>
      <c r="K4799" s="244">
        <f t="shared" si="1108"/>
        <v>0</v>
      </c>
      <c r="L4799" s="93">
        <f t="shared" si="1109"/>
        <v>0</v>
      </c>
      <c r="M4799" s="375">
        <f t="shared" si="1110"/>
        <v>0</v>
      </c>
      <c r="N4799" s="225" t="b">
        <f t="shared" si="1097"/>
        <v>0</v>
      </c>
      <c r="O4799" s="36"/>
      <c r="P4799" s="36"/>
      <c r="Q4799" s="36"/>
      <c r="R4799" s="36"/>
    </row>
    <row r="4800" spans="1:18" s="8" customFormat="1" ht="16.5" hidden="1" customHeight="1" x14ac:dyDescent="0.35">
      <c r="A4800" s="122" t="str">
        <f>'SOW Units'!B344</f>
        <v>18-12.</v>
      </c>
      <c r="B4800" s="542" t="str">
        <f>IF('SOW Units'!C344="","",'SOW Units'!C344)</f>
        <v>Air Sparge System - Small - Long Term &gt; 6 mos.</v>
      </c>
      <c r="C4800" s="543"/>
      <c r="D4800" s="57" t="str">
        <f>IF('SOW Units'!E344="","",'SOW Units'!E344)</f>
        <v>Per Month</v>
      </c>
      <c r="E4800" s="82">
        <f>'SOW Units'!R344</f>
        <v>0</v>
      </c>
      <c r="F4800" s="34">
        <f>'SOW Units'!G344</f>
        <v>1932.68</v>
      </c>
      <c r="G4800" s="244">
        <f t="shared" si="1106"/>
        <v>0</v>
      </c>
      <c r="H4800" s="85">
        <v>0</v>
      </c>
      <c r="I4800" s="360">
        <f t="shared" si="1107"/>
        <v>0</v>
      </c>
      <c r="J4800" s="89">
        <v>0</v>
      </c>
      <c r="K4800" s="244">
        <f t="shared" si="1108"/>
        <v>0</v>
      </c>
      <c r="L4800" s="93">
        <f t="shared" si="1109"/>
        <v>0</v>
      </c>
      <c r="M4800" s="375">
        <f t="shared" si="1110"/>
        <v>0</v>
      </c>
      <c r="N4800" s="225" t="b">
        <f t="shared" si="1097"/>
        <v>0</v>
      </c>
      <c r="O4800" s="36"/>
      <c r="P4800" s="36"/>
      <c r="Q4800" s="36"/>
      <c r="R4800" s="36"/>
    </row>
    <row r="4801" spans="1:18" s="8" customFormat="1" ht="16.5" hidden="1" customHeight="1" x14ac:dyDescent="0.35">
      <c r="A4801" s="122" t="str">
        <f>'SOW Units'!B345</f>
        <v>18-13.</v>
      </c>
      <c r="B4801" s="542" t="str">
        <f>IF('SOW Units'!C345="","",'SOW Units'!C345)</f>
        <v>Air Sparge System - Medium - Short Term ≤ 6 mos.</v>
      </c>
      <c r="C4801" s="543"/>
      <c r="D4801" s="57" t="str">
        <f>IF('SOW Units'!E345="","",'SOW Units'!E345)</f>
        <v>Per Month</v>
      </c>
      <c r="E4801" s="82">
        <f>'SOW Units'!R345</f>
        <v>0</v>
      </c>
      <c r="F4801" s="34">
        <f>'SOW Units'!G345</f>
        <v>3222.45</v>
      </c>
      <c r="G4801" s="244">
        <f t="shared" si="1106"/>
        <v>0</v>
      </c>
      <c r="H4801" s="85">
        <v>0</v>
      </c>
      <c r="I4801" s="360">
        <f t="shared" si="1107"/>
        <v>0</v>
      </c>
      <c r="J4801" s="89">
        <v>0</v>
      </c>
      <c r="K4801" s="244">
        <f t="shared" si="1108"/>
        <v>0</v>
      </c>
      <c r="L4801" s="93">
        <f t="shared" si="1109"/>
        <v>0</v>
      </c>
      <c r="M4801" s="375">
        <f t="shared" si="1110"/>
        <v>0</v>
      </c>
      <c r="N4801" s="225" t="b">
        <f t="shared" si="1097"/>
        <v>0</v>
      </c>
      <c r="O4801" s="36"/>
      <c r="P4801" s="36"/>
      <c r="Q4801" s="36"/>
      <c r="R4801" s="36"/>
    </row>
    <row r="4802" spans="1:18" s="8" customFormat="1" ht="16.5" hidden="1" customHeight="1" x14ac:dyDescent="0.35">
      <c r="A4802" s="122" t="str">
        <f>'SOW Units'!B346</f>
        <v>18-14.</v>
      </c>
      <c r="B4802" s="542" t="str">
        <f>IF('SOW Units'!C346="","",'SOW Units'!C346)</f>
        <v>Air Sparge System - Medium - Long Term &gt; 6 mos.</v>
      </c>
      <c r="C4802" s="543"/>
      <c r="D4802" s="57" t="str">
        <f>IF('SOW Units'!E346="","",'SOW Units'!E346)</f>
        <v>Per Month</v>
      </c>
      <c r="E4802" s="82">
        <f>'SOW Units'!R346</f>
        <v>0</v>
      </c>
      <c r="F4802" s="34">
        <f>'SOW Units'!G346</f>
        <v>2153.1799999999998</v>
      </c>
      <c r="G4802" s="244">
        <f t="shared" si="1106"/>
        <v>0</v>
      </c>
      <c r="H4802" s="85">
        <v>0</v>
      </c>
      <c r="I4802" s="360">
        <f t="shared" si="1107"/>
        <v>0</v>
      </c>
      <c r="J4802" s="89">
        <v>0</v>
      </c>
      <c r="K4802" s="244">
        <f t="shared" si="1108"/>
        <v>0</v>
      </c>
      <c r="L4802" s="93">
        <f t="shared" si="1109"/>
        <v>0</v>
      </c>
      <c r="M4802" s="375">
        <f t="shared" si="1110"/>
        <v>0</v>
      </c>
      <c r="N4802" s="225" t="b">
        <f t="shared" si="1097"/>
        <v>0</v>
      </c>
      <c r="O4802" s="36"/>
      <c r="P4802" s="36"/>
      <c r="Q4802" s="36"/>
      <c r="R4802" s="36"/>
    </row>
    <row r="4803" spans="1:18" s="8" customFormat="1" ht="16.5" hidden="1" customHeight="1" x14ac:dyDescent="0.35">
      <c r="A4803" s="122" t="str">
        <f>'SOW Units'!B347</f>
        <v>18-15.</v>
      </c>
      <c r="B4803" s="542" t="str">
        <f>IF('SOW Units'!C347="","",'SOW Units'!C347)</f>
        <v>Air Sparge System - Large - Short Term ≤ 6 mos.</v>
      </c>
      <c r="C4803" s="543"/>
      <c r="D4803" s="57" t="str">
        <f>IF('SOW Units'!E347="","",'SOW Units'!E347)</f>
        <v>Per Month</v>
      </c>
      <c r="E4803" s="82">
        <f>'SOW Units'!R347</f>
        <v>0</v>
      </c>
      <c r="F4803" s="34">
        <f>'SOW Units'!G347</f>
        <v>4674.6000000000004</v>
      </c>
      <c r="G4803" s="244">
        <f t="shared" si="1106"/>
        <v>0</v>
      </c>
      <c r="H4803" s="85">
        <v>0</v>
      </c>
      <c r="I4803" s="360">
        <f t="shared" si="1107"/>
        <v>0</v>
      </c>
      <c r="J4803" s="89">
        <v>0</v>
      </c>
      <c r="K4803" s="244">
        <f t="shared" si="1108"/>
        <v>0</v>
      </c>
      <c r="L4803" s="93">
        <f t="shared" si="1109"/>
        <v>0</v>
      </c>
      <c r="M4803" s="375">
        <f t="shared" si="1110"/>
        <v>0</v>
      </c>
      <c r="N4803" s="225" t="b">
        <f t="shared" si="1097"/>
        <v>0</v>
      </c>
      <c r="O4803" s="36"/>
      <c r="P4803" s="36"/>
      <c r="Q4803" s="36"/>
      <c r="R4803" s="36"/>
    </row>
    <row r="4804" spans="1:18" s="8" customFormat="1" ht="16.5" hidden="1" customHeight="1" x14ac:dyDescent="0.35">
      <c r="A4804" s="122" t="str">
        <f>'SOW Units'!B348</f>
        <v>18-16.</v>
      </c>
      <c r="B4804" s="542" t="str">
        <f>IF('SOW Units'!C348="","",'SOW Units'!C348)</f>
        <v>Air Sparge System - Large - Long Term &gt; 6 mos.</v>
      </c>
      <c r="C4804" s="543"/>
      <c r="D4804" s="57" t="str">
        <f>IF('SOW Units'!E348="","",'SOW Units'!E348)</f>
        <v>Per Month</v>
      </c>
      <c r="E4804" s="82">
        <f>'SOW Units'!R348</f>
        <v>0</v>
      </c>
      <c r="F4804" s="34">
        <f>'SOW Units'!G348</f>
        <v>3123.38</v>
      </c>
      <c r="G4804" s="244">
        <f t="shared" si="1106"/>
        <v>0</v>
      </c>
      <c r="H4804" s="85">
        <v>0</v>
      </c>
      <c r="I4804" s="360">
        <f t="shared" si="1107"/>
        <v>0</v>
      </c>
      <c r="J4804" s="89">
        <v>0</v>
      </c>
      <c r="K4804" s="244">
        <f t="shared" si="1108"/>
        <v>0</v>
      </c>
      <c r="L4804" s="93">
        <f t="shared" si="1109"/>
        <v>0</v>
      </c>
      <c r="M4804" s="375">
        <f t="shared" si="1110"/>
        <v>0</v>
      </c>
      <c r="N4804" s="225" t="b">
        <f t="shared" si="1097"/>
        <v>0</v>
      </c>
      <c r="O4804" s="36"/>
      <c r="P4804" s="36"/>
      <c r="Q4804" s="36"/>
      <c r="R4804" s="36"/>
    </row>
    <row r="4805" spans="1:18" s="8" customFormat="1" ht="16.5" hidden="1" customHeight="1" x14ac:dyDescent="0.35">
      <c r="A4805" s="122" t="str">
        <f>'SOW Units'!B349</f>
        <v>18-17.</v>
      </c>
      <c r="B4805" s="542" t="str">
        <f>IF('SOW Units'!C349="","",'SOW Units'!C349)</f>
        <v>AS/SVE System - Small - Short Term ≤ 6 mos.</v>
      </c>
      <c r="C4805" s="543"/>
      <c r="D4805" s="57" t="str">
        <f>IF('SOW Units'!E349="","",'SOW Units'!E349)</f>
        <v>Per Month</v>
      </c>
      <c r="E4805" s="82">
        <f>'SOW Units'!R349</f>
        <v>0</v>
      </c>
      <c r="F4805" s="34">
        <f>'SOW Units'!G349</f>
        <v>6184</v>
      </c>
      <c r="G4805" s="244">
        <f t="shared" si="1106"/>
        <v>0</v>
      </c>
      <c r="H4805" s="85">
        <v>0</v>
      </c>
      <c r="I4805" s="360">
        <f t="shared" si="1107"/>
        <v>0</v>
      </c>
      <c r="J4805" s="89">
        <v>0</v>
      </c>
      <c r="K4805" s="244">
        <f t="shared" si="1108"/>
        <v>0</v>
      </c>
      <c r="L4805" s="93">
        <f t="shared" si="1109"/>
        <v>0</v>
      </c>
      <c r="M4805" s="375">
        <f t="shared" si="1110"/>
        <v>0</v>
      </c>
      <c r="N4805" s="225" t="b">
        <f t="shared" si="1097"/>
        <v>0</v>
      </c>
      <c r="O4805" s="36"/>
      <c r="P4805" s="36"/>
      <c r="Q4805" s="36"/>
      <c r="R4805" s="36"/>
    </row>
    <row r="4806" spans="1:18" s="8" customFormat="1" ht="16.5" hidden="1" customHeight="1" x14ac:dyDescent="0.35">
      <c r="A4806" s="122" t="str">
        <f>'SOW Units'!B350</f>
        <v>18-18.</v>
      </c>
      <c r="B4806" s="542" t="str">
        <f>IF('SOW Units'!C350="","",'SOW Units'!C350)</f>
        <v>AS/SVE System - Small - Long Term &gt; 6 mos.</v>
      </c>
      <c r="C4806" s="543"/>
      <c r="D4806" s="57" t="str">
        <f>IF('SOW Units'!E350="","",'SOW Units'!E350)</f>
        <v>Per Month</v>
      </c>
      <c r="E4806" s="82">
        <f>'SOW Units'!R350</f>
        <v>0</v>
      </c>
      <c r="F4806" s="34">
        <f>'SOW Units'!G350</f>
        <v>4131.75</v>
      </c>
      <c r="G4806" s="244">
        <f t="shared" si="1106"/>
        <v>0</v>
      </c>
      <c r="H4806" s="85">
        <v>0</v>
      </c>
      <c r="I4806" s="360">
        <f t="shared" si="1107"/>
        <v>0</v>
      </c>
      <c r="J4806" s="89">
        <v>0</v>
      </c>
      <c r="K4806" s="244">
        <f t="shared" si="1108"/>
        <v>0</v>
      </c>
      <c r="L4806" s="93">
        <f t="shared" si="1109"/>
        <v>0</v>
      </c>
      <c r="M4806" s="375">
        <f t="shared" si="1110"/>
        <v>0</v>
      </c>
      <c r="N4806" s="225" t="b">
        <f t="shared" si="1097"/>
        <v>0</v>
      </c>
      <c r="O4806" s="36"/>
      <c r="P4806" s="36"/>
      <c r="Q4806" s="36"/>
      <c r="R4806" s="36"/>
    </row>
    <row r="4807" spans="1:18" s="8" customFormat="1" ht="16.5" hidden="1" customHeight="1" x14ac:dyDescent="0.35">
      <c r="A4807" s="122" t="str">
        <f>'SOW Units'!B351</f>
        <v>18-19.</v>
      </c>
      <c r="B4807" s="542" t="str">
        <f>IF('SOW Units'!C351="","",'SOW Units'!C351)</f>
        <v>AS/SVE System - Medium - Short Term ≤ 6 mos.</v>
      </c>
      <c r="C4807" s="543"/>
      <c r="D4807" s="57" t="str">
        <f>IF('SOW Units'!E351="","",'SOW Units'!E351)</f>
        <v>Per Month</v>
      </c>
      <c r="E4807" s="82">
        <f>'SOW Units'!R351</f>
        <v>0</v>
      </c>
      <c r="F4807" s="34">
        <f>'SOW Units'!G351</f>
        <v>7218</v>
      </c>
      <c r="G4807" s="244">
        <f t="shared" si="1106"/>
        <v>0</v>
      </c>
      <c r="H4807" s="85">
        <v>0</v>
      </c>
      <c r="I4807" s="360">
        <f t="shared" si="1107"/>
        <v>0</v>
      </c>
      <c r="J4807" s="89">
        <v>0</v>
      </c>
      <c r="K4807" s="244">
        <f t="shared" si="1108"/>
        <v>0</v>
      </c>
      <c r="L4807" s="93">
        <f t="shared" si="1109"/>
        <v>0</v>
      </c>
      <c r="M4807" s="375">
        <f t="shared" si="1110"/>
        <v>0</v>
      </c>
      <c r="N4807" s="225" t="b">
        <f t="shared" si="1097"/>
        <v>0</v>
      </c>
      <c r="O4807" s="36"/>
      <c r="P4807" s="36"/>
      <c r="Q4807" s="36"/>
      <c r="R4807" s="36"/>
    </row>
    <row r="4808" spans="1:18" s="8" customFormat="1" ht="16.5" hidden="1" customHeight="1" x14ac:dyDescent="0.35">
      <c r="A4808" s="122" t="str">
        <f>'SOW Units'!B352</f>
        <v>18-20.</v>
      </c>
      <c r="B4808" s="542" t="str">
        <f>IF('SOW Units'!C352="","",'SOW Units'!C352)</f>
        <v>AS/SVE System - Medium - Long Term &gt; 6 mos.</v>
      </c>
      <c r="C4808" s="543"/>
      <c r="D4808" s="57" t="str">
        <f>IF('SOW Units'!E352="","",'SOW Units'!E352)</f>
        <v>Per Month</v>
      </c>
      <c r="E4808" s="82">
        <f>'SOW Units'!R352</f>
        <v>0</v>
      </c>
      <c r="F4808" s="34">
        <f>'SOW Units'!G352</f>
        <v>4822.6499999999996</v>
      </c>
      <c r="G4808" s="244">
        <f t="shared" si="1106"/>
        <v>0</v>
      </c>
      <c r="H4808" s="85">
        <v>0</v>
      </c>
      <c r="I4808" s="360">
        <f t="shared" si="1107"/>
        <v>0</v>
      </c>
      <c r="J4808" s="89">
        <v>0</v>
      </c>
      <c r="K4808" s="244">
        <f t="shared" si="1108"/>
        <v>0</v>
      </c>
      <c r="L4808" s="93">
        <f t="shared" si="1109"/>
        <v>0</v>
      </c>
      <c r="M4808" s="375">
        <f t="shared" si="1110"/>
        <v>0</v>
      </c>
      <c r="N4808" s="225" t="b">
        <f t="shared" si="1097"/>
        <v>0</v>
      </c>
      <c r="O4808" s="36"/>
      <c r="P4808" s="36"/>
      <c r="Q4808" s="36"/>
      <c r="R4808" s="36"/>
    </row>
    <row r="4809" spans="1:18" s="8" customFormat="1" ht="16.5" hidden="1" customHeight="1" x14ac:dyDescent="0.35">
      <c r="A4809" s="122" t="str">
        <f>'SOW Units'!B353</f>
        <v>18-21.</v>
      </c>
      <c r="B4809" s="542" t="str">
        <f>IF('SOW Units'!C353="","",'SOW Units'!C353)</f>
        <v>AS/SVE System - Large - Short Term ≤ 6 mos.</v>
      </c>
      <c r="C4809" s="543"/>
      <c r="D4809" s="57" t="str">
        <f>IF('SOW Units'!E353="","",'SOW Units'!E353)</f>
        <v>Per Month</v>
      </c>
      <c r="E4809" s="82">
        <f>'SOW Units'!R353</f>
        <v>0</v>
      </c>
      <c r="F4809" s="34">
        <f>'SOW Units'!G353</f>
        <v>9000</v>
      </c>
      <c r="G4809" s="244">
        <f t="shared" si="1106"/>
        <v>0</v>
      </c>
      <c r="H4809" s="85">
        <v>0</v>
      </c>
      <c r="I4809" s="360">
        <f t="shared" si="1107"/>
        <v>0</v>
      </c>
      <c r="J4809" s="89">
        <v>0</v>
      </c>
      <c r="K4809" s="244">
        <f t="shared" si="1108"/>
        <v>0</v>
      </c>
      <c r="L4809" s="93">
        <f t="shared" si="1109"/>
        <v>0</v>
      </c>
      <c r="M4809" s="375">
        <f t="shared" si="1110"/>
        <v>0</v>
      </c>
      <c r="N4809" s="225" t="b">
        <f t="shared" si="1097"/>
        <v>0</v>
      </c>
      <c r="O4809" s="36"/>
      <c r="P4809" s="36"/>
      <c r="Q4809" s="36"/>
      <c r="R4809" s="36"/>
    </row>
    <row r="4810" spans="1:18" s="8" customFormat="1" ht="16.5" hidden="1" customHeight="1" x14ac:dyDescent="0.35">
      <c r="A4810" s="122" t="str">
        <f>'SOW Units'!B354</f>
        <v>18-22.</v>
      </c>
      <c r="B4810" s="542" t="str">
        <f>IF('SOW Units'!C354="","",'SOW Units'!C354)</f>
        <v>AS/SVE System - Large - Long Term &gt; 6 mos.</v>
      </c>
      <c r="C4810" s="543"/>
      <c r="D4810" s="57" t="str">
        <f>IF('SOW Units'!E354="","",'SOW Units'!E354)</f>
        <v>Per Month</v>
      </c>
      <c r="E4810" s="82">
        <f>'SOW Units'!R354</f>
        <v>0</v>
      </c>
      <c r="F4810" s="34">
        <f>'SOW Units'!G354</f>
        <v>5775</v>
      </c>
      <c r="G4810" s="244">
        <f t="shared" si="1106"/>
        <v>0</v>
      </c>
      <c r="H4810" s="85">
        <v>0</v>
      </c>
      <c r="I4810" s="360">
        <f t="shared" si="1107"/>
        <v>0</v>
      </c>
      <c r="J4810" s="89">
        <v>0</v>
      </c>
      <c r="K4810" s="244">
        <f t="shared" si="1108"/>
        <v>0</v>
      </c>
      <c r="L4810" s="93">
        <f t="shared" si="1109"/>
        <v>0</v>
      </c>
      <c r="M4810" s="375">
        <f t="shared" si="1110"/>
        <v>0</v>
      </c>
      <c r="N4810" s="225" t="b">
        <f t="shared" si="1097"/>
        <v>0</v>
      </c>
      <c r="O4810" s="36"/>
      <c r="P4810" s="36"/>
      <c r="Q4810" s="36"/>
      <c r="R4810" s="36"/>
    </row>
    <row r="4811" spans="1:18" s="8" customFormat="1" ht="16.5" hidden="1" customHeight="1" x14ac:dyDescent="0.35">
      <c r="A4811" s="122" t="str">
        <f>'SOW Units'!B355</f>
        <v>18-23.</v>
      </c>
      <c r="B4811" s="542" t="str">
        <f>IF('SOW Units'!C355="","",'SOW Units'!C355)</f>
        <v>MPE System - Small - Short Term ≤ 6 mos.</v>
      </c>
      <c r="C4811" s="543"/>
      <c r="D4811" s="57" t="str">
        <f>IF('SOW Units'!E355="","",'SOW Units'!E355)</f>
        <v>Per Month</v>
      </c>
      <c r="E4811" s="82">
        <f>'SOW Units'!R355</f>
        <v>0</v>
      </c>
      <c r="F4811" s="34">
        <f>'SOW Units'!G355</f>
        <v>4130.7</v>
      </c>
      <c r="G4811" s="244">
        <f t="shared" si="1106"/>
        <v>0</v>
      </c>
      <c r="H4811" s="85">
        <v>0</v>
      </c>
      <c r="I4811" s="360">
        <f t="shared" si="1107"/>
        <v>0</v>
      </c>
      <c r="J4811" s="89">
        <v>0</v>
      </c>
      <c r="K4811" s="244">
        <f t="shared" si="1108"/>
        <v>0</v>
      </c>
      <c r="L4811" s="93">
        <f t="shared" si="1109"/>
        <v>0</v>
      </c>
      <c r="M4811" s="375">
        <f t="shared" si="1110"/>
        <v>0</v>
      </c>
      <c r="N4811" s="225" t="b">
        <f t="shared" si="1097"/>
        <v>0</v>
      </c>
      <c r="O4811" s="36"/>
      <c r="P4811" s="36"/>
      <c r="Q4811" s="36"/>
      <c r="R4811" s="36"/>
    </row>
    <row r="4812" spans="1:18" s="8" customFormat="1" ht="16.5" hidden="1" customHeight="1" x14ac:dyDescent="0.35">
      <c r="A4812" s="122" t="str">
        <f>'SOW Units'!B356</f>
        <v>18-24.</v>
      </c>
      <c r="B4812" s="542" t="str">
        <f>IF('SOW Units'!C356="","",'SOW Units'!C356)</f>
        <v>MPE System - Small - Long Term &gt; 6 mos.</v>
      </c>
      <c r="C4812" s="543"/>
      <c r="D4812" s="57" t="str">
        <f>IF('SOW Units'!E356="","",'SOW Units'!E356)</f>
        <v>Per Month</v>
      </c>
      <c r="E4812" s="82">
        <f>'SOW Units'!R356</f>
        <v>0</v>
      </c>
      <c r="F4812" s="34">
        <f>'SOW Units'!G356</f>
        <v>2759.55</v>
      </c>
      <c r="G4812" s="244">
        <f t="shared" si="1106"/>
        <v>0</v>
      </c>
      <c r="H4812" s="85">
        <v>0</v>
      </c>
      <c r="I4812" s="360">
        <f t="shared" si="1107"/>
        <v>0</v>
      </c>
      <c r="J4812" s="89">
        <v>0</v>
      </c>
      <c r="K4812" s="244">
        <f t="shared" si="1108"/>
        <v>0</v>
      </c>
      <c r="L4812" s="93">
        <f t="shared" si="1109"/>
        <v>0</v>
      </c>
      <c r="M4812" s="375">
        <f t="shared" si="1110"/>
        <v>0</v>
      </c>
      <c r="N4812" s="225" t="b">
        <f t="shared" si="1097"/>
        <v>0</v>
      </c>
      <c r="O4812" s="36"/>
      <c r="P4812" s="36"/>
      <c r="Q4812" s="36"/>
      <c r="R4812" s="36"/>
    </row>
    <row r="4813" spans="1:18" s="9" customFormat="1" ht="16.5" hidden="1" customHeight="1" x14ac:dyDescent="0.35">
      <c r="A4813" s="122" t="str">
        <f>'SOW Units'!B357</f>
        <v>18-25.</v>
      </c>
      <c r="B4813" s="542" t="str">
        <f>IF('SOW Units'!C357="","",'SOW Units'!C357)</f>
        <v>MPE System - Medium - Short Term ≤ 6 mos.</v>
      </c>
      <c r="C4813" s="543"/>
      <c r="D4813" s="57" t="str">
        <f>IF('SOW Units'!E357="","",'SOW Units'!E357)</f>
        <v>Per Month</v>
      </c>
      <c r="E4813" s="82">
        <f>'SOW Units'!R357</f>
        <v>0</v>
      </c>
      <c r="F4813" s="34">
        <f>'SOW Units'!G357</f>
        <v>6039.6</v>
      </c>
      <c r="G4813" s="244">
        <f t="shared" si="1106"/>
        <v>0</v>
      </c>
      <c r="H4813" s="85">
        <v>0</v>
      </c>
      <c r="I4813" s="360">
        <f t="shared" si="1107"/>
        <v>0</v>
      </c>
      <c r="J4813" s="89">
        <v>0</v>
      </c>
      <c r="K4813" s="244">
        <f t="shared" si="1108"/>
        <v>0</v>
      </c>
      <c r="L4813" s="93">
        <f t="shared" si="1109"/>
        <v>0</v>
      </c>
      <c r="M4813" s="375">
        <f t="shared" si="1110"/>
        <v>0</v>
      </c>
      <c r="N4813" s="225" t="b">
        <f t="shared" si="1097"/>
        <v>0</v>
      </c>
      <c r="O4813" s="45"/>
      <c r="P4813" s="45"/>
      <c r="Q4813" s="45"/>
      <c r="R4813" s="45"/>
    </row>
    <row r="4814" spans="1:18" s="8" customFormat="1" ht="16.5" hidden="1" customHeight="1" x14ac:dyDescent="0.35">
      <c r="A4814" s="122" t="str">
        <f>'SOW Units'!B358</f>
        <v>18-26.</v>
      </c>
      <c r="B4814" s="542" t="str">
        <f>IF('SOW Units'!C358="","",'SOW Units'!C358)</f>
        <v>MPE System - Medium - Long Term &gt; 6 mos.</v>
      </c>
      <c r="C4814" s="543"/>
      <c r="D4814" s="57" t="str">
        <f>IF('SOW Units'!E358="","",'SOW Units'!E358)</f>
        <v>Per Month</v>
      </c>
      <c r="E4814" s="82">
        <f>'SOW Units'!R358</f>
        <v>0</v>
      </c>
      <c r="F4814" s="34">
        <f>'SOW Units'!G358</f>
        <v>4035.15</v>
      </c>
      <c r="G4814" s="244">
        <f t="shared" si="1106"/>
        <v>0</v>
      </c>
      <c r="H4814" s="85">
        <v>0</v>
      </c>
      <c r="I4814" s="360">
        <f t="shared" si="1107"/>
        <v>0</v>
      </c>
      <c r="J4814" s="89">
        <v>0</v>
      </c>
      <c r="K4814" s="244">
        <f t="shared" si="1108"/>
        <v>0</v>
      </c>
      <c r="L4814" s="93">
        <f t="shared" si="1109"/>
        <v>0</v>
      </c>
      <c r="M4814" s="375">
        <f t="shared" si="1110"/>
        <v>0</v>
      </c>
      <c r="N4814" s="225" t="b">
        <f t="shared" si="1097"/>
        <v>0</v>
      </c>
      <c r="O4814" s="36"/>
      <c r="P4814" s="36"/>
      <c r="Q4814" s="36"/>
      <c r="R4814" s="36"/>
    </row>
    <row r="4815" spans="1:18" s="8" customFormat="1" ht="16.5" hidden="1" customHeight="1" x14ac:dyDescent="0.35">
      <c r="A4815" s="122" t="str">
        <f>'SOW Units'!B359</f>
        <v>18-27.</v>
      </c>
      <c r="B4815" s="542" t="str">
        <f>IF('SOW Units'!C359="","",'SOW Units'!C359)</f>
        <v>MPE System - Large - Short Term ≤ 6 mos.</v>
      </c>
      <c r="C4815" s="543"/>
      <c r="D4815" s="57" t="str">
        <f>IF('SOW Units'!E359="","",'SOW Units'!E359)</f>
        <v>Per Month</v>
      </c>
      <c r="E4815" s="82">
        <f>'SOW Units'!R359</f>
        <v>0</v>
      </c>
      <c r="F4815" s="34">
        <f>'SOW Units'!G359</f>
        <v>6830.25</v>
      </c>
      <c r="G4815" s="244">
        <f t="shared" si="1106"/>
        <v>0</v>
      </c>
      <c r="H4815" s="85">
        <v>0</v>
      </c>
      <c r="I4815" s="360">
        <f t="shared" si="1107"/>
        <v>0</v>
      </c>
      <c r="J4815" s="89">
        <v>0</v>
      </c>
      <c r="K4815" s="244">
        <f t="shared" si="1108"/>
        <v>0</v>
      </c>
      <c r="L4815" s="93">
        <f t="shared" si="1109"/>
        <v>0</v>
      </c>
      <c r="M4815" s="375">
        <f t="shared" si="1110"/>
        <v>0</v>
      </c>
      <c r="N4815" s="225" t="b">
        <f t="shared" si="1097"/>
        <v>0</v>
      </c>
      <c r="O4815" s="36"/>
      <c r="P4815" s="36"/>
      <c r="Q4815" s="36"/>
      <c r="R4815" s="36"/>
    </row>
    <row r="4816" spans="1:18" s="8" customFormat="1" ht="16.5" hidden="1" customHeight="1" x14ac:dyDescent="0.35">
      <c r="A4816" s="122" t="str">
        <f>'SOW Units'!B360</f>
        <v>18-28.</v>
      </c>
      <c r="B4816" s="542" t="str">
        <f>IF('SOW Units'!C360="","",'SOW Units'!C360)</f>
        <v>MPE System - Large - Long Term &gt; 6 mos.</v>
      </c>
      <c r="C4816" s="543"/>
      <c r="D4816" s="57" t="str">
        <f>IF('SOW Units'!E360="","",'SOW Units'!E360)</f>
        <v>Per Month</v>
      </c>
      <c r="E4816" s="82">
        <f>'SOW Units'!R360</f>
        <v>0</v>
      </c>
      <c r="F4816" s="34">
        <f>'SOW Units'!G360</f>
        <v>5181.75</v>
      </c>
      <c r="G4816" s="244">
        <f t="shared" si="1106"/>
        <v>0</v>
      </c>
      <c r="H4816" s="85">
        <v>0</v>
      </c>
      <c r="I4816" s="360">
        <f t="shared" si="1107"/>
        <v>0</v>
      </c>
      <c r="J4816" s="89">
        <v>0</v>
      </c>
      <c r="K4816" s="244">
        <f t="shared" si="1108"/>
        <v>0</v>
      </c>
      <c r="L4816" s="93">
        <f t="shared" si="1109"/>
        <v>0</v>
      </c>
      <c r="M4816" s="375">
        <f t="shared" si="1110"/>
        <v>0</v>
      </c>
      <c r="N4816" s="225" t="b">
        <f t="shared" si="1097"/>
        <v>0</v>
      </c>
      <c r="O4816" s="36"/>
      <c r="P4816" s="36"/>
      <c r="Q4816" s="36"/>
      <c r="R4816" s="36"/>
    </row>
    <row r="4817" spans="1:18" s="8" customFormat="1" ht="16.5" hidden="1" customHeight="1" x14ac:dyDescent="0.35">
      <c r="A4817" s="122" t="str">
        <f>'SOW Units'!B361</f>
        <v>18-29.</v>
      </c>
      <c r="B4817" s="542" t="str">
        <f>IF('SOW Units'!C361="","",'SOW Units'!C361)</f>
        <v>Groundwater Treatment - Add On - Small - Short Term ≤ 6 mos.</v>
      </c>
      <c r="C4817" s="543"/>
      <c r="D4817" s="57" t="str">
        <f>IF('SOW Units'!E361="","",'SOW Units'!E361)</f>
        <v>Per Month</v>
      </c>
      <c r="E4817" s="82">
        <f>'SOW Units'!R361</f>
        <v>0</v>
      </c>
      <c r="F4817" s="34">
        <f>'SOW Units'!G361</f>
        <v>619.32000000000005</v>
      </c>
      <c r="G4817" s="244">
        <f t="shared" si="1106"/>
        <v>0</v>
      </c>
      <c r="H4817" s="85">
        <v>0</v>
      </c>
      <c r="I4817" s="360">
        <f t="shared" si="1107"/>
        <v>0</v>
      </c>
      <c r="J4817" s="89">
        <v>0</v>
      </c>
      <c r="K4817" s="244">
        <f t="shared" si="1108"/>
        <v>0</v>
      </c>
      <c r="L4817" s="93">
        <f t="shared" si="1109"/>
        <v>0</v>
      </c>
      <c r="M4817" s="375">
        <f t="shared" si="1110"/>
        <v>0</v>
      </c>
      <c r="N4817" s="225" t="b">
        <f t="shared" si="1097"/>
        <v>0</v>
      </c>
      <c r="O4817" s="36"/>
      <c r="P4817" s="36"/>
      <c r="Q4817" s="36"/>
      <c r="R4817" s="36"/>
    </row>
    <row r="4818" spans="1:18" s="8" customFormat="1" ht="16.5" hidden="1" customHeight="1" x14ac:dyDescent="0.35">
      <c r="A4818" s="122" t="str">
        <f>'SOW Units'!B362</f>
        <v>18-30.</v>
      </c>
      <c r="B4818" s="542" t="str">
        <f>IF('SOW Units'!C362="","",'SOW Units'!C362)</f>
        <v>Groundwater Treatment - Add On - Medium - Short Term ≤ 6 mos.</v>
      </c>
      <c r="C4818" s="543"/>
      <c r="D4818" s="57" t="str">
        <f>IF('SOW Units'!E362="","",'SOW Units'!E362)</f>
        <v>Per Month</v>
      </c>
      <c r="E4818" s="82">
        <f>'SOW Units'!R362</f>
        <v>0</v>
      </c>
      <c r="F4818" s="34">
        <f>'SOW Units'!G362</f>
        <v>1007.12</v>
      </c>
      <c r="G4818" s="244">
        <f t="shared" si="1106"/>
        <v>0</v>
      </c>
      <c r="H4818" s="85">
        <v>0</v>
      </c>
      <c r="I4818" s="360">
        <f t="shared" si="1107"/>
        <v>0</v>
      </c>
      <c r="J4818" s="89">
        <v>0</v>
      </c>
      <c r="K4818" s="244">
        <f t="shared" si="1108"/>
        <v>0</v>
      </c>
      <c r="L4818" s="93">
        <f t="shared" si="1109"/>
        <v>0</v>
      </c>
      <c r="M4818" s="375">
        <f t="shared" si="1110"/>
        <v>0</v>
      </c>
      <c r="N4818" s="225" t="b">
        <f t="shared" si="1097"/>
        <v>0</v>
      </c>
      <c r="O4818" s="36"/>
      <c r="P4818" s="36"/>
      <c r="Q4818" s="36"/>
      <c r="R4818" s="36"/>
    </row>
    <row r="4819" spans="1:18" s="8" customFormat="1" ht="16.5" hidden="1" customHeight="1" x14ac:dyDescent="0.35">
      <c r="A4819" s="122" t="str">
        <f>'SOW Units'!B363</f>
        <v>18-31.</v>
      </c>
      <c r="B4819" s="542" t="str">
        <f>IF('SOW Units'!C363="","",'SOW Units'!C363)</f>
        <v>Groundwater Treatment - Add On - Large - Short Term ≤ 6 mos.</v>
      </c>
      <c r="C4819" s="543"/>
      <c r="D4819" s="57" t="str">
        <f>IF('SOW Units'!E363="","",'SOW Units'!E363)</f>
        <v>Per Month</v>
      </c>
      <c r="E4819" s="82">
        <f>'SOW Units'!R363</f>
        <v>0</v>
      </c>
      <c r="F4819" s="34">
        <f>'SOW Units'!G363</f>
        <v>2025.83</v>
      </c>
      <c r="G4819" s="244">
        <f t="shared" si="1106"/>
        <v>0</v>
      </c>
      <c r="H4819" s="85">
        <v>0</v>
      </c>
      <c r="I4819" s="360">
        <f t="shared" si="1107"/>
        <v>0</v>
      </c>
      <c r="J4819" s="89">
        <v>0</v>
      </c>
      <c r="K4819" s="244">
        <f t="shared" si="1108"/>
        <v>0</v>
      </c>
      <c r="L4819" s="93">
        <f t="shared" si="1109"/>
        <v>0</v>
      </c>
      <c r="M4819" s="375">
        <f t="shared" si="1110"/>
        <v>0</v>
      </c>
      <c r="N4819" s="225" t="b">
        <f t="shared" si="1097"/>
        <v>0</v>
      </c>
      <c r="O4819" s="36"/>
      <c r="P4819" s="36"/>
      <c r="Q4819" s="36"/>
      <c r="R4819" s="36"/>
    </row>
    <row r="4820" spans="1:18" s="8" customFormat="1" ht="16.5" hidden="1" customHeight="1" x14ac:dyDescent="0.35">
      <c r="A4820" s="122" t="str">
        <f>'SOW Units'!B364</f>
        <v>18-32.</v>
      </c>
      <c r="B4820" s="542" t="str">
        <f>IF('SOW Units'!C364="","",'SOW Units'!C364)</f>
        <v>Groundwater Treatment - Add On - Small - Long Term &gt; 6 mos.</v>
      </c>
      <c r="C4820" s="543"/>
      <c r="D4820" s="57" t="str">
        <f>IF('SOW Units'!E364="","",'SOW Units'!E364)</f>
        <v>Per Month</v>
      </c>
      <c r="E4820" s="82">
        <f>'SOW Units'!R364</f>
        <v>0</v>
      </c>
      <c r="F4820" s="34">
        <f>'SOW Units'!G364</f>
        <v>324.13</v>
      </c>
      <c r="G4820" s="244">
        <f t="shared" si="1106"/>
        <v>0</v>
      </c>
      <c r="H4820" s="85">
        <v>0</v>
      </c>
      <c r="I4820" s="360">
        <f t="shared" si="1107"/>
        <v>0</v>
      </c>
      <c r="J4820" s="89">
        <v>0</v>
      </c>
      <c r="K4820" s="244">
        <f t="shared" si="1108"/>
        <v>0</v>
      </c>
      <c r="L4820" s="93">
        <f t="shared" si="1109"/>
        <v>0</v>
      </c>
      <c r="M4820" s="375">
        <f t="shared" si="1110"/>
        <v>0</v>
      </c>
      <c r="N4820" s="225" t="b">
        <f t="shared" ref="N4820:N4953" si="1111">IF(E4820&gt;0,TRUE,FALSE)</f>
        <v>0</v>
      </c>
      <c r="O4820" s="36"/>
      <c r="P4820" s="36"/>
      <c r="Q4820" s="36"/>
      <c r="R4820" s="36"/>
    </row>
    <row r="4821" spans="1:18" s="8" customFormat="1" ht="16.5" hidden="1" customHeight="1" x14ac:dyDescent="0.35">
      <c r="A4821" s="122" t="str">
        <f>'SOW Units'!B365</f>
        <v>18-33.</v>
      </c>
      <c r="B4821" s="542" t="str">
        <f>IF('SOW Units'!C365="","",'SOW Units'!C365)</f>
        <v>Groundwater Treatment - Add On - Medium - Long Term &gt; 6 mos.</v>
      </c>
      <c r="C4821" s="543"/>
      <c r="D4821" s="57" t="str">
        <f>IF('SOW Units'!E365="","",'SOW Units'!E365)</f>
        <v>Per Month</v>
      </c>
      <c r="E4821" s="82">
        <f>'SOW Units'!R365</f>
        <v>0</v>
      </c>
      <c r="F4821" s="34">
        <f>'SOW Units'!G365</f>
        <v>619.32000000000005</v>
      </c>
      <c r="G4821" s="244">
        <f t="shared" si="1106"/>
        <v>0</v>
      </c>
      <c r="H4821" s="85">
        <v>0</v>
      </c>
      <c r="I4821" s="360">
        <f t="shared" si="1107"/>
        <v>0</v>
      </c>
      <c r="J4821" s="89">
        <v>0</v>
      </c>
      <c r="K4821" s="244">
        <f t="shared" si="1108"/>
        <v>0</v>
      </c>
      <c r="L4821" s="93">
        <f t="shared" si="1109"/>
        <v>0</v>
      </c>
      <c r="M4821" s="375">
        <f t="shared" si="1110"/>
        <v>0</v>
      </c>
      <c r="N4821" s="225" t="b">
        <f t="shared" si="1111"/>
        <v>0</v>
      </c>
      <c r="O4821" s="36"/>
      <c r="P4821" s="36"/>
      <c r="Q4821" s="36"/>
      <c r="R4821" s="36"/>
    </row>
    <row r="4822" spans="1:18" s="8" customFormat="1" ht="16.5" hidden="1" customHeight="1" x14ac:dyDescent="0.35">
      <c r="A4822" s="122" t="str">
        <f>'SOW Units'!B366</f>
        <v>18-34.</v>
      </c>
      <c r="B4822" s="542" t="str">
        <f>IF('SOW Units'!C366="","",'SOW Units'!C366)</f>
        <v>Groundwater Treatment - Add On - Large - Long Term &gt; 6 mos.</v>
      </c>
      <c r="C4822" s="543"/>
      <c r="D4822" s="57" t="str">
        <f>IF('SOW Units'!E366="","",'SOW Units'!E366)</f>
        <v>Per Month</v>
      </c>
      <c r="E4822" s="82">
        <f>'SOW Units'!R366</f>
        <v>0</v>
      </c>
      <c r="F4822" s="34">
        <f>'SOW Units'!G366</f>
        <v>1238.6500000000001</v>
      </c>
      <c r="G4822" s="244">
        <f t="shared" si="1106"/>
        <v>0</v>
      </c>
      <c r="H4822" s="85">
        <v>0</v>
      </c>
      <c r="I4822" s="360">
        <f t="shared" si="1107"/>
        <v>0</v>
      </c>
      <c r="J4822" s="89">
        <v>0</v>
      </c>
      <c r="K4822" s="244">
        <f t="shared" si="1108"/>
        <v>0</v>
      </c>
      <c r="L4822" s="93">
        <f t="shared" si="1109"/>
        <v>0</v>
      </c>
      <c r="M4822" s="375">
        <f t="shared" si="1110"/>
        <v>0</v>
      </c>
      <c r="N4822" s="225" t="b">
        <f t="shared" si="1111"/>
        <v>0</v>
      </c>
      <c r="O4822" s="36"/>
      <c r="P4822" s="36"/>
      <c r="Q4822" s="36"/>
      <c r="R4822" s="36"/>
    </row>
    <row r="4823" spans="1:18" s="8" customFormat="1" ht="16.5" hidden="1" customHeight="1" x14ac:dyDescent="0.35">
      <c r="A4823" s="122" t="str">
        <f>'SOW Units'!B367</f>
        <v>18-35.</v>
      </c>
      <c r="B4823" s="542" t="str">
        <f>IF('SOW Units'!C367="","",'SOW Units'!C367)</f>
        <v>Carbon Off Gas Treatment - Add On - Small - Short Term ≤ 6 mos.</v>
      </c>
      <c r="C4823" s="543"/>
      <c r="D4823" s="57" t="str">
        <f>IF('SOW Units'!E367="","",'SOW Units'!E367)</f>
        <v>Per Month</v>
      </c>
      <c r="E4823" s="82">
        <f>'SOW Units'!R367</f>
        <v>0</v>
      </c>
      <c r="F4823" s="34">
        <f>'SOW Units'!G367</f>
        <v>648.27</v>
      </c>
      <c r="G4823" s="244">
        <f t="shared" si="1106"/>
        <v>0</v>
      </c>
      <c r="H4823" s="85">
        <v>0</v>
      </c>
      <c r="I4823" s="360">
        <f t="shared" si="1107"/>
        <v>0</v>
      </c>
      <c r="J4823" s="89">
        <v>0</v>
      </c>
      <c r="K4823" s="244">
        <f t="shared" si="1108"/>
        <v>0</v>
      </c>
      <c r="L4823" s="93">
        <f t="shared" si="1109"/>
        <v>0</v>
      </c>
      <c r="M4823" s="375">
        <f t="shared" si="1110"/>
        <v>0</v>
      </c>
      <c r="N4823" s="225" t="b">
        <f t="shared" si="1111"/>
        <v>0</v>
      </c>
      <c r="O4823" s="36"/>
      <c r="P4823" s="36"/>
      <c r="Q4823" s="36"/>
      <c r="R4823" s="36"/>
    </row>
    <row r="4824" spans="1:18" s="8" customFormat="1" ht="16.5" hidden="1" customHeight="1" x14ac:dyDescent="0.35">
      <c r="A4824" s="122" t="str">
        <f>'SOW Units'!B368</f>
        <v>18-36.</v>
      </c>
      <c r="B4824" s="542" t="str">
        <f>IF('SOW Units'!C368="","",'SOW Units'!C368)</f>
        <v>Carbon Off Gas Treatment - Add On - Medium - Short Term ≤ 6 mos.</v>
      </c>
      <c r="C4824" s="543"/>
      <c r="D4824" s="57" t="str">
        <f>IF('SOW Units'!E368="","",'SOW Units'!E368)</f>
        <v>Per Month</v>
      </c>
      <c r="E4824" s="82">
        <f>'SOW Units'!R368</f>
        <v>0</v>
      </c>
      <c r="F4824" s="34">
        <f>'SOW Units'!G368</f>
        <v>648.27</v>
      </c>
      <c r="G4824" s="244">
        <f t="shared" si="1106"/>
        <v>0</v>
      </c>
      <c r="H4824" s="85">
        <v>0</v>
      </c>
      <c r="I4824" s="360">
        <f t="shared" si="1107"/>
        <v>0</v>
      </c>
      <c r="J4824" s="89">
        <v>0</v>
      </c>
      <c r="K4824" s="244">
        <f t="shared" si="1108"/>
        <v>0</v>
      </c>
      <c r="L4824" s="93">
        <f t="shared" si="1109"/>
        <v>0</v>
      </c>
      <c r="M4824" s="375">
        <f t="shared" si="1110"/>
        <v>0</v>
      </c>
      <c r="N4824" s="225" t="b">
        <f t="shared" si="1111"/>
        <v>0</v>
      </c>
      <c r="O4824" s="36"/>
      <c r="P4824" s="36"/>
      <c r="Q4824" s="36"/>
      <c r="R4824" s="36"/>
    </row>
    <row r="4825" spans="1:18" s="9" customFormat="1" ht="16.5" hidden="1" customHeight="1" x14ac:dyDescent="0.35">
      <c r="A4825" s="122" t="str">
        <f>'SOW Units'!B369</f>
        <v>18-37.</v>
      </c>
      <c r="B4825" s="542" t="str">
        <f>IF('SOW Units'!C369="","",'SOW Units'!C369)</f>
        <v>Carbon Off Gas Treatment - Add On - Large - Short Term ≤ 6 mos.</v>
      </c>
      <c r="C4825" s="543"/>
      <c r="D4825" s="57" t="str">
        <f>IF('SOW Units'!E369="","",'SOW Units'!E369)</f>
        <v>Per Month</v>
      </c>
      <c r="E4825" s="82">
        <f>'SOW Units'!R369</f>
        <v>0</v>
      </c>
      <c r="F4825" s="34">
        <f>'SOW Units'!G369</f>
        <v>1670</v>
      </c>
      <c r="G4825" s="244">
        <f t="shared" si="1106"/>
        <v>0</v>
      </c>
      <c r="H4825" s="85">
        <v>0</v>
      </c>
      <c r="I4825" s="360">
        <f t="shared" si="1107"/>
        <v>0</v>
      </c>
      <c r="J4825" s="89">
        <v>0</v>
      </c>
      <c r="K4825" s="244">
        <f t="shared" si="1108"/>
        <v>0</v>
      </c>
      <c r="L4825" s="93">
        <f t="shared" si="1109"/>
        <v>0</v>
      </c>
      <c r="M4825" s="375">
        <f t="shared" si="1110"/>
        <v>0</v>
      </c>
      <c r="N4825" s="225" t="b">
        <f t="shared" si="1111"/>
        <v>0</v>
      </c>
      <c r="O4825" s="45"/>
      <c r="P4825" s="45"/>
      <c r="Q4825" s="45"/>
      <c r="R4825" s="45"/>
    </row>
    <row r="4826" spans="1:18" s="8" customFormat="1" ht="16.5" hidden="1" customHeight="1" x14ac:dyDescent="0.35">
      <c r="A4826" s="122" t="str">
        <f>'SOW Units'!B370</f>
        <v>18-38.</v>
      </c>
      <c r="B4826" s="542" t="str">
        <f>IF('SOW Units'!C370="","",'SOW Units'!C370)</f>
        <v>Carbon Off Gas Treatment - Add On - Small- Long Term &gt; 6 mos.</v>
      </c>
      <c r="C4826" s="543"/>
      <c r="D4826" s="57" t="str">
        <f>IF('SOW Units'!E370="","",'SOW Units'!E370)</f>
        <v>Per Month</v>
      </c>
      <c r="E4826" s="82">
        <f>'SOW Units'!R370</f>
        <v>0</v>
      </c>
      <c r="F4826" s="34">
        <f>'SOW Units'!G370</f>
        <v>315</v>
      </c>
      <c r="G4826" s="244">
        <f t="shared" si="1106"/>
        <v>0</v>
      </c>
      <c r="H4826" s="85">
        <v>0</v>
      </c>
      <c r="I4826" s="360">
        <f t="shared" si="1107"/>
        <v>0</v>
      </c>
      <c r="J4826" s="89">
        <v>0</v>
      </c>
      <c r="K4826" s="244">
        <f t="shared" si="1108"/>
        <v>0</v>
      </c>
      <c r="L4826" s="93">
        <f t="shared" si="1109"/>
        <v>0</v>
      </c>
      <c r="M4826" s="375">
        <f t="shared" si="1110"/>
        <v>0</v>
      </c>
      <c r="N4826" s="225" t="b">
        <f t="shared" si="1111"/>
        <v>0</v>
      </c>
      <c r="O4826" s="36"/>
      <c r="P4826" s="36"/>
      <c r="Q4826" s="36"/>
      <c r="R4826" s="36"/>
    </row>
    <row r="4827" spans="1:18" s="8" customFormat="1" ht="16.5" hidden="1" customHeight="1" x14ac:dyDescent="0.35">
      <c r="A4827" s="122" t="str">
        <f>'SOW Units'!B371</f>
        <v>18-39.</v>
      </c>
      <c r="B4827" s="542" t="str">
        <f>IF('SOW Units'!C371="","",'SOW Units'!C371)</f>
        <v>Carbon Off Gas Treatment - Add On - Medium - Long Term &gt; 6 mos.</v>
      </c>
      <c r="C4827" s="543"/>
      <c r="D4827" s="57" t="str">
        <f>IF('SOW Units'!E371="","",'SOW Units'!E371)</f>
        <v>Per Month</v>
      </c>
      <c r="E4827" s="82">
        <f>'SOW Units'!R371</f>
        <v>0</v>
      </c>
      <c r="F4827" s="34">
        <f>'SOW Units'!G371</f>
        <v>315</v>
      </c>
      <c r="G4827" s="244">
        <f t="shared" si="1106"/>
        <v>0</v>
      </c>
      <c r="H4827" s="85">
        <v>0</v>
      </c>
      <c r="I4827" s="360">
        <f t="shared" si="1107"/>
        <v>0</v>
      </c>
      <c r="J4827" s="89">
        <v>0</v>
      </c>
      <c r="K4827" s="244">
        <f t="shared" si="1108"/>
        <v>0</v>
      </c>
      <c r="L4827" s="93">
        <f t="shared" si="1109"/>
        <v>0</v>
      </c>
      <c r="M4827" s="375">
        <f t="shared" si="1110"/>
        <v>0</v>
      </c>
      <c r="N4827" s="225" t="b">
        <f t="shared" si="1111"/>
        <v>0</v>
      </c>
      <c r="O4827" s="36"/>
      <c r="P4827" s="36"/>
      <c r="Q4827" s="36"/>
      <c r="R4827" s="36"/>
    </row>
    <row r="4828" spans="1:18" s="8" customFormat="1" ht="16.5" hidden="1" customHeight="1" x14ac:dyDescent="0.35">
      <c r="A4828" s="122" t="str">
        <f>'SOW Units'!B372</f>
        <v>18-40.</v>
      </c>
      <c r="B4828" s="542" t="str">
        <f>IF('SOW Units'!C372="","",'SOW Units'!C372)</f>
        <v xml:space="preserve">Carbon Off Gas Treatment - Add On - Large - Long Term &gt; 6 mos. </v>
      </c>
      <c r="C4828" s="543"/>
      <c r="D4828" s="57" t="str">
        <f>IF('SOW Units'!E372="","",'SOW Units'!E372)</f>
        <v>Per Month</v>
      </c>
      <c r="E4828" s="82">
        <f>'SOW Units'!R372</f>
        <v>0</v>
      </c>
      <c r="F4828" s="34">
        <f>'SOW Units'!G372</f>
        <v>420</v>
      </c>
      <c r="G4828" s="244">
        <f t="shared" si="1106"/>
        <v>0</v>
      </c>
      <c r="H4828" s="85">
        <v>0</v>
      </c>
      <c r="I4828" s="360">
        <f t="shared" si="1107"/>
        <v>0</v>
      </c>
      <c r="J4828" s="89">
        <v>0</v>
      </c>
      <c r="K4828" s="244">
        <f t="shared" si="1108"/>
        <v>0</v>
      </c>
      <c r="L4828" s="93">
        <f t="shared" si="1109"/>
        <v>0</v>
      </c>
      <c r="M4828" s="375">
        <f t="shared" si="1110"/>
        <v>0</v>
      </c>
      <c r="N4828" s="225" t="b">
        <f t="shared" si="1111"/>
        <v>0</v>
      </c>
      <c r="O4828" s="36"/>
      <c r="P4828" s="36"/>
      <c r="Q4828" s="36"/>
      <c r="R4828" s="36"/>
    </row>
    <row r="4829" spans="1:18" s="8" customFormat="1" ht="16.5" hidden="1" customHeight="1" x14ac:dyDescent="0.35">
      <c r="A4829" s="122" t="str">
        <f>'SOW Units'!B373</f>
        <v>18-41.</v>
      </c>
      <c r="B4829" s="542" t="str">
        <f>IF('SOW Units'!C373="","",'SOW Units'!C373)</f>
        <v>Thermox/Catox Off Gas Treatment - Add On - Small - Short Term ≤ 6 mos.</v>
      </c>
      <c r="C4829" s="543"/>
      <c r="D4829" s="57" t="str">
        <f>IF('SOW Units'!E373="","",'SOW Units'!E373)</f>
        <v>Per Month</v>
      </c>
      <c r="E4829" s="82">
        <f>'SOW Units'!R373</f>
        <v>0</v>
      </c>
      <c r="F4829" s="34">
        <f>'SOW Units'!G373</f>
        <v>2730</v>
      </c>
      <c r="G4829" s="244">
        <f t="shared" si="1106"/>
        <v>0</v>
      </c>
      <c r="H4829" s="85">
        <v>0</v>
      </c>
      <c r="I4829" s="360">
        <f t="shared" si="1107"/>
        <v>0</v>
      </c>
      <c r="J4829" s="89">
        <v>0</v>
      </c>
      <c r="K4829" s="244">
        <f t="shared" si="1108"/>
        <v>0</v>
      </c>
      <c r="L4829" s="93">
        <f t="shared" si="1109"/>
        <v>0</v>
      </c>
      <c r="M4829" s="375">
        <f t="shared" si="1110"/>
        <v>0</v>
      </c>
      <c r="N4829" s="225" t="b">
        <f t="shared" si="1111"/>
        <v>0</v>
      </c>
      <c r="O4829" s="36"/>
      <c r="P4829" s="36"/>
      <c r="Q4829" s="36"/>
      <c r="R4829" s="36"/>
    </row>
    <row r="4830" spans="1:18" s="8" customFormat="1" ht="16.5" hidden="1" customHeight="1" x14ac:dyDescent="0.35">
      <c r="A4830" s="122" t="str">
        <f>'SOW Units'!B374</f>
        <v>18-42.</v>
      </c>
      <c r="B4830" s="542" t="str">
        <f>IF('SOW Units'!C374="","",'SOW Units'!C374)</f>
        <v>Thermox/Catox Off Gas Treatment - Add On - Medium - Short Term ≤ 6 mos.</v>
      </c>
      <c r="C4830" s="543"/>
      <c r="D4830" s="57" t="str">
        <f>IF('SOW Units'!E374="","",'SOW Units'!E374)</f>
        <v>Per Month</v>
      </c>
      <c r="E4830" s="82">
        <f>'SOW Units'!R374</f>
        <v>0</v>
      </c>
      <c r="F4830" s="34">
        <f>'SOW Units'!G374</f>
        <v>2940</v>
      </c>
      <c r="G4830" s="244">
        <f t="shared" si="1106"/>
        <v>0</v>
      </c>
      <c r="H4830" s="85">
        <v>0</v>
      </c>
      <c r="I4830" s="360">
        <f t="shared" si="1107"/>
        <v>0</v>
      </c>
      <c r="J4830" s="89">
        <v>0</v>
      </c>
      <c r="K4830" s="244">
        <f t="shared" si="1108"/>
        <v>0</v>
      </c>
      <c r="L4830" s="93">
        <f t="shared" si="1109"/>
        <v>0</v>
      </c>
      <c r="M4830" s="375">
        <f t="shared" si="1110"/>
        <v>0</v>
      </c>
      <c r="N4830" s="225" t="b">
        <f t="shared" si="1111"/>
        <v>0</v>
      </c>
      <c r="O4830" s="36"/>
      <c r="P4830" s="36"/>
      <c r="Q4830" s="36"/>
      <c r="R4830" s="36"/>
    </row>
    <row r="4831" spans="1:18" s="8" customFormat="1" ht="16.5" hidden="1" customHeight="1" x14ac:dyDescent="0.35">
      <c r="A4831" s="122" t="str">
        <f>'SOW Units'!B375</f>
        <v>18-43.</v>
      </c>
      <c r="B4831" s="542" t="str">
        <f>IF('SOW Units'!C375="","",'SOW Units'!C375)</f>
        <v>Thermox/Catox Off Gas Treatment - Add On - Large - Short Term ≤ 6 mos.</v>
      </c>
      <c r="C4831" s="543"/>
      <c r="D4831" s="57" t="str">
        <f>IF('SOW Units'!E375="","",'SOW Units'!E375)</f>
        <v>Per Month</v>
      </c>
      <c r="E4831" s="82">
        <f>'SOW Units'!R375</f>
        <v>0</v>
      </c>
      <c r="F4831" s="34">
        <f>'SOW Units'!G375</f>
        <v>4200</v>
      </c>
      <c r="G4831" s="244">
        <f t="shared" si="1106"/>
        <v>0</v>
      </c>
      <c r="H4831" s="85">
        <v>0</v>
      </c>
      <c r="I4831" s="360">
        <f t="shared" si="1107"/>
        <v>0</v>
      </c>
      <c r="J4831" s="89">
        <v>0</v>
      </c>
      <c r="K4831" s="244">
        <f t="shared" si="1108"/>
        <v>0</v>
      </c>
      <c r="L4831" s="93">
        <f t="shared" si="1109"/>
        <v>0</v>
      </c>
      <c r="M4831" s="375">
        <f t="shared" si="1110"/>
        <v>0</v>
      </c>
      <c r="N4831" s="225" t="b">
        <f t="shared" si="1111"/>
        <v>0</v>
      </c>
      <c r="O4831" s="36"/>
      <c r="P4831" s="36"/>
      <c r="Q4831" s="36"/>
      <c r="R4831" s="36"/>
    </row>
    <row r="4832" spans="1:18" s="8" customFormat="1" ht="16.5" hidden="1" customHeight="1" x14ac:dyDescent="0.35">
      <c r="A4832" s="122" t="str">
        <f>'SOW Units'!B376</f>
        <v>18-44.</v>
      </c>
      <c r="B4832" s="542" t="str">
        <f>IF('SOW Units'!C376="","",'SOW Units'!C376)</f>
        <v xml:space="preserve">Thermox/Catox Off Gas Treatment - Add On - Small - Long Term &gt; 6 mos. </v>
      </c>
      <c r="C4832" s="543"/>
      <c r="D4832" s="57" t="str">
        <f>IF('SOW Units'!E376="","",'SOW Units'!E376)</f>
        <v>Per Month</v>
      </c>
      <c r="E4832" s="82">
        <f>'SOW Units'!R376</f>
        <v>0</v>
      </c>
      <c r="F4832" s="34">
        <f>'SOW Units'!G376</f>
        <v>3150</v>
      </c>
      <c r="G4832" s="244">
        <f t="shared" si="1106"/>
        <v>0</v>
      </c>
      <c r="H4832" s="85">
        <v>0</v>
      </c>
      <c r="I4832" s="360">
        <f t="shared" si="1107"/>
        <v>0</v>
      </c>
      <c r="J4832" s="89">
        <v>0</v>
      </c>
      <c r="K4832" s="244">
        <f t="shared" si="1108"/>
        <v>0</v>
      </c>
      <c r="L4832" s="93">
        <f t="shared" si="1109"/>
        <v>0</v>
      </c>
      <c r="M4832" s="375">
        <f t="shared" si="1110"/>
        <v>0</v>
      </c>
      <c r="N4832" s="225" t="b">
        <f t="shared" si="1111"/>
        <v>0</v>
      </c>
      <c r="O4832" s="36"/>
      <c r="P4832" s="36"/>
      <c r="Q4832" s="36"/>
      <c r="R4832" s="36"/>
    </row>
    <row r="4833" spans="1:18" s="8" customFormat="1" ht="16.5" hidden="1" customHeight="1" x14ac:dyDescent="0.35">
      <c r="A4833" s="122" t="str">
        <f>'SOW Units'!B377</f>
        <v>18-45.</v>
      </c>
      <c r="B4833" s="542" t="str">
        <f>IF('SOW Units'!C377="","",'SOW Units'!C377)</f>
        <v xml:space="preserve">Thermox/Catox Off Gas Treatment - Add On - Medium - Long Term &gt; 6 mos. </v>
      </c>
      <c r="C4833" s="543"/>
      <c r="D4833" s="57" t="str">
        <f>IF('SOW Units'!E377="","",'SOW Units'!E377)</f>
        <v>Per Month</v>
      </c>
      <c r="E4833" s="82">
        <f>'SOW Units'!R377</f>
        <v>0</v>
      </c>
      <c r="F4833" s="34">
        <f>'SOW Units'!G377</f>
        <v>4200</v>
      </c>
      <c r="G4833" s="244">
        <f t="shared" si="1106"/>
        <v>0</v>
      </c>
      <c r="H4833" s="85">
        <v>0</v>
      </c>
      <c r="I4833" s="360">
        <f t="shared" si="1107"/>
        <v>0</v>
      </c>
      <c r="J4833" s="89">
        <v>0</v>
      </c>
      <c r="K4833" s="244">
        <f t="shared" si="1108"/>
        <v>0</v>
      </c>
      <c r="L4833" s="93">
        <f t="shared" si="1109"/>
        <v>0</v>
      </c>
      <c r="M4833" s="375">
        <f t="shared" si="1110"/>
        <v>0</v>
      </c>
      <c r="N4833" s="225" t="b">
        <f t="shared" si="1111"/>
        <v>0</v>
      </c>
      <c r="O4833" s="36"/>
      <c r="P4833" s="36"/>
      <c r="Q4833" s="36"/>
      <c r="R4833" s="36"/>
    </row>
    <row r="4834" spans="1:18" s="8" customFormat="1" ht="16.5" hidden="1" customHeight="1" x14ac:dyDescent="0.35">
      <c r="A4834" s="122" t="str">
        <f>'SOW Units'!B378</f>
        <v>18-46.</v>
      </c>
      <c r="B4834" s="542" t="str">
        <f>IF('SOW Units'!C378="","",'SOW Units'!C378)</f>
        <v xml:space="preserve">Thermox/Catox Off Gas Treatment - Add On - Large - Long Term &gt; 6 mos. </v>
      </c>
      <c r="C4834" s="543"/>
      <c r="D4834" s="57" t="str">
        <f>IF('SOW Units'!E378="","",'SOW Units'!E378)</f>
        <v>Per Month</v>
      </c>
      <c r="E4834" s="82">
        <f>'SOW Units'!R378</f>
        <v>0</v>
      </c>
      <c r="F4834" s="34">
        <f>'SOW Units'!G378</f>
        <v>4830</v>
      </c>
      <c r="G4834" s="244">
        <f t="shared" si="1106"/>
        <v>0</v>
      </c>
      <c r="H4834" s="85">
        <v>0</v>
      </c>
      <c r="I4834" s="360">
        <f t="shared" si="1107"/>
        <v>0</v>
      </c>
      <c r="J4834" s="89">
        <v>0</v>
      </c>
      <c r="K4834" s="244">
        <f t="shared" si="1108"/>
        <v>0</v>
      </c>
      <c r="L4834" s="93">
        <f t="shared" si="1109"/>
        <v>0</v>
      </c>
      <c r="M4834" s="375">
        <f t="shared" si="1110"/>
        <v>0</v>
      </c>
      <c r="N4834" s="225" t="b">
        <f t="shared" si="1111"/>
        <v>0</v>
      </c>
      <c r="O4834" s="36"/>
      <c r="P4834" s="36"/>
      <c r="Q4834" s="36"/>
      <c r="R4834" s="36"/>
    </row>
    <row r="4835" spans="1:18" s="8" customFormat="1" ht="16.5" hidden="1" customHeight="1" x14ac:dyDescent="0.35">
      <c r="A4835" s="122" t="str">
        <f>'SOW Units'!B379</f>
        <v>18-47.</v>
      </c>
      <c r="B4835" s="542" t="str">
        <f>IF('SOW Units'!C379="","",'SOW Units'!C379)</f>
        <v>Soil Vapor Extraction (SVE) System - Small - Short Term ≤ 6 Months</v>
      </c>
      <c r="C4835" s="543"/>
      <c r="D4835" s="57" t="str">
        <f>IF('SOW Units'!E379="","",'SOW Units'!E379)</f>
        <v>Per Month</v>
      </c>
      <c r="E4835" s="82">
        <f>'SOW Units'!R379</f>
        <v>0</v>
      </c>
      <c r="F4835" s="34">
        <f>'SOW Units'!G379</f>
        <v>3056.13</v>
      </c>
      <c r="G4835" s="244">
        <f t="shared" si="1106"/>
        <v>0</v>
      </c>
      <c r="H4835" s="85">
        <v>0</v>
      </c>
      <c r="I4835" s="360">
        <f t="shared" si="1107"/>
        <v>0</v>
      </c>
      <c r="J4835" s="89">
        <v>0</v>
      </c>
      <c r="K4835" s="244">
        <f t="shared" si="1108"/>
        <v>0</v>
      </c>
      <c r="L4835" s="93">
        <f t="shared" si="1109"/>
        <v>0</v>
      </c>
      <c r="M4835" s="375">
        <f t="shared" si="1110"/>
        <v>0</v>
      </c>
      <c r="N4835" s="225" t="b">
        <f t="shared" si="1111"/>
        <v>0</v>
      </c>
      <c r="O4835" s="36"/>
      <c r="P4835" s="36"/>
      <c r="Q4835" s="36"/>
      <c r="R4835" s="36"/>
    </row>
    <row r="4836" spans="1:18" s="8" customFormat="1" ht="16.5" hidden="1" customHeight="1" x14ac:dyDescent="0.35">
      <c r="A4836" s="122" t="str">
        <f>'SOW Units'!B380</f>
        <v>18.48.</v>
      </c>
      <c r="B4836" s="542" t="str">
        <f>IF('SOW Units'!C380="","",'SOW Units'!C380)</f>
        <v>Soil Vapor Extraction (SVE) System - Small - Long Term &gt; 6 Months</v>
      </c>
      <c r="C4836" s="543"/>
      <c r="D4836" s="57" t="str">
        <f>IF('SOW Units'!E380="","",'SOW Units'!E380)</f>
        <v>Per Month</v>
      </c>
      <c r="E4836" s="82">
        <f>'SOW Units'!R380</f>
        <v>0</v>
      </c>
      <c r="F4836" s="34">
        <f>'SOW Units'!G380</f>
        <v>2928.78</v>
      </c>
      <c r="G4836" s="244">
        <f t="shared" si="1106"/>
        <v>0</v>
      </c>
      <c r="H4836" s="85">
        <v>0</v>
      </c>
      <c r="I4836" s="360">
        <f t="shared" si="1107"/>
        <v>0</v>
      </c>
      <c r="J4836" s="89">
        <v>0</v>
      </c>
      <c r="K4836" s="244">
        <f t="shared" si="1108"/>
        <v>0</v>
      </c>
      <c r="L4836" s="93">
        <f t="shared" si="1109"/>
        <v>0</v>
      </c>
      <c r="M4836" s="375">
        <f t="shared" si="1110"/>
        <v>0</v>
      </c>
      <c r="N4836" s="225" t="b">
        <f t="shared" si="1111"/>
        <v>0</v>
      </c>
      <c r="O4836" s="36"/>
      <c r="P4836" s="36"/>
      <c r="Q4836" s="36"/>
      <c r="R4836" s="36"/>
    </row>
    <row r="4837" spans="1:18" s="8" customFormat="1" ht="16.5" hidden="1" customHeight="1" x14ac:dyDescent="0.35">
      <c r="A4837" s="122" t="str">
        <f>'SOW Units'!B381</f>
        <v>18-49.</v>
      </c>
      <c r="B4837" s="542" t="str">
        <f>IF('SOW Units'!C381="","",'SOW Units'!C381)</f>
        <v>Soil Vapor Extraction (SVE) System - Medium - Short Term ≤ 6 Months</v>
      </c>
      <c r="C4837" s="543"/>
      <c r="D4837" s="57" t="str">
        <f>IF('SOW Units'!E381="","",'SOW Units'!E381)</f>
        <v>Per Month</v>
      </c>
      <c r="E4837" s="82">
        <f>'SOW Units'!R381</f>
        <v>0</v>
      </c>
      <c r="F4837" s="34">
        <f>'SOW Units'!G381</f>
        <v>3565.48</v>
      </c>
      <c r="G4837" s="244">
        <f t="shared" si="1106"/>
        <v>0</v>
      </c>
      <c r="H4837" s="85">
        <v>0</v>
      </c>
      <c r="I4837" s="360">
        <f t="shared" si="1107"/>
        <v>0</v>
      </c>
      <c r="J4837" s="89">
        <v>0</v>
      </c>
      <c r="K4837" s="244">
        <f t="shared" si="1108"/>
        <v>0</v>
      </c>
      <c r="L4837" s="93">
        <f t="shared" si="1109"/>
        <v>0</v>
      </c>
      <c r="M4837" s="375">
        <f t="shared" si="1110"/>
        <v>0</v>
      </c>
      <c r="N4837" s="225" t="b">
        <f t="shared" si="1111"/>
        <v>0</v>
      </c>
      <c r="O4837" s="36"/>
      <c r="P4837" s="36"/>
      <c r="Q4837" s="36"/>
      <c r="R4837" s="36"/>
    </row>
    <row r="4838" spans="1:18" s="8" customFormat="1" ht="16.5" hidden="1" customHeight="1" x14ac:dyDescent="0.35">
      <c r="A4838" s="122" t="str">
        <f>'SOW Units'!B382</f>
        <v>18-50.</v>
      </c>
      <c r="B4838" s="542" t="str">
        <f>IF('SOW Units'!C382="","",'SOW Units'!C382)</f>
        <v>Soil Vapor Extraction (SVE) System - Medium - Long Term &gt; 6 Months</v>
      </c>
      <c r="C4838" s="543"/>
      <c r="D4838" s="57" t="str">
        <f>IF('SOW Units'!E382="","",'SOW Units'!E382)</f>
        <v>Per Month</v>
      </c>
      <c r="E4838" s="82">
        <f>'SOW Units'!R382</f>
        <v>0</v>
      </c>
      <c r="F4838" s="34">
        <f>'SOW Units'!G382</f>
        <v>3438.14</v>
      </c>
      <c r="G4838" s="244">
        <f t="shared" si="1106"/>
        <v>0</v>
      </c>
      <c r="H4838" s="85">
        <v>0</v>
      </c>
      <c r="I4838" s="360">
        <f t="shared" si="1107"/>
        <v>0</v>
      </c>
      <c r="J4838" s="89">
        <v>0</v>
      </c>
      <c r="K4838" s="244">
        <f t="shared" si="1108"/>
        <v>0</v>
      </c>
      <c r="L4838" s="93">
        <f t="shared" si="1109"/>
        <v>0</v>
      </c>
      <c r="M4838" s="375">
        <f t="shared" si="1110"/>
        <v>0</v>
      </c>
      <c r="N4838" s="225" t="b">
        <f t="shared" si="1111"/>
        <v>0</v>
      </c>
      <c r="O4838" s="36"/>
      <c r="P4838" s="36"/>
      <c r="Q4838" s="36"/>
      <c r="R4838" s="36"/>
    </row>
    <row r="4839" spans="1:18" s="8" customFormat="1" ht="16.5" hidden="1" customHeight="1" x14ac:dyDescent="0.35">
      <c r="A4839" s="122" t="str">
        <f>'SOW Units'!B383</f>
        <v>18-51.</v>
      </c>
      <c r="B4839" s="542" t="str">
        <f>IF('SOW Units'!C383="","",'SOW Units'!C383)</f>
        <v>Soil Vapor Extraction (SVE) System - Large - Short Term ≤ 6 Months</v>
      </c>
      <c r="C4839" s="543"/>
      <c r="D4839" s="57" t="str">
        <f>IF('SOW Units'!E383="","",'SOW Units'!E383)</f>
        <v>Per Month</v>
      </c>
      <c r="E4839" s="82">
        <f>'SOW Units'!R383</f>
        <v>0</v>
      </c>
      <c r="F4839" s="34">
        <f>'SOW Units'!G383</f>
        <v>7137.9</v>
      </c>
      <c r="G4839" s="244">
        <f t="shared" si="1106"/>
        <v>0</v>
      </c>
      <c r="H4839" s="85">
        <v>0</v>
      </c>
      <c r="I4839" s="360">
        <f t="shared" si="1107"/>
        <v>0</v>
      </c>
      <c r="J4839" s="89">
        <v>0</v>
      </c>
      <c r="K4839" s="244">
        <f t="shared" si="1108"/>
        <v>0</v>
      </c>
      <c r="L4839" s="93">
        <f t="shared" si="1109"/>
        <v>0</v>
      </c>
      <c r="M4839" s="375">
        <f t="shared" si="1110"/>
        <v>0</v>
      </c>
      <c r="N4839" s="225" t="b">
        <f t="shared" si="1111"/>
        <v>0</v>
      </c>
      <c r="O4839" s="36"/>
      <c r="P4839" s="36"/>
      <c r="Q4839" s="36"/>
      <c r="R4839" s="36"/>
    </row>
    <row r="4840" spans="1:18" s="8" customFormat="1" ht="16.5" hidden="1" customHeight="1" x14ac:dyDescent="0.35">
      <c r="A4840" s="122" t="str">
        <f>'SOW Units'!B384</f>
        <v>18-52.</v>
      </c>
      <c r="B4840" s="542" t="str">
        <f>IF('SOW Units'!C384="","",'SOW Units'!C384)</f>
        <v>Soil Vapor Extraction (SVE) System - Large - Long Term &gt; 6 Months</v>
      </c>
      <c r="C4840" s="543"/>
      <c r="D4840" s="57" t="str">
        <f>IF('SOW Units'!E384="","",'SOW Units'!E384)</f>
        <v>Per Month</v>
      </c>
      <c r="E4840" s="82">
        <f>'SOW Units'!R384</f>
        <v>0</v>
      </c>
      <c r="F4840" s="34">
        <f>'SOW Units'!G384</f>
        <v>6600</v>
      </c>
      <c r="G4840" s="244">
        <f t="shared" si="1106"/>
        <v>0</v>
      </c>
      <c r="H4840" s="85">
        <v>0</v>
      </c>
      <c r="I4840" s="360">
        <f t="shared" si="1107"/>
        <v>0</v>
      </c>
      <c r="J4840" s="89">
        <v>0</v>
      </c>
      <c r="K4840" s="244">
        <f t="shared" si="1108"/>
        <v>0</v>
      </c>
      <c r="L4840" s="93">
        <f t="shared" si="1109"/>
        <v>0</v>
      </c>
      <c r="M4840" s="375">
        <f t="shared" si="1110"/>
        <v>0</v>
      </c>
      <c r="N4840" s="225" t="b">
        <f t="shared" si="1111"/>
        <v>0</v>
      </c>
      <c r="O4840" s="36"/>
      <c r="P4840" s="36"/>
      <c r="Q4840" s="36"/>
      <c r="R4840" s="36"/>
    </row>
    <row r="4841" spans="1:18" s="8" customFormat="1" ht="16.5" hidden="1" customHeight="1" x14ac:dyDescent="0.35">
      <c r="A4841" s="122" t="str">
        <f>'SOW Units'!B385</f>
        <v>18-53.</v>
      </c>
      <c r="B4841" s="542" t="str">
        <f>IF('SOW Units'!C385="","",'SOW Units'!C385)</f>
        <v>Air Sparge/Multphase Extraction (AS/MPE) System - Small - Short Term ≤ 6 Months</v>
      </c>
      <c r="C4841" s="543"/>
      <c r="D4841" s="57" t="str">
        <f>IF('SOW Units'!E385="","",'SOW Units'!E385)</f>
        <v>Per Month</v>
      </c>
      <c r="E4841" s="82">
        <f>'SOW Units'!R385</f>
        <v>0</v>
      </c>
      <c r="F4841" s="34">
        <f>'SOW Units'!G385</f>
        <v>6006</v>
      </c>
      <c r="G4841" s="244">
        <f t="shared" si="1106"/>
        <v>0</v>
      </c>
      <c r="H4841" s="85">
        <v>0</v>
      </c>
      <c r="I4841" s="360">
        <f t="shared" si="1107"/>
        <v>0</v>
      </c>
      <c r="J4841" s="89">
        <v>0</v>
      </c>
      <c r="K4841" s="244">
        <f t="shared" si="1108"/>
        <v>0</v>
      </c>
      <c r="L4841" s="93">
        <f t="shared" si="1109"/>
        <v>0</v>
      </c>
      <c r="M4841" s="375">
        <f t="shared" si="1110"/>
        <v>0</v>
      </c>
      <c r="N4841" s="225" t="b">
        <f t="shared" si="1111"/>
        <v>0</v>
      </c>
      <c r="O4841" s="36"/>
      <c r="P4841" s="36"/>
      <c r="Q4841" s="36"/>
      <c r="R4841" s="36"/>
    </row>
    <row r="4842" spans="1:18" s="8" customFormat="1" ht="16.5" hidden="1" customHeight="1" x14ac:dyDescent="0.35">
      <c r="A4842" s="122" t="str">
        <f>'SOW Units'!B386</f>
        <v>18-54.</v>
      </c>
      <c r="B4842" s="542" t="str">
        <f>IF('SOW Units'!C386="","",'SOW Units'!C386)</f>
        <v>Air Sparge/Multphase Extraction (AS/MPE) System - Small - Long Term &gt; 6 Months</v>
      </c>
      <c r="C4842" s="543"/>
      <c r="D4842" s="57" t="str">
        <f>IF('SOW Units'!E386="","",'SOW Units'!E386)</f>
        <v>Per Month</v>
      </c>
      <c r="E4842" s="82">
        <f>'SOW Units'!R386</f>
        <v>0</v>
      </c>
      <c r="F4842" s="34">
        <f>'SOW Units'!G386</f>
        <v>5544</v>
      </c>
      <c r="G4842" s="244">
        <f t="shared" si="1106"/>
        <v>0</v>
      </c>
      <c r="H4842" s="85">
        <v>0</v>
      </c>
      <c r="I4842" s="360">
        <f t="shared" si="1107"/>
        <v>0</v>
      </c>
      <c r="J4842" s="89">
        <v>0</v>
      </c>
      <c r="K4842" s="244">
        <f t="shared" si="1108"/>
        <v>0</v>
      </c>
      <c r="L4842" s="93">
        <f t="shared" si="1109"/>
        <v>0</v>
      </c>
      <c r="M4842" s="375">
        <f t="shared" si="1110"/>
        <v>0</v>
      </c>
      <c r="N4842" s="225" t="b">
        <f t="shared" si="1111"/>
        <v>0</v>
      </c>
      <c r="O4842" s="36"/>
      <c r="P4842" s="36"/>
      <c r="Q4842" s="36"/>
      <c r="R4842" s="36"/>
    </row>
    <row r="4843" spans="1:18" s="8" customFormat="1" ht="16.5" hidden="1" customHeight="1" x14ac:dyDescent="0.35">
      <c r="A4843" s="122" t="str">
        <f>'SOW Units'!B387</f>
        <v>18-55.</v>
      </c>
      <c r="B4843" s="542" t="str">
        <f>IF('SOW Units'!C387="","",'SOW Units'!C387)</f>
        <v>Air Sparge/Multphase Extraction (AS/MPE) System - Medium - Short Term ≤ 6 Months</v>
      </c>
      <c r="C4843" s="543"/>
      <c r="D4843" s="57" t="str">
        <f>IF('SOW Units'!E387="","",'SOW Units'!E387)</f>
        <v>Per Month</v>
      </c>
      <c r="E4843" s="82">
        <f>'SOW Units'!R387</f>
        <v>0</v>
      </c>
      <c r="F4843" s="34">
        <f>'SOW Units'!G387</f>
        <v>7161</v>
      </c>
      <c r="G4843" s="244">
        <f t="shared" si="1106"/>
        <v>0</v>
      </c>
      <c r="H4843" s="85">
        <v>0</v>
      </c>
      <c r="I4843" s="360">
        <f t="shared" si="1107"/>
        <v>0</v>
      </c>
      <c r="J4843" s="89">
        <v>0</v>
      </c>
      <c r="K4843" s="244">
        <f t="shared" si="1108"/>
        <v>0</v>
      </c>
      <c r="L4843" s="93">
        <f t="shared" si="1109"/>
        <v>0</v>
      </c>
      <c r="M4843" s="375">
        <f t="shared" si="1110"/>
        <v>0</v>
      </c>
      <c r="N4843" s="225" t="b">
        <f t="shared" si="1111"/>
        <v>0</v>
      </c>
      <c r="O4843" s="36"/>
      <c r="P4843" s="36"/>
      <c r="Q4843" s="36"/>
      <c r="R4843" s="36"/>
    </row>
    <row r="4844" spans="1:18" s="8" customFormat="1" ht="16.5" hidden="1" customHeight="1" x14ac:dyDescent="0.35">
      <c r="A4844" s="122" t="str">
        <f>'SOW Units'!B388</f>
        <v>18-56.</v>
      </c>
      <c r="B4844" s="542" t="str">
        <f>IF('SOW Units'!C388="","",'SOW Units'!C388)</f>
        <v>Air Sparge/Multphase Extraction (AS/MPE) System - Medium - Long Term &gt; 6 Months</v>
      </c>
      <c r="C4844" s="543"/>
      <c r="D4844" s="57" t="str">
        <f>IF('SOW Units'!E388="","",'SOW Units'!E388)</f>
        <v>Per Month</v>
      </c>
      <c r="E4844" s="82">
        <f>'SOW Units'!R388</f>
        <v>0</v>
      </c>
      <c r="F4844" s="34">
        <f>'SOW Units'!G388</f>
        <v>6814.5</v>
      </c>
      <c r="G4844" s="244">
        <f t="shared" si="1106"/>
        <v>0</v>
      </c>
      <c r="H4844" s="85">
        <v>0</v>
      </c>
      <c r="I4844" s="360">
        <f t="shared" si="1107"/>
        <v>0</v>
      </c>
      <c r="J4844" s="89">
        <v>0</v>
      </c>
      <c r="K4844" s="244">
        <f t="shared" si="1108"/>
        <v>0</v>
      </c>
      <c r="L4844" s="93">
        <f t="shared" si="1109"/>
        <v>0</v>
      </c>
      <c r="M4844" s="375">
        <f t="shared" si="1110"/>
        <v>0</v>
      </c>
      <c r="N4844" s="225" t="b">
        <f t="shared" si="1111"/>
        <v>0</v>
      </c>
      <c r="O4844" s="36"/>
      <c r="P4844" s="36"/>
      <c r="Q4844" s="36"/>
      <c r="R4844" s="36"/>
    </row>
    <row r="4845" spans="1:18" s="8" customFormat="1" ht="16.5" hidden="1" customHeight="1" x14ac:dyDescent="0.35">
      <c r="A4845" s="122" t="str">
        <f>'SOW Units'!B389</f>
        <v>18-57.</v>
      </c>
      <c r="B4845" s="542" t="str">
        <f>IF('SOW Units'!C389="","",'SOW Units'!C389)</f>
        <v>Air Sparge/Multphase Extraction (AS/MPE) System - Large - Short Term ≤ 6 Months</v>
      </c>
      <c r="C4845" s="543"/>
      <c r="D4845" s="57" t="str">
        <f>IF('SOW Units'!E389="","",'SOW Units'!E389)</f>
        <v>Per Month</v>
      </c>
      <c r="E4845" s="82">
        <f>'SOW Units'!R389</f>
        <v>0</v>
      </c>
      <c r="F4845" s="34">
        <f>'SOW Units'!G389</f>
        <v>9586.5</v>
      </c>
      <c r="G4845" s="244">
        <f t="shared" si="1106"/>
        <v>0</v>
      </c>
      <c r="H4845" s="85">
        <v>0</v>
      </c>
      <c r="I4845" s="360">
        <f t="shared" si="1107"/>
        <v>0</v>
      </c>
      <c r="J4845" s="89">
        <v>0</v>
      </c>
      <c r="K4845" s="244">
        <f t="shared" si="1108"/>
        <v>0</v>
      </c>
      <c r="L4845" s="93">
        <f t="shared" si="1109"/>
        <v>0</v>
      </c>
      <c r="M4845" s="375">
        <f t="shared" si="1110"/>
        <v>0</v>
      </c>
      <c r="N4845" s="225" t="b">
        <f t="shared" si="1111"/>
        <v>0</v>
      </c>
      <c r="O4845" s="36"/>
      <c r="P4845" s="36"/>
      <c r="Q4845" s="36"/>
      <c r="R4845" s="36"/>
    </row>
    <row r="4846" spans="1:18" s="8" customFormat="1" ht="16.5" hidden="1" customHeight="1" x14ac:dyDescent="0.35">
      <c r="A4846" s="122" t="str">
        <f>'SOW Units'!B390</f>
        <v>18-58.</v>
      </c>
      <c r="B4846" s="542" t="str">
        <f>IF('SOW Units'!C390="","",'SOW Units'!C390)</f>
        <v>Air Sparge/Multphase Extraction (AS/MPE) System - Large - Long Term &gt; 6 Months</v>
      </c>
      <c r="C4846" s="543"/>
      <c r="D4846" s="57" t="str">
        <f>IF('SOW Units'!E390="","",'SOW Units'!E390)</f>
        <v>Per Month</v>
      </c>
      <c r="E4846" s="82">
        <f>'SOW Units'!R390</f>
        <v>0</v>
      </c>
      <c r="F4846" s="34">
        <f>'SOW Units'!G390</f>
        <v>9009</v>
      </c>
      <c r="G4846" s="244">
        <f t="shared" si="1106"/>
        <v>0</v>
      </c>
      <c r="H4846" s="85">
        <v>0</v>
      </c>
      <c r="I4846" s="360">
        <f t="shared" si="1107"/>
        <v>0</v>
      </c>
      <c r="J4846" s="89">
        <v>0</v>
      </c>
      <c r="K4846" s="244">
        <f t="shared" si="1108"/>
        <v>0</v>
      </c>
      <c r="L4846" s="93">
        <f t="shared" si="1109"/>
        <v>0</v>
      </c>
      <c r="M4846" s="375">
        <f t="shared" si="1110"/>
        <v>0</v>
      </c>
      <c r="N4846" s="225" t="b">
        <f t="shared" si="1111"/>
        <v>0</v>
      </c>
      <c r="O4846" s="36"/>
      <c r="P4846" s="36"/>
      <c r="Q4846" s="36"/>
      <c r="R4846" s="36"/>
    </row>
    <row r="4847" spans="1:18" s="8" customFormat="1" ht="17.25" hidden="1" customHeight="1" x14ac:dyDescent="0.35">
      <c r="A4847" s="253" t="str">
        <f>'SOW Units'!B391</f>
        <v>19.</v>
      </c>
      <c r="B4847" s="560" t="str">
        <f>IF('SOW Units'!C391="","",'SOW Units'!C391)</f>
        <v>REPORTS (Excluding Professional Engineering and Professional Geology Services)</v>
      </c>
      <c r="C4847" s="561"/>
      <c r="D4847" s="206" t="str">
        <f>IF('SOW Units'!E391="","",'SOW Units'!E391)</f>
        <v/>
      </c>
      <c r="E4847" s="207"/>
      <c r="F4847" s="194"/>
      <c r="G4847" s="243"/>
      <c r="H4847" s="208"/>
      <c r="I4847" s="359"/>
      <c r="J4847" s="196"/>
      <c r="K4847" s="243"/>
      <c r="L4847" s="209"/>
      <c r="M4847" s="374"/>
      <c r="N4847" s="225" t="b">
        <f t="shared" si="1111"/>
        <v>0</v>
      </c>
      <c r="O4847" s="36"/>
      <c r="P4847" s="36"/>
      <c r="Q4847" s="36"/>
      <c r="R4847" s="36"/>
    </row>
    <row r="4848" spans="1:18" s="8" customFormat="1" ht="16.5" hidden="1" customHeight="1" x14ac:dyDescent="0.35">
      <c r="A4848" s="122" t="str">
        <f>'SOW Units'!B392</f>
        <v>19-1.</v>
      </c>
      <c r="B4848" s="542" t="str">
        <f>IF('SOW Units'!C392="","",'SOW Units'!C392)</f>
        <v>Soil Source Removal Report</v>
      </c>
      <c r="C4848" s="543"/>
      <c r="D4848" s="57" t="str">
        <f>IF('SOW Units'!E392="","",'SOW Units'!E392)</f>
        <v>Per Report</v>
      </c>
      <c r="E4848" s="82">
        <f>'SOW Units'!R392</f>
        <v>0</v>
      </c>
      <c r="F4848" s="34">
        <f>'SOW Units'!G392</f>
        <v>1874.25</v>
      </c>
      <c r="G4848" s="244">
        <f t="shared" ref="G4848:G4873" si="1112">$F4848*E4848</f>
        <v>0</v>
      </c>
      <c r="H4848" s="85">
        <v>0</v>
      </c>
      <c r="I4848" s="360">
        <f t="shared" ref="I4848:I4873" si="1113">H4848*F4848</f>
        <v>0</v>
      </c>
      <c r="J4848" s="89">
        <v>0</v>
      </c>
      <c r="K4848" s="244">
        <f t="shared" si="1108"/>
        <v>0</v>
      </c>
      <c r="L4848" s="93">
        <f t="shared" ref="L4848:L4873" si="1114">E4848-H4848-J4848</f>
        <v>0</v>
      </c>
      <c r="M4848" s="375">
        <f t="shared" ref="M4848:M4873" si="1115">G4848-I4848-K4848</f>
        <v>0</v>
      </c>
      <c r="N4848" s="225" t="b">
        <f t="shared" si="1111"/>
        <v>0</v>
      </c>
      <c r="O4848" s="36"/>
      <c r="P4848" s="36"/>
      <c r="Q4848" s="36"/>
      <c r="R4848" s="36"/>
    </row>
    <row r="4849" spans="1:18" s="8" customFormat="1" ht="16.5" hidden="1" customHeight="1" x14ac:dyDescent="0.35">
      <c r="A4849" s="122" t="str">
        <f>'SOW Units'!B393</f>
        <v>19-3.</v>
      </c>
      <c r="B4849" s="542" t="str">
        <f>IF('SOW Units'!C393="","",'SOW Units'!C393)</f>
        <v>General Site Assessment Report</v>
      </c>
      <c r="C4849" s="543"/>
      <c r="D4849" s="57" t="str">
        <f>IF('SOW Units'!E393="","",'SOW Units'!E393)</f>
        <v>Per Report</v>
      </c>
      <c r="E4849" s="82">
        <f>'SOW Units'!R393</f>
        <v>0</v>
      </c>
      <c r="F4849" s="34">
        <f>'SOW Units'!G393</f>
        <v>3528</v>
      </c>
      <c r="G4849" s="244">
        <f t="shared" si="1112"/>
        <v>0</v>
      </c>
      <c r="H4849" s="85">
        <v>0</v>
      </c>
      <c r="I4849" s="360">
        <f t="shared" si="1113"/>
        <v>0</v>
      </c>
      <c r="J4849" s="89">
        <v>0</v>
      </c>
      <c r="K4849" s="244">
        <f t="shared" si="1108"/>
        <v>0</v>
      </c>
      <c r="L4849" s="93">
        <f t="shared" si="1114"/>
        <v>0</v>
      </c>
      <c r="M4849" s="375">
        <f t="shared" si="1115"/>
        <v>0</v>
      </c>
      <c r="N4849" s="225" t="b">
        <f t="shared" si="1111"/>
        <v>0</v>
      </c>
      <c r="O4849" s="36"/>
      <c r="P4849" s="36"/>
      <c r="Q4849" s="36"/>
      <c r="R4849" s="36"/>
    </row>
    <row r="4850" spans="1:18" s="8" customFormat="1" ht="16.5" hidden="1" customHeight="1" x14ac:dyDescent="0.35">
      <c r="A4850" s="122" t="str">
        <f>'SOW Units'!B394</f>
        <v>19-4.</v>
      </c>
      <c r="B4850" s="542" t="str">
        <f>IF('SOW Units'!C394="","",'SOW Units'!C394)</f>
        <v>Supplemental Site Assessment Report</v>
      </c>
      <c r="C4850" s="543"/>
      <c r="D4850" s="57" t="str">
        <f>IF('SOW Units'!E394="","",'SOW Units'!E394)</f>
        <v>Per Report</v>
      </c>
      <c r="E4850" s="82">
        <f>'SOW Units'!R394</f>
        <v>0</v>
      </c>
      <c r="F4850" s="34">
        <f>'SOW Units'!G394</f>
        <v>1458.6</v>
      </c>
      <c r="G4850" s="244">
        <f t="shared" si="1112"/>
        <v>0</v>
      </c>
      <c r="H4850" s="85">
        <v>0</v>
      </c>
      <c r="I4850" s="360">
        <f t="shared" si="1113"/>
        <v>0</v>
      </c>
      <c r="J4850" s="89">
        <v>0</v>
      </c>
      <c r="K4850" s="244">
        <f t="shared" si="1108"/>
        <v>0</v>
      </c>
      <c r="L4850" s="93">
        <f t="shared" si="1114"/>
        <v>0</v>
      </c>
      <c r="M4850" s="375">
        <f t="shared" si="1115"/>
        <v>0</v>
      </c>
      <c r="N4850" s="225" t="b">
        <f t="shared" si="1111"/>
        <v>0</v>
      </c>
      <c r="O4850" s="36"/>
      <c r="P4850" s="36"/>
      <c r="Q4850" s="36"/>
      <c r="R4850" s="36"/>
    </row>
    <row r="4851" spans="1:18" s="8" customFormat="1" ht="16.5" hidden="1" customHeight="1" x14ac:dyDescent="0.35">
      <c r="A4851" s="122" t="str">
        <f>'SOW Units'!B395</f>
        <v>19-5.</v>
      </c>
      <c r="B4851" s="542" t="str">
        <f>IF('SOW Units'!C395="","",'SOW Units'!C395)</f>
        <v>Receptor and Exposure Pathway Report</v>
      </c>
      <c r="C4851" s="543"/>
      <c r="D4851" s="57" t="str">
        <f>IF('SOW Units'!E395="","",'SOW Units'!E395)</f>
        <v>Per Report</v>
      </c>
      <c r="E4851" s="82">
        <f>'SOW Units'!R395</f>
        <v>0</v>
      </c>
      <c r="F4851" s="34">
        <f>'SOW Units'!G395</f>
        <v>972.4</v>
      </c>
      <c r="G4851" s="244">
        <f t="shared" si="1112"/>
        <v>0</v>
      </c>
      <c r="H4851" s="85">
        <v>0</v>
      </c>
      <c r="I4851" s="360">
        <f t="shared" si="1113"/>
        <v>0</v>
      </c>
      <c r="J4851" s="89">
        <v>0</v>
      </c>
      <c r="K4851" s="244">
        <f t="shared" si="1108"/>
        <v>0</v>
      </c>
      <c r="L4851" s="93">
        <f t="shared" si="1114"/>
        <v>0</v>
      </c>
      <c r="M4851" s="375">
        <f t="shared" si="1115"/>
        <v>0</v>
      </c>
      <c r="N4851" s="225" t="b">
        <f t="shared" si="1111"/>
        <v>0</v>
      </c>
      <c r="O4851" s="36"/>
      <c r="P4851" s="36"/>
      <c r="Q4851" s="36"/>
      <c r="R4851" s="36"/>
    </row>
    <row r="4852" spans="1:18" s="8" customFormat="1" ht="16.5" hidden="1" customHeight="1" x14ac:dyDescent="0.35">
      <c r="A4852" s="122" t="str">
        <f>'SOW Units'!B396</f>
        <v>19-6.</v>
      </c>
      <c r="B4852" s="542" t="str">
        <f>IF('SOW Units'!C396="","",'SOW Units'!C396)</f>
        <v>Level 2 Natural Attenuation Monitoring Plan</v>
      </c>
      <c r="C4852" s="543"/>
      <c r="D4852" s="57" t="str">
        <f>IF('SOW Units'!E396="","",'SOW Units'!E396)</f>
        <v>Per Plan</v>
      </c>
      <c r="E4852" s="82">
        <f>'SOW Units'!R396</f>
        <v>0</v>
      </c>
      <c r="F4852" s="34">
        <f>'SOW Units'!G396</f>
        <v>972.4</v>
      </c>
      <c r="G4852" s="244">
        <f t="shared" si="1112"/>
        <v>0</v>
      </c>
      <c r="H4852" s="85">
        <v>0</v>
      </c>
      <c r="I4852" s="360">
        <f t="shared" si="1113"/>
        <v>0</v>
      </c>
      <c r="J4852" s="89">
        <v>0</v>
      </c>
      <c r="K4852" s="244">
        <f t="shared" si="1108"/>
        <v>0</v>
      </c>
      <c r="L4852" s="93">
        <f t="shared" si="1114"/>
        <v>0</v>
      </c>
      <c r="M4852" s="375">
        <f t="shared" si="1115"/>
        <v>0</v>
      </c>
      <c r="N4852" s="225" t="b">
        <f t="shared" si="1111"/>
        <v>0</v>
      </c>
      <c r="O4852" s="36"/>
      <c r="P4852" s="36"/>
      <c r="Q4852" s="36"/>
      <c r="R4852" s="36"/>
    </row>
    <row r="4853" spans="1:18" s="8" customFormat="1" ht="16.5" hidden="1" customHeight="1" x14ac:dyDescent="0.35">
      <c r="A4853" s="122" t="str">
        <f>'SOW Units'!B397</f>
        <v>19-7.</v>
      </c>
      <c r="B4853" s="542" t="str">
        <f>IF('SOW Units'!C397="","",'SOW Units'!C397)</f>
        <v xml:space="preserve">Natural Attenuation or Post RA Monitoring Report, Quarterly or Non-Annual </v>
      </c>
      <c r="C4853" s="543"/>
      <c r="D4853" s="57" t="str">
        <f>IF('SOW Units'!E397="","",'SOW Units'!E397)</f>
        <v>Per Report</v>
      </c>
      <c r="E4853" s="82">
        <f>'SOW Units'!R397</f>
        <v>0</v>
      </c>
      <c r="F4853" s="34">
        <f>'SOW Units'!G397</f>
        <v>632.04999999999995</v>
      </c>
      <c r="G4853" s="244">
        <f t="shared" si="1112"/>
        <v>0</v>
      </c>
      <c r="H4853" s="85">
        <v>0</v>
      </c>
      <c r="I4853" s="360">
        <f t="shared" si="1113"/>
        <v>0</v>
      </c>
      <c r="J4853" s="89">
        <v>0</v>
      </c>
      <c r="K4853" s="244">
        <f t="shared" ref="K4853:K4916" si="1116">$F4853*J4853</f>
        <v>0</v>
      </c>
      <c r="L4853" s="93">
        <f t="shared" si="1114"/>
        <v>0</v>
      </c>
      <c r="M4853" s="375">
        <f t="shared" si="1115"/>
        <v>0</v>
      </c>
      <c r="N4853" s="225" t="b">
        <f t="shared" si="1111"/>
        <v>0</v>
      </c>
      <c r="O4853" s="36"/>
      <c r="P4853" s="36"/>
      <c r="Q4853" s="36"/>
      <c r="R4853" s="36"/>
    </row>
    <row r="4854" spans="1:18" s="8" customFormat="1" ht="16.5" hidden="1" customHeight="1" x14ac:dyDescent="0.35">
      <c r="A4854" s="122" t="str">
        <f>'SOW Units'!B398</f>
        <v>19-8.</v>
      </c>
      <c r="B4854" s="542" t="str">
        <f>IF('SOW Units'!C398="","",'SOW Units'!C398)</f>
        <v xml:space="preserve">Natural Attenuation or Post RA Monitoring Report, Annual </v>
      </c>
      <c r="C4854" s="543"/>
      <c r="D4854" s="57" t="str">
        <f>IF('SOW Units'!E398="","",'SOW Units'!E398)</f>
        <v>Per Report</v>
      </c>
      <c r="E4854" s="82">
        <f>'SOW Units'!R398</f>
        <v>0</v>
      </c>
      <c r="F4854" s="34">
        <f>'SOW Units'!G398</f>
        <v>1458.6</v>
      </c>
      <c r="G4854" s="244">
        <f t="shared" si="1112"/>
        <v>0</v>
      </c>
      <c r="H4854" s="85">
        <v>0</v>
      </c>
      <c r="I4854" s="360">
        <f t="shared" si="1113"/>
        <v>0</v>
      </c>
      <c r="J4854" s="89">
        <v>0</v>
      </c>
      <c r="K4854" s="244">
        <f t="shared" si="1116"/>
        <v>0</v>
      </c>
      <c r="L4854" s="93">
        <f t="shared" si="1114"/>
        <v>0</v>
      </c>
      <c r="M4854" s="375">
        <f t="shared" si="1115"/>
        <v>0</v>
      </c>
      <c r="N4854" s="225" t="b">
        <f t="shared" si="1111"/>
        <v>0</v>
      </c>
      <c r="O4854" s="36"/>
      <c r="P4854" s="36"/>
      <c r="Q4854" s="36"/>
      <c r="R4854" s="36"/>
    </row>
    <row r="4855" spans="1:18" s="8" customFormat="1" ht="16.5" hidden="1" customHeight="1" x14ac:dyDescent="0.35">
      <c r="A4855" s="122" t="str">
        <f>'SOW Units'!B399</f>
        <v>19-9.</v>
      </c>
      <c r="B4855" s="542" t="str">
        <f>IF('SOW Units'!C399="","",'SOW Units'!C399)</f>
        <v>Pilot Test Plan</v>
      </c>
      <c r="C4855" s="543"/>
      <c r="D4855" s="57" t="str">
        <f>IF('SOW Units'!E399="","",'SOW Units'!E399)</f>
        <v>Per Plan</v>
      </c>
      <c r="E4855" s="82">
        <f>'SOW Units'!R399</f>
        <v>0</v>
      </c>
      <c r="F4855" s="34">
        <f>'SOW Units'!G399</f>
        <v>862.99</v>
      </c>
      <c r="G4855" s="244">
        <f t="shared" si="1112"/>
        <v>0</v>
      </c>
      <c r="H4855" s="85">
        <v>0</v>
      </c>
      <c r="I4855" s="360">
        <f t="shared" si="1113"/>
        <v>0</v>
      </c>
      <c r="J4855" s="89">
        <v>0</v>
      </c>
      <c r="K4855" s="244">
        <f t="shared" si="1116"/>
        <v>0</v>
      </c>
      <c r="L4855" s="93">
        <f t="shared" si="1114"/>
        <v>0</v>
      </c>
      <c r="M4855" s="375">
        <f t="shared" si="1115"/>
        <v>0</v>
      </c>
      <c r="N4855" s="225" t="b">
        <f t="shared" si="1111"/>
        <v>0</v>
      </c>
      <c r="O4855" s="36"/>
      <c r="P4855" s="36"/>
      <c r="Q4855" s="36"/>
      <c r="R4855" s="36"/>
    </row>
    <row r="4856" spans="1:18" s="8" customFormat="1" ht="16.5" hidden="1" customHeight="1" x14ac:dyDescent="0.35">
      <c r="A4856" s="122" t="str">
        <f>'SOW Units'!B400</f>
        <v>19-10.</v>
      </c>
      <c r="B4856" s="542" t="str">
        <f>IF('SOW Units'!C400="","",'SOW Units'!C400)</f>
        <v>Pilot Test Report</v>
      </c>
      <c r="C4856" s="543"/>
      <c r="D4856" s="57" t="str">
        <f>IF('SOW Units'!E400="","",'SOW Units'!E400)</f>
        <v>Per Report</v>
      </c>
      <c r="E4856" s="82">
        <f>'SOW Units'!R400</f>
        <v>0</v>
      </c>
      <c r="F4856" s="34">
        <f>'SOW Units'!G400</f>
        <v>1519.37</v>
      </c>
      <c r="G4856" s="244">
        <f t="shared" si="1112"/>
        <v>0</v>
      </c>
      <c r="H4856" s="85">
        <v>0</v>
      </c>
      <c r="I4856" s="360">
        <f t="shared" si="1113"/>
        <v>0</v>
      </c>
      <c r="J4856" s="89">
        <v>0</v>
      </c>
      <c r="K4856" s="244">
        <f t="shared" si="1116"/>
        <v>0</v>
      </c>
      <c r="L4856" s="93">
        <f t="shared" si="1114"/>
        <v>0</v>
      </c>
      <c r="M4856" s="375">
        <f t="shared" si="1115"/>
        <v>0</v>
      </c>
      <c r="N4856" s="225" t="b">
        <f t="shared" si="1111"/>
        <v>0</v>
      </c>
      <c r="O4856" s="36"/>
      <c r="P4856" s="36"/>
      <c r="Q4856" s="36"/>
      <c r="R4856" s="36"/>
    </row>
    <row r="4857" spans="1:18" s="8" customFormat="1" ht="16.5" hidden="1" customHeight="1" x14ac:dyDescent="0.35">
      <c r="A4857" s="122" t="str">
        <f>'SOW Units'!B401</f>
        <v>19-11.</v>
      </c>
      <c r="B4857" s="542" t="str">
        <f>IF('SOW Units'!C401="","",'SOW Units'!C401)</f>
        <v>Level 1 Remedial Action Plan</v>
      </c>
      <c r="C4857" s="543"/>
      <c r="D4857" s="57" t="str">
        <f>IF('SOW Units'!E401="","",'SOW Units'!E401)</f>
        <v>Per Plan</v>
      </c>
      <c r="E4857" s="82">
        <f>'SOW Units'!R401</f>
        <v>0</v>
      </c>
      <c r="F4857" s="34">
        <f>'SOW Units'!G401</f>
        <v>12276.61</v>
      </c>
      <c r="G4857" s="244">
        <f t="shared" si="1112"/>
        <v>0</v>
      </c>
      <c r="H4857" s="85">
        <v>0</v>
      </c>
      <c r="I4857" s="360">
        <f t="shared" si="1113"/>
        <v>0</v>
      </c>
      <c r="J4857" s="89">
        <v>0</v>
      </c>
      <c r="K4857" s="244">
        <f t="shared" si="1116"/>
        <v>0</v>
      </c>
      <c r="L4857" s="93">
        <f t="shared" si="1114"/>
        <v>0</v>
      </c>
      <c r="M4857" s="375">
        <f t="shared" si="1115"/>
        <v>0</v>
      </c>
      <c r="N4857" s="225" t="b">
        <f t="shared" si="1111"/>
        <v>0</v>
      </c>
      <c r="O4857" s="36"/>
      <c r="P4857" s="36"/>
      <c r="Q4857" s="36"/>
      <c r="R4857" s="36"/>
    </row>
    <row r="4858" spans="1:18" s="8" customFormat="1" ht="16.5" hidden="1" customHeight="1" x14ac:dyDescent="0.35">
      <c r="A4858" s="122" t="str">
        <f>'SOW Units'!B402</f>
        <v>19-12.</v>
      </c>
      <c r="B4858" s="542" t="str">
        <f>IF('SOW Units'!C402="","",'SOW Units'!C402)</f>
        <v>Level 2 Remedial Action Plan</v>
      </c>
      <c r="C4858" s="543"/>
      <c r="D4858" s="57" t="str">
        <f>IF('SOW Units'!E402="","",'SOW Units'!E402)</f>
        <v>Per Plan</v>
      </c>
      <c r="E4858" s="82">
        <f>'SOW Units'!R402</f>
        <v>0</v>
      </c>
      <c r="F4858" s="34">
        <f>'SOW Units'!G402</f>
        <v>16652.43</v>
      </c>
      <c r="G4858" s="244">
        <f t="shared" si="1112"/>
        <v>0</v>
      </c>
      <c r="H4858" s="85">
        <v>0</v>
      </c>
      <c r="I4858" s="360">
        <f t="shared" si="1113"/>
        <v>0</v>
      </c>
      <c r="J4858" s="89">
        <v>0</v>
      </c>
      <c r="K4858" s="244">
        <f t="shared" si="1116"/>
        <v>0</v>
      </c>
      <c r="L4858" s="93">
        <f t="shared" si="1114"/>
        <v>0</v>
      </c>
      <c r="M4858" s="375">
        <f t="shared" si="1115"/>
        <v>0</v>
      </c>
      <c r="N4858" s="225" t="b">
        <f t="shared" si="1111"/>
        <v>0</v>
      </c>
      <c r="O4858" s="36"/>
      <c r="P4858" s="36"/>
      <c r="Q4858" s="36"/>
      <c r="R4858" s="36"/>
    </row>
    <row r="4859" spans="1:18" s="8" customFormat="1" ht="16.5" hidden="1" customHeight="1" x14ac:dyDescent="0.35">
      <c r="A4859" s="122" t="str">
        <f>'SOW Units'!B403</f>
        <v>19-13.</v>
      </c>
      <c r="B4859" s="542" t="str">
        <f>IF('SOW Units'!C403="","",'SOW Units'!C403)</f>
        <v>Level 1 Limited Scope Remedial Action Plan or RAP Modification Plan</v>
      </c>
      <c r="C4859" s="543"/>
      <c r="D4859" s="57" t="str">
        <f>IF('SOW Units'!E403="","",'SOW Units'!E403)</f>
        <v>Per Plan</v>
      </c>
      <c r="E4859" s="82">
        <f>'SOW Units'!R403</f>
        <v>0</v>
      </c>
      <c r="F4859" s="34">
        <f>'SOW Units'!G403</f>
        <v>1701.7</v>
      </c>
      <c r="G4859" s="244">
        <f t="shared" si="1112"/>
        <v>0</v>
      </c>
      <c r="H4859" s="85">
        <v>0</v>
      </c>
      <c r="I4859" s="360">
        <f t="shared" si="1113"/>
        <v>0</v>
      </c>
      <c r="J4859" s="89">
        <v>0</v>
      </c>
      <c r="K4859" s="244">
        <f t="shared" si="1116"/>
        <v>0</v>
      </c>
      <c r="L4859" s="93">
        <f t="shared" si="1114"/>
        <v>0</v>
      </c>
      <c r="M4859" s="375">
        <f t="shared" si="1115"/>
        <v>0</v>
      </c>
      <c r="N4859" s="225" t="b">
        <f t="shared" si="1111"/>
        <v>0</v>
      </c>
      <c r="O4859" s="36"/>
      <c r="P4859" s="36"/>
      <c r="Q4859" s="36"/>
      <c r="R4859" s="36"/>
    </row>
    <row r="4860" spans="1:18" s="8" customFormat="1" ht="16.5" hidden="1" customHeight="1" x14ac:dyDescent="0.35">
      <c r="A4860" s="122" t="str">
        <f>'SOW Units'!B404</f>
        <v>19-14.</v>
      </c>
      <c r="B4860" s="542" t="str">
        <f>IF('SOW Units'!C404="","",'SOW Units'!C404)</f>
        <v>Level 2 Limited Scope Remedial Action Plan or RAP Modification Plan</v>
      </c>
      <c r="C4860" s="543"/>
      <c r="D4860" s="57" t="str">
        <f>IF('SOW Units'!E404="","",'SOW Units'!E404)</f>
        <v>Per Plan</v>
      </c>
      <c r="E4860" s="82">
        <f>'SOW Units'!R404</f>
        <v>0</v>
      </c>
      <c r="F4860" s="34">
        <f>'SOW Units'!G404</f>
        <v>3038.76</v>
      </c>
      <c r="G4860" s="244">
        <f t="shared" si="1112"/>
        <v>0</v>
      </c>
      <c r="H4860" s="85">
        <v>0</v>
      </c>
      <c r="I4860" s="360">
        <f t="shared" si="1113"/>
        <v>0</v>
      </c>
      <c r="J4860" s="89">
        <v>0</v>
      </c>
      <c r="K4860" s="244">
        <f t="shared" si="1116"/>
        <v>0</v>
      </c>
      <c r="L4860" s="93">
        <f t="shared" si="1114"/>
        <v>0</v>
      </c>
      <c r="M4860" s="375">
        <f t="shared" si="1115"/>
        <v>0</v>
      </c>
      <c r="N4860" s="225" t="b">
        <f t="shared" si="1111"/>
        <v>0</v>
      </c>
      <c r="O4860" s="36"/>
      <c r="P4860" s="36"/>
      <c r="Q4860" s="36"/>
      <c r="R4860" s="36"/>
    </row>
    <row r="4861" spans="1:18" s="8" customFormat="1" ht="16.5" hidden="1" customHeight="1" x14ac:dyDescent="0.35">
      <c r="A4861" s="122" t="str">
        <f>'SOW Units'!B405</f>
        <v>19-15.</v>
      </c>
      <c r="B4861" s="542" t="str">
        <f>IF('SOW Units'!C405="","",'SOW Units'!C405)</f>
        <v>Level 3 Limited Scope Remedial Action Plan or RAP Modification Plan</v>
      </c>
      <c r="C4861" s="543"/>
      <c r="D4861" s="57" t="str">
        <f>IF('SOW Units'!E405="","",'SOW Units'!E405)</f>
        <v>Per Plan</v>
      </c>
      <c r="E4861" s="82">
        <f>'SOW Units'!R405</f>
        <v>0</v>
      </c>
      <c r="F4861" s="34">
        <f>'SOW Units'!G405</f>
        <v>5440.83</v>
      </c>
      <c r="G4861" s="244">
        <f t="shared" si="1112"/>
        <v>0</v>
      </c>
      <c r="H4861" s="85">
        <v>0</v>
      </c>
      <c r="I4861" s="360">
        <f t="shared" si="1113"/>
        <v>0</v>
      </c>
      <c r="J4861" s="89">
        <v>0</v>
      </c>
      <c r="K4861" s="244">
        <f t="shared" si="1116"/>
        <v>0</v>
      </c>
      <c r="L4861" s="93">
        <f t="shared" si="1114"/>
        <v>0</v>
      </c>
      <c r="M4861" s="375">
        <f t="shared" si="1115"/>
        <v>0</v>
      </c>
      <c r="N4861" s="225" t="b">
        <f t="shared" si="1111"/>
        <v>0</v>
      </c>
      <c r="O4861" s="36"/>
      <c r="P4861" s="36"/>
      <c r="Q4861" s="36"/>
      <c r="R4861" s="36"/>
    </row>
    <row r="4862" spans="1:18" s="8" customFormat="1" ht="16.5" hidden="1" customHeight="1" x14ac:dyDescent="0.35">
      <c r="A4862" s="122" t="str">
        <f>'SOW Units'!B406</f>
        <v>19-16.</v>
      </c>
      <c r="B4862" s="542" t="str">
        <f>IF('SOW Units'!C406="","",'SOW Units'!C406)</f>
        <v>Level 4 Limited Scope Remedial Action Plan or RAP Modification Plan</v>
      </c>
      <c r="C4862" s="543"/>
      <c r="D4862" s="57" t="str">
        <f>IF('SOW Units'!E406="","",'SOW Units'!E406)</f>
        <v>Per Plan</v>
      </c>
      <c r="E4862" s="82">
        <f>'SOW Units'!R406</f>
        <v>0</v>
      </c>
      <c r="F4862" s="34">
        <f>'SOW Units'!G406</f>
        <v>8682.18</v>
      </c>
      <c r="G4862" s="244">
        <f t="shared" si="1112"/>
        <v>0</v>
      </c>
      <c r="H4862" s="85">
        <v>0</v>
      </c>
      <c r="I4862" s="360">
        <f t="shared" si="1113"/>
        <v>0</v>
      </c>
      <c r="J4862" s="89">
        <v>0</v>
      </c>
      <c r="K4862" s="244">
        <f t="shared" si="1116"/>
        <v>0</v>
      </c>
      <c r="L4862" s="93">
        <f t="shared" si="1114"/>
        <v>0</v>
      </c>
      <c r="M4862" s="375">
        <f t="shared" si="1115"/>
        <v>0</v>
      </c>
      <c r="N4862" s="225" t="b">
        <f t="shared" si="1111"/>
        <v>0</v>
      </c>
      <c r="O4862" s="36"/>
      <c r="P4862" s="36"/>
      <c r="Q4862" s="36"/>
      <c r="R4862" s="36"/>
    </row>
    <row r="4863" spans="1:18" s="8" customFormat="1" ht="16.5" hidden="1" customHeight="1" x14ac:dyDescent="0.35">
      <c r="A4863" s="122" t="str">
        <f>'SOW Units'!B407</f>
        <v>19-17.</v>
      </c>
      <c r="B4863" s="542" t="str">
        <f>IF('SOW Units'!C407="","",'SOW Units'!C407)</f>
        <v>Construction Drawings and Specs Report</v>
      </c>
      <c r="C4863" s="543"/>
      <c r="D4863" s="57" t="str">
        <f>IF('SOW Units'!E407="","",'SOW Units'!E407)</f>
        <v>Per Report</v>
      </c>
      <c r="E4863" s="82">
        <f>'SOW Units'!R407</f>
        <v>0</v>
      </c>
      <c r="F4863" s="34">
        <f>'SOW Units'!G407</f>
        <v>3889.62</v>
      </c>
      <c r="G4863" s="244">
        <f t="shared" si="1112"/>
        <v>0</v>
      </c>
      <c r="H4863" s="85">
        <v>0</v>
      </c>
      <c r="I4863" s="360">
        <f t="shared" si="1113"/>
        <v>0</v>
      </c>
      <c r="J4863" s="89">
        <v>0</v>
      </c>
      <c r="K4863" s="244">
        <f t="shared" si="1116"/>
        <v>0</v>
      </c>
      <c r="L4863" s="93">
        <f t="shared" si="1114"/>
        <v>0</v>
      </c>
      <c r="M4863" s="375">
        <f t="shared" si="1115"/>
        <v>0</v>
      </c>
      <c r="N4863" s="225" t="b">
        <f t="shared" si="1111"/>
        <v>0</v>
      </c>
      <c r="O4863" s="36"/>
      <c r="P4863" s="36"/>
      <c r="Q4863" s="36"/>
      <c r="R4863" s="36"/>
    </row>
    <row r="4864" spans="1:18" s="8" customFormat="1" ht="16.5" hidden="1" customHeight="1" x14ac:dyDescent="0.35">
      <c r="A4864" s="122" t="str">
        <f>'SOW Units'!B408</f>
        <v>19-18.</v>
      </c>
      <c r="B4864" s="542" t="str">
        <f>IF('SOW Units'!C408="","",'SOW Units'!C408)</f>
        <v>As-Built Drawings (P.E. Sealed red lined modifications)</v>
      </c>
      <c r="C4864" s="543"/>
      <c r="D4864" s="57" t="str">
        <f>IF('SOW Units'!E408="","",'SOW Units'!E408)</f>
        <v>Per Drawings</v>
      </c>
      <c r="E4864" s="82">
        <f>'SOW Units'!R408</f>
        <v>0</v>
      </c>
      <c r="F4864" s="34">
        <f>'SOW Units'!G408</f>
        <v>900</v>
      </c>
      <c r="G4864" s="244">
        <f t="shared" si="1112"/>
        <v>0</v>
      </c>
      <c r="H4864" s="85">
        <v>0</v>
      </c>
      <c r="I4864" s="360">
        <f t="shared" si="1113"/>
        <v>0</v>
      </c>
      <c r="J4864" s="89">
        <v>0</v>
      </c>
      <c r="K4864" s="244">
        <f t="shared" si="1116"/>
        <v>0</v>
      </c>
      <c r="L4864" s="93">
        <f t="shared" si="1114"/>
        <v>0</v>
      </c>
      <c r="M4864" s="375">
        <f t="shared" si="1115"/>
        <v>0</v>
      </c>
      <c r="N4864" s="225" t="b">
        <f t="shared" si="1111"/>
        <v>0</v>
      </c>
      <c r="O4864" s="36"/>
      <c r="P4864" s="36"/>
      <c r="Q4864" s="36"/>
      <c r="R4864" s="36"/>
    </row>
    <row r="4865" spans="1:18" s="8" customFormat="1" ht="16.5" hidden="1" customHeight="1" x14ac:dyDescent="0.35">
      <c r="A4865" s="122" t="str">
        <f>'SOW Units'!B409</f>
        <v>19-19.</v>
      </c>
      <c r="B4865" s="542" t="str">
        <f>IF('SOW Units'!C409="","",'SOW Units'!C409)</f>
        <v xml:space="preserve">Remedial Action Startup Report </v>
      </c>
      <c r="C4865" s="543"/>
      <c r="D4865" s="57" t="str">
        <f>IF('SOW Units'!E409="","",'SOW Units'!E409)</f>
        <v>Per Report</v>
      </c>
      <c r="E4865" s="82">
        <f>'SOW Units'!R409</f>
        <v>0</v>
      </c>
      <c r="F4865" s="34">
        <f>'SOW Units'!G409</f>
        <v>2535.75</v>
      </c>
      <c r="G4865" s="244">
        <f t="shared" si="1112"/>
        <v>0</v>
      </c>
      <c r="H4865" s="85">
        <v>0</v>
      </c>
      <c r="I4865" s="360">
        <f t="shared" si="1113"/>
        <v>0</v>
      </c>
      <c r="J4865" s="89">
        <v>0</v>
      </c>
      <c r="K4865" s="244">
        <f t="shared" si="1116"/>
        <v>0</v>
      </c>
      <c r="L4865" s="93">
        <f t="shared" si="1114"/>
        <v>0</v>
      </c>
      <c r="M4865" s="375">
        <f t="shared" si="1115"/>
        <v>0</v>
      </c>
      <c r="N4865" s="225" t="b">
        <f t="shared" si="1111"/>
        <v>0</v>
      </c>
      <c r="O4865" s="36"/>
      <c r="P4865" s="36"/>
      <c r="Q4865" s="36"/>
      <c r="R4865" s="36"/>
    </row>
    <row r="4866" spans="1:18" s="8" customFormat="1" ht="16.5" hidden="1" customHeight="1" x14ac:dyDescent="0.35">
      <c r="A4866" s="122" t="str">
        <f>'SOW Units'!B410</f>
        <v>19-20.</v>
      </c>
      <c r="B4866" s="542" t="str">
        <f>IF('SOW Units'!C410="","",'SOW Units'!C410)</f>
        <v>Letter/NPDES Report</v>
      </c>
      <c r="C4866" s="543"/>
      <c r="D4866" s="57" t="str">
        <f>IF('SOW Units'!E410="","",'SOW Units'!E410)</f>
        <v>Per Report</v>
      </c>
      <c r="E4866" s="82">
        <f>'SOW Units'!R410</f>
        <v>0</v>
      </c>
      <c r="F4866" s="34">
        <f>'SOW Units'!G410</f>
        <v>316.02</v>
      </c>
      <c r="G4866" s="244">
        <f t="shared" si="1112"/>
        <v>0</v>
      </c>
      <c r="H4866" s="85">
        <v>0</v>
      </c>
      <c r="I4866" s="360">
        <f t="shared" si="1113"/>
        <v>0</v>
      </c>
      <c r="J4866" s="89">
        <v>0</v>
      </c>
      <c r="K4866" s="244">
        <f t="shared" si="1116"/>
        <v>0</v>
      </c>
      <c r="L4866" s="93">
        <f t="shared" si="1114"/>
        <v>0</v>
      </c>
      <c r="M4866" s="375">
        <f t="shared" si="1115"/>
        <v>0</v>
      </c>
      <c r="N4866" s="225" t="b">
        <f t="shared" si="1111"/>
        <v>0</v>
      </c>
      <c r="O4866" s="36"/>
      <c r="P4866" s="36"/>
      <c r="Q4866" s="36"/>
      <c r="R4866" s="36"/>
    </row>
    <row r="4867" spans="1:18" s="8" customFormat="1" ht="16.5" hidden="1" customHeight="1" x14ac:dyDescent="0.35">
      <c r="A4867" s="122" t="str">
        <f>'SOW Units'!B411</f>
        <v>19-21.</v>
      </c>
      <c r="B4867" s="542" t="str">
        <f>IF('SOW Units'!C411="","",'SOW Units'!C411)</f>
        <v xml:space="preserve">Operation &amp; Maintenance Report, Quarterly or Non-Annual </v>
      </c>
      <c r="C4867" s="543"/>
      <c r="D4867" s="57" t="str">
        <f>IF('SOW Units'!E411="","",'SOW Units'!E411)</f>
        <v>Per Report</v>
      </c>
      <c r="E4867" s="82">
        <f>'SOW Units'!R411</f>
        <v>0</v>
      </c>
      <c r="F4867" s="34">
        <f>'SOW Units'!G411</f>
        <v>1764</v>
      </c>
      <c r="G4867" s="244">
        <f t="shared" si="1112"/>
        <v>0</v>
      </c>
      <c r="H4867" s="85">
        <v>0</v>
      </c>
      <c r="I4867" s="360">
        <f t="shared" si="1113"/>
        <v>0</v>
      </c>
      <c r="J4867" s="89">
        <v>0</v>
      </c>
      <c r="K4867" s="244">
        <f t="shared" si="1116"/>
        <v>0</v>
      </c>
      <c r="L4867" s="93">
        <f t="shared" si="1114"/>
        <v>0</v>
      </c>
      <c r="M4867" s="375">
        <f t="shared" si="1115"/>
        <v>0</v>
      </c>
      <c r="N4867" s="225" t="b">
        <f t="shared" si="1111"/>
        <v>0</v>
      </c>
      <c r="O4867" s="36"/>
      <c r="P4867" s="36"/>
      <c r="Q4867" s="36"/>
      <c r="R4867" s="36"/>
    </row>
    <row r="4868" spans="1:18" s="8" customFormat="1" ht="16.5" hidden="1" customHeight="1" x14ac:dyDescent="0.35">
      <c r="A4868" s="122" t="str">
        <f>'SOW Units'!B412</f>
        <v>19-22.</v>
      </c>
      <c r="B4868" s="542" t="str">
        <f>IF('SOW Units'!C412="","",'SOW Units'!C412)</f>
        <v xml:space="preserve">Operation &amp; Maintenance Annual Report </v>
      </c>
      <c r="C4868" s="543"/>
      <c r="D4868" s="57" t="str">
        <f>IF('SOW Units'!E412="","",'SOW Units'!E412)</f>
        <v>Per Report</v>
      </c>
      <c r="E4868" s="82">
        <f>'SOW Units'!R412</f>
        <v>0</v>
      </c>
      <c r="F4868" s="34">
        <f>'SOW Units'!G412</f>
        <v>3307.5</v>
      </c>
      <c r="G4868" s="244">
        <f t="shared" si="1112"/>
        <v>0</v>
      </c>
      <c r="H4868" s="85">
        <v>0</v>
      </c>
      <c r="I4868" s="360">
        <f t="shared" si="1113"/>
        <v>0</v>
      </c>
      <c r="J4868" s="89">
        <v>0</v>
      </c>
      <c r="K4868" s="244">
        <f t="shared" si="1116"/>
        <v>0</v>
      </c>
      <c r="L4868" s="93">
        <f t="shared" si="1114"/>
        <v>0</v>
      </c>
      <c r="M4868" s="375">
        <f t="shared" si="1115"/>
        <v>0</v>
      </c>
      <c r="N4868" s="225" t="b">
        <f t="shared" si="1111"/>
        <v>0</v>
      </c>
      <c r="O4868" s="36"/>
      <c r="P4868" s="36"/>
      <c r="Q4868" s="36"/>
      <c r="R4868" s="36"/>
    </row>
    <row r="4869" spans="1:18" s="8" customFormat="1" ht="16.5" hidden="1" customHeight="1" x14ac:dyDescent="0.35">
      <c r="A4869" s="122" t="str">
        <f>'SOW Units'!B413</f>
        <v>19-23.</v>
      </c>
      <c r="B4869" s="542" t="str">
        <f>IF('SOW Units'!C413="","",'SOW Units'!C413)</f>
        <v>Remedial Action General Report</v>
      </c>
      <c r="C4869" s="543"/>
      <c r="D4869" s="57" t="str">
        <f>IF('SOW Units'!E413="","",'SOW Units'!E413)</f>
        <v>Per Report</v>
      </c>
      <c r="E4869" s="82">
        <f>'SOW Units'!R413</f>
        <v>0</v>
      </c>
      <c r="F4869" s="34">
        <f>'SOW Units'!G413</f>
        <v>1215.5</v>
      </c>
      <c r="G4869" s="244">
        <f t="shared" si="1112"/>
        <v>0</v>
      </c>
      <c r="H4869" s="85">
        <v>0</v>
      </c>
      <c r="I4869" s="360">
        <f t="shared" si="1113"/>
        <v>0</v>
      </c>
      <c r="J4869" s="89">
        <v>0</v>
      </c>
      <c r="K4869" s="244">
        <f t="shared" si="1116"/>
        <v>0</v>
      </c>
      <c r="L4869" s="93">
        <f t="shared" si="1114"/>
        <v>0</v>
      </c>
      <c r="M4869" s="375">
        <f t="shared" si="1115"/>
        <v>0</v>
      </c>
      <c r="N4869" s="225" t="b">
        <f t="shared" si="1111"/>
        <v>0</v>
      </c>
      <c r="O4869" s="36"/>
      <c r="P4869" s="36"/>
      <c r="Q4869" s="36"/>
      <c r="R4869" s="36"/>
    </row>
    <row r="4870" spans="1:18" s="8" customFormat="1" ht="16.5" hidden="1" customHeight="1" x14ac:dyDescent="0.35">
      <c r="A4870" s="122" t="str">
        <f>'SOW Units'!B414</f>
        <v>19-24.</v>
      </c>
      <c r="B4870" s="542" t="str">
        <f>IF('SOW Units'!C414="","",'SOW Units'!C414)</f>
        <v>Remedial Action Interim Report</v>
      </c>
      <c r="C4870" s="543"/>
      <c r="D4870" s="57" t="str">
        <f>IF('SOW Units'!E414="","",'SOW Units'!E414)</f>
        <v>Per Report</v>
      </c>
      <c r="E4870" s="82">
        <f>'SOW Units'!R414</f>
        <v>0</v>
      </c>
      <c r="F4870" s="34">
        <f>'SOW Units'!G414</f>
        <v>632.04999999999995</v>
      </c>
      <c r="G4870" s="244">
        <f t="shared" si="1112"/>
        <v>0</v>
      </c>
      <c r="H4870" s="85">
        <v>0</v>
      </c>
      <c r="I4870" s="360">
        <f t="shared" si="1113"/>
        <v>0</v>
      </c>
      <c r="J4870" s="89">
        <v>0</v>
      </c>
      <c r="K4870" s="244">
        <f t="shared" si="1116"/>
        <v>0</v>
      </c>
      <c r="L4870" s="93">
        <f t="shared" si="1114"/>
        <v>0</v>
      </c>
      <c r="M4870" s="375">
        <f t="shared" si="1115"/>
        <v>0</v>
      </c>
      <c r="N4870" s="225" t="b">
        <f t="shared" si="1111"/>
        <v>0</v>
      </c>
      <c r="O4870" s="36"/>
      <c r="P4870" s="36"/>
      <c r="Q4870" s="36"/>
      <c r="R4870" s="36"/>
    </row>
    <row r="4871" spans="1:18" s="8" customFormat="1" ht="16.5" hidden="1" customHeight="1" x14ac:dyDescent="0.35">
      <c r="A4871" s="122" t="str">
        <f>'SOW Units'!B415</f>
        <v>19-25.</v>
      </c>
      <c r="B4871" s="542" t="str">
        <f>IF('SOW Units'!C415="","",'SOW Units'!C415)</f>
        <v xml:space="preserve">Free Product Recovery Report </v>
      </c>
      <c r="C4871" s="543"/>
      <c r="D4871" s="57" t="str">
        <f>IF('SOW Units'!E415="","",'SOW Units'!E415)</f>
        <v>Per Report</v>
      </c>
      <c r="E4871" s="82">
        <f>'SOW Units'!R415</f>
        <v>0</v>
      </c>
      <c r="F4871" s="34">
        <f>'SOW Units'!G415</f>
        <v>468.56</v>
      </c>
      <c r="G4871" s="244">
        <f t="shared" si="1112"/>
        <v>0</v>
      </c>
      <c r="H4871" s="85">
        <v>0</v>
      </c>
      <c r="I4871" s="360">
        <f t="shared" si="1113"/>
        <v>0</v>
      </c>
      <c r="J4871" s="89">
        <v>0</v>
      </c>
      <c r="K4871" s="244">
        <f t="shared" si="1116"/>
        <v>0</v>
      </c>
      <c r="L4871" s="93">
        <f t="shared" si="1114"/>
        <v>0</v>
      </c>
      <c r="M4871" s="375">
        <f t="shared" si="1115"/>
        <v>0</v>
      </c>
      <c r="N4871" s="225" t="b">
        <f t="shared" si="1111"/>
        <v>0</v>
      </c>
      <c r="O4871" s="36"/>
      <c r="P4871" s="36"/>
      <c r="Q4871" s="36"/>
      <c r="R4871" s="36"/>
    </row>
    <row r="4872" spans="1:18" s="8" customFormat="1" ht="16.5" hidden="1" customHeight="1" x14ac:dyDescent="0.35">
      <c r="A4872" s="122" t="str">
        <f>'SOW Units'!B416</f>
        <v>19-26.</v>
      </c>
      <c r="B4872" s="542" t="str">
        <f>IF('SOW Units'!C416="","",'SOW Units'!C416)</f>
        <v xml:space="preserve">Well Abandonment/Site Restoration Report </v>
      </c>
      <c r="C4872" s="543"/>
      <c r="D4872" s="57" t="str">
        <f>IF('SOW Units'!E416="","",'SOW Units'!E416)</f>
        <v>Per Report</v>
      </c>
      <c r="E4872" s="82">
        <f>'SOW Units'!R416</f>
        <v>0</v>
      </c>
      <c r="F4872" s="34">
        <f>'SOW Units'!G416</f>
        <v>273.48</v>
      </c>
      <c r="G4872" s="244">
        <f t="shared" si="1112"/>
        <v>0</v>
      </c>
      <c r="H4872" s="85">
        <v>0</v>
      </c>
      <c r="I4872" s="360">
        <f t="shared" si="1113"/>
        <v>0</v>
      </c>
      <c r="J4872" s="89">
        <v>0</v>
      </c>
      <c r="K4872" s="244">
        <f t="shared" si="1116"/>
        <v>0</v>
      </c>
      <c r="L4872" s="93">
        <f t="shared" si="1114"/>
        <v>0</v>
      </c>
      <c r="M4872" s="375">
        <f t="shared" si="1115"/>
        <v>0</v>
      </c>
      <c r="N4872" s="225" t="b">
        <f t="shared" si="1111"/>
        <v>0</v>
      </c>
      <c r="O4872" s="36"/>
      <c r="P4872" s="36"/>
      <c r="Q4872" s="36"/>
      <c r="R4872" s="36"/>
    </row>
    <row r="4873" spans="1:18" s="8" customFormat="1" ht="16.5" hidden="1" customHeight="1" x14ac:dyDescent="0.35">
      <c r="A4873" s="122" t="str">
        <f>'SOW Units'!B417</f>
        <v>19-27.</v>
      </c>
      <c r="B4873" s="542" t="str">
        <f>IF('SOW Units'!C417="","",'SOW Units'!C417)</f>
        <v>Interim Assessment Report</v>
      </c>
      <c r="C4873" s="543"/>
      <c r="D4873" s="57" t="str">
        <f>IF('SOW Units'!E417="","",'SOW Units'!E417)</f>
        <v>Per Report</v>
      </c>
      <c r="E4873" s="82">
        <f>'SOW Units'!R417</f>
        <v>0</v>
      </c>
      <c r="F4873" s="34">
        <f>'SOW Units'!G417</f>
        <v>632.04999999999995</v>
      </c>
      <c r="G4873" s="244">
        <f t="shared" si="1112"/>
        <v>0</v>
      </c>
      <c r="H4873" s="85">
        <v>0</v>
      </c>
      <c r="I4873" s="360">
        <f t="shared" si="1113"/>
        <v>0</v>
      </c>
      <c r="J4873" s="89">
        <v>0</v>
      </c>
      <c r="K4873" s="244">
        <f t="shared" si="1116"/>
        <v>0</v>
      </c>
      <c r="L4873" s="93">
        <f t="shared" si="1114"/>
        <v>0</v>
      </c>
      <c r="M4873" s="375">
        <f t="shared" si="1115"/>
        <v>0</v>
      </c>
      <c r="N4873" s="225" t="b">
        <f t="shared" si="1111"/>
        <v>0</v>
      </c>
      <c r="O4873" s="36"/>
      <c r="P4873" s="36"/>
      <c r="Q4873" s="36"/>
      <c r="R4873" s="36"/>
    </row>
    <row r="4874" spans="1:18" s="8" customFormat="1" ht="17.25" hidden="1" customHeight="1" x14ac:dyDescent="0.35">
      <c r="A4874" s="253" t="str">
        <f>'SOW Units'!B418</f>
        <v>20.</v>
      </c>
      <c r="B4874" s="560" t="str">
        <f>IF('SOW Units'!C418="","",'SOW Units'!C418)</f>
        <v>PERSONNEL (Excluding Professional Engineer and Professional Geologist)</v>
      </c>
      <c r="C4874" s="561"/>
      <c r="D4874" s="206" t="str">
        <f>IF('SOW Units'!E418="","",'SOW Units'!E418)</f>
        <v/>
      </c>
      <c r="E4874" s="207"/>
      <c r="F4874" s="194"/>
      <c r="G4874" s="243"/>
      <c r="H4874" s="208"/>
      <c r="I4874" s="359"/>
      <c r="J4874" s="196"/>
      <c r="K4874" s="243"/>
      <c r="L4874" s="209"/>
      <c r="M4874" s="374"/>
      <c r="N4874" s="225" t="b">
        <f t="shared" si="1111"/>
        <v>0</v>
      </c>
      <c r="O4874" s="36"/>
      <c r="P4874" s="36"/>
      <c r="Q4874" s="36"/>
      <c r="R4874" s="36"/>
    </row>
    <row r="4875" spans="1:18" s="8" customFormat="1" ht="16.5" hidden="1" customHeight="1" x14ac:dyDescent="0.35">
      <c r="A4875" s="122" t="str">
        <f>'SOW Units'!B419</f>
        <v>20-1.</v>
      </c>
      <c r="B4875" s="542" t="str">
        <f>IF('SOW Units'!C419="","",'SOW Units'!C419)</f>
        <v>Program Manager (Key)</v>
      </c>
      <c r="C4875" s="543"/>
      <c r="D4875" s="57" t="str">
        <f>IF('SOW Units'!E419="","",'SOW Units'!E419)</f>
        <v>Per Hour</v>
      </c>
      <c r="E4875" s="82">
        <f>'SOW Units'!R419</f>
        <v>0</v>
      </c>
      <c r="F4875" s="34">
        <f>'SOW Units'!G419</f>
        <v>121.27</v>
      </c>
      <c r="G4875" s="244">
        <f t="shared" ref="G4875:G4885" si="1117">$F4875*E4875</f>
        <v>0</v>
      </c>
      <c r="H4875" s="85">
        <v>0</v>
      </c>
      <c r="I4875" s="360">
        <f t="shared" ref="I4875:I4885" si="1118">H4875*F4875</f>
        <v>0</v>
      </c>
      <c r="J4875" s="89">
        <v>0</v>
      </c>
      <c r="K4875" s="244">
        <f t="shared" si="1116"/>
        <v>0</v>
      </c>
      <c r="L4875" s="93">
        <f t="shared" ref="L4875:L4885" si="1119">E4875-H4875-J4875</f>
        <v>0</v>
      </c>
      <c r="M4875" s="375">
        <f t="shared" ref="M4875:M4885" si="1120">G4875-I4875-K4875</f>
        <v>0</v>
      </c>
      <c r="N4875" s="225" t="b">
        <f t="shared" si="1111"/>
        <v>0</v>
      </c>
      <c r="O4875" s="36"/>
      <c r="P4875" s="36"/>
      <c r="Q4875" s="36"/>
      <c r="R4875" s="36"/>
    </row>
    <row r="4876" spans="1:18" s="8" customFormat="1" ht="16.5" hidden="1" customHeight="1" x14ac:dyDescent="0.35">
      <c r="A4876" s="122" t="str">
        <f>'SOW Units'!B420</f>
        <v>20-2.</v>
      </c>
      <c r="B4876" s="542" t="str">
        <f>IF('SOW Units'!C420="","",'SOW Units'!C420)</f>
        <v>Project Manager (Key)</v>
      </c>
      <c r="C4876" s="543"/>
      <c r="D4876" s="57" t="str">
        <f>IF('SOW Units'!E420="","",'SOW Units'!E420)</f>
        <v>Per Hour</v>
      </c>
      <c r="E4876" s="82">
        <f>'SOW Units'!R420</f>
        <v>0</v>
      </c>
      <c r="F4876" s="34">
        <f>'SOW Units'!G420</f>
        <v>110.25</v>
      </c>
      <c r="G4876" s="244">
        <f t="shared" si="1117"/>
        <v>0</v>
      </c>
      <c r="H4876" s="85">
        <v>0</v>
      </c>
      <c r="I4876" s="360">
        <f t="shared" si="1118"/>
        <v>0</v>
      </c>
      <c r="J4876" s="89">
        <v>0</v>
      </c>
      <c r="K4876" s="244">
        <f t="shared" si="1116"/>
        <v>0</v>
      </c>
      <c r="L4876" s="93">
        <f t="shared" si="1119"/>
        <v>0</v>
      </c>
      <c r="M4876" s="375">
        <f t="shared" si="1120"/>
        <v>0</v>
      </c>
      <c r="N4876" s="225" t="b">
        <f t="shared" si="1111"/>
        <v>0</v>
      </c>
      <c r="O4876" s="36"/>
      <c r="P4876" s="36"/>
      <c r="Q4876" s="36"/>
      <c r="R4876" s="36"/>
    </row>
    <row r="4877" spans="1:18" s="8" customFormat="1" ht="16.5" hidden="1" customHeight="1" x14ac:dyDescent="0.35">
      <c r="A4877" s="122" t="str">
        <f>'SOW Units'!B421</f>
        <v>20-3.</v>
      </c>
      <c r="B4877" s="542" t="str">
        <f>IF('SOW Units'!C421="","",'SOW Units'!C421)</f>
        <v>Engineer (Key)</v>
      </c>
      <c r="C4877" s="543"/>
      <c r="D4877" s="57" t="str">
        <f>IF('SOW Units'!E421="","",'SOW Units'!E421)</f>
        <v>Per Hour</v>
      </c>
      <c r="E4877" s="82">
        <f>'SOW Units'!R421</f>
        <v>0</v>
      </c>
      <c r="F4877" s="34">
        <f>'SOW Units'!G421</f>
        <v>115.45</v>
      </c>
      <c r="G4877" s="244">
        <f t="shared" si="1117"/>
        <v>0</v>
      </c>
      <c r="H4877" s="85">
        <v>0</v>
      </c>
      <c r="I4877" s="360">
        <f t="shared" si="1118"/>
        <v>0</v>
      </c>
      <c r="J4877" s="89">
        <v>0</v>
      </c>
      <c r="K4877" s="244">
        <f t="shared" si="1116"/>
        <v>0</v>
      </c>
      <c r="L4877" s="93">
        <f t="shared" si="1119"/>
        <v>0</v>
      </c>
      <c r="M4877" s="375">
        <f t="shared" si="1120"/>
        <v>0</v>
      </c>
      <c r="N4877" s="225" t="b">
        <f t="shared" si="1111"/>
        <v>0</v>
      </c>
      <c r="O4877" s="36"/>
      <c r="P4877" s="36"/>
      <c r="Q4877" s="36"/>
      <c r="R4877" s="36"/>
    </row>
    <row r="4878" spans="1:18" s="8" customFormat="1" ht="16.5" hidden="1" customHeight="1" x14ac:dyDescent="0.35">
      <c r="A4878" s="122" t="str">
        <f>'SOW Units'!B422</f>
        <v>20-4.</v>
      </c>
      <c r="B4878" s="542" t="str">
        <f>IF('SOW Units'!C422="","",'SOW Units'!C422)</f>
        <v>Geologist/Geoscientist (Key)</v>
      </c>
      <c r="C4878" s="543"/>
      <c r="D4878" s="57" t="str">
        <f>IF('SOW Units'!E422="","",'SOW Units'!E422)</f>
        <v>Per Hour</v>
      </c>
      <c r="E4878" s="82">
        <f>'SOW Units'!R422</f>
        <v>0</v>
      </c>
      <c r="F4878" s="34">
        <f>'SOW Units'!G422</f>
        <v>109.96</v>
      </c>
      <c r="G4878" s="244">
        <f t="shared" si="1117"/>
        <v>0</v>
      </c>
      <c r="H4878" s="85">
        <v>0</v>
      </c>
      <c r="I4878" s="360">
        <f t="shared" si="1118"/>
        <v>0</v>
      </c>
      <c r="J4878" s="89">
        <v>0</v>
      </c>
      <c r="K4878" s="244">
        <f t="shared" si="1116"/>
        <v>0</v>
      </c>
      <c r="L4878" s="93">
        <f t="shared" si="1119"/>
        <v>0</v>
      </c>
      <c r="M4878" s="375">
        <f t="shared" si="1120"/>
        <v>0</v>
      </c>
      <c r="N4878" s="225" t="b">
        <f t="shared" si="1111"/>
        <v>0</v>
      </c>
      <c r="O4878" s="36"/>
      <c r="P4878" s="36"/>
      <c r="Q4878" s="36"/>
      <c r="R4878" s="36"/>
    </row>
    <row r="4879" spans="1:18" s="8" customFormat="1" ht="16.5" hidden="1" customHeight="1" x14ac:dyDescent="0.35">
      <c r="A4879" s="122" t="str">
        <f>'SOW Units'!B423</f>
        <v>20-5.</v>
      </c>
      <c r="B4879" s="542" t="str">
        <f>IF('SOW Units'!C423="","",'SOW Units'!C423)</f>
        <v>Hydrogeologist/Modeler (Key)</v>
      </c>
      <c r="C4879" s="543"/>
      <c r="D4879" s="57" t="str">
        <f>IF('SOW Units'!E423="","",'SOW Units'!E423)</f>
        <v>Per Hour</v>
      </c>
      <c r="E4879" s="82">
        <f>'SOW Units'!R423</f>
        <v>0</v>
      </c>
      <c r="F4879" s="34">
        <f>'SOW Units'!G423</f>
        <v>93.71</v>
      </c>
      <c r="G4879" s="244">
        <f t="shared" si="1117"/>
        <v>0</v>
      </c>
      <c r="H4879" s="85">
        <v>0</v>
      </c>
      <c r="I4879" s="360">
        <f t="shared" si="1118"/>
        <v>0</v>
      </c>
      <c r="J4879" s="89">
        <v>0</v>
      </c>
      <c r="K4879" s="244">
        <f t="shared" si="1116"/>
        <v>0</v>
      </c>
      <c r="L4879" s="93">
        <f t="shared" si="1119"/>
        <v>0</v>
      </c>
      <c r="M4879" s="375">
        <f t="shared" si="1120"/>
        <v>0</v>
      </c>
      <c r="N4879" s="225" t="b">
        <f t="shared" si="1111"/>
        <v>0</v>
      </c>
      <c r="O4879" s="36"/>
      <c r="P4879" s="36"/>
      <c r="Q4879" s="36"/>
      <c r="R4879" s="36"/>
    </row>
    <row r="4880" spans="1:18" s="8" customFormat="1" ht="16.5" hidden="1" customHeight="1" x14ac:dyDescent="0.35">
      <c r="A4880" s="122" t="str">
        <f>'SOW Units'!B424</f>
        <v>20-6.</v>
      </c>
      <c r="B4880" s="542" t="str">
        <f>IF('SOW Units'!C424="","",'SOW Units'!C424)</f>
        <v>Scientist/Technical Specialist (Key)</v>
      </c>
      <c r="C4880" s="543"/>
      <c r="D4880" s="57" t="str">
        <f>IF('SOW Units'!E424="","",'SOW Units'!E424)</f>
        <v>Per Hour</v>
      </c>
      <c r="E4880" s="82">
        <f>'SOW Units'!R424</f>
        <v>0</v>
      </c>
      <c r="F4880" s="34">
        <f>'SOW Units'!G424</f>
        <v>92.61</v>
      </c>
      <c r="G4880" s="244">
        <f t="shared" si="1117"/>
        <v>0</v>
      </c>
      <c r="H4880" s="85">
        <v>0</v>
      </c>
      <c r="I4880" s="360">
        <f t="shared" si="1118"/>
        <v>0</v>
      </c>
      <c r="J4880" s="89">
        <v>0</v>
      </c>
      <c r="K4880" s="244">
        <f t="shared" si="1116"/>
        <v>0</v>
      </c>
      <c r="L4880" s="93">
        <f t="shared" si="1119"/>
        <v>0</v>
      </c>
      <c r="M4880" s="375">
        <f t="shared" si="1120"/>
        <v>0</v>
      </c>
      <c r="N4880" s="225" t="b">
        <f t="shared" si="1111"/>
        <v>0</v>
      </c>
      <c r="O4880" s="36"/>
      <c r="P4880" s="36"/>
      <c r="Q4880" s="36"/>
      <c r="R4880" s="36"/>
    </row>
    <row r="4881" spans="1:18" s="8" customFormat="1" ht="16.5" hidden="1" customHeight="1" x14ac:dyDescent="0.35">
      <c r="A4881" s="122" t="str">
        <f>'SOW Units'!B425</f>
        <v>20-7.</v>
      </c>
      <c r="B4881" s="542" t="str">
        <f>IF('SOW Units'!C425="","",'SOW Units'!C425)</f>
        <v>Assistant Scientist/Technical Specialist</v>
      </c>
      <c r="C4881" s="543"/>
      <c r="D4881" s="57" t="str">
        <f>IF('SOW Units'!E425="","",'SOW Units'!E425)</f>
        <v>Per Hour</v>
      </c>
      <c r="E4881" s="82">
        <f>'SOW Units'!R425</f>
        <v>0</v>
      </c>
      <c r="F4881" s="34">
        <f>'SOW Units'!G425</f>
        <v>81.900000000000006</v>
      </c>
      <c r="G4881" s="244">
        <f t="shared" si="1117"/>
        <v>0</v>
      </c>
      <c r="H4881" s="85">
        <v>0</v>
      </c>
      <c r="I4881" s="360">
        <f t="shared" si="1118"/>
        <v>0</v>
      </c>
      <c r="J4881" s="89">
        <v>0</v>
      </c>
      <c r="K4881" s="244">
        <f t="shared" si="1116"/>
        <v>0</v>
      </c>
      <c r="L4881" s="93">
        <f t="shared" si="1119"/>
        <v>0</v>
      </c>
      <c r="M4881" s="375">
        <f t="shared" si="1120"/>
        <v>0</v>
      </c>
      <c r="N4881" s="225" t="b">
        <f t="shared" si="1111"/>
        <v>0</v>
      </c>
      <c r="O4881" s="36"/>
      <c r="P4881" s="36"/>
      <c r="Q4881" s="36"/>
      <c r="R4881" s="36"/>
    </row>
    <row r="4882" spans="1:18" s="8" customFormat="1" ht="16.5" hidden="1" customHeight="1" x14ac:dyDescent="0.35">
      <c r="A4882" s="122" t="str">
        <f>'SOW Units'!B426</f>
        <v>20-8.</v>
      </c>
      <c r="B4882" s="542" t="str">
        <f>IF('SOW Units'!C426="","",'SOW Units'!C426)</f>
        <v>Field Technician (Key)</v>
      </c>
      <c r="C4882" s="543"/>
      <c r="D4882" s="57" t="str">
        <f>IF('SOW Units'!E426="","",'SOW Units'!E426)</f>
        <v>Per Hour</v>
      </c>
      <c r="E4882" s="82">
        <f>'SOW Units'!R426</f>
        <v>0</v>
      </c>
      <c r="F4882" s="34">
        <f>'SOW Units'!G426</f>
        <v>75</v>
      </c>
      <c r="G4882" s="244">
        <f t="shared" si="1117"/>
        <v>0</v>
      </c>
      <c r="H4882" s="85">
        <v>0</v>
      </c>
      <c r="I4882" s="360">
        <f t="shared" si="1118"/>
        <v>0</v>
      </c>
      <c r="J4882" s="89">
        <v>0</v>
      </c>
      <c r="K4882" s="244">
        <f t="shared" si="1116"/>
        <v>0</v>
      </c>
      <c r="L4882" s="93">
        <f t="shared" si="1119"/>
        <v>0</v>
      </c>
      <c r="M4882" s="375">
        <f t="shared" si="1120"/>
        <v>0</v>
      </c>
      <c r="N4882" s="225" t="b">
        <f t="shared" si="1111"/>
        <v>0</v>
      </c>
      <c r="O4882" s="36"/>
      <c r="P4882" s="36"/>
      <c r="Q4882" s="36"/>
      <c r="R4882" s="36"/>
    </row>
    <row r="4883" spans="1:18" s="8" customFormat="1" ht="16.5" hidden="1" customHeight="1" x14ac:dyDescent="0.35">
      <c r="A4883" s="122" t="str">
        <f>'SOW Units'!B427</f>
        <v>20-9.</v>
      </c>
      <c r="B4883" s="542" t="str">
        <f>IF('SOW Units'!C427="","",'SOW Units'!C427)</f>
        <v>Draftsperson</v>
      </c>
      <c r="C4883" s="543"/>
      <c r="D4883" s="57" t="str">
        <f>IF('SOW Units'!E427="","",'SOW Units'!E427)</f>
        <v>Per Hour</v>
      </c>
      <c r="E4883" s="82">
        <f>'SOW Units'!R427</f>
        <v>0</v>
      </c>
      <c r="F4883" s="34">
        <f>'SOW Units'!G427</f>
        <v>66.95</v>
      </c>
      <c r="G4883" s="244">
        <f t="shared" si="1117"/>
        <v>0</v>
      </c>
      <c r="H4883" s="85">
        <v>0</v>
      </c>
      <c r="I4883" s="360">
        <f t="shared" si="1118"/>
        <v>0</v>
      </c>
      <c r="J4883" s="89">
        <v>0</v>
      </c>
      <c r="K4883" s="244">
        <f t="shared" si="1116"/>
        <v>0</v>
      </c>
      <c r="L4883" s="93">
        <f t="shared" si="1119"/>
        <v>0</v>
      </c>
      <c r="M4883" s="375">
        <f t="shared" si="1120"/>
        <v>0</v>
      </c>
      <c r="N4883" s="225" t="b">
        <f t="shared" si="1111"/>
        <v>0</v>
      </c>
      <c r="O4883" s="36"/>
      <c r="P4883" s="36"/>
      <c r="Q4883" s="36"/>
      <c r="R4883" s="36"/>
    </row>
    <row r="4884" spans="1:18" s="8" customFormat="1" ht="16.5" hidden="1" customHeight="1" x14ac:dyDescent="0.35">
      <c r="A4884" s="122" t="str">
        <f>'SOW Units'!B428</f>
        <v>20-10.</v>
      </c>
      <c r="B4884" s="542" t="str">
        <f>IF('SOW Units'!C428="","",'SOW Units'!C428)</f>
        <v xml:space="preserve">Administrative </v>
      </c>
      <c r="C4884" s="543"/>
      <c r="D4884" s="57" t="str">
        <f>IF('SOW Units'!E428="","",'SOW Units'!E428)</f>
        <v>Per Hour</v>
      </c>
      <c r="E4884" s="82">
        <f>'SOW Units'!R428</f>
        <v>0</v>
      </c>
      <c r="F4884" s="34">
        <f>'SOW Units'!G428</f>
        <v>42</v>
      </c>
      <c r="G4884" s="244">
        <f t="shared" si="1117"/>
        <v>0</v>
      </c>
      <c r="H4884" s="85">
        <v>0</v>
      </c>
      <c r="I4884" s="360">
        <f t="shared" si="1118"/>
        <v>0</v>
      </c>
      <c r="J4884" s="89">
        <v>0</v>
      </c>
      <c r="K4884" s="244">
        <f t="shared" si="1116"/>
        <v>0</v>
      </c>
      <c r="L4884" s="93">
        <f t="shared" si="1119"/>
        <v>0</v>
      </c>
      <c r="M4884" s="375">
        <f t="shared" si="1120"/>
        <v>0</v>
      </c>
      <c r="N4884" s="225" t="b">
        <f t="shared" si="1111"/>
        <v>0</v>
      </c>
      <c r="O4884" s="36"/>
      <c r="P4884" s="36"/>
      <c r="Q4884" s="36"/>
      <c r="R4884" s="36"/>
    </row>
    <row r="4885" spans="1:18" s="8" customFormat="1" ht="16.5" hidden="1" customHeight="1" x14ac:dyDescent="0.35">
      <c r="A4885" s="122" t="str">
        <f>'SOW Units'!B429</f>
        <v>20-11.</v>
      </c>
      <c r="B4885" s="542" t="str">
        <f>IF('SOW Units'!C429="","",'SOW Units'!C429)</f>
        <v>Laborers and Security Guards</v>
      </c>
      <c r="C4885" s="543"/>
      <c r="D4885" s="57" t="str">
        <f>IF('SOW Units'!E429="","",'SOW Units'!E429)</f>
        <v>Per Hour</v>
      </c>
      <c r="E4885" s="82">
        <f>'SOW Units'!R429</f>
        <v>0</v>
      </c>
      <c r="F4885" s="34">
        <f>'SOW Units'!G429</f>
        <v>34.72</v>
      </c>
      <c r="G4885" s="244">
        <f t="shared" si="1117"/>
        <v>0</v>
      </c>
      <c r="H4885" s="85">
        <v>0</v>
      </c>
      <c r="I4885" s="360">
        <f t="shared" si="1118"/>
        <v>0</v>
      </c>
      <c r="J4885" s="89">
        <v>0</v>
      </c>
      <c r="K4885" s="244">
        <f t="shared" si="1116"/>
        <v>0</v>
      </c>
      <c r="L4885" s="93">
        <f t="shared" si="1119"/>
        <v>0</v>
      </c>
      <c r="M4885" s="375">
        <f t="shared" si="1120"/>
        <v>0</v>
      </c>
      <c r="N4885" s="225" t="b">
        <f t="shared" si="1111"/>
        <v>0</v>
      </c>
      <c r="O4885" s="36"/>
      <c r="P4885" s="36"/>
      <c r="Q4885" s="36"/>
      <c r="R4885" s="36"/>
    </row>
    <row r="4886" spans="1:18" s="8" customFormat="1" ht="17.25" hidden="1" customHeight="1" x14ac:dyDescent="0.35">
      <c r="A4886" s="253" t="str">
        <f>'SOW Units'!B430</f>
        <v>21.</v>
      </c>
      <c r="B4886" s="560" t="str">
        <f>IF('SOW Units'!C430="","",'SOW Units'!C430)</f>
        <v xml:space="preserve">PROFESSIONAL ENGINEERING AND PROFESSIONAL GEOLOGY SERVICES                                                                   </v>
      </c>
      <c r="C4886" s="561"/>
      <c r="D4886" s="206" t="str">
        <f>IF('SOW Units'!E430="","",'SOW Units'!E430)</f>
        <v/>
      </c>
      <c r="E4886" s="207"/>
      <c r="F4886" s="194"/>
      <c r="G4886" s="243"/>
      <c r="H4886" s="208"/>
      <c r="I4886" s="359"/>
      <c r="J4886" s="196"/>
      <c r="K4886" s="243"/>
      <c r="L4886" s="209"/>
      <c r="M4886" s="374"/>
      <c r="N4886" s="225" t="b">
        <f t="shared" si="1111"/>
        <v>0</v>
      </c>
      <c r="O4886" s="36"/>
      <c r="P4886" s="36"/>
      <c r="Q4886" s="36"/>
      <c r="R4886" s="36"/>
    </row>
    <row r="4887" spans="1:18" s="8" customFormat="1" ht="16.5" hidden="1" customHeight="1" x14ac:dyDescent="0.35">
      <c r="A4887" s="122" t="str">
        <f>'SOW Units'!B431</f>
        <v>21-1.</v>
      </c>
      <c r="B4887" s="542" t="str">
        <f>IF('SOW Units'!C431="","",'SOW Units'!C431)</f>
        <v>Professional Engineer (Key)</v>
      </c>
      <c r="C4887" s="543"/>
      <c r="D4887" s="57" t="str">
        <f>IF('SOW Units'!E431="","",'SOW Units'!E431)</f>
        <v>Per Hour</v>
      </c>
      <c r="E4887" s="82">
        <f>'SOW Units'!R431</f>
        <v>0</v>
      </c>
      <c r="F4887" s="34">
        <f>'SOW Units'!G431</f>
        <v>133.69</v>
      </c>
      <c r="G4887" s="244">
        <f t="shared" ref="G4887:G4925" si="1121">$F4887*E4887</f>
        <v>0</v>
      </c>
      <c r="H4887" s="85">
        <v>0</v>
      </c>
      <c r="I4887" s="360">
        <f t="shared" ref="I4887:I4925" si="1122">H4887*F4887</f>
        <v>0</v>
      </c>
      <c r="J4887" s="89">
        <v>0</v>
      </c>
      <c r="K4887" s="244">
        <f t="shared" si="1116"/>
        <v>0</v>
      </c>
      <c r="L4887" s="93">
        <f t="shared" ref="L4887:L4925" si="1123">E4887-H4887-J4887</f>
        <v>0</v>
      </c>
      <c r="M4887" s="375">
        <f t="shared" ref="M4887:M4925" si="1124">G4887-I4887-K4887</f>
        <v>0</v>
      </c>
      <c r="N4887" s="225" t="b">
        <f t="shared" si="1111"/>
        <v>0</v>
      </c>
      <c r="O4887" s="36"/>
      <c r="P4887" s="36"/>
      <c r="Q4887" s="36"/>
      <c r="R4887" s="36"/>
    </row>
    <row r="4888" spans="1:18" s="8" customFormat="1" ht="16.5" hidden="1" customHeight="1" x14ac:dyDescent="0.35">
      <c r="A4888" s="122" t="str">
        <f>'SOW Units'!B432</f>
        <v>21-2.</v>
      </c>
      <c r="B4888" s="542" t="str">
        <f>IF('SOW Units'!C432="","",'SOW Units'!C432)</f>
        <v>Professional Geologist (Key)</v>
      </c>
      <c r="C4888" s="543"/>
      <c r="D4888" s="57" t="str">
        <f>IF('SOW Units'!E432="","",'SOW Units'!E432)</f>
        <v>Per Hour</v>
      </c>
      <c r="E4888" s="82">
        <f>'SOW Units'!R432</f>
        <v>0</v>
      </c>
      <c r="F4888" s="34">
        <f>'SOW Units'!G432</f>
        <v>133.69</v>
      </c>
      <c r="G4888" s="244">
        <f t="shared" si="1121"/>
        <v>0</v>
      </c>
      <c r="H4888" s="85">
        <v>0</v>
      </c>
      <c r="I4888" s="360">
        <f t="shared" si="1122"/>
        <v>0</v>
      </c>
      <c r="J4888" s="89">
        <v>0</v>
      </c>
      <c r="K4888" s="244">
        <f t="shared" si="1116"/>
        <v>0</v>
      </c>
      <c r="L4888" s="93">
        <f t="shared" si="1123"/>
        <v>0</v>
      </c>
      <c r="M4888" s="375">
        <f t="shared" si="1124"/>
        <v>0</v>
      </c>
      <c r="N4888" s="225" t="b">
        <f t="shared" si="1111"/>
        <v>0</v>
      </c>
      <c r="O4888" s="36"/>
      <c r="P4888" s="36"/>
      <c r="Q4888" s="36"/>
      <c r="R4888" s="36"/>
    </row>
    <row r="4889" spans="1:18" s="8" customFormat="1" ht="32.25" hidden="1" customHeight="1" x14ac:dyDescent="0.35">
      <c r="A4889" s="122" t="str">
        <f>'SOW Units'!B433</f>
        <v>21-3.</v>
      </c>
      <c r="B4889" s="542" t="str">
        <f>IF('SOW Units'!C433="","",'SOW Units'!C433)</f>
        <v>P.G. Field Oversight of Drilling and Boring and Soil-Boring Logging (Use hourly rate on site specific basis)</v>
      </c>
      <c r="C4889" s="543"/>
      <c r="D4889" s="57" t="str">
        <f>IF('SOW Units'!E433="","",'SOW Units'!E433)</f>
        <v>Per Hour</v>
      </c>
      <c r="E4889" s="82">
        <f>'SOW Units'!R433</f>
        <v>0</v>
      </c>
      <c r="F4889" s="34">
        <f>'SOW Units'!G433</f>
        <v>133.69</v>
      </c>
      <c r="G4889" s="244">
        <f t="shared" si="1121"/>
        <v>0</v>
      </c>
      <c r="H4889" s="85">
        <v>0</v>
      </c>
      <c r="I4889" s="360">
        <f t="shared" si="1122"/>
        <v>0</v>
      </c>
      <c r="J4889" s="89">
        <v>0</v>
      </c>
      <c r="K4889" s="244">
        <f t="shared" si="1116"/>
        <v>0</v>
      </c>
      <c r="L4889" s="93">
        <f t="shared" si="1123"/>
        <v>0</v>
      </c>
      <c r="M4889" s="375">
        <f t="shared" si="1124"/>
        <v>0</v>
      </c>
      <c r="N4889" s="225" t="b">
        <f t="shared" si="1111"/>
        <v>0</v>
      </c>
      <c r="O4889" s="36"/>
      <c r="P4889" s="36"/>
      <c r="Q4889" s="36"/>
      <c r="R4889" s="36"/>
    </row>
    <row r="4890" spans="1:18" s="8" customFormat="1" ht="16.5" hidden="1" customHeight="1" x14ac:dyDescent="0.35">
      <c r="A4890" s="122" t="str">
        <f>'SOW Units'!B434</f>
        <v>21-4.</v>
      </c>
      <c r="B4890" s="542" t="str">
        <f>IF('SOW Units'!C434="","",'SOW Units'!C434)</f>
        <v>P.G. Field Oversight of Well Installation (Use hourly rate on site specific basis)</v>
      </c>
      <c r="C4890" s="543"/>
      <c r="D4890" s="57" t="str">
        <f>IF('SOW Units'!E434="","",'SOW Units'!E434)</f>
        <v>Per Hour</v>
      </c>
      <c r="E4890" s="82">
        <f>'SOW Units'!R434</f>
        <v>0</v>
      </c>
      <c r="F4890" s="34">
        <f>'SOW Units'!G434</f>
        <v>133.69</v>
      </c>
      <c r="G4890" s="244">
        <f t="shared" si="1121"/>
        <v>0</v>
      </c>
      <c r="H4890" s="85">
        <v>0</v>
      </c>
      <c r="I4890" s="360">
        <f t="shared" si="1122"/>
        <v>0</v>
      </c>
      <c r="J4890" s="89">
        <v>0</v>
      </c>
      <c r="K4890" s="244">
        <f t="shared" si="1116"/>
        <v>0</v>
      </c>
      <c r="L4890" s="93">
        <f t="shared" si="1123"/>
        <v>0</v>
      </c>
      <c r="M4890" s="375">
        <f t="shared" si="1124"/>
        <v>0</v>
      </c>
      <c r="N4890" s="225" t="b">
        <f t="shared" si="1111"/>
        <v>0</v>
      </c>
      <c r="O4890" s="36"/>
      <c r="P4890" s="36"/>
      <c r="Q4890" s="36"/>
      <c r="R4890" s="36"/>
    </row>
    <row r="4891" spans="1:18" s="8" customFormat="1" ht="16.5" hidden="1" customHeight="1" x14ac:dyDescent="0.35">
      <c r="A4891" s="122" t="str">
        <f>'SOW Units'!B435</f>
        <v>21-5.</v>
      </c>
      <c r="B4891" s="542" t="str">
        <f>IF('SOW Units'!C435="","",'SOW Units'!C435)</f>
        <v xml:space="preserve">P.E. Project Oversight for Remediation Technology Pilot Testing </v>
      </c>
      <c r="C4891" s="543"/>
      <c r="D4891" s="57" t="str">
        <f>IF('SOW Units'!E435="","",'SOW Units'!E435)</f>
        <v>Per Test</v>
      </c>
      <c r="E4891" s="82">
        <f>'SOW Units'!R435</f>
        <v>0</v>
      </c>
      <c r="F4891" s="34">
        <f>'SOW Units'!G435</f>
        <v>1018.71</v>
      </c>
      <c r="G4891" s="244">
        <f t="shared" si="1121"/>
        <v>0</v>
      </c>
      <c r="H4891" s="85">
        <v>0</v>
      </c>
      <c r="I4891" s="360">
        <f t="shared" si="1122"/>
        <v>0</v>
      </c>
      <c r="J4891" s="89">
        <v>0</v>
      </c>
      <c r="K4891" s="244">
        <f t="shared" si="1116"/>
        <v>0</v>
      </c>
      <c r="L4891" s="93">
        <f t="shared" si="1123"/>
        <v>0</v>
      </c>
      <c r="M4891" s="375">
        <f t="shared" si="1124"/>
        <v>0</v>
      </c>
      <c r="N4891" s="225" t="b">
        <f t="shared" si="1111"/>
        <v>0</v>
      </c>
      <c r="O4891" s="36"/>
      <c r="P4891" s="36"/>
      <c r="Q4891" s="36"/>
      <c r="R4891" s="36"/>
    </row>
    <row r="4892" spans="1:18" s="8" customFormat="1" ht="16.5" hidden="1" customHeight="1" x14ac:dyDescent="0.35">
      <c r="A4892" s="122" t="str">
        <f>'SOW Units'!B436</f>
        <v>21-6.a.</v>
      </c>
      <c r="B4892" s="542" t="str">
        <f>IF('SOW Units'!C436="","",'SOW Units'!C436)</f>
        <v>P.E. Project Oversight for Remediation System Integration and Startup - Small System</v>
      </c>
      <c r="C4892" s="543"/>
      <c r="D4892" s="57" t="str">
        <f>IF('SOW Units'!E436="","",'SOW Units'!E436)</f>
        <v xml:space="preserve">Per System </v>
      </c>
      <c r="E4892" s="82">
        <f>'SOW Units'!R436</f>
        <v>0</v>
      </c>
      <c r="F4892" s="34">
        <f>'SOW Units'!G436</f>
        <v>3100</v>
      </c>
      <c r="G4892" s="244">
        <f t="shared" si="1121"/>
        <v>0</v>
      </c>
      <c r="H4892" s="85">
        <v>0</v>
      </c>
      <c r="I4892" s="360">
        <f t="shared" si="1122"/>
        <v>0</v>
      </c>
      <c r="J4892" s="89">
        <v>0</v>
      </c>
      <c r="K4892" s="244">
        <f t="shared" si="1116"/>
        <v>0</v>
      </c>
      <c r="L4892" s="93">
        <f t="shared" si="1123"/>
        <v>0</v>
      </c>
      <c r="M4892" s="375">
        <f t="shared" si="1124"/>
        <v>0</v>
      </c>
      <c r="N4892" s="225" t="b">
        <f t="shared" si="1111"/>
        <v>0</v>
      </c>
      <c r="O4892" s="36"/>
      <c r="P4892" s="36"/>
      <c r="Q4892" s="36"/>
      <c r="R4892" s="36"/>
    </row>
    <row r="4893" spans="1:18" s="8" customFormat="1" ht="16.5" hidden="1" customHeight="1" x14ac:dyDescent="0.35">
      <c r="A4893" s="122" t="str">
        <f>'SOW Units'!B437</f>
        <v>21-6.b.</v>
      </c>
      <c r="B4893" s="542" t="str">
        <f>IF('SOW Units'!C437="","",'SOW Units'!C437)</f>
        <v>P.E. Project Oversight for Remediation System Integration and Startup - Medium System</v>
      </c>
      <c r="C4893" s="543"/>
      <c r="D4893" s="57" t="str">
        <f>IF('SOW Units'!E437="","",'SOW Units'!E437)</f>
        <v xml:space="preserve">Per System </v>
      </c>
      <c r="E4893" s="82">
        <f>'SOW Units'!R437</f>
        <v>0</v>
      </c>
      <c r="F4893" s="34">
        <f>'SOW Units'!G437</f>
        <v>3100</v>
      </c>
      <c r="G4893" s="244">
        <f t="shared" si="1121"/>
        <v>0</v>
      </c>
      <c r="H4893" s="85">
        <v>0</v>
      </c>
      <c r="I4893" s="360">
        <f t="shared" si="1122"/>
        <v>0</v>
      </c>
      <c r="J4893" s="89">
        <v>0</v>
      </c>
      <c r="K4893" s="244">
        <f t="shared" si="1116"/>
        <v>0</v>
      </c>
      <c r="L4893" s="93">
        <f t="shared" si="1123"/>
        <v>0</v>
      </c>
      <c r="M4893" s="375">
        <f t="shared" si="1124"/>
        <v>0</v>
      </c>
      <c r="N4893" s="225" t="b">
        <f t="shared" si="1111"/>
        <v>0</v>
      </c>
      <c r="O4893" s="36"/>
      <c r="P4893" s="36"/>
      <c r="Q4893" s="36"/>
      <c r="R4893" s="36"/>
    </row>
    <row r="4894" spans="1:18" s="8" customFormat="1" ht="16.5" hidden="1" customHeight="1" x14ac:dyDescent="0.35">
      <c r="A4894" s="122" t="str">
        <f>'SOW Units'!B438</f>
        <v>21-6.c.</v>
      </c>
      <c r="B4894" s="542" t="str">
        <f>IF('SOW Units'!C438="","",'SOW Units'!C438)</f>
        <v>P.E. Project Oversight for Remediation System Integration and Startup - Large System</v>
      </c>
      <c r="C4894" s="543"/>
      <c r="D4894" s="57" t="str">
        <f>IF('SOW Units'!E438="","",'SOW Units'!E438)</f>
        <v xml:space="preserve">Per System </v>
      </c>
      <c r="E4894" s="82">
        <f>'SOW Units'!R438</f>
        <v>0</v>
      </c>
      <c r="F4894" s="34">
        <f>'SOW Units'!G438</f>
        <v>3600</v>
      </c>
      <c r="G4894" s="244">
        <f t="shared" si="1121"/>
        <v>0</v>
      </c>
      <c r="H4894" s="85">
        <v>0</v>
      </c>
      <c r="I4894" s="360">
        <f t="shared" si="1122"/>
        <v>0</v>
      </c>
      <c r="J4894" s="89">
        <v>0</v>
      </c>
      <c r="K4894" s="244">
        <f t="shared" si="1116"/>
        <v>0</v>
      </c>
      <c r="L4894" s="93">
        <f t="shared" si="1123"/>
        <v>0</v>
      </c>
      <c r="M4894" s="375">
        <f t="shared" si="1124"/>
        <v>0</v>
      </c>
      <c r="N4894" s="225" t="b">
        <f t="shared" si="1111"/>
        <v>0</v>
      </c>
      <c r="O4894" s="36"/>
      <c r="P4894" s="36"/>
      <c r="Q4894" s="36"/>
      <c r="R4894" s="36"/>
    </row>
    <row r="4895" spans="1:18" s="8" customFormat="1" ht="16.5" hidden="1" customHeight="1" x14ac:dyDescent="0.35">
      <c r="A4895" s="122" t="str">
        <f>'SOW Units'!B439</f>
        <v>21-6.d.</v>
      </c>
      <c r="B4895" s="542" t="str">
        <f>IF('SOW Units'!C439="","",'SOW Units'!C439)</f>
        <v>P.E. Project Oversight for Remediation System Integration and Startup - Extra Large System</v>
      </c>
      <c r="C4895" s="543"/>
      <c r="D4895" s="57" t="str">
        <f>IF('SOW Units'!E439="","",'SOW Units'!E439)</f>
        <v xml:space="preserve">Per System </v>
      </c>
      <c r="E4895" s="82">
        <f>'SOW Units'!R439</f>
        <v>0</v>
      </c>
      <c r="F4895" s="34">
        <f>'SOW Units'!G439</f>
        <v>3800</v>
      </c>
      <c r="G4895" s="244">
        <f t="shared" si="1121"/>
        <v>0</v>
      </c>
      <c r="H4895" s="85">
        <v>0</v>
      </c>
      <c r="I4895" s="360">
        <f t="shared" si="1122"/>
        <v>0</v>
      </c>
      <c r="J4895" s="89">
        <v>0</v>
      </c>
      <c r="K4895" s="244">
        <f t="shared" si="1116"/>
        <v>0</v>
      </c>
      <c r="L4895" s="93">
        <f t="shared" si="1123"/>
        <v>0</v>
      </c>
      <c r="M4895" s="375">
        <f t="shared" si="1124"/>
        <v>0</v>
      </c>
      <c r="N4895" s="225" t="b">
        <f t="shared" si="1111"/>
        <v>0</v>
      </c>
      <c r="O4895" s="36"/>
      <c r="P4895" s="36"/>
      <c r="Q4895" s="36"/>
      <c r="R4895" s="36"/>
    </row>
    <row r="4896" spans="1:18" s="8" customFormat="1" ht="16.5" hidden="1" customHeight="1" x14ac:dyDescent="0.35">
      <c r="A4896" s="122" t="str">
        <f>'SOW Units'!B440</f>
        <v>21-7.a.</v>
      </c>
      <c r="B4896" s="542" t="str">
        <f>IF('SOW Units'!C440="","",'SOW Units'!C440)</f>
        <v>P.E. Project Oversight for Short Term or Episodic Remediation System Operation - Daily Basis</v>
      </c>
      <c r="C4896" s="543"/>
      <c r="D4896" s="57" t="str">
        <f>IF('SOW Units'!E440="","",'SOW Units'!E440)</f>
        <v>Per Day</v>
      </c>
      <c r="E4896" s="82">
        <f>'SOW Units'!R440</f>
        <v>0</v>
      </c>
      <c r="F4896" s="34">
        <f>'SOW Units'!G440</f>
        <v>1100</v>
      </c>
      <c r="G4896" s="244">
        <f t="shared" si="1121"/>
        <v>0</v>
      </c>
      <c r="H4896" s="85">
        <v>0</v>
      </c>
      <c r="I4896" s="360">
        <f t="shared" si="1122"/>
        <v>0</v>
      </c>
      <c r="J4896" s="89">
        <v>0</v>
      </c>
      <c r="K4896" s="244">
        <f t="shared" si="1116"/>
        <v>0</v>
      </c>
      <c r="L4896" s="93">
        <f t="shared" si="1123"/>
        <v>0</v>
      </c>
      <c r="M4896" s="375">
        <f t="shared" si="1124"/>
        <v>0</v>
      </c>
      <c r="N4896" s="225" t="b">
        <f t="shared" si="1111"/>
        <v>0</v>
      </c>
      <c r="O4896" s="36"/>
      <c r="P4896" s="36"/>
      <c r="Q4896" s="36"/>
      <c r="R4896" s="36"/>
    </row>
    <row r="4897" spans="1:18" s="8" customFormat="1" ht="16.5" hidden="1" customHeight="1" x14ac:dyDescent="0.35">
      <c r="A4897" s="122" t="str">
        <f>'SOW Units'!B441</f>
        <v>21-7.b.</v>
      </c>
      <c r="B4897" s="542" t="str">
        <f>IF('SOW Units'!C441="","",'SOW Units'!C441)</f>
        <v>P.E. Project Oversight for Short Term or Episodic Remediation System Operation - Weekly Basis</v>
      </c>
      <c r="C4897" s="543"/>
      <c r="D4897" s="57" t="str">
        <f>IF('SOW Units'!E441="","",'SOW Units'!E441)</f>
        <v>Per Week</v>
      </c>
      <c r="E4897" s="82">
        <f>'SOW Units'!R441</f>
        <v>0</v>
      </c>
      <c r="F4897" s="34">
        <f>'SOW Units'!G441</f>
        <v>3600</v>
      </c>
      <c r="G4897" s="244">
        <f t="shared" si="1121"/>
        <v>0</v>
      </c>
      <c r="H4897" s="85">
        <v>0</v>
      </c>
      <c r="I4897" s="360">
        <f t="shared" si="1122"/>
        <v>0</v>
      </c>
      <c r="J4897" s="89">
        <v>0</v>
      </c>
      <c r="K4897" s="244">
        <f t="shared" si="1116"/>
        <v>0</v>
      </c>
      <c r="L4897" s="93">
        <f t="shared" si="1123"/>
        <v>0</v>
      </c>
      <c r="M4897" s="375">
        <f t="shared" si="1124"/>
        <v>0</v>
      </c>
      <c r="N4897" s="225" t="b">
        <f t="shared" si="1111"/>
        <v>0</v>
      </c>
      <c r="O4897" s="36"/>
      <c r="P4897" s="36"/>
      <c r="Q4897" s="36"/>
      <c r="R4897" s="36"/>
    </row>
    <row r="4898" spans="1:18" s="8" customFormat="1" ht="16.5" hidden="1" customHeight="1" x14ac:dyDescent="0.35">
      <c r="A4898" s="122" t="str">
        <f>'SOW Units'!B442</f>
        <v>21-8.</v>
      </c>
      <c r="B4898" s="542" t="str">
        <f>IF('SOW Units'!C442="","",'SOW Units'!C442)</f>
        <v>P.E. Project Oversight for Remediation System Operation and Maintenance</v>
      </c>
      <c r="C4898" s="543"/>
      <c r="D4898" s="57" t="str">
        <f>IF('SOW Units'!E442="","",'SOW Units'!E442)</f>
        <v>Per Month</v>
      </c>
      <c r="E4898" s="82">
        <f>'SOW Units'!R442</f>
        <v>0</v>
      </c>
      <c r="F4898" s="34">
        <f>'SOW Units'!G442</f>
        <v>802.23</v>
      </c>
      <c r="G4898" s="244">
        <f t="shared" si="1121"/>
        <v>0</v>
      </c>
      <c r="H4898" s="85">
        <v>0</v>
      </c>
      <c r="I4898" s="360">
        <f t="shared" si="1122"/>
        <v>0</v>
      </c>
      <c r="J4898" s="89">
        <v>0</v>
      </c>
      <c r="K4898" s="244">
        <f t="shared" si="1116"/>
        <v>0</v>
      </c>
      <c r="L4898" s="93">
        <f t="shared" si="1123"/>
        <v>0</v>
      </c>
      <c r="M4898" s="375">
        <f t="shared" si="1124"/>
        <v>0</v>
      </c>
      <c r="N4898" s="225" t="b">
        <f t="shared" si="1111"/>
        <v>0</v>
      </c>
      <c r="O4898" s="36"/>
      <c r="P4898" s="36"/>
      <c r="Q4898" s="36"/>
      <c r="R4898" s="36"/>
    </row>
    <row r="4899" spans="1:18" s="8" customFormat="1" ht="46.5" hidden="1" customHeight="1" x14ac:dyDescent="0.35">
      <c r="A4899" s="122" t="str">
        <f>'SOW Units'!B443</f>
        <v>21-9.</v>
      </c>
      <c r="B4899" s="542" t="str">
        <f>IF('SOW Units'!C443="","",'SOW Units'!C443)</f>
        <v>P.E. Review and Certification of Sufficiency of Engineering Controls (other than permanent, impermeable surface or top two feet of clean fill), with Monitoring and Maintenance Recommendations Required for a Conditional NFA</v>
      </c>
      <c r="C4899" s="543"/>
      <c r="D4899" s="252" t="str">
        <f>IF('SOW Units'!E443="","",'SOW Units'!E443)</f>
        <v>Per Review and Certification</v>
      </c>
      <c r="E4899" s="82">
        <f>'SOW Units'!R443</f>
        <v>0</v>
      </c>
      <c r="F4899" s="34">
        <f>'SOW Units'!G443</f>
        <v>242.55</v>
      </c>
      <c r="G4899" s="244">
        <f t="shared" si="1121"/>
        <v>0</v>
      </c>
      <c r="H4899" s="85">
        <v>0</v>
      </c>
      <c r="I4899" s="360">
        <f t="shared" si="1122"/>
        <v>0</v>
      </c>
      <c r="J4899" s="89">
        <v>0</v>
      </c>
      <c r="K4899" s="244">
        <f t="shared" si="1116"/>
        <v>0</v>
      </c>
      <c r="L4899" s="93">
        <f t="shared" si="1123"/>
        <v>0</v>
      </c>
      <c r="M4899" s="375">
        <f t="shared" si="1124"/>
        <v>0</v>
      </c>
      <c r="N4899" s="225" t="b">
        <f t="shared" si="1111"/>
        <v>0</v>
      </c>
      <c r="O4899" s="36"/>
      <c r="P4899" s="36"/>
      <c r="Q4899" s="36"/>
      <c r="R4899" s="36"/>
    </row>
    <row r="4900" spans="1:18" s="8" customFormat="1" ht="46.5" hidden="1" customHeight="1" x14ac:dyDescent="0.35">
      <c r="A4900" s="122" t="str">
        <f>'SOW Units'!B444</f>
        <v>21-10.</v>
      </c>
      <c r="B4900" s="542" t="str">
        <f>IF('SOW Units'!C444="","",'SOW Units'!C444)</f>
        <v>P.G. Review and Certification of Sufficiency of Engineering Controls Limited to Permanent, Impermeable Surface or Top Two Feet of Clean Fill with Monitoring and Maintenance Recommendations Required for a Conditional NFA</v>
      </c>
      <c r="C4900" s="543"/>
      <c r="D4900" s="252" t="str">
        <f>IF('SOW Units'!E444="","",'SOW Units'!E444)</f>
        <v>Per Review and Certification</v>
      </c>
      <c r="E4900" s="82">
        <f>'SOW Units'!R444</f>
        <v>0</v>
      </c>
      <c r="F4900" s="34">
        <f>'SOW Units'!G444</f>
        <v>242.55</v>
      </c>
      <c r="G4900" s="244">
        <f t="shared" si="1121"/>
        <v>0</v>
      </c>
      <c r="H4900" s="85">
        <v>0</v>
      </c>
      <c r="I4900" s="360">
        <f t="shared" si="1122"/>
        <v>0</v>
      </c>
      <c r="J4900" s="89">
        <v>0</v>
      </c>
      <c r="K4900" s="244">
        <f t="shared" si="1116"/>
        <v>0</v>
      </c>
      <c r="L4900" s="93">
        <f t="shared" si="1123"/>
        <v>0</v>
      </c>
      <c r="M4900" s="375">
        <f t="shared" si="1124"/>
        <v>0</v>
      </c>
      <c r="N4900" s="225" t="b">
        <f t="shared" si="1111"/>
        <v>0</v>
      </c>
      <c r="O4900" s="36"/>
      <c r="P4900" s="36"/>
      <c r="Q4900" s="36"/>
      <c r="R4900" s="36"/>
    </row>
    <row r="4901" spans="1:18" s="8" customFormat="1" ht="32.25" hidden="1" customHeight="1" x14ac:dyDescent="0.35">
      <c r="A4901" s="122" t="str">
        <f>'SOW Units'!B445</f>
        <v>21-11.</v>
      </c>
      <c r="B4901" s="542" t="str">
        <f>IF('SOW Units'!C445="","",'SOW Units'!C445)</f>
        <v>P.E. Design and Certification of Plans and Project Oversight of Installation for Engineering Controls (other than permanent, impermeable surface or top two feet of clean fill) required for a conditional NFA</v>
      </c>
      <c r="C4901" s="543"/>
      <c r="D4901" s="252" t="str">
        <f>IF('SOW Units'!E445="","",'SOW Units'!E445)</f>
        <v>Per Engineering Controls Installation</v>
      </c>
      <c r="E4901" s="82">
        <f>'SOW Units'!R445</f>
        <v>0</v>
      </c>
      <c r="F4901" s="34">
        <f>'SOW Units'!G445</f>
        <v>242.55</v>
      </c>
      <c r="G4901" s="244">
        <f t="shared" si="1121"/>
        <v>0</v>
      </c>
      <c r="H4901" s="85">
        <v>0</v>
      </c>
      <c r="I4901" s="360">
        <f t="shared" si="1122"/>
        <v>0</v>
      </c>
      <c r="J4901" s="89">
        <v>0</v>
      </c>
      <c r="K4901" s="244">
        <f t="shared" si="1116"/>
        <v>0</v>
      </c>
      <c r="L4901" s="93">
        <f t="shared" si="1123"/>
        <v>0</v>
      </c>
      <c r="M4901" s="375">
        <f t="shared" si="1124"/>
        <v>0</v>
      </c>
      <c r="N4901" s="225" t="b">
        <f t="shared" si="1111"/>
        <v>0</v>
      </c>
      <c r="O4901" s="36"/>
      <c r="P4901" s="36"/>
      <c r="Q4901" s="36"/>
      <c r="R4901" s="36"/>
    </row>
    <row r="4902" spans="1:18" s="8" customFormat="1" ht="46.5" hidden="1" customHeight="1" x14ac:dyDescent="0.35">
      <c r="A4902" s="122" t="str">
        <f>'SOW Units'!B446</f>
        <v>21-12.</v>
      </c>
      <c r="B4902" s="542" t="str">
        <f>IF('SOW Units'!C446="","",'SOW Units'!C446)</f>
        <v>P.G. Review, Evaluation and Certification of Plans and Project Oversight for Installation of Engineering Controls Limited to Permanent, Impermeable Surface or Top Two Feet of Clean Fill Required for a Conditional NFA</v>
      </c>
      <c r="C4902" s="543"/>
      <c r="D4902" s="252" t="str">
        <f>IF('SOW Units'!E446="","",'SOW Units'!E446)</f>
        <v>Per Engineering Controls Installation</v>
      </c>
      <c r="E4902" s="82">
        <f>'SOW Units'!R446</f>
        <v>0</v>
      </c>
      <c r="F4902" s="34">
        <f>'SOW Units'!G446</f>
        <v>363.82</v>
      </c>
      <c r="G4902" s="244">
        <f t="shared" si="1121"/>
        <v>0</v>
      </c>
      <c r="H4902" s="85">
        <v>0</v>
      </c>
      <c r="I4902" s="360">
        <f t="shared" si="1122"/>
        <v>0</v>
      </c>
      <c r="J4902" s="89">
        <v>0</v>
      </c>
      <c r="K4902" s="244">
        <f t="shared" si="1116"/>
        <v>0</v>
      </c>
      <c r="L4902" s="93">
        <f t="shared" si="1123"/>
        <v>0</v>
      </c>
      <c r="M4902" s="375">
        <f t="shared" si="1124"/>
        <v>0</v>
      </c>
      <c r="N4902" s="225" t="b">
        <f t="shared" si="1111"/>
        <v>0</v>
      </c>
      <c r="O4902" s="36"/>
      <c r="P4902" s="36"/>
      <c r="Q4902" s="36"/>
      <c r="R4902" s="36"/>
    </row>
    <row r="4903" spans="1:18" s="8" customFormat="1" ht="32.25" hidden="1" customHeight="1" x14ac:dyDescent="0.35">
      <c r="A4903" s="122" t="str">
        <f>'SOW Units'!B447</f>
        <v>21-13.</v>
      </c>
      <c r="B4903" s="542" t="str">
        <f>IF('SOW Units'!C447="","",'SOW Units'!C447)</f>
        <v>P.G. or P.E. Review, Evaluation and Certification of a Soil Source Removal Report That Includes a Recommendation for NFA</v>
      </c>
      <c r="C4903" s="543"/>
      <c r="D4903" s="57" t="str">
        <f>IF('SOW Units'!E447="","",'SOW Units'!E447)</f>
        <v>Per Report</v>
      </c>
      <c r="E4903" s="82">
        <f>'SOW Units'!R447</f>
        <v>0</v>
      </c>
      <c r="F4903" s="34">
        <f>'SOW Units'!G447</f>
        <v>267.39999999999998</v>
      </c>
      <c r="G4903" s="244">
        <f t="shared" si="1121"/>
        <v>0</v>
      </c>
      <c r="H4903" s="85">
        <v>0</v>
      </c>
      <c r="I4903" s="360">
        <f t="shared" si="1122"/>
        <v>0</v>
      </c>
      <c r="J4903" s="89">
        <v>0</v>
      </c>
      <c r="K4903" s="244">
        <f t="shared" si="1116"/>
        <v>0</v>
      </c>
      <c r="L4903" s="93">
        <f t="shared" si="1123"/>
        <v>0</v>
      </c>
      <c r="M4903" s="375">
        <f t="shared" si="1124"/>
        <v>0</v>
      </c>
      <c r="N4903" s="225" t="b">
        <f t="shared" si="1111"/>
        <v>0</v>
      </c>
      <c r="O4903" s="36"/>
      <c r="P4903" s="36"/>
      <c r="Q4903" s="36"/>
      <c r="R4903" s="36"/>
    </row>
    <row r="4904" spans="1:18" s="8" customFormat="1" ht="16.5" hidden="1" customHeight="1" x14ac:dyDescent="0.35">
      <c r="A4904" s="122" t="str">
        <f>'SOW Units'!B448</f>
        <v>21-15.</v>
      </c>
      <c r="B4904" s="542" t="str">
        <f>IF('SOW Units'!C448="","",'SOW Units'!C448)</f>
        <v>P.G. or Qualified P.E. Review, Evaluation and Certification of a General Site Assessment Report</v>
      </c>
      <c r="C4904" s="543"/>
      <c r="D4904" s="57" t="str">
        <f>IF('SOW Units'!E448="","",'SOW Units'!E448)</f>
        <v>Per Report</v>
      </c>
      <c r="E4904" s="82">
        <f>'SOW Units'!R448</f>
        <v>0</v>
      </c>
      <c r="F4904" s="34">
        <f>'SOW Units'!G448</f>
        <v>606.37</v>
      </c>
      <c r="G4904" s="244">
        <f t="shared" si="1121"/>
        <v>0</v>
      </c>
      <c r="H4904" s="85">
        <v>0</v>
      </c>
      <c r="I4904" s="360">
        <f t="shared" si="1122"/>
        <v>0</v>
      </c>
      <c r="J4904" s="89">
        <v>0</v>
      </c>
      <c r="K4904" s="244">
        <f t="shared" si="1116"/>
        <v>0</v>
      </c>
      <c r="L4904" s="93">
        <f t="shared" si="1123"/>
        <v>0</v>
      </c>
      <c r="M4904" s="375">
        <f t="shared" si="1124"/>
        <v>0</v>
      </c>
      <c r="N4904" s="225" t="b">
        <f t="shared" si="1111"/>
        <v>0</v>
      </c>
      <c r="O4904" s="36"/>
      <c r="P4904" s="36"/>
      <c r="Q4904" s="36"/>
      <c r="R4904" s="36"/>
    </row>
    <row r="4905" spans="1:18" s="8" customFormat="1" ht="16.5" hidden="1" customHeight="1" x14ac:dyDescent="0.35">
      <c r="A4905" s="122" t="str">
        <f>'SOW Units'!B449</f>
        <v>21-16.</v>
      </c>
      <c r="B4905" s="542" t="str">
        <f>IF('SOW Units'!C449="","",'SOW Units'!C449)</f>
        <v>P.G. or Qualified P.E. Review, Evaluation and Certification of a Supplemental Site Assessment Report</v>
      </c>
      <c r="C4905" s="543"/>
      <c r="D4905" s="57" t="str">
        <f>IF('SOW Units'!E449="","",'SOW Units'!E449)</f>
        <v>Per Report</v>
      </c>
      <c r="E4905" s="82">
        <f>'SOW Units'!R449</f>
        <v>0</v>
      </c>
      <c r="F4905" s="34">
        <f>'SOW Units'!G449</f>
        <v>267.39999999999998</v>
      </c>
      <c r="G4905" s="244">
        <f t="shared" si="1121"/>
        <v>0</v>
      </c>
      <c r="H4905" s="85">
        <v>0</v>
      </c>
      <c r="I4905" s="360">
        <f t="shared" si="1122"/>
        <v>0</v>
      </c>
      <c r="J4905" s="89">
        <v>0</v>
      </c>
      <c r="K4905" s="244">
        <f t="shared" si="1116"/>
        <v>0</v>
      </c>
      <c r="L4905" s="93">
        <f t="shared" si="1123"/>
        <v>0</v>
      </c>
      <c r="M4905" s="375">
        <f t="shared" si="1124"/>
        <v>0</v>
      </c>
      <c r="N4905" s="225" t="b">
        <f t="shared" si="1111"/>
        <v>0</v>
      </c>
      <c r="O4905" s="36"/>
      <c r="P4905" s="36"/>
      <c r="Q4905" s="36"/>
      <c r="R4905" s="36"/>
    </row>
    <row r="4906" spans="1:18" s="8" customFormat="1" ht="16.5" hidden="1" customHeight="1" x14ac:dyDescent="0.35">
      <c r="A4906" s="122" t="str">
        <f>'SOW Units'!B450</f>
        <v>21-17.</v>
      </c>
      <c r="B4906" s="542" t="str">
        <f>IF('SOW Units'!C450="","",'SOW Units'!C450)</f>
        <v>P.G. or P.E. Review, Evaluation and Certification of a Receptor and Exposure Pathway Report</v>
      </c>
      <c r="C4906" s="543"/>
      <c r="D4906" s="57" t="str">
        <f>IF('SOW Units'!E450="","",'SOW Units'!E450)</f>
        <v>Per Report</v>
      </c>
      <c r="E4906" s="82">
        <f>'SOW Units'!R450</f>
        <v>0</v>
      </c>
      <c r="F4906" s="34">
        <f>'SOW Units'!G450</f>
        <v>401.11</v>
      </c>
      <c r="G4906" s="244">
        <f t="shared" si="1121"/>
        <v>0</v>
      </c>
      <c r="H4906" s="85">
        <v>0</v>
      </c>
      <c r="I4906" s="360">
        <f t="shared" si="1122"/>
        <v>0</v>
      </c>
      <c r="J4906" s="89">
        <v>0</v>
      </c>
      <c r="K4906" s="244">
        <f t="shared" si="1116"/>
        <v>0</v>
      </c>
      <c r="L4906" s="93">
        <f t="shared" si="1123"/>
        <v>0</v>
      </c>
      <c r="M4906" s="375">
        <f t="shared" si="1124"/>
        <v>0</v>
      </c>
      <c r="N4906" s="225" t="b">
        <f t="shared" si="1111"/>
        <v>0</v>
      </c>
      <c r="O4906" s="36"/>
      <c r="P4906" s="36"/>
      <c r="Q4906" s="36"/>
      <c r="R4906" s="36"/>
    </row>
    <row r="4907" spans="1:18" s="8" customFormat="1" ht="16.5" hidden="1" customHeight="1" x14ac:dyDescent="0.35">
      <c r="A4907" s="122" t="str">
        <f>'SOW Units'!B451</f>
        <v>21-18.</v>
      </c>
      <c r="B4907" s="542" t="str">
        <f>IF('SOW Units'!C451="","",'SOW Units'!C451)</f>
        <v>P.E. Review, Evaluation and Certification of a Level 2 Natural Attenuation Monitoring Plan</v>
      </c>
      <c r="C4907" s="543"/>
      <c r="D4907" s="57" t="str">
        <f>IF('SOW Units'!E451="","",'SOW Units'!E451)</f>
        <v>Per Plan</v>
      </c>
      <c r="E4907" s="82">
        <f>'SOW Units'!R451</f>
        <v>0</v>
      </c>
      <c r="F4907" s="34">
        <f>'SOW Units'!G451</f>
        <v>133.69</v>
      </c>
      <c r="G4907" s="244">
        <f t="shared" si="1121"/>
        <v>0</v>
      </c>
      <c r="H4907" s="85">
        <v>0</v>
      </c>
      <c r="I4907" s="360">
        <f t="shared" si="1122"/>
        <v>0</v>
      </c>
      <c r="J4907" s="89">
        <v>0</v>
      </c>
      <c r="K4907" s="244">
        <f t="shared" si="1116"/>
        <v>0</v>
      </c>
      <c r="L4907" s="93">
        <f t="shared" si="1123"/>
        <v>0</v>
      </c>
      <c r="M4907" s="375">
        <f t="shared" si="1124"/>
        <v>0</v>
      </c>
      <c r="N4907" s="225" t="b">
        <f t="shared" si="1111"/>
        <v>0</v>
      </c>
      <c r="O4907" s="36"/>
      <c r="P4907" s="36"/>
      <c r="Q4907" s="36"/>
      <c r="R4907" s="36"/>
    </row>
    <row r="4908" spans="1:18" s="8" customFormat="1" ht="46.5" hidden="1" customHeight="1" x14ac:dyDescent="0.35">
      <c r="A4908" s="122" t="str">
        <f>'SOW Units'!B452</f>
        <v>21-19.</v>
      </c>
      <c r="B4908" s="542" t="str">
        <f>IF('SOW Units'!C452="","",'SOW Units'!C452)</f>
        <v>P.E. Review, Evaluation and Certification of a Non-Annual Natural Attenuation or Post RA Monitoring Report That Includes a Recommendation for NFA or a Recommendation to Modify the Approved Monitoring Plan</v>
      </c>
      <c r="C4908" s="543"/>
      <c r="D4908" s="57" t="str">
        <f>IF('SOW Units'!E452="","",'SOW Units'!E452)</f>
        <v>Per Report</v>
      </c>
      <c r="E4908" s="82">
        <f>'SOW Units'!R452</f>
        <v>0</v>
      </c>
      <c r="F4908" s="34">
        <f>'SOW Units'!G452</f>
        <v>133.69</v>
      </c>
      <c r="G4908" s="244">
        <f t="shared" si="1121"/>
        <v>0</v>
      </c>
      <c r="H4908" s="85">
        <v>0</v>
      </c>
      <c r="I4908" s="360">
        <f t="shared" si="1122"/>
        <v>0</v>
      </c>
      <c r="J4908" s="89">
        <v>0</v>
      </c>
      <c r="K4908" s="244">
        <f t="shared" si="1116"/>
        <v>0</v>
      </c>
      <c r="L4908" s="93">
        <f t="shared" si="1123"/>
        <v>0</v>
      </c>
      <c r="M4908" s="375">
        <f t="shared" si="1124"/>
        <v>0</v>
      </c>
      <c r="N4908" s="225" t="b">
        <f t="shared" si="1111"/>
        <v>0</v>
      </c>
      <c r="O4908" s="36"/>
      <c r="P4908" s="36"/>
      <c r="Q4908" s="36"/>
      <c r="R4908" s="36"/>
    </row>
    <row r="4909" spans="1:18" s="8" customFormat="1" ht="16.5" hidden="1" customHeight="1" x14ac:dyDescent="0.35">
      <c r="A4909" s="122" t="str">
        <f>'SOW Units'!B453</f>
        <v>21-20.</v>
      </c>
      <c r="B4909" s="542" t="str">
        <f>IF('SOW Units'!C453="","",'SOW Units'!C453)</f>
        <v>P.G or P.E. Review, Evaluation and Certification of an Annual Natural Attenuation Monitoring Report</v>
      </c>
      <c r="C4909" s="543"/>
      <c r="D4909" s="57" t="str">
        <f>IF('SOW Units'!E453="","",'SOW Units'!E453)</f>
        <v>Per Report</v>
      </c>
      <c r="E4909" s="82">
        <f>'SOW Units'!R453</f>
        <v>0</v>
      </c>
      <c r="F4909" s="34">
        <f>'SOW Units'!G453</f>
        <v>133.69</v>
      </c>
      <c r="G4909" s="244">
        <f t="shared" si="1121"/>
        <v>0</v>
      </c>
      <c r="H4909" s="85">
        <v>0</v>
      </c>
      <c r="I4909" s="360">
        <f t="shared" si="1122"/>
        <v>0</v>
      </c>
      <c r="J4909" s="89">
        <v>0</v>
      </c>
      <c r="K4909" s="244">
        <f t="shared" si="1116"/>
        <v>0</v>
      </c>
      <c r="L4909" s="93">
        <f t="shared" si="1123"/>
        <v>0</v>
      </c>
      <c r="M4909" s="375">
        <f t="shared" si="1124"/>
        <v>0</v>
      </c>
      <c r="N4909" s="225" t="b">
        <f t="shared" si="1111"/>
        <v>0</v>
      </c>
      <c r="O4909" s="36"/>
      <c r="P4909" s="36"/>
      <c r="Q4909" s="36"/>
      <c r="R4909" s="36"/>
    </row>
    <row r="4910" spans="1:18" s="8" customFormat="1" ht="16.5" hidden="1" customHeight="1" x14ac:dyDescent="0.35">
      <c r="A4910" s="122" t="str">
        <f>'SOW Units'!B454</f>
        <v>21-21.</v>
      </c>
      <c r="B4910" s="542" t="str">
        <f>IF('SOW Units'!C454="","",'SOW Units'!C454)</f>
        <v>P.E. Review, Evaluation and Certification of a Pilot Test Plan</v>
      </c>
      <c r="C4910" s="543"/>
      <c r="D4910" s="57" t="str">
        <f>IF('SOW Units'!E454="","",'SOW Units'!E454)</f>
        <v>Per Plan</v>
      </c>
      <c r="E4910" s="82">
        <f>'SOW Units'!R454</f>
        <v>0</v>
      </c>
      <c r="F4910" s="34">
        <f>'SOW Units'!G454</f>
        <v>267.39999999999998</v>
      </c>
      <c r="G4910" s="244">
        <f t="shared" si="1121"/>
        <v>0</v>
      </c>
      <c r="H4910" s="85">
        <v>0</v>
      </c>
      <c r="I4910" s="360">
        <f t="shared" si="1122"/>
        <v>0</v>
      </c>
      <c r="J4910" s="89">
        <v>0</v>
      </c>
      <c r="K4910" s="244">
        <f t="shared" si="1116"/>
        <v>0</v>
      </c>
      <c r="L4910" s="93">
        <f t="shared" si="1123"/>
        <v>0</v>
      </c>
      <c r="M4910" s="375">
        <f t="shared" si="1124"/>
        <v>0</v>
      </c>
      <c r="N4910" s="225" t="b">
        <f t="shared" si="1111"/>
        <v>0</v>
      </c>
      <c r="O4910" s="36"/>
      <c r="P4910" s="36"/>
      <c r="Q4910" s="36"/>
      <c r="R4910" s="36"/>
    </row>
    <row r="4911" spans="1:18" s="8" customFormat="1" ht="16.5" hidden="1" customHeight="1" x14ac:dyDescent="0.35">
      <c r="A4911" s="122" t="str">
        <f>'SOW Units'!B455</f>
        <v>21-22.</v>
      </c>
      <c r="B4911" s="542" t="str">
        <f>IF('SOW Units'!C455="","",'SOW Units'!C455)</f>
        <v>P.E. Review, Evaluation and Certification of a Pilot Test Report</v>
      </c>
      <c r="C4911" s="543"/>
      <c r="D4911" s="57" t="str">
        <f>IF('SOW Units'!E455="","",'SOW Units'!E455)</f>
        <v>Per Report</v>
      </c>
      <c r="E4911" s="82">
        <f>'SOW Units'!R455</f>
        <v>0</v>
      </c>
      <c r="F4911" s="34">
        <f>'SOW Units'!G455</f>
        <v>534.80999999999995</v>
      </c>
      <c r="G4911" s="244">
        <f t="shared" si="1121"/>
        <v>0</v>
      </c>
      <c r="H4911" s="85">
        <v>0</v>
      </c>
      <c r="I4911" s="360">
        <f t="shared" si="1122"/>
        <v>0</v>
      </c>
      <c r="J4911" s="89">
        <v>0</v>
      </c>
      <c r="K4911" s="244">
        <f t="shared" si="1116"/>
        <v>0</v>
      </c>
      <c r="L4911" s="93">
        <f t="shared" si="1123"/>
        <v>0</v>
      </c>
      <c r="M4911" s="375">
        <f t="shared" si="1124"/>
        <v>0</v>
      </c>
      <c r="N4911" s="225" t="b">
        <f t="shared" si="1111"/>
        <v>0</v>
      </c>
      <c r="O4911" s="36"/>
      <c r="P4911" s="36"/>
      <c r="Q4911" s="36"/>
      <c r="R4911" s="36"/>
    </row>
    <row r="4912" spans="1:18" s="8" customFormat="1" ht="16.5" hidden="1" customHeight="1" x14ac:dyDescent="0.35">
      <c r="A4912" s="122" t="str">
        <f>'SOW Units'!B456</f>
        <v>21-23.</v>
      </c>
      <c r="B4912" s="542" t="str">
        <f>IF('SOW Units'!C456="","",'SOW Units'!C456)</f>
        <v>P.E. Review, Evaluation and Certification of a Level 1 Remedial Action Plan</v>
      </c>
      <c r="C4912" s="543"/>
      <c r="D4912" s="57" t="str">
        <f>IF('SOW Units'!E456="","",'SOW Units'!E456)</f>
        <v>Per Plan</v>
      </c>
      <c r="E4912" s="82">
        <f>'SOW Units'!R456</f>
        <v>0</v>
      </c>
      <c r="F4912" s="34">
        <f>'SOW Units'!G456</f>
        <v>802.23</v>
      </c>
      <c r="G4912" s="244">
        <f t="shared" si="1121"/>
        <v>0</v>
      </c>
      <c r="H4912" s="85">
        <v>0</v>
      </c>
      <c r="I4912" s="360">
        <f t="shared" si="1122"/>
        <v>0</v>
      </c>
      <c r="J4912" s="89">
        <v>0</v>
      </c>
      <c r="K4912" s="244">
        <f t="shared" si="1116"/>
        <v>0</v>
      </c>
      <c r="L4912" s="93">
        <f t="shared" si="1123"/>
        <v>0</v>
      </c>
      <c r="M4912" s="375">
        <f t="shared" si="1124"/>
        <v>0</v>
      </c>
      <c r="N4912" s="225" t="b">
        <f t="shared" si="1111"/>
        <v>0</v>
      </c>
      <c r="O4912" s="36"/>
      <c r="P4912" s="36"/>
      <c r="Q4912" s="36"/>
      <c r="R4912" s="36"/>
    </row>
    <row r="4913" spans="1:18" s="8" customFormat="1" ht="16.5" hidden="1" customHeight="1" x14ac:dyDescent="0.35">
      <c r="A4913" s="122" t="str">
        <f>'SOW Units'!B457</f>
        <v>21-24.</v>
      </c>
      <c r="B4913" s="542" t="str">
        <f>IF('SOW Units'!C457="","",'SOW Units'!C457)</f>
        <v>P.E. Review, Evaluation and Certification of a Level 2 Remedial Action Plan</v>
      </c>
      <c r="C4913" s="543"/>
      <c r="D4913" s="57" t="str">
        <f>IF('SOW Units'!E457="","",'SOW Units'!E457)</f>
        <v>Per Plan</v>
      </c>
      <c r="E4913" s="82">
        <f>'SOW Units'!R457</f>
        <v>0</v>
      </c>
      <c r="F4913" s="34">
        <f>'SOW Units'!G457</f>
        <v>1337.04</v>
      </c>
      <c r="G4913" s="244">
        <f t="shared" si="1121"/>
        <v>0</v>
      </c>
      <c r="H4913" s="85">
        <v>0</v>
      </c>
      <c r="I4913" s="360">
        <f t="shared" si="1122"/>
        <v>0</v>
      </c>
      <c r="J4913" s="89">
        <v>0</v>
      </c>
      <c r="K4913" s="244">
        <f t="shared" si="1116"/>
        <v>0</v>
      </c>
      <c r="L4913" s="93">
        <f t="shared" si="1123"/>
        <v>0</v>
      </c>
      <c r="M4913" s="375">
        <f t="shared" si="1124"/>
        <v>0</v>
      </c>
      <c r="N4913" s="225" t="b">
        <f t="shared" si="1111"/>
        <v>0</v>
      </c>
      <c r="O4913" s="36"/>
      <c r="P4913" s="36"/>
      <c r="Q4913" s="36"/>
      <c r="R4913" s="36"/>
    </row>
    <row r="4914" spans="1:18" s="8" customFormat="1" ht="32.25" hidden="1" customHeight="1" x14ac:dyDescent="0.35">
      <c r="A4914" s="122" t="str">
        <f>'SOW Units'!B458</f>
        <v>21-25.</v>
      </c>
      <c r="B4914" s="542" t="str">
        <f>IF('SOW Units'!C458="","",'SOW Units'!C458)</f>
        <v>P.E. Review, Evaluation and Certification of a Level 1 Limited Scope Remedial Action Plan or RAP Modification Plan</v>
      </c>
      <c r="C4914" s="543"/>
      <c r="D4914" s="57" t="str">
        <f>IF('SOW Units'!E458="","",'SOW Units'!E458)</f>
        <v>Per Plan</v>
      </c>
      <c r="E4914" s="82">
        <f>'SOW Units'!R458</f>
        <v>0</v>
      </c>
      <c r="F4914" s="34">
        <f>'SOW Units'!G458</f>
        <v>267.39999999999998</v>
      </c>
      <c r="G4914" s="244">
        <f t="shared" si="1121"/>
        <v>0</v>
      </c>
      <c r="H4914" s="85">
        <v>0</v>
      </c>
      <c r="I4914" s="360">
        <f t="shared" si="1122"/>
        <v>0</v>
      </c>
      <c r="J4914" s="89">
        <v>0</v>
      </c>
      <c r="K4914" s="244">
        <f t="shared" si="1116"/>
        <v>0</v>
      </c>
      <c r="L4914" s="93">
        <f t="shared" si="1123"/>
        <v>0</v>
      </c>
      <c r="M4914" s="375">
        <f t="shared" si="1124"/>
        <v>0</v>
      </c>
      <c r="N4914" s="225" t="b">
        <f t="shared" si="1111"/>
        <v>0</v>
      </c>
      <c r="O4914" s="36"/>
      <c r="P4914" s="36"/>
      <c r="Q4914" s="36"/>
      <c r="R4914" s="36"/>
    </row>
    <row r="4915" spans="1:18" s="8" customFormat="1" ht="32.25" hidden="1" customHeight="1" x14ac:dyDescent="0.35">
      <c r="A4915" s="122" t="str">
        <f>'SOW Units'!B459</f>
        <v>21-26.</v>
      </c>
      <c r="B4915" s="542" t="str">
        <f>IF('SOW Units'!C459="","",'SOW Units'!C459)</f>
        <v>P.E. Review, Evaluation and Certification of a Level 2 Limited Scope Remedial Action Plan or RAP Modification Plan</v>
      </c>
      <c r="C4915" s="543"/>
      <c r="D4915" s="57" t="str">
        <f>IF('SOW Units'!E459="","",'SOW Units'!E459)</f>
        <v>Per Plan</v>
      </c>
      <c r="E4915" s="82">
        <f>'SOW Units'!R459</f>
        <v>0</v>
      </c>
      <c r="F4915" s="34">
        <f>'SOW Units'!G459</f>
        <v>267.39999999999998</v>
      </c>
      <c r="G4915" s="244">
        <f t="shared" si="1121"/>
        <v>0</v>
      </c>
      <c r="H4915" s="85">
        <v>0</v>
      </c>
      <c r="I4915" s="360">
        <f t="shared" si="1122"/>
        <v>0</v>
      </c>
      <c r="J4915" s="89">
        <v>0</v>
      </c>
      <c r="K4915" s="244">
        <f t="shared" si="1116"/>
        <v>0</v>
      </c>
      <c r="L4915" s="93">
        <f t="shared" si="1123"/>
        <v>0</v>
      </c>
      <c r="M4915" s="375">
        <f t="shared" si="1124"/>
        <v>0</v>
      </c>
      <c r="N4915" s="225" t="b">
        <f t="shared" si="1111"/>
        <v>0</v>
      </c>
      <c r="O4915" s="36"/>
      <c r="P4915" s="36"/>
      <c r="Q4915" s="36"/>
      <c r="R4915" s="36"/>
    </row>
    <row r="4916" spans="1:18" s="8" customFormat="1" ht="32.25" hidden="1" customHeight="1" x14ac:dyDescent="0.35">
      <c r="A4916" s="122" t="str">
        <f>'SOW Units'!B460</f>
        <v>21-27.</v>
      </c>
      <c r="B4916" s="542" t="str">
        <f>IF('SOW Units'!C460="","",'SOW Units'!C460)</f>
        <v>P.E. Review, Evaluation and Certification of a Level 3 Limited Scope Remedial Action Plan or RAP Modification Plan</v>
      </c>
      <c r="C4916" s="543"/>
      <c r="D4916" s="57" t="str">
        <f>IF('SOW Units'!E460="","",'SOW Units'!E460)</f>
        <v>Per Plan</v>
      </c>
      <c r="E4916" s="82">
        <f>'SOW Units'!R460</f>
        <v>0</v>
      </c>
      <c r="F4916" s="34">
        <f>'SOW Units'!G460</f>
        <v>1069.6400000000001</v>
      </c>
      <c r="G4916" s="244">
        <f t="shared" si="1121"/>
        <v>0</v>
      </c>
      <c r="H4916" s="85">
        <v>0</v>
      </c>
      <c r="I4916" s="360">
        <f t="shared" si="1122"/>
        <v>0</v>
      </c>
      <c r="J4916" s="89">
        <v>0</v>
      </c>
      <c r="K4916" s="244">
        <f t="shared" si="1116"/>
        <v>0</v>
      </c>
      <c r="L4916" s="93">
        <f t="shared" si="1123"/>
        <v>0</v>
      </c>
      <c r="M4916" s="375">
        <f t="shared" si="1124"/>
        <v>0</v>
      </c>
      <c r="N4916" s="225" t="b">
        <f t="shared" si="1111"/>
        <v>0</v>
      </c>
      <c r="O4916" s="36"/>
      <c r="P4916" s="36"/>
      <c r="Q4916" s="36"/>
      <c r="R4916" s="36"/>
    </row>
    <row r="4917" spans="1:18" s="8" customFormat="1" ht="32.25" hidden="1" customHeight="1" x14ac:dyDescent="0.35">
      <c r="A4917" s="122" t="str">
        <f>'SOW Units'!B461</f>
        <v>21-28.</v>
      </c>
      <c r="B4917" s="542" t="str">
        <f>IF('SOW Units'!C461="","",'SOW Units'!C461)</f>
        <v>P.E. Review, Evaluation and Certification of a Level 4 Limited Scope Remedial Action Plan or RAP Modification Plan</v>
      </c>
      <c r="C4917" s="543"/>
      <c r="D4917" s="57" t="str">
        <f>IF('SOW Units'!E461="","",'SOW Units'!E461)</f>
        <v>Per Plan</v>
      </c>
      <c r="E4917" s="82">
        <f>'SOW Units'!R461</f>
        <v>0</v>
      </c>
      <c r="F4917" s="34">
        <f>'SOW Units'!G461</f>
        <v>802.23</v>
      </c>
      <c r="G4917" s="244">
        <f t="shared" si="1121"/>
        <v>0</v>
      </c>
      <c r="H4917" s="85">
        <v>0</v>
      </c>
      <c r="I4917" s="360">
        <f t="shared" si="1122"/>
        <v>0</v>
      </c>
      <c r="J4917" s="89">
        <v>0</v>
      </c>
      <c r="K4917" s="244">
        <f t="shared" ref="K4917:K4956" si="1125">$F4917*J4917</f>
        <v>0</v>
      </c>
      <c r="L4917" s="93">
        <f t="shared" si="1123"/>
        <v>0</v>
      </c>
      <c r="M4917" s="375">
        <f t="shared" si="1124"/>
        <v>0</v>
      </c>
      <c r="N4917" s="225" t="b">
        <f t="shared" si="1111"/>
        <v>0</v>
      </c>
      <c r="O4917" s="36"/>
      <c r="P4917" s="36"/>
      <c r="Q4917" s="36"/>
      <c r="R4917" s="36"/>
    </row>
    <row r="4918" spans="1:18" s="8" customFormat="1" ht="16.5" hidden="1" customHeight="1" x14ac:dyDescent="0.35">
      <c r="A4918" s="122" t="str">
        <f>'SOW Units'!B462</f>
        <v>21-29.</v>
      </c>
      <c r="B4918" s="542" t="str">
        <f>IF('SOW Units'!C462="","",'SOW Units'!C462)</f>
        <v>P.E. Review, Evaluation and Certification of As-Built Drawings (P.E. sealed red lined modifications)</v>
      </c>
      <c r="C4918" s="543"/>
      <c r="D4918" s="57" t="str">
        <f>IF('SOW Units'!E462="","",'SOW Units'!E462)</f>
        <v>Per Set of Drawings</v>
      </c>
      <c r="E4918" s="82">
        <f>'SOW Units'!R462</f>
        <v>0</v>
      </c>
      <c r="F4918" s="34">
        <f>'SOW Units'!G462</f>
        <v>133.69</v>
      </c>
      <c r="G4918" s="244">
        <f t="shared" si="1121"/>
        <v>0</v>
      </c>
      <c r="H4918" s="85">
        <v>0</v>
      </c>
      <c r="I4918" s="360">
        <f t="shared" si="1122"/>
        <v>0</v>
      </c>
      <c r="J4918" s="89">
        <v>0</v>
      </c>
      <c r="K4918" s="244">
        <f t="shared" si="1125"/>
        <v>0</v>
      </c>
      <c r="L4918" s="93">
        <f t="shared" si="1123"/>
        <v>0</v>
      </c>
      <c r="M4918" s="375">
        <f t="shared" si="1124"/>
        <v>0</v>
      </c>
      <c r="N4918" s="225" t="b">
        <f t="shared" si="1111"/>
        <v>0</v>
      </c>
      <c r="O4918" s="36"/>
      <c r="P4918" s="36"/>
      <c r="Q4918" s="36"/>
      <c r="R4918" s="36"/>
    </row>
    <row r="4919" spans="1:18" s="8" customFormat="1" ht="32.25" hidden="1" customHeight="1" x14ac:dyDescent="0.35">
      <c r="A4919" s="122" t="str">
        <f>'SOW Units'!B463</f>
        <v>21-30.</v>
      </c>
      <c r="B4919" s="542" t="str">
        <f>IF('SOW Units'!C463="","",'SOW Units'!C463)</f>
        <v>P.E. Review, Evaluation and Certification of a Remedial Action Startup Report That Includes a Recommendation for System Modification or Significant Change in the Course of Action</v>
      </c>
      <c r="C4919" s="543"/>
      <c r="D4919" s="57" t="str">
        <f>IF('SOW Units'!E463="","",'SOW Units'!E463)</f>
        <v>Per Report</v>
      </c>
      <c r="E4919" s="82">
        <f>'SOW Units'!R463</f>
        <v>0</v>
      </c>
      <c r="F4919" s="34">
        <f>'SOW Units'!G463</f>
        <v>401.11</v>
      </c>
      <c r="G4919" s="244">
        <f t="shared" si="1121"/>
        <v>0</v>
      </c>
      <c r="H4919" s="85">
        <v>0</v>
      </c>
      <c r="I4919" s="360">
        <f t="shared" si="1122"/>
        <v>0</v>
      </c>
      <c r="J4919" s="89">
        <v>0</v>
      </c>
      <c r="K4919" s="244">
        <f t="shared" si="1125"/>
        <v>0</v>
      </c>
      <c r="L4919" s="93">
        <f t="shared" si="1123"/>
        <v>0</v>
      </c>
      <c r="M4919" s="375">
        <f t="shared" si="1124"/>
        <v>0</v>
      </c>
      <c r="N4919" s="225" t="b">
        <f t="shared" si="1111"/>
        <v>0</v>
      </c>
      <c r="O4919" s="36"/>
      <c r="P4919" s="36"/>
      <c r="Q4919" s="36"/>
      <c r="R4919" s="36"/>
    </row>
    <row r="4920" spans="1:18" s="8" customFormat="1" ht="32.25" hidden="1" customHeight="1" x14ac:dyDescent="0.35">
      <c r="A4920" s="122" t="str">
        <f>'SOW Units'!B464</f>
        <v>21-31.</v>
      </c>
      <c r="B4920" s="542" t="str">
        <f>IF('SOW Units'!C464="","",'SOW Units'!C464)</f>
        <v>P.E. Review, Evaluation and Certification of a Non-Annual Operation and Maintenance Report That Includes Significant Proposed Changes to the Approved RAP</v>
      </c>
      <c r="C4920" s="543"/>
      <c r="D4920" s="57" t="str">
        <f>IF('SOW Units'!E464="","",'SOW Units'!E464)</f>
        <v>Per Report</v>
      </c>
      <c r="E4920" s="82">
        <f>'SOW Units'!R464</f>
        <v>0</v>
      </c>
      <c r="F4920" s="34">
        <f>'SOW Units'!G464</f>
        <v>267.39999999999998</v>
      </c>
      <c r="G4920" s="244">
        <f t="shared" si="1121"/>
        <v>0</v>
      </c>
      <c r="H4920" s="85">
        <v>0</v>
      </c>
      <c r="I4920" s="360">
        <f t="shared" si="1122"/>
        <v>0</v>
      </c>
      <c r="J4920" s="89">
        <v>0</v>
      </c>
      <c r="K4920" s="244">
        <f t="shared" si="1125"/>
        <v>0</v>
      </c>
      <c r="L4920" s="93">
        <f t="shared" si="1123"/>
        <v>0</v>
      </c>
      <c r="M4920" s="375">
        <f t="shared" si="1124"/>
        <v>0</v>
      </c>
      <c r="N4920" s="225" t="b">
        <f t="shared" si="1111"/>
        <v>0</v>
      </c>
      <c r="O4920" s="36"/>
      <c r="P4920" s="36"/>
      <c r="Q4920" s="36"/>
      <c r="R4920" s="36"/>
    </row>
    <row r="4921" spans="1:18" s="8" customFormat="1" ht="16.5" hidden="1" customHeight="1" x14ac:dyDescent="0.35">
      <c r="A4921" s="122" t="str">
        <f>'SOW Units'!B465</f>
        <v>21-32.</v>
      </c>
      <c r="B4921" s="542" t="str">
        <f>IF('SOW Units'!C465="","",'SOW Units'!C465)</f>
        <v>P.E. Review, Evaluation and Certification of an Annual Operation and Maintenance Report</v>
      </c>
      <c r="C4921" s="543"/>
      <c r="D4921" s="57" t="str">
        <f>IF('SOW Units'!E465="","",'SOW Units'!E465)</f>
        <v>Per Report</v>
      </c>
      <c r="E4921" s="82">
        <f>'SOW Units'!R465</f>
        <v>0</v>
      </c>
      <c r="F4921" s="34">
        <f>'SOW Units'!G465</f>
        <v>534.80999999999995</v>
      </c>
      <c r="G4921" s="244">
        <f t="shared" si="1121"/>
        <v>0</v>
      </c>
      <c r="H4921" s="85">
        <v>0</v>
      </c>
      <c r="I4921" s="360">
        <f t="shared" si="1122"/>
        <v>0</v>
      </c>
      <c r="J4921" s="89">
        <v>0</v>
      </c>
      <c r="K4921" s="244">
        <f t="shared" si="1125"/>
        <v>0</v>
      </c>
      <c r="L4921" s="93">
        <f t="shared" si="1123"/>
        <v>0</v>
      </c>
      <c r="M4921" s="375">
        <f t="shared" si="1124"/>
        <v>0</v>
      </c>
      <c r="N4921" s="225" t="b">
        <f t="shared" si="1111"/>
        <v>0</v>
      </c>
      <c r="O4921" s="36"/>
      <c r="P4921" s="36"/>
      <c r="Q4921" s="36"/>
      <c r="R4921" s="36"/>
    </row>
    <row r="4922" spans="1:18" s="8" customFormat="1" ht="16.5" hidden="1" customHeight="1" x14ac:dyDescent="0.35">
      <c r="A4922" s="122" t="str">
        <f>'SOW Units'!B466</f>
        <v>21-33.</v>
      </c>
      <c r="B4922" s="542" t="str">
        <f>IF('SOW Units'!C466="","",'SOW Units'!C466)</f>
        <v>P.G or P.E. Review, Evaluation and Certification of a Remedial Action General Report</v>
      </c>
      <c r="C4922" s="543"/>
      <c r="D4922" s="57" t="str">
        <f>IF('SOW Units'!E466="","",'SOW Units'!E466)</f>
        <v>Per Report</v>
      </c>
      <c r="E4922" s="82">
        <f>'SOW Units'!R466</f>
        <v>0</v>
      </c>
      <c r="F4922" s="34">
        <f>'SOW Units'!G466</f>
        <v>133.69</v>
      </c>
      <c r="G4922" s="244">
        <f t="shared" si="1121"/>
        <v>0</v>
      </c>
      <c r="H4922" s="85">
        <v>0</v>
      </c>
      <c r="I4922" s="360">
        <f t="shared" si="1122"/>
        <v>0</v>
      </c>
      <c r="J4922" s="89">
        <v>0</v>
      </c>
      <c r="K4922" s="244">
        <f t="shared" si="1125"/>
        <v>0</v>
      </c>
      <c r="L4922" s="93">
        <f t="shared" si="1123"/>
        <v>0</v>
      </c>
      <c r="M4922" s="375">
        <f t="shared" si="1124"/>
        <v>0</v>
      </c>
      <c r="N4922" s="225" t="b">
        <f t="shared" si="1111"/>
        <v>0</v>
      </c>
      <c r="O4922" s="36"/>
      <c r="P4922" s="36"/>
      <c r="Q4922" s="36"/>
      <c r="R4922" s="36"/>
    </row>
    <row r="4923" spans="1:18" s="8" customFormat="1" ht="32.25" hidden="1" customHeight="1" x14ac:dyDescent="0.35">
      <c r="A4923" s="122" t="str">
        <f>'SOW Units'!B467</f>
        <v>21-34.</v>
      </c>
      <c r="B4923" s="542" t="str">
        <f>IF('SOW Units'!C467="","",'SOW Units'!C467)</f>
        <v>P.G or P.E. Review, Evaluation and Certification of an Interim Remedial Action Report That Includes a Recommendation for System Modification or Significant Change in the Course of Action</v>
      </c>
      <c r="C4923" s="543"/>
      <c r="D4923" s="57" t="str">
        <f>IF('SOW Units'!E467="","",'SOW Units'!E467)</f>
        <v>Per Report</v>
      </c>
      <c r="E4923" s="82">
        <f>'SOW Units'!R467</f>
        <v>0</v>
      </c>
      <c r="F4923" s="34">
        <f>'SOW Units'!G467</f>
        <v>133.69</v>
      </c>
      <c r="G4923" s="244">
        <f t="shared" si="1121"/>
        <v>0</v>
      </c>
      <c r="H4923" s="85">
        <v>0</v>
      </c>
      <c r="I4923" s="360">
        <f t="shared" si="1122"/>
        <v>0</v>
      </c>
      <c r="J4923" s="89">
        <v>0</v>
      </c>
      <c r="K4923" s="244">
        <f t="shared" si="1125"/>
        <v>0</v>
      </c>
      <c r="L4923" s="93">
        <f t="shared" si="1123"/>
        <v>0</v>
      </c>
      <c r="M4923" s="375">
        <f t="shared" si="1124"/>
        <v>0</v>
      </c>
      <c r="N4923" s="225" t="b">
        <f t="shared" si="1111"/>
        <v>0</v>
      </c>
      <c r="O4923" s="36"/>
      <c r="P4923" s="36"/>
      <c r="Q4923" s="36"/>
      <c r="R4923" s="36"/>
    </row>
    <row r="4924" spans="1:18" s="8" customFormat="1" ht="16.5" hidden="1" customHeight="1" x14ac:dyDescent="0.35">
      <c r="A4924" s="122" t="str">
        <f>'SOW Units'!B468</f>
        <v>21-35.</v>
      </c>
      <c r="B4924" s="542" t="str">
        <f>IF('SOW Units'!C468="","",'SOW Units'!C468)</f>
        <v>P.E. Review, Evaluation, and Certification of Construction Drawings</v>
      </c>
      <c r="C4924" s="543"/>
      <c r="D4924" s="57" t="str">
        <f>IF('SOW Units'!E468="","",'SOW Units'!E468)</f>
        <v>Per Set of Drawings</v>
      </c>
      <c r="E4924" s="82">
        <f>'SOW Units'!R468</f>
        <v>0</v>
      </c>
      <c r="F4924" s="34">
        <f>'SOW Units'!G468</f>
        <v>267.39999999999998</v>
      </c>
      <c r="G4924" s="244">
        <f t="shared" si="1121"/>
        <v>0</v>
      </c>
      <c r="H4924" s="85">
        <v>0</v>
      </c>
      <c r="I4924" s="360">
        <f t="shared" si="1122"/>
        <v>0</v>
      </c>
      <c r="J4924" s="89">
        <v>0</v>
      </c>
      <c r="K4924" s="244">
        <f t="shared" si="1125"/>
        <v>0</v>
      </c>
      <c r="L4924" s="93">
        <f t="shared" si="1123"/>
        <v>0</v>
      </c>
      <c r="M4924" s="375">
        <f t="shared" si="1124"/>
        <v>0</v>
      </c>
      <c r="N4924" s="225" t="b">
        <f t="shared" si="1111"/>
        <v>0</v>
      </c>
      <c r="O4924" s="36"/>
      <c r="P4924" s="36"/>
      <c r="Q4924" s="36"/>
      <c r="R4924" s="36"/>
    </row>
    <row r="4925" spans="1:18" s="9" customFormat="1" ht="16.5" hidden="1" customHeight="1" x14ac:dyDescent="0.35">
      <c r="A4925" s="122" t="str">
        <f>'SOW Units'!B469</f>
        <v>21-36.</v>
      </c>
      <c r="B4925" s="542" t="str">
        <f>IF('SOW Units'!C469="","",'SOW Units'!C469)</f>
        <v>P.E. Review, Evaluation, and Certification of Annual PARM Report</v>
      </c>
      <c r="C4925" s="543"/>
      <c r="D4925" s="57" t="str">
        <f>IF('SOW Units'!E469="","",'SOW Units'!E469)</f>
        <v>Per Report</v>
      </c>
      <c r="E4925" s="82">
        <f>'SOW Units'!R469</f>
        <v>0</v>
      </c>
      <c r="F4925" s="34">
        <f>'SOW Units'!G469</f>
        <v>267.39999999999998</v>
      </c>
      <c r="G4925" s="244">
        <f t="shared" si="1121"/>
        <v>0</v>
      </c>
      <c r="H4925" s="85">
        <v>0</v>
      </c>
      <c r="I4925" s="360">
        <f t="shared" si="1122"/>
        <v>0</v>
      </c>
      <c r="J4925" s="89">
        <v>0</v>
      </c>
      <c r="K4925" s="244">
        <f t="shared" si="1125"/>
        <v>0</v>
      </c>
      <c r="L4925" s="93">
        <f t="shared" si="1123"/>
        <v>0</v>
      </c>
      <c r="M4925" s="375">
        <f t="shared" si="1124"/>
        <v>0</v>
      </c>
      <c r="N4925" s="225" t="b">
        <f t="shared" si="1111"/>
        <v>0</v>
      </c>
      <c r="O4925" s="45"/>
      <c r="P4925" s="45"/>
      <c r="Q4925" s="45"/>
      <c r="R4925" s="45"/>
    </row>
    <row r="4926" spans="1:18" s="8" customFormat="1" ht="16.5" hidden="1" customHeight="1" x14ac:dyDescent="0.35">
      <c r="A4926" s="210" t="str">
        <f>'SOW Units'!B470</f>
        <v>22.</v>
      </c>
      <c r="B4926" s="544" t="str">
        <f>IF('SOW Units'!C470="","",'SOW Units'!C470)</f>
        <v>MISCELLANEOUS ITEMS</v>
      </c>
      <c r="C4926" s="545"/>
      <c r="D4926" s="354" t="str">
        <f>IF('SOW Units'!E470="","",'SOW Units'!E470)</f>
        <v>'</v>
      </c>
      <c r="E4926" s="212"/>
      <c r="F4926" s="199"/>
      <c r="G4926" s="213"/>
      <c r="H4926" s="214"/>
      <c r="I4926" s="362"/>
      <c r="J4926" s="215"/>
      <c r="K4926" s="213"/>
      <c r="L4926" s="216"/>
      <c r="M4926" s="376"/>
      <c r="N4926" s="225" t="b">
        <f t="shared" si="1111"/>
        <v>0</v>
      </c>
      <c r="O4926" s="36"/>
      <c r="P4926" s="36"/>
      <c r="Q4926" s="36"/>
      <c r="R4926" s="36"/>
    </row>
    <row r="4927" spans="1:18" s="8" customFormat="1" ht="33" hidden="1" customHeight="1" x14ac:dyDescent="0.35">
      <c r="A4927" s="122" t="str">
        <f>'SOW Units'!B471</f>
        <v>22-1.</v>
      </c>
      <c r="B4927" s="542" t="str">
        <f>IF('SOW Units'!C471="","",'SOW Units'!C471)</f>
        <v/>
      </c>
      <c r="C4927" s="543"/>
      <c r="D4927" s="57" t="str">
        <f>IF('SOW Units'!E471="","",'SOW Units'!E471)</f>
        <v>Reimbursable*</v>
      </c>
      <c r="E4927" s="82">
        <f>'SOW Units'!R471</f>
        <v>0</v>
      </c>
      <c r="F4927" s="34">
        <f>'SOW Units'!G471</f>
        <v>1</v>
      </c>
      <c r="G4927" s="244">
        <f t="shared" ref="G4927:G4956" si="1126">$F4927*E4927</f>
        <v>0</v>
      </c>
      <c r="H4927" s="85">
        <v>0</v>
      </c>
      <c r="I4927" s="360">
        <f t="shared" ref="I4927:I4956" si="1127">H4927*F4927</f>
        <v>0</v>
      </c>
      <c r="J4927" s="89">
        <v>0</v>
      </c>
      <c r="K4927" s="244">
        <f t="shared" si="1125"/>
        <v>0</v>
      </c>
      <c r="L4927" s="93">
        <f t="shared" ref="L4927:L4956" si="1128">E4927-H4927-J4927</f>
        <v>0</v>
      </c>
      <c r="M4927" s="375">
        <f t="shared" ref="M4927:M4956" si="1129">G4927-I4927-K4927</f>
        <v>0</v>
      </c>
      <c r="N4927" s="225" t="b">
        <f t="shared" si="1111"/>
        <v>0</v>
      </c>
      <c r="O4927" s="36"/>
      <c r="P4927" s="36"/>
      <c r="Q4927" s="36"/>
      <c r="R4927" s="36"/>
    </row>
    <row r="4928" spans="1:18" s="8" customFormat="1" ht="33" hidden="1" customHeight="1" x14ac:dyDescent="0.35">
      <c r="A4928" s="122" t="str">
        <f>'SOW Units'!B472</f>
        <v>22-2.</v>
      </c>
      <c r="B4928" s="542" t="str">
        <f>IF('SOW Units'!C472="","",'SOW Units'!C472)</f>
        <v/>
      </c>
      <c r="C4928" s="543"/>
      <c r="D4928" s="57" t="str">
        <f>IF('SOW Units'!E472="","",'SOW Units'!E472)</f>
        <v>Reimbursable*</v>
      </c>
      <c r="E4928" s="82">
        <f>'SOW Units'!R472</f>
        <v>0</v>
      </c>
      <c r="F4928" s="34">
        <f>'SOW Units'!G472</f>
        <v>1</v>
      </c>
      <c r="G4928" s="244">
        <f t="shared" si="1126"/>
        <v>0</v>
      </c>
      <c r="H4928" s="85">
        <v>0</v>
      </c>
      <c r="I4928" s="360">
        <f t="shared" si="1127"/>
        <v>0</v>
      </c>
      <c r="J4928" s="89">
        <v>0</v>
      </c>
      <c r="K4928" s="244">
        <f t="shared" si="1125"/>
        <v>0</v>
      </c>
      <c r="L4928" s="93">
        <f t="shared" si="1128"/>
        <v>0</v>
      </c>
      <c r="M4928" s="375">
        <f t="shared" si="1129"/>
        <v>0</v>
      </c>
      <c r="N4928" s="225" t="b">
        <f t="shared" si="1111"/>
        <v>0</v>
      </c>
      <c r="O4928" s="36"/>
      <c r="P4928" s="36"/>
      <c r="Q4928" s="36"/>
      <c r="R4928" s="36"/>
    </row>
    <row r="4929" spans="1:18" s="8" customFormat="1" ht="33" hidden="1" customHeight="1" x14ac:dyDescent="0.35">
      <c r="A4929" s="122" t="str">
        <f>'SOW Units'!B473</f>
        <v>22-3.</v>
      </c>
      <c r="B4929" s="542" t="str">
        <f>IF('SOW Units'!C473="","",'SOW Units'!C473)</f>
        <v/>
      </c>
      <c r="C4929" s="543"/>
      <c r="D4929" s="57" t="str">
        <f>IF('SOW Units'!E473="","",'SOW Units'!E473)</f>
        <v>Reimbursable*</v>
      </c>
      <c r="E4929" s="82">
        <f>'SOW Units'!R473</f>
        <v>0</v>
      </c>
      <c r="F4929" s="34">
        <f>'SOW Units'!G473</f>
        <v>1</v>
      </c>
      <c r="G4929" s="244">
        <f t="shared" si="1126"/>
        <v>0</v>
      </c>
      <c r="H4929" s="85">
        <v>0</v>
      </c>
      <c r="I4929" s="360">
        <f t="shared" si="1127"/>
        <v>0</v>
      </c>
      <c r="J4929" s="89">
        <v>0</v>
      </c>
      <c r="K4929" s="244">
        <f t="shared" si="1125"/>
        <v>0</v>
      </c>
      <c r="L4929" s="93">
        <f t="shared" si="1128"/>
        <v>0</v>
      </c>
      <c r="M4929" s="375">
        <f t="shared" si="1129"/>
        <v>0</v>
      </c>
      <c r="N4929" s="225" t="b">
        <f t="shared" si="1111"/>
        <v>0</v>
      </c>
      <c r="O4929" s="36"/>
      <c r="P4929" s="36"/>
      <c r="Q4929" s="36"/>
      <c r="R4929" s="36"/>
    </row>
    <row r="4930" spans="1:18" s="8" customFormat="1" ht="33" hidden="1" customHeight="1" x14ac:dyDescent="0.35">
      <c r="A4930" s="122" t="str">
        <f>'SOW Units'!B474</f>
        <v>22-4.</v>
      </c>
      <c r="B4930" s="542" t="str">
        <f>IF('SOW Units'!C474="","",'SOW Units'!C474)</f>
        <v/>
      </c>
      <c r="C4930" s="543"/>
      <c r="D4930" s="57" t="str">
        <f>IF('SOW Units'!E474="","",'SOW Units'!E474)</f>
        <v>Reimbursable*</v>
      </c>
      <c r="E4930" s="82">
        <f>'SOW Units'!R474</f>
        <v>0</v>
      </c>
      <c r="F4930" s="34">
        <f>'SOW Units'!G474</f>
        <v>1</v>
      </c>
      <c r="G4930" s="244">
        <f t="shared" si="1126"/>
        <v>0</v>
      </c>
      <c r="H4930" s="85">
        <v>0</v>
      </c>
      <c r="I4930" s="360">
        <f t="shared" si="1127"/>
        <v>0</v>
      </c>
      <c r="J4930" s="89">
        <v>0</v>
      </c>
      <c r="K4930" s="244">
        <f t="shared" si="1125"/>
        <v>0</v>
      </c>
      <c r="L4930" s="93">
        <f t="shared" si="1128"/>
        <v>0</v>
      </c>
      <c r="M4930" s="375">
        <f t="shared" si="1129"/>
        <v>0</v>
      </c>
      <c r="N4930" s="225" t="b">
        <f t="shared" si="1111"/>
        <v>0</v>
      </c>
      <c r="O4930" s="36"/>
      <c r="P4930" s="36"/>
      <c r="Q4930" s="36"/>
      <c r="R4930" s="36"/>
    </row>
    <row r="4931" spans="1:18" s="8" customFormat="1" ht="33" hidden="1" customHeight="1" x14ac:dyDescent="0.35">
      <c r="A4931" s="122" t="str">
        <f>'SOW Units'!B475</f>
        <v>22-5.</v>
      </c>
      <c r="B4931" s="542" t="str">
        <f>IF('SOW Units'!C475="","",'SOW Units'!C475)</f>
        <v/>
      </c>
      <c r="C4931" s="543"/>
      <c r="D4931" s="57" t="str">
        <f>IF('SOW Units'!E475="","",'SOW Units'!E475)</f>
        <v>Reimbursable*</v>
      </c>
      <c r="E4931" s="82">
        <f>'SOW Units'!R475</f>
        <v>0</v>
      </c>
      <c r="F4931" s="34">
        <f>'SOW Units'!G475</f>
        <v>1</v>
      </c>
      <c r="G4931" s="244">
        <f t="shared" si="1126"/>
        <v>0</v>
      </c>
      <c r="H4931" s="85">
        <v>0</v>
      </c>
      <c r="I4931" s="360">
        <f t="shared" si="1127"/>
        <v>0</v>
      </c>
      <c r="J4931" s="89">
        <v>0</v>
      </c>
      <c r="K4931" s="244">
        <f t="shared" si="1125"/>
        <v>0</v>
      </c>
      <c r="L4931" s="93">
        <f t="shared" si="1128"/>
        <v>0</v>
      </c>
      <c r="M4931" s="375">
        <f t="shared" si="1129"/>
        <v>0</v>
      </c>
      <c r="N4931" s="225" t="b">
        <f t="shared" si="1111"/>
        <v>0</v>
      </c>
      <c r="O4931" s="36"/>
      <c r="P4931" s="36"/>
      <c r="Q4931" s="36"/>
      <c r="R4931" s="36"/>
    </row>
    <row r="4932" spans="1:18" s="8" customFormat="1" ht="33" hidden="1" customHeight="1" x14ac:dyDescent="0.35">
      <c r="A4932" s="122" t="str">
        <f>'SOW Units'!B476</f>
        <v>22-6.</v>
      </c>
      <c r="B4932" s="542" t="str">
        <f>IF('SOW Units'!C476="","",'SOW Units'!C476)</f>
        <v/>
      </c>
      <c r="C4932" s="543"/>
      <c r="D4932" s="57" t="str">
        <f>IF('SOW Units'!E476="","",'SOW Units'!E476)</f>
        <v>Reimbursable*</v>
      </c>
      <c r="E4932" s="82">
        <f>'SOW Units'!R476</f>
        <v>0</v>
      </c>
      <c r="F4932" s="34">
        <f>'SOW Units'!G476</f>
        <v>1</v>
      </c>
      <c r="G4932" s="244">
        <f t="shared" si="1126"/>
        <v>0</v>
      </c>
      <c r="H4932" s="85">
        <v>0</v>
      </c>
      <c r="I4932" s="360">
        <f t="shared" si="1127"/>
        <v>0</v>
      </c>
      <c r="J4932" s="89">
        <v>0</v>
      </c>
      <c r="K4932" s="244">
        <f t="shared" si="1125"/>
        <v>0</v>
      </c>
      <c r="L4932" s="93">
        <f t="shared" si="1128"/>
        <v>0</v>
      </c>
      <c r="M4932" s="375">
        <f t="shared" si="1129"/>
        <v>0</v>
      </c>
      <c r="N4932" s="225" t="b">
        <f t="shared" si="1111"/>
        <v>0</v>
      </c>
      <c r="O4932" s="36"/>
      <c r="P4932" s="36"/>
      <c r="Q4932" s="36"/>
      <c r="R4932" s="36"/>
    </row>
    <row r="4933" spans="1:18" s="8" customFormat="1" ht="33" hidden="1" customHeight="1" x14ac:dyDescent="0.35">
      <c r="A4933" s="122" t="str">
        <f>'SOW Units'!B477</f>
        <v>22-7.</v>
      </c>
      <c r="B4933" s="542" t="str">
        <f>IF('SOW Units'!C477="","",'SOW Units'!C477)</f>
        <v/>
      </c>
      <c r="C4933" s="543"/>
      <c r="D4933" s="57" t="str">
        <f>IF('SOW Units'!E477="","",'SOW Units'!E477)</f>
        <v>Reimbursable*</v>
      </c>
      <c r="E4933" s="82">
        <f>'SOW Units'!R477</f>
        <v>0</v>
      </c>
      <c r="F4933" s="34">
        <f>'SOW Units'!G477</f>
        <v>1</v>
      </c>
      <c r="G4933" s="244">
        <f t="shared" si="1126"/>
        <v>0</v>
      </c>
      <c r="H4933" s="85">
        <v>0</v>
      </c>
      <c r="I4933" s="360">
        <f t="shared" si="1127"/>
        <v>0</v>
      </c>
      <c r="J4933" s="89">
        <v>0</v>
      </c>
      <c r="K4933" s="244">
        <f t="shared" si="1125"/>
        <v>0</v>
      </c>
      <c r="L4933" s="93">
        <f t="shared" si="1128"/>
        <v>0</v>
      </c>
      <c r="M4933" s="375">
        <f t="shared" si="1129"/>
        <v>0</v>
      </c>
      <c r="N4933" s="225" t="b">
        <f t="shared" si="1111"/>
        <v>0</v>
      </c>
      <c r="O4933" s="36"/>
      <c r="P4933" s="36"/>
      <c r="Q4933" s="36"/>
      <c r="R4933" s="36"/>
    </row>
    <row r="4934" spans="1:18" s="8" customFormat="1" ht="33" hidden="1" customHeight="1" x14ac:dyDescent="0.35">
      <c r="A4934" s="122" t="str">
        <f>'SOW Units'!B478</f>
        <v>22-8.</v>
      </c>
      <c r="B4934" s="542" t="str">
        <f>IF('SOW Units'!C478="","",'SOW Units'!C478)</f>
        <v/>
      </c>
      <c r="C4934" s="543"/>
      <c r="D4934" s="57" t="str">
        <f>IF('SOW Units'!E478="","",'SOW Units'!E478)</f>
        <v>Reimbursable*</v>
      </c>
      <c r="E4934" s="82">
        <f>'SOW Units'!R478</f>
        <v>0</v>
      </c>
      <c r="F4934" s="34">
        <f>'SOW Units'!G478</f>
        <v>1</v>
      </c>
      <c r="G4934" s="244">
        <f t="shared" si="1126"/>
        <v>0</v>
      </c>
      <c r="H4934" s="85">
        <v>0</v>
      </c>
      <c r="I4934" s="360">
        <f t="shared" si="1127"/>
        <v>0</v>
      </c>
      <c r="J4934" s="89">
        <v>0</v>
      </c>
      <c r="K4934" s="244">
        <f t="shared" si="1125"/>
        <v>0</v>
      </c>
      <c r="L4934" s="93">
        <f t="shared" si="1128"/>
        <v>0</v>
      </c>
      <c r="M4934" s="375">
        <f t="shared" si="1129"/>
        <v>0</v>
      </c>
      <c r="N4934" s="225" t="b">
        <f t="shared" si="1111"/>
        <v>0</v>
      </c>
      <c r="O4934" s="36"/>
      <c r="P4934" s="36"/>
      <c r="Q4934" s="36"/>
      <c r="R4934" s="36"/>
    </row>
    <row r="4935" spans="1:18" s="8" customFormat="1" ht="33" hidden="1" customHeight="1" x14ac:dyDescent="0.35">
      <c r="A4935" s="122" t="str">
        <f>'SOW Units'!B479</f>
        <v>22-9.</v>
      </c>
      <c r="B4935" s="542" t="str">
        <f>IF('SOW Units'!C479="","",'SOW Units'!C479)</f>
        <v/>
      </c>
      <c r="C4935" s="543"/>
      <c r="D4935" s="57" t="str">
        <f>IF('SOW Units'!E479="","",'SOW Units'!E479)</f>
        <v>Reimbursable*</v>
      </c>
      <c r="E4935" s="82">
        <f>'SOW Units'!R479</f>
        <v>0</v>
      </c>
      <c r="F4935" s="34">
        <f>'SOW Units'!G479</f>
        <v>1</v>
      </c>
      <c r="G4935" s="244">
        <f t="shared" si="1126"/>
        <v>0</v>
      </c>
      <c r="H4935" s="85">
        <v>0</v>
      </c>
      <c r="I4935" s="360">
        <f t="shared" si="1127"/>
        <v>0</v>
      </c>
      <c r="J4935" s="89">
        <v>0</v>
      </c>
      <c r="K4935" s="244">
        <f t="shared" si="1125"/>
        <v>0</v>
      </c>
      <c r="L4935" s="93">
        <f t="shared" si="1128"/>
        <v>0</v>
      </c>
      <c r="M4935" s="375">
        <f t="shared" si="1129"/>
        <v>0</v>
      </c>
      <c r="N4935" s="225" t="b">
        <f t="shared" si="1111"/>
        <v>0</v>
      </c>
      <c r="O4935" s="36"/>
      <c r="P4935" s="36"/>
      <c r="Q4935" s="36"/>
      <c r="R4935" s="36"/>
    </row>
    <row r="4936" spans="1:18" s="8" customFormat="1" ht="33" hidden="1" customHeight="1" x14ac:dyDescent="0.35">
      <c r="A4936" s="122" t="str">
        <f>'SOW Units'!B480</f>
        <v>22-10.</v>
      </c>
      <c r="B4936" s="542" t="str">
        <f>IF('SOW Units'!C480="","",'SOW Units'!C480)</f>
        <v/>
      </c>
      <c r="C4936" s="543"/>
      <c r="D4936" s="57" t="str">
        <f>IF('SOW Units'!E480="","",'SOW Units'!E480)</f>
        <v>Reimbursable*</v>
      </c>
      <c r="E4936" s="82">
        <f>'SOW Units'!R480</f>
        <v>0</v>
      </c>
      <c r="F4936" s="34">
        <f>'SOW Units'!G480</f>
        <v>1</v>
      </c>
      <c r="G4936" s="244">
        <f t="shared" si="1126"/>
        <v>0</v>
      </c>
      <c r="H4936" s="85">
        <v>0</v>
      </c>
      <c r="I4936" s="360">
        <f t="shared" si="1127"/>
        <v>0</v>
      </c>
      <c r="J4936" s="89">
        <v>0</v>
      </c>
      <c r="K4936" s="244">
        <f t="shared" si="1125"/>
        <v>0</v>
      </c>
      <c r="L4936" s="93">
        <f t="shared" si="1128"/>
        <v>0</v>
      </c>
      <c r="M4936" s="375">
        <f t="shared" si="1129"/>
        <v>0</v>
      </c>
      <c r="N4936" s="225" t="b">
        <f t="shared" si="1111"/>
        <v>0</v>
      </c>
      <c r="O4936" s="36"/>
      <c r="P4936" s="36"/>
      <c r="Q4936" s="36"/>
      <c r="R4936" s="36"/>
    </row>
    <row r="4937" spans="1:18" s="8" customFormat="1" ht="33" hidden="1" customHeight="1" x14ac:dyDescent="0.35">
      <c r="A4937" s="122" t="str">
        <f>'SOW Units'!B481</f>
        <v>22-11.</v>
      </c>
      <c r="B4937" s="542" t="str">
        <f>IF('SOW Units'!C481="","",'SOW Units'!C481)</f>
        <v/>
      </c>
      <c r="C4937" s="543"/>
      <c r="D4937" s="57" t="str">
        <f>IF('SOW Units'!E481="","",'SOW Units'!E481)</f>
        <v>Reimbursable*</v>
      </c>
      <c r="E4937" s="82">
        <f>'SOW Units'!R481</f>
        <v>0</v>
      </c>
      <c r="F4937" s="34">
        <f>'SOW Units'!G481</f>
        <v>1</v>
      </c>
      <c r="G4937" s="244">
        <f t="shared" si="1126"/>
        <v>0</v>
      </c>
      <c r="H4937" s="85">
        <v>0</v>
      </c>
      <c r="I4937" s="360">
        <f t="shared" si="1127"/>
        <v>0</v>
      </c>
      <c r="J4937" s="89">
        <v>0</v>
      </c>
      <c r="K4937" s="244">
        <f t="shared" si="1125"/>
        <v>0</v>
      </c>
      <c r="L4937" s="93">
        <f t="shared" si="1128"/>
        <v>0</v>
      </c>
      <c r="M4937" s="375">
        <f t="shared" si="1129"/>
        <v>0</v>
      </c>
      <c r="N4937" s="225" t="b">
        <f t="shared" si="1111"/>
        <v>0</v>
      </c>
      <c r="O4937" s="36"/>
      <c r="P4937" s="36"/>
      <c r="Q4937" s="36"/>
      <c r="R4937" s="36"/>
    </row>
    <row r="4938" spans="1:18" s="8" customFormat="1" ht="33" hidden="1" customHeight="1" x14ac:dyDescent="0.35">
      <c r="A4938" s="122" t="str">
        <f>'SOW Units'!B482</f>
        <v>22-12.</v>
      </c>
      <c r="B4938" s="542" t="str">
        <f>IF('SOW Units'!C482="","",'SOW Units'!C482)</f>
        <v/>
      </c>
      <c r="C4938" s="543"/>
      <c r="D4938" s="57" t="str">
        <f>IF('SOW Units'!E482="","",'SOW Units'!E482)</f>
        <v>Reimbursable*</v>
      </c>
      <c r="E4938" s="82">
        <f>'SOW Units'!R482</f>
        <v>0</v>
      </c>
      <c r="F4938" s="34">
        <f>'SOW Units'!G482</f>
        <v>1</v>
      </c>
      <c r="G4938" s="244">
        <f t="shared" si="1126"/>
        <v>0</v>
      </c>
      <c r="H4938" s="85">
        <v>0</v>
      </c>
      <c r="I4938" s="360">
        <f t="shared" si="1127"/>
        <v>0</v>
      </c>
      <c r="J4938" s="89">
        <v>0</v>
      </c>
      <c r="K4938" s="244">
        <f t="shared" si="1125"/>
        <v>0</v>
      </c>
      <c r="L4938" s="93">
        <f t="shared" si="1128"/>
        <v>0</v>
      </c>
      <c r="M4938" s="375">
        <f t="shared" si="1129"/>
        <v>0</v>
      </c>
      <c r="N4938" s="225" t="b">
        <f t="shared" si="1111"/>
        <v>0</v>
      </c>
      <c r="O4938" s="36"/>
      <c r="P4938" s="36"/>
      <c r="Q4938" s="36"/>
      <c r="R4938" s="36"/>
    </row>
    <row r="4939" spans="1:18" s="8" customFormat="1" ht="33" hidden="1" customHeight="1" x14ac:dyDescent="0.35">
      <c r="A4939" s="122" t="str">
        <f>'SOW Units'!B483</f>
        <v>22-13.</v>
      </c>
      <c r="B4939" s="542" t="str">
        <f>IF('SOW Units'!C483="","",'SOW Units'!C483)</f>
        <v/>
      </c>
      <c r="C4939" s="543"/>
      <c r="D4939" s="57" t="str">
        <f>IF('SOW Units'!E483="","",'SOW Units'!E483)</f>
        <v>Reimbursable*</v>
      </c>
      <c r="E4939" s="82">
        <f>'SOW Units'!R483</f>
        <v>0</v>
      </c>
      <c r="F4939" s="34">
        <f>'SOW Units'!G483</f>
        <v>1</v>
      </c>
      <c r="G4939" s="244">
        <f t="shared" si="1126"/>
        <v>0</v>
      </c>
      <c r="H4939" s="85">
        <v>0</v>
      </c>
      <c r="I4939" s="360">
        <f t="shared" si="1127"/>
        <v>0</v>
      </c>
      <c r="J4939" s="89">
        <v>0</v>
      </c>
      <c r="K4939" s="244">
        <f t="shared" si="1125"/>
        <v>0</v>
      </c>
      <c r="L4939" s="93">
        <f t="shared" si="1128"/>
        <v>0</v>
      </c>
      <c r="M4939" s="375">
        <f t="shared" si="1129"/>
        <v>0</v>
      </c>
      <c r="N4939" s="225" t="b">
        <f t="shared" si="1111"/>
        <v>0</v>
      </c>
      <c r="O4939" s="36"/>
      <c r="P4939" s="36"/>
      <c r="Q4939" s="36"/>
      <c r="R4939" s="36"/>
    </row>
    <row r="4940" spans="1:18" s="8" customFormat="1" ht="33" hidden="1" customHeight="1" x14ac:dyDescent="0.35">
      <c r="A4940" s="122" t="str">
        <f>'SOW Units'!B484</f>
        <v>22-14.</v>
      </c>
      <c r="B4940" s="542" t="str">
        <f>IF('SOW Units'!C484="","",'SOW Units'!C484)</f>
        <v/>
      </c>
      <c r="C4940" s="543"/>
      <c r="D4940" s="57" t="str">
        <f>IF('SOW Units'!E484="","",'SOW Units'!E484)</f>
        <v>Reimbursable*</v>
      </c>
      <c r="E4940" s="82">
        <f>'SOW Units'!R484</f>
        <v>0</v>
      </c>
      <c r="F4940" s="34">
        <f>'SOW Units'!G484</f>
        <v>1</v>
      </c>
      <c r="G4940" s="244">
        <f t="shared" si="1126"/>
        <v>0</v>
      </c>
      <c r="H4940" s="85">
        <v>0</v>
      </c>
      <c r="I4940" s="360">
        <f t="shared" si="1127"/>
        <v>0</v>
      </c>
      <c r="J4940" s="89">
        <v>0</v>
      </c>
      <c r="K4940" s="244">
        <f t="shared" si="1125"/>
        <v>0</v>
      </c>
      <c r="L4940" s="93">
        <f t="shared" si="1128"/>
        <v>0</v>
      </c>
      <c r="M4940" s="375">
        <f t="shared" si="1129"/>
        <v>0</v>
      </c>
      <c r="N4940" s="225" t="b">
        <f t="shared" si="1111"/>
        <v>0</v>
      </c>
      <c r="O4940" s="36"/>
      <c r="P4940" s="36"/>
      <c r="Q4940" s="36"/>
      <c r="R4940" s="36"/>
    </row>
    <row r="4941" spans="1:18" s="8" customFormat="1" ht="33" hidden="1" customHeight="1" x14ac:dyDescent="0.35">
      <c r="A4941" s="122" t="str">
        <f>'SOW Units'!B485</f>
        <v>22-15.</v>
      </c>
      <c r="B4941" s="542" t="str">
        <f>IF('SOW Units'!C485="","",'SOW Units'!C485)</f>
        <v/>
      </c>
      <c r="C4941" s="543"/>
      <c r="D4941" s="57" t="str">
        <f>IF('SOW Units'!E485="","",'SOW Units'!E485)</f>
        <v>Reimbursable*</v>
      </c>
      <c r="E4941" s="82">
        <f>'SOW Units'!R485</f>
        <v>0</v>
      </c>
      <c r="F4941" s="34">
        <f>'SOW Units'!G485</f>
        <v>1</v>
      </c>
      <c r="G4941" s="244">
        <f t="shared" si="1126"/>
        <v>0</v>
      </c>
      <c r="H4941" s="85">
        <v>0</v>
      </c>
      <c r="I4941" s="360">
        <f t="shared" si="1127"/>
        <v>0</v>
      </c>
      <c r="J4941" s="89">
        <v>0</v>
      </c>
      <c r="K4941" s="244">
        <f t="shared" si="1125"/>
        <v>0</v>
      </c>
      <c r="L4941" s="93">
        <f t="shared" si="1128"/>
        <v>0</v>
      </c>
      <c r="M4941" s="375">
        <f t="shared" si="1129"/>
        <v>0</v>
      </c>
      <c r="N4941" s="225" t="b">
        <f t="shared" si="1111"/>
        <v>0</v>
      </c>
      <c r="O4941" s="36"/>
      <c r="P4941" s="36"/>
      <c r="Q4941" s="36"/>
      <c r="R4941" s="36"/>
    </row>
    <row r="4942" spans="1:18" s="8" customFormat="1" ht="33" hidden="1" customHeight="1" x14ac:dyDescent="0.35">
      <c r="A4942" s="122" t="str">
        <f>'SOW Units'!B486</f>
        <v>22-16.</v>
      </c>
      <c r="B4942" s="542" t="str">
        <f>IF('SOW Units'!C486="","",'SOW Units'!C486)</f>
        <v/>
      </c>
      <c r="C4942" s="543"/>
      <c r="D4942" s="57" t="str">
        <f>IF('SOW Units'!E486="","",'SOW Units'!E486)</f>
        <v>Reimbursable*</v>
      </c>
      <c r="E4942" s="82">
        <f>'SOW Units'!R486</f>
        <v>0</v>
      </c>
      <c r="F4942" s="34">
        <f>'SOW Units'!G486</f>
        <v>1</v>
      </c>
      <c r="G4942" s="244">
        <f t="shared" si="1126"/>
        <v>0</v>
      </c>
      <c r="H4942" s="85">
        <v>0</v>
      </c>
      <c r="I4942" s="360">
        <f t="shared" si="1127"/>
        <v>0</v>
      </c>
      <c r="J4942" s="89">
        <v>0</v>
      </c>
      <c r="K4942" s="244">
        <f t="shared" si="1125"/>
        <v>0</v>
      </c>
      <c r="L4942" s="93">
        <f t="shared" si="1128"/>
        <v>0</v>
      </c>
      <c r="M4942" s="375">
        <f t="shared" si="1129"/>
        <v>0</v>
      </c>
      <c r="N4942" s="225" t="b">
        <f t="shared" si="1111"/>
        <v>0</v>
      </c>
      <c r="O4942" s="36"/>
      <c r="P4942" s="36"/>
      <c r="Q4942" s="36"/>
      <c r="R4942" s="36"/>
    </row>
    <row r="4943" spans="1:18" s="8" customFormat="1" ht="33" hidden="1" customHeight="1" x14ac:dyDescent="0.35">
      <c r="A4943" s="122" t="str">
        <f>'SOW Units'!B487</f>
        <v>22-17.</v>
      </c>
      <c r="B4943" s="542" t="str">
        <f>IF('SOW Units'!C487="","",'SOW Units'!C487)</f>
        <v/>
      </c>
      <c r="C4943" s="543"/>
      <c r="D4943" s="57" t="str">
        <f>IF('SOW Units'!E487="","",'SOW Units'!E487)</f>
        <v>Reimbursable*</v>
      </c>
      <c r="E4943" s="82">
        <f>'SOW Units'!R487</f>
        <v>0</v>
      </c>
      <c r="F4943" s="34">
        <f>'SOW Units'!G487</f>
        <v>1</v>
      </c>
      <c r="G4943" s="244">
        <f t="shared" si="1126"/>
        <v>0</v>
      </c>
      <c r="H4943" s="85">
        <v>0</v>
      </c>
      <c r="I4943" s="360">
        <f t="shared" si="1127"/>
        <v>0</v>
      </c>
      <c r="J4943" s="89">
        <v>0</v>
      </c>
      <c r="K4943" s="244">
        <f t="shared" si="1125"/>
        <v>0</v>
      </c>
      <c r="L4943" s="93">
        <f t="shared" si="1128"/>
        <v>0</v>
      </c>
      <c r="M4943" s="375">
        <f t="shared" si="1129"/>
        <v>0</v>
      </c>
      <c r="N4943" s="225" t="b">
        <f t="shared" si="1111"/>
        <v>0</v>
      </c>
      <c r="O4943" s="36"/>
      <c r="P4943" s="36"/>
      <c r="Q4943" s="36"/>
      <c r="R4943" s="36"/>
    </row>
    <row r="4944" spans="1:18" s="8" customFormat="1" ht="33" hidden="1" customHeight="1" x14ac:dyDescent="0.35">
      <c r="A4944" s="122" t="str">
        <f>'SOW Units'!B488</f>
        <v>22-18.</v>
      </c>
      <c r="B4944" s="542" t="str">
        <f>IF('SOW Units'!C488="","",'SOW Units'!C488)</f>
        <v/>
      </c>
      <c r="C4944" s="543"/>
      <c r="D4944" s="57" t="str">
        <f>IF('SOW Units'!E488="","",'SOW Units'!E488)</f>
        <v>Reimbursable*</v>
      </c>
      <c r="E4944" s="82">
        <f>'SOW Units'!R488</f>
        <v>0</v>
      </c>
      <c r="F4944" s="34">
        <f>'SOW Units'!G488</f>
        <v>1</v>
      </c>
      <c r="G4944" s="244">
        <f t="shared" si="1126"/>
        <v>0</v>
      </c>
      <c r="H4944" s="85">
        <v>0</v>
      </c>
      <c r="I4944" s="360">
        <f t="shared" si="1127"/>
        <v>0</v>
      </c>
      <c r="J4944" s="89">
        <v>0</v>
      </c>
      <c r="K4944" s="244">
        <f t="shared" si="1125"/>
        <v>0</v>
      </c>
      <c r="L4944" s="93">
        <f t="shared" si="1128"/>
        <v>0</v>
      </c>
      <c r="M4944" s="375">
        <f t="shared" si="1129"/>
        <v>0</v>
      </c>
      <c r="N4944" s="225" t="b">
        <f t="shared" si="1111"/>
        <v>0</v>
      </c>
      <c r="O4944" s="36"/>
      <c r="P4944" s="36"/>
      <c r="Q4944" s="36"/>
      <c r="R4944" s="36"/>
    </row>
    <row r="4945" spans="1:18" s="8" customFormat="1" ht="33" hidden="1" customHeight="1" x14ac:dyDescent="0.35">
      <c r="A4945" s="122" t="str">
        <f>'SOW Units'!B489</f>
        <v>22-19.</v>
      </c>
      <c r="B4945" s="542" t="str">
        <f>IF('SOW Units'!C489="","",'SOW Units'!C489)</f>
        <v/>
      </c>
      <c r="C4945" s="543"/>
      <c r="D4945" s="57" t="str">
        <f>IF('SOW Units'!E489="","",'SOW Units'!E489)</f>
        <v>Reimbursable*</v>
      </c>
      <c r="E4945" s="82">
        <f>'SOW Units'!R489</f>
        <v>0</v>
      </c>
      <c r="F4945" s="34">
        <f>'SOW Units'!G489</f>
        <v>1</v>
      </c>
      <c r="G4945" s="244">
        <f t="shared" si="1126"/>
        <v>0</v>
      </c>
      <c r="H4945" s="85">
        <v>0</v>
      </c>
      <c r="I4945" s="360">
        <f t="shared" si="1127"/>
        <v>0</v>
      </c>
      <c r="J4945" s="89">
        <v>0</v>
      </c>
      <c r="K4945" s="244">
        <f t="shared" si="1125"/>
        <v>0</v>
      </c>
      <c r="L4945" s="93">
        <f t="shared" si="1128"/>
        <v>0</v>
      </c>
      <c r="M4945" s="375">
        <f t="shared" si="1129"/>
        <v>0</v>
      </c>
      <c r="N4945" s="225" t="b">
        <f t="shared" si="1111"/>
        <v>0</v>
      </c>
      <c r="O4945" s="36"/>
      <c r="P4945" s="36"/>
      <c r="Q4945" s="36"/>
      <c r="R4945" s="36"/>
    </row>
    <row r="4946" spans="1:18" s="8" customFormat="1" ht="33" hidden="1" customHeight="1" x14ac:dyDescent="0.35">
      <c r="A4946" s="122" t="str">
        <f>'SOW Units'!B490</f>
        <v>22-20.</v>
      </c>
      <c r="B4946" s="542" t="str">
        <f>IF('SOW Units'!C490="","",'SOW Units'!C490)</f>
        <v/>
      </c>
      <c r="C4946" s="543"/>
      <c r="D4946" s="57" t="str">
        <f>IF('SOW Units'!E490="","",'SOW Units'!E490)</f>
        <v>Reimbursable*</v>
      </c>
      <c r="E4946" s="82">
        <f>'SOW Units'!R490</f>
        <v>0</v>
      </c>
      <c r="F4946" s="34">
        <f>'SOW Units'!G490</f>
        <v>1</v>
      </c>
      <c r="G4946" s="244">
        <f t="shared" si="1126"/>
        <v>0</v>
      </c>
      <c r="H4946" s="85">
        <v>0</v>
      </c>
      <c r="I4946" s="360">
        <f t="shared" si="1127"/>
        <v>0</v>
      </c>
      <c r="J4946" s="89">
        <v>0</v>
      </c>
      <c r="K4946" s="244">
        <f t="shared" si="1125"/>
        <v>0</v>
      </c>
      <c r="L4946" s="93">
        <f t="shared" si="1128"/>
        <v>0</v>
      </c>
      <c r="M4946" s="375">
        <f t="shared" si="1129"/>
        <v>0</v>
      </c>
      <c r="N4946" s="225" t="b">
        <f t="shared" si="1111"/>
        <v>0</v>
      </c>
      <c r="O4946" s="36"/>
      <c r="P4946" s="36"/>
      <c r="Q4946" s="36"/>
      <c r="R4946" s="36"/>
    </row>
    <row r="4947" spans="1:18" s="8" customFormat="1" ht="33" hidden="1" customHeight="1" x14ac:dyDescent="0.35">
      <c r="A4947" s="122" t="str">
        <f>'SOW Units'!B491</f>
        <v>22-21.</v>
      </c>
      <c r="B4947" s="542" t="str">
        <f>IF('SOW Units'!C491="","",'SOW Units'!C491)</f>
        <v/>
      </c>
      <c r="C4947" s="543"/>
      <c r="D4947" s="57" t="str">
        <f>IF('SOW Units'!E491="","",'SOW Units'!E491)</f>
        <v>Reimbursable*</v>
      </c>
      <c r="E4947" s="82">
        <f>'SOW Units'!R491</f>
        <v>0</v>
      </c>
      <c r="F4947" s="34">
        <f>'SOW Units'!G491</f>
        <v>1</v>
      </c>
      <c r="G4947" s="244">
        <f t="shared" si="1126"/>
        <v>0</v>
      </c>
      <c r="H4947" s="85">
        <v>0</v>
      </c>
      <c r="I4947" s="360">
        <f t="shared" si="1127"/>
        <v>0</v>
      </c>
      <c r="J4947" s="89">
        <v>0</v>
      </c>
      <c r="K4947" s="244">
        <f t="shared" si="1125"/>
        <v>0</v>
      </c>
      <c r="L4947" s="93">
        <f t="shared" si="1128"/>
        <v>0</v>
      </c>
      <c r="M4947" s="375">
        <f t="shared" si="1129"/>
        <v>0</v>
      </c>
      <c r="N4947" s="225" t="b">
        <f t="shared" si="1111"/>
        <v>0</v>
      </c>
      <c r="O4947" s="36"/>
      <c r="P4947" s="36"/>
      <c r="Q4947" s="36"/>
      <c r="R4947" s="36"/>
    </row>
    <row r="4948" spans="1:18" s="8" customFormat="1" ht="33" hidden="1" customHeight="1" x14ac:dyDescent="0.35">
      <c r="A4948" s="122" t="str">
        <f>'SOW Units'!B492</f>
        <v>22-22.</v>
      </c>
      <c r="B4948" s="542" t="str">
        <f>IF('SOW Units'!C492="","",'SOW Units'!C492)</f>
        <v/>
      </c>
      <c r="C4948" s="543"/>
      <c r="D4948" s="57" t="str">
        <f>IF('SOW Units'!E492="","",'SOW Units'!E492)</f>
        <v>Reimbursable*</v>
      </c>
      <c r="E4948" s="82">
        <f>'SOW Units'!R492</f>
        <v>0</v>
      </c>
      <c r="F4948" s="34">
        <f>'SOW Units'!G492</f>
        <v>1</v>
      </c>
      <c r="G4948" s="244">
        <f t="shared" si="1126"/>
        <v>0</v>
      </c>
      <c r="H4948" s="85">
        <v>0</v>
      </c>
      <c r="I4948" s="360">
        <f t="shared" si="1127"/>
        <v>0</v>
      </c>
      <c r="J4948" s="89">
        <v>0</v>
      </c>
      <c r="K4948" s="244">
        <f t="shared" si="1125"/>
        <v>0</v>
      </c>
      <c r="L4948" s="93">
        <f t="shared" si="1128"/>
        <v>0</v>
      </c>
      <c r="M4948" s="375">
        <f t="shared" si="1129"/>
        <v>0</v>
      </c>
      <c r="N4948" s="225" t="b">
        <f t="shared" si="1111"/>
        <v>0</v>
      </c>
      <c r="O4948" s="36"/>
      <c r="P4948" s="36"/>
      <c r="Q4948" s="36"/>
      <c r="R4948" s="36"/>
    </row>
    <row r="4949" spans="1:18" s="8" customFormat="1" ht="33" hidden="1" customHeight="1" x14ac:dyDescent="0.35">
      <c r="A4949" s="122" t="str">
        <f>'SOW Units'!B493</f>
        <v>22-23.</v>
      </c>
      <c r="B4949" s="542" t="str">
        <f>IF('SOW Units'!C493="","",'SOW Units'!C493)</f>
        <v/>
      </c>
      <c r="C4949" s="543"/>
      <c r="D4949" s="57" t="str">
        <f>IF('SOW Units'!E493="","",'SOW Units'!E493)</f>
        <v>Reimbursable*</v>
      </c>
      <c r="E4949" s="82">
        <f>'SOW Units'!R493</f>
        <v>0</v>
      </c>
      <c r="F4949" s="34">
        <f>'SOW Units'!G493</f>
        <v>1</v>
      </c>
      <c r="G4949" s="244">
        <f t="shared" si="1126"/>
        <v>0</v>
      </c>
      <c r="H4949" s="85">
        <v>0</v>
      </c>
      <c r="I4949" s="360">
        <f t="shared" si="1127"/>
        <v>0</v>
      </c>
      <c r="J4949" s="89">
        <v>0</v>
      </c>
      <c r="K4949" s="244">
        <f t="shared" si="1125"/>
        <v>0</v>
      </c>
      <c r="L4949" s="93">
        <f t="shared" si="1128"/>
        <v>0</v>
      </c>
      <c r="M4949" s="375">
        <f t="shared" si="1129"/>
        <v>0</v>
      </c>
      <c r="N4949" s="225" t="b">
        <f t="shared" si="1111"/>
        <v>0</v>
      </c>
      <c r="O4949" s="36"/>
      <c r="P4949" s="36"/>
      <c r="Q4949" s="36"/>
      <c r="R4949" s="36"/>
    </row>
    <row r="4950" spans="1:18" s="8" customFormat="1" ht="33" hidden="1" customHeight="1" x14ac:dyDescent="0.35">
      <c r="A4950" s="122" t="str">
        <f>'SOW Units'!B494</f>
        <v>22-24.</v>
      </c>
      <c r="B4950" s="542" t="str">
        <f>IF('SOW Units'!C494="","",'SOW Units'!C494)</f>
        <v/>
      </c>
      <c r="C4950" s="543"/>
      <c r="D4950" s="57" t="str">
        <f>IF('SOW Units'!E494="","",'SOW Units'!E494)</f>
        <v>Reimbursable*</v>
      </c>
      <c r="E4950" s="82">
        <f>'SOW Units'!R494</f>
        <v>0</v>
      </c>
      <c r="F4950" s="34">
        <f>'SOW Units'!G494</f>
        <v>1</v>
      </c>
      <c r="G4950" s="244">
        <f t="shared" si="1126"/>
        <v>0</v>
      </c>
      <c r="H4950" s="85">
        <v>0</v>
      </c>
      <c r="I4950" s="360">
        <f t="shared" si="1127"/>
        <v>0</v>
      </c>
      <c r="J4950" s="89">
        <v>0</v>
      </c>
      <c r="K4950" s="244">
        <f t="shared" si="1125"/>
        <v>0</v>
      </c>
      <c r="L4950" s="93">
        <f t="shared" si="1128"/>
        <v>0</v>
      </c>
      <c r="M4950" s="375">
        <f t="shared" si="1129"/>
        <v>0</v>
      </c>
      <c r="N4950" s="225" t="b">
        <f t="shared" si="1111"/>
        <v>0</v>
      </c>
      <c r="O4950" s="36"/>
      <c r="P4950" s="36"/>
      <c r="Q4950" s="36"/>
      <c r="R4950" s="36"/>
    </row>
    <row r="4951" spans="1:18" s="8" customFormat="1" ht="33" hidden="1" customHeight="1" x14ac:dyDescent="0.35">
      <c r="A4951" s="122" t="str">
        <f>'SOW Units'!B495</f>
        <v>22-25.</v>
      </c>
      <c r="B4951" s="542" t="str">
        <f>IF('SOW Units'!C495="","",'SOW Units'!C495)</f>
        <v/>
      </c>
      <c r="C4951" s="543"/>
      <c r="D4951" s="57" t="str">
        <f>IF('SOW Units'!E495="","",'SOW Units'!E495)</f>
        <v>Reimbursable*</v>
      </c>
      <c r="E4951" s="82">
        <f>'SOW Units'!R495</f>
        <v>0</v>
      </c>
      <c r="F4951" s="34">
        <f>'SOW Units'!G495</f>
        <v>1</v>
      </c>
      <c r="G4951" s="244">
        <f t="shared" si="1126"/>
        <v>0</v>
      </c>
      <c r="H4951" s="85">
        <v>0</v>
      </c>
      <c r="I4951" s="360">
        <f t="shared" si="1127"/>
        <v>0</v>
      </c>
      <c r="J4951" s="89">
        <v>0</v>
      </c>
      <c r="K4951" s="244">
        <f t="shared" si="1125"/>
        <v>0</v>
      </c>
      <c r="L4951" s="93">
        <f t="shared" si="1128"/>
        <v>0</v>
      </c>
      <c r="M4951" s="375">
        <f t="shared" si="1129"/>
        <v>0</v>
      </c>
      <c r="N4951" s="225" t="b">
        <f t="shared" si="1111"/>
        <v>0</v>
      </c>
      <c r="O4951" s="36"/>
      <c r="P4951" s="36"/>
      <c r="Q4951" s="36"/>
      <c r="R4951" s="36"/>
    </row>
    <row r="4952" spans="1:18" s="8" customFormat="1" ht="33" hidden="1" customHeight="1" x14ac:dyDescent="0.35">
      <c r="A4952" s="122" t="str">
        <f>'SOW Units'!B496</f>
        <v>22-26.</v>
      </c>
      <c r="B4952" s="542" t="str">
        <f>IF('SOW Units'!C496="","",'SOW Units'!C496)</f>
        <v/>
      </c>
      <c r="C4952" s="543"/>
      <c r="D4952" s="57" t="str">
        <f>IF('SOW Units'!E496="","",'SOW Units'!E496)</f>
        <v>Reimbursable*</v>
      </c>
      <c r="E4952" s="82">
        <f>'SOW Units'!R496</f>
        <v>0</v>
      </c>
      <c r="F4952" s="34">
        <f>'SOW Units'!G496</f>
        <v>1</v>
      </c>
      <c r="G4952" s="244">
        <f t="shared" si="1126"/>
        <v>0</v>
      </c>
      <c r="H4952" s="85">
        <v>0</v>
      </c>
      <c r="I4952" s="360">
        <f t="shared" si="1127"/>
        <v>0</v>
      </c>
      <c r="J4952" s="89">
        <v>0</v>
      </c>
      <c r="K4952" s="244">
        <f t="shared" si="1125"/>
        <v>0</v>
      </c>
      <c r="L4952" s="93">
        <f t="shared" si="1128"/>
        <v>0</v>
      </c>
      <c r="M4952" s="375">
        <f t="shared" si="1129"/>
        <v>0</v>
      </c>
      <c r="N4952" s="225" t="b">
        <f t="shared" si="1111"/>
        <v>0</v>
      </c>
      <c r="O4952" s="36"/>
      <c r="P4952" s="36"/>
      <c r="Q4952" s="36"/>
      <c r="R4952" s="36"/>
    </row>
    <row r="4953" spans="1:18" s="8" customFormat="1" ht="33" hidden="1" customHeight="1" x14ac:dyDescent="0.35">
      <c r="A4953" s="122" t="str">
        <f>'SOW Units'!B497</f>
        <v>22-27.</v>
      </c>
      <c r="B4953" s="542" t="str">
        <f>IF('SOW Units'!C497="","",'SOW Units'!C497)</f>
        <v/>
      </c>
      <c r="C4953" s="543"/>
      <c r="D4953" s="57" t="str">
        <f>IF('SOW Units'!E497="","",'SOW Units'!E497)</f>
        <v>Reimbursable*</v>
      </c>
      <c r="E4953" s="82">
        <f>'SOW Units'!R497</f>
        <v>0</v>
      </c>
      <c r="F4953" s="34">
        <f>'SOW Units'!G497</f>
        <v>1</v>
      </c>
      <c r="G4953" s="244">
        <f t="shared" si="1126"/>
        <v>0</v>
      </c>
      <c r="H4953" s="85">
        <v>0</v>
      </c>
      <c r="I4953" s="360">
        <f t="shared" si="1127"/>
        <v>0</v>
      </c>
      <c r="J4953" s="89">
        <v>0</v>
      </c>
      <c r="K4953" s="244">
        <f t="shared" si="1125"/>
        <v>0</v>
      </c>
      <c r="L4953" s="93">
        <f t="shared" si="1128"/>
        <v>0</v>
      </c>
      <c r="M4953" s="375">
        <f t="shared" si="1129"/>
        <v>0</v>
      </c>
      <c r="N4953" s="225" t="b">
        <f t="shared" si="1111"/>
        <v>0</v>
      </c>
      <c r="O4953" s="36"/>
      <c r="P4953" s="36"/>
      <c r="Q4953" s="36"/>
      <c r="R4953" s="36"/>
    </row>
    <row r="4954" spans="1:18" s="8" customFormat="1" ht="33" hidden="1" customHeight="1" x14ac:dyDescent="0.35">
      <c r="A4954" s="122" t="str">
        <f>'SOW Units'!B498</f>
        <v>22-28.</v>
      </c>
      <c r="B4954" s="542" t="str">
        <f>IF('SOW Units'!C498="","",'SOW Units'!C498)</f>
        <v/>
      </c>
      <c r="C4954" s="543"/>
      <c r="D4954" s="57" t="str">
        <f>IF('SOW Units'!E498="","",'SOW Units'!E498)</f>
        <v>Reimbursable*</v>
      </c>
      <c r="E4954" s="82">
        <f>'SOW Units'!R498</f>
        <v>0</v>
      </c>
      <c r="F4954" s="34">
        <f>'SOW Units'!G498</f>
        <v>1</v>
      </c>
      <c r="G4954" s="244">
        <f t="shared" si="1126"/>
        <v>0</v>
      </c>
      <c r="H4954" s="85">
        <v>0</v>
      </c>
      <c r="I4954" s="360">
        <f t="shared" si="1127"/>
        <v>0</v>
      </c>
      <c r="J4954" s="89">
        <v>0</v>
      </c>
      <c r="K4954" s="244">
        <f t="shared" si="1125"/>
        <v>0</v>
      </c>
      <c r="L4954" s="93">
        <f t="shared" si="1128"/>
        <v>0</v>
      </c>
      <c r="M4954" s="375">
        <f t="shared" si="1129"/>
        <v>0</v>
      </c>
      <c r="N4954" s="225" t="b">
        <f t="shared" ref="N4954:N4958" si="1130">IF(E4954&gt;0,TRUE,FALSE)</f>
        <v>0</v>
      </c>
      <c r="O4954" s="36"/>
      <c r="P4954" s="36"/>
      <c r="Q4954" s="36"/>
      <c r="R4954" s="36"/>
    </row>
    <row r="4955" spans="1:18" s="8" customFormat="1" ht="33" hidden="1" customHeight="1" x14ac:dyDescent="0.35">
      <c r="A4955" s="122" t="str">
        <f>'SOW Units'!B499</f>
        <v>22-29.</v>
      </c>
      <c r="B4955" s="542" t="str">
        <f>IF('SOW Units'!C499="","",'SOW Units'!C499)</f>
        <v/>
      </c>
      <c r="C4955" s="543"/>
      <c r="D4955" s="57" t="str">
        <f>IF('SOW Units'!E499="","",'SOW Units'!E499)</f>
        <v>Reimbursable*</v>
      </c>
      <c r="E4955" s="82">
        <f>'SOW Units'!R499</f>
        <v>0</v>
      </c>
      <c r="F4955" s="34">
        <f>'SOW Units'!G499</f>
        <v>1</v>
      </c>
      <c r="G4955" s="244">
        <f t="shared" si="1126"/>
        <v>0</v>
      </c>
      <c r="H4955" s="85">
        <v>0</v>
      </c>
      <c r="I4955" s="360">
        <f t="shared" si="1127"/>
        <v>0</v>
      </c>
      <c r="J4955" s="89">
        <v>0</v>
      </c>
      <c r="K4955" s="244">
        <f t="shared" si="1125"/>
        <v>0</v>
      </c>
      <c r="L4955" s="93">
        <f t="shared" si="1128"/>
        <v>0</v>
      </c>
      <c r="M4955" s="375">
        <f t="shared" si="1129"/>
        <v>0</v>
      </c>
      <c r="N4955" s="225" t="b">
        <f t="shared" si="1130"/>
        <v>0</v>
      </c>
      <c r="O4955" s="36"/>
      <c r="P4955" s="36"/>
      <c r="Q4955" s="36"/>
      <c r="R4955" s="36"/>
    </row>
    <row r="4956" spans="1:18" s="8" customFormat="1" ht="33" hidden="1" customHeight="1" x14ac:dyDescent="0.35">
      <c r="A4956" s="122" t="str">
        <f>'SOW Units'!B500</f>
        <v>22-30.</v>
      </c>
      <c r="B4956" s="542" t="str">
        <f>IF('SOW Units'!C500="","",'SOW Units'!C500)</f>
        <v/>
      </c>
      <c r="C4956" s="543"/>
      <c r="D4956" s="57" t="str">
        <f>IF('SOW Units'!E500="","",'SOW Units'!E500)</f>
        <v>Reimbursable*</v>
      </c>
      <c r="E4956" s="82">
        <f>'SOW Units'!R500</f>
        <v>0</v>
      </c>
      <c r="F4956" s="34">
        <f>'SOW Units'!G500</f>
        <v>1</v>
      </c>
      <c r="G4956" s="244">
        <f t="shared" si="1126"/>
        <v>0</v>
      </c>
      <c r="H4956" s="85">
        <v>0</v>
      </c>
      <c r="I4956" s="360">
        <f t="shared" si="1127"/>
        <v>0</v>
      </c>
      <c r="J4956" s="89">
        <v>0</v>
      </c>
      <c r="K4956" s="244">
        <f t="shared" si="1125"/>
        <v>0</v>
      </c>
      <c r="L4956" s="93">
        <f t="shared" si="1128"/>
        <v>0</v>
      </c>
      <c r="M4956" s="375">
        <f t="shared" si="1129"/>
        <v>0</v>
      </c>
      <c r="N4956" s="225" t="b">
        <f t="shared" si="1130"/>
        <v>0</v>
      </c>
      <c r="O4956" s="36"/>
      <c r="P4956" s="36"/>
      <c r="Q4956" s="36"/>
      <c r="R4956" s="36"/>
    </row>
    <row r="4957" spans="1:18" s="8" customFormat="1" ht="16.5" hidden="1" customHeight="1" x14ac:dyDescent="0.35">
      <c r="A4957" s="210" t="str">
        <f>'SOW Units'!$B$501</f>
        <v>23.</v>
      </c>
      <c r="B4957" s="544" t="str">
        <f>IF('SOW Units'!$C$501="","",'SOW Units'!$C$501)</f>
        <v>Contingent Funding</v>
      </c>
      <c r="C4957" s="545"/>
      <c r="D4957" s="211"/>
      <c r="E4957" s="212"/>
      <c r="F4957" s="199"/>
      <c r="G4957" s="213"/>
      <c r="H4957" s="214"/>
      <c r="I4957" s="362"/>
      <c r="J4957" s="215"/>
      <c r="K4957" s="213"/>
      <c r="L4957" s="216"/>
      <c r="M4957" s="376"/>
      <c r="N4957" s="225" t="b">
        <f t="shared" si="1130"/>
        <v>0</v>
      </c>
      <c r="O4957" s="36"/>
      <c r="P4957" s="36"/>
      <c r="Q4957" s="36"/>
      <c r="R4957" s="36"/>
    </row>
    <row r="4958" spans="1:18" s="8" customFormat="1" ht="16.5" hidden="1" customHeight="1" thickBot="1" x14ac:dyDescent="0.35">
      <c r="A4958" s="122" t="str">
        <f>'SOW Units'!$B$502</f>
        <v>23-1.</v>
      </c>
      <c r="B4958" s="558" t="str">
        <f>IF('SOW Units'!$C$502="","",'SOW Units'!$C$502)</f>
        <v>Contingent Funding - Allowance only to be used as offset for field change orders</v>
      </c>
      <c r="C4958" s="559"/>
      <c r="D4958" s="57" t="str">
        <f>IF('SOW Units'!$E$502="","",'SOW Units'!$E$502)</f>
        <v>NOT BILLABLE</v>
      </c>
      <c r="E4958" s="82">
        <f>'SOW Units'!$R$502</f>
        <v>0</v>
      </c>
      <c r="F4958" s="34">
        <f>'SOW Units'!$G$502</f>
        <v>1</v>
      </c>
      <c r="G4958" s="244">
        <f t="shared" ref="G4958" si="1131">$F4958*E4958</f>
        <v>0</v>
      </c>
      <c r="H4958" s="350" t="s">
        <v>1503</v>
      </c>
      <c r="I4958" s="363">
        <v>0</v>
      </c>
      <c r="J4958" s="265" t="s">
        <v>1503</v>
      </c>
      <c r="K4958" s="351" t="s">
        <v>1503</v>
      </c>
      <c r="L4958" s="93">
        <f>E4958</f>
        <v>0</v>
      </c>
      <c r="M4958" s="375">
        <f>G4958</f>
        <v>0</v>
      </c>
      <c r="N4958" s="225" t="b">
        <f t="shared" si="1130"/>
        <v>0</v>
      </c>
      <c r="O4958" s="36"/>
      <c r="P4958" s="36"/>
      <c r="Q4958" s="36"/>
      <c r="R4958" s="36"/>
    </row>
    <row r="4959" spans="1:18" s="331" customFormat="1" ht="16.5" hidden="1" customHeight="1" thickBot="1" x14ac:dyDescent="0.35">
      <c r="A4959" s="333"/>
      <c r="B4959" s="334"/>
      <c r="C4959" s="334"/>
      <c r="D4959" s="335" t="s">
        <v>1205</v>
      </c>
      <c r="E4959" s="336"/>
      <c r="F4959" s="337"/>
      <c r="G4959" s="338">
        <f>(G4960*$J$3)*$J$2</f>
        <v>0</v>
      </c>
      <c r="H4959" s="338">
        <f>G4959-K4959-L4959</f>
        <v>0</v>
      </c>
      <c r="I4959" s="339"/>
      <c r="J4959" s="340"/>
      <c r="K4959" s="338">
        <f>(K4960*$J$3)*$J$2</f>
        <v>0</v>
      </c>
      <c r="L4959" s="338">
        <f>(L4960*$J$3)*$J$2</f>
        <v>0</v>
      </c>
      <c r="M4959" s="341"/>
      <c r="N4959" s="225" t="b">
        <f>$N$4466</f>
        <v>0</v>
      </c>
      <c r="O4959" s="342"/>
      <c r="P4959" s="342"/>
      <c r="Q4959" s="342"/>
      <c r="R4959" s="342"/>
    </row>
    <row r="4960" spans="1:18" s="345" customFormat="1" ht="17.25" hidden="1" customHeight="1" thickBot="1" x14ac:dyDescent="0.35">
      <c r="A4960" s="333"/>
      <c r="B4960" s="334"/>
      <c r="C4960" s="334"/>
      <c r="D4960" s="335" t="s">
        <v>852</v>
      </c>
      <c r="E4960" s="336"/>
      <c r="F4960" s="337"/>
      <c r="G4960" s="338">
        <f>SUM(G4467:G4958)</f>
        <v>0</v>
      </c>
      <c r="H4960" s="344">
        <f>G4960-K4960-L4960</f>
        <v>0</v>
      </c>
      <c r="I4960" s="339"/>
      <c r="J4960" s="340"/>
      <c r="K4960" s="338">
        <f>SUM(K4467:K4956)</f>
        <v>0</v>
      </c>
      <c r="L4960" s="344">
        <f>SUM(M4468:M4958)</f>
        <v>0</v>
      </c>
      <c r="M4960" s="341"/>
      <c r="N4960" s="225" t="b">
        <f>$N$4466</f>
        <v>0</v>
      </c>
      <c r="O4960" s="331"/>
      <c r="P4960" s="331"/>
      <c r="Q4960" s="331"/>
      <c r="R4960" s="331"/>
    </row>
    <row r="4961" spans="1:18" s="28" customFormat="1" ht="17.25" thickBot="1" x14ac:dyDescent="0.35">
      <c r="A4961" s="217"/>
      <c r="B4961" s="218"/>
      <c r="C4961" s="218"/>
      <c r="D4961" s="242" t="s">
        <v>897</v>
      </c>
      <c r="E4961" s="237"/>
      <c r="F4961" s="238"/>
      <c r="G4961" s="239">
        <f>SUM(G4960,G4465,G3970,G3475,G2980,G2485,G1990,G1495,G1000,G505)</f>
        <v>20327.13</v>
      </c>
      <c r="H4961" s="241">
        <f>SUM(H4960,H4465,H3970,H3475,H2980,H2485,H1990,H1495,H1000,H505)</f>
        <v>0</v>
      </c>
      <c r="I4961" s="339"/>
      <c r="J4961" s="240"/>
      <c r="K4961" s="239">
        <f>SUM(K4960,K4465,K3970,K3475,K2980,K2485,K1990,K1495,K1000,K505)</f>
        <v>0</v>
      </c>
      <c r="L4961" s="241">
        <f>G4961-H4961-K4961</f>
        <v>20327.13</v>
      </c>
      <c r="M4961" s="341"/>
      <c r="N4961" s="228" t="b">
        <v>1</v>
      </c>
      <c r="O4961" s="8"/>
      <c r="P4961" s="8"/>
      <c r="Q4961" s="8"/>
      <c r="R4961" s="8"/>
    </row>
    <row r="4962" spans="1:18" s="28" customFormat="1" x14ac:dyDescent="0.3">
      <c r="A4962" s="233" t="s">
        <v>1214</v>
      </c>
      <c r="B4962" s="234">
        <f>'SOW Units'!R503</f>
        <v>11</v>
      </c>
      <c r="C4962" s="12"/>
      <c r="D4962" s="83"/>
      <c r="E4962" s="16"/>
      <c r="F4962" s="29" t="s">
        <v>832</v>
      </c>
      <c r="G4962" s="245">
        <f>G4961-G4963</f>
        <v>0</v>
      </c>
      <c r="H4962" s="245">
        <f>H4961-H4963</f>
        <v>0</v>
      </c>
      <c r="I4962" s="364"/>
      <c r="J4962" s="246"/>
      <c r="K4962" s="245">
        <f>K4961-K4963</f>
        <v>0</v>
      </c>
      <c r="L4962" s="245">
        <f>G4962-H4962-K4962</f>
        <v>0</v>
      </c>
      <c r="M4962" s="331"/>
      <c r="N4962" s="228" t="b">
        <v>1</v>
      </c>
      <c r="O4962" s="8"/>
      <c r="P4962" s="8"/>
      <c r="Q4962" s="8"/>
      <c r="R4962" s="8"/>
    </row>
    <row r="4963" spans="1:18" s="28" customFormat="1" x14ac:dyDescent="0.3">
      <c r="A4963" s="126"/>
      <c r="B4963" s="12"/>
      <c r="C4963" s="12"/>
      <c r="D4963" s="16"/>
      <c r="E4963" s="16"/>
      <c r="F4963" s="29" t="s">
        <v>911</v>
      </c>
      <c r="G4963" s="247">
        <f>IF(OR($J$4*$J$3&lt;$L$5,$L$5=0),G4961*$J$3,IF(G4961*$J$3&lt;$L$5,G4961*$J$3,$L$5))</f>
        <v>20327.13</v>
      </c>
      <c r="H4963" s="247">
        <f>H4961*$J$3</f>
        <v>0</v>
      </c>
      <c r="I4963" s="364"/>
      <c r="J4963" s="246"/>
      <c r="K4963" s="247">
        <f>K4961*$J$3</f>
        <v>0</v>
      </c>
      <c r="L4963" s="245">
        <f t="shared" ref="L4963:L4965" si="1132">G4963-H4963-K4963</f>
        <v>20327.13</v>
      </c>
      <c r="M4963" s="331"/>
      <c r="N4963" s="228" t="b">
        <v>1</v>
      </c>
      <c r="O4963" s="8"/>
      <c r="P4963" s="8"/>
      <c r="Q4963" s="8"/>
      <c r="R4963" s="8"/>
    </row>
    <row r="4964" spans="1:18" s="28" customFormat="1" x14ac:dyDescent="0.3">
      <c r="A4964" s="126"/>
      <c r="B4964" s="12"/>
      <c r="C4964" s="12"/>
      <c r="D4964" s="16"/>
      <c r="E4964" s="16"/>
      <c r="F4964" s="29" t="s">
        <v>838</v>
      </c>
      <c r="G4964" s="247">
        <f>IF(OR($J$4*$J$3&lt;$L$5,$L$5=0),SUM(G504,G999,G1494,G1989,G2484,G2979,G3474,G3969,G4464,G4959),G4963*$J$2)</f>
        <v>1016.3565</v>
      </c>
      <c r="H4964" s="247">
        <f>SUM(H504,H999,H1494,H1989,H2484,H2979,H3474,H3969,H4464,H4959)</f>
        <v>0</v>
      </c>
      <c r="I4964" s="364"/>
      <c r="J4964" s="246"/>
      <c r="K4964" s="247">
        <f>SUM(K504,K999,K1494,K1989,K2484,K2979,K3474,K3969,K4464,K4959)</f>
        <v>0</v>
      </c>
      <c r="L4964" s="245">
        <f t="shared" si="1132"/>
        <v>1016.3565</v>
      </c>
      <c r="M4964" s="331"/>
      <c r="N4964" s="228" t="b">
        <v>1</v>
      </c>
      <c r="O4964" s="8"/>
      <c r="P4964" s="8"/>
      <c r="Q4964" s="8"/>
      <c r="R4964" s="8"/>
    </row>
    <row r="4965" spans="1:18" s="28" customFormat="1" x14ac:dyDescent="0.3">
      <c r="A4965" s="41"/>
      <c r="C4965" s="231"/>
      <c r="D4965" s="83"/>
      <c r="E4965" s="83"/>
      <c r="F4965" s="29" t="s">
        <v>912</v>
      </c>
      <c r="G4965" s="247">
        <f>G4963-G4964</f>
        <v>19310.773499999999</v>
      </c>
      <c r="H4965" s="247">
        <f>H4963-H4964</f>
        <v>0</v>
      </c>
      <c r="I4965" s="364"/>
      <c r="J4965" s="246"/>
      <c r="K4965" s="247">
        <f>K4963-K4964</f>
        <v>0</v>
      </c>
      <c r="L4965" s="245">
        <f t="shared" si="1132"/>
        <v>19310.773499999999</v>
      </c>
      <c r="M4965" s="331"/>
      <c r="N4965" s="228" t="b">
        <v>1</v>
      </c>
      <c r="O4965" s="8"/>
      <c r="P4965" s="8"/>
      <c r="Q4965" s="8"/>
      <c r="R4965" s="8"/>
    </row>
    <row r="4966" spans="1:18" s="28" customFormat="1" ht="36" customHeight="1" x14ac:dyDescent="0.3">
      <c r="A4966" s="41"/>
      <c r="B4966" s="42" t="s">
        <v>833</v>
      </c>
      <c r="C4966" s="98"/>
      <c r="D4966" s="83"/>
      <c r="E4966" s="83"/>
      <c r="F4966" s="29"/>
      <c r="G4966" s="230"/>
      <c r="H4966" s="230"/>
      <c r="I4966" s="365"/>
      <c r="J4966" s="16"/>
      <c r="K4966" s="233"/>
      <c r="L4966" s="234"/>
      <c r="M4966" s="331"/>
      <c r="N4966" s="228" t="b">
        <v>1</v>
      </c>
      <c r="O4966" s="8"/>
      <c r="P4966" s="8"/>
      <c r="Q4966" s="8"/>
      <c r="R4966" s="8"/>
    </row>
    <row r="4967" spans="1:18" s="28" customFormat="1" ht="42" customHeight="1" x14ac:dyDescent="0.3">
      <c r="A4967" s="41"/>
      <c r="B4967" s="40"/>
      <c r="C4967" s="43" t="s">
        <v>834</v>
      </c>
      <c r="D4967" s="83"/>
      <c r="E4967" s="83"/>
      <c r="F4967" s="40"/>
      <c r="G4967" s="12"/>
      <c r="H4967" s="16"/>
      <c r="I4967" s="365"/>
      <c r="J4967" s="16"/>
      <c r="K4967" s="12"/>
      <c r="L4967" s="16"/>
      <c r="M4967" s="331"/>
      <c r="N4967" s="228" t="b">
        <v>1</v>
      </c>
      <c r="O4967" s="8"/>
      <c r="P4967" s="8"/>
      <c r="Q4967" s="8"/>
      <c r="R4967" s="8"/>
    </row>
    <row r="4968" spans="1:18" s="28" customFormat="1" x14ac:dyDescent="0.3">
      <c r="A4968" s="41"/>
      <c r="B4968" s="40"/>
      <c r="C4968" s="96" t="s">
        <v>835</v>
      </c>
      <c r="D4968" s="83"/>
      <c r="E4968" s="83"/>
      <c r="F4968" s="40"/>
      <c r="G4968" s="12"/>
      <c r="H4968" s="16"/>
      <c r="I4968" s="365"/>
      <c r="J4968" s="16"/>
      <c r="K4968" s="12"/>
      <c r="L4968" s="16"/>
      <c r="M4968" s="331"/>
      <c r="N4968" s="228" t="b">
        <v>1</v>
      </c>
      <c r="O4968" s="8"/>
      <c r="P4968" s="8"/>
      <c r="Q4968" s="8"/>
      <c r="R4968" s="8"/>
    </row>
    <row r="4969" spans="1:18" s="28" customFormat="1" ht="24.95" customHeight="1" x14ac:dyDescent="0.3">
      <c r="A4969" s="41"/>
      <c r="B4969" s="40"/>
      <c r="C4969" s="97"/>
      <c r="D4969" s="83"/>
      <c r="E4969" s="83"/>
      <c r="F4969" s="40"/>
      <c r="G4969" s="12"/>
      <c r="H4969" s="16"/>
      <c r="I4969" s="365"/>
      <c r="J4969" s="16"/>
      <c r="K4969" s="12"/>
      <c r="L4969" s="16"/>
      <c r="M4969" s="331"/>
      <c r="N4969" s="228" t="b">
        <v>1</v>
      </c>
      <c r="O4969" s="8"/>
      <c r="P4969" s="8"/>
      <c r="Q4969" s="8"/>
      <c r="R4969" s="8"/>
    </row>
    <row r="4970" spans="1:18" s="28" customFormat="1" x14ac:dyDescent="0.3">
      <c r="A4970" s="126"/>
      <c r="B4970" s="12"/>
      <c r="C4970" s="12" t="s">
        <v>836</v>
      </c>
      <c r="D4970" s="16"/>
      <c r="E4970" s="16"/>
      <c r="F4970" s="26"/>
      <c r="G4970" s="12"/>
      <c r="H4970" s="16"/>
      <c r="I4970" s="365"/>
      <c r="J4970" s="16"/>
      <c r="K4970" s="12"/>
      <c r="L4970" s="16"/>
      <c r="M4970" s="331"/>
      <c r="N4970" s="228" t="b">
        <v>1</v>
      </c>
      <c r="O4970" s="8"/>
      <c r="P4970" s="8"/>
      <c r="Q4970" s="8"/>
      <c r="R4970" s="8"/>
    </row>
    <row r="4971" spans="1:18" s="28" customFormat="1" x14ac:dyDescent="0.3">
      <c r="A4971" s="266"/>
      <c r="B4971" s="8"/>
      <c r="C4971" s="8"/>
      <c r="D4971" s="267"/>
      <c r="E4971" s="267"/>
      <c r="F4971" s="268"/>
      <c r="G4971" s="8"/>
      <c r="H4971" s="267"/>
      <c r="I4971" s="331"/>
      <c r="J4971" s="267"/>
      <c r="K4971" s="8"/>
      <c r="L4971" s="267"/>
      <c r="M4971" s="331"/>
      <c r="N4971" s="228"/>
      <c r="O4971" s="8"/>
      <c r="P4971" s="8"/>
      <c r="Q4971" s="8"/>
      <c r="R4971" s="8"/>
    </row>
    <row r="4972" spans="1:18" s="28" customFormat="1" x14ac:dyDescent="0.3">
      <c r="A4972" s="266"/>
      <c r="B4972" s="8"/>
      <c r="C4972" s="8"/>
      <c r="D4972" s="267"/>
      <c r="E4972" s="267"/>
      <c r="F4972" s="268"/>
      <c r="G4972" s="8"/>
      <c r="H4972" s="267"/>
      <c r="I4972" s="331"/>
      <c r="J4972" s="267"/>
      <c r="K4972" s="8"/>
      <c r="L4972" s="267"/>
      <c r="M4972" s="331"/>
      <c r="N4972" s="228"/>
      <c r="O4972" s="8"/>
      <c r="P4972" s="8"/>
      <c r="Q4972" s="8"/>
      <c r="R4972" s="8"/>
    </row>
    <row r="4973" spans="1:18" s="28" customFormat="1" x14ac:dyDescent="0.3">
      <c r="A4973" s="266"/>
      <c r="B4973" s="269"/>
      <c r="C4973" s="270"/>
      <c r="D4973" s="267"/>
      <c r="E4973" s="267"/>
      <c r="F4973" s="268"/>
      <c r="G4973" s="8"/>
      <c r="H4973" s="267"/>
      <c r="I4973" s="331"/>
      <c r="J4973" s="267"/>
      <c r="K4973" s="8"/>
      <c r="L4973" s="267"/>
      <c r="M4973" s="331"/>
      <c r="N4973" s="228"/>
      <c r="O4973" s="8"/>
      <c r="P4973" s="8"/>
      <c r="Q4973" s="8"/>
      <c r="R4973" s="8"/>
    </row>
    <row r="4974" spans="1:18" s="28" customFormat="1" x14ac:dyDescent="0.3">
      <c r="A4974" s="266"/>
      <c r="B4974" s="8"/>
      <c r="C4974" s="8"/>
      <c r="D4974" s="267"/>
      <c r="E4974" s="267"/>
      <c r="F4974" s="268"/>
      <c r="G4974" s="8"/>
      <c r="H4974" s="267"/>
      <c r="I4974" s="331"/>
      <c r="J4974" s="267"/>
      <c r="K4974" s="8"/>
      <c r="L4974" s="267"/>
      <c r="M4974" s="331"/>
      <c r="N4974" s="228"/>
      <c r="O4974" s="8"/>
      <c r="P4974" s="8"/>
      <c r="Q4974" s="8"/>
      <c r="R4974" s="8"/>
    </row>
    <row r="4975" spans="1:18" s="28" customFormat="1" x14ac:dyDescent="0.3">
      <c r="A4975" s="127"/>
      <c r="B4975" s="60"/>
      <c r="C4975" s="72"/>
      <c r="D4975" s="61"/>
      <c r="E4975" s="63"/>
      <c r="F4975" s="64"/>
      <c r="G4975" s="65"/>
      <c r="H4975" s="86"/>
      <c r="I4975" s="366"/>
      <c r="J4975" s="91"/>
      <c r="K4975" s="65"/>
      <c r="L4975" s="61"/>
      <c r="M4975" s="331"/>
      <c r="N4975" s="228"/>
      <c r="O4975" s="8"/>
      <c r="P4975" s="8"/>
      <c r="Q4975" s="8"/>
      <c r="R4975" s="8"/>
    </row>
    <row r="4976" spans="1:18" s="28" customFormat="1" x14ac:dyDescent="0.3">
      <c r="A4976" s="127"/>
      <c r="B4976" s="60"/>
      <c r="C4976" s="72"/>
      <c r="D4976" s="61"/>
      <c r="E4976" s="63"/>
      <c r="F4976" s="64"/>
      <c r="G4976" s="65"/>
      <c r="H4976" s="86"/>
      <c r="I4976" s="366"/>
      <c r="J4976" s="91"/>
      <c r="K4976" s="65"/>
      <c r="L4976" s="61"/>
      <c r="M4976" s="331"/>
      <c r="N4976" s="228"/>
      <c r="O4976" s="8"/>
      <c r="P4976" s="8"/>
      <c r="Q4976" s="8"/>
      <c r="R4976" s="8"/>
    </row>
    <row r="4977" spans="1:18" s="28" customFormat="1" x14ac:dyDescent="0.3">
      <c r="A4977" s="127"/>
      <c r="B4977" s="60"/>
      <c r="C4977" s="72"/>
      <c r="D4977" s="61"/>
      <c r="E4977" s="63"/>
      <c r="F4977" s="64"/>
      <c r="G4977" s="65"/>
      <c r="H4977" s="86"/>
      <c r="I4977" s="366"/>
      <c r="J4977" s="91"/>
      <c r="K4977" s="65"/>
      <c r="L4977" s="61"/>
      <c r="M4977" s="331"/>
      <c r="N4977" s="228"/>
      <c r="O4977" s="8"/>
      <c r="P4977" s="8"/>
      <c r="Q4977" s="8"/>
      <c r="R4977" s="8"/>
    </row>
    <row r="4978" spans="1:18" s="28" customFormat="1" x14ac:dyDescent="0.3">
      <c r="A4978" s="127"/>
      <c r="B4978" s="60"/>
      <c r="C4978" s="72"/>
      <c r="D4978" s="61"/>
      <c r="E4978" s="63"/>
      <c r="F4978" s="64"/>
      <c r="G4978" s="65"/>
      <c r="H4978" s="86"/>
      <c r="I4978" s="366"/>
      <c r="J4978" s="91"/>
      <c r="K4978" s="65"/>
      <c r="L4978" s="61"/>
      <c r="M4978" s="331"/>
      <c r="N4978" s="228"/>
      <c r="O4978" s="8"/>
      <c r="P4978" s="8"/>
      <c r="Q4978" s="8"/>
      <c r="R4978" s="8"/>
    </row>
    <row r="4979" spans="1:18" s="28" customFormat="1" x14ac:dyDescent="0.3">
      <c r="A4979" s="127"/>
      <c r="B4979" s="60"/>
      <c r="C4979" s="72"/>
      <c r="D4979" s="61"/>
      <c r="E4979" s="63"/>
      <c r="F4979" s="64"/>
      <c r="G4979" s="65"/>
      <c r="H4979" s="86"/>
      <c r="I4979" s="366"/>
      <c r="J4979" s="91"/>
      <c r="K4979" s="65"/>
      <c r="L4979" s="61"/>
      <c r="M4979" s="331"/>
      <c r="N4979" s="228"/>
      <c r="O4979" s="8"/>
      <c r="P4979" s="8"/>
      <c r="Q4979" s="8"/>
      <c r="R4979" s="8"/>
    </row>
    <row r="4980" spans="1:18" s="28" customFormat="1" x14ac:dyDescent="0.3">
      <c r="A4980" s="127"/>
      <c r="B4980" s="60"/>
      <c r="C4980" s="72"/>
      <c r="D4980" s="61"/>
      <c r="E4980" s="63"/>
      <c r="F4980" s="64"/>
      <c r="G4980" s="65"/>
      <c r="H4980" s="86"/>
      <c r="I4980" s="366"/>
      <c r="J4980" s="91"/>
      <c r="K4980" s="65"/>
      <c r="L4980" s="61"/>
      <c r="M4980" s="331"/>
      <c r="N4980" s="228"/>
      <c r="O4980" s="8"/>
      <c r="P4980" s="8"/>
      <c r="Q4980" s="8"/>
      <c r="R4980" s="8"/>
    </row>
    <row r="4981" spans="1:18" s="28" customFormat="1" x14ac:dyDescent="0.3">
      <c r="A4981" s="127"/>
      <c r="B4981" s="60"/>
      <c r="C4981" s="72"/>
      <c r="D4981" s="62"/>
      <c r="E4981" s="63"/>
      <c r="F4981" s="64"/>
      <c r="G4981" s="65"/>
      <c r="H4981" s="86"/>
      <c r="I4981" s="366"/>
      <c r="J4981" s="91"/>
      <c r="K4981" s="65"/>
      <c r="L4981" s="61"/>
      <c r="M4981" s="331"/>
      <c r="N4981" s="228"/>
      <c r="O4981" s="8"/>
      <c r="P4981" s="8"/>
      <c r="Q4981" s="8"/>
      <c r="R4981" s="8"/>
    </row>
    <row r="4982" spans="1:18" s="28" customFormat="1" x14ac:dyDescent="0.3">
      <c r="A4982" s="127"/>
      <c r="B4982" s="60"/>
      <c r="C4982" s="72"/>
      <c r="D4982" s="62"/>
      <c r="E4982" s="63"/>
      <c r="F4982" s="64"/>
      <c r="G4982" s="65"/>
      <c r="H4982" s="86"/>
      <c r="I4982" s="366"/>
      <c r="J4982" s="91"/>
      <c r="K4982" s="65"/>
      <c r="L4982" s="61"/>
      <c r="M4982" s="331"/>
      <c r="N4982" s="228"/>
      <c r="O4982" s="8"/>
      <c r="P4982" s="8"/>
      <c r="Q4982" s="8"/>
      <c r="R4982" s="8"/>
    </row>
    <row r="4983" spans="1:18" s="28" customFormat="1" x14ac:dyDescent="0.3">
      <c r="A4983" s="128"/>
      <c r="B4983" s="68"/>
      <c r="C4983" s="66"/>
      <c r="D4983" s="136"/>
      <c r="E4983" s="84"/>
      <c r="F4983" s="70"/>
      <c r="G4983" s="69"/>
      <c r="H4983" s="84"/>
      <c r="I4983" s="367"/>
      <c r="J4983" s="92"/>
      <c r="K4983" s="69"/>
      <c r="L4983" s="92"/>
      <c r="M4983" s="331"/>
      <c r="N4983" s="228"/>
      <c r="O4983" s="8"/>
      <c r="P4983" s="8"/>
      <c r="Q4983" s="8"/>
      <c r="R4983" s="8"/>
    </row>
    <row r="4984" spans="1:18" s="28" customFormat="1" x14ac:dyDescent="0.3">
      <c r="A4984" s="127"/>
      <c r="B4984" s="60"/>
      <c r="C4984" s="72"/>
      <c r="D4984" s="59"/>
      <c r="E4984" s="63"/>
      <c r="F4984" s="64"/>
      <c r="G4984" s="65"/>
      <c r="H4984" s="86"/>
      <c r="I4984" s="366"/>
      <c r="J4984" s="91"/>
      <c r="K4984" s="65"/>
      <c r="L4984" s="61"/>
      <c r="M4984" s="331"/>
      <c r="N4984" s="228"/>
      <c r="O4984" s="8"/>
      <c r="P4984" s="8"/>
      <c r="Q4984" s="8"/>
      <c r="R4984" s="8"/>
    </row>
    <row r="4985" spans="1:18" s="28" customFormat="1" x14ac:dyDescent="0.3">
      <c r="A4985" s="128"/>
      <c r="B4985" s="68"/>
      <c r="C4985" s="66"/>
      <c r="D4985" s="136"/>
      <c r="E4985" s="84"/>
      <c r="F4985" s="70"/>
      <c r="G4985" s="69"/>
      <c r="H4985" s="84"/>
      <c r="I4985" s="367"/>
      <c r="J4985" s="92"/>
      <c r="K4985" s="69"/>
      <c r="L4985" s="92"/>
      <c r="M4985" s="331"/>
      <c r="N4985" s="228"/>
      <c r="O4985" s="8"/>
      <c r="P4985" s="8"/>
      <c r="Q4985" s="8"/>
      <c r="R4985" s="8"/>
    </row>
    <row r="4986" spans="1:18" s="28" customFormat="1" x14ac:dyDescent="0.3">
      <c r="A4986" s="127"/>
      <c r="B4986" s="60"/>
      <c r="C4986" s="72"/>
      <c r="D4986" s="61"/>
      <c r="E4986" s="63"/>
      <c r="F4986" s="64"/>
      <c r="G4986" s="65"/>
      <c r="H4986" s="86"/>
      <c r="I4986" s="366"/>
      <c r="J4986" s="91"/>
      <c r="K4986" s="65"/>
      <c r="L4986" s="61"/>
      <c r="M4986" s="331"/>
      <c r="N4986" s="228"/>
      <c r="O4986" s="8"/>
      <c r="P4986" s="8"/>
      <c r="Q4986" s="8"/>
      <c r="R4986" s="8"/>
    </row>
    <row r="4987" spans="1:18" s="28" customFormat="1" x14ac:dyDescent="0.3">
      <c r="A4987" s="127"/>
      <c r="B4987" s="60"/>
      <c r="C4987" s="72"/>
      <c r="D4987" s="61"/>
      <c r="E4987" s="63"/>
      <c r="F4987" s="64"/>
      <c r="G4987" s="65"/>
      <c r="H4987" s="86"/>
      <c r="I4987" s="366"/>
      <c r="J4987" s="91"/>
      <c r="K4987" s="65"/>
      <c r="L4987" s="61"/>
      <c r="M4987" s="331"/>
      <c r="N4987" s="228"/>
      <c r="O4987" s="8"/>
      <c r="P4987" s="8"/>
      <c r="Q4987" s="8"/>
      <c r="R4987" s="8"/>
    </row>
    <row r="4988" spans="1:18" s="28" customFormat="1" x14ac:dyDescent="0.3">
      <c r="A4988" s="127"/>
      <c r="B4988" s="60"/>
      <c r="C4988" s="72"/>
      <c r="D4988" s="61"/>
      <c r="E4988" s="63"/>
      <c r="F4988" s="64"/>
      <c r="G4988" s="65"/>
      <c r="H4988" s="86"/>
      <c r="I4988" s="366"/>
      <c r="J4988" s="91"/>
      <c r="K4988" s="65"/>
      <c r="L4988" s="61"/>
      <c r="M4988" s="331"/>
      <c r="N4988" s="228"/>
      <c r="O4988" s="8"/>
      <c r="P4988" s="8"/>
      <c r="Q4988" s="8"/>
      <c r="R4988" s="8"/>
    </row>
    <row r="4989" spans="1:18" s="28" customFormat="1" x14ac:dyDescent="0.3">
      <c r="A4989" s="127"/>
      <c r="B4989" s="60"/>
      <c r="C4989" s="72"/>
      <c r="D4989" s="61"/>
      <c r="E4989" s="63"/>
      <c r="F4989" s="64"/>
      <c r="G4989" s="65"/>
      <c r="H4989" s="86"/>
      <c r="I4989" s="366"/>
      <c r="J4989" s="91"/>
      <c r="K4989" s="65"/>
      <c r="L4989" s="61"/>
      <c r="M4989" s="331"/>
      <c r="N4989" s="228"/>
      <c r="O4989" s="8"/>
      <c r="P4989" s="8"/>
      <c r="Q4989" s="8"/>
      <c r="R4989" s="8"/>
    </row>
    <row r="4990" spans="1:18" s="28" customFormat="1" x14ac:dyDescent="0.3">
      <c r="A4990" s="127"/>
      <c r="B4990" s="60"/>
      <c r="C4990" s="72"/>
      <c r="D4990" s="61"/>
      <c r="E4990" s="63"/>
      <c r="F4990" s="64"/>
      <c r="G4990" s="65"/>
      <c r="H4990" s="86"/>
      <c r="I4990" s="366"/>
      <c r="J4990" s="91"/>
      <c r="K4990" s="65"/>
      <c r="L4990" s="61"/>
      <c r="M4990" s="331"/>
      <c r="N4990" s="228"/>
      <c r="O4990" s="8"/>
      <c r="P4990" s="8"/>
      <c r="Q4990" s="8"/>
      <c r="R4990" s="8"/>
    </row>
    <row r="4991" spans="1:18" s="28" customFormat="1" x14ac:dyDescent="0.3">
      <c r="A4991" s="127"/>
      <c r="B4991" s="60"/>
      <c r="C4991" s="72"/>
      <c r="D4991" s="61"/>
      <c r="E4991" s="63"/>
      <c r="F4991" s="64"/>
      <c r="G4991" s="65"/>
      <c r="H4991" s="86"/>
      <c r="I4991" s="366"/>
      <c r="J4991" s="91"/>
      <c r="K4991" s="65"/>
      <c r="L4991" s="61"/>
      <c r="M4991" s="331"/>
      <c r="N4991" s="228"/>
      <c r="O4991" s="8"/>
      <c r="P4991" s="8"/>
      <c r="Q4991" s="8"/>
      <c r="R4991" s="8"/>
    </row>
    <row r="4992" spans="1:18" s="28" customFormat="1" x14ac:dyDescent="0.3">
      <c r="A4992" s="127"/>
      <c r="B4992" s="60"/>
      <c r="C4992" s="72"/>
      <c r="D4992" s="61"/>
      <c r="E4992" s="63"/>
      <c r="F4992" s="64"/>
      <c r="G4992" s="65"/>
      <c r="H4992" s="86"/>
      <c r="I4992" s="366"/>
      <c r="J4992" s="91"/>
      <c r="K4992" s="65"/>
      <c r="L4992" s="61"/>
      <c r="M4992" s="331"/>
      <c r="N4992" s="228"/>
      <c r="O4992" s="8"/>
      <c r="P4992" s="8"/>
      <c r="Q4992" s="8"/>
      <c r="R4992" s="8"/>
    </row>
    <row r="4993" spans="1:18" s="28" customFormat="1" x14ac:dyDescent="0.3">
      <c r="A4993" s="127"/>
      <c r="B4993" s="60"/>
      <c r="C4993" s="72"/>
      <c r="D4993" s="61"/>
      <c r="E4993" s="63"/>
      <c r="F4993" s="64"/>
      <c r="G4993" s="65"/>
      <c r="H4993" s="86"/>
      <c r="I4993" s="366"/>
      <c r="J4993" s="91"/>
      <c r="K4993" s="65"/>
      <c r="L4993" s="61"/>
      <c r="M4993" s="331"/>
      <c r="N4993" s="228"/>
      <c r="O4993" s="8"/>
      <c r="P4993" s="8"/>
      <c r="Q4993" s="8"/>
      <c r="R4993" s="8"/>
    </row>
    <row r="4994" spans="1:18" s="28" customFormat="1" x14ac:dyDescent="0.3">
      <c r="A4994" s="127"/>
      <c r="B4994" s="60"/>
      <c r="C4994" s="72"/>
      <c r="D4994" s="61"/>
      <c r="E4994" s="63"/>
      <c r="F4994" s="64"/>
      <c r="G4994" s="65"/>
      <c r="H4994" s="86"/>
      <c r="I4994" s="366"/>
      <c r="J4994" s="91"/>
      <c r="K4994" s="65"/>
      <c r="L4994" s="61"/>
      <c r="M4994" s="331"/>
      <c r="N4994" s="228"/>
      <c r="O4994" s="8"/>
      <c r="P4994" s="8"/>
      <c r="Q4994" s="8"/>
      <c r="R4994" s="8"/>
    </row>
    <row r="4995" spans="1:18" s="28" customFormat="1" x14ac:dyDescent="0.3">
      <c r="A4995" s="127"/>
      <c r="B4995" s="60"/>
      <c r="C4995" s="72"/>
      <c r="D4995" s="61"/>
      <c r="E4995" s="63"/>
      <c r="F4995" s="64"/>
      <c r="G4995" s="65"/>
      <c r="H4995" s="86"/>
      <c r="I4995" s="366"/>
      <c r="J4995" s="91"/>
      <c r="K4995" s="65"/>
      <c r="L4995" s="61"/>
      <c r="M4995" s="331"/>
      <c r="N4995" s="228"/>
      <c r="O4995" s="8"/>
      <c r="P4995" s="8"/>
      <c r="Q4995" s="8"/>
      <c r="R4995" s="8"/>
    </row>
    <row r="4996" spans="1:18" s="28" customFormat="1" x14ac:dyDescent="0.3">
      <c r="A4996" s="127"/>
      <c r="B4996" s="60"/>
      <c r="C4996" s="72"/>
      <c r="D4996" s="61"/>
      <c r="E4996" s="63"/>
      <c r="F4996" s="64"/>
      <c r="G4996" s="65"/>
      <c r="H4996" s="86"/>
      <c r="I4996" s="366"/>
      <c r="J4996" s="91"/>
      <c r="K4996" s="65"/>
      <c r="L4996" s="61"/>
      <c r="M4996" s="331"/>
      <c r="N4996" s="228"/>
      <c r="O4996" s="8"/>
      <c r="P4996" s="8"/>
      <c r="Q4996" s="8"/>
      <c r="R4996" s="8"/>
    </row>
    <row r="4997" spans="1:18" s="28" customFormat="1" x14ac:dyDescent="0.3">
      <c r="A4997" s="127"/>
      <c r="B4997" s="60"/>
      <c r="C4997" s="72"/>
      <c r="D4997" s="61"/>
      <c r="E4997" s="63"/>
      <c r="F4997" s="64"/>
      <c r="G4997" s="65"/>
      <c r="H4997" s="86"/>
      <c r="I4997" s="366"/>
      <c r="J4997" s="91"/>
      <c r="K4997" s="65"/>
      <c r="L4997" s="61"/>
      <c r="M4997" s="331"/>
      <c r="N4997" s="228"/>
      <c r="O4997" s="8"/>
      <c r="P4997" s="8"/>
      <c r="Q4997" s="8"/>
      <c r="R4997" s="8"/>
    </row>
    <row r="4998" spans="1:18" s="28" customFormat="1" x14ac:dyDescent="0.3">
      <c r="A4998" s="127"/>
      <c r="B4998" s="60"/>
      <c r="C4998" s="72"/>
      <c r="D4998" s="61"/>
      <c r="E4998" s="63"/>
      <c r="F4998" s="64"/>
      <c r="G4998" s="65"/>
      <c r="H4998" s="86"/>
      <c r="I4998" s="366"/>
      <c r="J4998" s="91"/>
      <c r="K4998" s="65"/>
      <c r="L4998" s="61"/>
      <c r="M4998" s="331"/>
      <c r="N4998" s="228"/>
      <c r="O4998" s="8"/>
      <c r="P4998" s="8"/>
      <c r="Q4998" s="8"/>
      <c r="R4998" s="8"/>
    </row>
    <row r="4999" spans="1:18" s="28" customFormat="1" x14ac:dyDescent="0.3">
      <c r="A4999" s="127"/>
      <c r="B4999" s="60"/>
      <c r="C4999" s="72"/>
      <c r="D4999" s="61"/>
      <c r="E4999" s="63"/>
      <c r="F4999" s="64"/>
      <c r="G4999" s="65"/>
      <c r="H4999" s="86"/>
      <c r="I4999" s="366"/>
      <c r="J4999" s="91"/>
      <c r="K4999" s="65"/>
      <c r="L4999" s="61"/>
      <c r="M4999" s="331"/>
      <c r="N4999" s="228"/>
      <c r="O4999" s="8"/>
      <c r="P4999" s="8"/>
      <c r="Q4999" s="8"/>
      <c r="R4999" s="8"/>
    </row>
    <row r="5000" spans="1:18" s="28" customFormat="1" x14ac:dyDescent="0.3">
      <c r="A5000" s="127"/>
      <c r="B5000" s="60"/>
      <c r="C5000" s="72"/>
      <c r="D5000" s="61"/>
      <c r="E5000" s="63"/>
      <c r="F5000" s="64"/>
      <c r="G5000" s="65"/>
      <c r="H5000" s="86"/>
      <c r="I5000" s="366"/>
      <c r="J5000" s="91"/>
      <c r="K5000" s="65"/>
      <c r="L5000" s="61"/>
      <c r="M5000" s="331"/>
      <c r="N5000" s="228"/>
      <c r="O5000" s="8"/>
      <c r="P5000" s="8"/>
      <c r="Q5000" s="8"/>
      <c r="R5000" s="8"/>
    </row>
    <row r="5001" spans="1:18" s="28" customFormat="1" x14ac:dyDescent="0.3">
      <c r="A5001" s="127"/>
      <c r="B5001" s="60"/>
      <c r="C5001" s="72"/>
      <c r="D5001" s="61"/>
      <c r="E5001" s="63"/>
      <c r="F5001" s="64"/>
      <c r="G5001" s="65"/>
      <c r="H5001" s="86"/>
      <c r="I5001" s="366"/>
      <c r="J5001" s="91"/>
      <c r="K5001" s="65"/>
      <c r="L5001" s="61"/>
      <c r="M5001" s="331"/>
      <c r="N5001" s="228"/>
      <c r="O5001" s="8"/>
      <c r="P5001" s="8"/>
      <c r="Q5001" s="8"/>
      <c r="R5001" s="8"/>
    </row>
    <row r="5002" spans="1:18" s="28" customFormat="1" x14ac:dyDescent="0.3">
      <c r="A5002" s="127"/>
      <c r="B5002" s="60"/>
      <c r="C5002" s="72"/>
      <c r="D5002" s="61"/>
      <c r="E5002" s="63"/>
      <c r="F5002" s="64"/>
      <c r="G5002" s="65"/>
      <c r="H5002" s="86"/>
      <c r="I5002" s="366"/>
      <c r="J5002" s="91"/>
      <c r="K5002" s="65"/>
      <c r="L5002" s="61"/>
      <c r="M5002" s="331"/>
      <c r="N5002" s="228"/>
      <c r="O5002" s="8"/>
      <c r="P5002" s="8"/>
      <c r="Q5002" s="8"/>
      <c r="R5002" s="8"/>
    </row>
    <row r="5003" spans="1:18" s="28" customFormat="1" x14ac:dyDescent="0.3">
      <c r="A5003" s="127"/>
      <c r="B5003" s="60"/>
      <c r="C5003" s="72"/>
      <c r="D5003" s="61"/>
      <c r="E5003" s="63"/>
      <c r="F5003" s="64"/>
      <c r="G5003" s="65"/>
      <c r="H5003" s="86"/>
      <c r="I5003" s="366"/>
      <c r="J5003" s="91"/>
      <c r="K5003" s="65"/>
      <c r="L5003" s="61"/>
      <c r="M5003" s="331"/>
      <c r="N5003" s="228"/>
      <c r="O5003" s="8"/>
      <c r="P5003" s="8"/>
      <c r="Q5003" s="8"/>
      <c r="R5003" s="8"/>
    </row>
    <row r="5004" spans="1:18" s="28" customFormat="1" x14ac:dyDescent="0.3">
      <c r="A5004" s="127"/>
      <c r="B5004" s="60"/>
      <c r="C5004" s="72"/>
      <c r="D5004" s="61"/>
      <c r="E5004" s="63"/>
      <c r="F5004" s="64"/>
      <c r="G5004" s="65"/>
      <c r="H5004" s="86"/>
      <c r="I5004" s="366"/>
      <c r="J5004" s="91"/>
      <c r="K5004" s="65"/>
      <c r="L5004" s="61"/>
      <c r="M5004" s="331"/>
      <c r="N5004" s="228"/>
      <c r="O5004" s="8"/>
      <c r="P5004" s="8"/>
      <c r="Q5004" s="8"/>
      <c r="R5004" s="8"/>
    </row>
    <row r="5005" spans="1:18" s="28" customFormat="1" x14ac:dyDescent="0.3">
      <c r="A5005" s="127"/>
      <c r="B5005" s="60"/>
      <c r="C5005" s="72"/>
      <c r="D5005" s="61"/>
      <c r="E5005" s="63"/>
      <c r="F5005" s="64"/>
      <c r="G5005" s="65"/>
      <c r="H5005" s="86"/>
      <c r="I5005" s="366"/>
      <c r="J5005" s="91"/>
      <c r="K5005" s="65"/>
      <c r="L5005" s="61"/>
      <c r="M5005" s="331"/>
      <c r="N5005" s="228"/>
      <c r="O5005" s="8"/>
      <c r="P5005" s="8"/>
      <c r="Q5005" s="8"/>
      <c r="R5005" s="8"/>
    </row>
    <row r="5006" spans="1:18" s="28" customFormat="1" x14ac:dyDescent="0.3">
      <c r="A5006" s="127"/>
      <c r="B5006" s="60"/>
      <c r="C5006" s="72"/>
      <c r="D5006" s="61"/>
      <c r="E5006" s="63"/>
      <c r="F5006" s="64"/>
      <c r="G5006" s="65"/>
      <c r="H5006" s="86"/>
      <c r="I5006" s="366"/>
      <c r="J5006" s="91"/>
      <c r="K5006" s="65"/>
      <c r="L5006" s="61"/>
      <c r="M5006" s="331"/>
      <c r="N5006" s="228"/>
      <c r="O5006" s="8"/>
      <c r="P5006" s="8"/>
      <c r="Q5006" s="8"/>
      <c r="R5006" s="8"/>
    </row>
    <row r="5007" spans="1:18" s="28" customFormat="1" x14ac:dyDescent="0.3">
      <c r="A5007" s="127"/>
      <c r="B5007" s="60"/>
      <c r="C5007" s="72"/>
      <c r="D5007" s="61"/>
      <c r="E5007" s="63"/>
      <c r="F5007" s="64"/>
      <c r="G5007" s="65"/>
      <c r="H5007" s="86"/>
      <c r="I5007" s="366"/>
      <c r="J5007" s="91"/>
      <c r="K5007" s="65"/>
      <c r="L5007" s="61"/>
      <c r="M5007" s="331"/>
      <c r="N5007" s="228"/>
      <c r="O5007" s="8"/>
      <c r="P5007" s="8"/>
      <c r="Q5007" s="8"/>
      <c r="R5007" s="8"/>
    </row>
    <row r="5008" spans="1:18" s="28" customFormat="1" x14ac:dyDescent="0.3">
      <c r="A5008" s="127"/>
      <c r="B5008" s="60"/>
      <c r="C5008" s="72"/>
      <c r="D5008" s="61"/>
      <c r="E5008" s="63"/>
      <c r="F5008" s="64"/>
      <c r="G5008" s="65"/>
      <c r="H5008" s="86"/>
      <c r="I5008" s="366"/>
      <c r="J5008" s="91"/>
      <c r="K5008" s="65"/>
      <c r="L5008" s="61"/>
      <c r="M5008" s="331"/>
      <c r="N5008" s="228"/>
      <c r="O5008" s="8"/>
      <c r="P5008" s="8"/>
      <c r="Q5008" s="8"/>
      <c r="R5008" s="8"/>
    </row>
    <row r="5009" spans="1:18" s="28" customFormat="1" x14ac:dyDescent="0.3">
      <c r="A5009" s="127"/>
      <c r="B5009" s="60"/>
      <c r="C5009" s="72"/>
      <c r="D5009" s="61"/>
      <c r="E5009" s="63"/>
      <c r="F5009" s="64"/>
      <c r="G5009" s="65"/>
      <c r="H5009" s="86"/>
      <c r="I5009" s="366"/>
      <c r="J5009" s="91"/>
      <c r="K5009" s="65"/>
      <c r="L5009" s="61"/>
      <c r="M5009" s="331"/>
      <c r="N5009" s="228"/>
      <c r="O5009" s="8"/>
      <c r="P5009" s="8"/>
      <c r="Q5009" s="8"/>
      <c r="R5009" s="8"/>
    </row>
    <row r="5010" spans="1:18" s="28" customFormat="1" x14ac:dyDescent="0.3">
      <c r="A5010" s="127"/>
      <c r="B5010" s="60"/>
      <c r="C5010" s="72"/>
      <c r="D5010" s="61"/>
      <c r="E5010" s="63"/>
      <c r="F5010" s="64"/>
      <c r="G5010" s="65"/>
      <c r="H5010" s="86"/>
      <c r="I5010" s="366"/>
      <c r="J5010" s="91"/>
      <c r="K5010" s="65"/>
      <c r="L5010" s="61"/>
      <c r="M5010" s="331"/>
      <c r="N5010" s="228"/>
      <c r="O5010" s="8"/>
      <c r="P5010" s="8"/>
      <c r="Q5010" s="8"/>
      <c r="R5010" s="8"/>
    </row>
    <row r="5011" spans="1:18" s="28" customFormat="1" x14ac:dyDescent="0.3">
      <c r="A5011" s="128"/>
      <c r="B5011" s="68"/>
      <c r="C5011" s="66"/>
      <c r="D5011" s="136"/>
      <c r="E5011" s="84"/>
      <c r="F5011" s="70"/>
      <c r="G5011" s="69"/>
      <c r="H5011" s="84"/>
      <c r="I5011" s="367"/>
      <c r="J5011" s="92"/>
      <c r="K5011" s="69"/>
      <c r="L5011" s="92"/>
      <c r="M5011" s="331"/>
      <c r="N5011" s="228"/>
      <c r="O5011" s="8"/>
      <c r="P5011" s="8"/>
      <c r="Q5011" s="8"/>
      <c r="R5011" s="8"/>
    </row>
    <row r="5012" spans="1:18" s="28" customFormat="1" x14ac:dyDescent="0.3">
      <c r="A5012" s="127"/>
      <c r="B5012" s="60"/>
      <c r="C5012" s="72"/>
      <c r="D5012" s="61"/>
      <c r="E5012" s="63"/>
      <c r="F5012" s="64"/>
      <c r="G5012" s="65"/>
      <c r="H5012" s="86"/>
      <c r="I5012" s="366"/>
      <c r="J5012" s="91"/>
      <c r="K5012" s="65"/>
      <c r="L5012" s="61"/>
      <c r="M5012" s="331"/>
      <c r="N5012" s="228"/>
      <c r="O5012" s="8"/>
      <c r="P5012" s="8"/>
      <c r="Q5012" s="8"/>
      <c r="R5012" s="8"/>
    </row>
    <row r="5013" spans="1:18" s="28" customFormat="1" x14ac:dyDescent="0.3">
      <c r="A5013" s="127"/>
      <c r="B5013" s="60"/>
      <c r="C5013" s="72"/>
      <c r="D5013" s="61"/>
      <c r="E5013" s="63"/>
      <c r="F5013" s="64"/>
      <c r="G5013" s="65"/>
      <c r="H5013" s="86"/>
      <c r="I5013" s="366"/>
      <c r="J5013" s="91"/>
      <c r="K5013" s="65"/>
      <c r="L5013" s="61"/>
      <c r="M5013" s="331"/>
      <c r="N5013" s="228"/>
      <c r="O5013" s="8"/>
      <c r="P5013" s="8"/>
      <c r="Q5013" s="8"/>
      <c r="R5013" s="8"/>
    </row>
    <row r="5014" spans="1:18" s="28" customFormat="1" x14ac:dyDescent="0.3">
      <c r="A5014" s="127"/>
      <c r="B5014" s="60"/>
      <c r="C5014" s="72"/>
      <c r="D5014" s="61"/>
      <c r="E5014" s="63"/>
      <c r="F5014" s="64"/>
      <c r="G5014" s="65"/>
      <c r="H5014" s="86"/>
      <c r="I5014" s="366"/>
      <c r="J5014" s="91"/>
      <c r="K5014" s="65"/>
      <c r="L5014" s="61"/>
      <c r="M5014" s="331"/>
      <c r="N5014" s="228"/>
      <c r="O5014" s="8"/>
      <c r="P5014" s="8"/>
      <c r="Q5014" s="8"/>
      <c r="R5014" s="8"/>
    </row>
    <row r="5015" spans="1:18" s="28" customFormat="1" x14ac:dyDescent="0.3">
      <c r="A5015" s="127"/>
      <c r="B5015" s="60"/>
      <c r="C5015" s="72"/>
      <c r="D5015" s="61"/>
      <c r="E5015" s="63"/>
      <c r="F5015" s="64"/>
      <c r="G5015" s="65"/>
      <c r="H5015" s="86"/>
      <c r="I5015" s="366"/>
      <c r="J5015" s="91"/>
      <c r="K5015" s="65"/>
      <c r="L5015" s="61"/>
      <c r="M5015" s="331"/>
      <c r="N5015" s="228"/>
      <c r="O5015" s="8"/>
      <c r="P5015" s="8"/>
      <c r="Q5015" s="8"/>
      <c r="R5015" s="8"/>
    </row>
    <row r="5016" spans="1:18" s="28" customFormat="1" x14ac:dyDescent="0.3">
      <c r="A5016" s="127"/>
      <c r="B5016" s="60"/>
      <c r="C5016" s="72"/>
      <c r="D5016" s="61"/>
      <c r="E5016" s="63"/>
      <c r="F5016" s="64"/>
      <c r="G5016" s="65"/>
      <c r="H5016" s="86"/>
      <c r="I5016" s="366"/>
      <c r="J5016" s="91"/>
      <c r="K5016" s="65"/>
      <c r="L5016" s="61"/>
      <c r="M5016" s="331"/>
      <c r="N5016" s="228"/>
      <c r="O5016" s="8"/>
      <c r="P5016" s="8"/>
      <c r="Q5016" s="8"/>
      <c r="R5016" s="8"/>
    </row>
    <row r="5017" spans="1:18" s="28" customFormat="1" x14ac:dyDescent="0.3">
      <c r="A5017" s="127"/>
      <c r="B5017" s="60"/>
      <c r="C5017" s="72"/>
      <c r="D5017" s="61"/>
      <c r="E5017" s="63"/>
      <c r="F5017" s="64"/>
      <c r="G5017" s="65"/>
      <c r="H5017" s="86"/>
      <c r="I5017" s="366"/>
      <c r="J5017" s="91"/>
      <c r="K5017" s="65"/>
      <c r="L5017" s="61"/>
      <c r="M5017" s="331"/>
      <c r="N5017" s="228"/>
      <c r="O5017" s="8"/>
      <c r="P5017" s="8"/>
      <c r="Q5017" s="8"/>
      <c r="R5017" s="8"/>
    </row>
    <row r="5018" spans="1:18" s="28" customFormat="1" x14ac:dyDescent="0.3">
      <c r="A5018" s="127"/>
      <c r="B5018" s="60"/>
      <c r="C5018" s="72"/>
      <c r="D5018" s="61"/>
      <c r="E5018" s="63"/>
      <c r="F5018" s="64"/>
      <c r="G5018" s="65"/>
      <c r="H5018" s="86"/>
      <c r="I5018" s="366"/>
      <c r="J5018" s="91"/>
      <c r="K5018" s="65"/>
      <c r="L5018" s="61"/>
      <c r="M5018" s="331"/>
      <c r="N5018" s="228"/>
      <c r="O5018" s="8"/>
      <c r="P5018" s="8"/>
      <c r="Q5018" s="8"/>
      <c r="R5018" s="8"/>
    </row>
    <row r="5019" spans="1:18" s="28" customFormat="1" x14ac:dyDescent="0.3">
      <c r="A5019" s="127"/>
      <c r="B5019" s="60"/>
      <c r="C5019" s="72"/>
      <c r="D5019" s="61"/>
      <c r="E5019" s="63"/>
      <c r="F5019" s="64"/>
      <c r="G5019" s="65"/>
      <c r="H5019" s="86"/>
      <c r="I5019" s="366"/>
      <c r="J5019" s="91"/>
      <c r="K5019" s="65"/>
      <c r="L5019" s="61"/>
      <c r="M5019" s="331"/>
      <c r="N5019" s="228"/>
      <c r="O5019" s="8"/>
      <c r="P5019" s="8"/>
      <c r="Q5019" s="8"/>
      <c r="R5019" s="8"/>
    </row>
    <row r="5020" spans="1:18" s="28" customFormat="1" x14ac:dyDescent="0.3">
      <c r="A5020" s="127"/>
      <c r="B5020" s="60"/>
      <c r="C5020" s="72"/>
      <c r="D5020" s="61"/>
      <c r="E5020" s="63"/>
      <c r="F5020" s="64"/>
      <c r="G5020" s="65"/>
      <c r="H5020" s="86"/>
      <c r="I5020" s="366"/>
      <c r="J5020" s="91"/>
      <c r="K5020" s="65"/>
      <c r="L5020" s="61"/>
      <c r="M5020" s="331"/>
      <c r="N5020" s="228"/>
      <c r="O5020" s="8"/>
      <c r="P5020" s="8"/>
      <c r="Q5020" s="8"/>
      <c r="R5020" s="8"/>
    </row>
    <row r="5021" spans="1:18" s="28" customFormat="1" x14ac:dyDescent="0.3">
      <c r="A5021" s="127"/>
      <c r="B5021" s="60"/>
      <c r="C5021" s="72"/>
      <c r="D5021" s="61"/>
      <c r="E5021" s="63"/>
      <c r="F5021" s="64"/>
      <c r="G5021" s="65"/>
      <c r="H5021" s="86"/>
      <c r="I5021" s="366"/>
      <c r="J5021" s="91"/>
      <c r="K5021" s="65"/>
      <c r="L5021" s="61"/>
      <c r="M5021" s="331"/>
      <c r="N5021" s="228"/>
      <c r="O5021" s="8"/>
      <c r="P5021" s="8"/>
      <c r="Q5021" s="8"/>
      <c r="R5021" s="8"/>
    </row>
    <row r="5022" spans="1:18" s="28" customFormat="1" x14ac:dyDescent="0.3">
      <c r="A5022" s="127"/>
      <c r="B5022" s="60"/>
      <c r="C5022" s="72"/>
      <c r="D5022" s="61"/>
      <c r="E5022" s="63"/>
      <c r="F5022" s="64"/>
      <c r="G5022" s="65"/>
      <c r="H5022" s="86"/>
      <c r="I5022" s="366"/>
      <c r="J5022" s="91"/>
      <c r="K5022" s="65"/>
      <c r="L5022" s="61"/>
      <c r="M5022" s="331"/>
      <c r="N5022" s="228"/>
      <c r="O5022" s="8"/>
      <c r="P5022" s="8"/>
      <c r="Q5022" s="8"/>
      <c r="R5022" s="8"/>
    </row>
    <row r="5023" spans="1:18" s="28" customFormat="1" x14ac:dyDescent="0.3">
      <c r="A5023" s="127"/>
      <c r="B5023" s="60"/>
      <c r="C5023" s="72"/>
      <c r="D5023" s="61"/>
      <c r="E5023" s="63"/>
      <c r="F5023" s="64"/>
      <c r="G5023" s="65"/>
      <c r="H5023" s="86"/>
      <c r="I5023" s="366"/>
      <c r="J5023" s="91"/>
      <c r="K5023" s="65"/>
      <c r="L5023" s="61"/>
      <c r="M5023" s="331"/>
      <c r="N5023" s="228"/>
      <c r="O5023" s="8"/>
      <c r="P5023" s="8"/>
      <c r="Q5023" s="8"/>
      <c r="R5023" s="8"/>
    </row>
    <row r="5024" spans="1:18" s="28" customFormat="1" x14ac:dyDescent="0.3">
      <c r="A5024" s="127"/>
      <c r="B5024" s="60"/>
      <c r="C5024" s="72"/>
      <c r="D5024" s="61"/>
      <c r="E5024" s="63"/>
      <c r="F5024" s="64"/>
      <c r="G5024" s="65"/>
      <c r="H5024" s="86"/>
      <c r="I5024" s="366"/>
      <c r="J5024" s="91"/>
      <c r="K5024" s="65"/>
      <c r="L5024" s="61"/>
      <c r="M5024" s="331"/>
      <c r="N5024" s="228"/>
      <c r="O5024" s="8"/>
      <c r="P5024" s="8"/>
      <c r="Q5024" s="8"/>
      <c r="R5024" s="8"/>
    </row>
    <row r="5025" spans="1:18" s="28" customFormat="1" x14ac:dyDescent="0.3">
      <c r="A5025" s="127"/>
      <c r="B5025" s="60"/>
      <c r="C5025" s="72"/>
      <c r="D5025" s="62"/>
      <c r="E5025" s="63"/>
      <c r="F5025" s="64"/>
      <c r="G5025" s="65"/>
      <c r="H5025" s="86"/>
      <c r="I5025" s="366"/>
      <c r="J5025" s="91"/>
      <c r="K5025" s="65"/>
      <c r="L5025" s="61"/>
      <c r="M5025" s="331"/>
      <c r="N5025" s="228"/>
      <c r="O5025" s="8"/>
      <c r="P5025" s="8"/>
      <c r="Q5025" s="8"/>
      <c r="R5025" s="8"/>
    </row>
    <row r="5026" spans="1:18" s="28" customFormat="1" x14ac:dyDescent="0.3">
      <c r="A5026" s="127"/>
      <c r="B5026" s="60"/>
      <c r="C5026" s="72"/>
      <c r="D5026" s="62"/>
      <c r="E5026" s="63"/>
      <c r="F5026" s="64"/>
      <c r="G5026" s="65"/>
      <c r="H5026" s="86"/>
      <c r="I5026" s="366"/>
      <c r="J5026" s="91"/>
      <c r="K5026" s="65"/>
      <c r="L5026" s="61"/>
      <c r="M5026" s="331"/>
      <c r="N5026" s="228"/>
      <c r="O5026" s="8"/>
      <c r="P5026" s="8"/>
      <c r="Q5026" s="8"/>
      <c r="R5026" s="8"/>
    </row>
    <row r="5027" spans="1:18" s="28" customFormat="1" x14ac:dyDescent="0.3">
      <c r="A5027" s="128"/>
      <c r="B5027" s="68"/>
      <c r="C5027" s="66"/>
      <c r="D5027" s="136"/>
      <c r="E5027" s="84"/>
      <c r="F5027" s="70"/>
      <c r="G5027" s="69"/>
      <c r="H5027" s="84"/>
      <c r="I5027" s="367"/>
      <c r="J5027" s="92"/>
      <c r="K5027" s="69"/>
      <c r="L5027" s="92"/>
      <c r="M5027" s="331"/>
      <c r="N5027" s="228"/>
      <c r="O5027" s="8"/>
      <c r="P5027" s="8"/>
      <c r="Q5027" s="8"/>
      <c r="R5027" s="8"/>
    </row>
    <row r="5028" spans="1:18" s="28" customFormat="1" x14ac:dyDescent="0.3">
      <c r="A5028" s="127"/>
      <c r="B5028" s="60"/>
      <c r="C5028" s="72"/>
      <c r="D5028" s="61"/>
      <c r="E5028" s="63"/>
      <c r="F5028" s="64"/>
      <c r="G5028" s="65"/>
      <c r="H5028" s="86"/>
      <c r="I5028" s="366"/>
      <c r="J5028" s="91"/>
      <c r="K5028" s="65"/>
      <c r="L5028" s="61"/>
      <c r="M5028" s="331"/>
      <c r="N5028" s="228"/>
      <c r="O5028" s="8"/>
      <c r="P5028" s="8"/>
      <c r="Q5028" s="8"/>
      <c r="R5028" s="8"/>
    </row>
    <row r="5029" spans="1:18" s="28" customFormat="1" x14ac:dyDescent="0.3">
      <c r="A5029" s="127"/>
      <c r="B5029" s="60"/>
      <c r="C5029" s="72"/>
      <c r="D5029" s="61"/>
      <c r="E5029" s="63"/>
      <c r="F5029" s="64"/>
      <c r="G5029" s="65"/>
      <c r="H5029" s="86"/>
      <c r="I5029" s="366"/>
      <c r="J5029" s="91"/>
      <c r="K5029" s="65"/>
      <c r="L5029" s="61"/>
      <c r="M5029" s="331"/>
      <c r="N5029" s="228"/>
      <c r="O5029" s="8"/>
      <c r="P5029" s="8"/>
      <c r="Q5029" s="8"/>
      <c r="R5029" s="8"/>
    </row>
    <row r="5030" spans="1:18" s="28" customFormat="1" x14ac:dyDescent="0.3">
      <c r="A5030" s="127"/>
      <c r="B5030" s="60"/>
      <c r="C5030" s="72"/>
      <c r="D5030" s="61"/>
      <c r="E5030" s="63"/>
      <c r="F5030" s="64"/>
      <c r="G5030" s="65"/>
      <c r="H5030" s="86"/>
      <c r="I5030" s="366"/>
      <c r="J5030" s="91"/>
      <c r="K5030" s="65"/>
      <c r="L5030" s="61"/>
      <c r="M5030" s="331"/>
      <c r="N5030" s="228"/>
      <c r="O5030" s="8"/>
      <c r="P5030" s="8"/>
      <c r="Q5030" s="8"/>
      <c r="R5030" s="8"/>
    </row>
    <row r="5031" spans="1:18" s="28" customFormat="1" x14ac:dyDescent="0.3">
      <c r="A5031" s="127"/>
      <c r="B5031" s="60"/>
      <c r="C5031" s="72"/>
      <c r="D5031" s="61"/>
      <c r="E5031" s="63"/>
      <c r="F5031" s="64"/>
      <c r="G5031" s="65"/>
      <c r="H5031" s="86"/>
      <c r="I5031" s="366"/>
      <c r="J5031" s="91"/>
      <c r="K5031" s="65"/>
      <c r="L5031" s="61"/>
      <c r="M5031" s="331"/>
      <c r="N5031" s="228"/>
      <c r="O5031" s="8"/>
      <c r="P5031" s="8"/>
      <c r="Q5031" s="8"/>
      <c r="R5031" s="8"/>
    </row>
    <row r="5032" spans="1:18" s="28" customFormat="1" x14ac:dyDescent="0.3">
      <c r="A5032" s="127"/>
      <c r="B5032" s="60"/>
      <c r="C5032" s="72"/>
      <c r="D5032" s="61"/>
      <c r="E5032" s="63"/>
      <c r="F5032" s="64"/>
      <c r="G5032" s="65"/>
      <c r="H5032" s="86"/>
      <c r="I5032" s="366"/>
      <c r="J5032" s="91"/>
      <c r="K5032" s="65"/>
      <c r="L5032" s="61"/>
      <c r="M5032" s="331"/>
      <c r="N5032" s="228"/>
      <c r="O5032" s="8"/>
      <c r="P5032" s="8"/>
      <c r="Q5032" s="8"/>
      <c r="R5032" s="8"/>
    </row>
    <row r="5033" spans="1:18" s="28" customFormat="1" x14ac:dyDescent="0.3">
      <c r="A5033" s="127"/>
      <c r="B5033" s="60"/>
      <c r="C5033" s="72"/>
      <c r="D5033" s="61"/>
      <c r="E5033" s="63"/>
      <c r="F5033" s="64"/>
      <c r="G5033" s="65"/>
      <c r="H5033" s="86"/>
      <c r="I5033" s="366"/>
      <c r="J5033" s="91"/>
      <c r="K5033" s="65"/>
      <c r="L5033" s="61"/>
      <c r="M5033" s="331"/>
      <c r="N5033" s="228"/>
      <c r="O5033" s="8"/>
      <c r="P5033" s="8"/>
      <c r="Q5033" s="8"/>
      <c r="R5033" s="8"/>
    </row>
    <row r="5034" spans="1:18" s="28" customFormat="1" x14ac:dyDescent="0.3">
      <c r="A5034" s="128"/>
      <c r="B5034" s="68"/>
      <c r="C5034" s="66"/>
      <c r="D5034" s="136"/>
      <c r="E5034" s="84"/>
      <c r="F5034" s="70"/>
      <c r="G5034" s="69"/>
      <c r="H5034" s="84"/>
      <c r="I5034" s="367"/>
      <c r="J5034" s="92"/>
      <c r="K5034" s="69"/>
      <c r="L5034" s="92"/>
      <c r="M5034" s="331"/>
      <c r="N5034" s="228"/>
      <c r="O5034" s="8"/>
      <c r="P5034" s="8"/>
      <c r="Q5034" s="8"/>
      <c r="R5034" s="8"/>
    </row>
    <row r="5035" spans="1:18" s="28" customFormat="1" x14ac:dyDescent="0.3">
      <c r="A5035" s="127"/>
      <c r="B5035" s="60"/>
      <c r="C5035" s="72"/>
      <c r="D5035" s="61"/>
      <c r="E5035" s="63"/>
      <c r="F5035" s="64"/>
      <c r="G5035" s="65"/>
      <c r="H5035" s="86"/>
      <c r="I5035" s="366"/>
      <c r="J5035" s="91"/>
      <c r="K5035" s="65"/>
      <c r="L5035" s="61"/>
      <c r="M5035" s="331"/>
      <c r="N5035" s="228"/>
      <c r="O5035" s="8"/>
      <c r="P5035" s="8"/>
      <c r="Q5035" s="8"/>
      <c r="R5035" s="8"/>
    </row>
    <row r="5036" spans="1:18" s="28" customFormat="1" x14ac:dyDescent="0.3">
      <c r="A5036" s="127"/>
      <c r="B5036" s="60"/>
      <c r="C5036" s="72"/>
      <c r="D5036" s="61"/>
      <c r="E5036" s="63"/>
      <c r="F5036" s="64"/>
      <c r="G5036" s="65"/>
      <c r="H5036" s="86"/>
      <c r="I5036" s="366"/>
      <c r="J5036" s="91"/>
      <c r="K5036" s="65"/>
      <c r="L5036" s="61"/>
      <c r="M5036" s="331"/>
      <c r="N5036" s="228"/>
      <c r="O5036" s="8"/>
      <c r="P5036" s="8"/>
      <c r="Q5036" s="8"/>
      <c r="R5036" s="8"/>
    </row>
    <row r="5037" spans="1:18" s="28" customFormat="1" x14ac:dyDescent="0.3">
      <c r="A5037" s="127"/>
      <c r="B5037" s="60"/>
      <c r="C5037" s="72"/>
      <c r="D5037" s="61"/>
      <c r="E5037" s="63"/>
      <c r="F5037" s="64"/>
      <c r="G5037" s="65"/>
      <c r="H5037" s="86"/>
      <c r="I5037" s="366"/>
      <c r="J5037" s="91"/>
      <c r="K5037" s="65"/>
      <c r="L5037" s="61"/>
      <c r="M5037" s="331"/>
      <c r="N5037" s="228"/>
      <c r="O5037" s="8"/>
      <c r="P5037" s="8"/>
      <c r="Q5037" s="8"/>
      <c r="R5037" s="8"/>
    </row>
    <row r="5038" spans="1:18" s="28" customFormat="1" x14ac:dyDescent="0.3">
      <c r="A5038" s="127"/>
      <c r="B5038" s="60"/>
      <c r="C5038" s="72"/>
      <c r="D5038" s="62"/>
      <c r="E5038" s="63"/>
      <c r="F5038" s="64"/>
      <c r="G5038" s="65"/>
      <c r="H5038" s="86"/>
      <c r="I5038" s="366"/>
      <c r="J5038" s="91"/>
      <c r="K5038" s="65"/>
      <c r="L5038" s="61"/>
      <c r="M5038" s="331"/>
      <c r="N5038" s="228"/>
      <c r="O5038" s="8"/>
      <c r="P5038" s="8"/>
      <c r="Q5038" s="8"/>
      <c r="R5038" s="8"/>
    </row>
    <row r="5039" spans="1:18" s="28" customFormat="1" x14ac:dyDescent="0.3">
      <c r="A5039" s="127"/>
      <c r="B5039" s="60"/>
      <c r="C5039" s="72"/>
      <c r="D5039" s="62"/>
      <c r="E5039" s="63"/>
      <c r="F5039" s="64"/>
      <c r="G5039" s="65"/>
      <c r="H5039" s="86"/>
      <c r="I5039" s="366"/>
      <c r="J5039" s="91"/>
      <c r="K5039" s="65"/>
      <c r="L5039" s="61"/>
      <c r="M5039" s="331"/>
      <c r="N5039" s="228"/>
      <c r="O5039" s="8"/>
      <c r="P5039" s="8"/>
      <c r="Q5039" s="8"/>
      <c r="R5039" s="8"/>
    </row>
    <row r="5040" spans="1:18" s="28" customFormat="1" x14ac:dyDescent="0.3">
      <c r="A5040" s="127"/>
      <c r="B5040" s="60"/>
      <c r="C5040" s="72"/>
      <c r="D5040" s="62"/>
      <c r="E5040" s="63"/>
      <c r="F5040" s="64"/>
      <c r="G5040" s="65"/>
      <c r="H5040" s="86"/>
      <c r="I5040" s="366"/>
      <c r="J5040" s="91"/>
      <c r="K5040" s="65"/>
      <c r="L5040" s="61"/>
      <c r="M5040" s="331"/>
      <c r="N5040" s="228"/>
      <c r="O5040" s="8"/>
      <c r="P5040" s="8"/>
      <c r="Q5040" s="8"/>
      <c r="R5040" s="8"/>
    </row>
    <row r="5041" spans="1:18" s="28" customFormat="1" x14ac:dyDescent="0.3">
      <c r="A5041" s="127"/>
      <c r="B5041" s="60"/>
      <c r="C5041" s="72"/>
      <c r="D5041" s="61"/>
      <c r="E5041" s="63"/>
      <c r="F5041" s="64"/>
      <c r="G5041" s="65"/>
      <c r="H5041" s="86"/>
      <c r="I5041" s="366"/>
      <c r="J5041" s="91"/>
      <c r="K5041" s="65"/>
      <c r="L5041" s="61"/>
      <c r="M5041" s="331"/>
      <c r="N5041" s="228"/>
      <c r="O5041" s="8"/>
      <c r="P5041" s="8"/>
      <c r="Q5041" s="8"/>
      <c r="R5041" s="8"/>
    </row>
    <row r="5042" spans="1:18" s="28" customFormat="1" x14ac:dyDescent="0.3">
      <c r="A5042" s="127"/>
      <c r="B5042" s="60"/>
      <c r="C5042" s="72"/>
      <c r="D5042" s="61"/>
      <c r="E5042" s="63"/>
      <c r="F5042" s="64"/>
      <c r="G5042" s="65"/>
      <c r="H5042" s="86"/>
      <c r="I5042" s="366"/>
      <c r="J5042" s="91"/>
      <c r="K5042" s="65"/>
      <c r="L5042" s="61"/>
      <c r="M5042" s="331"/>
      <c r="N5042" s="228"/>
      <c r="O5042" s="8"/>
      <c r="P5042" s="8"/>
      <c r="Q5042" s="8"/>
      <c r="R5042" s="8"/>
    </row>
    <row r="5043" spans="1:18" s="28" customFormat="1" x14ac:dyDescent="0.3">
      <c r="A5043" s="127"/>
      <c r="B5043" s="60"/>
      <c r="C5043" s="72"/>
      <c r="D5043" s="62"/>
      <c r="E5043" s="63"/>
      <c r="F5043" s="64"/>
      <c r="G5043" s="65"/>
      <c r="H5043" s="86"/>
      <c r="I5043" s="366"/>
      <c r="J5043" s="91"/>
      <c r="K5043" s="65"/>
      <c r="L5043" s="61"/>
      <c r="M5043" s="331"/>
      <c r="N5043" s="228"/>
      <c r="O5043" s="8"/>
      <c r="P5043" s="8"/>
      <c r="Q5043" s="8"/>
      <c r="R5043" s="8"/>
    </row>
    <row r="5044" spans="1:18" s="28" customFormat="1" x14ac:dyDescent="0.3">
      <c r="A5044" s="127"/>
      <c r="B5044" s="60"/>
      <c r="C5044" s="72"/>
      <c r="D5044" s="62"/>
      <c r="E5044" s="63"/>
      <c r="F5044" s="64"/>
      <c r="G5044" s="65"/>
      <c r="H5044" s="86"/>
      <c r="I5044" s="366"/>
      <c r="J5044" s="91"/>
      <c r="K5044" s="65"/>
      <c r="L5044" s="61"/>
      <c r="M5044" s="331"/>
      <c r="N5044" s="228"/>
      <c r="O5044" s="8"/>
      <c r="P5044" s="8"/>
      <c r="Q5044" s="8"/>
      <c r="R5044" s="8"/>
    </row>
    <row r="5045" spans="1:18" s="28" customFormat="1" x14ac:dyDescent="0.3">
      <c r="A5045" s="128"/>
      <c r="B5045" s="68"/>
      <c r="C5045" s="66"/>
      <c r="D5045" s="136"/>
      <c r="E5045" s="84"/>
      <c r="F5045" s="70"/>
      <c r="G5045" s="69"/>
      <c r="H5045" s="84"/>
      <c r="I5045" s="367"/>
      <c r="J5045" s="92"/>
      <c r="K5045" s="69"/>
      <c r="L5045" s="92"/>
      <c r="M5045" s="331"/>
      <c r="N5045" s="228"/>
      <c r="O5045" s="8"/>
      <c r="P5045" s="8"/>
      <c r="Q5045" s="8"/>
      <c r="R5045" s="8"/>
    </row>
    <row r="5046" spans="1:18" s="28" customFormat="1" x14ac:dyDescent="0.3">
      <c r="A5046" s="128"/>
      <c r="B5046" s="68"/>
      <c r="C5046" s="66"/>
      <c r="D5046" s="136"/>
      <c r="E5046" s="84"/>
      <c r="F5046" s="70"/>
      <c r="G5046" s="69"/>
      <c r="H5046" s="84"/>
      <c r="I5046" s="367"/>
      <c r="J5046" s="92"/>
      <c r="K5046" s="69"/>
      <c r="L5046" s="92"/>
      <c r="M5046" s="331"/>
      <c r="N5046" s="228"/>
      <c r="O5046" s="8"/>
      <c r="P5046" s="8"/>
      <c r="Q5046" s="8"/>
      <c r="R5046" s="8"/>
    </row>
    <row r="5047" spans="1:18" s="28" customFormat="1" x14ac:dyDescent="0.3">
      <c r="A5047" s="127"/>
      <c r="B5047" s="60"/>
      <c r="C5047" s="72"/>
      <c r="D5047" s="62"/>
      <c r="E5047" s="63"/>
      <c r="F5047" s="64"/>
      <c r="G5047" s="65"/>
      <c r="H5047" s="86"/>
      <c r="I5047" s="366"/>
      <c r="J5047" s="91"/>
      <c r="K5047" s="65"/>
      <c r="L5047" s="61"/>
      <c r="M5047" s="331"/>
      <c r="N5047" s="228"/>
      <c r="O5047" s="8"/>
      <c r="P5047" s="8"/>
      <c r="Q5047" s="8"/>
      <c r="R5047" s="8"/>
    </row>
    <row r="5048" spans="1:18" s="28" customFormat="1" x14ac:dyDescent="0.3">
      <c r="A5048" s="127"/>
      <c r="B5048" s="60"/>
      <c r="C5048" s="72"/>
      <c r="D5048" s="62"/>
      <c r="E5048" s="63"/>
      <c r="F5048" s="64"/>
      <c r="G5048" s="65"/>
      <c r="H5048" s="86"/>
      <c r="I5048" s="366"/>
      <c r="J5048" s="91"/>
      <c r="K5048" s="65"/>
      <c r="L5048" s="61"/>
      <c r="M5048" s="331"/>
      <c r="N5048" s="228"/>
      <c r="O5048" s="8"/>
      <c r="P5048" s="8"/>
      <c r="Q5048" s="8"/>
      <c r="R5048" s="8"/>
    </row>
    <row r="5049" spans="1:18" s="28" customFormat="1" x14ac:dyDescent="0.3">
      <c r="A5049" s="127"/>
      <c r="B5049" s="60"/>
      <c r="C5049" s="72"/>
      <c r="D5049" s="62"/>
      <c r="E5049" s="63"/>
      <c r="F5049" s="64"/>
      <c r="G5049" s="65"/>
      <c r="H5049" s="86"/>
      <c r="I5049" s="366"/>
      <c r="J5049" s="91"/>
      <c r="K5049" s="65"/>
      <c r="L5049" s="61"/>
      <c r="M5049" s="331"/>
      <c r="N5049" s="228"/>
      <c r="O5049" s="8"/>
      <c r="P5049" s="8"/>
      <c r="Q5049" s="8"/>
      <c r="R5049" s="8"/>
    </row>
    <row r="5050" spans="1:18" s="28" customFormat="1" x14ac:dyDescent="0.3">
      <c r="A5050" s="127"/>
      <c r="B5050" s="60"/>
      <c r="C5050" s="72"/>
      <c r="D5050" s="62"/>
      <c r="E5050" s="63"/>
      <c r="F5050" s="64"/>
      <c r="G5050" s="65"/>
      <c r="H5050" s="86"/>
      <c r="I5050" s="366"/>
      <c r="J5050" s="91"/>
      <c r="K5050" s="65"/>
      <c r="L5050" s="61"/>
      <c r="M5050" s="331"/>
      <c r="N5050" s="228"/>
      <c r="O5050" s="8"/>
      <c r="P5050" s="8"/>
      <c r="Q5050" s="8"/>
      <c r="R5050" s="8"/>
    </row>
    <row r="5051" spans="1:18" s="28" customFormat="1" x14ac:dyDescent="0.3">
      <c r="A5051" s="127"/>
      <c r="B5051" s="60"/>
      <c r="C5051" s="72"/>
      <c r="D5051" s="62"/>
      <c r="E5051" s="63"/>
      <c r="F5051" s="64"/>
      <c r="G5051" s="65"/>
      <c r="H5051" s="86"/>
      <c r="I5051" s="366"/>
      <c r="J5051" s="91"/>
      <c r="K5051" s="65"/>
      <c r="L5051" s="61"/>
      <c r="M5051" s="331"/>
      <c r="N5051" s="228"/>
      <c r="O5051" s="8"/>
      <c r="P5051" s="8"/>
      <c r="Q5051" s="8"/>
      <c r="R5051" s="8"/>
    </row>
    <row r="5052" spans="1:18" s="28" customFormat="1" x14ac:dyDescent="0.3">
      <c r="A5052" s="127"/>
      <c r="B5052" s="60"/>
      <c r="C5052" s="72"/>
      <c r="D5052" s="62"/>
      <c r="E5052" s="63"/>
      <c r="F5052" s="64"/>
      <c r="G5052" s="65"/>
      <c r="H5052" s="86"/>
      <c r="I5052" s="366"/>
      <c r="J5052" s="91"/>
      <c r="K5052" s="65"/>
      <c r="L5052" s="61"/>
      <c r="M5052" s="331"/>
      <c r="N5052" s="228"/>
      <c r="O5052" s="8"/>
      <c r="P5052" s="8"/>
      <c r="Q5052" s="8"/>
      <c r="R5052" s="8"/>
    </row>
    <row r="5053" spans="1:18" s="28" customFormat="1" x14ac:dyDescent="0.3">
      <c r="A5053" s="127"/>
      <c r="B5053" s="60"/>
      <c r="C5053" s="72"/>
      <c r="D5053" s="62"/>
      <c r="E5053" s="63"/>
      <c r="F5053" s="64"/>
      <c r="G5053" s="65"/>
      <c r="H5053" s="86"/>
      <c r="I5053" s="366"/>
      <c r="J5053" s="91"/>
      <c r="K5053" s="65"/>
      <c r="L5053" s="61"/>
      <c r="M5053" s="331"/>
      <c r="N5053" s="228"/>
      <c r="O5053" s="8"/>
      <c r="P5053" s="8"/>
      <c r="Q5053" s="8"/>
      <c r="R5053" s="8"/>
    </row>
    <row r="5054" spans="1:18" s="28" customFormat="1" x14ac:dyDescent="0.3">
      <c r="A5054" s="127"/>
      <c r="B5054" s="60"/>
      <c r="C5054" s="72"/>
      <c r="D5054" s="62"/>
      <c r="E5054" s="63"/>
      <c r="F5054" s="64"/>
      <c r="G5054" s="65"/>
      <c r="H5054" s="86"/>
      <c r="I5054" s="366"/>
      <c r="J5054" s="91"/>
      <c r="K5054" s="65"/>
      <c r="L5054" s="61"/>
      <c r="M5054" s="331"/>
      <c r="N5054" s="228"/>
      <c r="O5054" s="8"/>
      <c r="P5054" s="8"/>
      <c r="Q5054" s="8"/>
      <c r="R5054" s="8"/>
    </row>
    <row r="5055" spans="1:18" s="28" customFormat="1" x14ac:dyDescent="0.3">
      <c r="A5055" s="127"/>
      <c r="B5055" s="60"/>
      <c r="C5055" s="72"/>
      <c r="D5055" s="62"/>
      <c r="E5055" s="63"/>
      <c r="F5055" s="64"/>
      <c r="G5055" s="65"/>
      <c r="H5055" s="86"/>
      <c r="I5055" s="366"/>
      <c r="J5055" s="91"/>
      <c r="K5055" s="65"/>
      <c r="L5055" s="61"/>
      <c r="M5055" s="331"/>
      <c r="N5055" s="228"/>
      <c r="O5055" s="8"/>
      <c r="P5055" s="8"/>
      <c r="Q5055" s="8"/>
      <c r="R5055" s="8"/>
    </row>
    <row r="5056" spans="1:18" s="28" customFormat="1" x14ac:dyDescent="0.3">
      <c r="A5056" s="127"/>
      <c r="B5056" s="60"/>
      <c r="C5056" s="72"/>
      <c r="D5056" s="62"/>
      <c r="E5056" s="63"/>
      <c r="F5056" s="64"/>
      <c r="G5056" s="65"/>
      <c r="H5056" s="86"/>
      <c r="I5056" s="366"/>
      <c r="J5056" s="91"/>
      <c r="K5056" s="65"/>
      <c r="L5056" s="61"/>
      <c r="M5056" s="331"/>
      <c r="N5056" s="228"/>
      <c r="O5056" s="8"/>
      <c r="P5056" s="8"/>
      <c r="Q5056" s="8"/>
      <c r="R5056" s="8"/>
    </row>
    <row r="5057" spans="1:18" s="28" customFormat="1" x14ac:dyDescent="0.3">
      <c r="A5057" s="127"/>
      <c r="B5057" s="60"/>
      <c r="C5057" s="72"/>
      <c r="D5057" s="62"/>
      <c r="E5057" s="63"/>
      <c r="F5057" s="64"/>
      <c r="G5057" s="65"/>
      <c r="H5057" s="86"/>
      <c r="I5057" s="366"/>
      <c r="J5057" s="91"/>
      <c r="K5057" s="65"/>
      <c r="L5057" s="61"/>
      <c r="M5057" s="331"/>
      <c r="N5057" s="228"/>
      <c r="O5057" s="8"/>
      <c r="P5057" s="8"/>
      <c r="Q5057" s="8"/>
      <c r="R5057" s="8"/>
    </row>
    <row r="5058" spans="1:18" s="28" customFormat="1" x14ac:dyDescent="0.3">
      <c r="A5058" s="127"/>
      <c r="B5058" s="60"/>
      <c r="C5058" s="72"/>
      <c r="D5058" s="62"/>
      <c r="E5058" s="63"/>
      <c r="F5058" s="64"/>
      <c r="G5058" s="65"/>
      <c r="H5058" s="86"/>
      <c r="I5058" s="366"/>
      <c r="J5058" s="91"/>
      <c r="K5058" s="65"/>
      <c r="L5058" s="61"/>
      <c r="M5058" s="331"/>
      <c r="N5058" s="228"/>
      <c r="O5058" s="8"/>
      <c r="P5058" s="8"/>
      <c r="Q5058" s="8"/>
      <c r="R5058" s="8"/>
    </row>
    <row r="5059" spans="1:18" s="28" customFormat="1" x14ac:dyDescent="0.3">
      <c r="A5059" s="127"/>
      <c r="B5059" s="60"/>
      <c r="C5059" s="72"/>
      <c r="D5059" s="62"/>
      <c r="E5059" s="63"/>
      <c r="F5059" s="64"/>
      <c r="G5059" s="65"/>
      <c r="H5059" s="86"/>
      <c r="I5059" s="366"/>
      <c r="J5059" s="91"/>
      <c r="K5059" s="65"/>
      <c r="L5059" s="61"/>
      <c r="M5059" s="331"/>
      <c r="N5059" s="228"/>
      <c r="O5059" s="8"/>
      <c r="P5059" s="8"/>
      <c r="Q5059" s="8"/>
      <c r="R5059" s="8"/>
    </row>
    <row r="5060" spans="1:18" s="28" customFormat="1" x14ac:dyDescent="0.3">
      <c r="A5060" s="127"/>
      <c r="B5060" s="60"/>
      <c r="C5060" s="72"/>
      <c r="D5060" s="62"/>
      <c r="E5060" s="63"/>
      <c r="F5060" s="64"/>
      <c r="G5060" s="65"/>
      <c r="H5060" s="86"/>
      <c r="I5060" s="366"/>
      <c r="J5060" s="91"/>
      <c r="K5060" s="65"/>
      <c r="L5060" s="61"/>
      <c r="M5060" s="331"/>
      <c r="N5060" s="228"/>
      <c r="O5060" s="8"/>
      <c r="P5060" s="8"/>
      <c r="Q5060" s="8"/>
      <c r="R5060" s="8"/>
    </row>
    <row r="5061" spans="1:18" s="28" customFormat="1" x14ac:dyDescent="0.3">
      <c r="A5061" s="127"/>
      <c r="B5061" s="60"/>
      <c r="C5061" s="72"/>
      <c r="D5061" s="62"/>
      <c r="E5061" s="63"/>
      <c r="F5061" s="64"/>
      <c r="G5061" s="65"/>
      <c r="H5061" s="86"/>
      <c r="I5061" s="366"/>
      <c r="J5061" s="91"/>
      <c r="K5061" s="65"/>
      <c r="L5061" s="61"/>
      <c r="M5061" s="331"/>
      <c r="N5061" s="228"/>
      <c r="O5061" s="8"/>
      <c r="P5061" s="8"/>
      <c r="Q5061" s="8"/>
      <c r="R5061" s="8"/>
    </row>
    <row r="5062" spans="1:18" s="28" customFormat="1" x14ac:dyDescent="0.3">
      <c r="A5062" s="127"/>
      <c r="B5062" s="60"/>
      <c r="C5062" s="72"/>
      <c r="D5062" s="62"/>
      <c r="E5062" s="63"/>
      <c r="F5062" s="64"/>
      <c r="G5062" s="65"/>
      <c r="H5062" s="86"/>
      <c r="I5062" s="366"/>
      <c r="J5062" s="91"/>
      <c r="K5062" s="65"/>
      <c r="L5062" s="61"/>
      <c r="M5062" s="331"/>
      <c r="N5062" s="228"/>
      <c r="O5062" s="8"/>
      <c r="P5062" s="8"/>
      <c r="Q5062" s="8"/>
      <c r="R5062" s="8"/>
    </row>
    <row r="5063" spans="1:18" s="28" customFormat="1" x14ac:dyDescent="0.3">
      <c r="A5063" s="127"/>
      <c r="B5063" s="60"/>
      <c r="C5063" s="72"/>
      <c r="D5063" s="62"/>
      <c r="E5063" s="63"/>
      <c r="F5063" s="64"/>
      <c r="G5063" s="65"/>
      <c r="H5063" s="86"/>
      <c r="I5063" s="366"/>
      <c r="J5063" s="91"/>
      <c r="K5063" s="65"/>
      <c r="L5063" s="61"/>
      <c r="M5063" s="331"/>
      <c r="N5063" s="228"/>
      <c r="O5063" s="8"/>
      <c r="P5063" s="8"/>
      <c r="Q5063" s="8"/>
      <c r="R5063" s="8"/>
    </row>
    <row r="5064" spans="1:18" s="28" customFormat="1" x14ac:dyDescent="0.3">
      <c r="A5064" s="127"/>
      <c r="B5064" s="60"/>
      <c r="C5064" s="72"/>
      <c r="D5064" s="62"/>
      <c r="E5064" s="63"/>
      <c r="F5064" s="64"/>
      <c r="G5064" s="65"/>
      <c r="H5064" s="86"/>
      <c r="I5064" s="366"/>
      <c r="J5064" s="91"/>
      <c r="K5064" s="65"/>
      <c r="L5064" s="61"/>
      <c r="M5064" s="331"/>
      <c r="N5064" s="228"/>
      <c r="O5064" s="8"/>
      <c r="P5064" s="8"/>
      <c r="Q5064" s="8"/>
      <c r="R5064" s="8"/>
    </row>
    <row r="5065" spans="1:18" s="28" customFormat="1" x14ac:dyDescent="0.3">
      <c r="A5065" s="127"/>
      <c r="B5065" s="60"/>
      <c r="C5065" s="72"/>
      <c r="D5065" s="62"/>
      <c r="E5065" s="63"/>
      <c r="F5065" s="64"/>
      <c r="G5065" s="65"/>
      <c r="H5065" s="86"/>
      <c r="I5065" s="366"/>
      <c r="J5065" s="91"/>
      <c r="K5065" s="65"/>
      <c r="L5065" s="61"/>
      <c r="M5065" s="331"/>
      <c r="N5065" s="228"/>
      <c r="O5065" s="8"/>
      <c r="P5065" s="8"/>
      <c r="Q5065" s="8"/>
      <c r="R5065" s="8"/>
    </row>
    <row r="5066" spans="1:18" s="28" customFormat="1" x14ac:dyDescent="0.3">
      <c r="A5066" s="127"/>
      <c r="B5066" s="60"/>
      <c r="C5066" s="72"/>
      <c r="D5066" s="62"/>
      <c r="E5066" s="63"/>
      <c r="F5066" s="64"/>
      <c r="G5066" s="65"/>
      <c r="H5066" s="86"/>
      <c r="I5066" s="366"/>
      <c r="J5066" s="91"/>
      <c r="K5066" s="65"/>
      <c r="L5066" s="61"/>
      <c r="M5066" s="331"/>
      <c r="N5066" s="228"/>
      <c r="O5066" s="8"/>
      <c r="P5066" s="8"/>
      <c r="Q5066" s="8"/>
      <c r="R5066" s="8"/>
    </row>
    <row r="5067" spans="1:18" s="28" customFormat="1" x14ac:dyDescent="0.3">
      <c r="A5067" s="127"/>
      <c r="B5067" s="60"/>
      <c r="C5067" s="72"/>
      <c r="D5067" s="62"/>
      <c r="E5067" s="63"/>
      <c r="F5067" s="64"/>
      <c r="G5067" s="65"/>
      <c r="H5067" s="86"/>
      <c r="I5067" s="366"/>
      <c r="J5067" s="91"/>
      <c r="K5067" s="65"/>
      <c r="L5067" s="61"/>
      <c r="M5067" s="331"/>
      <c r="N5067" s="228"/>
      <c r="O5067" s="8"/>
      <c r="P5067" s="8"/>
      <c r="Q5067" s="8"/>
      <c r="R5067" s="8"/>
    </row>
    <row r="5068" spans="1:18" s="28" customFormat="1" x14ac:dyDescent="0.3">
      <c r="A5068" s="127"/>
      <c r="B5068" s="60"/>
      <c r="C5068" s="72"/>
      <c r="D5068" s="62"/>
      <c r="E5068" s="63"/>
      <c r="F5068" s="64"/>
      <c r="G5068" s="65"/>
      <c r="H5068" s="86"/>
      <c r="I5068" s="366"/>
      <c r="J5068" s="91"/>
      <c r="K5068" s="65"/>
      <c r="L5068" s="61"/>
      <c r="M5068" s="331"/>
      <c r="N5068" s="228"/>
      <c r="O5068" s="8"/>
      <c r="P5068" s="8"/>
      <c r="Q5068" s="8"/>
      <c r="R5068" s="8"/>
    </row>
    <row r="5069" spans="1:18" s="28" customFormat="1" x14ac:dyDescent="0.3">
      <c r="A5069" s="127"/>
      <c r="B5069" s="60"/>
      <c r="C5069" s="72"/>
      <c r="D5069" s="62"/>
      <c r="E5069" s="63"/>
      <c r="F5069" s="64"/>
      <c r="G5069" s="65"/>
      <c r="H5069" s="86"/>
      <c r="I5069" s="366"/>
      <c r="J5069" s="91"/>
      <c r="K5069" s="65"/>
      <c r="L5069" s="61"/>
      <c r="M5069" s="331"/>
      <c r="N5069" s="228"/>
      <c r="O5069" s="8"/>
      <c r="P5069" s="8"/>
      <c r="Q5069" s="8"/>
      <c r="R5069" s="8"/>
    </row>
    <row r="5070" spans="1:18" s="28" customFormat="1" x14ac:dyDescent="0.3">
      <c r="A5070" s="127"/>
      <c r="B5070" s="60"/>
      <c r="C5070" s="72"/>
      <c r="D5070" s="62"/>
      <c r="E5070" s="63"/>
      <c r="F5070" s="64"/>
      <c r="G5070" s="65"/>
      <c r="H5070" s="86"/>
      <c r="I5070" s="366"/>
      <c r="J5070" s="91"/>
      <c r="K5070" s="65"/>
      <c r="L5070" s="61"/>
      <c r="M5070" s="331"/>
      <c r="N5070" s="228"/>
      <c r="O5070" s="8"/>
      <c r="P5070" s="8"/>
      <c r="Q5070" s="8"/>
      <c r="R5070" s="8"/>
    </row>
    <row r="5071" spans="1:18" s="28" customFormat="1" x14ac:dyDescent="0.3">
      <c r="A5071" s="128"/>
      <c r="B5071" s="68"/>
      <c r="C5071" s="66"/>
      <c r="D5071" s="136"/>
      <c r="E5071" s="84"/>
      <c r="F5071" s="70"/>
      <c r="G5071" s="69"/>
      <c r="H5071" s="84"/>
      <c r="I5071" s="367"/>
      <c r="J5071" s="92"/>
      <c r="K5071" s="69"/>
      <c r="L5071" s="92"/>
      <c r="M5071" s="331"/>
      <c r="N5071" s="228"/>
      <c r="O5071" s="8"/>
      <c r="P5071" s="8"/>
      <c r="Q5071" s="8"/>
      <c r="R5071" s="8"/>
    </row>
    <row r="5072" spans="1:18" s="28" customFormat="1" x14ac:dyDescent="0.3">
      <c r="A5072" s="127"/>
      <c r="B5072" s="60"/>
      <c r="C5072" s="72"/>
      <c r="D5072" s="62"/>
      <c r="E5072" s="63"/>
      <c r="F5072" s="64"/>
      <c r="G5072" s="65"/>
      <c r="H5072" s="86"/>
      <c r="I5072" s="366"/>
      <c r="J5072" s="91"/>
      <c r="K5072" s="65"/>
      <c r="L5072" s="61"/>
      <c r="M5072" s="331"/>
      <c r="N5072" s="228"/>
      <c r="O5072" s="8"/>
      <c r="P5072" s="8"/>
      <c r="Q5072" s="8"/>
      <c r="R5072" s="8"/>
    </row>
    <row r="5073" spans="1:18" s="28" customFormat="1" x14ac:dyDescent="0.3">
      <c r="A5073" s="127"/>
      <c r="B5073" s="60"/>
      <c r="C5073" s="72"/>
      <c r="D5073" s="62"/>
      <c r="E5073" s="63"/>
      <c r="F5073" s="64"/>
      <c r="G5073" s="65"/>
      <c r="H5073" s="86"/>
      <c r="I5073" s="366"/>
      <c r="J5073" s="91"/>
      <c r="K5073" s="65"/>
      <c r="L5073" s="61"/>
      <c r="M5073" s="331"/>
      <c r="N5073" s="228"/>
      <c r="O5073" s="8"/>
      <c r="P5073" s="8"/>
      <c r="Q5073" s="8"/>
      <c r="R5073" s="8"/>
    </row>
    <row r="5074" spans="1:18" s="28" customFormat="1" x14ac:dyDescent="0.3">
      <c r="A5074" s="127"/>
      <c r="B5074" s="60"/>
      <c r="C5074" s="72"/>
      <c r="D5074" s="62"/>
      <c r="E5074" s="63"/>
      <c r="F5074" s="64"/>
      <c r="G5074" s="65"/>
      <c r="H5074" s="86"/>
      <c r="I5074" s="366"/>
      <c r="J5074" s="91"/>
      <c r="K5074" s="65"/>
      <c r="L5074" s="61"/>
      <c r="M5074" s="331"/>
      <c r="N5074" s="228"/>
      <c r="O5074" s="8"/>
      <c r="P5074" s="8"/>
      <c r="Q5074" s="8"/>
      <c r="R5074" s="8"/>
    </row>
    <row r="5075" spans="1:18" s="28" customFormat="1" x14ac:dyDescent="0.3">
      <c r="A5075" s="127"/>
      <c r="B5075" s="60"/>
      <c r="C5075" s="72"/>
      <c r="D5075" s="62"/>
      <c r="E5075" s="63"/>
      <c r="F5075" s="64"/>
      <c r="G5075" s="65"/>
      <c r="H5075" s="86"/>
      <c r="I5075" s="366"/>
      <c r="J5075" s="91"/>
      <c r="K5075" s="65"/>
      <c r="L5075" s="61"/>
      <c r="M5075" s="331"/>
      <c r="N5075" s="228"/>
      <c r="O5075" s="8"/>
      <c r="P5075" s="8"/>
      <c r="Q5075" s="8"/>
      <c r="R5075" s="8"/>
    </row>
    <row r="5076" spans="1:18" s="28" customFormat="1" x14ac:dyDescent="0.3">
      <c r="A5076" s="127"/>
      <c r="B5076" s="60"/>
      <c r="C5076" s="72"/>
      <c r="D5076" s="62"/>
      <c r="E5076" s="63"/>
      <c r="F5076" s="64"/>
      <c r="G5076" s="65"/>
      <c r="H5076" s="86"/>
      <c r="I5076" s="366"/>
      <c r="J5076" s="91"/>
      <c r="K5076" s="65"/>
      <c r="L5076" s="61"/>
      <c r="M5076" s="331"/>
      <c r="N5076" s="228"/>
      <c r="O5076" s="8"/>
      <c r="P5076" s="8"/>
      <c r="Q5076" s="8"/>
      <c r="R5076" s="8"/>
    </row>
    <row r="5077" spans="1:18" s="28" customFormat="1" x14ac:dyDescent="0.3">
      <c r="A5077" s="127"/>
      <c r="B5077" s="60"/>
      <c r="C5077" s="72"/>
      <c r="D5077" s="62"/>
      <c r="E5077" s="63"/>
      <c r="F5077" s="64"/>
      <c r="G5077" s="65"/>
      <c r="H5077" s="86"/>
      <c r="I5077" s="366"/>
      <c r="J5077" s="91"/>
      <c r="K5077" s="65"/>
      <c r="L5077" s="61"/>
      <c r="M5077" s="331"/>
      <c r="N5077" s="228"/>
      <c r="O5077" s="8"/>
      <c r="P5077" s="8"/>
      <c r="Q5077" s="8"/>
      <c r="R5077" s="8"/>
    </row>
    <row r="5078" spans="1:18" s="28" customFormat="1" x14ac:dyDescent="0.3">
      <c r="A5078" s="127"/>
      <c r="B5078" s="60"/>
      <c r="C5078" s="72"/>
      <c r="D5078" s="62"/>
      <c r="E5078" s="63"/>
      <c r="F5078" s="64"/>
      <c r="G5078" s="65"/>
      <c r="H5078" s="86"/>
      <c r="I5078" s="366"/>
      <c r="J5078" s="91"/>
      <c r="K5078" s="65"/>
      <c r="L5078" s="61"/>
      <c r="M5078" s="331"/>
      <c r="N5078" s="228"/>
      <c r="O5078" s="8"/>
      <c r="P5078" s="8"/>
      <c r="Q5078" s="8"/>
      <c r="R5078" s="8"/>
    </row>
    <row r="5079" spans="1:18" s="28" customFormat="1" x14ac:dyDescent="0.3">
      <c r="A5079" s="127"/>
      <c r="B5079" s="60"/>
      <c r="C5079" s="72"/>
      <c r="D5079" s="62"/>
      <c r="E5079" s="63"/>
      <c r="F5079" s="64"/>
      <c r="G5079" s="65"/>
      <c r="H5079" s="86"/>
      <c r="I5079" s="366"/>
      <c r="J5079" s="91"/>
      <c r="K5079" s="65"/>
      <c r="L5079" s="61"/>
      <c r="M5079" s="331"/>
      <c r="N5079" s="228"/>
      <c r="O5079" s="8"/>
      <c r="P5079" s="8"/>
      <c r="Q5079" s="8"/>
      <c r="R5079" s="8"/>
    </row>
    <row r="5080" spans="1:18" s="28" customFormat="1" x14ac:dyDescent="0.3">
      <c r="A5080" s="127"/>
      <c r="B5080" s="60"/>
      <c r="C5080" s="72"/>
      <c r="D5080" s="62"/>
      <c r="E5080" s="63"/>
      <c r="F5080" s="64"/>
      <c r="G5080" s="65"/>
      <c r="H5080" s="86"/>
      <c r="I5080" s="366"/>
      <c r="J5080" s="91"/>
      <c r="K5080" s="65"/>
      <c r="L5080" s="61"/>
      <c r="M5080" s="331"/>
      <c r="N5080" s="228"/>
      <c r="O5080" s="8"/>
      <c r="P5080" s="8"/>
      <c r="Q5080" s="8"/>
      <c r="R5080" s="8"/>
    </row>
    <row r="5081" spans="1:18" s="28" customFormat="1" x14ac:dyDescent="0.3">
      <c r="A5081" s="127"/>
      <c r="B5081" s="60"/>
      <c r="C5081" s="72"/>
      <c r="D5081" s="62"/>
      <c r="E5081" s="63"/>
      <c r="F5081" s="64"/>
      <c r="G5081" s="65"/>
      <c r="H5081" s="86"/>
      <c r="I5081" s="366"/>
      <c r="J5081" s="91"/>
      <c r="K5081" s="65"/>
      <c r="L5081" s="61"/>
      <c r="M5081" s="331"/>
      <c r="N5081" s="228"/>
      <c r="O5081" s="8"/>
      <c r="P5081" s="8"/>
      <c r="Q5081" s="8"/>
      <c r="R5081" s="8"/>
    </row>
    <row r="5082" spans="1:18" s="28" customFormat="1" x14ac:dyDescent="0.3">
      <c r="A5082" s="127"/>
      <c r="B5082" s="60"/>
      <c r="C5082" s="72"/>
      <c r="D5082" s="62"/>
      <c r="E5082" s="63"/>
      <c r="F5082" s="64"/>
      <c r="G5082" s="65"/>
      <c r="H5082" s="86"/>
      <c r="I5082" s="366"/>
      <c r="J5082" s="91"/>
      <c r="K5082" s="65"/>
      <c r="L5082" s="61"/>
      <c r="M5082" s="331"/>
      <c r="N5082" s="228"/>
      <c r="O5082" s="8"/>
      <c r="P5082" s="8"/>
      <c r="Q5082" s="8"/>
      <c r="R5082" s="8"/>
    </row>
    <row r="5083" spans="1:18" s="28" customFormat="1" x14ac:dyDescent="0.3">
      <c r="A5083" s="127"/>
      <c r="B5083" s="60"/>
      <c r="C5083" s="72"/>
      <c r="D5083" s="62"/>
      <c r="E5083" s="63"/>
      <c r="F5083" s="64"/>
      <c r="G5083" s="65"/>
      <c r="H5083" s="86"/>
      <c r="I5083" s="366"/>
      <c r="J5083" s="91"/>
      <c r="K5083" s="65"/>
      <c r="L5083" s="61"/>
      <c r="M5083" s="331"/>
      <c r="N5083" s="228"/>
      <c r="O5083" s="8"/>
      <c r="P5083" s="8"/>
      <c r="Q5083" s="8"/>
      <c r="R5083" s="8"/>
    </row>
    <row r="5084" spans="1:18" s="28" customFormat="1" x14ac:dyDescent="0.3">
      <c r="A5084" s="127"/>
      <c r="B5084" s="60"/>
      <c r="C5084" s="72"/>
      <c r="D5084" s="62"/>
      <c r="E5084" s="63"/>
      <c r="F5084" s="64"/>
      <c r="G5084" s="65"/>
      <c r="H5084" s="86"/>
      <c r="I5084" s="366"/>
      <c r="J5084" s="91"/>
      <c r="K5084" s="65"/>
      <c r="L5084" s="61"/>
      <c r="M5084" s="331"/>
      <c r="N5084" s="228"/>
      <c r="O5084" s="8"/>
      <c r="P5084" s="8"/>
      <c r="Q5084" s="8"/>
      <c r="R5084" s="8"/>
    </row>
    <row r="5085" spans="1:18" s="28" customFormat="1" x14ac:dyDescent="0.3">
      <c r="A5085" s="127"/>
      <c r="B5085" s="60"/>
      <c r="C5085" s="72"/>
      <c r="D5085" s="62"/>
      <c r="E5085" s="63"/>
      <c r="F5085" s="64"/>
      <c r="G5085" s="65"/>
      <c r="H5085" s="86"/>
      <c r="I5085" s="366"/>
      <c r="J5085" s="91"/>
      <c r="K5085" s="65"/>
      <c r="L5085" s="61"/>
      <c r="M5085" s="331"/>
      <c r="N5085" s="228"/>
      <c r="O5085" s="8"/>
      <c r="P5085" s="8"/>
      <c r="Q5085" s="8"/>
      <c r="R5085" s="8"/>
    </row>
    <row r="5086" spans="1:18" s="28" customFormat="1" x14ac:dyDescent="0.3">
      <c r="A5086" s="127"/>
      <c r="B5086" s="60"/>
      <c r="C5086" s="72"/>
      <c r="D5086" s="62"/>
      <c r="E5086" s="63"/>
      <c r="F5086" s="64"/>
      <c r="G5086" s="65"/>
      <c r="H5086" s="86"/>
      <c r="I5086" s="366"/>
      <c r="J5086" s="91"/>
      <c r="K5086" s="65"/>
      <c r="L5086" s="61"/>
      <c r="M5086" s="331"/>
      <c r="N5086" s="228"/>
      <c r="O5086" s="8"/>
      <c r="P5086" s="8"/>
      <c r="Q5086" s="8"/>
      <c r="R5086" s="8"/>
    </row>
    <row r="5087" spans="1:18" s="28" customFormat="1" x14ac:dyDescent="0.3">
      <c r="A5087" s="127"/>
      <c r="B5087" s="60"/>
      <c r="C5087" s="72"/>
      <c r="D5087" s="62"/>
      <c r="E5087" s="63"/>
      <c r="F5087" s="64"/>
      <c r="G5087" s="65"/>
      <c r="H5087" s="86"/>
      <c r="I5087" s="366"/>
      <c r="J5087" s="91"/>
      <c r="K5087" s="65"/>
      <c r="L5087" s="61"/>
      <c r="M5087" s="331"/>
      <c r="N5087" s="228"/>
      <c r="O5087" s="8"/>
      <c r="P5087" s="8"/>
      <c r="Q5087" s="8"/>
      <c r="R5087" s="8"/>
    </row>
    <row r="5088" spans="1:18" s="28" customFormat="1" x14ac:dyDescent="0.3">
      <c r="A5088" s="127"/>
      <c r="B5088" s="60"/>
      <c r="C5088" s="72"/>
      <c r="D5088" s="62"/>
      <c r="E5088" s="63"/>
      <c r="F5088" s="64"/>
      <c r="G5088" s="65"/>
      <c r="H5088" s="86"/>
      <c r="I5088" s="366"/>
      <c r="J5088" s="91"/>
      <c r="K5088" s="65"/>
      <c r="L5088" s="61"/>
      <c r="M5088" s="331"/>
      <c r="N5088" s="228"/>
      <c r="O5088" s="8"/>
      <c r="P5088" s="8"/>
      <c r="Q5088" s="8"/>
      <c r="R5088" s="8"/>
    </row>
    <row r="5089" spans="1:18" s="28" customFormat="1" x14ac:dyDescent="0.3">
      <c r="A5089" s="127"/>
      <c r="B5089" s="60"/>
      <c r="C5089" s="72"/>
      <c r="D5089" s="62"/>
      <c r="E5089" s="63"/>
      <c r="F5089" s="64"/>
      <c r="G5089" s="65"/>
      <c r="H5089" s="86"/>
      <c r="I5089" s="366"/>
      <c r="J5089" s="91"/>
      <c r="K5089" s="65"/>
      <c r="L5089" s="61"/>
      <c r="M5089" s="331"/>
      <c r="N5089" s="228"/>
      <c r="O5089" s="8"/>
      <c r="P5089" s="8"/>
      <c r="Q5089" s="8"/>
      <c r="R5089" s="8"/>
    </row>
    <row r="5090" spans="1:18" s="28" customFormat="1" x14ac:dyDescent="0.3">
      <c r="A5090" s="127"/>
      <c r="B5090" s="60"/>
      <c r="C5090" s="72"/>
      <c r="D5090" s="62"/>
      <c r="E5090" s="63"/>
      <c r="F5090" s="64"/>
      <c r="G5090" s="65"/>
      <c r="H5090" s="86"/>
      <c r="I5090" s="366"/>
      <c r="J5090" s="91"/>
      <c r="K5090" s="65"/>
      <c r="L5090" s="61"/>
      <c r="M5090" s="331"/>
      <c r="N5090" s="228"/>
      <c r="O5090" s="8"/>
      <c r="P5090" s="8"/>
      <c r="Q5090" s="8"/>
      <c r="R5090" s="8"/>
    </row>
    <row r="5091" spans="1:18" s="28" customFormat="1" x14ac:dyDescent="0.3">
      <c r="A5091" s="127"/>
      <c r="B5091" s="60"/>
      <c r="C5091" s="72"/>
      <c r="D5091" s="62"/>
      <c r="E5091" s="63"/>
      <c r="F5091" s="64"/>
      <c r="G5091" s="65"/>
      <c r="H5091" s="86"/>
      <c r="I5091" s="366"/>
      <c r="J5091" s="91"/>
      <c r="K5091" s="65"/>
      <c r="L5091" s="61"/>
      <c r="M5091" s="331"/>
      <c r="N5091" s="228"/>
      <c r="O5091" s="8"/>
      <c r="P5091" s="8"/>
      <c r="Q5091" s="8"/>
      <c r="R5091" s="8"/>
    </row>
    <row r="5092" spans="1:18" s="28" customFormat="1" x14ac:dyDescent="0.3">
      <c r="A5092" s="127"/>
      <c r="B5092" s="60"/>
      <c r="C5092" s="72"/>
      <c r="D5092" s="62"/>
      <c r="E5092" s="63"/>
      <c r="F5092" s="64"/>
      <c r="G5092" s="65"/>
      <c r="H5092" s="86"/>
      <c r="I5092" s="366"/>
      <c r="J5092" s="91"/>
      <c r="K5092" s="65"/>
      <c r="L5092" s="61"/>
      <c r="M5092" s="331"/>
      <c r="N5092" s="228"/>
      <c r="O5092" s="8"/>
      <c r="P5092" s="8"/>
      <c r="Q5092" s="8"/>
      <c r="R5092" s="8"/>
    </row>
    <row r="5093" spans="1:18" s="28" customFormat="1" x14ac:dyDescent="0.3">
      <c r="A5093" s="127"/>
      <c r="B5093" s="60"/>
      <c r="C5093" s="72"/>
      <c r="D5093" s="62"/>
      <c r="E5093" s="63"/>
      <c r="F5093" s="64"/>
      <c r="G5093" s="65"/>
      <c r="H5093" s="86"/>
      <c r="I5093" s="366"/>
      <c r="J5093" s="91"/>
      <c r="K5093" s="65"/>
      <c r="L5093" s="61"/>
      <c r="M5093" s="331"/>
      <c r="N5093" s="228"/>
      <c r="O5093" s="8"/>
      <c r="P5093" s="8"/>
      <c r="Q5093" s="8"/>
      <c r="R5093" s="8"/>
    </row>
    <row r="5094" spans="1:18" s="28" customFormat="1" x14ac:dyDescent="0.3">
      <c r="A5094" s="127"/>
      <c r="B5094" s="60"/>
      <c r="C5094" s="72"/>
      <c r="D5094" s="62"/>
      <c r="E5094" s="63"/>
      <c r="F5094" s="64"/>
      <c r="G5094" s="65"/>
      <c r="H5094" s="86"/>
      <c r="I5094" s="366"/>
      <c r="J5094" s="91"/>
      <c r="K5094" s="65"/>
      <c r="L5094" s="61"/>
      <c r="M5094" s="331"/>
      <c r="N5094" s="228"/>
      <c r="O5094" s="8"/>
      <c r="P5094" s="8"/>
      <c r="Q5094" s="8"/>
      <c r="R5094" s="8"/>
    </row>
    <row r="5095" spans="1:18" s="28" customFormat="1" x14ac:dyDescent="0.3">
      <c r="A5095" s="127"/>
      <c r="B5095" s="60"/>
      <c r="C5095" s="72"/>
      <c r="D5095" s="62"/>
      <c r="E5095" s="63"/>
      <c r="F5095" s="64"/>
      <c r="G5095" s="65"/>
      <c r="H5095" s="86"/>
      <c r="I5095" s="366"/>
      <c r="J5095" s="91"/>
      <c r="K5095" s="65"/>
      <c r="L5095" s="61"/>
      <c r="M5095" s="331"/>
      <c r="N5095" s="228"/>
      <c r="O5095" s="8"/>
      <c r="P5095" s="8"/>
      <c r="Q5095" s="8"/>
      <c r="R5095" s="8"/>
    </row>
    <row r="5096" spans="1:18" s="28" customFormat="1" x14ac:dyDescent="0.3">
      <c r="A5096" s="127"/>
      <c r="B5096" s="60"/>
      <c r="C5096" s="72"/>
      <c r="D5096" s="62"/>
      <c r="E5096" s="63"/>
      <c r="F5096" s="64"/>
      <c r="G5096" s="65"/>
      <c r="H5096" s="86"/>
      <c r="I5096" s="366"/>
      <c r="J5096" s="91"/>
      <c r="K5096" s="65"/>
      <c r="L5096" s="61"/>
      <c r="M5096" s="331"/>
      <c r="N5096" s="228"/>
      <c r="O5096" s="8"/>
      <c r="P5096" s="8"/>
      <c r="Q5096" s="8"/>
      <c r="R5096" s="8"/>
    </row>
    <row r="5097" spans="1:18" s="28" customFormat="1" x14ac:dyDescent="0.3">
      <c r="A5097" s="127"/>
      <c r="B5097" s="60"/>
      <c r="C5097" s="72"/>
      <c r="D5097" s="62"/>
      <c r="E5097" s="63"/>
      <c r="F5097" s="64"/>
      <c r="G5097" s="65"/>
      <c r="H5097" s="86"/>
      <c r="I5097" s="366"/>
      <c r="J5097" s="91"/>
      <c r="K5097" s="65"/>
      <c r="L5097" s="61"/>
      <c r="M5097" s="331"/>
      <c r="N5097" s="228"/>
      <c r="O5097" s="8"/>
      <c r="P5097" s="8"/>
      <c r="Q5097" s="8"/>
      <c r="R5097" s="8"/>
    </row>
    <row r="5098" spans="1:18" s="28" customFormat="1" x14ac:dyDescent="0.3">
      <c r="A5098" s="127"/>
      <c r="B5098" s="60"/>
      <c r="C5098" s="72"/>
      <c r="D5098" s="62"/>
      <c r="E5098" s="63"/>
      <c r="F5098" s="64"/>
      <c r="G5098" s="65"/>
      <c r="H5098" s="86"/>
      <c r="I5098" s="366"/>
      <c r="J5098" s="91"/>
      <c r="K5098" s="65"/>
      <c r="L5098" s="61"/>
      <c r="M5098" s="331"/>
      <c r="N5098" s="228"/>
      <c r="O5098" s="8"/>
      <c r="P5098" s="8"/>
      <c r="Q5098" s="8"/>
      <c r="R5098" s="8"/>
    </row>
    <row r="5099" spans="1:18" s="28" customFormat="1" x14ac:dyDescent="0.3">
      <c r="A5099" s="127"/>
      <c r="B5099" s="60"/>
      <c r="C5099" s="72"/>
      <c r="D5099" s="62"/>
      <c r="E5099" s="63"/>
      <c r="F5099" s="64"/>
      <c r="G5099" s="65"/>
      <c r="H5099" s="86"/>
      <c r="I5099" s="366"/>
      <c r="J5099" s="91"/>
      <c r="K5099" s="65"/>
      <c r="L5099" s="61"/>
      <c r="M5099" s="331"/>
      <c r="N5099" s="228"/>
      <c r="O5099" s="8"/>
      <c r="P5099" s="8"/>
      <c r="Q5099" s="8"/>
      <c r="R5099" s="8"/>
    </row>
    <row r="5100" spans="1:18" s="28" customFormat="1" x14ac:dyDescent="0.3">
      <c r="A5100" s="127"/>
      <c r="B5100" s="60"/>
      <c r="C5100" s="72"/>
      <c r="D5100" s="62"/>
      <c r="E5100" s="63"/>
      <c r="F5100" s="64"/>
      <c r="G5100" s="65"/>
      <c r="H5100" s="86"/>
      <c r="I5100" s="366"/>
      <c r="J5100" s="91"/>
      <c r="K5100" s="65"/>
      <c r="L5100" s="61"/>
      <c r="M5100" s="331"/>
      <c r="N5100" s="228"/>
      <c r="O5100" s="8"/>
      <c r="P5100" s="8"/>
      <c r="Q5100" s="8"/>
      <c r="R5100" s="8"/>
    </row>
    <row r="5101" spans="1:18" s="28" customFormat="1" x14ac:dyDescent="0.3">
      <c r="A5101" s="127"/>
      <c r="B5101" s="60"/>
      <c r="C5101" s="72"/>
      <c r="D5101" s="62"/>
      <c r="E5101" s="63"/>
      <c r="F5101" s="64"/>
      <c r="G5101" s="65"/>
      <c r="H5101" s="86"/>
      <c r="I5101" s="366"/>
      <c r="J5101" s="91"/>
      <c r="K5101" s="65"/>
      <c r="L5101" s="61"/>
      <c r="M5101" s="331"/>
      <c r="N5101" s="228"/>
      <c r="O5101" s="8"/>
      <c r="P5101" s="8"/>
      <c r="Q5101" s="8"/>
      <c r="R5101" s="8"/>
    </row>
    <row r="5102" spans="1:18" s="28" customFormat="1" x14ac:dyDescent="0.3">
      <c r="A5102" s="127"/>
      <c r="B5102" s="60"/>
      <c r="C5102" s="72"/>
      <c r="D5102" s="62"/>
      <c r="E5102" s="63"/>
      <c r="F5102" s="64"/>
      <c r="G5102" s="65"/>
      <c r="H5102" s="86"/>
      <c r="I5102" s="366"/>
      <c r="J5102" s="91"/>
      <c r="K5102" s="65"/>
      <c r="L5102" s="61"/>
      <c r="M5102" s="331"/>
      <c r="N5102" s="228"/>
      <c r="O5102" s="8"/>
      <c r="P5102" s="8"/>
      <c r="Q5102" s="8"/>
      <c r="R5102" s="8"/>
    </row>
    <row r="5103" spans="1:18" s="28" customFormat="1" x14ac:dyDescent="0.3">
      <c r="A5103" s="127"/>
      <c r="B5103" s="60"/>
      <c r="C5103" s="72"/>
      <c r="D5103" s="62"/>
      <c r="E5103" s="63"/>
      <c r="F5103" s="64"/>
      <c r="G5103" s="65"/>
      <c r="H5103" s="86"/>
      <c r="I5103" s="366"/>
      <c r="J5103" s="91"/>
      <c r="K5103" s="65"/>
      <c r="L5103" s="61"/>
      <c r="M5103" s="331"/>
      <c r="N5103" s="228"/>
      <c r="O5103" s="8"/>
      <c r="P5103" s="8"/>
      <c r="Q5103" s="8"/>
      <c r="R5103" s="8"/>
    </row>
    <row r="5104" spans="1:18" s="28" customFormat="1" x14ac:dyDescent="0.3">
      <c r="A5104" s="127"/>
      <c r="B5104" s="60"/>
      <c r="C5104" s="72"/>
      <c r="D5104" s="62"/>
      <c r="E5104" s="63"/>
      <c r="F5104" s="64"/>
      <c r="G5104" s="65"/>
      <c r="H5104" s="86"/>
      <c r="I5104" s="366"/>
      <c r="J5104" s="91"/>
      <c r="K5104" s="65"/>
      <c r="L5104" s="61"/>
      <c r="M5104" s="331"/>
      <c r="N5104" s="228"/>
      <c r="O5104" s="8"/>
      <c r="P5104" s="8"/>
      <c r="Q5104" s="8"/>
      <c r="R5104" s="8"/>
    </row>
    <row r="5105" spans="1:18" s="28" customFormat="1" x14ac:dyDescent="0.3">
      <c r="A5105" s="127"/>
      <c r="B5105" s="60"/>
      <c r="C5105" s="72"/>
      <c r="D5105" s="62"/>
      <c r="E5105" s="63"/>
      <c r="F5105" s="64"/>
      <c r="G5105" s="65"/>
      <c r="H5105" s="86"/>
      <c r="I5105" s="366"/>
      <c r="J5105" s="91"/>
      <c r="K5105" s="65"/>
      <c r="L5105" s="61"/>
      <c r="M5105" s="331"/>
      <c r="N5105" s="228"/>
      <c r="O5105" s="8"/>
      <c r="P5105" s="8"/>
      <c r="Q5105" s="8"/>
      <c r="R5105" s="8"/>
    </row>
    <row r="5106" spans="1:18" s="28" customFormat="1" x14ac:dyDescent="0.3">
      <c r="A5106" s="127"/>
      <c r="B5106" s="60"/>
      <c r="C5106" s="72"/>
      <c r="D5106" s="62"/>
      <c r="E5106" s="63"/>
      <c r="F5106" s="64"/>
      <c r="G5106" s="65"/>
      <c r="H5106" s="86"/>
      <c r="I5106" s="366"/>
      <c r="J5106" s="91"/>
      <c r="K5106" s="65"/>
      <c r="L5106" s="61"/>
      <c r="M5106" s="331"/>
      <c r="N5106" s="228"/>
      <c r="O5106" s="8"/>
      <c r="P5106" s="8"/>
      <c r="Q5106" s="8"/>
      <c r="R5106" s="8"/>
    </row>
    <row r="5107" spans="1:18" s="28" customFormat="1" x14ac:dyDescent="0.3">
      <c r="A5107" s="127"/>
      <c r="B5107" s="60"/>
      <c r="C5107" s="72"/>
      <c r="D5107" s="62"/>
      <c r="E5107" s="63"/>
      <c r="F5107" s="64"/>
      <c r="G5107" s="65"/>
      <c r="H5107" s="86"/>
      <c r="I5107" s="366"/>
      <c r="J5107" s="91"/>
      <c r="K5107" s="65"/>
      <c r="L5107" s="61"/>
      <c r="M5107" s="331"/>
      <c r="N5107" s="228"/>
      <c r="O5107" s="8"/>
      <c r="P5107" s="8"/>
      <c r="Q5107" s="8"/>
      <c r="R5107" s="8"/>
    </row>
    <row r="5108" spans="1:18" s="28" customFormat="1" x14ac:dyDescent="0.3">
      <c r="A5108" s="127"/>
      <c r="B5108" s="60"/>
      <c r="C5108" s="72"/>
      <c r="D5108" s="62"/>
      <c r="E5108" s="63"/>
      <c r="F5108" s="64"/>
      <c r="G5108" s="65"/>
      <c r="H5108" s="86"/>
      <c r="I5108" s="366"/>
      <c r="J5108" s="91"/>
      <c r="K5108" s="65"/>
      <c r="L5108" s="61"/>
      <c r="M5108" s="331"/>
      <c r="N5108" s="228"/>
      <c r="O5108" s="8"/>
      <c r="P5108" s="8"/>
      <c r="Q5108" s="8"/>
      <c r="R5108" s="8"/>
    </row>
    <row r="5109" spans="1:18" s="28" customFormat="1" x14ac:dyDescent="0.3">
      <c r="A5109" s="127"/>
      <c r="B5109" s="60"/>
      <c r="C5109" s="72"/>
      <c r="D5109" s="62"/>
      <c r="E5109" s="63"/>
      <c r="F5109" s="64"/>
      <c r="G5109" s="65"/>
      <c r="H5109" s="86"/>
      <c r="I5109" s="366"/>
      <c r="J5109" s="91"/>
      <c r="K5109" s="65"/>
      <c r="L5109" s="61"/>
      <c r="M5109" s="331"/>
      <c r="N5109" s="228"/>
      <c r="O5109" s="8"/>
      <c r="P5109" s="8"/>
      <c r="Q5109" s="8"/>
      <c r="R5109" s="8"/>
    </row>
    <row r="5110" spans="1:18" s="28" customFormat="1" x14ac:dyDescent="0.3">
      <c r="A5110" s="127"/>
      <c r="B5110" s="60"/>
      <c r="C5110" s="72"/>
      <c r="D5110" s="62"/>
      <c r="E5110" s="63"/>
      <c r="F5110" s="64"/>
      <c r="G5110" s="65"/>
      <c r="H5110" s="86"/>
      <c r="I5110" s="366"/>
      <c r="J5110" s="91"/>
      <c r="K5110" s="65"/>
      <c r="L5110" s="61"/>
      <c r="M5110" s="331"/>
      <c r="N5110" s="228"/>
      <c r="O5110" s="8"/>
      <c r="P5110" s="8"/>
      <c r="Q5110" s="8"/>
      <c r="R5110" s="8"/>
    </row>
    <row r="5111" spans="1:18" s="28" customFormat="1" x14ac:dyDescent="0.3">
      <c r="A5111" s="127"/>
      <c r="B5111" s="60"/>
      <c r="C5111" s="72"/>
      <c r="D5111" s="62"/>
      <c r="E5111" s="63"/>
      <c r="F5111" s="64"/>
      <c r="G5111" s="65"/>
      <c r="H5111" s="86"/>
      <c r="I5111" s="366"/>
      <c r="J5111" s="91"/>
      <c r="K5111" s="65"/>
      <c r="L5111" s="61"/>
      <c r="M5111" s="331"/>
      <c r="N5111" s="228"/>
      <c r="O5111" s="8"/>
      <c r="P5111" s="8"/>
      <c r="Q5111" s="8"/>
      <c r="R5111" s="8"/>
    </row>
    <row r="5112" spans="1:18" s="28" customFormat="1" x14ac:dyDescent="0.3">
      <c r="A5112" s="127"/>
      <c r="B5112" s="60"/>
      <c r="C5112" s="72"/>
      <c r="D5112" s="62"/>
      <c r="E5112" s="63"/>
      <c r="F5112" s="64"/>
      <c r="G5112" s="65"/>
      <c r="H5112" s="86"/>
      <c r="I5112" s="366"/>
      <c r="J5112" s="91"/>
      <c r="K5112" s="65"/>
      <c r="L5112" s="61"/>
      <c r="M5112" s="331"/>
      <c r="N5112" s="228"/>
      <c r="O5112" s="8"/>
      <c r="P5112" s="8"/>
      <c r="Q5112" s="8"/>
      <c r="R5112" s="8"/>
    </row>
    <row r="5113" spans="1:18" s="28" customFormat="1" x14ac:dyDescent="0.3">
      <c r="A5113" s="127"/>
      <c r="B5113" s="60"/>
      <c r="C5113" s="72"/>
      <c r="D5113" s="62"/>
      <c r="E5113" s="63"/>
      <c r="F5113" s="64"/>
      <c r="G5113" s="65"/>
      <c r="H5113" s="86"/>
      <c r="I5113" s="366"/>
      <c r="J5113" s="91"/>
      <c r="K5113" s="65"/>
      <c r="L5113" s="61"/>
      <c r="M5113" s="331"/>
      <c r="N5113" s="228"/>
      <c r="O5113" s="8"/>
      <c r="P5113" s="8"/>
      <c r="Q5113" s="8"/>
      <c r="R5113" s="8"/>
    </row>
    <row r="5114" spans="1:18" s="28" customFormat="1" x14ac:dyDescent="0.3">
      <c r="A5114" s="127"/>
      <c r="B5114" s="60"/>
      <c r="C5114" s="72"/>
      <c r="D5114" s="62"/>
      <c r="E5114" s="63"/>
      <c r="F5114" s="64"/>
      <c r="G5114" s="65"/>
      <c r="H5114" s="86"/>
      <c r="I5114" s="366"/>
      <c r="J5114" s="91"/>
      <c r="K5114" s="65"/>
      <c r="L5114" s="61"/>
      <c r="M5114" s="331"/>
      <c r="N5114" s="228"/>
      <c r="O5114" s="8"/>
      <c r="P5114" s="8"/>
      <c r="Q5114" s="8"/>
      <c r="R5114" s="8"/>
    </row>
    <row r="5115" spans="1:18" s="28" customFormat="1" x14ac:dyDescent="0.3">
      <c r="A5115" s="128"/>
      <c r="B5115" s="68"/>
      <c r="C5115" s="66"/>
      <c r="D5115" s="136"/>
      <c r="E5115" s="84"/>
      <c r="F5115" s="70"/>
      <c r="G5115" s="69"/>
      <c r="H5115" s="84"/>
      <c r="I5115" s="367"/>
      <c r="J5115" s="92"/>
      <c r="K5115" s="69"/>
      <c r="L5115" s="92"/>
      <c r="M5115" s="331"/>
      <c r="N5115" s="228"/>
      <c r="O5115" s="8"/>
      <c r="P5115" s="8"/>
      <c r="Q5115" s="8"/>
      <c r="R5115" s="8"/>
    </row>
    <row r="5116" spans="1:18" s="28" customFormat="1" x14ac:dyDescent="0.3">
      <c r="A5116" s="127"/>
      <c r="B5116" s="60"/>
      <c r="C5116" s="72"/>
      <c r="D5116" s="62"/>
      <c r="E5116" s="63"/>
      <c r="F5116" s="64"/>
      <c r="G5116" s="65"/>
      <c r="H5116" s="86"/>
      <c r="I5116" s="366"/>
      <c r="J5116" s="91"/>
      <c r="K5116" s="65"/>
      <c r="L5116" s="61"/>
      <c r="M5116" s="331"/>
      <c r="N5116" s="228"/>
      <c r="O5116" s="8"/>
      <c r="P5116" s="8"/>
      <c r="Q5116" s="8"/>
      <c r="R5116" s="8"/>
    </row>
    <row r="5117" spans="1:18" s="28" customFormat="1" x14ac:dyDescent="0.3">
      <c r="A5117" s="127"/>
      <c r="B5117" s="60"/>
      <c r="C5117" s="72"/>
      <c r="D5117" s="62"/>
      <c r="E5117" s="63"/>
      <c r="F5117" s="64"/>
      <c r="G5117" s="65"/>
      <c r="H5117" s="86"/>
      <c r="I5117" s="366"/>
      <c r="J5117" s="91"/>
      <c r="K5117" s="65"/>
      <c r="L5117" s="61"/>
      <c r="M5117" s="331"/>
      <c r="N5117" s="228"/>
      <c r="O5117" s="8"/>
      <c r="P5117" s="8"/>
      <c r="Q5117" s="8"/>
      <c r="R5117" s="8"/>
    </row>
    <row r="5118" spans="1:18" s="28" customFormat="1" x14ac:dyDescent="0.3">
      <c r="A5118" s="127"/>
      <c r="B5118" s="60"/>
      <c r="C5118" s="72"/>
      <c r="D5118" s="62"/>
      <c r="E5118" s="63"/>
      <c r="F5118" s="64"/>
      <c r="G5118" s="65"/>
      <c r="H5118" s="86"/>
      <c r="I5118" s="366"/>
      <c r="J5118" s="91"/>
      <c r="K5118" s="65"/>
      <c r="L5118" s="61"/>
      <c r="M5118" s="331"/>
      <c r="N5118" s="228"/>
      <c r="O5118" s="8"/>
      <c r="P5118" s="8"/>
      <c r="Q5118" s="8"/>
      <c r="R5118" s="8"/>
    </row>
    <row r="5119" spans="1:18" s="28" customFormat="1" x14ac:dyDescent="0.3">
      <c r="A5119" s="127"/>
      <c r="B5119" s="60"/>
      <c r="C5119" s="72"/>
      <c r="D5119" s="62"/>
      <c r="E5119" s="63"/>
      <c r="F5119" s="64"/>
      <c r="G5119" s="65"/>
      <c r="H5119" s="86"/>
      <c r="I5119" s="366"/>
      <c r="J5119" s="91"/>
      <c r="K5119" s="65"/>
      <c r="L5119" s="61"/>
      <c r="M5119" s="331"/>
      <c r="N5119" s="228"/>
      <c r="O5119" s="8"/>
      <c r="P5119" s="8"/>
      <c r="Q5119" s="8"/>
      <c r="R5119" s="8"/>
    </row>
    <row r="5120" spans="1:18" s="28" customFormat="1" x14ac:dyDescent="0.3">
      <c r="A5120" s="128"/>
      <c r="B5120" s="68"/>
      <c r="C5120" s="66"/>
      <c r="D5120" s="136"/>
      <c r="E5120" s="84"/>
      <c r="F5120" s="70"/>
      <c r="G5120" s="69"/>
      <c r="H5120" s="84"/>
      <c r="I5120" s="367"/>
      <c r="J5120" s="92"/>
      <c r="K5120" s="69"/>
      <c r="L5120" s="92"/>
      <c r="M5120" s="331"/>
      <c r="N5120" s="228"/>
      <c r="O5120" s="8"/>
      <c r="P5120" s="8"/>
      <c r="Q5120" s="8"/>
      <c r="R5120" s="8"/>
    </row>
    <row r="5121" spans="1:18" s="28" customFormat="1" x14ac:dyDescent="0.3">
      <c r="A5121" s="127"/>
      <c r="B5121" s="60"/>
      <c r="C5121" s="72"/>
      <c r="D5121" s="62"/>
      <c r="E5121" s="63"/>
      <c r="F5121" s="64"/>
      <c r="G5121" s="65"/>
      <c r="H5121" s="86"/>
      <c r="I5121" s="366"/>
      <c r="J5121" s="91"/>
      <c r="K5121" s="65"/>
      <c r="L5121" s="61"/>
      <c r="M5121" s="331"/>
      <c r="N5121" s="228"/>
      <c r="O5121" s="8"/>
      <c r="P5121" s="8"/>
      <c r="Q5121" s="8"/>
      <c r="R5121" s="8"/>
    </row>
    <row r="5122" spans="1:18" s="28" customFormat="1" x14ac:dyDescent="0.3">
      <c r="A5122" s="127"/>
      <c r="B5122" s="60"/>
      <c r="C5122" s="72"/>
      <c r="D5122" s="62"/>
      <c r="E5122" s="63"/>
      <c r="F5122" s="64"/>
      <c r="G5122" s="65"/>
      <c r="H5122" s="86"/>
      <c r="I5122" s="366"/>
      <c r="J5122" s="91"/>
      <c r="K5122" s="65"/>
      <c r="L5122" s="61"/>
      <c r="M5122" s="331"/>
      <c r="N5122" s="228"/>
      <c r="O5122" s="8"/>
      <c r="P5122" s="8"/>
      <c r="Q5122" s="8"/>
      <c r="R5122" s="8"/>
    </row>
    <row r="5123" spans="1:18" s="28" customFormat="1" x14ac:dyDescent="0.3">
      <c r="A5123" s="128"/>
      <c r="B5123" s="68"/>
      <c r="C5123" s="66"/>
      <c r="D5123" s="136"/>
      <c r="E5123" s="84"/>
      <c r="F5123" s="70"/>
      <c r="G5123" s="69"/>
      <c r="H5123" s="84"/>
      <c r="I5123" s="367"/>
      <c r="J5123" s="92"/>
      <c r="K5123" s="69"/>
      <c r="L5123" s="92"/>
      <c r="M5123" s="331"/>
      <c r="N5123" s="228"/>
      <c r="O5123" s="8"/>
      <c r="P5123" s="8"/>
      <c r="Q5123" s="8"/>
      <c r="R5123" s="8"/>
    </row>
    <row r="5124" spans="1:18" s="28" customFormat="1" x14ac:dyDescent="0.3">
      <c r="A5124" s="127"/>
      <c r="B5124" s="60"/>
      <c r="C5124" s="72"/>
      <c r="D5124" s="62"/>
      <c r="E5124" s="63"/>
      <c r="F5124" s="71"/>
      <c r="G5124" s="65"/>
      <c r="H5124" s="86"/>
      <c r="I5124" s="366"/>
      <c r="J5124" s="91"/>
      <c r="K5124" s="65"/>
      <c r="L5124" s="61"/>
      <c r="M5124" s="331"/>
      <c r="N5124" s="228"/>
      <c r="O5124" s="8"/>
      <c r="P5124" s="8"/>
      <c r="Q5124" s="8"/>
      <c r="R5124" s="8"/>
    </row>
    <row r="5125" spans="1:18" s="28" customFormat="1" x14ac:dyDescent="0.3">
      <c r="A5125" s="127"/>
      <c r="B5125" s="60"/>
      <c r="C5125" s="72"/>
      <c r="D5125" s="62"/>
      <c r="E5125" s="63"/>
      <c r="F5125" s="64"/>
      <c r="G5125" s="65"/>
      <c r="H5125" s="86"/>
      <c r="I5125" s="366"/>
      <c r="J5125" s="91"/>
      <c r="K5125" s="65"/>
      <c r="L5125" s="61"/>
      <c r="M5125" s="331"/>
      <c r="N5125" s="228"/>
      <c r="O5125" s="8"/>
      <c r="P5125" s="8"/>
      <c r="Q5125" s="8"/>
      <c r="R5125" s="8"/>
    </row>
    <row r="5126" spans="1:18" s="28" customFormat="1" x14ac:dyDescent="0.3">
      <c r="A5126" s="127"/>
      <c r="B5126" s="60"/>
      <c r="C5126" s="72"/>
      <c r="D5126" s="62"/>
      <c r="E5126" s="63"/>
      <c r="F5126" s="64"/>
      <c r="G5126" s="65"/>
      <c r="H5126" s="86"/>
      <c r="I5126" s="366"/>
      <c r="J5126" s="91"/>
      <c r="K5126" s="65"/>
      <c r="L5126" s="61"/>
      <c r="M5126" s="331"/>
      <c r="N5126" s="228"/>
      <c r="O5126" s="8"/>
      <c r="P5126" s="8"/>
      <c r="Q5126" s="8"/>
      <c r="R5126" s="8"/>
    </row>
    <row r="5127" spans="1:18" s="28" customFormat="1" x14ac:dyDescent="0.3">
      <c r="A5127" s="127"/>
      <c r="B5127" s="60"/>
      <c r="C5127" s="72"/>
      <c r="D5127" s="62"/>
      <c r="E5127" s="63"/>
      <c r="F5127" s="64"/>
      <c r="G5127" s="65"/>
      <c r="H5127" s="86"/>
      <c r="I5127" s="366"/>
      <c r="J5127" s="91"/>
      <c r="K5127" s="65"/>
      <c r="L5127" s="61"/>
      <c r="M5127" s="331"/>
      <c r="N5127" s="228"/>
      <c r="O5127" s="8"/>
      <c r="P5127" s="8"/>
      <c r="Q5127" s="8"/>
      <c r="R5127" s="8"/>
    </row>
    <row r="5128" spans="1:18" s="28" customFormat="1" x14ac:dyDescent="0.3">
      <c r="A5128" s="128"/>
      <c r="B5128" s="68"/>
      <c r="C5128" s="66"/>
      <c r="D5128" s="136"/>
      <c r="E5128" s="84"/>
      <c r="F5128" s="70"/>
      <c r="G5128" s="69"/>
      <c r="H5128" s="84"/>
      <c r="I5128" s="367"/>
      <c r="J5128" s="92"/>
      <c r="K5128" s="69"/>
      <c r="L5128" s="92"/>
      <c r="M5128" s="331"/>
      <c r="N5128" s="228"/>
      <c r="O5128" s="8"/>
      <c r="P5128" s="8"/>
      <c r="Q5128" s="8"/>
      <c r="R5128" s="8"/>
    </row>
    <row r="5129" spans="1:18" s="28" customFormat="1" x14ac:dyDescent="0.3">
      <c r="A5129" s="127"/>
      <c r="B5129" s="60"/>
      <c r="C5129" s="72"/>
      <c r="D5129" s="61"/>
      <c r="E5129" s="63"/>
      <c r="F5129" s="64"/>
      <c r="G5129" s="65"/>
      <c r="H5129" s="86"/>
      <c r="I5129" s="366"/>
      <c r="J5129" s="91"/>
      <c r="K5129" s="65"/>
      <c r="L5129" s="61"/>
      <c r="M5129" s="331"/>
      <c r="N5129" s="228"/>
      <c r="O5129" s="8"/>
      <c r="P5129" s="8"/>
      <c r="Q5129" s="8"/>
      <c r="R5129" s="8"/>
    </row>
    <row r="5130" spans="1:18" s="28" customFormat="1" x14ac:dyDescent="0.3">
      <c r="A5130" s="127"/>
      <c r="B5130" s="60"/>
      <c r="C5130" s="72"/>
      <c r="D5130" s="61"/>
      <c r="E5130" s="63"/>
      <c r="F5130" s="64"/>
      <c r="G5130" s="65"/>
      <c r="H5130" s="86"/>
      <c r="I5130" s="366"/>
      <c r="J5130" s="91"/>
      <c r="K5130" s="65"/>
      <c r="L5130" s="61"/>
      <c r="M5130" s="331"/>
      <c r="N5130" s="228"/>
      <c r="O5130" s="8"/>
      <c r="P5130" s="8"/>
      <c r="Q5130" s="8"/>
      <c r="R5130" s="8"/>
    </row>
    <row r="5131" spans="1:18" s="28" customFormat="1" x14ac:dyDescent="0.3">
      <c r="A5131" s="127"/>
      <c r="B5131" s="60"/>
      <c r="C5131" s="72"/>
      <c r="D5131" s="61"/>
      <c r="E5131" s="63"/>
      <c r="F5131" s="64"/>
      <c r="G5131" s="65"/>
      <c r="H5131" s="86"/>
      <c r="I5131" s="366"/>
      <c r="J5131" s="91"/>
      <c r="K5131" s="65"/>
      <c r="L5131" s="61"/>
      <c r="M5131" s="331"/>
      <c r="N5131" s="228"/>
      <c r="O5131" s="8"/>
      <c r="P5131" s="8"/>
      <c r="Q5131" s="8"/>
      <c r="R5131" s="8"/>
    </row>
    <row r="5132" spans="1:18" s="28" customFormat="1" x14ac:dyDescent="0.3">
      <c r="A5132" s="127"/>
      <c r="B5132" s="60"/>
      <c r="C5132" s="72"/>
      <c r="D5132" s="61"/>
      <c r="E5132" s="63"/>
      <c r="F5132" s="64"/>
      <c r="G5132" s="65"/>
      <c r="H5132" s="86"/>
      <c r="I5132" s="366"/>
      <c r="J5132" s="91"/>
      <c r="K5132" s="65"/>
      <c r="L5132" s="61"/>
      <c r="M5132" s="331"/>
      <c r="N5132" s="228"/>
      <c r="O5132" s="8"/>
      <c r="P5132" s="8"/>
      <c r="Q5132" s="8"/>
      <c r="R5132" s="8"/>
    </row>
    <row r="5133" spans="1:18" s="28" customFormat="1" x14ac:dyDescent="0.3">
      <c r="A5133" s="127"/>
      <c r="B5133" s="60"/>
      <c r="C5133" s="72"/>
      <c r="D5133" s="61"/>
      <c r="E5133" s="63"/>
      <c r="F5133" s="64"/>
      <c r="G5133" s="65"/>
      <c r="H5133" s="86"/>
      <c r="I5133" s="366"/>
      <c r="J5133" s="91"/>
      <c r="K5133" s="65"/>
      <c r="L5133" s="61"/>
      <c r="M5133" s="331"/>
      <c r="N5133" s="228"/>
      <c r="O5133" s="8"/>
      <c r="P5133" s="8"/>
      <c r="Q5133" s="8"/>
      <c r="R5133" s="8"/>
    </row>
    <row r="5134" spans="1:18" s="28" customFormat="1" x14ac:dyDescent="0.3">
      <c r="A5134" s="127"/>
      <c r="B5134" s="60"/>
      <c r="C5134" s="72"/>
      <c r="D5134" s="61"/>
      <c r="E5134" s="63"/>
      <c r="F5134" s="64"/>
      <c r="G5134" s="65"/>
      <c r="H5134" s="86"/>
      <c r="I5134" s="366"/>
      <c r="J5134" s="91"/>
      <c r="K5134" s="65"/>
      <c r="L5134" s="61"/>
      <c r="M5134" s="331"/>
      <c r="N5134" s="228"/>
      <c r="O5134" s="8"/>
      <c r="P5134" s="8"/>
      <c r="Q5134" s="8"/>
      <c r="R5134" s="8"/>
    </row>
    <row r="5135" spans="1:18" s="28" customFormat="1" x14ac:dyDescent="0.3">
      <c r="A5135" s="127"/>
      <c r="B5135" s="60"/>
      <c r="C5135" s="72"/>
      <c r="D5135" s="61"/>
      <c r="E5135" s="63"/>
      <c r="F5135" s="64"/>
      <c r="G5135" s="65"/>
      <c r="H5135" s="86"/>
      <c r="I5135" s="366"/>
      <c r="J5135" s="91"/>
      <c r="K5135" s="65"/>
      <c r="L5135" s="61"/>
      <c r="M5135" s="331"/>
      <c r="N5135" s="228"/>
      <c r="O5135" s="8"/>
      <c r="P5135" s="8"/>
      <c r="Q5135" s="8"/>
      <c r="R5135" s="8"/>
    </row>
    <row r="5136" spans="1:18" s="28" customFormat="1" x14ac:dyDescent="0.3">
      <c r="A5136" s="127"/>
      <c r="B5136" s="60"/>
      <c r="C5136" s="72"/>
      <c r="D5136" s="61"/>
      <c r="E5136" s="63"/>
      <c r="F5136" s="64"/>
      <c r="G5136" s="65"/>
      <c r="H5136" s="86"/>
      <c r="I5136" s="366"/>
      <c r="J5136" s="91"/>
      <c r="K5136" s="65"/>
      <c r="L5136" s="61"/>
      <c r="M5136" s="331"/>
      <c r="N5136" s="228"/>
      <c r="O5136" s="8"/>
      <c r="P5136" s="8"/>
      <c r="Q5136" s="8"/>
      <c r="R5136" s="8"/>
    </row>
    <row r="5137" spans="1:18" s="28" customFormat="1" x14ac:dyDescent="0.3">
      <c r="A5137" s="127"/>
      <c r="B5137" s="60"/>
      <c r="C5137" s="72"/>
      <c r="D5137" s="61"/>
      <c r="E5137" s="63"/>
      <c r="F5137" s="64"/>
      <c r="G5137" s="65"/>
      <c r="H5137" s="86"/>
      <c r="I5137" s="366"/>
      <c r="J5137" s="91"/>
      <c r="K5137" s="65"/>
      <c r="L5137" s="61"/>
      <c r="M5137" s="331"/>
      <c r="N5137" s="228"/>
      <c r="O5137" s="8"/>
      <c r="P5137" s="8"/>
      <c r="Q5137" s="8"/>
      <c r="R5137" s="8"/>
    </row>
    <row r="5138" spans="1:18" s="28" customFormat="1" x14ac:dyDescent="0.3">
      <c r="A5138" s="127"/>
      <c r="B5138" s="60"/>
      <c r="C5138" s="72"/>
      <c r="D5138" s="61"/>
      <c r="E5138" s="63"/>
      <c r="F5138" s="64"/>
      <c r="G5138" s="65"/>
      <c r="H5138" s="86"/>
      <c r="I5138" s="366"/>
      <c r="J5138" s="91"/>
      <c r="K5138" s="65"/>
      <c r="L5138" s="61"/>
      <c r="M5138" s="331"/>
      <c r="N5138" s="228"/>
      <c r="O5138" s="8"/>
      <c r="P5138" s="8"/>
      <c r="Q5138" s="8"/>
      <c r="R5138" s="8"/>
    </row>
    <row r="5139" spans="1:18" s="28" customFormat="1" x14ac:dyDescent="0.3">
      <c r="A5139" s="127"/>
      <c r="B5139" s="60"/>
      <c r="C5139" s="72"/>
      <c r="D5139" s="61"/>
      <c r="E5139" s="63"/>
      <c r="F5139" s="64"/>
      <c r="G5139" s="65"/>
      <c r="H5139" s="86"/>
      <c r="I5139" s="366"/>
      <c r="J5139" s="91"/>
      <c r="K5139" s="65"/>
      <c r="L5139" s="61"/>
      <c r="M5139" s="331"/>
      <c r="N5139" s="228"/>
      <c r="O5139" s="8"/>
      <c r="P5139" s="8"/>
      <c r="Q5139" s="8"/>
      <c r="R5139" s="8"/>
    </row>
    <row r="5140" spans="1:18" s="28" customFormat="1" x14ac:dyDescent="0.3">
      <c r="A5140" s="127"/>
      <c r="B5140" s="60"/>
      <c r="C5140" s="72"/>
      <c r="D5140" s="61"/>
      <c r="E5140" s="63"/>
      <c r="F5140" s="64"/>
      <c r="G5140" s="65"/>
      <c r="H5140" s="86"/>
      <c r="I5140" s="366"/>
      <c r="J5140" s="91"/>
      <c r="K5140" s="65"/>
      <c r="L5140" s="61"/>
      <c r="M5140" s="331"/>
      <c r="N5140" s="228"/>
      <c r="O5140" s="8"/>
      <c r="P5140" s="8"/>
      <c r="Q5140" s="8"/>
      <c r="R5140" s="8"/>
    </row>
    <row r="5141" spans="1:18" s="28" customFormat="1" x14ac:dyDescent="0.3">
      <c r="A5141" s="127"/>
      <c r="B5141" s="60"/>
      <c r="C5141" s="72"/>
      <c r="D5141" s="61"/>
      <c r="E5141" s="63"/>
      <c r="F5141" s="64"/>
      <c r="G5141" s="65"/>
      <c r="H5141" s="86"/>
      <c r="I5141" s="366"/>
      <c r="J5141" s="91"/>
      <c r="K5141" s="65"/>
      <c r="L5141" s="61"/>
      <c r="M5141" s="331"/>
      <c r="N5141" s="228"/>
      <c r="O5141" s="8"/>
      <c r="P5141" s="8"/>
      <c r="Q5141" s="8"/>
      <c r="R5141" s="8"/>
    </row>
    <row r="5142" spans="1:18" s="28" customFormat="1" x14ac:dyDescent="0.3">
      <c r="A5142" s="127"/>
      <c r="B5142" s="60"/>
      <c r="C5142" s="72"/>
      <c r="D5142" s="61"/>
      <c r="E5142" s="63"/>
      <c r="F5142" s="64"/>
      <c r="G5142" s="65"/>
      <c r="H5142" s="86"/>
      <c r="I5142" s="366"/>
      <c r="J5142" s="91"/>
      <c r="K5142" s="65"/>
      <c r="L5142" s="61"/>
      <c r="M5142" s="331"/>
      <c r="N5142" s="228"/>
      <c r="O5142" s="8"/>
      <c r="P5142" s="8"/>
      <c r="Q5142" s="8"/>
      <c r="R5142" s="8"/>
    </row>
    <row r="5143" spans="1:18" s="28" customFormat="1" x14ac:dyDescent="0.3">
      <c r="A5143" s="127"/>
      <c r="B5143" s="60"/>
      <c r="C5143" s="72"/>
      <c r="D5143" s="61"/>
      <c r="E5143" s="63"/>
      <c r="F5143" s="64"/>
      <c r="G5143" s="65"/>
      <c r="H5143" s="86"/>
      <c r="I5143" s="366"/>
      <c r="J5143" s="91"/>
      <c r="K5143" s="65"/>
      <c r="L5143" s="61"/>
      <c r="M5143" s="331"/>
      <c r="N5143" s="228"/>
      <c r="O5143" s="8"/>
      <c r="P5143" s="8"/>
      <c r="Q5143" s="8"/>
      <c r="R5143" s="8"/>
    </row>
    <row r="5144" spans="1:18" s="28" customFormat="1" x14ac:dyDescent="0.3">
      <c r="A5144" s="127"/>
      <c r="B5144" s="60"/>
      <c r="C5144" s="72"/>
      <c r="D5144" s="61"/>
      <c r="E5144" s="63"/>
      <c r="F5144" s="64"/>
      <c r="G5144" s="65"/>
      <c r="H5144" s="86"/>
      <c r="I5144" s="366"/>
      <c r="J5144" s="91"/>
      <c r="K5144" s="65"/>
      <c r="L5144" s="61"/>
      <c r="M5144" s="331"/>
      <c r="N5144" s="228"/>
      <c r="O5144" s="8"/>
      <c r="P5144" s="8"/>
      <c r="Q5144" s="8"/>
      <c r="R5144" s="8"/>
    </row>
    <row r="5145" spans="1:18" s="28" customFormat="1" x14ac:dyDescent="0.3">
      <c r="A5145" s="127"/>
      <c r="B5145" s="60"/>
      <c r="C5145" s="72"/>
      <c r="D5145" s="61"/>
      <c r="E5145" s="63"/>
      <c r="F5145" s="64"/>
      <c r="G5145" s="65"/>
      <c r="H5145" s="86"/>
      <c r="I5145" s="366"/>
      <c r="J5145" s="91"/>
      <c r="K5145" s="65"/>
      <c r="L5145" s="61"/>
      <c r="M5145" s="331"/>
      <c r="N5145" s="228"/>
      <c r="O5145" s="8"/>
      <c r="P5145" s="8"/>
      <c r="Q5145" s="8"/>
      <c r="R5145" s="8"/>
    </row>
    <row r="5146" spans="1:18" s="28" customFormat="1" x14ac:dyDescent="0.3">
      <c r="A5146" s="127"/>
      <c r="B5146" s="60"/>
      <c r="C5146" s="72"/>
      <c r="D5146" s="61"/>
      <c r="E5146" s="63"/>
      <c r="F5146" s="64"/>
      <c r="G5146" s="65"/>
      <c r="H5146" s="86"/>
      <c r="I5146" s="366"/>
      <c r="J5146" s="91"/>
      <c r="K5146" s="65"/>
      <c r="L5146" s="61"/>
      <c r="M5146" s="331"/>
      <c r="N5146" s="228"/>
      <c r="O5146" s="8"/>
      <c r="P5146" s="8"/>
      <c r="Q5146" s="8"/>
      <c r="R5146" s="8"/>
    </row>
    <row r="5147" spans="1:18" s="28" customFormat="1" x14ac:dyDescent="0.3">
      <c r="A5147" s="127"/>
      <c r="B5147" s="60"/>
      <c r="C5147" s="72"/>
      <c r="D5147" s="61"/>
      <c r="E5147" s="63"/>
      <c r="F5147" s="64"/>
      <c r="G5147" s="65"/>
      <c r="H5147" s="86"/>
      <c r="I5147" s="366"/>
      <c r="J5147" s="91"/>
      <c r="K5147" s="65"/>
      <c r="L5147" s="61"/>
      <c r="M5147" s="331"/>
      <c r="N5147" s="228"/>
      <c r="O5147" s="8"/>
      <c r="P5147" s="8"/>
      <c r="Q5147" s="8"/>
      <c r="R5147" s="8"/>
    </row>
    <row r="5148" spans="1:18" s="28" customFormat="1" x14ac:dyDescent="0.3">
      <c r="A5148" s="127"/>
      <c r="B5148" s="60"/>
      <c r="C5148" s="72"/>
      <c r="D5148" s="61"/>
      <c r="E5148" s="63"/>
      <c r="F5148" s="64"/>
      <c r="G5148" s="65"/>
      <c r="H5148" s="86"/>
      <c r="I5148" s="366"/>
      <c r="J5148" s="91"/>
      <c r="K5148" s="65"/>
      <c r="L5148" s="61"/>
      <c r="M5148" s="331"/>
      <c r="N5148" s="228"/>
      <c r="O5148" s="8"/>
      <c r="P5148" s="8"/>
      <c r="Q5148" s="8"/>
      <c r="R5148" s="8"/>
    </row>
    <row r="5149" spans="1:18" s="28" customFormat="1" x14ac:dyDescent="0.3">
      <c r="A5149" s="127"/>
      <c r="B5149" s="60"/>
      <c r="C5149" s="72"/>
      <c r="D5149" s="61"/>
      <c r="E5149" s="63"/>
      <c r="F5149" s="64"/>
      <c r="G5149" s="65"/>
      <c r="H5149" s="86"/>
      <c r="I5149" s="366"/>
      <c r="J5149" s="91"/>
      <c r="K5149" s="65"/>
      <c r="L5149" s="61"/>
      <c r="M5149" s="331"/>
      <c r="N5149" s="228"/>
      <c r="O5149" s="8"/>
      <c r="P5149" s="8"/>
      <c r="Q5149" s="8"/>
      <c r="R5149" s="8"/>
    </row>
    <row r="5150" spans="1:18" s="28" customFormat="1" x14ac:dyDescent="0.3">
      <c r="A5150" s="127"/>
      <c r="B5150" s="60"/>
      <c r="C5150" s="72"/>
      <c r="D5150" s="61"/>
      <c r="E5150" s="63"/>
      <c r="F5150" s="64"/>
      <c r="G5150" s="65"/>
      <c r="H5150" s="86"/>
      <c r="I5150" s="366"/>
      <c r="J5150" s="91"/>
      <c r="K5150" s="65"/>
      <c r="L5150" s="61"/>
      <c r="M5150" s="331"/>
      <c r="N5150" s="228"/>
      <c r="O5150" s="8"/>
      <c r="P5150" s="8"/>
      <c r="Q5150" s="8"/>
      <c r="R5150" s="8"/>
    </row>
    <row r="5151" spans="1:18" s="28" customFormat="1" x14ac:dyDescent="0.3">
      <c r="A5151" s="127"/>
      <c r="B5151" s="60"/>
      <c r="C5151" s="72"/>
      <c r="D5151" s="61"/>
      <c r="E5151" s="63"/>
      <c r="F5151" s="64"/>
      <c r="G5151" s="65"/>
      <c r="H5151" s="86"/>
      <c r="I5151" s="366"/>
      <c r="J5151" s="91"/>
      <c r="K5151" s="65"/>
      <c r="L5151" s="61"/>
      <c r="M5151" s="331"/>
      <c r="N5151" s="228"/>
      <c r="O5151" s="8"/>
      <c r="P5151" s="8"/>
      <c r="Q5151" s="8"/>
      <c r="R5151" s="8"/>
    </row>
    <row r="5152" spans="1:18" s="28" customFormat="1" x14ac:dyDescent="0.3">
      <c r="A5152" s="127"/>
      <c r="B5152" s="60"/>
      <c r="C5152" s="72"/>
      <c r="D5152" s="61"/>
      <c r="E5152" s="63"/>
      <c r="F5152" s="64"/>
      <c r="G5152" s="65"/>
      <c r="H5152" s="86"/>
      <c r="I5152" s="366"/>
      <c r="J5152" s="91"/>
      <c r="K5152" s="65"/>
      <c r="L5152" s="61"/>
      <c r="M5152" s="331"/>
      <c r="N5152" s="228"/>
      <c r="O5152" s="8"/>
      <c r="P5152" s="8"/>
      <c r="Q5152" s="8"/>
      <c r="R5152" s="8"/>
    </row>
    <row r="5153" spans="1:18" s="28" customFormat="1" x14ac:dyDescent="0.3">
      <c r="A5153" s="127"/>
      <c r="B5153" s="60"/>
      <c r="C5153" s="72"/>
      <c r="D5153" s="61"/>
      <c r="E5153" s="63"/>
      <c r="F5153" s="64"/>
      <c r="G5153" s="65"/>
      <c r="H5153" s="86"/>
      <c r="I5153" s="366"/>
      <c r="J5153" s="91"/>
      <c r="K5153" s="65"/>
      <c r="L5153" s="61"/>
      <c r="M5153" s="331"/>
      <c r="N5153" s="228"/>
      <c r="O5153" s="8"/>
      <c r="P5153" s="8"/>
      <c r="Q5153" s="8"/>
      <c r="R5153" s="8"/>
    </row>
    <row r="5154" spans="1:18" s="28" customFormat="1" x14ac:dyDescent="0.3">
      <c r="A5154" s="128"/>
      <c r="B5154" s="68"/>
      <c r="C5154" s="66"/>
      <c r="D5154" s="136"/>
      <c r="E5154" s="84"/>
      <c r="F5154" s="70"/>
      <c r="G5154" s="69"/>
      <c r="H5154" s="84"/>
      <c r="I5154" s="367"/>
      <c r="J5154" s="92"/>
      <c r="K5154" s="69"/>
      <c r="L5154" s="92"/>
      <c r="M5154" s="331"/>
      <c r="N5154" s="228"/>
      <c r="O5154" s="8"/>
      <c r="P5154" s="8"/>
      <c r="Q5154" s="8"/>
      <c r="R5154" s="8"/>
    </row>
    <row r="5155" spans="1:18" s="28" customFormat="1" x14ac:dyDescent="0.3">
      <c r="A5155" s="127"/>
      <c r="B5155" s="60"/>
      <c r="C5155" s="72"/>
      <c r="D5155" s="61"/>
      <c r="E5155" s="63"/>
      <c r="F5155" s="64"/>
      <c r="G5155" s="65"/>
      <c r="H5155" s="86"/>
      <c r="I5155" s="366"/>
      <c r="J5155" s="91"/>
      <c r="K5155" s="65"/>
      <c r="L5155" s="61"/>
      <c r="M5155" s="331"/>
      <c r="N5155" s="228"/>
      <c r="O5155" s="8"/>
      <c r="P5155" s="8"/>
      <c r="Q5155" s="8"/>
      <c r="R5155" s="8"/>
    </row>
    <row r="5156" spans="1:18" s="28" customFormat="1" x14ac:dyDescent="0.3">
      <c r="A5156" s="127"/>
      <c r="B5156" s="60"/>
      <c r="C5156" s="72"/>
      <c r="D5156" s="61"/>
      <c r="E5156" s="63"/>
      <c r="F5156" s="64"/>
      <c r="G5156" s="65"/>
      <c r="H5156" s="86"/>
      <c r="I5156" s="366"/>
      <c r="J5156" s="91"/>
      <c r="K5156" s="65"/>
      <c r="L5156" s="61"/>
      <c r="M5156" s="331"/>
      <c r="N5156" s="228"/>
      <c r="O5156" s="8"/>
      <c r="P5156" s="8"/>
      <c r="Q5156" s="8"/>
      <c r="R5156" s="8"/>
    </row>
    <row r="5157" spans="1:18" s="28" customFormat="1" x14ac:dyDescent="0.3">
      <c r="A5157" s="127"/>
      <c r="B5157" s="60"/>
      <c r="C5157" s="72"/>
      <c r="D5157" s="61"/>
      <c r="E5157" s="63"/>
      <c r="F5157" s="64"/>
      <c r="G5157" s="65"/>
      <c r="H5157" s="86"/>
      <c r="I5157" s="366"/>
      <c r="J5157" s="91"/>
      <c r="K5157" s="65"/>
      <c r="L5157" s="61"/>
      <c r="M5157" s="331"/>
      <c r="N5157" s="228"/>
      <c r="O5157" s="8"/>
      <c r="P5157" s="8"/>
      <c r="Q5157" s="8"/>
      <c r="R5157" s="8"/>
    </row>
    <row r="5158" spans="1:18" s="28" customFormat="1" x14ac:dyDescent="0.3">
      <c r="A5158" s="127"/>
      <c r="B5158" s="60"/>
      <c r="C5158" s="72"/>
      <c r="D5158" s="61"/>
      <c r="E5158" s="63"/>
      <c r="F5158" s="64"/>
      <c r="G5158" s="65"/>
      <c r="H5158" s="86"/>
      <c r="I5158" s="366"/>
      <c r="J5158" s="91"/>
      <c r="K5158" s="65"/>
      <c r="L5158" s="61"/>
      <c r="M5158" s="331"/>
      <c r="N5158" s="228"/>
      <c r="O5158" s="8"/>
      <c r="P5158" s="8"/>
      <c r="Q5158" s="8"/>
      <c r="R5158" s="8"/>
    </row>
    <row r="5159" spans="1:18" s="28" customFormat="1" x14ac:dyDescent="0.3">
      <c r="A5159" s="128"/>
      <c r="B5159" s="68"/>
      <c r="C5159" s="66"/>
      <c r="D5159" s="136"/>
      <c r="E5159" s="84"/>
      <c r="F5159" s="70"/>
      <c r="G5159" s="69"/>
      <c r="H5159" s="84"/>
      <c r="I5159" s="367"/>
      <c r="J5159" s="92"/>
      <c r="K5159" s="69"/>
      <c r="L5159" s="92"/>
      <c r="M5159" s="331"/>
      <c r="N5159" s="228"/>
      <c r="O5159" s="8"/>
      <c r="P5159" s="8"/>
      <c r="Q5159" s="8"/>
      <c r="R5159" s="8"/>
    </row>
    <row r="5160" spans="1:18" s="28" customFormat="1" x14ac:dyDescent="0.3">
      <c r="A5160" s="127"/>
      <c r="B5160" s="60"/>
      <c r="C5160" s="72"/>
      <c r="D5160" s="61"/>
      <c r="E5160" s="63"/>
      <c r="F5160" s="64"/>
      <c r="G5160" s="65"/>
      <c r="H5160" s="86"/>
      <c r="I5160" s="366"/>
      <c r="J5160" s="91"/>
      <c r="K5160" s="65"/>
      <c r="L5160" s="61"/>
      <c r="M5160" s="331"/>
      <c r="N5160" s="228"/>
      <c r="O5160" s="8"/>
      <c r="P5160" s="8"/>
      <c r="Q5160" s="8"/>
      <c r="R5160" s="8"/>
    </row>
    <row r="5161" spans="1:18" s="28" customFormat="1" x14ac:dyDescent="0.3">
      <c r="A5161" s="127"/>
      <c r="B5161" s="60"/>
      <c r="C5161" s="72"/>
      <c r="D5161" s="61"/>
      <c r="E5161" s="63"/>
      <c r="F5161" s="64"/>
      <c r="G5161" s="65"/>
      <c r="H5161" s="86"/>
      <c r="I5161" s="366"/>
      <c r="J5161" s="91"/>
      <c r="K5161" s="65"/>
      <c r="L5161" s="61"/>
      <c r="M5161" s="331"/>
      <c r="N5161" s="228"/>
      <c r="O5161" s="8"/>
      <c r="P5161" s="8"/>
      <c r="Q5161" s="8"/>
      <c r="R5161" s="8"/>
    </row>
    <row r="5162" spans="1:18" s="28" customFormat="1" x14ac:dyDescent="0.3">
      <c r="A5162" s="127"/>
      <c r="B5162" s="60"/>
      <c r="C5162" s="72"/>
      <c r="D5162" s="61"/>
      <c r="E5162" s="63"/>
      <c r="F5162" s="64"/>
      <c r="G5162" s="65"/>
      <c r="H5162" s="86"/>
      <c r="I5162" s="366"/>
      <c r="J5162" s="91"/>
      <c r="K5162" s="65"/>
      <c r="L5162" s="61"/>
      <c r="M5162" s="331"/>
      <c r="N5162" s="228"/>
      <c r="O5162" s="8"/>
      <c r="P5162" s="8"/>
      <c r="Q5162" s="8"/>
      <c r="R5162" s="8"/>
    </row>
    <row r="5163" spans="1:18" s="28" customFormat="1" x14ac:dyDescent="0.3">
      <c r="A5163" s="127"/>
      <c r="B5163" s="60"/>
      <c r="C5163" s="72"/>
      <c r="D5163" s="61"/>
      <c r="E5163" s="63"/>
      <c r="F5163" s="64"/>
      <c r="G5163" s="65"/>
      <c r="H5163" s="86"/>
      <c r="I5163" s="366"/>
      <c r="J5163" s="91"/>
      <c r="K5163" s="65"/>
      <c r="L5163" s="61"/>
      <c r="M5163" s="331"/>
      <c r="N5163" s="228"/>
      <c r="O5163" s="8"/>
      <c r="P5163" s="8"/>
      <c r="Q5163" s="8"/>
      <c r="R5163" s="8"/>
    </row>
    <row r="5164" spans="1:18" s="28" customFormat="1" x14ac:dyDescent="0.3">
      <c r="A5164" s="127"/>
      <c r="B5164" s="60"/>
      <c r="C5164" s="72"/>
      <c r="D5164" s="61"/>
      <c r="E5164" s="63"/>
      <c r="F5164" s="64"/>
      <c r="G5164" s="65"/>
      <c r="H5164" s="86"/>
      <c r="I5164" s="366"/>
      <c r="J5164" s="91"/>
      <c r="K5164" s="65"/>
      <c r="L5164" s="61"/>
      <c r="M5164" s="331"/>
      <c r="N5164" s="228"/>
      <c r="O5164" s="8"/>
      <c r="P5164" s="8"/>
      <c r="Q5164" s="8"/>
      <c r="R5164" s="8"/>
    </row>
    <row r="5165" spans="1:18" s="28" customFormat="1" x14ac:dyDescent="0.3">
      <c r="A5165" s="127"/>
      <c r="B5165" s="60"/>
      <c r="C5165" s="72"/>
      <c r="D5165" s="61"/>
      <c r="E5165" s="63"/>
      <c r="F5165" s="64"/>
      <c r="G5165" s="65"/>
      <c r="H5165" s="86"/>
      <c r="I5165" s="366"/>
      <c r="J5165" s="91"/>
      <c r="K5165" s="65"/>
      <c r="L5165" s="61"/>
      <c r="M5165" s="331"/>
      <c r="N5165" s="228"/>
      <c r="O5165" s="8"/>
      <c r="P5165" s="8"/>
      <c r="Q5165" s="8"/>
      <c r="R5165" s="8"/>
    </row>
    <row r="5166" spans="1:18" s="28" customFormat="1" x14ac:dyDescent="0.3">
      <c r="A5166" s="127"/>
      <c r="B5166" s="60"/>
      <c r="C5166" s="72"/>
      <c r="D5166" s="61"/>
      <c r="E5166" s="63"/>
      <c r="F5166" s="64"/>
      <c r="G5166" s="65"/>
      <c r="H5166" s="86"/>
      <c r="I5166" s="366"/>
      <c r="J5166" s="91"/>
      <c r="K5166" s="65"/>
      <c r="L5166" s="61"/>
      <c r="M5166" s="331"/>
      <c r="N5166" s="228"/>
      <c r="O5166" s="8"/>
      <c r="P5166" s="8"/>
      <c r="Q5166" s="8"/>
      <c r="R5166" s="8"/>
    </row>
    <row r="5167" spans="1:18" s="28" customFormat="1" x14ac:dyDescent="0.3">
      <c r="A5167" s="127"/>
      <c r="B5167" s="60"/>
      <c r="C5167" s="72"/>
      <c r="D5167" s="61"/>
      <c r="E5167" s="63"/>
      <c r="F5167" s="64"/>
      <c r="G5167" s="65"/>
      <c r="H5167" s="86"/>
      <c r="I5167" s="366"/>
      <c r="J5167" s="91"/>
      <c r="K5167" s="65"/>
      <c r="L5167" s="61"/>
      <c r="M5167" s="331"/>
      <c r="N5167" s="228"/>
      <c r="O5167" s="8"/>
      <c r="P5167" s="8"/>
      <c r="Q5167" s="8"/>
      <c r="R5167" s="8"/>
    </row>
    <row r="5168" spans="1:18" s="28" customFormat="1" x14ac:dyDescent="0.3">
      <c r="A5168" s="127"/>
      <c r="B5168" s="60"/>
      <c r="C5168" s="72"/>
      <c r="D5168" s="61"/>
      <c r="E5168" s="63"/>
      <c r="F5168" s="64"/>
      <c r="G5168" s="65"/>
      <c r="H5168" s="86"/>
      <c r="I5168" s="366"/>
      <c r="J5168" s="91"/>
      <c r="K5168" s="65"/>
      <c r="L5168" s="61"/>
      <c r="M5168" s="331"/>
      <c r="N5168" s="228"/>
      <c r="O5168" s="8"/>
      <c r="P5168" s="8"/>
      <c r="Q5168" s="8"/>
      <c r="R5168" s="8"/>
    </row>
    <row r="5169" spans="1:18" s="28" customFormat="1" x14ac:dyDescent="0.3">
      <c r="A5169" s="127"/>
      <c r="B5169" s="60"/>
      <c r="C5169" s="72"/>
      <c r="D5169" s="61"/>
      <c r="E5169" s="63"/>
      <c r="F5169" s="64"/>
      <c r="G5169" s="65"/>
      <c r="H5169" s="86"/>
      <c r="I5169" s="366"/>
      <c r="J5169" s="91"/>
      <c r="K5169" s="65"/>
      <c r="L5169" s="61"/>
      <c r="M5169" s="331"/>
      <c r="N5169" s="228"/>
      <c r="O5169" s="8"/>
      <c r="P5169" s="8"/>
      <c r="Q5169" s="8"/>
      <c r="R5169" s="8"/>
    </row>
    <row r="5170" spans="1:18" s="28" customFormat="1" x14ac:dyDescent="0.3">
      <c r="A5170" s="127"/>
      <c r="B5170" s="60"/>
      <c r="C5170" s="72"/>
      <c r="D5170" s="61"/>
      <c r="E5170" s="63"/>
      <c r="F5170" s="64"/>
      <c r="G5170" s="65"/>
      <c r="H5170" s="86"/>
      <c r="I5170" s="366"/>
      <c r="J5170" s="91"/>
      <c r="K5170" s="65"/>
      <c r="L5170" s="61"/>
      <c r="M5170" s="331"/>
      <c r="N5170" s="228"/>
      <c r="O5170" s="8"/>
      <c r="P5170" s="8"/>
      <c r="Q5170" s="8"/>
      <c r="R5170" s="8"/>
    </row>
    <row r="5171" spans="1:18" s="28" customFormat="1" x14ac:dyDescent="0.3">
      <c r="A5171" s="127"/>
      <c r="B5171" s="60"/>
      <c r="C5171" s="72"/>
      <c r="D5171" s="61"/>
      <c r="E5171" s="63"/>
      <c r="F5171" s="64"/>
      <c r="G5171" s="65"/>
      <c r="H5171" s="86"/>
      <c r="I5171" s="366"/>
      <c r="J5171" s="91"/>
      <c r="K5171" s="65"/>
      <c r="L5171" s="61"/>
      <c r="M5171" s="331"/>
      <c r="N5171" s="228"/>
      <c r="O5171" s="8"/>
      <c r="P5171" s="8"/>
      <c r="Q5171" s="8"/>
      <c r="R5171" s="8"/>
    </row>
    <row r="5172" spans="1:18" s="28" customFormat="1" x14ac:dyDescent="0.3">
      <c r="A5172" s="127"/>
      <c r="B5172" s="60"/>
      <c r="C5172" s="72"/>
      <c r="D5172" s="61"/>
      <c r="E5172" s="63"/>
      <c r="F5172" s="64"/>
      <c r="G5172" s="65"/>
      <c r="H5172" s="86"/>
      <c r="I5172" s="366"/>
      <c r="J5172" s="91"/>
      <c r="K5172" s="65"/>
      <c r="L5172" s="61"/>
      <c r="M5172" s="331"/>
      <c r="N5172" s="228"/>
      <c r="O5172" s="8"/>
      <c r="P5172" s="8"/>
      <c r="Q5172" s="8"/>
      <c r="R5172" s="8"/>
    </row>
    <row r="5173" spans="1:18" s="28" customFormat="1" x14ac:dyDescent="0.3">
      <c r="A5173" s="127"/>
      <c r="B5173" s="60"/>
      <c r="C5173" s="72"/>
      <c r="D5173" s="61"/>
      <c r="E5173" s="63"/>
      <c r="F5173" s="64"/>
      <c r="G5173" s="65"/>
      <c r="H5173" s="86"/>
      <c r="I5173" s="366"/>
      <c r="J5173" s="91"/>
      <c r="K5173" s="65"/>
      <c r="L5173" s="61"/>
      <c r="M5173" s="331"/>
      <c r="N5173" s="228"/>
      <c r="O5173" s="8"/>
      <c r="P5173" s="8"/>
      <c r="Q5173" s="8"/>
      <c r="R5173" s="8"/>
    </row>
    <row r="5174" spans="1:18" s="28" customFormat="1" x14ac:dyDescent="0.3">
      <c r="A5174" s="127"/>
      <c r="B5174" s="60"/>
      <c r="C5174" s="72"/>
      <c r="D5174" s="61"/>
      <c r="E5174" s="63"/>
      <c r="F5174" s="64"/>
      <c r="G5174" s="65"/>
      <c r="H5174" s="86"/>
      <c r="I5174" s="366"/>
      <c r="J5174" s="91"/>
      <c r="K5174" s="65"/>
      <c r="L5174" s="61"/>
      <c r="M5174" s="331"/>
      <c r="N5174" s="228"/>
      <c r="O5174" s="8"/>
      <c r="P5174" s="8"/>
      <c r="Q5174" s="8"/>
      <c r="R5174" s="8"/>
    </row>
    <row r="5175" spans="1:18" s="28" customFormat="1" x14ac:dyDescent="0.3">
      <c r="A5175" s="127"/>
      <c r="B5175" s="60"/>
      <c r="C5175" s="72"/>
      <c r="D5175" s="61"/>
      <c r="E5175" s="63"/>
      <c r="F5175" s="64"/>
      <c r="G5175" s="65"/>
      <c r="H5175" s="86"/>
      <c r="I5175" s="366"/>
      <c r="J5175" s="91"/>
      <c r="K5175" s="65"/>
      <c r="L5175" s="61"/>
      <c r="M5175" s="331"/>
      <c r="N5175" s="228"/>
      <c r="O5175" s="8"/>
      <c r="P5175" s="8"/>
      <c r="Q5175" s="8"/>
      <c r="R5175" s="8"/>
    </row>
    <row r="5176" spans="1:18" s="28" customFormat="1" x14ac:dyDescent="0.3">
      <c r="A5176" s="128"/>
      <c r="B5176" s="68"/>
      <c r="C5176" s="66"/>
      <c r="D5176" s="136"/>
      <c r="E5176" s="84"/>
      <c r="F5176" s="70"/>
      <c r="G5176" s="69"/>
      <c r="H5176" s="84"/>
      <c r="I5176" s="367"/>
      <c r="J5176" s="92"/>
      <c r="K5176" s="69"/>
      <c r="L5176" s="92"/>
      <c r="M5176" s="331"/>
      <c r="N5176" s="228"/>
      <c r="O5176" s="8"/>
      <c r="P5176" s="8"/>
      <c r="Q5176" s="8"/>
      <c r="R5176" s="8"/>
    </row>
    <row r="5177" spans="1:18" s="28" customFormat="1" x14ac:dyDescent="0.3">
      <c r="A5177" s="127"/>
      <c r="B5177" s="60"/>
      <c r="C5177" s="72"/>
      <c r="D5177" s="61"/>
      <c r="E5177" s="63"/>
      <c r="F5177" s="64"/>
      <c r="G5177" s="65"/>
      <c r="H5177" s="86"/>
      <c r="I5177" s="366"/>
      <c r="J5177" s="91"/>
      <c r="K5177" s="65"/>
      <c r="L5177" s="61"/>
      <c r="M5177" s="331"/>
      <c r="N5177" s="228"/>
      <c r="O5177" s="8"/>
      <c r="P5177" s="8"/>
      <c r="Q5177" s="8"/>
      <c r="R5177" s="8"/>
    </row>
    <row r="5178" spans="1:18" s="28" customFormat="1" x14ac:dyDescent="0.3">
      <c r="A5178" s="127"/>
      <c r="B5178" s="60"/>
      <c r="C5178" s="72"/>
      <c r="D5178" s="61"/>
      <c r="E5178" s="63"/>
      <c r="F5178" s="64"/>
      <c r="G5178" s="65"/>
      <c r="H5178" s="86"/>
      <c r="I5178" s="366"/>
      <c r="J5178" s="91"/>
      <c r="K5178" s="65"/>
      <c r="L5178" s="61"/>
      <c r="M5178" s="331"/>
      <c r="N5178" s="228"/>
      <c r="O5178" s="8"/>
      <c r="P5178" s="8"/>
      <c r="Q5178" s="8"/>
      <c r="R5178" s="8"/>
    </row>
    <row r="5179" spans="1:18" s="28" customFormat="1" x14ac:dyDescent="0.3">
      <c r="A5179" s="127"/>
      <c r="B5179" s="60"/>
      <c r="C5179" s="72"/>
      <c r="D5179" s="61"/>
      <c r="E5179" s="63"/>
      <c r="F5179" s="64"/>
      <c r="G5179" s="65"/>
      <c r="H5179" s="86"/>
      <c r="I5179" s="366"/>
      <c r="J5179" s="91"/>
      <c r="K5179" s="65"/>
      <c r="L5179" s="61"/>
      <c r="M5179" s="331"/>
      <c r="N5179" s="228"/>
      <c r="O5179" s="8"/>
      <c r="P5179" s="8"/>
      <c r="Q5179" s="8"/>
      <c r="R5179" s="8"/>
    </row>
    <row r="5180" spans="1:18" s="28" customFormat="1" x14ac:dyDescent="0.3">
      <c r="A5180" s="127"/>
      <c r="B5180" s="60"/>
      <c r="C5180" s="72"/>
      <c r="D5180" s="61"/>
      <c r="E5180" s="63"/>
      <c r="F5180" s="64"/>
      <c r="G5180" s="65"/>
      <c r="H5180" s="86"/>
      <c r="I5180" s="366"/>
      <c r="J5180" s="91"/>
      <c r="K5180" s="65"/>
      <c r="L5180" s="61"/>
      <c r="M5180" s="331"/>
      <c r="N5180" s="228"/>
      <c r="O5180" s="8"/>
      <c r="P5180" s="8"/>
      <c r="Q5180" s="8"/>
      <c r="R5180" s="8"/>
    </row>
    <row r="5181" spans="1:18" s="28" customFormat="1" x14ac:dyDescent="0.3">
      <c r="A5181" s="127"/>
      <c r="B5181" s="60"/>
      <c r="C5181" s="72"/>
      <c r="D5181" s="61"/>
      <c r="E5181" s="63"/>
      <c r="F5181" s="64"/>
      <c r="G5181" s="65"/>
      <c r="H5181" s="86"/>
      <c r="I5181" s="366"/>
      <c r="J5181" s="91"/>
      <c r="K5181" s="65"/>
      <c r="L5181" s="61"/>
      <c r="M5181" s="331"/>
      <c r="N5181" s="228"/>
      <c r="O5181" s="8"/>
      <c r="P5181" s="8"/>
      <c r="Q5181" s="8"/>
      <c r="R5181" s="8"/>
    </row>
    <row r="5182" spans="1:18" s="28" customFormat="1" x14ac:dyDescent="0.3">
      <c r="A5182" s="127"/>
      <c r="B5182" s="60"/>
      <c r="C5182" s="72"/>
      <c r="D5182" s="61"/>
      <c r="E5182" s="63"/>
      <c r="F5182" s="64"/>
      <c r="G5182" s="65"/>
      <c r="H5182" s="86"/>
      <c r="I5182" s="366"/>
      <c r="J5182" s="91"/>
      <c r="K5182" s="65"/>
      <c r="L5182" s="61"/>
      <c r="M5182" s="331"/>
      <c r="N5182" s="228"/>
      <c r="O5182" s="8"/>
      <c r="P5182" s="8"/>
      <c r="Q5182" s="8"/>
      <c r="R5182" s="8"/>
    </row>
    <row r="5183" spans="1:18" s="28" customFormat="1" x14ac:dyDescent="0.3">
      <c r="A5183" s="127"/>
      <c r="B5183" s="60"/>
      <c r="C5183" s="72"/>
      <c r="D5183" s="61"/>
      <c r="E5183" s="63"/>
      <c r="F5183" s="64"/>
      <c r="G5183" s="65"/>
      <c r="H5183" s="86"/>
      <c r="I5183" s="366"/>
      <c r="J5183" s="91"/>
      <c r="K5183" s="65"/>
      <c r="L5183" s="61"/>
      <c r="M5183" s="331"/>
      <c r="N5183" s="228"/>
      <c r="O5183" s="8"/>
      <c r="P5183" s="8"/>
      <c r="Q5183" s="8"/>
      <c r="R5183" s="8"/>
    </row>
    <row r="5184" spans="1:18" s="28" customFormat="1" x14ac:dyDescent="0.3">
      <c r="A5184" s="128"/>
      <c r="B5184" s="68"/>
      <c r="C5184" s="66"/>
      <c r="D5184" s="136"/>
      <c r="E5184" s="84"/>
      <c r="F5184" s="70"/>
      <c r="G5184" s="69"/>
      <c r="H5184" s="84"/>
      <c r="I5184" s="367"/>
      <c r="J5184" s="92"/>
      <c r="K5184" s="69"/>
      <c r="L5184" s="92"/>
      <c r="M5184" s="331"/>
      <c r="N5184" s="228"/>
      <c r="O5184" s="8"/>
      <c r="P5184" s="8"/>
      <c r="Q5184" s="8"/>
      <c r="R5184" s="8"/>
    </row>
    <row r="5185" spans="1:18" s="28" customFormat="1" x14ac:dyDescent="0.3">
      <c r="A5185" s="127"/>
      <c r="B5185" s="60"/>
      <c r="C5185" s="72"/>
      <c r="D5185" s="61"/>
      <c r="E5185" s="63"/>
      <c r="F5185" s="64"/>
      <c r="G5185" s="65"/>
      <c r="H5185" s="86"/>
      <c r="I5185" s="366"/>
      <c r="J5185" s="91"/>
      <c r="K5185" s="65"/>
      <c r="L5185" s="61"/>
      <c r="M5185" s="331"/>
      <c r="N5185" s="228"/>
      <c r="O5185" s="8"/>
      <c r="P5185" s="8"/>
      <c r="Q5185" s="8"/>
      <c r="R5185" s="8"/>
    </row>
    <row r="5186" spans="1:18" s="28" customFormat="1" x14ac:dyDescent="0.3">
      <c r="A5186" s="127"/>
      <c r="B5186" s="60"/>
      <c r="C5186" s="72"/>
      <c r="D5186" s="61"/>
      <c r="E5186" s="63"/>
      <c r="F5186" s="64"/>
      <c r="G5186" s="65"/>
      <c r="H5186" s="86"/>
      <c r="I5186" s="366"/>
      <c r="J5186" s="91"/>
      <c r="K5186" s="65"/>
      <c r="L5186" s="61"/>
      <c r="M5186" s="331"/>
      <c r="N5186" s="228"/>
      <c r="O5186" s="8"/>
      <c r="P5186" s="8"/>
      <c r="Q5186" s="8"/>
      <c r="R5186" s="8"/>
    </row>
    <row r="5187" spans="1:18" s="28" customFormat="1" x14ac:dyDescent="0.3">
      <c r="A5187" s="127"/>
      <c r="B5187" s="60"/>
      <c r="C5187" s="72"/>
      <c r="D5187" s="61"/>
      <c r="E5187" s="63"/>
      <c r="F5187" s="64"/>
      <c r="G5187" s="65"/>
      <c r="H5187" s="86"/>
      <c r="I5187" s="366"/>
      <c r="J5187" s="91"/>
      <c r="K5187" s="65"/>
      <c r="L5187" s="61"/>
      <c r="M5187" s="331"/>
      <c r="N5187" s="228"/>
      <c r="O5187" s="8"/>
      <c r="P5187" s="8"/>
      <c r="Q5187" s="8"/>
      <c r="R5187" s="8"/>
    </row>
    <row r="5188" spans="1:18" s="28" customFormat="1" x14ac:dyDescent="0.3">
      <c r="A5188" s="128"/>
      <c r="B5188" s="68"/>
      <c r="C5188" s="66"/>
      <c r="D5188" s="136"/>
      <c r="E5188" s="84"/>
      <c r="F5188" s="70"/>
      <c r="G5188" s="69"/>
      <c r="H5188" s="84"/>
      <c r="I5188" s="367"/>
      <c r="J5188" s="92"/>
      <c r="K5188" s="69"/>
      <c r="L5188" s="92"/>
      <c r="M5188" s="331"/>
      <c r="N5188" s="228"/>
      <c r="O5188" s="8"/>
      <c r="P5188" s="8"/>
      <c r="Q5188" s="8"/>
      <c r="R5188" s="8"/>
    </row>
    <row r="5189" spans="1:18" s="28" customFormat="1" x14ac:dyDescent="0.3">
      <c r="A5189" s="128"/>
      <c r="B5189" s="73"/>
      <c r="C5189" s="67"/>
      <c r="D5189" s="136"/>
      <c r="E5189" s="84"/>
      <c r="F5189" s="70"/>
      <c r="G5189" s="69"/>
      <c r="H5189" s="84"/>
      <c r="I5189" s="367"/>
      <c r="J5189" s="92"/>
      <c r="K5189" s="69"/>
      <c r="L5189" s="92"/>
      <c r="M5189" s="331"/>
      <c r="N5189" s="228"/>
      <c r="O5189" s="8"/>
      <c r="P5189" s="8"/>
      <c r="Q5189" s="8"/>
      <c r="R5189" s="8"/>
    </row>
    <row r="5190" spans="1:18" s="28" customFormat="1" x14ac:dyDescent="0.3">
      <c r="A5190" s="127"/>
      <c r="B5190" s="60"/>
      <c r="C5190" s="72"/>
      <c r="D5190" s="59"/>
      <c r="E5190" s="63"/>
      <c r="F5190" s="64"/>
      <c r="G5190" s="65"/>
      <c r="H5190" s="86"/>
      <c r="I5190" s="366"/>
      <c r="J5190" s="91"/>
      <c r="K5190" s="65"/>
      <c r="L5190" s="61"/>
      <c r="M5190" s="331"/>
      <c r="N5190" s="228"/>
      <c r="O5190" s="8"/>
      <c r="P5190" s="8"/>
      <c r="Q5190" s="8"/>
      <c r="R5190" s="8"/>
    </row>
    <row r="5191" spans="1:18" s="28" customFormat="1" x14ac:dyDescent="0.3">
      <c r="A5191" s="127"/>
      <c r="B5191" s="60"/>
      <c r="C5191" s="72"/>
      <c r="D5191" s="61"/>
      <c r="E5191" s="63"/>
      <c r="F5191" s="64"/>
      <c r="G5191" s="65"/>
      <c r="H5191" s="86"/>
      <c r="I5191" s="366"/>
      <c r="J5191" s="91"/>
      <c r="K5191" s="65"/>
      <c r="L5191" s="61"/>
      <c r="M5191" s="331"/>
      <c r="N5191" s="228"/>
      <c r="O5191" s="8"/>
      <c r="P5191" s="8"/>
      <c r="Q5191" s="8"/>
      <c r="R5191" s="8"/>
    </row>
    <row r="5192" spans="1:18" s="28" customFormat="1" x14ac:dyDescent="0.3">
      <c r="A5192" s="127"/>
      <c r="B5192" s="60"/>
      <c r="C5192" s="72"/>
      <c r="D5192" s="61"/>
      <c r="E5192" s="63"/>
      <c r="F5192" s="64"/>
      <c r="G5192" s="65"/>
      <c r="H5192" s="86"/>
      <c r="I5192" s="366"/>
      <c r="J5192" s="91"/>
      <c r="K5192" s="65"/>
      <c r="L5192" s="61"/>
      <c r="M5192" s="331"/>
      <c r="N5192" s="228"/>
      <c r="O5192" s="8"/>
      <c r="P5192" s="8"/>
      <c r="Q5192" s="8"/>
      <c r="R5192" s="8"/>
    </row>
    <row r="5193" spans="1:18" s="28" customFormat="1" x14ac:dyDescent="0.3">
      <c r="A5193" s="128"/>
      <c r="B5193" s="68"/>
      <c r="C5193" s="66"/>
      <c r="D5193" s="136"/>
      <c r="E5193" s="84"/>
      <c r="F5193" s="70"/>
      <c r="G5193" s="69"/>
      <c r="H5193" s="84"/>
      <c r="I5193" s="367"/>
      <c r="J5193" s="92"/>
      <c r="K5193" s="69"/>
      <c r="L5193" s="92"/>
      <c r="M5193" s="331"/>
      <c r="N5193" s="228"/>
      <c r="O5193" s="8"/>
      <c r="P5193" s="8"/>
      <c r="Q5193" s="8"/>
      <c r="R5193" s="8"/>
    </row>
    <row r="5194" spans="1:18" s="28" customFormat="1" x14ac:dyDescent="0.3">
      <c r="A5194" s="127"/>
      <c r="B5194" s="60"/>
      <c r="C5194" s="72"/>
      <c r="D5194" s="59"/>
      <c r="E5194" s="63"/>
      <c r="F5194" s="64"/>
      <c r="G5194" s="65"/>
      <c r="H5194" s="86"/>
      <c r="I5194" s="366"/>
      <c r="J5194" s="91"/>
      <c r="K5194" s="65"/>
      <c r="L5194" s="61"/>
      <c r="M5194" s="331"/>
      <c r="N5194" s="228"/>
      <c r="O5194" s="8"/>
      <c r="P5194" s="8"/>
      <c r="Q5194" s="8"/>
      <c r="R5194" s="8"/>
    </row>
    <row r="5195" spans="1:18" s="28" customFormat="1" x14ac:dyDescent="0.3">
      <c r="A5195" s="127"/>
      <c r="B5195" s="60"/>
      <c r="C5195" s="72"/>
      <c r="D5195" s="59"/>
      <c r="E5195" s="63"/>
      <c r="F5195" s="64"/>
      <c r="G5195" s="65"/>
      <c r="H5195" s="86"/>
      <c r="I5195" s="366"/>
      <c r="J5195" s="91"/>
      <c r="K5195" s="65"/>
      <c r="L5195" s="61"/>
      <c r="M5195" s="331"/>
      <c r="N5195" s="228"/>
      <c r="O5195" s="8"/>
      <c r="P5195" s="8"/>
      <c r="Q5195" s="8"/>
      <c r="R5195" s="8"/>
    </row>
    <row r="5196" spans="1:18" s="28" customFormat="1" x14ac:dyDescent="0.3">
      <c r="A5196" s="127"/>
      <c r="B5196" s="60"/>
      <c r="C5196" s="72"/>
      <c r="D5196" s="59"/>
      <c r="E5196" s="63"/>
      <c r="F5196" s="64"/>
      <c r="G5196" s="65"/>
      <c r="H5196" s="86"/>
      <c r="I5196" s="366"/>
      <c r="J5196" s="91"/>
      <c r="K5196" s="65"/>
      <c r="L5196" s="61"/>
      <c r="M5196" s="331"/>
      <c r="N5196" s="228"/>
      <c r="O5196" s="8"/>
      <c r="P5196" s="8"/>
      <c r="Q5196" s="8"/>
      <c r="R5196" s="8"/>
    </row>
    <row r="5197" spans="1:18" s="28" customFormat="1" x14ac:dyDescent="0.3">
      <c r="A5197" s="128"/>
      <c r="B5197" s="68"/>
      <c r="C5197" s="66"/>
      <c r="D5197" s="136"/>
      <c r="E5197" s="84"/>
      <c r="F5197" s="70"/>
      <c r="G5197" s="69"/>
      <c r="H5197" s="84"/>
      <c r="I5197" s="367"/>
      <c r="J5197" s="92"/>
      <c r="K5197" s="69"/>
      <c r="L5197" s="92"/>
      <c r="M5197" s="331"/>
      <c r="N5197" s="228"/>
      <c r="O5197" s="8"/>
      <c r="P5197" s="8"/>
      <c r="Q5197" s="8"/>
      <c r="R5197" s="8"/>
    </row>
    <row r="5198" spans="1:18" s="28" customFormat="1" x14ac:dyDescent="0.3">
      <c r="A5198" s="128"/>
      <c r="B5198" s="68"/>
      <c r="C5198" s="66"/>
      <c r="D5198" s="136"/>
      <c r="E5198" s="84"/>
      <c r="F5198" s="70"/>
      <c r="G5198" s="69"/>
      <c r="H5198" s="84"/>
      <c r="I5198" s="367"/>
      <c r="J5198" s="92"/>
      <c r="K5198" s="69"/>
      <c r="L5198" s="92"/>
      <c r="M5198" s="331"/>
      <c r="N5198" s="228"/>
      <c r="O5198" s="8"/>
      <c r="P5198" s="8"/>
      <c r="Q5198" s="8"/>
      <c r="R5198" s="8"/>
    </row>
    <row r="5199" spans="1:18" s="28" customFormat="1" x14ac:dyDescent="0.3">
      <c r="A5199" s="127"/>
      <c r="B5199" s="60"/>
      <c r="C5199" s="72"/>
      <c r="D5199" s="61"/>
      <c r="E5199" s="63"/>
      <c r="F5199" s="64"/>
      <c r="G5199" s="65"/>
      <c r="H5199" s="86"/>
      <c r="I5199" s="366"/>
      <c r="J5199" s="91"/>
      <c r="K5199" s="65"/>
      <c r="L5199" s="61"/>
      <c r="M5199" s="331"/>
      <c r="N5199" s="228"/>
      <c r="O5199" s="8"/>
      <c r="P5199" s="8"/>
      <c r="Q5199" s="8"/>
      <c r="R5199" s="8"/>
    </row>
    <row r="5200" spans="1:18" s="28" customFormat="1" x14ac:dyDescent="0.3">
      <c r="A5200" s="127"/>
      <c r="B5200" s="60"/>
      <c r="C5200" s="72"/>
      <c r="D5200" s="61"/>
      <c r="E5200" s="63"/>
      <c r="F5200" s="64"/>
      <c r="G5200" s="65"/>
      <c r="H5200" s="86"/>
      <c r="I5200" s="366"/>
      <c r="J5200" s="91"/>
      <c r="K5200" s="65"/>
      <c r="L5200" s="61"/>
      <c r="M5200" s="331"/>
      <c r="N5200" s="228"/>
      <c r="O5200" s="8"/>
      <c r="P5200" s="8"/>
      <c r="Q5200" s="8"/>
      <c r="R5200" s="8"/>
    </row>
    <row r="5201" spans="1:18" s="28" customFormat="1" x14ac:dyDescent="0.3">
      <c r="A5201" s="127"/>
      <c r="B5201" s="60"/>
      <c r="C5201" s="72"/>
      <c r="D5201" s="61"/>
      <c r="E5201" s="63"/>
      <c r="F5201" s="64"/>
      <c r="G5201" s="65"/>
      <c r="H5201" s="86"/>
      <c r="I5201" s="366"/>
      <c r="J5201" s="91"/>
      <c r="K5201" s="65"/>
      <c r="L5201" s="61"/>
      <c r="M5201" s="331"/>
      <c r="N5201" s="228"/>
      <c r="O5201" s="8"/>
      <c r="P5201" s="8"/>
      <c r="Q5201" s="8"/>
      <c r="R5201" s="8"/>
    </row>
    <row r="5202" spans="1:18" s="28" customFormat="1" x14ac:dyDescent="0.3">
      <c r="A5202" s="127"/>
      <c r="B5202" s="60"/>
      <c r="C5202" s="72"/>
      <c r="D5202" s="61"/>
      <c r="E5202" s="63"/>
      <c r="F5202" s="64"/>
      <c r="G5202" s="65"/>
      <c r="H5202" s="86"/>
      <c r="I5202" s="366"/>
      <c r="J5202" s="91"/>
      <c r="K5202" s="65"/>
      <c r="L5202" s="61"/>
      <c r="M5202" s="331"/>
      <c r="N5202" s="228"/>
      <c r="O5202" s="8"/>
      <c r="P5202" s="8"/>
      <c r="Q5202" s="8"/>
      <c r="R5202" s="8"/>
    </row>
    <row r="5203" spans="1:18" s="28" customFormat="1" x14ac:dyDescent="0.3">
      <c r="A5203" s="127"/>
      <c r="B5203" s="60"/>
      <c r="C5203" s="72"/>
      <c r="D5203" s="61"/>
      <c r="E5203" s="63"/>
      <c r="F5203" s="64"/>
      <c r="G5203" s="65"/>
      <c r="H5203" s="86"/>
      <c r="I5203" s="366"/>
      <c r="J5203" s="91"/>
      <c r="K5203" s="65"/>
      <c r="L5203" s="61"/>
      <c r="M5203" s="331"/>
      <c r="N5203" s="228"/>
      <c r="O5203" s="8"/>
      <c r="P5203" s="8"/>
      <c r="Q5203" s="8"/>
      <c r="R5203" s="8"/>
    </row>
    <row r="5204" spans="1:18" s="28" customFormat="1" x14ac:dyDescent="0.3">
      <c r="A5204" s="127"/>
      <c r="B5204" s="60"/>
      <c r="C5204" s="72"/>
      <c r="D5204" s="61"/>
      <c r="E5204" s="63"/>
      <c r="F5204" s="64"/>
      <c r="G5204" s="65"/>
      <c r="H5204" s="86"/>
      <c r="I5204" s="366"/>
      <c r="J5204" s="91"/>
      <c r="K5204" s="65"/>
      <c r="L5204" s="61"/>
      <c r="M5204" s="331"/>
      <c r="N5204" s="228"/>
      <c r="O5204" s="8"/>
      <c r="P5204" s="8"/>
      <c r="Q5204" s="8"/>
      <c r="R5204" s="8"/>
    </row>
    <row r="5205" spans="1:18" s="28" customFormat="1" x14ac:dyDescent="0.3">
      <c r="A5205" s="127"/>
      <c r="B5205" s="60"/>
      <c r="C5205" s="72"/>
      <c r="D5205" s="61"/>
      <c r="E5205" s="63"/>
      <c r="F5205" s="64"/>
      <c r="G5205" s="65"/>
      <c r="H5205" s="86"/>
      <c r="I5205" s="366"/>
      <c r="J5205" s="91"/>
      <c r="K5205" s="65"/>
      <c r="L5205" s="61"/>
      <c r="M5205" s="331"/>
      <c r="N5205" s="228"/>
      <c r="O5205" s="8"/>
      <c r="P5205" s="8"/>
      <c r="Q5205" s="8"/>
      <c r="R5205" s="8"/>
    </row>
    <row r="5206" spans="1:18" s="28" customFormat="1" x14ac:dyDescent="0.3">
      <c r="A5206" s="127"/>
      <c r="B5206" s="60"/>
      <c r="C5206" s="72"/>
      <c r="D5206" s="61"/>
      <c r="E5206" s="63"/>
      <c r="F5206" s="64"/>
      <c r="G5206" s="65"/>
      <c r="H5206" s="86"/>
      <c r="I5206" s="366"/>
      <c r="J5206" s="91"/>
      <c r="K5206" s="65"/>
      <c r="L5206" s="61"/>
      <c r="M5206" s="331"/>
      <c r="N5206" s="228"/>
      <c r="O5206" s="8"/>
      <c r="P5206" s="8"/>
      <c r="Q5206" s="8"/>
      <c r="R5206" s="8"/>
    </row>
    <row r="5207" spans="1:18" s="28" customFormat="1" x14ac:dyDescent="0.3">
      <c r="A5207" s="127"/>
      <c r="B5207" s="60"/>
      <c r="C5207" s="72"/>
      <c r="D5207" s="61"/>
      <c r="E5207" s="63"/>
      <c r="F5207" s="64"/>
      <c r="G5207" s="65"/>
      <c r="H5207" s="86"/>
      <c r="I5207" s="366"/>
      <c r="J5207" s="91"/>
      <c r="K5207" s="65"/>
      <c r="L5207" s="61"/>
      <c r="M5207" s="331"/>
      <c r="N5207" s="228"/>
      <c r="O5207" s="8"/>
      <c r="P5207" s="8"/>
      <c r="Q5207" s="8"/>
      <c r="R5207" s="8"/>
    </row>
    <row r="5208" spans="1:18" s="28" customFormat="1" x14ac:dyDescent="0.3">
      <c r="A5208" s="127"/>
      <c r="B5208" s="60"/>
      <c r="C5208" s="72"/>
      <c r="D5208" s="61"/>
      <c r="E5208" s="63"/>
      <c r="F5208" s="64"/>
      <c r="G5208" s="65"/>
      <c r="H5208" s="86"/>
      <c r="I5208" s="366"/>
      <c r="J5208" s="91"/>
      <c r="K5208" s="65"/>
      <c r="L5208" s="61"/>
      <c r="M5208" s="331"/>
      <c r="N5208" s="228"/>
      <c r="O5208" s="8"/>
      <c r="P5208" s="8"/>
      <c r="Q5208" s="8"/>
      <c r="R5208" s="8"/>
    </row>
    <row r="5209" spans="1:18" s="28" customFormat="1" x14ac:dyDescent="0.3">
      <c r="A5209" s="127"/>
      <c r="B5209" s="60"/>
      <c r="C5209" s="72"/>
      <c r="D5209" s="61"/>
      <c r="E5209" s="63"/>
      <c r="F5209" s="64"/>
      <c r="G5209" s="65"/>
      <c r="H5209" s="86"/>
      <c r="I5209" s="366"/>
      <c r="J5209" s="91"/>
      <c r="K5209" s="65"/>
      <c r="L5209" s="61"/>
      <c r="M5209" s="331"/>
      <c r="N5209" s="228"/>
      <c r="O5209" s="8"/>
      <c r="P5209" s="8"/>
      <c r="Q5209" s="8"/>
      <c r="R5209" s="8"/>
    </row>
    <row r="5210" spans="1:18" s="28" customFormat="1" x14ac:dyDescent="0.3">
      <c r="A5210" s="127"/>
      <c r="B5210" s="60"/>
      <c r="C5210" s="72"/>
      <c r="D5210" s="61"/>
      <c r="E5210" s="63"/>
      <c r="F5210" s="64"/>
      <c r="G5210" s="65"/>
      <c r="H5210" s="86"/>
      <c r="I5210" s="366"/>
      <c r="J5210" s="91"/>
      <c r="K5210" s="65"/>
      <c r="L5210" s="61"/>
      <c r="M5210" s="331"/>
      <c r="N5210" s="228"/>
      <c r="O5210" s="8"/>
      <c r="P5210" s="8"/>
      <c r="Q5210" s="8"/>
      <c r="R5210" s="8"/>
    </row>
    <row r="5211" spans="1:18" s="28" customFormat="1" x14ac:dyDescent="0.3">
      <c r="A5211" s="128"/>
      <c r="B5211" s="68"/>
      <c r="C5211" s="66"/>
      <c r="D5211" s="136"/>
      <c r="E5211" s="84"/>
      <c r="F5211" s="70"/>
      <c r="G5211" s="69"/>
      <c r="H5211" s="84"/>
      <c r="I5211" s="367"/>
      <c r="J5211" s="92"/>
      <c r="K5211" s="69"/>
      <c r="L5211" s="92"/>
      <c r="M5211" s="331"/>
      <c r="N5211" s="228"/>
      <c r="O5211" s="8"/>
      <c r="P5211" s="8"/>
      <c r="Q5211" s="8"/>
      <c r="R5211" s="8"/>
    </row>
    <row r="5212" spans="1:18" s="28" customFormat="1" x14ac:dyDescent="0.3">
      <c r="A5212" s="127"/>
      <c r="B5212" s="60"/>
      <c r="C5212" s="72"/>
      <c r="D5212" s="61"/>
      <c r="E5212" s="63"/>
      <c r="F5212" s="64"/>
      <c r="G5212" s="65"/>
      <c r="H5212" s="86"/>
      <c r="I5212" s="366"/>
      <c r="J5212" s="91"/>
      <c r="K5212" s="65"/>
      <c r="L5212" s="61"/>
      <c r="M5212" s="331"/>
      <c r="N5212" s="228"/>
      <c r="O5212" s="8"/>
      <c r="P5212" s="8"/>
      <c r="Q5212" s="8"/>
      <c r="R5212" s="8"/>
    </row>
    <row r="5213" spans="1:18" s="28" customFormat="1" x14ac:dyDescent="0.3">
      <c r="A5213" s="127"/>
      <c r="B5213" s="60"/>
      <c r="C5213" s="72"/>
      <c r="D5213" s="61"/>
      <c r="E5213" s="63"/>
      <c r="F5213" s="64"/>
      <c r="G5213" s="65"/>
      <c r="H5213" s="86"/>
      <c r="I5213" s="366"/>
      <c r="J5213" s="91"/>
      <c r="K5213" s="65"/>
      <c r="L5213" s="61"/>
      <c r="M5213" s="331"/>
      <c r="N5213" s="228"/>
      <c r="O5213" s="8"/>
      <c r="P5213" s="8"/>
      <c r="Q5213" s="8"/>
      <c r="R5213" s="8"/>
    </row>
    <row r="5214" spans="1:18" s="28" customFormat="1" x14ac:dyDescent="0.3">
      <c r="A5214" s="127"/>
      <c r="B5214" s="60"/>
      <c r="C5214" s="72"/>
      <c r="D5214" s="61"/>
      <c r="E5214" s="63"/>
      <c r="F5214" s="64"/>
      <c r="G5214" s="65"/>
      <c r="H5214" s="86"/>
      <c r="I5214" s="366"/>
      <c r="J5214" s="91"/>
      <c r="K5214" s="65"/>
      <c r="L5214" s="61"/>
      <c r="M5214" s="331"/>
      <c r="N5214" s="228"/>
      <c r="O5214" s="8"/>
      <c r="P5214" s="8"/>
      <c r="Q5214" s="8"/>
      <c r="R5214" s="8"/>
    </row>
    <row r="5215" spans="1:18" s="28" customFormat="1" x14ac:dyDescent="0.3">
      <c r="A5215" s="127"/>
      <c r="B5215" s="60"/>
      <c r="C5215" s="72"/>
      <c r="D5215" s="61"/>
      <c r="E5215" s="63"/>
      <c r="F5215" s="64"/>
      <c r="G5215" s="65"/>
      <c r="H5215" s="86"/>
      <c r="I5215" s="366"/>
      <c r="J5215" s="91"/>
      <c r="K5215" s="65"/>
      <c r="L5215" s="61"/>
      <c r="M5215" s="331"/>
      <c r="N5215" s="228"/>
      <c r="O5215" s="8"/>
      <c r="P5215" s="8"/>
      <c r="Q5215" s="8"/>
      <c r="R5215" s="8"/>
    </row>
    <row r="5216" spans="1:18" s="28" customFormat="1" x14ac:dyDescent="0.3">
      <c r="A5216" s="127"/>
      <c r="B5216" s="60"/>
      <c r="C5216" s="72"/>
      <c r="D5216" s="61"/>
      <c r="E5216" s="63"/>
      <c r="F5216" s="64"/>
      <c r="G5216" s="65"/>
      <c r="H5216" s="86"/>
      <c r="I5216" s="366"/>
      <c r="J5216" s="91"/>
      <c r="K5216" s="65"/>
      <c r="L5216" s="61"/>
      <c r="M5216" s="331"/>
      <c r="N5216" s="228"/>
      <c r="O5216" s="8"/>
      <c r="P5216" s="8"/>
      <c r="Q5216" s="8"/>
      <c r="R5216" s="8"/>
    </row>
    <row r="5217" spans="1:18" s="28" customFormat="1" x14ac:dyDescent="0.3">
      <c r="A5217" s="127"/>
      <c r="B5217" s="60"/>
      <c r="C5217" s="72"/>
      <c r="D5217" s="61"/>
      <c r="E5217" s="63"/>
      <c r="F5217" s="64"/>
      <c r="G5217" s="65"/>
      <c r="H5217" s="86"/>
      <c r="I5217" s="366"/>
      <c r="J5217" s="91"/>
      <c r="K5217" s="65"/>
      <c r="L5217" s="61"/>
      <c r="M5217" s="331"/>
      <c r="N5217" s="228"/>
      <c r="O5217" s="8"/>
      <c r="P5217" s="8"/>
      <c r="Q5217" s="8"/>
      <c r="R5217" s="8"/>
    </row>
    <row r="5218" spans="1:18" s="28" customFormat="1" x14ac:dyDescent="0.3">
      <c r="A5218" s="127"/>
      <c r="B5218" s="60"/>
      <c r="C5218" s="72"/>
      <c r="D5218" s="61"/>
      <c r="E5218" s="63"/>
      <c r="F5218" s="64"/>
      <c r="G5218" s="65"/>
      <c r="H5218" s="86"/>
      <c r="I5218" s="366"/>
      <c r="J5218" s="91"/>
      <c r="K5218" s="65"/>
      <c r="L5218" s="61"/>
      <c r="M5218" s="331"/>
      <c r="N5218" s="228"/>
      <c r="O5218" s="8"/>
      <c r="P5218" s="8"/>
      <c r="Q5218" s="8"/>
      <c r="R5218" s="8"/>
    </row>
    <row r="5219" spans="1:18" s="28" customFormat="1" x14ac:dyDescent="0.3">
      <c r="A5219" s="127"/>
      <c r="B5219" s="60"/>
      <c r="C5219" s="72"/>
      <c r="D5219" s="61"/>
      <c r="E5219" s="63"/>
      <c r="F5219" s="64"/>
      <c r="G5219" s="65"/>
      <c r="H5219" s="86"/>
      <c r="I5219" s="366"/>
      <c r="J5219" s="91"/>
      <c r="K5219" s="65"/>
      <c r="L5219" s="61"/>
      <c r="M5219" s="331"/>
      <c r="N5219" s="228"/>
      <c r="O5219" s="8"/>
      <c r="P5219" s="8"/>
      <c r="Q5219" s="8"/>
      <c r="R5219" s="8"/>
    </row>
    <row r="5220" spans="1:18" s="28" customFormat="1" x14ac:dyDescent="0.3">
      <c r="A5220" s="128"/>
      <c r="B5220" s="68"/>
      <c r="C5220" s="66"/>
      <c r="D5220" s="136"/>
      <c r="E5220" s="84"/>
      <c r="F5220" s="70"/>
      <c r="G5220" s="69"/>
      <c r="H5220" s="84"/>
      <c r="I5220" s="367"/>
      <c r="J5220" s="92"/>
      <c r="K5220" s="69"/>
      <c r="L5220" s="92"/>
      <c r="M5220" s="331"/>
      <c r="N5220" s="228"/>
      <c r="O5220" s="8"/>
      <c r="P5220" s="8"/>
      <c r="Q5220" s="8"/>
      <c r="R5220" s="8"/>
    </row>
    <row r="5221" spans="1:18" s="28" customFormat="1" x14ac:dyDescent="0.3">
      <c r="A5221" s="127"/>
      <c r="B5221" s="60"/>
      <c r="C5221" s="72"/>
      <c r="D5221" s="61"/>
      <c r="E5221" s="63"/>
      <c r="F5221" s="64"/>
      <c r="G5221" s="65"/>
      <c r="H5221" s="86"/>
      <c r="I5221" s="366"/>
      <c r="J5221" s="91"/>
      <c r="K5221" s="65"/>
      <c r="L5221" s="61"/>
      <c r="M5221" s="331"/>
      <c r="N5221" s="228"/>
      <c r="O5221" s="8"/>
      <c r="P5221" s="8"/>
      <c r="Q5221" s="8"/>
      <c r="R5221" s="8"/>
    </row>
    <row r="5222" spans="1:18" s="28" customFormat="1" x14ac:dyDescent="0.3">
      <c r="A5222" s="127"/>
      <c r="B5222" s="60"/>
      <c r="C5222" s="72"/>
      <c r="D5222" s="61"/>
      <c r="E5222" s="63"/>
      <c r="F5222" s="64"/>
      <c r="G5222" s="65"/>
      <c r="H5222" s="86"/>
      <c r="I5222" s="366"/>
      <c r="J5222" s="91"/>
      <c r="K5222" s="65"/>
      <c r="L5222" s="61"/>
      <c r="M5222" s="331"/>
      <c r="N5222" s="228"/>
      <c r="O5222" s="8"/>
      <c r="P5222" s="8"/>
      <c r="Q5222" s="8"/>
      <c r="R5222" s="8"/>
    </row>
    <row r="5223" spans="1:18" s="28" customFormat="1" x14ac:dyDescent="0.3">
      <c r="A5223" s="127"/>
      <c r="B5223" s="60"/>
      <c r="C5223" s="72"/>
      <c r="D5223" s="61"/>
      <c r="E5223" s="63"/>
      <c r="F5223" s="64"/>
      <c r="G5223" s="65"/>
      <c r="H5223" s="86"/>
      <c r="I5223" s="366"/>
      <c r="J5223" s="91"/>
      <c r="K5223" s="65"/>
      <c r="L5223" s="61"/>
      <c r="M5223" s="331"/>
      <c r="N5223" s="228"/>
      <c r="O5223" s="8"/>
      <c r="P5223" s="8"/>
      <c r="Q5223" s="8"/>
      <c r="R5223" s="8"/>
    </row>
    <row r="5224" spans="1:18" s="28" customFormat="1" x14ac:dyDescent="0.3">
      <c r="A5224" s="127"/>
      <c r="B5224" s="60"/>
      <c r="C5224" s="72"/>
      <c r="D5224" s="61"/>
      <c r="E5224" s="63"/>
      <c r="F5224" s="64"/>
      <c r="G5224" s="65"/>
      <c r="H5224" s="86"/>
      <c r="I5224" s="366"/>
      <c r="J5224" s="91"/>
      <c r="K5224" s="65"/>
      <c r="L5224" s="61"/>
      <c r="M5224" s="331"/>
      <c r="N5224" s="228"/>
      <c r="O5224" s="8"/>
      <c r="P5224" s="8"/>
      <c r="Q5224" s="8"/>
      <c r="R5224" s="8"/>
    </row>
    <row r="5225" spans="1:18" s="28" customFormat="1" x14ac:dyDescent="0.3">
      <c r="A5225" s="127"/>
      <c r="B5225" s="60"/>
      <c r="C5225" s="72"/>
      <c r="D5225" s="61"/>
      <c r="E5225" s="63"/>
      <c r="F5225" s="64"/>
      <c r="G5225" s="65"/>
      <c r="H5225" s="86"/>
      <c r="I5225" s="366"/>
      <c r="J5225" s="91"/>
      <c r="K5225" s="65"/>
      <c r="L5225" s="61"/>
      <c r="M5225" s="331"/>
      <c r="N5225" s="228"/>
      <c r="O5225" s="8"/>
      <c r="P5225" s="8"/>
      <c r="Q5225" s="8"/>
      <c r="R5225" s="8"/>
    </row>
    <row r="5226" spans="1:18" s="28" customFormat="1" x14ac:dyDescent="0.3">
      <c r="A5226" s="128"/>
      <c r="B5226" s="68"/>
      <c r="C5226" s="66"/>
      <c r="D5226" s="136"/>
      <c r="E5226" s="84"/>
      <c r="F5226" s="70"/>
      <c r="G5226" s="69"/>
      <c r="H5226" s="84"/>
      <c r="I5226" s="367"/>
      <c r="J5226" s="92"/>
      <c r="K5226" s="69"/>
      <c r="L5226" s="92"/>
      <c r="M5226" s="331"/>
      <c r="N5226" s="228"/>
      <c r="O5226" s="8"/>
      <c r="P5226" s="8"/>
      <c r="Q5226" s="8"/>
      <c r="R5226" s="8"/>
    </row>
    <row r="5227" spans="1:18" s="28" customFormat="1" x14ac:dyDescent="0.3">
      <c r="A5227" s="127"/>
      <c r="B5227" s="60"/>
      <c r="C5227" s="72"/>
      <c r="D5227" s="61"/>
      <c r="E5227" s="63"/>
      <c r="F5227" s="64"/>
      <c r="G5227" s="65"/>
      <c r="H5227" s="86"/>
      <c r="I5227" s="366"/>
      <c r="J5227" s="91"/>
      <c r="K5227" s="65"/>
      <c r="L5227" s="61"/>
      <c r="M5227" s="331"/>
      <c r="N5227" s="228"/>
      <c r="O5227" s="8"/>
      <c r="P5227" s="8"/>
      <c r="Q5227" s="8"/>
      <c r="R5227" s="8"/>
    </row>
    <row r="5228" spans="1:18" s="28" customFormat="1" x14ac:dyDescent="0.3">
      <c r="A5228" s="127"/>
      <c r="B5228" s="60"/>
      <c r="C5228" s="72"/>
      <c r="D5228" s="61"/>
      <c r="E5228" s="63"/>
      <c r="F5228" s="64"/>
      <c r="G5228" s="65"/>
      <c r="H5228" s="86"/>
      <c r="I5228" s="366"/>
      <c r="J5228" s="91"/>
      <c r="K5228" s="65"/>
      <c r="L5228" s="61"/>
      <c r="M5228" s="331"/>
      <c r="N5228" s="228"/>
      <c r="O5228" s="8"/>
      <c r="P5228" s="8"/>
      <c r="Q5228" s="8"/>
      <c r="R5228" s="8"/>
    </row>
    <row r="5229" spans="1:18" s="28" customFormat="1" x14ac:dyDescent="0.3">
      <c r="A5229" s="127"/>
      <c r="B5229" s="60"/>
      <c r="C5229" s="72"/>
      <c r="D5229" s="61"/>
      <c r="E5229" s="63"/>
      <c r="F5229" s="64"/>
      <c r="G5229" s="65"/>
      <c r="H5229" s="86"/>
      <c r="I5229" s="366"/>
      <c r="J5229" s="91"/>
      <c r="K5229" s="65"/>
      <c r="L5229" s="61"/>
      <c r="M5229" s="331"/>
      <c r="N5229" s="228"/>
      <c r="O5229" s="8"/>
      <c r="P5229" s="8"/>
      <c r="Q5229" s="8"/>
      <c r="R5229" s="8"/>
    </row>
    <row r="5230" spans="1:18" s="28" customFormat="1" x14ac:dyDescent="0.3">
      <c r="A5230" s="127"/>
      <c r="B5230" s="60"/>
      <c r="C5230" s="72"/>
      <c r="D5230" s="61"/>
      <c r="E5230" s="63"/>
      <c r="F5230" s="64"/>
      <c r="G5230" s="65"/>
      <c r="H5230" s="86"/>
      <c r="I5230" s="366"/>
      <c r="J5230" s="91"/>
      <c r="K5230" s="65"/>
      <c r="L5230" s="61"/>
      <c r="M5230" s="331"/>
      <c r="N5230" s="228"/>
      <c r="O5230" s="8"/>
      <c r="P5230" s="8"/>
      <c r="Q5230" s="8"/>
      <c r="R5230" s="8"/>
    </row>
    <row r="5231" spans="1:18" s="28" customFormat="1" x14ac:dyDescent="0.3">
      <c r="A5231" s="127"/>
      <c r="B5231" s="60"/>
      <c r="C5231" s="72"/>
      <c r="D5231" s="61"/>
      <c r="E5231" s="63"/>
      <c r="F5231" s="64"/>
      <c r="G5231" s="65"/>
      <c r="H5231" s="86"/>
      <c r="I5231" s="366"/>
      <c r="J5231" s="91"/>
      <c r="K5231" s="65"/>
      <c r="L5231" s="61"/>
      <c r="M5231" s="331"/>
      <c r="N5231" s="228"/>
      <c r="O5231" s="8"/>
      <c r="P5231" s="8"/>
      <c r="Q5231" s="8"/>
      <c r="R5231" s="8"/>
    </row>
    <row r="5232" spans="1:18" s="28" customFormat="1" x14ac:dyDescent="0.3">
      <c r="A5232" s="127"/>
      <c r="B5232" s="60"/>
      <c r="C5232" s="72"/>
      <c r="D5232" s="61"/>
      <c r="E5232" s="63"/>
      <c r="F5232" s="64"/>
      <c r="G5232" s="65"/>
      <c r="H5232" s="86"/>
      <c r="I5232" s="366"/>
      <c r="J5232" s="91"/>
      <c r="K5232" s="65"/>
      <c r="L5232" s="61"/>
      <c r="M5232" s="331"/>
      <c r="N5232" s="228"/>
      <c r="O5232" s="8"/>
      <c r="P5232" s="8"/>
      <c r="Q5232" s="8"/>
      <c r="R5232" s="8"/>
    </row>
    <row r="5233" spans="1:18" s="28" customFormat="1" x14ac:dyDescent="0.3">
      <c r="A5233" s="127"/>
      <c r="B5233" s="60"/>
      <c r="C5233" s="72"/>
      <c r="D5233" s="61"/>
      <c r="E5233" s="63"/>
      <c r="F5233" s="64"/>
      <c r="G5233" s="65"/>
      <c r="H5233" s="86"/>
      <c r="I5233" s="366"/>
      <c r="J5233" s="91"/>
      <c r="K5233" s="65"/>
      <c r="L5233" s="61"/>
      <c r="M5233" s="331"/>
      <c r="N5233" s="228"/>
      <c r="O5233" s="8"/>
      <c r="P5233" s="8"/>
      <c r="Q5233" s="8"/>
      <c r="R5233" s="8"/>
    </row>
    <row r="5234" spans="1:18" s="28" customFormat="1" x14ac:dyDescent="0.3">
      <c r="A5234" s="127"/>
      <c r="B5234" s="60"/>
      <c r="C5234" s="72"/>
      <c r="D5234" s="61"/>
      <c r="E5234" s="63"/>
      <c r="F5234" s="64"/>
      <c r="G5234" s="65"/>
      <c r="H5234" s="86"/>
      <c r="I5234" s="366"/>
      <c r="J5234" s="91"/>
      <c r="K5234" s="65"/>
      <c r="L5234" s="61"/>
      <c r="M5234" s="331"/>
      <c r="N5234" s="228"/>
      <c r="O5234" s="8"/>
      <c r="P5234" s="8"/>
      <c r="Q5234" s="8"/>
      <c r="R5234" s="8"/>
    </row>
    <row r="5235" spans="1:18" s="28" customFormat="1" x14ac:dyDescent="0.3">
      <c r="A5235" s="127"/>
      <c r="B5235" s="60"/>
      <c r="C5235" s="72"/>
      <c r="D5235" s="61"/>
      <c r="E5235" s="63"/>
      <c r="F5235" s="64"/>
      <c r="G5235" s="65"/>
      <c r="H5235" s="86"/>
      <c r="I5235" s="366"/>
      <c r="J5235" s="91"/>
      <c r="K5235" s="65"/>
      <c r="L5235" s="61"/>
      <c r="M5235" s="331"/>
      <c r="N5235" s="228"/>
      <c r="O5235" s="8"/>
      <c r="P5235" s="8"/>
      <c r="Q5235" s="8"/>
      <c r="R5235" s="8"/>
    </row>
    <row r="5236" spans="1:18" s="28" customFormat="1" x14ac:dyDescent="0.3">
      <c r="A5236" s="127"/>
      <c r="B5236" s="60"/>
      <c r="C5236" s="72"/>
      <c r="D5236" s="61"/>
      <c r="E5236" s="63"/>
      <c r="F5236" s="64"/>
      <c r="G5236" s="65"/>
      <c r="H5236" s="86"/>
      <c r="I5236" s="366"/>
      <c r="J5236" s="91"/>
      <c r="K5236" s="65"/>
      <c r="L5236" s="61"/>
      <c r="M5236" s="331"/>
      <c r="N5236" s="228"/>
      <c r="O5236" s="8"/>
      <c r="P5236" s="8"/>
      <c r="Q5236" s="8"/>
      <c r="R5236" s="8"/>
    </row>
    <row r="5237" spans="1:18" s="28" customFormat="1" x14ac:dyDescent="0.3">
      <c r="A5237" s="127"/>
      <c r="B5237" s="60"/>
      <c r="C5237" s="72"/>
      <c r="D5237" s="61"/>
      <c r="E5237" s="63"/>
      <c r="F5237" s="64"/>
      <c r="G5237" s="65"/>
      <c r="H5237" s="86"/>
      <c r="I5237" s="366"/>
      <c r="J5237" s="91"/>
      <c r="K5237" s="65"/>
      <c r="L5237" s="61"/>
      <c r="M5237" s="331"/>
      <c r="N5237" s="228"/>
      <c r="O5237" s="8"/>
      <c r="P5237" s="8"/>
      <c r="Q5237" s="8"/>
      <c r="R5237" s="8"/>
    </row>
    <row r="5238" spans="1:18" s="28" customFormat="1" x14ac:dyDescent="0.3">
      <c r="A5238" s="127"/>
      <c r="B5238" s="60"/>
      <c r="C5238" s="72"/>
      <c r="D5238" s="61"/>
      <c r="E5238" s="63"/>
      <c r="F5238" s="64"/>
      <c r="G5238" s="65"/>
      <c r="H5238" s="86"/>
      <c r="I5238" s="366"/>
      <c r="J5238" s="91"/>
      <c r="K5238" s="65"/>
      <c r="L5238" s="61"/>
      <c r="M5238" s="331"/>
      <c r="N5238" s="228"/>
      <c r="O5238" s="8"/>
      <c r="P5238" s="8"/>
      <c r="Q5238" s="8"/>
      <c r="R5238" s="8"/>
    </row>
    <row r="5239" spans="1:18" s="28" customFormat="1" x14ac:dyDescent="0.3">
      <c r="A5239" s="127"/>
      <c r="B5239" s="60"/>
      <c r="C5239" s="72"/>
      <c r="D5239" s="61"/>
      <c r="E5239" s="63"/>
      <c r="F5239" s="64"/>
      <c r="G5239" s="65"/>
      <c r="H5239" s="86"/>
      <c r="I5239" s="366"/>
      <c r="J5239" s="91"/>
      <c r="K5239" s="65"/>
      <c r="L5239" s="61"/>
      <c r="M5239" s="331"/>
      <c r="N5239" s="228"/>
      <c r="O5239" s="8"/>
      <c r="P5239" s="8"/>
      <c r="Q5239" s="8"/>
      <c r="R5239" s="8"/>
    </row>
    <row r="5240" spans="1:18" s="28" customFormat="1" x14ac:dyDescent="0.3">
      <c r="A5240" s="127"/>
      <c r="B5240" s="60"/>
      <c r="C5240" s="72"/>
      <c r="D5240" s="61"/>
      <c r="E5240" s="63"/>
      <c r="F5240" s="64"/>
      <c r="G5240" s="65"/>
      <c r="H5240" s="86"/>
      <c r="I5240" s="366"/>
      <c r="J5240" s="91"/>
      <c r="K5240" s="65"/>
      <c r="L5240" s="61"/>
      <c r="M5240" s="331"/>
      <c r="N5240" s="228"/>
      <c r="O5240" s="8"/>
      <c r="P5240" s="8"/>
      <c r="Q5240" s="8"/>
      <c r="R5240" s="8"/>
    </row>
    <row r="5241" spans="1:18" s="28" customFormat="1" x14ac:dyDescent="0.3">
      <c r="A5241" s="127"/>
      <c r="B5241" s="60"/>
      <c r="C5241" s="72"/>
      <c r="D5241" s="61"/>
      <c r="E5241" s="63"/>
      <c r="F5241" s="64"/>
      <c r="G5241" s="65"/>
      <c r="H5241" s="86"/>
      <c r="I5241" s="366"/>
      <c r="J5241" s="91"/>
      <c r="K5241" s="65"/>
      <c r="L5241" s="61"/>
      <c r="M5241" s="331"/>
      <c r="N5241" s="228"/>
      <c r="O5241" s="8"/>
      <c r="P5241" s="8"/>
      <c r="Q5241" s="8"/>
      <c r="R5241" s="8"/>
    </row>
    <row r="5242" spans="1:18" s="28" customFormat="1" x14ac:dyDescent="0.3">
      <c r="A5242" s="127"/>
      <c r="B5242" s="60"/>
      <c r="C5242" s="72"/>
      <c r="D5242" s="61"/>
      <c r="E5242" s="63"/>
      <c r="F5242" s="64"/>
      <c r="G5242" s="65"/>
      <c r="H5242" s="86"/>
      <c r="I5242" s="366"/>
      <c r="J5242" s="91"/>
      <c r="K5242" s="65"/>
      <c r="L5242" s="61"/>
      <c r="M5242" s="331"/>
      <c r="N5242" s="228"/>
      <c r="O5242" s="8"/>
      <c r="P5242" s="8"/>
      <c r="Q5242" s="8"/>
      <c r="R5242" s="8"/>
    </row>
    <row r="5243" spans="1:18" s="28" customFormat="1" x14ac:dyDescent="0.3">
      <c r="A5243" s="127"/>
      <c r="B5243" s="60"/>
      <c r="C5243" s="72"/>
      <c r="D5243" s="61"/>
      <c r="E5243" s="63"/>
      <c r="F5243" s="64"/>
      <c r="G5243" s="65"/>
      <c r="H5243" s="86"/>
      <c r="I5243" s="366"/>
      <c r="J5243" s="91"/>
      <c r="K5243" s="65"/>
      <c r="L5243" s="61"/>
      <c r="M5243" s="331"/>
      <c r="N5243" s="228"/>
      <c r="O5243" s="8"/>
      <c r="P5243" s="8"/>
      <c r="Q5243" s="8"/>
      <c r="R5243" s="8"/>
    </row>
    <row r="5244" spans="1:18" s="28" customFormat="1" x14ac:dyDescent="0.3">
      <c r="A5244" s="129"/>
      <c r="B5244" s="60"/>
      <c r="C5244" s="72"/>
      <c r="D5244" s="61"/>
      <c r="E5244" s="63"/>
      <c r="F5244" s="64"/>
      <c r="G5244" s="65"/>
      <c r="H5244" s="86"/>
      <c r="I5244" s="366"/>
      <c r="J5244" s="91"/>
      <c r="K5244" s="65"/>
      <c r="L5244" s="61"/>
      <c r="M5244" s="331"/>
      <c r="N5244" s="228"/>
      <c r="O5244" s="8"/>
      <c r="P5244" s="8"/>
      <c r="Q5244" s="8"/>
      <c r="R5244" s="8"/>
    </row>
    <row r="5245" spans="1:18" s="28" customFormat="1" x14ac:dyDescent="0.3">
      <c r="A5245" s="127"/>
      <c r="B5245" s="60"/>
      <c r="C5245" s="72"/>
      <c r="D5245" s="61"/>
      <c r="E5245" s="63"/>
      <c r="F5245" s="64"/>
      <c r="G5245" s="65"/>
      <c r="H5245" s="86"/>
      <c r="I5245" s="366"/>
      <c r="J5245" s="91"/>
      <c r="K5245" s="65"/>
      <c r="L5245" s="61"/>
      <c r="M5245" s="331"/>
      <c r="N5245" s="228"/>
      <c r="O5245" s="8"/>
      <c r="P5245" s="8"/>
      <c r="Q5245" s="8"/>
      <c r="R5245" s="8"/>
    </row>
    <row r="5246" spans="1:18" s="28" customFormat="1" x14ac:dyDescent="0.3">
      <c r="A5246" s="129"/>
      <c r="B5246" s="60"/>
      <c r="C5246" s="72"/>
      <c r="D5246" s="61"/>
      <c r="E5246" s="63"/>
      <c r="F5246" s="64"/>
      <c r="G5246" s="65"/>
      <c r="H5246" s="86"/>
      <c r="I5246" s="366"/>
      <c r="J5246" s="91"/>
      <c r="K5246" s="65"/>
      <c r="L5246" s="61"/>
      <c r="M5246" s="331"/>
      <c r="N5246" s="228"/>
      <c r="O5246" s="8"/>
      <c r="P5246" s="8"/>
      <c r="Q5246" s="8"/>
      <c r="R5246" s="8"/>
    </row>
    <row r="5247" spans="1:18" s="28" customFormat="1" x14ac:dyDescent="0.3">
      <c r="A5247" s="127"/>
      <c r="B5247" s="60"/>
      <c r="C5247" s="72"/>
      <c r="D5247" s="61"/>
      <c r="E5247" s="63"/>
      <c r="F5247" s="64"/>
      <c r="G5247" s="65"/>
      <c r="H5247" s="86"/>
      <c r="I5247" s="366"/>
      <c r="J5247" s="91"/>
      <c r="K5247" s="65"/>
      <c r="L5247" s="61"/>
      <c r="M5247" s="331"/>
      <c r="N5247" s="228"/>
      <c r="O5247" s="8"/>
      <c r="P5247" s="8"/>
      <c r="Q5247" s="8"/>
      <c r="R5247" s="8"/>
    </row>
    <row r="5248" spans="1:18" s="28" customFormat="1" x14ac:dyDescent="0.3">
      <c r="A5248" s="129"/>
      <c r="B5248" s="60"/>
      <c r="C5248" s="72"/>
      <c r="D5248" s="61"/>
      <c r="E5248" s="63"/>
      <c r="F5248" s="64"/>
      <c r="G5248" s="65"/>
      <c r="H5248" s="86"/>
      <c r="I5248" s="366"/>
      <c r="J5248" s="91"/>
      <c r="K5248" s="65"/>
      <c r="L5248" s="61"/>
      <c r="M5248" s="331"/>
      <c r="N5248" s="228"/>
      <c r="O5248" s="8"/>
      <c r="P5248" s="8"/>
      <c r="Q5248" s="8"/>
      <c r="R5248" s="8"/>
    </row>
    <row r="5249" spans="1:18" s="28" customFormat="1" x14ac:dyDescent="0.3">
      <c r="A5249" s="129"/>
      <c r="B5249" s="60"/>
      <c r="C5249" s="72"/>
      <c r="D5249" s="61"/>
      <c r="E5249" s="63"/>
      <c r="F5249" s="64"/>
      <c r="G5249" s="65"/>
      <c r="H5249" s="86"/>
      <c r="I5249" s="366"/>
      <c r="J5249" s="91"/>
      <c r="K5249" s="65"/>
      <c r="L5249" s="61"/>
      <c r="M5249" s="331"/>
      <c r="N5249" s="228"/>
      <c r="O5249" s="8"/>
      <c r="P5249" s="8"/>
      <c r="Q5249" s="8"/>
      <c r="R5249" s="8"/>
    </row>
    <row r="5250" spans="1:18" s="28" customFormat="1" x14ac:dyDescent="0.3">
      <c r="A5250" s="129"/>
      <c r="B5250" s="60"/>
      <c r="C5250" s="72"/>
      <c r="D5250" s="61"/>
      <c r="E5250" s="63"/>
      <c r="F5250" s="64"/>
      <c r="G5250" s="65"/>
      <c r="H5250" s="86"/>
      <c r="I5250" s="366"/>
      <c r="J5250" s="91"/>
      <c r="K5250" s="65"/>
      <c r="L5250" s="61"/>
      <c r="M5250" s="331"/>
      <c r="N5250" s="228"/>
      <c r="O5250" s="8"/>
      <c r="P5250" s="8"/>
      <c r="Q5250" s="8"/>
      <c r="R5250" s="8"/>
    </row>
    <row r="5251" spans="1:18" s="28" customFormat="1" x14ac:dyDescent="0.3">
      <c r="A5251" s="129"/>
      <c r="B5251" s="60"/>
      <c r="C5251" s="72"/>
      <c r="D5251" s="61"/>
      <c r="E5251" s="63"/>
      <c r="F5251" s="64"/>
      <c r="G5251" s="65"/>
      <c r="H5251" s="86"/>
      <c r="I5251" s="366"/>
      <c r="J5251" s="91"/>
      <c r="K5251" s="65"/>
      <c r="L5251" s="61"/>
      <c r="M5251" s="331"/>
      <c r="N5251" s="228"/>
      <c r="O5251" s="8"/>
      <c r="P5251" s="8"/>
      <c r="Q5251" s="8"/>
      <c r="R5251" s="8"/>
    </row>
    <row r="5252" spans="1:18" s="28" customFormat="1" x14ac:dyDescent="0.3">
      <c r="A5252" s="129"/>
      <c r="B5252" s="60"/>
      <c r="C5252" s="72"/>
      <c r="D5252" s="61"/>
      <c r="E5252" s="63"/>
      <c r="F5252" s="64"/>
      <c r="G5252" s="65"/>
      <c r="H5252" s="86"/>
      <c r="I5252" s="366"/>
      <c r="J5252" s="91"/>
      <c r="K5252" s="65"/>
      <c r="L5252" s="61"/>
      <c r="M5252" s="331"/>
      <c r="N5252" s="228"/>
      <c r="O5252" s="8"/>
      <c r="P5252" s="8"/>
      <c r="Q5252" s="8"/>
      <c r="R5252" s="8"/>
    </row>
    <row r="5253" spans="1:18" s="28" customFormat="1" x14ac:dyDescent="0.3">
      <c r="A5253" s="129"/>
      <c r="B5253" s="60"/>
      <c r="C5253" s="72"/>
      <c r="D5253" s="61"/>
      <c r="E5253" s="63"/>
      <c r="F5253" s="64"/>
      <c r="G5253" s="65"/>
      <c r="H5253" s="86"/>
      <c r="I5253" s="366"/>
      <c r="J5253" s="91"/>
      <c r="K5253" s="65"/>
      <c r="L5253" s="61"/>
      <c r="M5253" s="331"/>
      <c r="N5253" s="228"/>
      <c r="O5253" s="8"/>
      <c r="P5253" s="8"/>
      <c r="Q5253" s="8"/>
      <c r="R5253" s="8"/>
    </row>
    <row r="5254" spans="1:18" s="28" customFormat="1" x14ac:dyDescent="0.3">
      <c r="A5254" s="129"/>
      <c r="B5254" s="60"/>
      <c r="C5254" s="72"/>
      <c r="D5254" s="61"/>
      <c r="E5254" s="63"/>
      <c r="F5254" s="64"/>
      <c r="G5254" s="65"/>
      <c r="H5254" s="86"/>
      <c r="I5254" s="366"/>
      <c r="J5254" s="91"/>
      <c r="K5254" s="65"/>
      <c r="L5254" s="61"/>
      <c r="M5254" s="331"/>
      <c r="N5254" s="228"/>
      <c r="O5254" s="8"/>
      <c r="P5254" s="8"/>
      <c r="Q5254" s="8"/>
      <c r="R5254" s="8"/>
    </row>
    <row r="5255" spans="1:18" s="28" customFormat="1" x14ac:dyDescent="0.3">
      <c r="A5255" s="127"/>
      <c r="B5255" s="60"/>
      <c r="C5255" s="72"/>
      <c r="D5255" s="61"/>
      <c r="E5255" s="63"/>
      <c r="F5255" s="64"/>
      <c r="G5255" s="65"/>
      <c r="H5255" s="86"/>
      <c r="I5255" s="366"/>
      <c r="J5255" s="91"/>
      <c r="K5255" s="65"/>
      <c r="L5255" s="61"/>
      <c r="M5255" s="331"/>
      <c r="N5255" s="228"/>
      <c r="O5255" s="8"/>
      <c r="P5255" s="8"/>
      <c r="Q5255" s="8"/>
      <c r="R5255" s="8"/>
    </row>
    <row r="5256" spans="1:18" s="28" customFormat="1" x14ac:dyDescent="0.3">
      <c r="A5256" s="127"/>
      <c r="B5256" s="60"/>
      <c r="C5256" s="72"/>
      <c r="D5256" s="61"/>
      <c r="E5256" s="63"/>
      <c r="F5256" s="64"/>
      <c r="G5256" s="65"/>
      <c r="H5256" s="86"/>
      <c r="I5256" s="366"/>
      <c r="J5256" s="91"/>
      <c r="K5256" s="65"/>
      <c r="L5256" s="61"/>
      <c r="M5256" s="331"/>
      <c r="N5256" s="228"/>
      <c r="O5256" s="8"/>
      <c r="P5256" s="8"/>
      <c r="Q5256" s="8"/>
      <c r="R5256" s="8"/>
    </row>
    <row r="5257" spans="1:18" s="28" customFormat="1" x14ac:dyDescent="0.3">
      <c r="A5257" s="127"/>
      <c r="B5257" s="60"/>
      <c r="C5257" s="72"/>
      <c r="D5257" s="61"/>
      <c r="E5257" s="63"/>
      <c r="F5257" s="64"/>
      <c r="G5257" s="65"/>
      <c r="H5257" s="86"/>
      <c r="I5257" s="366"/>
      <c r="J5257" s="91"/>
      <c r="K5257" s="65"/>
      <c r="L5257" s="61"/>
      <c r="M5257" s="331"/>
      <c r="N5257" s="228"/>
      <c r="O5257" s="8"/>
      <c r="P5257" s="8"/>
      <c r="Q5257" s="8"/>
      <c r="R5257" s="8"/>
    </row>
    <row r="5258" spans="1:18" s="28" customFormat="1" x14ac:dyDescent="0.3">
      <c r="A5258" s="127"/>
      <c r="B5258" s="60"/>
      <c r="C5258" s="72"/>
      <c r="D5258" s="61"/>
      <c r="E5258" s="63"/>
      <c r="F5258" s="64"/>
      <c r="G5258" s="65"/>
      <c r="H5258" s="86"/>
      <c r="I5258" s="366"/>
      <c r="J5258" s="91"/>
      <c r="K5258" s="65"/>
      <c r="L5258" s="61"/>
      <c r="M5258" s="331"/>
      <c r="N5258" s="228"/>
      <c r="O5258" s="8"/>
      <c r="P5258" s="8"/>
      <c r="Q5258" s="8"/>
      <c r="R5258" s="8"/>
    </row>
    <row r="5259" spans="1:18" s="28" customFormat="1" x14ac:dyDescent="0.3">
      <c r="A5259" s="127"/>
      <c r="B5259" s="60"/>
      <c r="C5259" s="72"/>
      <c r="D5259" s="61"/>
      <c r="E5259" s="63"/>
      <c r="F5259" s="64"/>
      <c r="G5259" s="65"/>
      <c r="H5259" s="86"/>
      <c r="I5259" s="366"/>
      <c r="J5259" s="91"/>
      <c r="K5259" s="65"/>
      <c r="L5259" s="61"/>
      <c r="M5259" s="331"/>
      <c r="N5259" s="228"/>
      <c r="O5259" s="8"/>
      <c r="P5259" s="8"/>
      <c r="Q5259" s="8"/>
      <c r="R5259" s="8"/>
    </row>
    <row r="5260" spans="1:18" s="28" customFormat="1" x14ac:dyDescent="0.3">
      <c r="A5260" s="127"/>
      <c r="B5260" s="60"/>
      <c r="C5260" s="72"/>
      <c r="D5260" s="61"/>
      <c r="E5260" s="63"/>
      <c r="F5260" s="64"/>
      <c r="G5260" s="65"/>
      <c r="H5260" s="86"/>
      <c r="I5260" s="366"/>
      <c r="J5260" s="91"/>
      <c r="K5260" s="65"/>
      <c r="L5260" s="61"/>
      <c r="M5260" s="331"/>
      <c r="N5260" s="228"/>
      <c r="O5260" s="8"/>
      <c r="P5260" s="8"/>
      <c r="Q5260" s="8"/>
      <c r="R5260" s="8"/>
    </row>
    <row r="5261" spans="1:18" s="28" customFormat="1" x14ac:dyDescent="0.3">
      <c r="A5261" s="129"/>
      <c r="B5261" s="60"/>
      <c r="C5261" s="72"/>
      <c r="D5261" s="61"/>
      <c r="E5261" s="63"/>
      <c r="F5261" s="64"/>
      <c r="G5261" s="65"/>
      <c r="H5261" s="86"/>
      <c r="I5261" s="366"/>
      <c r="J5261" s="91"/>
      <c r="K5261" s="65"/>
      <c r="L5261" s="61"/>
      <c r="M5261" s="331"/>
      <c r="N5261" s="228"/>
      <c r="O5261" s="8"/>
      <c r="P5261" s="8"/>
      <c r="Q5261" s="8"/>
      <c r="R5261" s="8"/>
    </row>
    <row r="5262" spans="1:18" s="28" customFormat="1" x14ac:dyDescent="0.3">
      <c r="A5262" s="129"/>
      <c r="B5262" s="60"/>
      <c r="C5262" s="72"/>
      <c r="D5262" s="61"/>
      <c r="E5262" s="63"/>
      <c r="F5262" s="64"/>
      <c r="G5262" s="65"/>
      <c r="H5262" s="86"/>
      <c r="I5262" s="366"/>
      <c r="J5262" s="91"/>
      <c r="K5262" s="65"/>
      <c r="L5262" s="61"/>
      <c r="M5262" s="331"/>
      <c r="N5262" s="228"/>
      <c r="O5262" s="8"/>
      <c r="P5262" s="8"/>
      <c r="Q5262" s="8"/>
      <c r="R5262" s="8"/>
    </row>
    <row r="5263" spans="1:18" s="28" customFormat="1" x14ac:dyDescent="0.3">
      <c r="A5263" s="129"/>
      <c r="B5263" s="60"/>
      <c r="C5263" s="72"/>
      <c r="D5263" s="61"/>
      <c r="E5263" s="63"/>
      <c r="F5263" s="64"/>
      <c r="G5263" s="65"/>
      <c r="H5263" s="86"/>
      <c r="I5263" s="366"/>
      <c r="J5263" s="91"/>
      <c r="K5263" s="65"/>
      <c r="L5263" s="61"/>
      <c r="M5263" s="331"/>
      <c r="N5263" s="228"/>
      <c r="O5263" s="8"/>
      <c r="P5263" s="8"/>
      <c r="Q5263" s="8"/>
      <c r="R5263" s="8"/>
    </row>
    <row r="5264" spans="1:18" s="28" customFormat="1" x14ac:dyDescent="0.3">
      <c r="A5264" s="129"/>
      <c r="B5264" s="60"/>
      <c r="C5264" s="72"/>
      <c r="D5264" s="61"/>
      <c r="E5264" s="63"/>
      <c r="F5264" s="64"/>
      <c r="G5264" s="65"/>
      <c r="H5264" s="86"/>
      <c r="I5264" s="366"/>
      <c r="J5264" s="91"/>
      <c r="K5264" s="65"/>
      <c r="L5264" s="61"/>
      <c r="M5264" s="331"/>
      <c r="N5264" s="228"/>
      <c r="O5264" s="8"/>
      <c r="P5264" s="8"/>
      <c r="Q5264" s="8"/>
      <c r="R5264" s="8"/>
    </row>
    <row r="5265" spans="1:18" s="28" customFormat="1" x14ac:dyDescent="0.3">
      <c r="A5265" s="129"/>
      <c r="B5265" s="60"/>
      <c r="C5265" s="72"/>
      <c r="D5265" s="61"/>
      <c r="E5265" s="63"/>
      <c r="F5265" s="64"/>
      <c r="G5265" s="65"/>
      <c r="H5265" s="86"/>
      <c r="I5265" s="366"/>
      <c r="J5265" s="91"/>
      <c r="K5265" s="65"/>
      <c r="L5265" s="61"/>
      <c r="M5265" s="331"/>
      <c r="N5265" s="228"/>
      <c r="O5265" s="8"/>
      <c r="P5265" s="8"/>
      <c r="Q5265" s="8"/>
      <c r="R5265" s="8"/>
    </row>
    <row r="5266" spans="1:18" s="28" customFormat="1" x14ac:dyDescent="0.3">
      <c r="A5266" s="129"/>
      <c r="B5266" s="60"/>
      <c r="C5266" s="72"/>
      <c r="D5266" s="61"/>
      <c r="E5266" s="63"/>
      <c r="F5266" s="64"/>
      <c r="G5266" s="65"/>
      <c r="H5266" s="86"/>
      <c r="I5266" s="366"/>
      <c r="J5266" s="91"/>
      <c r="K5266" s="65"/>
      <c r="L5266" s="61"/>
      <c r="M5266" s="331"/>
      <c r="N5266" s="228"/>
      <c r="O5266" s="8"/>
      <c r="P5266" s="8"/>
      <c r="Q5266" s="8"/>
      <c r="R5266" s="8"/>
    </row>
    <row r="5267" spans="1:18" s="28" customFormat="1" x14ac:dyDescent="0.3">
      <c r="A5267" s="127"/>
      <c r="B5267" s="60"/>
      <c r="C5267" s="72"/>
      <c r="D5267" s="61"/>
      <c r="E5267" s="63"/>
      <c r="F5267" s="64"/>
      <c r="G5267" s="65"/>
      <c r="H5267" s="86"/>
      <c r="I5267" s="366"/>
      <c r="J5267" s="91"/>
      <c r="K5267" s="65"/>
      <c r="L5267" s="61"/>
      <c r="M5267" s="331"/>
      <c r="N5267" s="228"/>
      <c r="O5267" s="8"/>
      <c r="P5267" s="8"/>
      <c r="Q5267" s="8"/>
      <c r="R5267" s="8"/>
    </row>
    <row r="5268" spans="1:18" s="28" customFormat="1" x14ac:dyDescent="0.3">
      <c r="A5268" s="127"/>
      <c r="B5268" s="60"/>
      <c r="C5268" s="72"/>
      <c r="D5268" s="61"/>
      <c r="E5268" s="63"/>
      <c r="F5268" s="64"/>
      <c r="G5268" s="65"/>
      <c r="H5268" s="86"/>
      <c r="I5268" s="366"/>
      <c r="J5268" s="91"/>
      <c r="K5268" s="65"/>
      <c r="L5268" s="61"/>
      <c r="M5268" s="331"/>
      <c r="N5268" s="228"/>
      <c r="O5268" s="8"/>
      <c r="P5268" s="8"/>
      <c r="Q5268" s="8"/>
      <c r="R5268" s="8"/>
    </row>
    <row r="5269" spans="1:18" s="28" customFormat="1" x14ac:dyDescent="0.3">
      <c r="A5269" s="127"/>
      <c r="B5269" s="60"/>
      <c r="C5269" s="72"/>
      <c r="D5269" s="61"/>
      <c r="E5269" s="63"/>
      <c r="F5269" s="64"/>
      <c r="G5269" s="65"/>
      <c r="H5269" s="86"/>
      <c r="I5269" s="366"/>
      <c r="J5269" s="91"/>
      <c r="K5269" s="65"/>
      <c r="L5269" s="61"/>
      <c r="M5269" s="331"/>
      <c r="N5269" s="228"/>
      <c r="O5269" s="8"/>
      <c r="P5269" s="8"/>
      <c r="Q5269" s="8"/>
      <c r="R5269" s="8"/>
    </row>
    <row r="5270" spans="1:18" s="28" customFormat="1" x14ac:dyDescent="0.3">
      <c r="A5270" s="127"/>
      <c r="B5270" s="60"/>
      <c r="C5270" s="72"/>
      <c r="D5270" s="61"/>
      <c r="E5270" s="63"/>
      <c r="F5270" s="64"/>
      <c r="G5270" s="65"/>
      <c r="H5270" s="86"/>
      <c r="I5270" s="366"/>
      <c r="J5270" s="91"/>
      <c r="K5270" s="65"/>
      <c r="L5270" s="61"/>
      <c r="M5270" s="331"/>
      <c r="N5270" s="228"/>
      <c r="O5270" s="8"/>
      <c r="P5270" s="8"/>
      <c r="Q5270" s="8"/>
      <c r="R5270" s="8"/>
    </row>
    <row r="5271" spans="1:18" s="28" customFormat="1" x14ac:dyDescent="0.3">
      <c r="A5271" s="127"/>
      <c r="B5271" s="60"/>
      <c r="C5271" s="72"/>
      <c r="D5271" s="61"/>
      <c r="E5271" s="63"/>
      <c r="F5271" s="64"/>
      <c r="G5271" s="65"/>
      <c r="H5271" s="86"/>
      <c r="I5271" s="366"/>
      <c r="J5271" s="91"/>
      <c r="K5271" s="65"/>
      <c r="L5271" s="61"/>
      <c r="M5271" s="331"/>
      <c r="N5271" s="228"/>
      <c r="O5271" s="8"/>
      <c r="P5271" s="8"/>
      <c r="Q5271" s="8"/>
      <c r="R5271" s="8"/>
    </row>
    <row r="5272" spans="1:18" s="28" customFormat="1" x14ac:dyDescent="0.3">
      <c r="A5272" s="127"/>
      <c r="B5272" s="60"/>
      <c r="C5272" s="72"/>
      <c r="D5272" s="61"/>
      <c r="E5272" s="63"/>
      <c r="F5272" s="64"/>
      <c r="G5272" s="65"/>
      <c r="H5272" s="86"/>
      <c r="I5272" s="366"/>
      <c r="J5272" s="91"/>
      <c r="K5272" s="65"/>
      <c r="L5272" s="61"/>
      <c r="M5272" s="331"/>
      <c r="N5272" s="228"/>
      <c r="O5272" s="8"/>
      <c r="P5272" s="8"/>
      <c r="Q5272" s="8"/>
      <c r="R5272" s="8"/>
    </row>
    <row r="5273" spans="1:18" s="28" customFormat="1" x14ac:dyDescent="0.3">
      <c r="A5273" s="128"/>
      <c r="B5273" s="68"/>
      <c r="C5273" s="66"/>
      <c r="D5273" s="136"/>
      <c r="E5273" s="84"/>
      <c r="F5273" s="70"/>
      <c r="G5273" s="69"/>
      <c r="H5273" s="84"/>
      <c r="I5273" s="367"/>
      <c r="J5273" s="92"/>
      <c r="K5273" s="69"/>
      <c r="L5273" s="92"/>
      <c r="M5273" s="331"/>
      <c r="N5273" s="228"/>
      <c r="O5273" s="8"/>
      <c r="P5273" s="8"/>
      <c r="Q5273" s="8"/>
      <c r="R5273" s="8"/>
    </row>
    <row r="5274" spans="1:18" s="28" customFormat="1" x14ac:dyDescent="0.3">
      <c r="A5274" s="127"/>
      <c r="B5274" s="60"/>
      <c r="C5274" s="72"/>
      <c r="D5274" s="61"/>
      <c r="E5274" s="63"/>
      <c r="F5274" s="64"/>
      <c r="G5274" s="65"/>
      <c r="H5274" s="86"/>
      <c r="I5274" s="366"/>
      <c r="J5274" s="91"/>
      <c r="K5274" s="65"/>
      <c r="L5274" s="61"/>
      <c r="M5274" s="331"/>
      <c r="N5274" s="228"/>
      <c r="O5274" s="8"/>
      <c r="P5274" s="8"/>
      <c r="Q5274" s="8"/>
      <c r="R5274" s="8"/>
    </row>
    <row r="5275" spans="1:18" s="28" customFormat="1" x14ac:dyDescent="0.3">
      <c r="A5275" s="127"/>
      <c r="B5275" s="60"/>
      <c r="C5275" s="72"/>
      <c r="D5275" s="61"/>
      <c r="E5275" s="63"/>
      <c r="F5275" s="64"/>
      <c r="G5275" s="65"/>
      <c r="H5275" s="86"/>
      <c r="I5275" s="366"/>
      <c r="J5275" s="91"/>
      <c r="K5275" s="65"/>
      <c r="L5275" s="61"/>
      <c r="M5275" s="331"/>
      <c r="N5275" s="228"/>
      <c r="O5275" s="8"/>
      <c r="P5275" s="8"/>
      <c r="Q5275" s="8"/>
      <c r="R5275" s="8"/>
    </row>
    <row r="5276" spans="1:18" s="28" customFormat="1" x14ac:dyDescent="0.3">
      <c r="A5276" s="127"/>
      <c r="B5276" s="60"/>
      <c r="C5276" s="72"/>
      <c r="D5276" s="61"/>
      <c r="E5276" s="63"/>
      <c r="F5276" s="64"/>
      <c r="G5276" s="65"/>
      <c r="H5276" s="86"/>
      <c r="I5276" s="366"/>
      <c r="J5276" s="91"/>
      <c r="K5276" s="65"/>
      <c r="L5276" s="61"/>
      <c r="M5276" s="331"/>
      <c r="N5276" s="228"/>
      <c r="O5276" s="8"/>
      <c r="P5276" s="8"/>
      <c r="Q5276" s="8"/>
      <c r="R5276" s="8"/>
    </row>
    <row r="5277" spans="1:18" s="28" customFormat="1" x14ac:dyDescent="0.3">
      <c r="A5277" s="127"/>
      <c r="B5277" s="60"/>
      <c r="C5277" s="72"/>
      <c r="D5277" s="61"/>
      <c r="E5277" s="63"/>
      <c r="F5277" s="64"/>
      <c r="G5277" s="65"/>
      <c r="H5277" s="86"/>
      <c r="I5277" s="366"/>
      <c r="J5277" s="91"/>
      <c r="K5277" s="65"/>
      <c r="L5277" s="61"/>
      <c r="M5277" s="331"/>
      <c r="N5277" s="228"/>
      <c r="O5277" s="8"/>
      <c r="P5277" s="8"/>
      <c r="Q5277" s="8"/>
      <c r="R5277" s="8"/>
    </row>
    <row r="5278" spans="1:18" s="28" customFormat="1" x14ac:dyDescent="0.3">
      <c r="A5278" s="127"/>
      <c r="B5278" s="60"/>
      <c r="C5278" s="72"/>
      <c r="D5278" s="61"/>
      <c r="E5278" s="63"/>
      <c r="F5278" s="64"/>
      <c r="G5278" s="65"/>
      <c r="H5278" s="86"/>
      <c r="I5278" s="366"/>
      <c r="J5278" s="91"/>
      <c r="K5278" s="65"/>
      <c r="L5278" s="61"/>
      <c r="M5278" s="331"/>
      <c r="N5278" s="228"/>
      <c r="O5278" s="8"/>
      <c r="P5278" s="8"/>
      <c r="Q5278" s="8"/>
      <c r="R5278" s="8"/>
    </row>
    <row r="5279" spans="1:18" s="28" customFormat="1" x14ac:dyDescent="0.3">
      <c r="A5279" s="127"/>
      <c r="B5279" s="60"/>
      <c r="C5279" s="72"/>
      <c r="D5279" s="61"/>
      <c r="E5279" s="63"/>
      <c r="F5279" s="64"/>
      <c r="G5279" s="65"/>
      <c r="H5279" s="86"/>
      <c r="I5279" s="366"/>
      <c r="J5279" s="91"/>
      <c r="K5279" s="65"/>
      <c r="L5279" s="61"/>
      <c r="M5279" s="331"/>
      <c r="N5279" s="228"/>
      <c r="O5279" s="8"/>
      <c r="P5279" s="8"/>
      <c r="Q5279" s="8"/>
      <c r="R5279" s="8"/>
    </row>
    <row r="5280" spans="1:18" s="28" customFormat="1" x14ac:dyDescent="0.3">
      <c r="A5280" s="127"/>
      <c r="B5280" s="60"/>
      <c r="C5280" s="72"/>
      <c r="D5280" s="61"/>
      <c r="E5280" s="63"/>
      <c r="F5280" s="64"/>
      <c r="G5280" s="65"/>
      <c r="H5280" s="86"/>
      <c r="I5280" s="366"/>
      <c r="J5280" s="91"/>
      <c r="K5280" s="65"/>
      <c r="L5280" s="61"/>
      <c r="M5280" s="331"/>
      <c r="N5280" s="228"/>
      <c r="O5280" s="8"/>
      <c r="P5280" s="8"/>
      <c r="Q5280" s="8"/>
      <c r="R5280" s="8"/>
    </row>
    <row r="5281" spans="1:18" s="28" customFormat="1" x14ac:dyDescent="0.3">
      <c r="A5281" s="127"/>
      <c r="B5281" s="60"/>
      <c r="C5281" s="72"/>
      <c r="D5281" s="61"/>
      <c r="E5281" s="63"/>
      <c r="F5281" s="64"/>
      <c r="G5281" s="65"/>
      <c r="H5281" s="86"/>
      <c r="I5281" s="366"/>
      <c r="J5281" s="91"/>
      <c r="K5281" s="65"/>
      <c r="L5281" s="61"/>
      <c r="M5281" s="331"/>
      <c r="N5281" s="228"/>
      <c r="O5281" s="8"/>
      <c r="P5281" s="8"/>
      <c r="Q5281" s="8"/>
      <c r="R5281" s="8"/>
    </row>
    <row r="5282" spans="1:18" s="28" customFormat="1" x14ac:dyDescent="0.3">
      <c r="A5282" s="127"/>
      <c r="B5282" s="60"/>
      <c r="C5282" s="72"/>
      <c r="D5282" s="61"/>
      <c r="E5282" s="63"/>
      <c r="F5282" s="64"/>
      <c r="G5282" s="65"/>
      <c r="H5282" s="86"/>
      <c r="I5282" s="366"/>
      <c r="J5282" s="91"/>
      <c r="K5282" s="65"/>
      <c r="L5282" s="61"/>
      <c r="M5282" s="331"/>
      <c r="N5282" s="228"/>
      <c r="O5282" s="8"/>
      <c r="P5282" s="8"/>
      <c r="Q5282" s="8"/>
      <c r="R5282" s="8"/>
    </row>
    <row r="5283" spans="1:18" s="28" customFormat="1" x14ac:dyDescent="0.3">
      <c r="A5283" s="127"/>
      <c r="B5283" s="60"/>
      <c r="C5283" s="72"/>
      <c r="D5283" s="61"/>
      <c r="E5283" s="63"/>
      <c r="F5283" s="64"/>
      <c r="G5283" s="65"/>
      <c r="H5283" s="86"/>
      <c r="I5283" s="366"/>
      <c r="J5283" s="91"/>
      <c r="K5283" s="65"/>
      <c r="L5283" s="61"/>
      <c r="M5283" s="331"/>
      <c r="N5283" s="228"/>
      <c r="O5283" s="8"/>
      <c r="P5283" s="8"/>
      <c r="Q5283" s="8"/>
      <c r="R5283" s="8"/>
    </row>
    <row r="5284" spans="1:18" s="28" customFormat="1" x14ac:dyDescent="0.3">
      <c r="A5284" s="127"/>
      <c r="B5284" s="60"/>
      <c r="C5284" s="72"/>
      <c r="D5284" s="61"/>
      <c r="E5284" s="63"/>
      <c r="F5284" s="64"/>
      <c r="G5284" s="65"/>
      <c r="H5284" s="86"/>
      <c r="I5284" s="366"/>
      <c r="J5284" s="91"/>
      <c r="K5284" s="65"/>
      <c r="L5284" s="61"/>
      <c r="M5284" s="331"/>
      <c r="N5284" s="228"/>
      <c r="O5284" s="8"/>
      <c r="P5284" s="8"/>
      <c r="Q5284" s="8"/>
      <c r="R5284" s="8"/>
    </row>
    <row r="5285" spans="1:18" s="28" customFormat="1" x14ac:dyDescent="0.3">
      <c r="A5285" s="127"/>
      <c r="B5285" s="60"/>
      <c r="C5285" s="72"/>
      <c r="D5285" s="61"/>
      <c r="E5285" s="63"/>
      <c r="F5285" s="64"/>
      <c r="G5285" s="65"/>
      <c r="H5285" s="86"/>
      <c r="I5285" s="366"/>
      <c r="J5285" s="91"/>
      <c r="K5285" s="65"/>
      <c r="L5285" s="61"/>
      <c r="M5285" s="331"/>
      <c r="N5285" s="228"/>
      <c r="O5285" s="8"/>
      <c r="P5285" s="8"/>
      <c r="Q5285" s="8"/>
      <c r="R5285" s="8"/>
    </row>
    <row r="5286" spans="1:18" s="28" customFormat="1" x14ac:dyDescent="0.3">
      <c r="A5286" s="127"/>
      <c r="B5286" s="60"/>
      <c r="C5286" s="72"/>
      <c r="D5286" s="61"/>
      <c r="E5286" s="63"/>
      <c r="F5286" s="64"/>
      <c r="G5286" s="65"/>
      <c r="H5286" s="86"/>
      <c r="I5286" s="366"/>
      <c r="J5286" s="91"/>
      <c r="K5286" s="65"/>
      <c r="L5286" s="61"/>
      <c r="M5286" s="331"/>
      <c r="N5286" s="228"/>
      <c r="O5286" s="8"/>
      <c r="P5286" s="8"/>
      <c r="Q5286" s="8"/>
      <c r="R5286" s="8"/>
    </row>
    <row r="5287" spans="1:18" s="28" customFormat="1" x14ac:dyDescent="0.3">
      <c r="A5287" s="127"/>
      <c r="B5287" s="60"/>
      <c r="C5287" s="72"/>
      <c r="D5287" s="61"/>
      <c r="E5287" s="63"/>
      <c r="F5287" s="64"/>
      <c r="G5287" s="65"/>
      <c r="H5287" s="86"/>
      <c r="I5287" s="366"/>
      <c r="J5287" s="91"/>
      <c r="K5287" s="65"/>
      <c r="L5287" s="61"/>
      <c r="M5287" s="331"/>
      <c r="N5287" s="228"/>
      <c r="O5287" s="8"/>
      <c r="P5287" s="8"/>
      <c r="Q5287" s="8"/>
      <c r="R5287" s="8"/>
    </row>
    <row r="5288" spans="1:18" s="28" customFormat="1" x14ac:dyDescent="0.3">
      <c r="A5288" s="127"/>
      <c r="B5288" s="60"/>
      <c r="C5288" s="72"/>
      <c r="D5288" s="61"/>
      <c r="E5288" s="63"/>
      <c r="F5288" s="64"/>
      <c r="G5288" s="65"/>
      <c r="H5288" s="86"/>
      <c r="I5288" s="366"/>
      <c r="J5288" s="91"/>
      <c r="K5288" s="65"/>
      <c r="L5288" s="61"/>
      <c r="M5288" s="331"/>
      <c r="N5288" s="228"/>
      <c r="O5288" s="8"/>
      <c r="P5288" s="8"/>
      <c r="Q5288" s="8"/>
      <c r="R5288" s="8"/>
    </row>
    <row r="5289" spans="1:18" s="28" customFormat="1" x14ac:dyDescent="0.3">
      <c r="A5289" s="127"/>
      <c r="B5289" s="60"/>
      <c r="C5289" s="72"/>
      <c r="D5289" s="61"/>
      <c r="E5289" s="63"/>
      <c r="F5289" s="64"/>
      <c r="G5289" s="65"/>
      <c r="H5289" s="86"/>
      <c r="I5289" s="366"/>
      <c r="J5289" s="91"/>
      <c r="K5289" s="65"/>
      <c r="L5289" s="61"/>
      <c r="M5289" s="331"/>
      <c r="N5289" s="228"/>
      <c r="O5289" s="8"/>
      <c r="P5289" s="8"/>
      <c r="Q5289" s="8"/>
      <c r="R5289" s="8"/>
    </row>
    <row r="5290" spans="1:18" s="28" customFormat="1" x14ac:dyDescent="0.3">
      <c r="A5290" s="127"/>
      <c r="B5290" s="60"/>
      <c r="C5290" s="72"/>
      <c r="D5290" s="61"/>
      <c r="E5290" s="63"/>
      <c r="F5290" s="64"/>
      <c r="G5290" s="65"/>
      <c r="H5290" s="86"/>
      <c r="I5290" s="366"/>
      <c r="J5290" s="91"/>
      <c r="K5290" s="65"/>
      <c r="L5290" s="61"/>
      <c r="M5290" s="331"/>
      <c r="N5290" s="228"/>
      <c r="O5290" s="8"/>
      <c r="P5290" s="8"/>
      <c r="Q5290" s="8"/>
      <c r="R5290" s="8"/>
    </row>
    <row r="5291" spans="1:18" s="28" customFormat="1" x14ac:dyDescent="0.3">
      <c r="A5291" s="127"/>
      <c r="B5291" s="60"/>
      <c r="C5291" s="72"/>
      <c r="D5291" s="61"/>
      <c r="E5291" s="63"/>
      <c r="F5291" s="64"/>
      <c r="G5291" s="65"/>
      <c r="H5291" s="86"/>
      <c r="I5291" s="366"/>
      <c r="J5291" s="91"/>
      <c r="K5291" s="65"/>
      <c r="L5291" s="61"/>
      <c r="M5291" s="331"/>
      <c r="N5291" s="228"/>
      <c r="O5291" s="8"/>
      <c r="P5291" s="8"/>
      <c r="Q5291" s="8"/>
      <c r="R5291" s="8"/>
    </row>
    <row r="5292" spans="1:18" s="28" customFormat="1" x14ac:dyDescent="0.3">
      <c r="A5292" s="127"/>
      <c r="B5292" s="60"/>
      <c r="C5292" s="72"/>
      <c r="D5292" s="61"/>
      <c r="E5292" s="63"/>
      <c r="F5292" s="64"/>
      <c r="G5292" s="65"/>
      <c r="H5292" s="86"/>
      <c r="I5292" s="366"/>
      <c r="J5292" s="91"/>
      <c r="K5292" s="65"/>
      <c r="L5292" s="61"/>
      <c r="M5292" s="331"/>
      <c r="N5292" s="228"/>
      <c r="O5292" s="8"/>
      <c r="P5292" s="8"/>
      <c r="Q5292" s="8"/>
      <c r="R5292" s="8"/>
    </row>
    <row r="5293" spans="1:18" s="28" customFormat="1" x14ac:dyDescent="0.3">
      <c r="A5293" s="127"/>
      <c r="B5293" s="60"/>
      <c r="C5293" s="72"/>
      <c r="D5293" s="61"/>
      <c r="E5293" s="63"/>
      <c r="F5293" s="64"/>
      <c r="G5293" s="65"/>
      <c r="H5293" s="86"/>
      <c r="I5293" s="366"/>
      <c r="J5293" s="91"/>
      <c r="K5293" s="65"/>
      <c r="L5293" s="61"/>
      <c r="M5293" s="331"/>
      <c r="N5293" s="228"/>
      <c r="O5293" s="8"/>
      <c r="P5293" s="8"/>
      <c r="Q5293" s="8"/>
      <c r="R5293" s="8"/>
    </row>
    <row r="5294" spans="1:18" s="28" customFormat="1" x14ac:dyDescent="0.3">
      <c r="A5294" s="127"/>
      <c r="B5294" s="60"/>
      <c r="C5294" s="72"/>
      <c r="D5294" s="61"/>
      <c r="E5294" s="63"/>
      <c r="F5294" s="64"/>
      <c r="G5294" s="65"/>
      <c r="H5294" s="86"/>
      <c r="I5294" s="366"/>
      <c r="J5294" s="91"/>
      <c r="K5294" s="65"/>
      <c r="L5294" s="61"/>
      <c r="M5294" s="331"/>
      <c r="N5294" s="228"/>
      <c r="O5294" s="8"/>
      <c r="P5294" s="8"/>
      <c r="Q5294" s="8"/>
      <c r="R5294" s="8"/>
    </row>
    <row r="5295" spans="1:18" s="28" customFormat="1" x14ac:dyDescent="0.3">
      <c r="A5295" s="127"/>
      <c r="B5295" s="60"/>
      <c r="C5295" s="72"/>
      <c r="D5295" s="61"/>
      <c r="E5295" s="63"/>
      <c r="F5295" s="64"/>
      <c r="G5295" s="65"/>
      <c r="H5295" s="86"/>
      <c r="I5295" s="366"/>
      <c r="J5295" s="91"/>
      <c r="K5295" s="65"/>
      <c r="L5295" s="61"/>
      <c r="M5295" s="331"/>
      <c r="N5295" s="228"/>
      <c r="O5295" s="8"/>
      <c r="P5295" s="8"/>
      <c r="Q5295" s="8"/>
      <c r="R5295" s="8"/>
    </row>
    <row r="5296" spans="1:18" s="28" customFormat="1" x14ac:dyDescent="0.3">
      <c r="A5296" s="127"/>
      <c r="B5296" s="60"/>
      <c r="C5296" s="72"/>
      <c r="D5296" s="61"/>
      <c r="E5296" s="63"/>
      <c r="F5296" s="64"/>
      <c r="G5296" s="65"/>
      <c r="H5296" s="86"/>
      <c r="I5296" s="366"/>
      <c r="J5296" s="91"/>
      <c r="K5296" s="65"/>
      <c r="L5296" s="61"/>
      <c r="M5296" s="331"/>
      <c r="N5296" s="228"/>
      <c r="O5296" s="8"/>
      <c r="P5296" s="8"/>
      <c r="Q5296" s="8"/>
      <c r="R5296" s="8"/>
    </row>
    <row r="5297" spans="1:18" s="28" customFormat="1" x14ac:dyDescent="0.3">
      <c r="A5297" s="127"/>
      <c r="B5297" s="60"/>
      <c r="C5297" s="72"/>
      <c r="D5297" s="61"/>
      <c r="E5297" s="63"/>
      <c r="F5297" s="64"/>
      <c r="G5297" s="65"/>
      <c r="H5297" s="86"/>
      <c r="I5297" s="366"/>
      <c r="J5297" s="91"/>
      <c r="K5297" s="65"/>
      <c r="L5297" s="61"/>
      <c r="M5297" s="331"/>
      <c r="N5297" s="228"/>
      <c r="O5297" s="8"/>
      <c r="P5297" s="8"/>
      <c r="Q5297" s="8"/>
      <c r="R5297" s="8"/>
    </row>
    <row r="5298" spans="1:18" s="28" customFormat="1" x14ac:dyDescent="0.3">
      <c r="A5298" s="127"/>
      <c r="B5298" s="60"/>
      <c r="C5298" s="72"/>
      <c r="D5298" s="61"/>
      <c r="E5298" s="63"/>
      <c r="F5298" s="64"/>
      <c r="G5298" s="65"/>
      <c r="H5298" s="86"/>
      <c r="I5298" s="366"/>
      <c r="J5298" s="91"/>
      <c r="K5298" s="65"/>
      <c r="L5298" s="61"/>
      <c r="M5298" s="331"/>
      <c r="N5298" s="228"/>
      <c r="O5298" s="8"/>
      <c r="P5298" s="8"/>
      <c r="Q5298" s="8"/>
      <c r="R5298" s="8"/>
    </row>
    <row r="5299" spans="1:18" s="28" customFormat="1" x14ac:dyDescent="0.3">
      <c r="A5299" s="127"/>
      <c r="B5299" s="60"/>
      <c r="C5299" s="72"/>
      <c r="D5299" s="61"/>
      <c r="E5299" s="63"/>
      <c r="F5299" s="64"/>
      <c r="G5299" s="65"/>
      <c r="H5299" s="86"/>
      <c r="I5299" s="366"/>
      <c r="J5299" s="91"/>
      <c r="K5299" s="65"/>
      <c r="L5299" s="61"/>
      <c r="M5299" s="331"/>
      <c r="N5299" s="228"/>
      <c r="O5299" s="8"/>
      <c r="P5299" s="8"/>
      <c r="Q5299" s="8"/>
      <c r="R5299" s="8"/>
    </row>
    <row r="5300" spans="1:18" s="28" customFormat="1" x14ac:dyDescent="0.3">
      <c r="A5300" s="128"/>
      <c r="B5300" s="68"/>
      <c r="C5300" s="66"/>
      <c r="D5300" s="136"/>
      <c r="E5300" s="84"/>
      <c r="F5300" s="70"/>
      <c r="G5300" s="69"/>
      <c r="H5300" s="84"/>
      <c r="I5300" s="367"/>
      <c r="J5300" s="92"/>
      <c r="K5300" s="69"/>
      <c r="L5300" s="92"/>
      <c r="M5300" s="331"/>
      <c r="N5300" s="228"/>
      <c r="O5300" s="8"/>
      <c r="P5300" s="8"/>
      <c r="Q5300" s="8"/>
      <c r="R5300" s="8"/>
    </row>
    <row r="5301" spans="1:18" s="28" customFormat="1" x14ac:dyDescent="0.3">
      <c r="A5301" s="127"/>
      <c r="B5301" s="60"/>
      <c r="C5301" s="72"/>
      <c r="D5301" s="61"/>
      <c r="E5301" s="63"/>
      <c r="F5301" s="64"/>
      <c r="G5301" s="65"/>
      <c r="H5301" s="86"/>
      <c r="I5301" s="366"/>
      <c r="J5301" s="91"/>
      <c r="K5301" s="65"/>
      <c r="L5301" s="61"/>
      <c r="M5301" s="331"/>
      <c r="N5301" s="228"/>
      <c r="O5301" s="8"/>
      <c r="P5301" s="8"/>
      <c r="Q5301" s="8"/>
      <c r="R5301" s="8"/>
    </row>
    <row r="5302" spans="1:18" s="28" customFormat="1" x14ac:dyDescent="0.3">
      <c r="A5302" s="127"/>
      <c r="B5302" s="60"/>
      <c r="C5302" s="72"/>
      <c r="D5302" s="61"/>
      <c r="E5302" s="63"/>
      <c r="F5302" s="64"/>
      <c r="G5302" s="65"/>
      <c r="H5302" s="86"/>
      <c r="I5302" s="366"/>
      <c r="J5302" s="91"/>
      <c r="K5302" s="65"/>
      <c r="L5302" s="61"/>
      <c r="M5302" s="331"/>
      <c r="N5302" s="228"/>
      <c r="O5302" s="8"/>
      <c r="P5302" s="8"/>
      <c r="Q5302" s="8"/>
      <c r="R5302" s="8"/>
    </row>
    <row r="5303" spans="1:18" s="28" customFormat="1" x14ac:dyDescent="0.3">
      <c r="A5303" s="127"/>
      <c r="B5303" s="60"/>
      <c r="C5303" s="72"/>
      <c r="D5303" s="61"/>
      <c r="E5303" s="63"/>
      <c r="F5303" s="64"/>
      <c r="G5303" s="65"/>
      <c r="H5303" s="86"/>
      <c r="I5303" s="366"/>
      <c r="J5303" s="91"/>
      <c r="K5303" s="65"/>
      <c r="L5303" s="61"/>
      <c r="M5303" s="331"/>
      <c r="N5303" s="228"/>
      <c r="O5303" s="8"/>
      <c r="P5303" s="8"/>
      <c r="Q5303" s="8"/>
      <c r="R5303" s="8"/>
    </row>
    <row r="5304" spans="1:18" s="28" customFormat="1" x14ac:dyDescent="0.3">
      <c r="A5304" s="127"/>
      <c r="B5304" s="60"/>
      <c r="C5304" s="72"/>
      <c r="D5304" s="61"/>
      <c r="E5304" s="63"/>
      <c r="F5304" s="64"/>
      <c r="G5304" s="65"/>
      <c r="H5304" s="86"/>
      <c r="I5304" s="366"/>
      <c r="J5304" s="91"/>
      <c r="K5304" s="65"/>
      <c r="L5304" s="61"/>
      <c r="M5304" s="331"/>
      <c r="N5304" s="228"/>
      <c r="O5304" s="8"/>
      <c r="P5304" s="8"/>
      <c r="Q5304" s="8"/>
      <c r="R5304" s="8"/>
    </row>
    <row r="5305" spans="1:18" s="28" customFormat="1" x14ac:dyDescent="0.3">
      <c r="A5305" s="127"/>
      <c r="B5305" s="60"/>
      <c r="C5305" s="72"/>
      <c r="D5305" s="61"/>
      <c r="E5305" s="63"/>
      <c r="F5305" s="64"/>
      <c r="G5305" s="65"/>
      <c r="H5305" s="86"/>
      <c r="I5305" s="366"/>
      <c r="J5305" s="91"/>
      <c r="K5305" s="65"/>
      <c r="L5305" s="61"/>
      <c r="M5305" s="331"/>
      <c r="N5305" s="228"/>
      <c r="O5305" s="8"/>
      <c r="P5305" s="8"/>
      <c r="Q5305" s="8"/>
      <c r="R5305" s="8"/>
    </row>
    <row r="5306" spans="1:18" s="28" customFormat="1" x14ac:dyDescent="0.3">
      <c r="A5306" s="127"/>
      <c r="B5306" s="60"/>
      <c r="C5306" s="72"/>
      <c r="D5306" s="61"/>
      <c r="E5306" s="63"/>
      <c r="F5306" s="64"/>
      <c r="G5306" s="65"/>
      <c r="H5306" s="86"/>
      <c r="I5306" s="366"/>
      <c r="J5306" s="91"/>
      <c r="K5306" s="65"/>
      <c r="L5306" s="61"/>
      <c r="M5306" s="331"/>
      <c r="N5306" s="228"/>
      <c r="O5306" s="8"/>
      <c r="P5306" s="8"/>
      <c r="Q5306" s="8"/>
      <c r="R5306" s="8"/>
    </row>
    <row r="5307" spans="1:18" s="28" customFormat="1" x14ac:dyDescent="0.3">
      <c r="A5307" s="127"/>
      <c r="B5307" s="60"/>
      <c r="C5307" s="72"/>
      <c r="D5307" s="61"/>
      <c r="E5307" s="63"/>
      <c r="F5307" s="64"/>
      <c r="G5307" s="65"/>
      <c r="H5307" s="86"/>
      <c r="I5307" s="366"/>
      <c r="J5307" s="91"/>
      <c r="K5307" s="65"/>
      <c r="L5307" s="61"/>
      <c r="M5307" s="331"/>
      <c r="N5307" s="228"/>
      <c r="O5307" s="8"/>
      <c r="P5307" s="8"/>
      <c r="Q5307" s="8"/>
      <c r="R5307" s="8"/>
    </row>
    <row r="5308" spans="1:18" s="28" customFormat="1" x14ac:dyDescent="0.3">
      <c r="A5308" s="127"/>
      <c r="B5308" s="60"/>
      <c r="C5308" s="72"/>
      <c r="D5308" s="61"/>
      <c r="E5308" s="63"/>
      <c r="F5308" s="64"/>
      <c r="G5308" s="65"/>
      <c r="H5308" s="86"/>
      <c r="I5308" s="366"/>
      <c r="J5308" s="91"/>
      <c r="K5308" s="65"/>
      <c r="L5308" s="61"/>
      <c r="M5308" s="331"/>
      <c r="N5308" s="228"/>
      <c r="O5308" s="8"/>
      <c r="P5308" s="8"/>
      <c r="Q5308" s="8"/>
      <c r="R5308" s="8"/>
    </row>
    <row r="5309" spans="1:18" s="28" customFormat="1" x14ac:dyDescent="0.3">
      <c r="A5309" s="127"/>
      <c r="B5309" s="60"/>
      <c r="C5309" s="72"/>
      <c r="D5309" s="61"/>
      <c r="E5309" s="63"/>
      <c r="F5309" s="64"/>
      <c r="G5309" s="65"/>
      <c r="H5309" s="86"/>
      <c r="I5309" s="366"/>
      <c r="J5309" s="91"/>
      <c r="K5309" s="65"/>
      <c r="L5309" s="61"/>
      <c r="M5309" s="331"/>
      <c r="N5309" s="228"/>
      <c r="O5309" s="8"/>
      <c r="P5309" s="8"/>
      <c r="Q5309" s="8"/>
      <c r="R5309" s="8"/>
    </row>
    <row r="5310" spans="1:18" s="28" customFormat="1" x14ac:dyDescent="0.3">
      <c r="A5310" s="127"/>
      <c r="B5310" s="60"/>
      <c r="C5310" s="72"/>
      <c r="D5310" s="61"/>
      <c r="E5310" s="63"/>
      <c r="F5310" s="64"/>
      <c r="G5310" s="65"/>
      <c r="H5310" s="86"/>
      <c r="I5310" s="366"/>
      <c r="J5310" s="91"/>
      <c r="K5310" s="65"/>
      <c r="L5310" s="61"/>
      <c r="M5310" s="331"/>
      <c r="N5310" s="228"/>
      <c r="O5310" s="8"/>
      <c r="P5310" s="8"/>
      <c r="Q5310" s="8"/>
      <c r="R5310" s="8"/>
    </row>
    <row r="5311" spans="1:18" s="28" customFormat="1" x14ac:dyDescent="0.3">
      <c r="A5311" s="127"/>
      <c r="B5311" s="60"/>
      <c r="C5311" s="72"/>
      <c r="D5311" s="61"/>
      <c r="E5311" s="63"/>
      <c r="F5311" s="64"/>
      <c r="G5311" s="65"/>
      <c r="H5311" s="86"/>
      <c r="I5311" s="366"/>
      <c r="J5311" s="91"/>
      <c r="K5311" s="65"/>
      <c r="L5311" s="61"/>
      <c r="M5311" s="331"/>
      <c r="N5311" s="228"/>
      <c r="O5311" s="8"/>
      <c r="P5311" s="8"/>
      <c r="Q5311" s="8"/>
      <c r="R5311" s="8"/>
    </row>
    <row r="5312" spans="1:18" s="28" customFormat="1" x14ac:dyDescent="0.3">
      <c r="A5312" s="128"/>
      <c r="B5312" s="68"/>
      <c r="C5312" s="66"/>
      <c r="D5312" s="136"/>
      <c r="E5312" s="84"/>
      <c r="F5312" s="70"/>
      <c r="G5312" s="69"/>
      <c r="H5312" s="84"/>
      <c r="I5312" s="367"/>
      <c r="J5312" s="92"/>
      <c r="K5312" s="69"/>
      <c r="L5312" s="92"/>
      <c r="M5312" s="331"/>
      <c r="N5312" s="228"/>
      <c r="O5312" s="8"/>
      <c r="P5312" s="8"/>
      <c r="Q5312" s="8"/>
      <c r="R5312" s="8"/>
    </row>
    <row r="5313" spans="1:18" s="28" customFormat="1" x14ac:dyDescent="0.3">
      <c r="A5313" s="127"/>
      <c r="B5313" s="60"/>
      <c r="C5313" s="72"/>
      <c r="D5313" s="61"/>
      <c r="E5313" s="63"/>
      <c r="F5313" s="64"/>
      <c r="G5313" s="65"/>
      <c r="H5313" s="86"/>
      <c r="I5313" s="366"/>
      <c r="J5313" s="91"/>
      <c r="K5313" s="65"/>
      <c r="L5313" s="61"/>
      <c r="M5313" s="331"/>
      <c r="N5313" s="228"/>
      <c r="O5313" s="8"/>
      <c r="P5313" s="8"/>
      <c r="Q5313" s="8"/>
      <c r="R5313" s="8"/>
    </row>
    <row r="5314" spans="1:18" s="28" customFormat="1" x14ac:dyDescent="0.3">
      <c r="A5314" s="127"/>
      <c r="B5314" s="60"/>
      <c r="C5314" s="72"/>
      <c r="D5314" s="61"/>
      <c r="E5314" s="63"/>
      <c r="F5314" s="64"/>
      <c r="G5314" s="65"/>
      <c r="H5314" s="86"/>
      <c r="I5314" s="366"/>
      <c r="J5314" s="91"/>
      <c r="K5314" s="65"/>
      <c r="L5314" s="61"/>
      <c r="M5314" s="331"/>
      <c r="N5314" s="228"/>
      <c r="O5314" s="8"/>
      <c r="P5314" s="8"/>
      <c r="Q5314" s="8"/>
      <c r="R5314" s="8"/>
    </row>
    <row r="5315" spans="1:18" s="28" customFormat="1" x14ac:dyDescent="0.3">
      <c r="A5315" s="127"/>
      <c r="B5315" s="60"/>
      <c r="C5315" s="72"/>
      <c r="D5315" s="61"/>
      <c r="E5315" s="63"/>
      <c r="F5315" s="64"/>
      <c r="G5315" s="65"/>
      <c r="H5315" s="86"/>
      <c r="I5315" s="366"/>
      <c r="J5315" s="91"/>
      <c r="K5315" s="65"/>
      <c r="L5315" s="61"/>
      <c r="M5315" s="331"/>
      <c r="N5315" s="228"/>
      <c r="O5315" s="8"/>
      <c r="P5315" s="8"/>
      <c r="Q5315" s="8"/>
      <c r="R5315" s="8"/>
    </row>
    <row r="5316" spans="1:18" s="28" customFormat="1" x14ac:dyDescent="0.3">
      <c r="A5316" s="127"/>
      <c r="B5316" s="60"/>
      <c r="C5316" s="72"/>
      <c r="D5316" s="61"/>
      <c r="E5316" s="63"/>
      <c r="F5316" s="64"/>
      <c r="G5316" s="65"/>
      <c r="H5316" s="86"/>
      <c r="I5316" s="366"/>
      <c r="J5316" s="91"/>
      <c r="K5316" s="65"/>
      <c r="L5316" s="61"/>
      <c r="M5316" s="331"/>
      <c r="N5316" s="228"/>
      <c r="O5316" s="8"/>
      <c r="P5316" s="8"/>
      <c r="Q5316" s="8"/>
      <c r="R5316" s="8"/>
    </row>
    <row r="5317" spans="1:18" s="28" customFormat="1" x14ac:dyDescent="0.3">
      <c r="A5317" s="127"/>
      <c r="B5317" s="60"/>
      <c r="C5317" s="72"/>
      <c r="D5317" s="61"/>
      <c r="E5317" s="63"/>
      <c r="F5317" s="64"/>
      <c r="G5317" s="65"/>
      <c r="H5317" s="86"/>
      <c r="I5317" s="366"/>
      <c r="J5317" s="91"/>
      <c r="K5317" s="65"/>
      <c r="L5317" s="61"/>
      <c r="M5317" s="331"/>
      <c r="N5317" s="228"/>
      <c r="O5317" s="8"/>
      <c r="P5317" s="8"/>
      <c r="Q5317" s="8"/>
      <c r="R5317" s="8"/>
    </row>
    <row r="5318" spans="1:18" s="28" customFormat="1" x14ac:dyDescent="0.3">
      <c r="A5318" s="128"/>
      <c r="B5318" s="74"/>
      <c r="C5318" s="75"/>
      <c r="D5318" s="61"/>
      <c r="E5318" s="63"/>
      <c r="F5318" s="64"/>
      <c r="G5318" s="65"/>
      <c r="H5318" s="63"/>
      <c r="I5318" s="368"/>
      <c r="J5318" s="61"/>
      <c r="K5318" s="65"/>
      <c r="L5318" s="61"/>
      <c r="M5318" s="331"/>
      <c r="N5318" s="228"/>
      <c r="O5318" s="8"/>
      <c r="P5318" s="8"/>
      <c r="Q5318" s="8"/>
      <c r="R5318" s="8"/>
    </row>
    <row r="5319" spans="1:18" s="28" customFormat="1" x14ac:dyDescent="0.3">
      <c r="A5319" s="127"/>
      <c r="B5319" s="60"/>
      <c r="C5319" s="72"/>
      <c r="D5319" s="59"/>
      <c r="E5319" s="63"/>
      <c r="F5319" s="64"/>
      <c r="G5319" s="65"/>
      <c r="H5319" s="86"/>
      <c r="I5319" s="366"/>
      <c r="J5319" s="91"/>
      <c r="K5319" s="65"/>
      <c r="L5319" s="61"/>
      <c r="M5319" s="331"/>
      <c r="N5319" s="228"/>
      <c r="O5319" s="8"/>
      <c r="P5319" s="8"/>
      <c r="Q5319" s="8"/>
      <c r="R5319" s="8"/>
    </row>
    <row r="5320" spans="1:18" s="28" customFormat="1" x14ac:dyDescent="0.3">
      <c r="A5320" s="127"/>
      <c r="B5320" s="60"/>
      <c r="C5320" s="72"/>
      <c r="D5320" s="59"/>
      <c r="E5320" s="63"/>
      <c r="F5320" s="64"/>
      <c r="G5320" s="65"/>
      <c r="H5320" s="86"/>
      <c r="I5320" s="366"/>
      <c r="J5320" s="91"/>
      <c r="K5320" s="65"/>
      <c r="L5320" s="61"/>
      <c r="M5320" s="331"/>
      <c r="N5320" s="228"/>
      <c r="O5320" s="8"/>
      <c r="P5320" s="8"/>
      <c r="Q5320" s="8"/>
      <c r="R5320" s="8"/>
    </row>
    <row r="5321" spans="1:18" s="28" customFormat="1" x14ac:dyDescent="0.3">
      <c r="A5321" s="127"/>
      <c r="B5321" s="60"/>
      <c r="C5321" s="72"/>
      <c r="D5321" s="59"/>
      <c r="E5321" s="63"/>
      <c r="F5321" s="64"/>
      <c r="G5321" s="65"/>
      <c r="H5321" s="86"/>
      <c r="I5321" s="366"/>
      <c r="J5321" s="91"/>
      <c r="K5321" s="65"/>
      <c r="L5321" s="61"/>
      <c r="M5321" s="331"/>
      <c r="N5321" s="228"/>
      <c r="O5321" s="8"/>
      <c r="P5321" s="8"/>
      <c r="Q5321" s="8"/>
      <c r="R5321" s="8"/>
    </row>
    <row r="5322" spans="1:18" s="28" customFormat="1" x14ac:dyDescent="0.3">
      <c r="A5322" s="127"/>
      <c r="B5322" s="60"/>
      <c r="C5322" s="72"/>
      <c r="D5322" s="59"/>
      <c r="E5322" s="63"/>
      <c r="F5322" s="64"/>
      <c r="G5322" s="65"/>
      <c r="H5322" s="86"/>
      <c r="I5322" s="366"/>
      <c r="J5322" s="91"/>
      <c r="K5322" s="65"/>
      <c r="L5322" s="61"/>
      <c r="M5322" s="331"/>
      <c r="N5322" s="228"/>
      <c r="O5322" s="8"/>
      <c r="P5322" s="8"/>
      <c r="Q5322" s="8"/>
      <c r="R5322" s="8"/>
    </row>
    <row r="5323" spans="1:18" s="28" customFormat="1" x14ac:dyDescent="0.3">
      <c r="A5323" s="128"/>
      <c r="B5323" s="74"/>
      <c r="C5323" s="75"/>
      <c r="D5323" s="61"/>
      <c r="E5323" s="63"/>
      <c r="F5323" s="64"/>
      <c r="G5323" s="65"/>
      <c r="H5323" s="63"/>
      <c r="I5323" s="368"/>
      <c r="J5323" s="61"/>
      <c r="K5323" s="65"/>
      <c r="L5323" s="61"/>
      <c r="M5323" s="331"/>
      <c r="N5323" s="228"/>
      <c r="O5323" s="8"/>
      <c r="P5323" s="8"/>
      <c r="Q5323" s="8"/>
      <c r="R5323" s="8"/>
    </row>
    <row r="5324" spans="1:18" s="28" customFormat="1" x14ac:dyDescent="0.3">
      <c r="A5324" s="127"/>
      <c r="B5324" s="60"/>
      <c r="C5324" s="72"/>
      <c r="D5324" s="59"/>
      <c r="E5324" s="63"/>
      <c r="F5324" s="64"/>
      <c r="G5324" s="65"/>
      <c r="H5324" s="86"/>
      <c r="I5324" s="366"/>
      <c r="J5324" s="91"/>
      <c r="K5324" s="65"/>
      <c r="L5324" s="61"/>
      <c r="M5324" s="331"/>
      <c r="N5324" s="228"/>
      <c r="O5324" s="8"/>
      <c r="P5324" s="8"/>
      <c r="Q5324" s="8"/>
      <c r="R5324" s="8"/>
    </row>
    <row r="5325" spans="1:18" s="28" customFormat="1" x14ac:dyDescent="0.3">
      <c r="A5325" s="127"/>
      <c r="B5325" s="60"/>
      <c r="C5325" s="72"/>
      <c r="D5325" s="59"/>
      <c r="E5325" s="63"/>
      <c r="F5325" s="64"/>
      <c r="G5325" s="65"/>
      <c r="H5325" s="86"/>
      <c r="I5325" s="366"/>
      <c r="J5325" s="91"/>
      <c r="K5325" s="65"/>
      <c r="L5325" s="61"/>
      <c r="M5325" s="331"/>
      <c r="N5325" s="228"/>
      <c r="O5325" s="8"/>
      <c r="P5325" s="8"/>
      <c r="Q5325" s="8"/>
      <c r="R5325" s="8"/>
    </row>
    <row r="5326" spans="1:18" s="28" customFormat="1" x14ac:dyDescent="0.3">
      <c r="A5326" s="127"/>
      <c r="B5326" s="60"/>
      <c r="C5326" s="72"/>
      <c r="D5326" s="61"/>
      <c r="E5326" s="63"/>
      <c r="F5326" s="64"/>
      <c r="G5326" s="65"/>
      <c r="H5326" s="86"/>
      <c r="I5326" s="366"/>
      <c r="J5326" s="91"/>
      <c r="K5326" s="65"/>
      <c r="L5326" s="61"/>
      <c r="M5326" s="331"/>
      <c r="N5326" s="228"/>
      <c r="O5326" s="8"/>
      <c r="P5326" s="8"/>
      <c r="Q5326" s="8"/>
      <c r="R5326" s="8"/>
    </row>
    <row r="5327" spans="1:18" s="28" customFormat="1" x14ac:dyDescent="0.3">
      <c r="A5327" s="127"/>
      <c r="B5327" s="60"/>
      <c r="C5327" s="72"/>
      <c r="D5327" s="59"/>
      <c r="E5327" s="63"/>
      <c r="F5327" s="64"/>
      <c r="G5327" s="65"/>
      <c r="H5327" s="86"/>
      <c r="I5327" s="366"/>
      <c r="J5327" s="91"/>
      <c r="K5327" s="65"/>
      <c r="L5327" s="61"/>
      <c r="M5327" s="331"/>
      <c r="N5327" s="228"/>
      <c r="O5327" s="8"/>
      <c r="P5327" s="8"/>
      <c r="Q5327" s="8"/>
      <c r="R5327" s="8"/>
    </row>
    <row r="5328" spans="1:18" s="28" customFormat="1" x14ac:dyDescent="0.3">
      <c r="A5328" s="127"/>
      <c r="B5328" s="60"/>
      <c r="C5328" s="72"/>
      <c r="D5328" s="59"/>
      <c r="E5328" s="63"/>
      <c r="F5328" s="64"/>
      <c r="G5328" s="65"/>
      <c r="H5328" s="86"/>
      <c r="I5328" s="366"/>
      <c r="J5328" s="91"/>
      <c r="K5328" s="65"/>
      <c r="L5328" s="61"/>
      <c r="M5328" s="331"/>
      <c r="N5328" s="228"/>
      <c r="O5328" s="8"/>
      <c r="P5328" s="8"/>
      <c r="Q5328" s="8"/>
      <c r="R5328" s="8"/>
    </row>
    <row r="5329" spans="1:18" s="28" customFormat="1" x14ac:dyDescent="0.3">
      <c r="A5329" s="127"/>
      <c r="B5329" s="60"/>
      <c r="C5329" s="72"/>
      <c r="D5329" s="59"/>
      <c r="E5329" s="63"/>
      <c r="F5329" s="64"/>
      <c r="G5329" s="65"/>
      <c r="H5329" s="86"/>
      <c r="I5329" s="366"/>
      <c r="J5329" s="91"/>
      <c r="K5329" s="65"/>
      <c r="L5329" s="61"/>
      <c r="M5329" s="331"/>
      <c r="N5329" s="228"/>
      <c r="O5329" s="8"/>
      <c r="P5329" s="8"/>
      <c r="Q5329" s="8"/>
      <c r="R5329" s="8"/>
    </row>
    <row r="5330" spans="1:18" s="28" customFormat="1" x14ac:dyDescent="0.3">
      <c r="A5330" s="127"/>
      <c r="B5330" s="60"/>
      <c r="C5330" s="72"/>
      <c r="D5330" s="59"/>
      <c r="E5330" s="63"/>
      <c r="F5330" s="64"/>
      <c r="G5330" s="65"/>
      <c r="H5330" s="86"/>
      <c r="I5330" s="366"/>
      <c r="J5330" s="91"/>
      <c r="K5330" s="65"/>
      <c r="L5330" s="61"/>
      <c r="M5330" s="331"/>
      <c r="N5330" s="228"/>
      <c r="O5330" s="8"/>
      <c r="P5330" s="8"/>
      <c r="Q5330" s="8"/>
      <c r="R5330" s="8"/>
    </row>
    <row r="5331" spans="1:18" s="28" customFormat="1" x14ac:dyDescent="0.3">
      <c r="A5331" s="127"/>
      <c r="B5331" s="60"/>
      <c r="C5331" s="72"/>
      <c r="D5331" s="59"/>
      <c r="E5331" s="63"/>
      <c r="F5331" s="64"/>
      <c r="G5331" s="65"/>
      <c r="H5331" s="86"/>
      <c r="I5331" s="366"/>
      <c r="J5331" s="91"/>
      <c r="K5331" s="65"/>
      <c r="L5331" s="61"/>
      <c r="M5331" s="331"/>
      <c r="N5331" s="228"/>
      <c r="O5331" s="8"/>
      <c r="P5331" s="8"/>
      <c r="Q5331" s="8"/>
      <c r="R5331" s="8"/>
    </row>
    <row r="5332" spans="1:18" s="28" customFormat="1" x14ac:dyDescent="0.3">
      <c r="A5332" s="127"/>
      <c r="B5332" s="60"/>
      <c r="C5332" s="72"/>
      <c r="D5332" s="59"/>
      <c r="E5332" s="63"/>
      <c r="F5332" s="64"/>
      <c r="G5332" s="65"/>
      <c r="H5332" s="86"/>
      <c r="I5332" s="366"/>
      <c r="J5332" s="91"/>
      <c r="K5332" s="65"/>
      <c r="L5332" s="61"/>
      <c r="M5332" s="331"/>
      <c r="N5332" s="228"/>
      <c r="O5332" s="8"/>
      <c r="P5332" s="8"/>
      <c r="Q5332" s="8"/>
      <c r="R5332" s="8"/>
    </row>
    <row r="5333" spans="1:18" s="28" customFormat="1" x14ac:dyDescent="0.3">
      <c r="A5333" s="127"/>
      <c r="B5333" s="60"/>
      <c r="C5333" s="72"/>
      <c r="D5333" s="59"/>
      <c r="E5333" s="63"/>
      <c r="F5333" s="64"/>
      <c r="G5333" s="65"/>
      <c r="H5333" s="86"/>
      <c r="I5333" s="366"/>
      <c r="J5333" s="91"/>
      <c r="K5333" s="65"/>
      <c r="L5333" s="61"/>
      <c r="M5333" s="331"/>
      <c r="N5333" s="228"/>
      <c r="O5333" s="8"/>
      <c r="P5333" s="8"/>
      <c r="Q5333" s="8"/>
      <c r="R5333" s="8"/>
    </row>
    <row r="5334" spans="1:18" s="28" customFormat="1" x14ac:dyDescent="0.3">
      <c r="A5334" s="127"/>
      <c r="B5334" s="60"/>
      <c r="C5334" s="72"/>
      <c r="D5334" s="59"/>
      <c r="E5334" s="63"/>
      <c r="F5334" s="64"/>
      <c r="G5334" s="65"/>
      <c r="H5334" s="86"/>
      <c r="I5334" s="366"/>
      <c r="J5334" s="91"/>
      <c r="K5334" s="65"/>
      <c r="L5334" s="61"/>
      <c r="M5334" s="331"/>
      <c r="N5334" s="228"/>
      <c r="O5334" s="8"/>
      <c r="P5334" s="8"/>
      <c r="Q5334" s="8"/>
      <c r="R5334" s="8"/>
    </row>
    <row r="5335" spans="1:18" s="28" customFormat="1" x14ac:dyDescent="0.3">
      <c r="A5335" s="127"/>
      <c r="B5335" s="60"/>
      <c r="C5335" s="72"/>
      <c r="D5335" s="59"/>
      <c r="E5335" s="63"/>
      <c r="F5335" s="64"/>
      <c r="G5335" s="65"/>
      <c r="H5335" s="86"/>
      <c r="I5335" s="366"/>
      <c r="J5335" s="91"/>
      <c r="K5335" s="65"/>
      <c r="L5335" s="61"/>
      <c r="M5335" s="331"/>
      <c r="N5335" s="228"/>
      <c r="O5335" s="8"/>
      <c r="P5335" s="8"/>
      <c r="Q5335" s="8"/>
      <c r="R5335" s="8"/>
    </row>
    <row r="5336" spans="1:18" s="28" customFormat="1" x14ac:dyDescent="0.3">
      <c r="A5336" s="127"/>
      <c r="B5336" s="60"/>
      <c r="C5336" s="72"/>
      <c r="D5336" s="59"/>
      <c r="E5336" s="63"/>
      <c r="F5336" s="64"/>
      <c r="G5336" s="65"/>
      <c r="H5336" s="86"/>
      <c r="I5336" s="366"/>
      <c r="J5336" s="91"/>
      <c r="K5336" s="65"/>
      <c r="L5336" s="61"/>
      <c r="M5336" s="331"/>
      <c r="N5336" s="228"/>
      <c r="O5336" s="8"/>
      <c r="P5336" s="8"/>
      <c r="Q5336" s="8"/>
      <c r="R5336" s="8"/>
    </row>
    <row r="5337" spans="1:18" s="28" customFormat="1" x14ac:dyDescent="0.3">
      <c r="A5337" s="127"/>
      <c r="B5337" s="60"/>
      <c r="C5337" s="72"/>
      <c r="D5337" s="59"/>
      <c r="E5337" s="63"/>
      <c r="F5337" s="64"/>
      <c r="G5337" s="65"/>
      <c r="H5337" s="86"/>
      <c r="I5337" s="366"/>
      <c r="J5337" s="91"/>
      <c r="K5337" s="65"/>
      <c r="L5337" s="61"/>
      <c r="M5337" s="331"/>
      <c r="N5337" s="228"/>
      <c r="O5337" s="8"/>
      <c r="P5337" s="8"/>
      <c r="Q5337" s="8"/>
      <c r="R5337" s="8"/>
    </row>
    <row r="5338" spans="1:18" s="28" customFormat="1" x14ac:dyDescent="0.3">
      <c r="A5338" s="127"/>
      <c r="B5338" s="60"/>
      <c r="C5338" s="72"/>
      <c r="D5338" s="59"/>
      <c r="E5338" s="63"/>
      <c r="F5338" s="64"/>
      <c r="G5338" s="65"/>
      <c r="H5338" s="86"/>
      <c r="I5338" s="366"/>
      <c r="J5338" s="91"/>
      <c r="K5338" s="65"/>
      <c r="L5338" s="61"/>
      <c r="M5338" s="331"/>
      <c r="N5338" s="228"/>
      <c r="O5338" s="8"/>
      <c r="P5338" s="8"/>
      <c r="Q5338" s="8"/>
      <c r="R5338" s="8"/>
    </row>
    <row r="5339" spans="1:18" s="28" customFormat="1" x14ac:dyDescent="0.3">
      <c r="A5339" s="127"/>
      <c r="B5339" s="60"/>
      <c r="C5339" s="72"/>
      <c r="D5339" s="59"/>
      <c r="E5339" s="63"/>
      <c r="F5339" s="64"/>
      <c r="G5339" s="65"/>
      <c r="H5339" s="86"/>
      <c r="I5339" s="366"/>
      <c r="J5339" s="91"/>
      <c r="K5339" s="65"/>
      <c r="L5339" s="61"/>
      <c r="M5339" s="331"/>
      <c r="N5339" s="228"/>
      <c r="O5339" s="8"/>
      <c r="P5339" s="8"/>
      <c r="Q5339" s="8"/>
      <c r="R5339" s="8"/>
    </row>
    <row r="5340" spans="1:18" s="28" customFormat="1" x14ac:dyDescent="0.3">
      <c r="A5340" s="127"/>
      <c r="B5340" s="60"/>
      <c r="C5340" s="72"/>
      <c r="D5340" s="59"/>
      <c r="E5340" s="63"/>
      <c r="F5340" s="64"/>
      <c r="G5340" s="65"/>
      <c r="H5340" s="86"/>
      <c r="I5340" s="366"/>
      <c r="J5340" s="91"/>
      <c r="K5340" s="65"/>
      <c r="L5340" s="61"/>
      <c r="M5340" s="331"/>
      <c r="N5340" s="228"/>
      <c r="O5340" s="8"/>
      <c r="P5340" s="8"/>
      <c r="Q5340" s="8"/>
      <c r="R5340" s="8"/>
    </row>
    <row r="5341" spans="1:18" s="28" customFormat="1" x14ac:dyDescent="0.3">
      <c r="A5341" s="127"/>
      <c r="B5341" s="60"/>
      <c r="C5341" s="72"/>
      <c r="D5341" s="59"/>
      <c r="E5341" s="63"/>
      <c r="F5341" s="64"/>
      <c r="G5341" s="65"/>
      <c r="H5341" s="86"/>
      <c r="I5341" s="366"/>
      <c r="J5341" s="91"/>
      <c r="K5341" s="65"/>
      <c r="L5341" s="61"/>
      <c r="M5341" s="331"/>
      <c r="N5341" s="228"/>
      <c r="O5341" s="8"/>
      <c r="P5341" s="8"/>
      <c r="Q5341" s="8"/>
      <c r="R5341" s="8"/>
    </row>
    <row r="5342" spans="1:18" s="28" customFormat="1" x14ac:dyDescent="0.3">
      <c r="A5342" s="127"/>
      <c r="B5342" s="60"/>
      <c r="C5342" s="72"/>
      <c r="D5342" s="59"/>
      <c r="E5342" s="63"/>
      <c r="F5342" s="64"/>
      <c r="G5342" s="65"/>
      <c r="H5342" s="86"/>
      <c r="I5342" s="366"/>
      <c r="J5342" s="91"/>
      <c r="K5342" s="65"/>
      <c r="L5342" s="61"/>
      <c r="M5342" s="331"/>
      <c r="N5342" s="228"/>
      <c r="O5342" s="8"/>
      <c r="P5342" s="8"/>
      <c r="Q5342" s="8"/>
      <c r="R5342" s="8"/>
    </row>
    <row r="5343" spans="1:18" s="28" customFormat="1" x14ac:dyDescent="0.3">
      <c r="A5343" s="127"/>
      <c r="B5343" s="60"/>
      <c r="C5343" s="72"/>
      <c r="D5343" s="59"/>
      <c r="E5343" s="63"/>
      <c r="F5343" s="64"/>
      <c r="G5343" s="65"/>
      <c r="H5343" s="86"/>
      <c r="I5343" s="366"/>
      <c r="J5343" s="91"/>
      <c r="K5343" s="65"/>
      <c r="L5343" s="61"/>
      <c r="M5343" s="331"/>
      <c r="N5343" s="228"/>
      <c r="O5343" s="8"/>
      <c r="P5343" s="8"/>
      <c r="Q5343" s="8"/>
      <c r="R5343" s="8"/>
    </row>
    <row r="5344" spans="1:18" s="28" customFormat="1" x14ac:dyDescent="0.3">
      <c r="A5344" s="127"/>
      <c r="B5344" s="60"/>
      <c r="C5344" s="72"/>
      <c r="D5344" s="59"/>
      <c r="E5344" s="63"/>
      <c r="F5344" s="64"/>
      <c r="G5344" s="65"/>
      <c r="H5344" s="86"/>
      <c r="I5344" s="366"/>
      <c r="J5344" s="91"/>
      <c r="K5344" s="65"/>
      <c r="L5344" s="61"/>
      <c r="M5344" s="331"/>
      <c r="N5344" s="228"/>
      <c r="O5344" s="8"/>
      <c r="P5344" s="8"/>
      <c r="Q5344" s="8"/>
      <c r="R5344" s="8"/>
    </row>
    <row r="5345" spans="1:18" s="28" customFormat="1" x14ac:dyDescent="0.3">
      <c r="A5345" s="127"/>
      <c r="B5345" s="60"/>
      <c r="C5345" s="72"/>
      <c r="D5345" s="59"/>
      <c r="E5345" s="63"/>
      <c r="F5345" s="64"/>
      <c r="G5345" s="65"/>
      <c r="H5345" s="86"/>
      <c r="I5345" s="366"/>
      <c r="J5345" s="91"/>
      <c r="K5345" s="65"/>
      <c r="L5345" s="61"/>
      <c r="M5345" s="331"/>
      <c r="N5345" s="228"/>
      <c r="O5345" s="8"/>
      <c r="P5345" s="8"/>
      <c r="Q5345" s="8"/>
      <c r="R5345" s="8"/>
    </row>
    <row r="5346" spans="1:18" s="28" customFormat="1" x14ac:dyDescent="0.3">
      <c r="A5346" s="127"/>
      <c r="B5346" s="60"/>
      <c r="C5346" s="72"/>
      <c r="D5346" s="59"/>
      <c r="E5346" s="63"/>
      <c r="F5346" s="64"/>
      <c r="G5346" s="65"/>
      <c r="H5346" s="86"/>
      <c r="I5346" s="366"/>
      <c r="J5346" s="91"/>
      <c r="K5346" s="65"/>
      <c r="L5346" s="61"/>
      <c r="M5346" s="331"/>
      <c r="N5346" s="228"/>
      <c r="O5346" s="8"/>
      <c r="P5346" s="8"/>
      <c r="Q5346" s="8"/>
      <c r="R5346" s="8"/>
    </row>
    <row r="5347" spans="1:18" s="28" customFormat="1" x14ac:dyDescent="0.3">
      <c r="A5347" s="127"/>
      <c r="B5347" s="60"/>
      <c r="C5347" s="72"/>
      <c r="D5347" s="59"/>
      <c r="E5347" s="63"/>
      <c r="F5347" s="64"/>
      <c r="G5347" s="65"/>
      <c r="H5347" s="86"/>
      <c r="I5347" s="366"/>
      <c r="J5347" s="91"/>
      <c r="K5347" s="65"/>
      <c r="L5347" s="61"/>
      <c r="M5347" s="331"/>
      <c r="N5347" s="228"/>
      <c r="O5347" s="8"/>
      <c r="P5347" s="8"/>
      <c r="Q5347" s="8"/>
      <c r="R5347" s="8"/>
    </row>
    <row r="5348" spans="1:18" s="28" customFormat="1" x14ac:dyDescent="0.3">
      <c r="A5348" s="127"/>
      <c r="B5348" s="60"/>
      <c r="C5348" s="72"/>
      <c r="D5348" s="59"/>
      <c r="E5348" s="63"/>
      <c r="F5348" s="64"/>
      <c r="G5348" s="65"/>
      <c r="H5348" s="86"/>
      <c r="I5348" s="366"/>
      <c r="J5348" s="91"/>
      <c r="K5348" s="65"/>
      <c r="L5348" s="61"/>
      <c r="M5348" s="331"/>
      <c r="N5348" s="228"/>
      <c r="O5348" s="8"/>
      <c r="P5348" s="8"/>
      <c r="Q5348" s="8"/>
      <c r="R5348" s="8"/>
    </row>
    <row r="5349" spans="1:18" s="28" customFormat="1" x14ac:dyDescent="0.3">
      <c r="A5349" s="127"/>
      <c r="B5349" s="60"/>
      <c r="C5349" s="72"/>
      <c r="D5349" s="59"/>
      <c r="E5349" s="63"/>
      <c r="F5349" s="64"/>
      <c r="G5349" s="65"/>
      <c r="H5349" s="86"/>
      <c r="I5349" s="366"/>
      <c r="J5349" s="91"/>
      <c r="K5349" s="65"/>
      <c r="L5349" s="61"/>
      <c r="M5349" s="331"/>
      <c r="N5349" s="228"/>
      <c r="O5349" s="8"/>
      <c r="P5349" s="8"/>
      <c r="Q5349" s="8"/>
      <c r="R5349" s="8"/>
    </row>
    <row r="5350" spans="1:18" s="28" customFormat="1" x14ac:dyDescent="0.3">
      <c r="A5350" s="127"/>
      <c r="B5350" s="60"/>
      <c r="C5350" s="72"/>
      <c r="D5350" s="59"/>
      <c r="E5350" s="63"/>
      <c r="F5350" s="64"/>
      <c r="G5350" s="65"/>
      <c r="H5350" s="86"/>
      <c r="I5350" s="366"/>
      <c r="J5350" s="91"/>
      <c r="K5350" s="65"/>
      <c r="L5350" s="61"/>
      <c r="M5350" s="331"/>
      <c r="N5350" s="228"/>
      <c r="O5350" s="8"/>
      <c r="P5350" s="8"/>
      <c r="Q5350" s="8"/>
      <c r="R5350" s="8"/>
    </row>
    <row r="5351" spans="1:18" s="28" customFormat="1" x14ac:dyDescent="0.3">
      <c r="A5351" s="127"/>
      <c r="B5351" s="60"/>
      <c r="C5351" s="72"/>
      <c r="D5351" s="59"/>
      <c r="E5351" s="63"/>
      <c r="F5351" s="64"/>
      <c r="G5351" s="65"/>
      <c r="H5351" s="86"/>
      <c r="I5351" s="366"/>
      <c r="J5351" s="91"/>
      <c r="K5351" s="65"/>
      <c r="L5351" s="61"/>
      <c r="M5351" s="331"/>
      <c r="N5351" s="228"/>
      <c r="O5351" s="8"/>
      <c r="P5351" s="8"/>
      <c r="Q5351" s="8"/>
      <c r="R5351" s="8"/>
    </row>
    <row r="5352" spans="1:18" s="28" customFormat="1" x14ac:dyDescent="0.3">
      <c r="A5352" s="127"/>
      <c r="B5352" s="60"/>
      <c r="C5352" s="72"/>
      <c r="D5352" s="59"/>
      <c r="E5352" s="63"/>
      <c r="F5352" s="64"/>
      <c r="G5352" s="65"/>
      <c r="H5352" s="86"/>
      <c r="I5352" s="366"/>
      <c r="J5352" s="91"/>
      <c r="K5352" s="65"/>
      <c r="L5352" s="61"/>
      <c r="M5352" s="331"/>
      <c r="N5352" s="228"/>
      <c r="O5352" s="8"/>
      <c r="P5352" s="8"/>
      <c r="Q5352" s="8"/>
      <c r="R5352" s="8"/>
    </row>
    <row r="5353" spans="1:18" s="28" customFormat="1" x14ac:dyDescent="0.3">
      <c r="A5353" s="128"/>
      <c r="B5353" s="68"/>
      <c r="C5353" s="66"/>
      <c r="D5353" s="136"/>
      <c r="E5353" s="84"/>
      <c r="F5353" s="70"/>
      <c r="G5353" s="69"/>
      <c r="H5353" s="84"/>
      <c r="I5353" s="367"/>
      <c r="J5353" s="92"/>
      <c r="K5353" s="69"/>
      <c r="L5353" s="92"/>
      <c r="M5353" s="331"/>
      <c r="N5353" s="228"/>
      <c r="O5353" s="8"/>
      <c r="P5353" s="8"/>
      <c r="Q5353" s="8"/>
      <c r="R5353" s="8"/>
    </row>
    <row r="5354" spans="1:18" s="28" customFormat="1" x14ac:dyDescent="0.3">
      <c r="A5354" s="130"/>
      <c r="B5354" s="60"/>
      <c r="C5354" s="60"/>
      <c r="D5354" s="59"/>
      <c r="E5354" s="63"/>
      <c r="F5354" s="64"/>
      <c r="G5354" s="65"/>
      <c r="H5354" s="86"/>
      <c r="I5354" s="366"/>
      <c r="J5354" s="91"/>
      <c r="K5354" s="65"/>
      <c r="L5354" s="61"/>
      <c r="M5354" s="331"/>
      <c r="N5354" s="228"/>
      <c r="O5354" s="8"/>
      <c r="P5354" s="8"/>
      <c r="Q5354" s="8"/>
      <c r="R5354" s="8"/>
    </row>
    <row r="5355" spans="1:18" s="28" customFormat="1" x14ac:dyDescent="0.3">
      <c r="A5355" s="130"/>
      <c r="B5355" s="60"/>
      <c r="C5355" s="60"/>
      <c r="D5355" s="59"/>
      <c r="E5355" s="63"/>
      <c r="F5355" s="64"/>
      <c r="G5355" s="65"/>
      <c r="H5355" s="86"/>
      <c r="I5355" s="366"/>
      <c r="J5355" s="91"/>
      <c r="K5355" s="65"/>
      <c r="L5355" s="61"/>
      <c r="M5355" s="331"/>
      <c r="N5355" s="228"/>
      <c r="O5355" s="8"/>
      <c r="P5355" s="8"/>
      <c r="Q5355" s="8"/>
      <c r="R5355" s="8"/>
    </row>
    <row r="5356" spans="1:18" s="28" customFormat="1" x14ac:dyDescent="0.3">
      <c r="A5356" s="130"/>
      <c r="B5356" s="60"/>
      <c r="C5356" s="60"/>
      <c r="D5356" s="59"/>
      <c r="E5356" s="63"/>
      <c r="F5356" s="64"/>
      <c r="G5356" s="65"/>
      <c r="H5356" s="86"/>
      <c r="I5356" s="366"/>
      <c r="J5356" s="91"/>
      <c r="K5356" s="65"/>
      <c r="L5356" s="61"/>
      <c r="M5356" s="331"/>
      <c r="N5356" s="228"/>
      <c r="O5356" s="8"/>
      <c r="P5356" s="8"/>
      <c r="Q5356" s="8"/>
      <c r="R5356" s="8"/>
    </row>
    <row r="5357" spans="1:18" s="28" customFormat="1" x14ac:dyDescent="0.3">
      <c r="A5357" s="130"/>
      <c r="B5357" s="60"/>
      <c r="C5357" s="60"/>
      <c r="D5357" s="59"/>
      <c r="E5357" s="63"/>
      <c r="F5357" s="64"/>
      <c r="G5357" s="65"/>
      <c r="H5357" s="86"/>
      <c r="I5357" s="366"/>
      <c r="J5357" s="91"/>
      <c r="K5357" s="65"/>
      <c r="L5357" s="61"/>
      <c r="M5357" s="331"/>
      <c r="N5357" s="228"/>
      <c r="O5357" s="8"/>
      <c r="P5357" s="8"/>
      <c r="Q5357" s="8"/>
      <c r="R5357" s="8"/>
    </row>
    <row r="5358" spans="1:18" s="28" customFormat="1" x14ac:dyDescent="0.3">
      <c r="A5358" s="130"/>
      <c r="B5358" s="60"/>
      <c r="C5358" s="60"/>
      <c r="D5358" s="59"/>
      <c r="E5358" s="63"/>
      <c r="F5358" s="64"/>
      <c r="G5358" s="65"/>
      <c r="H5358" s="86"/>
      <c r="I5358" s="366"/>
      <c r="J5358" s="91"/>
      <c r="K5358" s="65"/>
      <c r="L5358" s="61"/>
      <c r="M5358" s="331"/>
      <c r="N5358" s="228"/>
      <c r="O5358" s="8"/>
      <c r="P5358" s="8"/>
      <c r="Q5358" s="8"/>
      <c r="R5358" s="8"/>
    </row>
    <row r="5359" spans="1:18" s="28" customFormat="1" x14ac:dyDescent="0.3">
      <c r="A5359" s="130"/>
      <c r="B5359" s="60"/>
      <c r="C5359" s="60"/>
      <c r="D5359" s="59"/>
      <c r="E5359" s="63"/>
      <c r="F5359" s="64"/>
      <c r="G5359" s="65"/>
      <c r="H5359" s="86"/>
      <c r="I5359" s="366"/>
      <c r="J5359" s="91"/>
      <c r="K5359" s="65"/>
      <c r="L5359" s="61"/>
      <c r="M5359" s="331"/>
      <c r="N5359" s="228"/>
      <c r="O5359" s="8"/>
      <c r="P5359" s="8"/>
      <c r="Q5359" s="8"/>
      <c r="R5359" s="8"/>
    </row>
    <row r="5360" spans="1:18" s="28" customFormat="1" x14ac:dyDescent="0.3">
      <c r="A5360" s="130"/>
      <c r="B5360" s="60"/>
      <c r="C5360" s="60"/>
      <c r="D5360" s="59"/>
      <c r="E5360" s="63"/>
      <c r="F5360" s="64"/>
      <c r="G5360" s="65"/>
      <c r="H5360" s="86"/>
      <c r="I5360" s="366"/>
      <c r="J5360" s="91"/>
      <c r="K5360" s="65"/>
      <c r="L5360" s="61"/>
      <c r="M5360" s="331"/>
      <c r="N5360" s="228"/>
      <c r="O5360" s="8"/>
      <c r="P5360" s="8"/>
      <c r="Q5360" s="8"/>
      <c r="R5360" s="8"/>
    </row>
    <row r="5361" spans="1:18" s="28" customFormat="1" x14ac:dyDescent="0.3">
      <c r="A5361" s="130"/>
      <c r="B5361" s="60"/>
      <c r="C5361" s="60"/>
      <c r="D5361" s="59"/>
      <c r="E5361" s="63"/>
      <c r="F5361" s="64"/>
      <c r="G5361" s="65"/>
      <c r="H5361" s="86"/>
      <c r="I5361" s="366"/>
      <c r="J5361" s="91"/>
      <c r="K5361" s="65"/>
      <c r="L5361" s="61"/>
      <c r="M5361" s="331"/>
      <c r="N5361" s="228"/>
      <c r="O5361" s="8"/>
      <c r="P5361" s="8"/>
      <c r="Q5361" s="8"/>
      <c r="R5361" s="8"/>
    </row>
    <row r="5362" spans="1:18" s="28" customFormat="1" x14ac:dyDescent="0.3">
      <c r="A5362" s="130"/>
      <c r="B5362" s="60"/>
      <c r="C5362" s="60"/>
      <c r="D5362" s="59"/>
      <c r="E5362" s="63"/>
      <c r="F5362" s="64"/>
      <c r="G5362" s="65"/>
      <c r="H5362" s="86"/>
      <c r="I5362" s="366"/>
      <c r="J5362" s="91"/>
      <c r="K5362" s="65"/>
      <c r="L5362" s="61"/>
      <c r="M5362" s="331"/>
      <c r="N5362" s="228"/>
      <c r="O5362" s="8"/>
      <c r="P5362" s="8"/>
      <c r="Q5362" s="8"/>
      <c r="R5362" s="8"/>
    </row>
    <row r="5363" spans="1:18" s="28" customFormat="1" x14ac:dyDescent="0.3">
      <c r="A5363" s="130"/>
      <c r="B5363" s="60"/>
      <c r="C5363" s="60"/>
      <c r="D5363" s="59"/>
      <c r="E5363" s="63"/>
      <c r="F5363" s="64"/>
      <c r="G5363" s="65"/>
      <c r="H5363" s="86"/>
      <c r="I5363" s="366"/>
      <c r="J5363" s="91"/>
      <c r="K5363" s="65"/>
      <c r="L5363" s="61"/>
      <c r="M5363" s="331"/>
      <c r="N5363" s="228"/>
      <c r="O5363" s="8"/>
      <c r="P5363" s="8"/>
      <c r="Q5363" s="8"/>
      <c r="R5363" s="8"/>
    </row>
    <row r="5364" spans="1:18" s="28" customFormat="1" x14ac:dyDescent="0.3">
      <c r="A5364" s="130"/>
      <c r="B5364" s="60"/>
      <c r="C5364" s="60"/>
      <c r="D5364" s="59"/>
      <c r="E5364" s="63"/>
      <c r="F5364" s="64"/>
      <c r="G5364" s="65"/>
      <c r="H5364" s="86"/>
      <c r="I5364" s="366"/>
      <c r="J5364" s="91"/>
      <c r="K5364" s="65"/>
      <c r="L5364" s="61"/>
      <c r="M5364" s="331"/>
      <c r="N5364" s="228"/>
      <c r="O5364" s="8"/>
      <c r="P5364" s="8"/>
      <c r="Q5364" s="8"/>
      <c r="R5364" s="8"/>
    </row>
    <row r="5365" spans="1:18" s="28" customFormat="1" x14ac:dyDescent="0.3">
      <c r="A5365" s="130"/>
      <c r="B5365" s="60"/>
      <c r="C5365" s="60"/>
      <c r="D5365" s="59"/>
      <c r="E5365" s="63"/>
      <c r="F5365" s="64"/>
      <c r="G5365" s="65"/>
      <c r="H5365" s="86"/>
      <c r="I5365" s="366"/>
      <c r="J5365" s="91"/>
      <c r="K5365" s="65"/>
      <c r="L5365" s="61"/>
      <c r="M5365" s="331"/>
      <c r="N5365" s="228"/>
      <c r="O5365" s="8"/>
      <c r="P5365" s="8"/>
      <c r="Q5365" s="8"/>
      <c r="R5365" s="8"/>
    </row>
    <row r="5366" spans="1:18" s="28" customFormat="1" x14ac:dyDescent="0.3">
      <c r="A5366" s="130"/>
      <c r="B5366" s="60"/>
      <c r="C5366" s="60"/>
      <c r="D5366" s="59"/>
      <c r="E5366" s="63"/>
      <c r="F5366" s="64"/>
      <c r="G5366" s="65"/>
      <c r="H5366" s="86"/>
      <c r="I5366" s="366"/>
      <c r="J5366" s="91"/>
      <c r="K5366" s="65"/>
      <c r="L5366" s="61"/>
      <c r="M5366" s="331"/>
      <c r="N5366" s="228"/>
      <c r="O5366" s="8"/>
      <c r="P5366" s="8"/>
      <c r="Q5366" s="8"/>
      <c r="R5366" s="8"/>
    </row>
    <row r="5367" spans="1:18" s="28" customFormat="1" x14ac:dyDescent="0.3">
      <c r="A5367" s="130"/>
      <c r="B5367" s="60"/>
      <c r="C5367" s="60"/>
      <c r="D5367" s="59"/>
      <c r="E5367" s="63"/>
      <c r="F5367" s="64"/>
      <c r="G5367" s="65"/>
      <c r="H5367" s="86"/>
      <c r="I5367" s="366"/>
      <c r="J5367" s="91"/>
      <c r="K5367" s="65"/>
      <c r="L5367" s="61"/>
      <c r="M5367" s="331"/>
      <c r="N5367" s="228"/>
      <c r="O5367" s="8"/>
      <c r="P5367" s="8"/>
      <c r="Q5367" s="8"/>
      <c r="R5367" s="8"/>
    </row>
    <row r="5368" spans="1:18" s="28" customFormat="1" x14ac:dyDescent="0.3">
      <c r="A5368" s="130"/>
      <c r="B5368" s="60"/>
      <c r="C5368" s="60"/>
      <c r="D5368" s="59"/>
      <c r="E5368" s="63"/>
      <c r="F5368" s="64"/>
      <c r="G5368" s="65"/>
      <c r="H5368" s="86"/>
      <c r="I5368" s="366"/>
      <c r="J5368" s="91"/>
      <c r="K5368" s="65"/>
      <c r="L5368" s="61"/>
      <c r="M5368" s="331"/>
      <c r="N5368" s="228"/>
      <c r="O5368" s="8"/>
      <c r="P5368" s="8"/>
      <c r="Q5368" s="8"/>
      <c r="R5368" s="8"/>
    </row>
    <row r="5369" spans="1:18" s="28" customFormat="1" x14ac:dyDescent="0.3">
      <c r="A5369" s="130"/>
      <c r="B5369" s="60"/>
      <c r="C5369" s="60"/>
      <c r="D5369" s="59"/>
      <c r="E5369" s="63"/>
      <c r="F5369" s="64"/>
      <c r="G5369" s="65"/>
      <c r="H5369" s="86"/>
      <c r="I5369" s="366"/>
      <c r="J5369" s="91"/>
      <c r="K5369" s="65"/>
      <c r="L5369" s="61"/>
      <c r="M5369" s="331"/>
      <c r="N5369" s="228"/>
      <c r="O5369" s="8"/>
      <c r="P5369" s="8"/>
      <c r="Q5369" s="8"/>
      <c r="R5369" s="8"/>
    </row>
    <row r="5370" spans="1:18" s="28" customFormat="1" x14ac:dyDescent="0.3">
      <c r="A5370" s="130"/>
      <c r="B5370" s="60"/>
      <c r="C5370" s="60"/>
      <c r="D5370" s="59"/>
      <c r="E5370" s="63"/>
      <c r="F5370" s="64"/>
      <c r="G5370" s="65"/>
      <c r="H5370" s="86"/>
      <c r="I5370" s="366"/>
      <c r="J5370" s="91"/>
      <c r="K5370" s="65"/>
      <c r="L5370" s="61"/>
      <c r="M5370" s="331"/>
      <c r="N5370" s="228"/>
      <c r="O5370" s="8"/>
      <c r="P5370" s="8"/>
      <c r="Q5370" s="8"/>
      <c r="R5370" s="8"/>
    </row>
    <row r="5371" spans="1:18" s="28" customFormat="1" x14ac:dyDescent="0.3">
      <c r="A5371" s="130"/>
      <c r="B5371" s="60"/>
      <c r="C5371" s="60"/>
      <c r="D5371" s="59"/>
      <c r="E5371" s="63"/>
      <c r="F5371" s="64"/>
      <c r="G5371" s="65"/>
      <c r="H5371" s="86"/>
      <c r="I5371" s="366"/>
      <c r="J5371" s="91"/>
      <c r="K5371" s="65"/>
      <c r="L5371" s="61"/>
      <c r="M5371" s="331"/>
      <c r="N5371" s="228"/>
      <c r="O5371" s="8"/>
      <c r="P5371" s="8"/>
      <c r="Q5371" s="8"/>
      <c r="R5371" s="8"/>
    </row>
    <row r="5372" spans="1:18" x14ac:dyDescent="0.3">
      <c r="A5372" s="130"/>
      <c r="B5372" s="60"/>
      <c r="C5372" s="60"/>
      <c r="D5372" s="59"/>
      <c r="E5372" s="63"/>
      <c r="F5372" s="64"/>
      <c r="G5372" s="65"/>
      <c r="H5372" s="86"/>
      <c r="I5372" s="366"/>
      <c r="J5372" s="91"/>
      <c r="K5372" s="65"/>
      <c r="L5372" s="61"/>
      <c r="M5372" s="331"/>
      <c r="O5372" s="8"/>
      <c r="P5372" s="8"/>
    </row>
    <row r="5373" spans="1:18" x14ac:dyDescent="0.3">
      <c r="A5373" s="266"/>
      <c r="B5373" s="8"/>
      <c r="C5373" s="8"/>
      <c r="D5373" s="267"/>
      <c r="E5373" s="267"/>
      <c r="F5373" s="268"/>
      <c r="G5373" s="8"/>
      <c r="H5373" s="267"/>
      <c r="I5373" s="331"/>
      <c r="J5373" s="267"/>
      <c r="K5373" s="8"/>
      <c r="L5373" s="267"/>
      <c r="M5373" s="331"/>
      <c r="O5373" s="8"/>
      <c r="P5373" s="8"/>
    </row>
    <row r="5374" spans="1:18" x14ac:dyDescent="0.3">
      <c r="A5374" s="266"/>
      <c r="B5374" s="8"/>
      <c r="C5374" s="8"/>
      <c r="D5374" s="267"/>
      <c r="E5374" s="267"/>
      <c r="F5374" s="268"/>
      <c r="G5374" s="8"/>
      <c r="H5374" s="267"/>
      <c r="I5374" s="331"/>
      <c r="J5374" s="267"/>
      <c r="K5374" s="8"/>
      <c r="L5374" s="267"/>
      <c r="M5374" s="331"/>
      <c r="O5374" s="8"/>
      <c r="P5374" s="8"/>
    </row>
    <row r="5375" spans="1:18" x14ac:dyDescent="0.3">
      <c r="A5375" s="266"/>
      <c r="B5375" s="8"/>
      <c r="C5375" s="8"/>
      <c r="D5375" s="267"/>
      <c r="E5375" s="267"/>
      <c r="F5375" s="268"/>
      <c r="G5375" s="8"/>
      <c r="H5375" s="267"/>
      <c r="I5375" s="331"/>
      <c r="J5375" s="267"/>
      <c r="K5375" s="8"/>
      <c r="L5375" s="267"/>
      <c r="M5375" s="331"/>
      <c r="O5375" s="8"/>
      <c r="P5375" s="8"/>
    </row>
    <row r="5376" spans="1:18" x14ac:dyDescent="0.3">
      <c r="A5376" s="266"/>
      <c r="B5376" s="8"/>
      <c r="C5376" s="8"/>
      <c r="D5376" s="267"/>
      <c r="E5376" s="267"/>
      <c r="F5376" s="268"/>
      <c r="G5376" s="8"/>
      <c r="H5376" s="267"/>
      <c r="I5376" s="331"/>
      <c r="J5376" s="267"/>
      <c r="K5376" s="8"/>
      <c r="L5376" s="267"/>
      <c r="M5376" s="331"/>
      <c r="O5376" s="8"/>
      <c r="P5376" s="8"/>
    </row>
    <row r="5377" spans="1:16" x14ac:dyDescent="0.3">
      <c r="A5377" s="266"/>
      <c r="B5377" s="8"/>
      <c r="C5377" s="8"/>
      <c r="D5377" s="267"/>
      <c r="E5377" s="267"/>
      <c r="F5377" s="268"/>
      <c r="G5377" s="8"/>
      <c r="H5377" s="267"/>
      <c r="I5377" s="331"/>
      <c r="J5377" s="267"/>
      <c r="K5377" s="8"/>
      <c r="L5377" s="267"/>
      <c r="M5377" s="331"/>
      <c r="O5377" s="8"/>
      <c r="P5377" s="8"/>
    </row>
    <row r="5378" spans="1:16" x14ac:dyDescent="0.3">
      <c r="A5378" s="266"/>
      <c r="B5378" s="8"/>
      <c r="C5378" s="8"/>
      <c r="D5378" s="267"/>
      <c r="E5378" s="267"/>
      <c r="F5378" s="268"/>
      <c r="G5378" s="8"/>
      <c r="H5378" s="267"/>
      <c r="I5378" s="331"/>
      <c r="J5378" s="267"/>
      <c r="K5378" s="8"/>
      <c r="L5378" s="267"/>
      <c r="M5378" s="331"/>
      <c r="O5378" s="8"/>
      <c r="P5378" s="8"/>
    </row>
    <row r="5379" spans="1:16" x14ac:dyDescent="0.3">
      <c r="A5379" s="266"/>
      <c r="B5379" s="8"/>
      <c r="C5379" s="8"/>
      <c r="D5379" s="267"/>
      <c r="E5379" s="267"/>
      <c r="F5379" s="268"/>
      <c r="G5379" s="8"/>
      <c r="H5379" s="267"/>
      <c r="I5379" s="331"/>
      <c r="J5379" s="267"/>
      <c r="K5379" s="8"/>
      <c r="L5379" s="267"/>
      <c r="M5379" s="331"/>
      <c r="O5379" s="8"/>
      <c r="P5379" s="8"/>
    </row>
    <row r="5380" spans="1:16" x14ac:dyDescent="0.3">
      <c r="A5380" s="266"/>
      <c r="B5380" s="8"/>
      <c r="C5380" s="8"/>
      <c r="D5380" s="267"/>
      <c r="E5380" s="267"/>
      <c r="F5380" s="268"/>
      <c r="G5380" s="8"/>
      <c r="H5380" s="267"/>
      <c r="I5380" s="331"/>
      <c r="J5380" s="267"/>
      <c r="K5380" s="8"/>
      <c r="L5380" s="267"/>
      <c r="M5380" s="331"/>
      <c r="O5380" s="8"/>
      <c r="P5380" s="8"/>
    </row>
    <row r="5381" spans="1:16" x14ac:dyDescent="0.3">
      <c r="A5381" s="266"/>
      <c r="B5381" s="8"/>
      <c r="C5381" s="8"/>
      <c r="D5381" s="267"/>
      <c r="E5381" s="267"/>
      <c r="F5381" s="268"/>
      <c r="G5381" s="8"/>
      <c r="H5381" s="267"/>
      <c r="I5381" s="331"/>
      <c r="J5381" s="267"/>
      <c r="K5381" s="8"/>
      <c r="L5381" s="267"/>
      <c r="M5381" s="331"/>
      <c r="O5381" s="8"/>
      <c r="P5381" s="8"/>
    </row>
    <row r="5382" spans="1:16" x14ac:dyDescent="0.3">
      <c r="A5382" s="266"/>
      <c r="B5382" s="8"/>
      <c r="C5382" s="8"/>
      <c r="D5382" s="267"/>
      <c r="E5382" s="267"/>
      <c r="F5382" s="268"/>
      <c r="G5382" s="8"/>
      <c r="H5382" s="267"/>
      <c r="I5382" s="331"/>
      <c r="J5382" s="267"/>
      <c r="K5382" s="8"/>
      <c r="L5382" s="267"/>
      <c r="M5382" s="331"/>
      <c r="O5382" s="8"/>
      <c r="P5382" s="8"/>
    </row>
    <row r="5383" spans="1:16" x14ac:dyDescent="0.3">
      <c r="A5383" s="266"/>
      <c r="B5383" s="8"/>
      <c r="C5383" s="8"/>
      <c r="D5383" s="267"/>
      <c r="E5383" s="267"/>
      <c r="F5383" s="268"/>
      <c r="G5383" s="8"/>
      <c r="H5383" s="267"/>
      <c r="I5383" s="331"/>
      <c r="J5383" s="267"/>
      <c r="K5383" s="8"/>
      <c r="L5383" s="267"/>
      <c r="M5383" s="331"/>
      <c r="O5383" s="8"/>
      <c r="P5383" s="8"/>
    </row>
    <row r="5384" spans="1:16" x14ac:dyDescent="0.3">
      <c r="A5384" s="266"/>
      <c r="B5384" s="8"/>
      <c r="C5384" s="8"/>
      <c r="D5384" s="267"/>
      <c r="E5384" s="267"/>
      <c r="F5384" s="268"/>
      <c r="G5384" s="8"/>
      <c r="H5384" s="267"/>
      <c r="I5384" s="331"/>
      <c r="J5384" s="267"/>
      <c r="K5384" s="8"/>
      <c r="L5384" s="267"/>
      <c r="M5384" s="331"/>
      <c r="O5384" s="8"/>
      <c r="P5384" s="8"/>
    </row>
    <row r="5385" spans="1:16" x14ac:dyDescent="0.3">
      <c r="A5385" s="266"/>
      <c r="B5385" s="8"/>
      <c r="C5385" s="8"/>
      <c r="D5385" s="267"/>
      <c r="E5385" s="267"/>
      <c r="F5385" s="268"/>
      <c r="G5385" s="8"/>
      <c r="H5385" s="267"/>
      <c r="I5385" s="331"/>
      <c r="J5385" s="267"/>
      <c r="K5385" s="8"/>
      <c r="L5385" s="267"/>
      <c r="M5385" s="331"/>
      <c r="O5385" s="8"/>
      <c r="P5385" s="8"/>
    </row>
    <row r="5386" spans="1:16" x14ac:dyDescent="0.3">
      <c r="A5386" s="266"/>
      <c r="B5386" s="8"/>
      <c r="C5386" s="8"/>
      <c r="D5386" s="267"/>
      <c r="E5386" s="267"/>
      <c r="F5386" s="268"/>
      <c r="G5386" s="8"/>
      <c r="H5386" s="267"/>
      <c r="I5386" s="331"/>
      <c r="J5386" s="267"/>
      <c r="K5386" s="8"/>
      <c r="L5386" s="267"/>
      <c r="M5386" s="331"/>
      <c r="O5386" s="8"/>
      <c r="P5386" s="8"/>
    </row>
    <row r="5387" spans="1:16" x14ac:dyDescent="0.3">
      <c r="A5387" s="266"/>
      <c r="B5387" s="8"/>
      <c r="C5387" s="8"/>
      <c r="D5387" s="267"/>
      <c r="E5387" s="267"/>
      <c r="F5387" s="268"/>
      <c r="G5387" s="8"/>
      <c r="H5387" s="267"/>
      <c r="I5387" s="331"/>
      <c r="J5387" s="267"/>
      <c r="K5387" s="8"/>
      <c r="L5387" s="267"/>
      <c r="M5387" s="331"/>
      <c r="O5387" s="8"/>
      <c r="P5387" s="8"/>
    </row>
    <row r="5388" spans="1:16" x14ac:dyDescent="0.3">
      <c r="A5388" s="266"/>
      <c r="B5388" s="8"/>
      <c r="C5388" s="8"/>
      <c r="D5388" s="267"/>
      <c r="E5388" s="267"/>
      <c r="F5388" s="268"/>
      <c r="G5388" s="8"/>
      <c r="H5388" s="267"/>
      <c r="I5388" s="331"/>
      <c r="J5388" s="267"/>
      <c r="K5388" s="8"/>
      <c r="L5388" s="267"/>
      <c r="M5388" s="331"/>
      <c r="O5388" s="8"/>
      <c r="P5388" s="8"/>
    </row>
    <row r="5389" spans="1:16" x14ac:dyDescent="0.3">
      <c r="A5389" s="266"/>
      <c r="B5389" s="8"/>
      <c r="C5389" s="8"/>
      <c r="D5389" s="267"/>
      <c r="E5389" s="267"/>
      <c r="F5389" s="268"/>
      <c r="G5389" s="8"/>
      <c r="H5389" s="267"/>
      <c r="I5389" s="331"/>
      <c r="J5389" s="267"/>
      <c r="K5389" s="8"/>
      <c r="L5389" s="267"/>
      <c r="M5389" s="331"/>
      <c r="O5389" s="8"/>
      <c r="P5389" s="8"/>
    </row>
    <row r="5390" spans="1:16" x14ac:dyDescent="0.3">
      <c r="A5390" s="266"/>
      <c r="B5390" s="8"/>
      <c r="C5390" s="8"/>
      <c r="D5390" s="267"/>
      <c r="E5390" s="267"/>
      <c r="F5390" s="268"/>
      <c r="G5390" s="8"/>
      <c r="H5390" s="267"/>
      <c r="I5390" s="331"/>
      <c r="J5390" s="267"/>
      <c r="K5390" s="8"/>
      <c r="L5390" s="267"/>
      <c r="M5390" s="331"/>
      <c r="O5390" s="8"/>
      <c r="P5390" s="8"/>
    </row>
    <row r="5391" spans="1:16" x14ac:dyDescent="0.3">
      <c r="A5391" s="266"/>
      <c r="B5391" s="8"/>
      <c r="C5391" s="8"/>
      <c r="D5391" s="267"/>
      <c r="E5391" s="267"/>
      <c r="F5391" s="268"/>
      <c r="G5391" s="8"/>
      <c r="H5391" s="267"/>
      <c r="I5391" s="331"/>
      <c r="J5391" s="267"/>
      <c r="K5391" s="8"/>
      <c r="L5391" s="267"/>
      <c r="M5391" s="331"/>
      <c r="O5391" s="8"/>
      <c r="P5391" s="8"/>
    </row>
    <row r="5392" spans="1:16" x14ac:dyDescent="0.3">
      <c r="A5392" s="266"/>
      <c r="B5392" s="8"/>
      <c r="C5392" s="8"/>
      <c r="D5392" s="267"/>
      <c r="E5392" s="267"/>
      <c r="F5392" s="268"/>
      <c r="G5392" s="8"/>
      <c r="H5392" s="267"/>
      <c r="I5392" s="331"/>
      <c r="J5392" s="267"/>
      <c r="K5392" s="8"/>
      <c r="L5392" s="267"/>
      <c r="M5392" s="331"/>
      <c r="O5392" s="8"/>
      <c r="P5392" s="8"/>
    </row>
    <row r="5393" spans="1:16" x14ac:dyDescent="0.3">
      <c r="A5393" s="266"/>
      <c r="B5393" s="8"/>
      <c r="C5393" s="8"/>
      <c r="D5393" s="267"/>
      <c r="E5393" s="267"/>
      <c r="F5393" s="268"/>
      <c r="G5393" s="8"/>
      <c r="H5393" s="267"/>
      <c r="I5393" s="331"/>
      <c r="J5393" s="267"/>
      <c r="K5393" s="8"/>
      <c r="L5393" s="267"/>
      <c r="M5393" s="331"/>
      <c r="O5393" s="8"/>
      <c r="P5393" s="8"/>
    </row>
    <row r="5394" spans="1:16" x14ac:dyDescent="0.3">
      <c r="A5394" s="266"/>
      <c r="B5394" s="8"/>
      <c r="C5394" s="8"/>
      <c r="D5394" s="267"/>
      <c r="E5394" s="267"/>
      <c r="F5394" s="268"/>
      <c r="G5394" s="8"/>
      <c r="H5394" s="267"/>
      <c r="I5394" s="331"/>
      <c r="J5394" s="267"/>
      <c r="K5394" s="8"/>
      <c r="L5394" s="267"/>
      <c r="M5394" s="331"/>
      <c r="O5394" s="8"/>
      <c r="P5394" s="8"/>
    </row>
    <row r="5395" spans="1:16" x14ac:dyDescent="0.3">
      <c r="A5395" s="266"/>
      <c r="B5395" s="8"/>
      <c r="C5395" s="8"/>
      <c r="D5395" s="267"/>
      <c r="E5395" s="267"/>
      <c r="F5395" s="268"/>
      <c r="G5395" s="8"/>
      <c r="H5395" s="267"/>
      <c r="I5395" s="331"/>
      <c r="J5395" s="267"/>
      <c r="K5395" s="8"/>
      <c r="L5395" s="267"/>
      <c r="M5395" s="331"/>
      <c r="O5395" s="8"/>
      <c r="P5395" s="8"/>
    </row>
    <row r="5396" spans="1:16" x14ac:dyDescent="0.3">
      <c r="A5396" s="266"/>
      <c r="B5396" s="8"/>
      <c r="C5396" s="8"/>
      <c r="D5396" s="267"/>
      <c r="E5396" s="267"/>
      <c r="F5396" s="268"/>
      <c r="G5396" s="8"/>
      <c r="H5396" s="267"/>
      <c r="I5396" s="331"/>
      <c r="J5396" s="267"/>
      <c r="K5396" s="8"/>
      <c r="L5396" s="267"/>
      <c r="M5396" s="331"/>
      <c r="O5396" s="8"/>
      <c r="P5396" s="8"/>
    </row>
    <row r="5397" spans="1:16" x14ac:dyDescent="0.3">
      <c r="A5397" s="266"/>
      <c r="B5397" s="8"/>
      <c r="C5397" s="8"/>
      <c r="D5397" s="267"/>
      <c r="E5397" s="267"/>
      <c r="F5397" s="268"/>
      <c r="G5397" s="8"/>
      <c r="H5397" s="267"/>
      <c r="I5397" s="331"/>
      <c r="J5397" s="267"/>
      <c r="K5397" s="8"/>
      <c r="L5397" s="267"/>
      <c r="M5397" s="331"/>
      <c r="O5397" s="8"/>
      <c r="P5397" s="8"/>
    </row>
    <row r="5398" spans="1:16" x14ac:dyDescent="0.3">
      <c r="A5398" s="266"/>
      <c r="B5398" s="8"/>
      <c r="C5398" s="8"/>
      <c r="D5398" s="267"/>
      <c r="E5398" s="267"/>
      <c r="F5398" s="268"/>
      <c r="G5398" s="8"/>
      <c r="H5398" s="267"/>
      <c r="I5398" s="331"/>
      <c r="J5398" s="267"/>
      <c r="K5398" s="8"/>
      <c r="L5398" s="267"/>
      <c r="M5398" s="331"/>
      <c r="O5398" s="8"/>
      <c r="P5398" s="8"/>
    </row>
    <row r="5399" spans="1:16" x14ac:dyDescent="0.3">
      <c r="A5399" s="266"/>
      <c r="B5399" s="8"/>
      <c r="C5399" s="8"/>
      <c r="D5399" s="267"/>
      <c r="E5399" s="267"/>
      <c r="F5399" s="268"/>
      <c r="G5399" s="8"/>
      <c r="H5399" s="267"/>
      <c r="I5399" s="331"/>
      <c r="J5399" s="267"/>
      <c r="K5399" s="8"/>
      <c r="L5399" s="267"/>
      <c r="M5399" s="331"/>
      <c r="O5399" s="8"/>
      <c r="P5399" s="8"/>
    </row>
    <row r="5400" spans="1:16" x14ac:dyDescent="0.3">
      <c r="A5400" s="266"/>
      <c r="B5400" s="8"/>
      <c r="C5400" s="8"/>
      <c r="D5400" s="267"/>
      <c r="E5400" s="267"/>
      <c r="F5400" s="268"/>
      <c r="G5400" s="8"/>
      <c r="H5400" s="267"/>
      <c r="I5400" s="331"/>
      <c r="J5400" s="267"/>
      <c r="K5400" s="8"/>
      <c r="L5400" s="267"/>
      <c r="M5400" s="331"/>
      <c r="O5400" s="8"/>
      <c r="P5400" s="8"/>
    </row>
    <row r="5401" spans="1:16" x14ac:dyDescent="0.3">
      <c r="A5401" s="266"/>
      <c r="B5401" s="8"/>
      <c r="C5401" s="8"/>
      <c r="D5401" s="267"/>
      <c r="E5401" s="267"/>
      <c r="F5401" s="268"/>
      <c r="G5401" s="8"/>
      <c r="H5401" s="267"/>
      <c r="I5401" s="331"/>
      <c r="J5401" s="267"/>
      <c r="K5401" s="8"/>
      <c r="L5401" s="267"/>
      <c r="M5401" s="331"/>
      <c r="O5401" s="8"/>
      <c r="P5401" s="8"/>
    </row>
    <row r="5402" spans="1:16" x14ac:dyDescent="0.3">
      <c r="A5402" s="266"/>
      <c r="B5402" s="8"/>
      <c r="C5402" s="8"/>
      <c r="D5402" s="267"/>
      <c r="E5402" s="267"/>
      <c r="F5402" s="268"/>
      <c r="G5402" s="8"/>
      <c r="H5402" s="267"/>
      <c r="I5402" s="331"/>
      <c r="J5402" s="267"/>
      <c r="K5402" s="8"/>
      <c r="L5402" s="267"/>
      <c r="M5402" s="331"/>
      <c r="O5402" s="8"/>
      <c r="P5402" s="8"/>
    </row>
    <row r="5403" spans="1:16" x14ac:dyDescent="0.3">
      <c r="A5403" s="266"/>
      <c r="B5403" s="8"/>
      <c r="C5403" s="8"/>
      <c r="D5403" s="267"/>
      <c r="E5403" s="267"/>
      <c r="F5403" s="268"/>
      <c r="G5403" s="8"/>
      <c r="H5403" s="267"/>
      <c r="I5403" s="331"/>
      <c r="J5403" s="267"/>
      <c r="K5403" s="8"/>
      <c r="L5403" s="267"/>
      <c r="M5403" s="331"/>
      <c r="O5403" s="8"/>
      <c r="P5403" s="8"/>
    </row>
    <row r="5404" spans="1:16" x14ac:dyDescent="0.3">
      <c r="A5404" s="266"/>
      <c r="B5404" s="8"/>
      <c r="C5404" s="8"/>
      <c r="D5404" s="267"/>
      <c r="E5404" s="267"/>
      <c r="F5404" s="268"/>
      <c r="G5404" s="8"/>
      <c r="H5404" s="267"/>
      <c r="I5404" s="331"/>
      <c r="J5404" s="267"/>
      <c r="K5404" s="8"/>
      <c r="L5404" s="267"/>
      <c r="M5404" s="331"/>
      <c r="O5404" s="8"/>
      <c r="P5404" s="8"/>
    </row>
    <row r="5405" spans="1:16" x14ac:dyDescent="0.3">
      <c r="A5405" s="266"/>
      <c r="B5405" s="8"/>
      <c r="C5405" s="8"/>
      <c r="D5405" s="267"/>
      <c r="E5405" s="267"/>
      <c r="F5405" s="268"/>
      <c r="G5405" s="8"/>
      <c r="H5405" s="267"/>
      <c r="I5405" s="331"/>
      <c r="J5405" s="267"/>
      <c r="K5405" s="8"/>
      <c r="L5405" s="267"/>
      <c r="M5405" s="331"/>
      <c r="O5405" s="8"/>
      <c r="P5405" s="8"/>
    </row>
    <row r="5406" spans="1:16" x14ac:dyDescent="0.3">
      <c r="A5406" s="266"/>
      <c r="B5406" s="8"/>
      <c r="C5406" s="8"/>
      <c r="D5406" s="267"/>
      <c r="E5406" s="267"/>
      <c r="F5406" s="268"/>
      <c r="G5406" s="8"/>
      <c r="H5406" s="267"/>
      <c r="I5406" s="331"/>
      <c r="J5406" s="267"/>
      <c r="K5406" s="8"/>
      <c r="L5406" s="267"/>
      <c r="M5406" s="331"/>
      <c r="O5406" s="8"/>
      <c r="P5406" s="8"/>
    </row>
    <row r="5407" spans="1:16" x14ac:dyDescent="0.3">
      <c r="A5407" s="266"/>
      <c r="B5407" s="8"/>
      <c r="C5407" s="8"/>
      <c r="D5407" s="267"/>
      <c r="E5407" s="267"/>
      <c r="F5407" s="268"/>
      <c r="G5407" s="8"/>
      <c r="H5407" s="267"/>
      <c r="I5407" s="331"/>
      <c r="J5407" s="267"/>
      <c r="K5407" s="8"/>
      <c r="L5407" s="267"/>
      <c r="M5407" s="331"/>
      <c r="O5407" s="8"/>
      <c r="P5407" s="8"/>
    </row>
    <row r="5408" spans="1:16" x14ac:dyDescent="0.3">
      <c r="A5408" s="266"/>
      <c r="B5408" s="8"/>
      <c r="C5408" s="8"/>
      <c r="D5408" s="267"/>
      <c r="E5408" s="267"/>
      <c r="F5408" s="268"/>
      <c r="G5408" s="8"/>
      <c r="H5408" s="267"/>
      <c r="I5408" s="331"/>
      <c r="J5408" s="267"/>
      <c r="K5408" s="8"/>
      <c r="L5408" s="267"/>
      <c r="M5408" s="331"/>
      <c r="O5408" s="8"/>
      <c r="P5408" s="8"/>
    </row>
    <row r="5409" spans="1:16" x14ac:dyDescent="0.3">
      <c r="A5409" s="266"/>
      <c r="B5409" s="8"/>
      <c r="C5409" s="8"/>
      <c r="D5409" s="267"/>
      <c r="E5409" s="267"/>
      <c r="F5409" s="268"/>
      <c r="G5409" s="8"/>
      <c r="H5409" s="267"/>
      <c r="I5409" s="331"/>
      <c r="J5409" s="267"/>
      <c r="K5409" s="8"/>
      <c r="L5409" s="267"/>
      <c r="M5409" s="331"/>
      <c r="O5409" s="8"/>
      <c r="P5409" s="8"/>
    </row>
    <row r="5410" spans="1:16" x14ac:dyDescent="0.3">
      <c r="A5410" s="266"/>
      <c r="B5410" s="8"/>
      <c r="C5410" s="8"/>
      <c r="D5410" s="267"/>
      <c r="E5410" s="267"/>
      <c r="F5410" s="268"/>
      <c r="G5410" s="8"/>
      <c r="H5410" s="267"/>
      <c r="I5410" s="331"/>
      <c r="J5410" s="267"/>
      <c r="K5410" s="8"/>
      <c r="L5410" s="267"/>
      <c r="M5410" s="331"/>
      <c r="O5410" s="8"/>
      <c r="P5410" s="8"/>
    </row>
    <row r="5411" spans="1:16" x14ac:dyDescent="0.3">
      <c r="A5411" s="266"/>
      <c r="B5411" s="8"/>
      <c r="C5411" s="8"/>
      <c r="D5411" s="267"/>
      <c r="E5411" s="267"/>
      <c r="F5411" s="268"/>
      <c r="G5411" s="8"/>
      <c r="H5411" s="267"/>
      <c r="I5411" s="331"/>
      <c r="J5411" s="267"/>
      <c r="K5411" s="8"/>
      <c r="L5411" s="267"/>
      <c r="M5411" s="331"/>
      <c r="O5411" s="8"/>
      <c r="P5411" s="8"/>
    </row>
    <row r="5412" spans="1:16" x14ac:dyDescent="0.3">
      <c r="A5412" s="266"/>
      <c r="B5412" s="8"/>
      <c r="C5412" s="8"/>
      <c r="D5412" s="267"/>
      <c r="E5412" s="267"/>
      <c r="F5412" s="268"/>
      <c r="G5412" s="8"/>
      <c r="H5412" s="267"/>
      <c r="I5412" s="331"/>
      <c r="J5412" s="267"/>
      <c r="K5412" s="8"/>
      <c r="L5412" s="267"/>
      <c r="M5412" s="331"/>
      <c r="O5412" s="8"/>
      <c r="P5412" s="8"/>
    </row>
    <row r="5413" spans="1:16" x14ac:dyDescent="0.3">
      <c r="A5413" s="266"/>
      <c r="B5413" s="8"/>
      <c r="C5413" s="8"/>
      <c r="D5413" s="267"/>
      <c r="E5413" s="267"/>
      <c r="F5413" s="268"/>
      <c r="G5413" s="8"/>
      <c r="H5413" s="267"/>
      <c r="I5413" s="331"/>
      <c r="J5413" s="267"/>
      <c r="K5413" s="8"/>
      <c r="L5413" s="267"/>
      <c r="M5413" s="331"/>
      <c r="O5413" s="8"/>
      <c r="P5413" s="8"/>
    </row>
    <row r="5414" spans="1:16" x14ac:dyDescent="0.3">
      <c r="A5414" s="266"/>
      <c r="B5414" s="8"/>
      <c r="C5414" s="8"/>
      <c r="D5414" s="267"/>
      <c r="E5414" s="267"/>
      <c r="F5414" s="268"/>
      <c r="G5414" s="8"/>
      <c r="H5414" s="267"/>
      <c r="I5414" s="331"/>
      <c r="J5414" s="267"/>
      <c r="K5414" s="8"/>
      <c r="L5414" s="267"/>
      <c r="M5414" s="331"/>
      <c r="O5414" s="8"/>
      <c r="P5414" s="8"/>
    </row>
    <row r="5415" spans="1:16" x14ac:dyDescent="0.3">
      <c r="A5415" s="266"/>
      <c r="B5415" s="8"/>
      <c r="C5415" s="8"/>
      <c r="D5415" s="267"/>
      <c r="E5415" s="267"/>
      <c r="F5415" s="268"/>
      <c r="G5415" s="8"/>
      <c r="H5415" s="267"/>
      <c r="I5415" s="331"/>
      <c r="J5415" s="267"/>
      <c r="K5415" s="8"/>
      <c r="L5415" s="267"/>
      <c r="M5415" s="331"/>
      <c r="O5415" s="8"/>
      <c r="P5415" s="8"/>
    </row>
    <row r="5416" spans="1:16" x14ac:dyDescent="0.3">
      <c r="A5416" s="266"/>
      <c r="B5416" s="8"/>
      <c r="C5416" s="8"/>
      <c r="D5416" s="267"/>
      <c r="E5416" s="267"/>
      <c r="F5416" s="268"/>
      <c r="G5416" s="8"/>
      <c r="H5416" s="267"/>
      <c r="I5416" s="331"/>
      <c r="J5416" s="267"/>
      <c r="K5416" s="8"/>
      <c r="L5416" s="267"/>
      <c r="M5416" s="331"/>
      <c r="O5416" s="8"/>
      <c r="P5416" s="8"/>
    </row>
    <row r="5417" spans="1:16" x14ac:dyDescent="0.3">
      <c r="A5417" s="266"/>
      <c r="B5417" s="8"/>
      <c r="C5417" s="8"/>
      <c r="D5417" s="267"/>
      <c r="E5417" s="267"/>
      <c r="F5417" s="268"/>
      <c r="G5417" s="8"/>
      <c r="H5417" s="267"/>
      <c r="I5417" s="331"/>
      <c r="J5417" s="267"/>
      <c r="K5417" s="8"/>
      <c r="L5417" s="267"/>
      <c r="M5417" s="331"/>
      <c r="O5417" s="8"/>
      <c r="P5417" s="8"/>
    </row>
    <row r="5418" spans="1:16" x14ac:dyDescent="0.3">
      <c r="A5418" s="266"/>
      <c r="B5418" s="8"/>
      <c r="C5418" s="8"/>
      <c r="D5418" s="267"/>
      <c r="E5418" s="267"/>
      <c r="F5418" s="268"/>
      <c r="G5418" s="8"/>
      <c r="H5418" s="267"/>
      <c r="I5418" s="331"/>
      <c r="J5418" s="267"/>
      <c r="K5418" s="8"/>
      <c r="L5418" s="267"/>
      <c r="M5418" s="331"/>
      <c r="O5418" s="8"/>
      <c r="P5418" s="8"/>
    </row>
    <row r="5419" spans="1:16" x14ac:dyDescent="0.3">
      <c r="A5419" s="266"/>
      <c r="B5419" s="8"/>
      <c r="C5419" s="8"/>
      <c r="D5419" s="267"/>
      <c r="E5419" s="267"/>
      <c r="F5419" s="268"/>
      <c r="G5419" s="8"/>
      <c r="H5419" s="267"/>
      <c r="I5419" s="331"/>
      <c r="J5419" s="267"/>
      <c r="K5419" s="8"/>
      <c r="L5419" s="267"/>
      <c r="M5419" s="331"/>
      <c r="O5419" s="8"/>
      <c r="P5419" s="8"/>
    </row>
    <row r="5420" spans="1:16" x14ac:dyDescent="0.3">
      <c r="A5420" s="266"/>
      <c r="B5420" s="8"/>
      <c r="C5420" s="8"/>
      <c r="D5420" s="267"/>
      <c r="E5420" s="267"/>
      <c r="F5420" s="268"/>
      <c r="G5420" s="8"/>
      <c r="H5420" s="267"/>
      <c r="I5420" s="331"/>
      <c r="J5420" s="267"/>
      <c r="K5420" s="8"/>
      <c r="L5420" s="267"/>
      <c r="M5420" s="331"/>
      <c r="O5420" s="8"/>
      <c r="P5420" s="8"/>
    </row>
    <row r="5421" spans="1:16" x14ac:dyDescent="0.3">
      <c r="A5421" s="266"/>
      <c r="B5421" s="8"/>
      <c r="C5421" s="8"/>
      <c r="D5421" s="267"/>
      <c r="E5421" s="267"/>
      <c r="F5421" s="268"/>
      <c r="G5421" s="8"/>
      <c r="H5421" s="267"/>
      <c r="I5421" s="331"/>
      <c r="J5421" s="267"/>
      <c r="K5421" s="8"/>
      <c r="L5421" s="267"/>
      <c r="M5421" s="331"/>
      <c r="O5421" s="8"/>
      <c r="P5421" s="8"/>
    </row>
    <row r="5422" spans="1:16" x14ac:dyDescent="0.3">
      <c r="A5422" s="266"/>
      <c r="B5422" s="8"/>
      <c r="C5422" s="8"/>
      <c r="D5422" s="267"/>
      <c r="E5422" s="267"/>
      <c r="F5422" s="268"/>
      <c r="G5422" s="8"/>
      <c r="H5422" s="267"/>
      <c r="I5422" s="331"/>
      <c r="J5422" s="267"/>
      <c r="K5422" s="8"/>
      <c r="L5422" s="267"/>
      <c r="M5422" s="331"/>
      <c r="O5422" s="8"/>
      <c r="P5422" s="8"/>
    </row>
    <row r="5423" spans="1:16" x14ac:dyDescent="0.3">
      <c r="A5423" s="266"/>
      <c r="B5423" s="8"/>
      <c r="C5423" s="8"/>
      <c r="D5423" s="267"/>
      <c r="E5423" s="267"/>
      <c r="F5423" s="268"/>
      <c r="G5423" s="8"/>
      <c r="H5423" s="267"/>
      <c r="I5423" s="331"/>
      <c r="J5423" s="267"/>
      <c r="K5423" s="8"/>
      <c r="L5423" s="267"/>
      <c r="M5423" s="331"/>
      <c r="O5423" s="8"/>
      <c r="P5423" s="8"/>
    </row>
    <row r="5424" spans="1:16" x14ac:dyDescent="0.3">
      <c r="A5424" s="266"/>
      <c r="B5424" s="8"/>
      <c r="C5424" s="8"/>
      <c r="D5424" s="267"/>
      <c r="E5424" s="267"/>
      <c r="F5424" s="268"/>
      <c r="G5424" s="8"/>
      <c r="H5424" s="267"/>
      <c r="I5424" s="331"/>
      <c r="J5424" s="267"/>
      <c r="K5424" s="8"/>
      <c r="L5424" s="267"/>
      <c r="M5424" s="331"/>
      <c r="O5424" s="8"/>
      <c r="P5424" s="8"/>
    </row>
    <row r="5425" spans="1:16" x14ac:dyDescent="0.3">
      <c r="A5425" s="266"/>
      <c r="B5425" s="8"/>
      <c r="C5425" s="8"/>
      <c r="D5425" s="267"/>
      <c r="E5425" s="267"/>
      <c r="F5425" s="268"/>
      <c r="G5425" s="8"/>
      <c r="H5425" s="267"/>
      <c r="I5425" s="331"/>
      <c r="J5425" s="267"/>
      <c r="K5425" s="8"/>
      <c r="L5425" s="267"/>
      <c r="M5425" s="331"/>
      <c r="O5425" s="8"/>
      <c r="P5425" s="8"/>
    </row>
    <row r="5426" spans="1:16" x14ac:dyDescent="0.3">
      <c r="A5426" s="266"/>
      <c r="B5426" s="8"/>
      <c r="C5426" s="8"/>
      <c r="D5426" s="267"/>
      <c r="E5426" s="267"/>
      <c r="F5426" s="268"/>
      <c r="G5426" s="8"/>
      <c r="H5426" s="267"/>
      <c r="I5426" s="331"/>
      <c r="J5426" s="267"/>
      <c r="K5426" s="8"/>
      <c r="L5426" s="267"/>
      <c r="M5426" s="331"/>
      <c r="O5426" s="8"/>
      <c r="P5426" s="8"/>
    </row>
    <row r="5427" spans="1:16" x14ac:dyDescent="0.3">
      <c r="A5427" s="266"/>
      <c r="B5427" s="8"/>
      <c r="C5427" s="8"/>
      <c r="D5427" s="267"/>
      <c r="E5427" s="267"/>
      <c r="F5427" s="268"/>
      <c r="G5427" s="8"/>
      <c r="H5427" s="267"/>
      <c r="I5427" s="331"/>
      <c r="J5427" s="267"/>
      <c r="K5427" s="8"/>
      <c r="L5427" s="267"/>
      <c r="M5427" s="331"/>
      <c r="O5427" s="8"/>
      <c r="P5427" s="8"/>
    </row>
    <row r="5428" spans="1:16" x14ac:dyDescent="0.3">
      <c r="A5428" s="266"/>
      <c r="B5428" s="8"/>
      <c r="C5428" s="8"/>
      <c r="D5428" s="267"/>
      <c r="E5428" s="267"/>
      <c r="F5428" s="268"/>
      <c r="G5428" s="8"/>
      <c r="H5428" s="267"/>
      <c r="I5428" s="331"/>
      <c r="J5428" s="267"/>
      <c r="K5428" s="8"/>
      <c r="L5428" s="267"/>
      <c r="M5428" s="331"/>
      <c r="O5428" s="8"/>
      <c r="P5428" s="8"/>
    </row>
    <row r="5429" spans="1:16" x14ac:dyDescent="0.3">
      <c r="A5429" s="266"/>
      <c r="B5429" s="8"/>
      <c r="C5429" s="8"/>
      <c r="D5429" s="267"/>
      <c r="E5429" s="267"/>
      <c r="F5429" s="268"/>
      <c r="G5429" s="8"/>
      <c r="H5429" s="267"/>
      <c r="I5429" s="331"/>
      <c r="J5429" s="267"/>
      <c r="K5429" s="8"/>
      <c r="L5429" s="267"/>
      <c r="M5429" s="331"/>
      <c r="O5429" s="8"/>
      <c r="P5429" s="8"/>
    </row>
    <row r="5430" spans="1:16" x14ac:dyDescent="0.3">
      <c r="A5430" s="266"/>
      <c r="B5430" s="8"/>
      <c r="C5430" s="8"/>
      <c r="D5430" s="267"/>
      <c r="E5430" s="267"/>
      <c r="F5430" s="268"/>
      <c r="G5430" s="8"/>
      <c r="H5430" s="267"/>
      <c r="I5430" s="331"/>
      <c r="J5430" s="267"/>
      <c r="K5430" s="8"/>
      <c r="L5430" s="267"/>
      <c r="M5430" s="331"/>
      <c r="O5430" s="8"/>
      <c r="P5430" s="8"/>
    </row>
    <row r="5431" spans="1:16" x14ac:dyDescent="0.3">
      <c r="A5431" s="266"/>
      <c r="B5431" s="8"/>
      <c r="C5431" s="8"/>
      <c r="D5431" s="267"/>
      <c r="E5431" s="267"/>
      <c r="F5431" s="268"/>
      <c r="G5431" s="8"/>
      <c r="H5431" s="267"/>
      <c r="I5431" s="331"/>
      <c r="J5431" s="267"/>
      <c r="K5431" s="8"/>
      <c r="L5431" s="267"/>
      <c r="M5431" s="331"/>
      <c r="O5431" s="8"/>
      <c r="P5431" s="8"/>
    </row>
    <row r="5432" spans="1:16" x14ac:dyDescent="0.3">
      <c r="A5432" s="266"/>
      <c r="B5432" s="8"/>
      <c r="C5432" s="8"/>
      <c r="D5432" s="267"/>
      <c r="E5432" s="267"/>
      <c r="F5432" s="268"/>
      <c r="G5432" s="8"/>
      <c r="H5432" s="267"/>
      <c r="I5432" s="331"/>
      <c r="J5432" s="267"/>
      <c r="K5432" s="8"/>
      <c r="L5432" s="267"/>
      <c r="M5432" s="331"/>
      <c r="O5432" s="8"/>
      <c r="P5432" s="8"/>
    </row>
    <row r="5433" spans="1:16" x14ac:dyDescent="0.3">
      <c r="A5433" s="266"/>
      <c r="B5433" s="8"/>
      <c r="C5433" s="8"/>
      <c r="D5433" s="267"/>
      <c r="E5433" s="267"/>
      <c r="F5433" s="268"/>
      <c r="G5433" s="8"/>
      <c r="H5433" s="267"/>
      <c r="I5433" s="331"/>
      <c r="J5433" s="267"/>
      <c r="K5433" s="8"/>
      <c r="L5433" s="267"/>
      <c r="M5433" s="331"/>
      <c r="O5433" s="8"/>
      <c r="P5433" s="8"/>
    </row>
    <row r="5434" spans="1:16" x14ac:dyDescent="0.3">
      <c r="A5434" s="266"/>
      <c r="B5434" s="8"/>
      <c r="C5434" s="8"/>
      <c r="D5434" s="267"/>
      <c r="E5434" s="267"/>
      <c r="F5434" s="268"/>
      <c r="G5434" s="8"/>
      <c r="H5434" s="267"/>
      <c r="I5434" s="331"/>
      <c r="J5434" s="267"/>
      <c r="K5434" s="8"/>
      <c r="L5434" s="267"/>
      <c r="M5434" s="331"/>
      <c r="O5434" s="8"/>
      <c r="P5434" s="8"/>
    </row>
    <row r="5435" spans="1:16" x14ac:dyDescent="0.3">
      <c r="A5435" s="266"/>
      <c r="B5435" s="8"/>
      <c r="C5435" s="8"/>
      <c r="D5435" s="267"/>
      <c r="E5435" s="267"/>
      <c r="F5435" s="268"/>
      <c r="G5435" s="8"/>
      <c r="H5435" s="267"/>
      <c r="I5435" s="331"/>
      <c r="J5435" s="267"/>
      <c r="K5435" s="8"/>
      <c r="L5435" s="267"/>
      <c r="M5435" s="331"/>
      <c r="O5435" s="8"/>
      <c r="P5435" s="8"/>
    </row>
    <row r="5436" spans="1:16" x14ac:dyDescent="0.3">
      <c r="A5436" s="266"/>
      <c r="B5436" s="8"/>
      <c r="C5436" s="8"/>
      <c r="D5436" s="267"/>
      <c r="E5436" s="267"/>
      <c r="F5436" s="268"/>
      <c r="G5436" s="8"/>
      <c r="H5436" s="267"/>
      <c r="I5436" s="331"/>
      <c r="J5436" s="267"/>
      <c r="K5436" s="8"/>
      <c r="L5436" s="267"/>
      <c r="M5436" s="331"/>
      <c r="O5436" s="8"/>
      <c r="P5436" s="8"/>
    </row>
    <row r="5437" spans="1:16" x14ac:dyDescent="0.3">
      <c r="A5437" s="266"/>
      <c r="B5437" s="8"/>
      <c r="C5437" s="8"/>
      <c r="D5437" s="267"/>
      <c r="E5437" s="267"/>
      <c r="F5437" s="268"/>
      <c r="G5437" s="8"/>
      <c r="H5437" s="267"/>
      <c r="I5437" s="331"/>
      <c r="J5437" s="267"/>
      <c r="K5437" s="8"/>
      <c r="L5437" s="267"/>
      <c r="M5437" s="331"/>
      <c r="O5437" s="8"/>
      <c r="P5437" s="8"/>
    </row>
    <row r="5438" spans="1:16" x14ac:dyDescent="0.3">
      <c r="A5438" s="266"/>
      <c r="B5438" s="8"/>
      <c r="C5438" s="8"/>
      <c r="D5438" s="267"/>
      <c r="E5438" s="267"/>
      <c r="F5438" s="268"/>
      <c r="G5438" s="8"/>
      <c r="H5438" s="267"/>
      <c r="I5438" s="331"/>
      <c r="J5438" s="267"/>
      <c r="K5438" s="8"/>
      <c r="L5438" s="267"/>
      <c r="M5438" s="331"/>
      <c r="O5438" s="8"/>
      <c r="P5438" s="8"/>
    </row>
    <row r="5439" spans="1:16" x14ac:dyDescent="0.3">
      <c r="A5439" s="266"/>
      <c r="B5439" s="8"/>
      <c r="C5439" s="8"/>
      <c r="D5439" s="267"/>
      <c r="E5439" s="267"/>
      <c r="F5439" s="268"/>
      <c r="G5439" s="8"/>
      <c r="H5439" s="267"/>
      <c r="I5439" s="331"/>
      <c r="J5439" s="267"/>
      <c r="K5439" s="8"/>
      <c r="L5439" s="267"/>
      <c r="M5439" s="331"/>
      <c r="O5439" s="8"/>
      <c r="P5439" s="8"/>
    </row>
    <row r="5440" spans="1:16" x14ac:dyDescent="0.3">
      <c r="A5440" s="266"/>
      <c r="B5440" s="8"/>
      <c r="C5440" s="8"/>
      <c r="D5440" s="267"/>
      <c r="E5440" s="267"/>
      <c r="F5440" s="268"/>
      <c r="G5440" s="8"/>
      <c r="H5440" s="267"/>
      <c r="I5440" s="331"/>
      <c r="J5440" s="267"/>
      <c r="K5440" s="8"/>
      <c r="L5440" s="267"/>
      <c r="M5440" s="331"/>
      <c r="O5440" s="8"/>
      <c r="P5440" s="8"/>
    </row>
    <row r="5441" spans="1:16" x14ac:dyDescent="0.3">
      <c r="A5441" s="266"/>
      <c r="B5441" s="8"/>
      <c r="C5441" s="8"/>
      <c r="D5441" s="267"/>
      <c r="E5441" s="267"/>
      <c r="F5441" s="268"/>
      <c r="G5441" s="8"/>
      <c r="H5441" s="267"/>
      <c r="I5441" s="331"/>
      <c r="J5441" s="267"/>
      <c r="K5441" s="8"/>
      <c r="L5441" s="267"/>
      <c r="M5441" s="331"/>
      <c r="O5441" s="8"/>
      <c r="P5441" s="8"/>
    </row>
    <row r="5442" spans="1:16" x14ac:dyDescent="0.3">
      <c r="A5442" s="266"/>
      <c r="B5442" s="8"/>
      <c r="C5442" s="8"/>
      <c r="D5442" s="267"/>
      <c r="E5442" s="267"/>
      <c r="F5442" s="268"/>
      <c r="G5442" s="8"/>
      <c r="H5442" s="267"/>
      <c r="I5442" s="331"/>
      <c r="J5442" s="267"/>
      <c r="K5442" s="8"/>
      <c r="L5442" s="267"/>
      <c r="M5442" s="331"/>
      <c r="O5442" s="8"/>
      <c r="P5442" s="8"/>
    </row>
    <row r="5443" spans="1:16" x14ac:dyDescent="0.3">
      <c r="A5443" s="266"/>
      <c r="B5443" s="8"/>
      <c r="C5443" s="8"/>
      <c r="D5443" s="267"/>
      <c r="E5443" s="267"/>
      <c r="F5443" s="268"/>
      <c r="G5443" s="8"/>
      <c r="H5443" s="267"/>
      <c r="I5443" s="331"/>
      <c r="J5443" s="267"/>
      <c r="K5443" s="8"/>
      <c r="L5443" s="267"/>
      <c r="M5443" s="331"/>
      <c r="O5443" s="8"/>
      <c r="P5443" s="8"/>
    </row>
    <row r="5444" spans="1:16" x14ac:dyDescent="0.3">
      <c r="A5444" s="266"/>
      <c r="B5444" s="8"/>
      <c r="C5444" s="8"/>
      <c r="D5444" s="267"/>
      <c r="E5444" s="267"/>
      <c r="F5444" s="268"/>
      <c r="G5444" s="8"/>
      <c r="H5444" s="267"/>
      <c r="I5444" s="331"/>
      <c r="J5444" s="267"/>
      <c r="K5444" s="8"/>
      <c r="L5444" s="267"/>
      <c r="M5444" s="331"/>
      <c r="O5444" s="8"/>
      <c r="P5444" s="8"/>
    </row>
    <row r="5445" spans="1:16" x14ac:dyDescent="0.3">
      <c r="A5445" s="266"/>
      <c r="B5445" s="8"/>
      <c r="C5445" s="8"/>
      <c r="D5445" s="267"/>
      <c r="E5445" s="267"/>
      <c r="F5445" s="268"/>
      <c r="G5445" s="8"/>
      <c r="H5445" s="267"/>
      <c r="I5445" s="331"/>
      <c r="J5445" s="267"/>
      <c r="K5445" s="8"/>
      <c r="L5445" s="267"/>
      <c r="M5445" s="331"/>
      <c r="O5445" s="8"/>
      <c r="P5445" s="8"/>
    </row>
    <row r="5446" spans="1:16" x14ac:dyDescent="0.3">
      <c r="A5446" s="266"/>
      <c r="B5446" s="8"/>
      <c r="C5446" s="8"/>
      <c r="D5446" s="267"/>
      <c r="E5446" s="267"/>
      <c r="F5446" s="268"/>
      <c r="G5446" s="8"/>
      <c r="H5446" s="267"/>
      <c r="I5446" s="331"/>
      <c r="J5446" s="267"/>
      <c r="K5446" s="8"/>
      <c r="L5446" s="267"/>
      <c r="M5446" s="331"/>
      <c r="O5446" s="8"/>
      <c r="P5446" s="8"/>
    </row>
    <row r="5447" spans="1:16" x14ac:dyDescent="0.3">
      <c r="A5447" s="266"/>
      <c r="B5447" s="8"/>
      <c r="C5447" s="8"/>
      <c r="D5447" s="267"/>
      <c r="E5447" s="267"/>
      <c r="F5447" s="268"/>
      <c r="G5447" s="8"/>
      <c r="H5447" s="267"/>
      <c r="I5447" s="331"/>
      <c r="J5447" s="267"/>
      <c r="K5447" s="8"/>
      <c r="L5447" s="267"/>
      <c r="M5447" s="331"/>
      <c r="O5447" s="8"/>
      <c r="P5447" s="8"/>
    </row>
    <row r="5448" spans="1:16" x14ac:dyDescent="0.3">
      <c r="A5448" s="266"/>
      <c r="B5448" s="8"/>
      <c r="C5448" s="8"/>
      <c r="D5448" s="267"/>
      <c r="E5448" s="267"/>
      <c r="F5448" s="268"/>
      <c r="G5448" s="8"/>
      <c r="H5448" s="267"/>
      <c r="I5448" s="331"/>
      <c r="J5448" s="267"/>
      <c r="K5448" s="8"/>
      <c r="L5448" s="267"/>
      <c r="M5448" s="331"/>
      <c r="O5448" s="8"/>
      <c r="P5448" s="8"/>
    </row>
    <row r="5449" spans="1:16" x14ac:dyDescent="0.3">
      <c r="A5449" s="266"/>
      <c r="B5449" s="8"/>
      <c r="C5449" s="8"/>
      <c r="D5449" s="267"/>
      <c r="E5449" s="267"/>
      <c r="F5449" s="268"/>
      <c r="G5449" s="8"/>
      <c r="H5449" s="267"/>
      <c r="I5449" s="331"/>
      <c r="J5449" s="267"/>
      <c r="K5449" s="8"/>
      <c r="L5449" s="267"/>
      <c r="M5449" s="331"/>
      <c r="O5449" s="8"/>
      <c r="P5449" s="8"/>
    </row>
    <row r="5450" spans="1:16" x14ac:dyDescent="0.3">
      <c r="A5450" s="266"/>
      <c r="B5450" s="8"/>
      <c r="C5450" s="8"/>
      <c r="D5450" s="267"/>
      <c r="E5450" s="267"/>
      <c r="F5450" s="268"/>
      <c r="G5450" s="8"/>
      <c r="H5450" s="267"/>
      <c r="I5450" s="331"/>
      <c r="J5450" s="267"/>
      <c r="K5450" s="8"/>
      <c r="L5450" s="267"/>
      <c r="M5450" s="331"/>
      <c r="O5450" s="8"/>
      <c r="P5450" s="8"/>
    </row>
    <row r="5451" spans="1:16" x14ac:dyDescent="0.3">
      <c r="A5451" s="266"/>
      <c r="B5451" s="8"/>
      <c r="C5451" s="8"/>
      <c r="D5451" s="267"/>
      <c r="E5451" s="267"/>
      <c r="F5451" s="268"/>
      <c r="G5451" s="8"/>
      <c r="H5451" s="267"/>
      <c r="I5451" s="331"/>
      <c r="J5451" s="267"/>
      <c r="K5451" s="8"/>
      <c r="L5451" s="267"/>
      <c r="M5451" s="331"/>
      <c r="O5451" s="8"/>
      <c r="P5451" s="8"/>
    </row>
    <row r="5452" spans="1:16" x14ac:dyDescent="0.3">
      <c r="A5452" s="266"/>
      <c r="B5452" s="8"/>
      <c r="C5452" s="8"/>
      <c r="D5452" s="267"/>
      <c r="E5452" s="267"/>
      <c r="F5452" s="268"/>
      <c r="G5452" s="8"/>
      <c r="H5452" s="267"/>
      <c r="I5452" s="331"/>
      <c r="J5452" s="267"/>
      <c r="K5452" s="8"/>
      <c r="L5452" s="267"/>
      <c r="M5452" s="331"/>
      <c r="O5452" s="8"/>
      <c r="P5452" s="8"/>
    </row>
    <row r="5453" spans="1:16" x14ac:dyDescent="0.3">
      <c r="A5453" s="266"/>
      <c r="B5453" s="8"/>
      <c r="C5453" s="8"/>
      <c r="D5453" s="267"/>
      <c r="E5453" s="267"/>
      <c r="F5453" s="268"/>
      <c r="G5453" s="8"/>
      <c r="H5453" s="267"/>
      <c r="I5453" s="331"/>
      <c r="J5453" s="267"/>
      <c r="K5453" s="8"/>
      <c r="L5453" s="267"/>
      <c r="M5453" s="331"/>
      <c r="O5453" s="8"/>
      <c r="P5453" s="8"/>
    </row>
    <row r="5454" spans="1:16" x14ac:dyDescent="0.3">
      <c r="A5454" s="266"/>
      <c r="B5454" s="8"/>
      <c r="C5454" s="8"/>
      <c r="D5454" s="267"/>
      <c r="E5454" s="267"/>
      <c r="F5454" s="268"/>
      <c r="G5454" s="8"/>
      <c r="H5454" s="267"/>
      <c r="I5454" s="331"/>
      <c r="J5454" s="267"/>
      <c r="K5454" s="8"/>
      <c r="L5454" s="267"/>
      <c r="M5454" s="331"/>
      <c r="O5454" s="8"/>
      <c r="P5454" s="8"/>
    </row>
    <row r="5455" spans="1:16" x14ac:dyDescent="0.3">
      <c r="A5455" s="266"/>
      <c r="B5455" s="8"/>
      <c r="C5455" s="8"/>
      <c r="D5455" s="267"/>
      <c r="E5455" s="267"/>
      <c r="F5455" s="268"/>
      <c r="G5455" s="8"/>
      <c r="H5455" s="267"/>
      <c r="I5455" s="331"/>
      <c r="J5455" s="267"/>
      <c r="K5455" s="8"/>
      <c r="L5455" s="267"/>
      <c r="M5455" s="331"/>
      <c r="O5455" s="8"/>
      <c r="P5455" s="8"/>
    </row>
    <row r="5456" spans="1:16" x14ac:dyDescent="0.3">
      <c r="A5456" s="266"/>
      <c r="B5456" s="8"/>
      <c r="C5456" s="8"/>
      <c r="D5456" s="267"/>
      <c r="E5456" s="267"/>
      <c r="F5456" s="268"/>
      <c r="G5456" s="8"/>
      <c r="H5456" s="267"/>
      <c r="I5456" s="331"/>
      <c r="J5456" s="267"/>
      <c r="K5456" s="8"/>
      <c r="L5456" s="267"/>
      <c r="M5456" s="331"/>
      <c r="O5456" s="8"/>
      <c r="P5456" s="8"/>
    </row>
    <row r="5457" spans="1:16" x14ac:dyDescent="0.3">
      <c r="A5457" s="266"/>
      <c r="B5457" s="8"/>
      <c r="C5457" s="8"/>
      <c r="D5457" s="267"/>
      <c r="E5457" s="267"/>
      <c r="F5457" s="268"/>
      <c r="G5457" s="8"/>
      <c r="H5457" s="267"/>
      <c r="I5457" s="331"/>
      <c r="J5457" s="267"/>
      <c r="K5457" s="8"/>
      <c r="L5457" s="267"/>
      <c r="M5457" s="331"/>
      <c r="O5457" s="8"/>
      <c r="P5457" s="8"/>
    </row>
    <row r="5458" spans="1:16" x14ac:dyDescent="0.3">
      <c r="A5458" s="266"/>
      <c r="B5458" s="8"/>
      <c r="C5458" s="8"/>
      <c r="D5458" s="267"/>
      <c r="E5458" s="267"/>
      <c r="F5458" s="268"/>
      <c r="G5458" s="8"/>
      <c r="H5458" s="267"/>
      <c r="I5458" s="331"/>
      <c r="J5458" s="267"/>
      <c r="K5458" s="8"/>
      <c r="L5458" s="267"/>
      <c r="M5458" s="331"/>
      <c r="O5458" s="8"/>
      <c r="P5458" s="8"/>
    </row>
    <row r="5459" spans="1:16" x14ac:dyDescent="0.3">
      <c r="A5459" s="266"/>
      <c r="B5459" s="8"/>
      <c r="C5459" s="8"/>
      <c r="D5459" s="267"/>
      <c r="E5459" s="267"/>
      <c r="F5459" s="268"/>
      <c r="G5459" s="8"/>
      <c r="H5459" s="267"/>
      <c r="I5459" s="331"/>
      <c r="J5459" s="267"/>
      <c r="K5459" s="8"/>
      <c r="L5459" s="267"/>
      <c r="M5459" s="331"/>
      <c r="O5459" s="8"/>
      <c r="P5459" s="8"/>
    </row>
    <row r="5460" spans="1:16" x14ac:dyDescent="0.3">
      <c r="A5460" s="266"/>
      <c r="B5460" s="8"/>
      <c r="C5460" s="8"/>
      <c r="D5460" s="267"/>
      <c r="E5460" s="267"/>
      <c r="F5460" s="268"/>
      <c r="G5460" s="8"/>
      <c r="H5460" s="267"/>
      <c r="I5460" s="331"/>
      <c r="J5460" s="267"/>
      <c r="K5460" s="8"/>
      <c r="L5460" s="267"/>
      <c r="M5460" s="331"/>
      <c r="O5460" s="8"/>
      <c r="P5460" s="8"/>
    </row>
    <row r="5461" spans="1:16" x14ac:dyDescent="0.3">
      <c r="A5461" s="266"/>
      <c r="B5461" s="8"/>
      <c r="C5461" s="8"/>
      <c r="D5461" s="267"/>
      <c r="E5461" s="267"/>
      <c r="F5461" s="268"/>
      <c r="G5461" s="8"/>
      <c r="H5461" s="267"/>
      <c r="I5461" s="331"/>
      <c r="J5461" s="267"/>
      <c r="K5461" s="8"/>
      <c r="L5461" s="267"/>
      <c r="M5461" s="331"/>
      <c r="O5461" s="8"/>
      <c r="P5461" s="8"/>
    </row>
    <row r="5462" spans="1:16" x14ac:dyDescent="0.3">
      <c r="A5462" s="266"/>
      <c r="B5462" s="8"/>
      <c r="C5462" s="8"/>
      <c r="D5462" s="267"/>
      <c r="E5462" s="267"/>
      <c r="F5462" s="268"/>
      <c r="G5462" s="8"/>
      <c r="H5462" s="267"/>
      <c r="I5462" s="331"/>
      <c r="J5462" s="267"/>
      <c r="K5462" s="8"/>
      <c r="L5462" s="267"/>
      <c r="M5462" s="331"/>
      <c r="O5462" s="8"/>
      <c r="P5462" s="8"/>
    </row>
    <row r="5463" spans="1:16" x14ac:dyDescent="0.3">
      <c r="A5463" s="266"/>
      <c r="B5463" s="8"/>
      <c r="C5463" s="8"/>
      <c r="D5463" s="267"/>
      <c r="E5463" s="267"/>
      <c r="F5463" s="268"/>
      <c r="G5463" s="8"/>
      <c r="H5463" s="267"/>
      <c r="I5463" s="331"/>
      <c r="J5463" s="267"/>
      <c r="K5463" s="8"/>
      <c r="L5463" s="267"/>
      <c r="M5463" s="331"/>
      <c r="O5463" s="8"/>
      <c r="P5463" s="8"/>
    </row>
    <row r="5464" spans="1:16" x14ac:dyDescent="0.3">
      <c r="A5464" s="266"/>
      <c r="B5464" s="8"/>
      <c r="C5464" s="8"/>
      <c r="D5464" s="267"/>
      <c r="E5464" s="267"/>
      <c r="F5464" s="268"/>
      <c r="G5464" s="8"/>
      <c r="H5464" s="267"/>
      <c r="I5464" s="331"/>
      <c r="J5464" s="267"/>
      <c r="K5464" s="8"/>
      <c r="L5464" s="267"/>
      <c r="M5464" s="331"/>
      <c r="O5464" s="8"/>
      <c r="P5464" s="8"/>
    </row>
    <row r="5465" spans="1:16" x14ac:dyDescent="0.3">
      <c r="A5465" s="266"/>
      <c r="B5465" s="8"/>
      <c r="C5465" s="8"/>
      <c r="D5465" s="267"/>
      <c r="E5465" s="267"/>
      <c r="F5465" s="268"/>
      <c r="G5465" s="8"/>
      <c r="H5465" s="267"/>
      <c r="I5465" s="331"/>
      <c r="J5465" s="267"/>
      <c r="K5465" s="8"/>
      <c r="L5465" s="267"/>
      <c r="M5465" s="331"/>
      <c r="O5465" s="8"/>
      <c r="P5465" s="8"/>
    </row>
    <row r="5466" spans="1:16" x14ac:dyDescent="0.3">
      <c r="A5466" s="266"/>
      <c r="B5466" s="8"/>
      <c r="C5466" s="8"/>
      <c r="D5466" s="267"/>
      <c r="E5466" s="267"/>
      <c r="F5466" s="268"/>
      <c r="G5466" s="8"/>
      <c r="H5466" s="267"/>
      <c r="I5466" s="331"/>
      <c r="J5466" s="267"/>
      <c r="K5466" s="8"/>
      <c r="L5466" s="267"/>
      <c r="M5466" s="331"/>
      <c r="O5466" s="8"/>
      <c r="P5466" s="8"/>
    </row>
    <row r="5467" spans="1:16" x14ac:dyDescent="0.3">
      <c r="A5467" s="266"/>
      <c r="B5467" s="8"/>
      <c r="C5467" s="8"/>
      <c r="D5467" s="267"/>
      <c r="E5467" s="267"/>
      <c r="F5467" s="268"/>
      <c r="G5467" s="8"/>
      <c r="H5467" s="267"/>
      <c r="I5467" s="331"/>
      <c r="J5467" s="267"/>
      <c r="K5467" s="8"/>
      <c r="L5467" s="267"/>
      <c r="M5467" s="331"/>
      <c r="O5467" s="8"/>
      <c r="P5467" s="8"/>
    </row>
    <row r="5468" spans="1:16" x14ac:dyDescent="0.3">
      <c r="A5468" s="266"/>
      <c r="B5468" s="8"/>
      <c r="C5468" s="8"/>
      <c r="D5468" s="267"/>
      <c r="E5468" s="267"/>
      <c r="F5468" s="268"/>
      <c r="G5468" s="8"/>
      <c r="H5468" s="267"/>
      <c r="I5468" s="331"/>
      <c r="J5468" s="267"/>
      <c r="K5468" s="8"/>
      <c r="L5468" s="267"/>
      <c r="M5468" s="331"/>
      <c r="O5468" s="8"/>
      <c r="P5468" s="8"/>
    </row>
    <row r="5469" spans="1:16" x14ac:dyDescent="0.3">
      <c r="A5469" s="266"/>
      <c r="B5469" s="8"/>
      <c r="C5469" s="8"/>
      <c r="D5469" s="267"/>
      <c r="E5469" s="267"/>
      <c r="F5469" s="268"/>
      <c r="G5469" s="8"/>
      <c r="H5469" s="267"/>
      <c r="I5469" s="331"/>
      <c r="J5469" s="267"/>
      <c r="K5469" s="8"/>
      <c r="L5469" s="267"/>
      <c r="M5469" s="331"/>
      <c r="O5469" s="8"/>
      <c r="P5469" s="8"/>
    </row>
    <row r="5470" spans="1:16" x14ac:dyDescent="0.3">
      <c r="A5470" s="266"/>
      <c r="B5470" s="8"/>
      <c r="C5470" s="8"/>
      <c r="D5470" s="267"/>
      <c r="E5470" s="267"/>
      <c r="F5470" s="268"/>
      <c r="G5470" s="8"/>
      <c r="H5470" s="267"/>
      <c r="I5470" s="331"/>
      <c r="J5470" s="267"/>
      <c r="K5470" s="8"/>
      <c r="L5470" s="267"/>
      <c r="M5470" s="331"/>
      <c r="O5470" s="8"/>
      <c r="P5470" s="8"/>
    </row>
    <row r="5471" spans="1:16" x14ac:dyDescent="0.3">
      <c r="A5471" s="266"/>
      <c r="B5471" s="8"/>
      <c r="C5471" s="8"/>
      <c r="D5471" s="267"/>
      <c r="E5471" s="267"/>
      <c r="F5471" s="268"/>
      <c r="G5471" s="8"/>
      <c r="H5471" s="267"/>
      <c r="I5471" s="331"/>
      <c r="J5471" s="267"/>
      <c r="K5471" s="8"/>
      <c r="L5471" s="267"/>
      <c r="M5471" s="331"/>
      <c r="O5471" s="8"/>
      <c r="P5471" s="8"/>
    </row>
    <row r="5472" spans="1:16" x14ac:dyDescent="0.3">
      <c r="A5472" s="266"/>
      <c r="B5472" s="8"/>
      <c r="C5472" s="8"/>
      <c r="D5472" s="267"/>
      <c r="E5472" s="267"/>
      <c r="F5472" s="268"/>
      <c r="G5472" s="8"/>
      <c r="H5472" s="267"/>
      <c r="I5472" s="331"/>
      <c r="J5472" s="267"/>
      <c r="K5472" s="8"/>
      <c r="L5472" s="267"/>
      <c r="M5472" s="331"/>
      <c r="O5472" s="8"/>
      <c r="P5472" s="8"/>
    </row>
    <row r="5473" spans="1:16" x14ac:dyDescent="0.3">
      <c r="A5473" s="266"/>
      <c r="B5473" s="8"/>
      <c r="C5473" s="8"/>
      <c r="D5473" s="267"/>
      <c r="E5473" s="267"/>
      <c r="F5473" s="268"/>
      <c r="G5473" s="8"/>
      <c r="H5473" s="267"/>
      <c r="I5473" s="331"/>
      <c r="J5473" s="267"/>
      <c r="K5473" s="8"/>
      <c r="L5473" s="267"/>
      <c r="M5473" s="331"/>
      <c r="O5473" s="8"/>
      <c r="P5473" s="8"/>
    </row>
    <row r="5474" spans="1:16" x14ac:dyDescent="0.3">
      <c r="A5474" s="266"/>
      <c r="B5474" s="8"/>
      <c r="C5474" s="8"/>
      <c r="D5474" s="267"/>
      <c r="E5474" s="267"/>
      <c r="F5474" s="268"/>
      <c r="G5474" s="8"/>
      <c r="H5474" s="267"/>
      <c r="I5474" s="331"/>
      <c r="J5474" s="267"/>
      <c r="K5474" s="8"/>
      <c r="L5474" s="267"/>
      <c r="M5474" s="331"/>
      <c r="O5474" s="8"/>
      <c r="P5474" s="8"/>
    </row>
    <row r="5475" spans="1:16" x14ac:dyDescent="0.3">
      <c r="A5475" s="266"/>
      <c r="B5475" s="8"/>
      <c r="C5475" s="8"/>
      <c r="D5475" s="267"/>
      <c r="E5475" s="267"/>
      <c r="F5475" s="268"/>
      <c r="G5475" s="8"/>
      <c r="H5475" s="267"/>
      <c r="I5475" s="331"/>
      <c r="J5475" s="267"/>
      <c r="K5475" s="8"/>
      <c r="L5475" s="267"/>
      <c r="M5475" s="331"/>
      <c r="O5475" s="8"/>
      <c r="P5475" s="8"/>
    </row>
    <row r="5476" spans="1:16" x14ac:dyDescent="0.3">
      <c r="A5476" s="266"/>
      <c r="B5476" s="8"/>
      <c r="C5476" s="8"/>
      <c r="D5476" s="267"/>
      <c r="E5476" s="267"/>
      <c r="F5476" s="268"/>
      <c r="G5476" s="8"/>
      <c r="H5476" s="267"/>
      <c r="I5476" s="331"/>
      <c r="J5476" s="267"/>
      <c r="K5476" s="8"/>
      <c r="L5476" s="267"/>
      <c r="M5476" s="331"/>
      <c r="O5476" s="8"/>
      <c r="P5476" s="8"/>
    </row>
    <row r="5477" spans="1:16" x14ac:dyDescent="0.3">
      <c r="A5477" s="266"/>
      <c r="B5477" s="8"/>
      <c r="C5477" s="8"/>
      <c r="D5477" s="267"/>
      <c r="E5477" s="267"/>
      <c r="F5477" s="268"/>
      <c r="G5477" s="8"/>
      <c r="H5477" s="267"/>
      <c r="I5477" s="331"/>
      <c r="J5477" s="267"/>
      <c r="K5477" s="8"/>
      <c r="L5477" s="267"/>
      <c r="M5477" s="331"/>
      <c r="O5477" s="8"/>
      <c r="P5477" s="8"/>
    </row>
    <row r="5478" spans="1:16" x14ac:dyDescent="0.3">
      <c r="A5478" s="266"/>
      <c r="B5478" s="8"/>
      <c r="C5478" s="8"/>
      <c r="D5478" s="267"/>
      <c r="E5478" s="267"/>
      <c r="F5478" s="268"/>
      <c r="G5478" s="8"/>
      <c r="H5478" s="267"/>
      <c r="I5478" s="331"/>
      <c r="J5478" s="267"/>
      <c r="K5478" s="8"/>
      <c r="L5478" s="267"/>
      <c r="M5478" s="331"/>
      <c r="O5478" s="8"/>
      <c r="P5478" s="8"/>
    </row>
    <row r="5479" spans="1:16" x14ac:dyDescent="0.3">
      <c r="A5479" s="266"/>
      <c r="B5479" s="8"/>
      <c r="C5479" s="8"/>
      <c r="D5479" s="267"/>
      <c r="E5479" s="267"/>
      <c r="F5479" s="268"/>
      <c r="G5479" s="8"/>
      <c r="H5479" s="267"/>
      <c r="I5479" s="331"/>
      <c r="J5479" s="267"/>
      <c r="K5479" s="8"/>
      <c r="L5479" s="267"/>
      <c r="M5479" s="331"/>
      <c r="O5479" s="8"/>
      <c r="P5479" s="8"/>
    </row>
    <row r="5480" spans="1:16" x14ac:dyDescent="0.3">
      <c r="A5480" s="266"/>
      <c r="B5480" s="8"/>
      <c r="C5480" s="8"/>
      <c r="D5480" s="267"/>
      <c r="E5480" s="267"/>
      <c r="F5480" s="268"/>
      <c r="G5480" s="8"/>
      <c r="H5480" s="267"/>
      <c r="I5480" s="331"/>
      <c r="J5480" s="267"/>
      <c r="K5480" s="8"/>
      <c r="L5480" s="267"/>
      <c r="M5480" s="331"/>
      <c r="O5480" s="8"/>
      <c r="P5480" s="8"/>
    </row>
    <row r="5481" spans="1:16" x14ac:dyDescent="0.3">
      <c r="A5481" s="266"/>
      <c r="B5481" s="8"/>
      <c r="C5481" s="8"/>
      <c r="D5481" s="267"/>
      <c r="E5481" s="267"/>
      <c r="F5481" s="268"/>
      <c r="G5481" s="8"/>
      <c r="H5481" s="267"/>
      <c r="I5481" s="331"/>
      <c r="J5481" s="267"/>
      <c r="K5481" s="8"/>
      <c r="L5481" s="267"/>
      <c r="M5481" s="331"/>
      <c r="O5481" s="8"/>
      <c r="P5481" s="8"/>
    </row>
    <row r="5482" spans="1:16" x14ac:dyDescent="0.3">
      <c r="A5482" s="266"/>
      <c r="B5482" s="8"/>
      <c r="C5482" s="8"/>
      <c r="D5482" s="267"/>
      <c r="E5482" s="267"/>
      <c r="F5482" s="268"/>
      <c r="G5482" s="8"/>
      <c r="H5482" s="267"/>
      <c r="I5482" s="331"/>
      <c r="J5482" s="267"/>
      <c r="K5482" s="8"/>
      <c r="L5482" s="267"/>
      <c r="M5482" s="331"/>
      <c r="O5482" s="8"/>
      <c r="P5482" s="8"/>
    </row>
    <row r="5483" spans="1:16" x14ac:dyDescent="0.3">
      <c r="A5483" s="266"/>
      <c r="B5483" s="8"/>
      <c r="C5483" s="8"/>
      <c r="D5483" s="267"/>
      <c r="E5483" s="267"/>
      <c r="F5483" s="268"/>
      <c r="G5483" s="8"/>
      <c r="H5483" s="267"/>
      <c r="I5483" s="331"/>
      <c r="J5483" s="267"/>
      <c r="K5483" s="8"/>
      <c r="L5483" s="267"/>
      <c r="M5483" s="331"/>
      <c r="O5483" s="8"/>
      <c r="P5483" s="8"/>
    </row>
    <row r="5484" spans="1:16" x14ac:dyDescent="0.3">
      <c r="A5484" s="266"/>
      <c r="B5484" s="8"/>
      <c r="C5484" s="8"/>
      <c r="D5484" s="267"/>
      <c r="E5484" s="267"/>
      <c r="F5484" s="268"/>
      <c r="G5484" s="8"/>
      <c r="H5484" s="267"/>
      <c r="I5484" s="331"/>
      <c r="J5484" s="267"/>
      <c r="K5484" s="8"/>
      <c r="L5484" s="267"/>
      <c r="M5484" s="331"/>
      <c r="O5484" s="8"/>
      <c r="P5484" s="8"/>
    </row>
    <row r="5485" spans="1:16" x14ac:dyDescent="0.3">
      <c r="A5485" s="266"/>
      <c r="B5485" s="8"/>
      <c r="C5485" s="8"/>
      <c r="D5485" s="267"/>
      <c r="E5485" s="267"/>
      <c r="F5485" s="268"/>
      <c r="G5485" s="8"/>
      <c r="H5485" s="267"/>
      <c r="I5485" s="331"/>
      <c r="J5485" s="267"/>
      <c r="K5485" s="8"/>
      <c r="L5485" s="267"/>
      <c r="M5485" s="331"/>
      <c r="O5485" s="8"/>
      <c r="P5485" s="8"/>
    </row>
    <row r="5486" spans="1:16" x14ac:dyDescent="0.3">
      <c r="A5486" s="266"/>
      <c r="B5486" s="8"/>
      <c r="C5486" s="8"/>
      <c r="D5486" s="267"/>
      <c r="E5486" s="267"/>
      <c r="F5486" s="268"/>
      <c r="G5486" s="8"/>
      <c r="H5486" s="267"/>
      <c r="I5486" s="331"/>
      <c r="J5486" s="267"/>
      <c r="K5486" s="8"/>
      <c r="L5486" s="267"/>
      <c r="M5486" s="331"/>
      <c r="O5486" s="8"/>
      <c r="P5486" s="8"/>
    </row>
    <row r="5487" spans="1:16" x14ac:dyDescent="0.3">
      <c r="A5487" s="266"/>
      <c r="B5487" s="8"/>
      <c r="C5487" s="8"/>
      <c r="D5487" s="267"/>
      <c r="E5487" s="267"/>
      <c r="F5487" s="268"/>
      <c r="G5487" s="8"/>
      <c r="H5487" s="267"/>
      <c r="I5487" s="331"/>
      <c r="J5487" s="267"/>
      <c r="K5487" s="8"/>
      <c r="L5487" s="267"/>
      <c r="M5487" s="331"/>
      <c r="O5487" s="8"/>
      <c r="P5487" s="8"/>
    </row>
    <row r="5488" spans="1:16" x14ac:dyDescent="0.3">
      <c r="A5488" s="266"/>
      <c r="B5488" s="8"/>
      <c r="C5488" s="8"/>
      <c r="D5488" s="267"/>
      <c r="E5488" s="267"/>
      <c r="F5488" s="268"/>
      <c r="G5488" s="8"/>
      <c r="H5488" s="267"/>
      <c r="I5488" s="331"/>
      <c r="J5488" s="267"/>
      <c r="K5488" s="8"/>
      <c r="L5488" s="267"/>
      <c r="M5488" s="331"/>
      <c r="O5488" s="8"/>
      <c r="P5488" s="8"/>
    </row>
    <row r="5489" spans="1:16" x14ac:dyDescent="0.3">
      <c r="A5489" s="266"/>
      <c r="B5489" s="8"/>
      <c r="C5489" s="8"/>
      <c r="D5489" s="267"/>
      <c r="E5489" s="267"/>
      <c r="F5489" s="268"/>
      <c r="G5489" s="8"/>
      <c r="H5489" s="267"/>
      <c r="I5489" s="331"/>
      <c r="J5489" s="267"/>
      <c r="K5489" s="8"/>
      <c r="L5489" s="267"/>
      <c r="M5489" s="331"/>
      <c r="O5489" s="8"/>
      <c r="P5489" s="8"/>
    </row>
    <row r="5490" spans="1:16" x14ac:dyDescent="0.3">
      <c r="A5490" s="266"/>
      <c r="B5490" s="8"/>
      <c r="C5490" s="8"/>
      <c r="D5490" s="267"/>
      <c r="E5490" s="267"/>
      <c r="F5490" s="268"/>
      <c r="G5490" s="8"/>
      <c r="H5490" s="267"/>
      <c r="I5490" s="331"/>
      <c r="J5490" s="267"/>
      <c r="K5490" s="8"/>
      <c r="L5490" s="267"/>
      <c r="M5490" s="331"/>
      <c r="O5490" s="8"/>
      <c r="P5490" s="8"/>
    </row>
    <row r="5491" spans="1:16" x14ac:dyDescent="0.3">
      <c r="A5491" s="266"/>
      <c r="B5491" s="8"/>
      <c r="C5491" s="8"/>
      <c r="D5491" s="267"/>
      <c r="E5491" s="267"/>
      <c r="F5491" s="268"/>
      <c r="G5491" s="8"/>
      <c r="H5491" s="267"/>
      <c r="I5491" s="331"/>
      <c r="J5491" s="267"/>
      <c r="K5491" s="8"/>
      <c r="L5491" s="267"/>
      <c r="M5491" s="331"/>
      <c r="O5491" s="8"/>
      <c r="P5491" s="8"/>
    </row>
    <row r="5492" spans="1:16" x14ac:dyDescent="0.3">
      <c r="A5492" s="266"/>
      <c r="B5492" s="8"/>
      <c r="C5492" s="8"/>
      <c r="D5492" s="267"/>
      <c r="E5492" s="267"/>
      <c r="F5492" s="268"/>
      <c r="G5492" s="8"/>
      <c r="H5492" s="267"/>
      <c r="I5492" s="331"/>
      <c r="J5492" s="267"/>
      <c r="K5492" s="8"/>
      <c r="L5492" s="267"/>
      <c r="M5492" s="331"/>
      <c r="O5492" s="8"/>
      <c r="P5492" s="8"/>
    </row>
    <row r="5493" spans="1:16" x14ac:dyDescent="0.3">
      <c r="A5493" s="266"/>
      <c r="B5493" s="8"/>
      <c r="C5493" s="8"/>
      <c r="D5493" s="267"/>
      <c r="E5493" s="267"/>
      <c r="F5493" s="268"/>
      <c r="G5493" s="8"/>
      <c r="H5493" s="267"/>
      <c r="I5493" s="331"/>
      <c r="J5493" s="267"/>
      <c r="K5493" s="8"/>
      <c r="L5493" s="267"/>
      <c r="M5493" s="331"/>
      <c r="O5493" s="8"/>
      <c r="P5493" s="8"/>
    </row>
    <row r="5494" spans="1:16" x14ac:dyDescent="0.3">
      <c r="A5494" s="266"/>
      <c r="B5494" s="8"/>
      <c r="C5494" s="8"/>
      <c r="D5494" s="267"/>
      <c r="E5494" s="267"/>
      <c r="F5494" s="268"/>
      <c r="G5494" s="8"/>
      <c r="H5494" s="267"/>
      <c r="I5494" s="331"/>
      <c r="J5494" s="267"/>
      <c r="K5494" s="8"/>
      <c r="L5494" s="267"/>
      <c r="M5494" s="331"/>
      <c r="O5494" s="8"/>
      <c r="P5494" s="8"/>
    </row>
    <row r="5495" spans="1:16" x14ac:dyDescent="0.3">
      <c r="A5495" s="266"/>
      <c r="B5495" s="8"/>
      <c r="C5495" s="8"/>
      <c r="D5495" s="267"/>
      <c r="E5495" s="267"/>
      <c r="F5495" s="268"/>
      <c r="G5495" s="8"/>
      <c r="H5495" s="267"/>
      <c r="I5495" s="331"/>
      <c r="J5495" s="267"/>
      <c r="K5495" s="8"/>
      <c r="L5495" s="267"/>
      <c r="M5495" s="331"/>
      <c r="O5495" s="8"/>
      <c r="P5495" s="8"/>
    </row>
    <row r="5496" spans="1:16" x14ac:dyDescent="0.3">
      <c r="A5496" s="266"/>
      <c r="B5496" s="8"/>
      <c r="C5496" s="8"/>
      <c r="D5496" s="267"/>
      <c r="E5496" s="267"/>
      <c r="F5496" s="268"/>
      <c r="G5496" s="8"/>
      <c r="H5496" s="267"/>
      <c r="I5496" s="331"/>
      <c r="J5496" s="267"/>
      <c r="K5496" s="8"/>
      <c r="L5496" s="267"/>
      <c r="M5496" s="331"/>
      <c r="O5496" s="8"/>
      <c r="P5496" s="8"/>
    </row>
    <row r="5497" spans="1:16" x14ac:dyDescent="0.3">
      <c r="A5497" s="266"/>
      <c r="B5497" s="8"/>
      <c r="C5497" s="8"/>
      <c r="D5497" s="267"/>
      <c r="E5497" s="267"/>
      <c r="F5497" s="268"/>
      <c r="G5497" s="8"/>
      <c r="H5497" s="267"/>
      <c r="I5497" s="331"/>
      <c r="J5497" s="267"/>
      <c r="K5497" s="8"/>
      <c r="L5497" s="267"/>
      <c r="M5497" s="331"/>
      <c r="O5497" s="8"/>
      <c r="P5497" s="8"/>
    </row>
    <row r="5498" spans="1:16" x14ac:dyDescent="0.3">
      <c r="A5498" s="266"/>
      <c r="B5498" s="8"/>
      <c r="C5498" s="8"/>
      <c r="D5498" s="267"/>
      <c r="E5498" s="267"/>
      <c r="F5498" s="268"/>
      <c r="G5498" s="8"/>
      <c r="H5498" s="267"/>
      <c r="I5498" s="331"/>
      <c r="J5498" s="267"/>
      <c r="K5498" s="8"/>
      <c r="L5498" s="267"/>
      <c r="M5498" s="331"/>
      <c r="O5498" s="8"/>
      <c r="P5498" s="8"/>
    </row>
    <row r="5499" spans="1:16" x14ac:dyDescent="0.3">
      <c r="A5499" s="266"/>
      <c r="B5499" s="8"/>
      <c r="C5499" s="8"/>
      <c r="D5499" s="267"/>
      <c r="E5499" s="267"/>
      <c r="F5499" s="268"/>
      <c r="G5499" s="8"/>
      <c r="H5499" s="267"/>
      <c r="I5499" s="331"/>
      <c r="J5499" s="267"/>
      <c r="K5499" s="8"/>
      <c r="L5499" s="267"/>
      <c r="M5499" s="331"/>
      <c r="O5499" s="8"/>
      <c r="P5499" s="8"/>
    </row>
    <row r="5500" spans="1:16" x14ac:dyDescent="0.3">
      <c r="A5500" s="266"/>
      <c r="B5500" s="8"/>
      <c r="C5500" s="8"/>
      <c r="D5500" s="267"/>
      <c r="E5500" s="267"/>
      <c r="F5500" s="268"/>
      <c r="G5500" s="8"/>
      <c r="H5500" s="267"/>
      <c r="I5500" s="331"/>
      <c r="J5500" s="267"/>
      <c r="K5500" s="8"/>
      <c r="L5500" s="267"/>
      <c r="M5500" s="331"/>
      <c r="O5500" s="8"/>
      <c r="P5500" s="8"/>
    </row>
    <row r="5501" spans="1:16" x14ac:dyDescent="0.3">
      <c r="A5501" s="266"/>
      <c r="B5501" s="8"/>
      <c r="C5501" s="8"/>
      <c r="D5501" s="267"/>
      <c r="E5501" s="267"/>
      <c r="F5501" s="268"/>
      <c r="G5501" s="8"/>
      <c r="H5501" s="267"/>
      <c r="I5501" s="331"/>
      <c r="J5501" s="267"/>
      <c r="K5501" s="8"/>
      <c r="L5501" s="267"/>
      <c r="M5501" s="331"/>
      <c r="O5501" s="8"/>
      <c r="P5501" s="8"/>
    </row>
    <row r="5502" spans="1:16" x14ac:dyDescent="0.3">
      <c r="A5502" s="266"/>
      <c r="B5502" s="8"/>
      <c r="C5502" s="8"/>
      <c r="D5502" s="267"/>
      <c r="E5502" s="267"/>
      <c r="F5502" s="268"/>
      <c r="G5502" s="8"/>
      <c r="H5502" s="267"/>
      <c r="I5502" s="331"/>
      <c r="J5502" s="267"/>
      <c r="K5502" s="8"/>
      <c r="L5502" s="267"/>
      <c r="M5502" s="331"/>
      <c r="O5502" s="8"/>
      <c r="P5502" s="8"/>
    </row>
    <row r="5503" spans="1:16" x14ac:dyDescent="0.3">
      <c r="A5503" s="266"/>
      <c r="B5503" s="8"/>
      <c r="C5503" s="8"/>
      <c r="D5503" s="267"/>
      <c r="E5503" s="267"/>
      <c r="F5503" s="268"/>
      <c r="G5503" s="8"/>
      <c r="H5503" s="267"/>
      <c r="I5503" s="331"/>
      <c r="J5503" s="267"/>
      <c r="K5503" s="8"/>
      <c r="L5503" s="267"/>
      <c r="M5503" s="331"/>
      <c r="O5503" s="8"/>
      <c r="P5503" s="8"/>
    </row>
    <row r="5504" spans="1:16" x14ac:dyDescent="0.3">
      <c r="A5504" s="266"/>
      <c r="B5504" s="8"/>
      <c r="C5504" s="8"/>
      <c r="D5504" s="267"/>
      <c r="E5504" s="267"/>
      <c r="F5504" s="268"/>
      <c r="G5504" s="8"/>
      <c r="H5504" s="267"/>
      <c r="I5504" s="331"/>
      <c r="J5504" s="267"/>
      <c r="K5504" s="8"/>
      <c r="L5504" s="267"/>
      <c r="M5504" s="331"/>
      <c r="O5504" s="8"/>
      <c r="P5504" s="8"/>
    </row>
    <row r="5505" spans="1:16" x14ac:dyDescent="0.3">
      <c r="A5505" s="266"/>
      <c r="B5505" s="8"/>
      <c r="C5505" s="8"/>
      <c r="D5505" s="267"/>
      <c r="E5505" s="267"/>
      <c r="F5505" s="268"/>
      <c r="G5505" s="8"/>
      <c r="H5505" s="267"/>
      <c r="I5505" s="331"/>
      <c r="J5505" s="267"/>
      <c r="K5505" s="8"/>
      <c r="L5505" s="267"/>
      <c r="M5505" s="331"/>
      <c r="O5505" s="8"/>
      <c r="P5505" s="8"/>
    </row>
    <row r="5506" spans="1:16" x14ac:dyDescent="0.3">
      <c r="A5506" s="266"/>
      <c r="B5506" s="8"/>
      <c r="C5506" s="8"/>
      <c r="D5506" s="267"/>
      <c r="E5506" s="267"/>
      <c r="F5506" s="268"/>
      <c r="G5506" s="8"/>
      <c r="H5506" s="267"/>
      <c r="I5506" s="331"/>
      <c r="J5506" s="267"/>
      <c r="K5506" s="8"/>
      <c r="L5506" s="267"/>
      <c r="M5506" s="331"/>
      <c r="O5506" s="8"/>
      <c r="P5506" s="8"/>
    </row>
    <row r="5507" spans="1:16" x14ac:dyDescent="0.3">
      <c r="A5507" s="266"/>
      <c r="B5507" s="8"/>
      <c r="C5507" s="8"/>
      <c r="D5507" s="267"/>
      <c r="E5507" s="267"/>
      <c r="F5507" s="268"/>
      <c r="G5507" s="8"/>
      <c r="H5507" s="267"/>
      <c r="I5507" s="331"/>
      <c r="J5507" s="267"/>
      <c r="K5507" s="8"/>
      <c r="L5507" s="267"/>
      <c r="M5507" s="331"/>
      <c r="O5507" s="8"/>
      <c r="P5507" s="8"/>
    </row>
    <row r="5508" spans="1:16" x14ac:dyDescent="0.3">
      <c r="A5508" s="266"/>
      <c r="B5508" s="8"/>
      <c r="C5508" s="8"/>
      <c r="D5508" s="267"/>
      <c r="E5508" s="267"/>
      <c r="F5508" s="268"/>
      <c r="G5508" s="8"/>
      <c r="H5508" s="267"/>
      <c r="I5508" s="331"/>
      <c r="J5508" s="267"/>
      <c r="K5508" s="8"/>
      <c r="L5508" s="267"/>
      <c r="M5508" s="331"/>
      <c r="O5508" s="8"/>
      <c r="P5508" s="8"/>
    </row>
    <row r="5509" spans="1:16" x14ac:dyDescent="0.3">
      <c r="A5509" s="266"/>
      <c r="B5509" s="8"/>
      <c r="C5509" s="8"/>
      <c r="D5509" s="267"/>
      <c r="E5509" s="267"/>
      <c r="F5509" s="268"/>
      <c r="G5509" s="8"/>
      <c r="H5509" s="267"/>
      <c r="I5509" s="331"/>
      <c r="J5509" s="267"/>
      <c r="K5509" s="8"/>
      <c r="L5509" s="267"/>
      <c r="M5509" s="331"/>
      <c r="O5509" s="8"/>
      <c r="P5509" s="8"/>
    </row>
    <row r="5510" spans="1:16" x14ac:dyDescent="0.3">
      <c r="A5510" s="266"/>
      <c r="B5510" s="8"/>
      <c r="C5510" s="8"/>
      <c r="D5510" s="267"/>
      <c r="E5510" s="267"/>
      <c r="F5510" s="268"/>
      <c r="G5510" s="8"/>
      <c r="H5510" s="267"/>
      <c r="I5510" s="331"/>
      <c r="J5510" s="267"/>
      <c r="K5510" s="8"/>
      <c r="L5510" s="267"/>
      <c r="M5510" s="331"/>
      <c r="O5510" s="8"/>
      <c r="P5510" s="8"/>
    </row>
    <row r="5511" spans="1:16" x14ac:dyDescent="0.3">
      <c r="A5511" s="266"/>
      <c r="B5511" s="8"/>
      <c r="C5511" s="8"/>
      <c r="D5511" s="267"/>
      <c r="E5511" s="267"/>
      <c r="F5511" s="268"/>
      <c r="G5511" s="8"/>
      <c r="H5511" s="267"/>
      <c r="I5511" s="331"/>
      <c r="J5511" s="267"/>
      <c r="K5511" s="8"/>
      <c r="L5511" s="267"/>
      <c r="M5511" s="331"/>
      <c r="O5511" s="8"/>
      <c r="P5511" s="8"/>
    </row>
    <row r="5512" spans="1:16" x14ac:dyDescent="0.3">
      <c r="A5512" s="266"/>
      <c r="B5512" s="8"/>
      <c r="C5512" s="8"/>
      <c r="D5512" s="267"/>
      <c r="E5512" s="267"/>
      <c r="F5512" s="268"/>
      <c r="G5512" s="8"/>
      <c r="H5512" s="267"/>
      <c r="I5512" s="331"/>
      <c r="J5512" s="267"/>
      <c r="K5512" s="8"/>
      <c r="L5512" s="267"/>
      <c r="M5512" s="331"/>
      <c r="O5512" s="8"/>
      <c r="P5512" s="8"/>
    </row>
    <row r="5513" spans="1:16" x14ac:dyDescent="0.3">
      <c r="A5513" s="266"/>
      <c r="B5513" s="8"/>
      <c r="C5513" s="8"/>
      <c r="D5513" s="267"/>
      <c r="E5513" s="267"/>
      <c r="F5513" s="268"/>
      <c r="G5513" s="8"/>
      <c r="H5513" s="267"/>
      <c r="I5513" s="331"/>
      <c r="J5513" s="267"/>
      <c r="K5513" s="8"/>
      <c r="L5513" s="267"/>
      <c r="M5513" s="331"/>
      <c r="O5513" s="8"/>
      <c r="P5513" s="8"/>
    </row>
    <row r="5514" spans="1:16" x14ac:dyDescent="0.3">
      <c r="A5514" s="266"/>
      <c r="B5514" s="8"/>
      <c r="C5514" s="8"/>
      <c r="D5514" s="267"/>
      <c r="E5514" s="267"/>
      <c r="F5514" s="268"/>
      <c r="G5514" s="8"/>
      <c r="H5514" s="267"/>
      <c r="I5514" s="331"/>
      <c r="J5514" s="267"/>
      <c r="K5514" s="8"/>
      <c r="L5514" s="267"/>
      <c r="M5514" s="331"/>
      <c r="O5514" s="8"/>
      <c r="P5514" s="8"/>
    </row>
    <row r="5515" spans="1:16" x14ac:dyDescent="0.3">
      <c r="A5515" s="266"/>
      <c r="B5515" s="8"/>
      <c r="C5515" s="8"/>
      <c r="D5515" s="267"/>
      <c r="E5515" s="267"/>
      <c r="F5515" s="268"/>
      <c r="G5515" s="8"/>
      <c r="H5515" s="267"/>
      <c r="I5515" s="331"/>
      <c r="J5515" s="267"/>
      <c r="K5515" s="8"/>
      <c r="L5515" s="267"/>
      <c r="M5515" s="331"/>
      <c r="O5515" s="8"/>
      <c r="P5515" s="8"/>
    </row>
    <row r="5516" spans="1:16" x14ac:dyDescent="0.3">
      <c r="A5516" s="266"/>
      <c r="B5516" s="8"/>
      <c r="C5516" s="8"/>
      <c r="D5516" s="267"/>
      <c r="E5516" s="267"/>
      <c r="F5516" s="268"/>
      <c r="G5516" s="8"/>
      <c r="H5516" s="267"/>
      <c r="I5516" s="331"/>
      <c r="J5516" s="267"/>
      <c r="K5516" s="8"/>
      <c r="L5516" s="267"/>
      <c r="M5516" s="331"/>
      <c r="O5516" s="8"/>
      <c r="P5516" s="8"/>
    </row>
    <row r="5517" spans="1:16" x14ac:dyDescent="0.3">
      <c r="A5517" s="266"/>
      <c r="B5517" s="8"/>
      <c r="C5517" s="8"/>
      <c r="D5517" s="267"/>
      <c r="E5517" s="267"/>
      <c r="F5517" s="268"/>
      <c r="G5517" s="8"/>
      <c r="H5517" s="267"/>
      <c r="I5517" s="331"/>
      <c r="J5517" s="267"/>
      <c r="K5517" s="8"/>
      <c r="L5517" s="267"/>
      <c r="M5517" s="331"/>
      <c r="O5517" s="8"/>
      <c r="P5517" s="8"/>
    </row>
    <row r="5518" spans="1:16" x14ac:dyDescent="0.3">
      <c r="A5518" s="266"/>
      <c r="B5518" s="8"/>
      <c r="C5518" s="8"/>
      <c r="D5518" s="267"/>
      <c r="E5518" s="267"/>
      <c r="F5518" s="268"/>
      <c r="G5518" s="8"/>
      <c r="H5518" s="267"/>
      <c r="I5518" s="331"/>
      <c r="J5518" s="267"/>
      <c r="K5518" s="8"/>
      <c r="L5518" s="267"/>
      <c r="M5518" s="331"/>
      <c r="O5518" s="8"/>
      <c r="P5518" s="8"/>
    </row>
    <row r="5519" spans="1:16" x14ac:dyDescent="0.3">
      <c r="A5519" s="266"/>
      <c r="B5519" s="8"/>
      <c r="C5519" s="8"/>
      <c r="D5519" s="267"/>
      <c r="E5519" s="267"/>
      <c r="F5519" s="268"/>
      <c r="G5519" s="8"/>
      <c r="H5519" s="267"/>
      <c r="I5519" s="331"/>
      <c r="J5519" s="267"/>
      <c r="K5519" s="8"/>
      <c r="L5519" s="267"/>
      <c r="M5519" s="331"/>
      <c r="O5519" s="8"/>
      <c r="P5519" s="8"/>
    </row>
    <row r="5520" spans="1:16" x14ac:dyDescent="0.3">
      <c r="A5520" s="266"/>
      <c r="B5520" s="8"/>
      <c r="C5520" s="8"/>
      <c r="D5520" s="267"/>
      <c r="E5520" s="267"/>
      <c r="F5520" s="268"/>
      <c r="G5520" s="8"/>
      <c r="H5520" s="267"/>
      <c r="I5520" s="331"/>
      <c r="J5520" s="267"/>
      <c r="K5520" s="8"/>
      <c r="L5520" s="267"/>
      <c r="M5520" s="331"/>
      <c r="O5520" s="8"/>
      <c r="P5520" s="8"/>
    </row>
    <row r="5521" spans="1:16" x14ac:dyDescent="0.3">
      <c r="A5521" s="266"/>
      <c r="B5521" s="8"/>
      <c r="C5521" s="8"/>
      <c r="D5521" s="267"/>
      <c r="E5521" s="267"/>
      <c r="F5521" s="268"/>
      <c r="G5521" s="8"/>
      <c r="H5521" s="267"/>
      <c r="I5521" s="331"/>
      <c r="J5521" s="267"/>
      <c r="K5521" s="8"/>
      <c r="L5521" s="267"/>
      <c r="M5521" s="331"/>
      <c r="O5521" s="8"/>
      <c r="P5521" s="8"/>
    </row>
    <row r="5522" spans="1:16" x14ac:dyDescent="0.3">
      <c r="A5522" s="266"/>
      <c r="B5522" s="8"/>
      <c r="C5522" s="8"/>
      <c r="D5522" s="267"/>
      <c r="E5522" s="267"/>
      <c r="F5522" s="268"/>
      <c r="G5522" s="8"/>
      <c r="H5522" s="267"/>
      <c r="I5522" s="331"/>
      <c r="J5522" s="267"/>
      <c r="K5522" s="8"/>
      <c r="L5522" s="267"/>
      <c r="M5522" s="331"/>
      <c r="O5522" s="8"/>
      <c r="P5522" s="8"/>
    </row>
    <row r="5523" spans="1:16" x14ac:dyDescent="0.3">
      <c r="A5523" s="266"/>
      <c r="B5523" s="8"/>
      <c r="C5523" s="8"/>
      <c r="D5523" s="267"/>
      <c r="E5523" s="267"/>
      <c r="F5523" s="268"/>
      <c r="G5523" s="8"/>
      <c r="H5523" s="267"/>
      <c r="I5523" s="331"/>
      <c r="J5523" s="267"/>
      <c r="K5523" s="8"/>
      <c r="L5523" s="267"/>
      <c r="M5523" s="331"/>
      <c r="O5523" s="8"/>
      <c r="P5523" s="8"/>
    </row>
    <row r="5524" spans="1:16" x14ac:dyDescent="0.3">
      <c r="A5524" s="266"/>
      <c r="B5524" s="8"/>
      <c r="C5524" s="8"/>
      <c r="D5524" s="267"/>
      <c r="E5524" s="267"/>
      <c r="F5524" s="268"/>
      <c r="G5524" s="8"/>
      <c r="H5524" s="267"/>
      <c r="I5524" s="331"/>
      <c r="J5524" s="267"/>
      <c r="K5524" s="8"/>
      <c r="L5524" s="267"/>
      <c r="M5524" s="331"/>
      <c r="O5524" s="8"/>
      <c r="P5524" s="8"/>
    </row>
    <row r="5525" spans="1:16" x14ac:dyDescent="0.3">
      <c r="A5525" s="266"/>
      <c r="B5525" s="8"/>
      <c r="C5525" s="8"/>
      <c r="D5525" s="267"/>
      <c r="E5525" s="267"/>
      <c r="F5525" s="268"/>
      <c r="G5525" s="8"/>
      <c r="H5525" s="267"/>
      <c r="I5525" s="331"/>
      <c r="J5525" s="267"/>
      <c r="K5525" s="8"/>
      <c r="L5525" s="267"/>
      <c r="M5525" s="331"/>
      <c r="O5525" s="8"/>
      <c r="P5525" s="8"/>
    </row>
    <row r="5526" spans="1:16" x14ac:dyDescent="0.3">
      <c r="A5526" s="266"/>
      <c r="B5526" s="8"/>
      <c r="C5526" s="8"/>
      <c r="D5526" s="267"/>
      <c r="E5526" s="267"/>
      <c r="F5526" s="268"/>
      <c r="G5526" s="8"/>
      <c r="H5526" s="267"/>
      <c r="I5526" s="331"/>
      <c r="J5526" s="267"/>
      <c r="K5526" s="8"/>
      <c r="L5526" s="267"/>
      <c r="M5526" s="331"/>
      <c r="O5526" s="8"/>
      <c r="P5526" s="8"/>
    </row>
    <row r="5527" spans="1:16" x14ac:dyDescent="0.3">
      <c r="A5527" s="266"/>
      <c r="B5527" s="8"/>
      <c r="C5527" s="8"/>
      <c r="D5527" s="267"/>
      <c r="E5527" s="267"/>
      <c r="F5527" s="268"/>
      <c r="G5527" s="8"/>
      <c r="H5527" s="267"/>
      <c r="I5527" s="331"/>
      <c r="J5527" s="267"/>
      <c r="K5527" s="8"/>
      <c r="L5527" s="267"/>
      <c r="M5527" s="331"/>
      <c r="O5527" s="8"/>
      <c r="P5527" s="8"/>
    </row>
    <row r="5528" spans="1:16" x14ac:dyDescent="0.3">
      <c r="A5528" s="266"/>
      <c r="B5528" s="8"/>
      <c r="C5528" s="8"/>
      <c r="D5528" s="267"/>
      <c r="E5528" s="267"/>
      <c r="F5528" s="268"/>
      <c r="G5528" s="8"/>
      <c r="H5528" s="267"/>
      <c r="I5528" s="331"/>
      <c r="J5528" s="267"/>
      <c r="K5528" s="8"/>
      <c r="L5528" s="267"/>
      <c r="M5528" s="331"/>
      <c r="O5528" s="8"/>
      <c r="P5528" s="8"/>
    </row>
    <row r="5529" spans="1:16" x14ac:dyDescent="0.3">
      <c r="A5529" s="266"/>
      <c r="B5529" s="8"/>
      <c r="C5529" s="8"/>
      <c r="D5529" s="267"/>
      <c r="E5529" s="267"/>
      <c r="F5529" s="268"/>
      <c r="G5529" s="8"/>
      <c r="H5529" s="267"/>
      <c r="I5529" s="331"/>
      <c r="J5529" s="267"/>
      <c r="K5529" s="8"/>
      <c r="L5529" s="267"/>
      <c r="M5529" s="331"/>
      <c r="O5529" s="8"/>
      <c r="P5529" s="8"/>
    </row>
    <row r="5530" spans="1:16" x14ac:dyDescent="0.3">
      <c r="A5530" s="266"/>
      <c r="B5530" s="8"/>
      <c r="C5530" s="8"/>
      <c r="D5530" s="267"/>
      <c r="E5530" s="267"/>
      <c r="F5530" s="268"/>
      <c r="G5530" s="8"/>
      <c r="H5530" s="267"/>
      <c r="I5530" s="331"/>
      <c r="J5530" s="267"/>
      <c r="K5530" s="8"/>
      <c r="L5530" s="267"/>
      <c r="M5530" s="331"/>
      <c r="O5530" s="8"/>
      <c r="P5530" s="8"/>
    </row>
    <row r="5531" spans="1:16" x14ac:dyDescent="0.3">
      <c r="A5531" s="266"/>
      <c r="B5531" s="8"/>
      <c r="C5531" s="8"/>
      <c r="D5531" s="267"/>
      <c r="E5531" s="267"/>
      <c r="F5531" s="268"/>
      <c r="G5531" s="8"/>
      <c r="H5531" s="267"/>
      <c r="I5531" s="331"/>
      <c r="J5531" s="267"/>
      <c r="K5531" s="8"/>
      <c r="L5531" s="267"/>
      <c r="M5531" s="331"/>
      <c r="O5531" s="8"/>
      <c r="P5531" s="8"/>
    </row>
    <row r="5532" spans="1:16" x14ac:dyDescent="0.3">
      <c r="A5532" s="266"/>
      <c r="B5532" s="8"/>
      <c r="C5532" s="8"/>
      <c r="D5532" s="267"/>
      <c r="E5532" s="267"/>
      <c r="F5532" s="268"/>
      <c r="G5532" s="8"/>
      <c r="H5532" s="267"/>
      <c r="I5532" s="331"/>
      <c r="J5532" s="267"/>
      <c r="K5532" s="8"/>
      <c r="L5532" s="267"/>
      <c r="M5532" s="331"/>
      <c r="O5532" s="8"/>
      <c r="P5532" s="8"/>
    </row>
    <row r="5533" spans="1:16" x14ac:dyDescent="0.3">
      <c r="A5533" s="266"/>
      <c r="B5533" s="8"/>
      <c r="C5533" s="8"/>
      <c r="D5533" s="267"/>
      <c r="E5533" s="267"/>
      <c r="F5533" s="268"/>
      <c r="G5533" s="8"/>
      <c r="H5533" s="267"/>
      <c r="I5533" s="331"/>
      <c r="J5533" s="267"/>
      <c r="K5533" s="8"/>
      <c r="L5533" s="267"/>
      <c r="M5533" s="331"/>
      <c r="O5533" s="8"/>
      <c r="P5533" s="8"/>
    </row>
    <row r="5534" spans="1:16" x14ac:dyDescent="0.3">
      <c r="A5534" s="266"/>
      <c r="B5534" s="8"/>
      <c r="C5534" s="8"/>
      <c r="D5534" s="267"/>
      <c r="E5534" s="267"/>
      <c r="F5534" s="268"/>
      <c r="G5534" s="8"/>
      <c r="H5534" s="267"/>
      <c r="I5534" s="331"/>
      <c r="J5534" s="267"/>
      <c r="K5534" s="8"/>
      <c r="L5534" s="267"/>
      <c r="M5534" s="331"/>
      <c r="O5534" s="8"/>
      <c r="P5534" s="8"/>
    </row>
    <row r="5535" spans="1:16" x14ac:dyDescent="0.3">
      <c r="A5535" s="266"/>
      <c r="B5535" s="8"/>
      <c r="C5535" s="8"/>
      <c r="D5535" s="267"/>
      <c r="E5535" s="267"/>
      <c r="F5535" s="268"/>
      <c r="G5535" s="8"/>
      <c r="H5535" s="267"/>
      <c r="I5535" s="331"/>
      <c r="J5535" s="267"/>
      <c r="K5535" s="8"/>
      <c r="L5535" s="267"/>
      <c r="M5535" s="331"/>
      <c r="O5535" s="8"/>
      <c r="P5535" s="8"/>
    </row>
    <row r="5536" spans="1:16" x14ac:dyDescent="0.3">
      <c r="A5536" s="266"/>
      <c r="B5536" s="8"/>
      <c r="C5536" s="8"/>
      <c r="D5536" s="267"/>
      <c r="E5536" s="267"/>
      <c r="F5536" s="268"/>
      <c r="G5536" s="8"/>
      <c r="H5536" s="267"/>
      <c r="I5536" s="331"/>
      <c r="J5536" s="267"/>
      <c r="K5536" s="8"/>
      <c r="L5536" s="267"/>
      <c r="M5536" s="331"/>
      <c r="O5536" s="8"/>
      <c r="P5536" s="8"/>
    </row>
    <row r="5537" spans="1:16" x14ac:dyDescent="0.3">
      <c r="A5537" s="266"/>
      <c r="B5537" s="8"/>
      <c r="C5537" s="8"/>
      <c r="D5537" s="267"/>
      <c r="E5537" s="267"/>
      <c r="F5537" s="268"/>
      <c r="G5537" s="8"/>
      <c r="H5537" s="267"/>
      <c r="I5537" s="331"/>
      <c r="J5537" s="267"/>
      <c r="K5537" s="8"/>
      <c r="L5537" s="267"/>
      <c r="M5537" s="331"/>
      <c r="O5537" s="8"/>
      <c r="P5537" s="8"/>
    </row>
    <row r="5538" spans="1:16" x14ac:dyDescent="0.3">
      <c r="A5538" s="266"/>
      <c r="B5538" s="8"/>
      <c r="C5538" s="8"/>
      <c r="D5538" s="267"/>
      <c r="E5538" s="267"/>
      <c r="F5538" s="268"/>
      <c r="G5538" s="8"/>
      <c r="H5538" s="267"/>
      <c r="I5538" s="331"/>
      <c r="J5538" s="267"/>
      <c r="K5538" s="8"/>
      <c r="L5538" s="267"/>
      <c r="M5538" s="331"/>
      <c r="O5538" s="8"/>
      <c r="P5538" s="8"/>
    </row>
    <row r="5539" spans="1:16" x14ac:dyDescent="0.3">
      <c r="A5539" s="266"/>
      <c r="B5539" s="8"/>
      <c r="C5539" s="8"/>
      <c r="D5539" s="267"/>
      <c r="E5539" s="267"/>
      <c r="F5539" s="268"/>
      <c r="G5539" s="8"/>
      <c r="H5539" s="267"/>
      <c r="I5539" s="331"/>
      <c r="J5539" s="267"/>
      <c r="K5539" s="8"/>
      <c r="L5539" s="267"/>
      <c r="M5539" s="331"/>
      <c r="O5539" s="8"/>
      <c r="P5539" s="8"/>
    </row>
    <row r="5540" spans="1:16" x14ac:dyDescent="0.3">
      <c r="A5540" s="266"/>
      <c r="B5540" s="8"/>
      <c r="C5540" s="8"/>
      <c r="D5540" s="267"/>
      <c r="E5540" s="267"/>
      <c r="F5540" s="268"/>
      <c r="G5540" s="8"/>
      <c r="H5540" s="267"/>
      <c r="I5540" s="331"/>
      <c r="J5540" s="267"/>
      <c r="K5540" s="8"/>
      <c r="L5540" s="267"/>
      <c r="M5540" s="331"/>
      <c r="O5540" s="8"/>
      <c r="P5540" s="8"/>
    </row>
    <row r="5541" spans="1:16" x14ac:dyDescent="0.3">
      <c r="A5541" s="266"/>
      <c r="B5541" s="8"/>
      <c r="C5541" s="8"/>
      <c r="D5541" s="267"/>
      <c r="E5541" s="267"/>
      <c r="F5541" s="268"/>
      <c r="G5541" s="8"/>
      <c r="H5541" s="267"/>
      <c r="I5541" s="331"/>
      <c r="J5541" s="267"/>
      <c r="K5541" s="8"/>
      <c r="L5541" s="267"/>
      <c r="M5541" s="331"/>
      <c r="O5541" s="8"/>
      <c r="P5541" s="8"/>
    </row>
    <row r="5542" spans="1:16" x14ac:dyDescent="0.3">
      <c r="A5542" s="266"/>
      <c r="B5542" s="8"/>
      <c r="C5542" s="8"/>
      <c r="D5542" s="267"/>
      <c r="E5542" s="267"/>
      <c r="F5542" s="268"/>
      <c r="G5542" s="8"/>
      <c r="H5542" s="267"/>
      <c r="I5542" s="331"/>
      <c r="J5542" s="267"/>
      <c r="K5542" s="8"/>
      <c r="L5542" s="267"/>
      <c r="M5542" s="331"/>
      <c r="O5542" s="8"/>
      <c r="P5542" s="8"/>
    </row>
    <row r="5543" spans="1:16" x14ac:dyDescent="0.3">
      <c r="A5543" s="266"/>
      <c r="B5543" s="8"/>
      <c r="C5543" s="8"/>
      <c r="D5543" s="267"/>
      <c r="E5543" s="267"/>
      <c r="F5543" s="268"/>
      <c r="G5543" s="8"/>
      <c r="H5543" s="267"/>
      <c r="I5543" s="331"/>
      <c r="J5543" s="267"/>
      <c r="K5543" s="8"/>
      <c r="L5543" s="267"/>
      <c r="M5543" s="331"/>
      <c r="O5543" s="8"/>
      <c r="P5543" s="8"/>
    </row>
    <row r="5544" spans="1:16" x14ac:dyDescent="0.3">
      <c r="A5544" s="266"/>
      <c r="B5544" s="8"/>
      <c r="C5544" s="8"/>
      <c r="D5544" s="267"/>
      <c r="E5544" s="267"/>
      <c r="F5544" s="268"/>
      <c r="G5544" s="8"/>
      <c r="H5544" s="267"/>
      <c r="I5544" s="331"/>
      <c r="J5544" s="267"/>
      <c r="K5544" s="8"/>
      <c r="L5544" s="267"/>
      <c r="M5544" s="331"/>
      <c r="O5544" s="8"/>
      <c r="P5544" s="8"/>
    </row>
    <row r="5545" spans="1:16" x14ac:dyDescent="0.3">
      <c r="A5545" s="266"/>
      <c r="B5545" s="8"/>
      <c r="C5545" s="8"/>
      <c r="D5545" s="267"/>
      <c r="E5545" s="267"/>
      <c r="F5545" s="268"/>
      <c r="G5545" s="8"/>
      <c r="H5545" s="267"/>
      <c r="I5545" s="331"/>
      <c r="J5545" s="267"/>
      <c r="K5545" s="8"/>
      <c r="L5545" s="267"/>
      <c r="M5545" s="331"/>
      <c r="O5545" s="8"/>
      <c r="P5545" s="8"/>
    </row>
    <row r="5546" spans="1:16" x14ac:dyDescent="0.3">
      <c r="A5546" s="266"/>
      <c r="B5546" s="8"/>
      <c r="C5546" s="8"/>
      <c r="D5546" s="267"/>
      <c r="E5546" s="267"/>
      <c r="F5546" s="268"/>
      <c r="G5546" s="8"/>
      <c r="H5546" s="267"/>
      <c r="I5546" s="331"/>
      <c r="J5546" s="267"/>
      <c r="K5546" s="8"/>
      <c r="L5546" s="267"/>
      <c r="M5546" s="331"/>
      <c r="O5546" s="8"/>
      <c r="P5546" s="8"/>
    </row>
    <row r="5547" spans="1:16" x14ac:dyDescent="0.3">
      <c r="A5547" s="266"/>
      <c r="B5547" s="8"/>
      <c r="C5547" s="8"/>
      <c r="D5547" s="267"/>
      <c r="E5547" s="267"/>
      <c r="F5547" s="268"/>
      <c r="G5547" s="8"/>
      <c r="H5547" s="267"/>
      <c r="I5547" s="331"/>
      <c r="J5547" s="267"/>
      <c r="K5547" s="8"/>
      <c r="L5547" s="267"/>
      <c r="M5547" s="331"/>
      <c r="O5547" s="8"/>
      <c r="P5547" s="8"/>
    </row>
    <row r="5548" spans="1:16" x14ac:dyDescent="0.3">
      <c r="A5548" s="266"/>
      <c r="B5548" s="8"/>
      <c r="C5548" s="8"/>
      <c r="D5548" s="267"/>
      <c r="E5548" s="267"/>
      <c r="F5548" s="268"/>
      <c r="G5548" s="8"/>
      <c r="H5548" s="267"/>
      <c r="I5548" s="331"/>
      <c r="J5548" s="267"/>
      <c r="K5548" s="8"/>
      <c r="L5548" s="267"/>
      <c r="M5548" s="331"/>
      <c r="O5548" s="8"/>
      <c r="P5548" s="8"/>
    </row>
    <row r="5549" spans="1:16" x14ac:dyDescent="0.3">
      <c r="A5549" s="266"/>
      <c r="B5549" s="8"/>
      <c r="C5549" s="8"/>
      <c r="D5549" s="267"/>
      <c r="E5549" s="267"/>
      <c r="F5549" s="268"/>
      <c r="G5549" s="8"/>
      <c r="H5549" s="267"/>
      <c r="I5549" s="331"/>
      <c r="J5549" s="267"/>
      <c r="K5549" s="8"/>
      <c r="L5549" s="267"/>
      <c r="M5549" s="331"/>
      <c r="O5549" s="8"/>
      <c r="P5549" s="8"/>
    </row>
    <row r="5550" spans="1:16" x14ac:dyDescent="0.3">
      <c r="A5550" s="266"/>
      <c r="B5550" s="8"/>
      <c r="C5550" s="8"/>
      <c r="D5550" s="267"/>
      <c r="E5550" s="267"/>
      <c r="F5550" s="268"/>
      <c r="G5550" s="8"/>
      <c r="H5550" s="267"/>
      <c r="I5550" s="331"/>
      <c r="J5550" s="267"/>
      <c r="K5550" s="8"/>
      <c r="L5550" s="267"/>
      <c r="M5550" s="331"/>
      <c r="O5550" s="8"/>
      <c r="P5550" s="8"/>
    </row>
    <row r="5551" spans="1:16" x14ac:dyDescent="0.3">
      <c r="A5551" s="266"/>
      <c r="B5551" s="8"/>
      <c r="C5551" s="8"/>
      <c r="D5551" s="267"/>
      <c r="E5551" s="267"/>
      <c r="F5551" s="268"/>
      <c r="G5551" s="8"/>
      <c r="H5551" s="267"/>
      <c r="I5551" s="331"/>
      <c r="J5551" s="267"/>
      <c r="K5551" s="8"/>
      <c r="L5551" s="267"/>
      <c r="M5551" s="331"/>
      <c r="O5551" s="8"/>
      <c r="P5551" s="8"/>
    </row>
    <row r="5552" spans="1:16" x14ac:dyDescent="0.3">
      <c r="A5552" s="266"/>
      <c r="B5552" s="8"/>
      <c r="C5552" s="8"/>
      <c r="D5552" s="267"/>
      <c r="E5552" s="267"/>
      <c r="F5552" s="268"/>
      <c r="G5552" s="8"/>
      <c r="H5552" s="267"/>
      <c r="I5552" s="331"/>
      <c r="J5552" s="267"/>
      <c r="K5552" s="8"/>
      <c r="L5552" s="267"/>
      <c r="M5552" s="331"/>
      <c r="O5552" s="8"/>
      <c r="P5552" s="8"/>
    </row>
    <row r="5553" spans="1:16" x14ac:dyDescent="0.3">
      <c r="A5553" s="266"/>
      <c r="B5553" s="8"/>
      <c r="C5553" s="8"/>
      <c r="D5553" s="267"/>
      <c r="E5553" s="267"/>
      <c r="F5553" s="268"/>
      <c r="G5553" s="8"/>
      <c r="H5553" s="267"/>
      <c r="I5553" s="331"/>
      <c r="J5553" s="267"/>
      <c r="K5553" s="8"/>
      <c r="L5553" s="267"/>
      <c r="M5553" s="331"/>
      <c r="O5553" s="8"/>
      <c r="P5553" s="8"/>
    </row>
    <row r="5554" spans="1:16" x14ac:dyDescent="0.3">
      <c r="A5554" s="266"/>
      <c r="B5554" s="8"/>
      <c r="C5554" s="8"/>
      <c r="D5554" s="267"/>
      <c r="E5554" s="267"/>
      <c r="F5554" s="268"/>
      <c r="G5554" s="8"/>
      <c r="H5554" s="267"/>
      <c r="I5554" s="331"/>
      <c r="J5554" s="267"/>
      <c r="K5554" s="8"/>
      <c r="L5554" s="267"/>
      <c r="M5554" s="331"/>
      <c r="O5554" s="8"/>
      <c r="P5554" s="8"/>
    </row>
    <row r="5555" spans="1:16" x14ac:dyDescent="0.3">
      <c r="A5555" s="266"/>
      <c r="B5555" s="8"/>
      <c r="C5555" s="8"/>
      <c r="D5555" s="267"/>
      <c r="E5555" s="267"/>
      <c r="F5555" s="268"/>
      <c r="G5555" s="8"/>
      <c r="H5555" s="267"/>
      <c r="I5555" s="331"/>
      <c r="J5555" s="267"/>
      <c r="K5555" s="8"/>
      <c r="L5555" s="267"/>
      <c r="M5555" s="331"/>
      <c r="O5555" s="8"/>
      <c r="P5555" s="8"/>
    </row>
    <row r="5556" spans="1:16" x14ac:dyDescent="0.3">
      <c r="A5556" s="266"/>
      <c r="B5556" s="8"/>
      <c r="C5556" s="8"/>
      <c r="D5556" s="267"/>
      <c r="E5556" s="267"/>
      <c r="F5556" s="268"/>
      <c r="G5556" s="8"/>
      <c r="H5556" s="267"/>
      <c r="I5556" s="331"/>
      <c r="J5556" s="267"/>
      <c r="K5556" s="8"/>
      <c r="L5556" s="267"/>
      <c r="M5556" s="331"/>
      <c r="O5556" s="8"/>
      <c r="P5556" s="8"/>
    </row>
    <row r="5557" spans="1:16" x14ac:dyDescent="0.3">
      <c r="A5557" s="266"/>
      <c r="B5557" s="8"/>
      <c r="C5557" s="8"/>
      <c r="D5557" s="267"/>
      <c r="E5557" s="267"/>
      <c r="F5557" s="268"/>
      <c r="G5557" s="8"/>
      <c r="H5557" s="267"/>
      <c r="I5557" s="331"/>
      <c r="J5557" s="267"/>
      <c r="K5557" s="8"/>
      <c r="L5557" s="267"/>
      <c r="M5557" s="331"/>
      <c r="O5557" s="8"/>
      <c r="P5557" s="8"/>
    </row>
    <row r="5558" spans="1:16" x14ac:dyDescent="0.3">
      <c r="A5558" s="266"/>
      <c r="B5558" s="8"/>
      <c r="C5558" s="8"/>
      <c r="D5558" s="267"/>
      <c r="E5558" s="267"/>
      <c r="F5558" s="268"/>
      <c r="G5558" s="8"/>
      <c r="H5558" s="267"/>
      <c r="I5558" s="331"/>
      <c r="J5558" s="267"/>
      <c r="K5558" s="8"/>
      <c r="L5558" s="267"/>
      <c r="M5558" s="331"/>
      <c r="O5558" s="8"/>
      <c r="P5558" s="8"/>
    </row>
    <row r="5559" spans="1:16" x14ac:dyDescent="0.3">
      <c r="A5559" s="266"/>
      <c r="B5559" s="8"/>
      <c r="C5559" s="8"/>
      <c r="D5559" s="267"/>
      <c r="E5559" s="267"/>
      <c r="F5559" s="268"/>
      <c r="G5559" s="8"/>
      <c r="H5559" s="267"/>
      <c r="I5559" s="331"/>
      <c r="J5559" s="267"/>
      <c r="K5559" s="8"/>
      <c r="L5559" s="267"/>
      <c r="M5559" s="331"/>
      <c r="O5559" s="8"/>
      <c r="P5559" s="8"/>
    </row>
    <row r="5560" spans="1:16" x14ac:dyDescent="0.3">
      <c r="A5560" s="266"/>
      <c r="B5560" s="8"/>
      <c r="C5560" s="8"/>
      <c r="D5560" s="267"/>
      <c r="E5560" s="267"/>
      <c r="F5560" s="268"/>
      <c r="G5560" s="8"/>
      <c r="H5560" s="267"/>
      <c r="I5560" s="331"/>
      <c r="J5560" s="267"/>
      <c r="K5560" s="8"/>
      <c r="L5560" s="267"/>
      <c r="M5560" s="331"/>
      <c r="O5560" s="8"/>
      <c r="P5560" s="8"/>
    </row>
    <row r="5561" spans="1:16" x14ac:dyDescent="0.3">
      <c r="A5561" s="266"/>
      <c r="B5561" s="8"/>
      <c r="C5561" s="8"/>
      <c r="D5561" s="267"/>
      <c r="E5561" s="267"/>
      <c r="F5561" s="268"/>
      <c r="G5561" s="8"/>
      <c r="H5561" s="267"/>
      <c r="I5561" s="331"/>
      <c r="J5561" s="267"/>
      <c r="K5561" s="8"/>
      <c r="L5561" s="267"/>
      <c r="M5561" s="331"/>
      <c r="O5561" s="8"/>
      <c r="P5561" s="8"/>
    </row>
    <row r="5562" spans="1:16" x14ac:dyDescent="0.3">
      <c r="A5562" s="266"/>
      <c r="B5562" s="8"/>
      <c r="C5562" s="8"/>
      <c r="D5562" s="267"/>
      <c r="E5562" s="267"/>
      <c r="F5562" s="268"/>
      <c r="G5562" s="8"/>
      <c r="H5562" s="267"/>
      <c r="I5562" s="331"/>
      <c r="J5562" s="267"/>
      <c r="K5562" s="8"/>
      <c r="L5562" s="267"/>
      <c r="M5562" s="331"/>
      <c r="O5562" s="8"/>
      <c r="P5562" s="8"/>
    </row>
    <row r="5563" spans="1:16" x14ac:dyDescent="0.3">
      <c r="A5563" s="266"/>
      <c r="B5563" s="8"/>
      <c r="C5563" s="8"/>
      <c r="D5563" s="267"/>
      <c r="E5563" s="267"/>
      <c r="F5563" s="268"/>
      <c r="G5563" s="8"/>
      <c r="H5563" s="267"/>
      <c r="I5563" s="331"/>
      <c r="J5563" s="267"/>
      <c r="K5563" s="8"/>
      <c r="L5563" s="267"/>
      <c r="M5563" s="331"/>
      <c r="O5563" s="8"/>
      <c r="P5563" s="8"/>
    </row>
    <row r="5564" spans="1:16" x14ac:dyDescent="0.3">
      <c r="A5564" s="266"/>
      <c r="B5564" s="8"/>
      <c r="C5564" s="8"/>
      <c r="D5564" s="267"/>
      <c r="E5564" s="267"/>
      <c r="F5564" s="268"/>
      <c r="G5564" s="8"/>
      <c r="H5564" s="267"/>
      <c r="I5564" s="331"/>
      <c r="J5564" s="267"/>
      <c r="K5564" s="8"/>
      <c r="L5564" s="267"/>
      <c r="M5564" s="331"/>
      <c r="O5564" s="8"/>
      <c r="P5564" s="8"/>
    </row>
    <row r="5565" spans="1:16" x14ac:dyDescent="0.3">
      <c r="A5565" s="266"/>
      <c r="B5565" s="8"/>
      <c r="C5565" s="8"/>
      <c r="D5565" s="267"/>
      <c r="E5565" s="267"/>
      <c r="F5565" s="268"/>
      <c r="G5565" s="8"/>
      <c r="H5565" s="267"/>
      <c r="I5565" s="331"/>
      <c r="J5565" s="267"/>
      <c r="K5565" s="8"/>
      <c r="L5565" s="267"/>
      <c r="M5565" s="331"/>
      <c r="O5565" s="8"/>
      <c r="P5565" s="8"/>
    </row>
    <row r="5566" spans="1:16" x14ac:dyDescent="0.3">
      <c r="A5566" s="266"/>
      <c r="B5566" s="8"/>
      <c r="C5566" s="8"/>
      <c r="D5566" s="267"/>
      <c r="E5566" s="267"/>
      <c r="F5566" s="268"/>
      <c r="G5566" s="8"/>
      <c r="H5566" s="267"/>
      <c r="I5566" s="331"/>
      <c r="J5566" s="267"/>
      <c r="K5566" s="8"/>
      <c r="L5566" s="267"/>
      <c r="M5566" s="331"/>
      <c r="O5566" s="8"/>
      <c r="P5566" s="8"/>
    </row>
    <row r="5567" spans="1:16" x14ac:dyDescent="0.3">
      <c r="A5567" s="266"/>
      <c r="B5567" s="8"/>
      <c r="C5567" s="8"/>
      <c r="D5567" s="267"/>
      <c r="E5567" s="267"/>
      <c r="F5567" s="268"/>
      <c r="G5567" s="8"/>
      <c r="H5567" s="267"/>
      <c r="I5567" s="331"/>
      <c r="J5567" s="267"/>
      <c r="K5567" s="8"/>
      <c r="L5567" s="267"/>
      <c r="M5567" s="331"/>
    </row>
  </sheetData>
  <sheetProtection algorithmName="SHA-512" hashValue="EkjbjzoFfrKFggYcKep04zJ1eaBFIdA0BpOz1dKo573wPZK7qp7T4asFF6rL4z+GC4mJqgZVEEBKqeP5ZWfKww==" saltValue="PhHM4EhvzNC5O809bZgnzw==" spinCount="100000" sheet="1" objects="1" scenarios="1" formatRows="0" selectLockedCells="1"/>
  <autoFilter ref="N10:N4970" xr:uid="{00000000-0001-0000-0200-000000000000}">
    <filterColumn colId="0" hiddenButton="1">
      <filters>
        <filter val="TRUE"/>
      </filters>
    </filterColumn>
  </autoFilter>
  <mergeCells count="4941">
    <mergeCell ref="B4918:C4918"/>
    <mergeCell ref="B4919:C4919"/>
    <mergeCell ref="B4920:C4920"/>
    <mergeCell ref="B4921:C4921"/>
    <mergeCell ref="B4922:C4922"/>
    <mergeCell ref="B4923:C4923"/>
    <mergeCell ref="B4924:C4924"/>
    <mergeCell ref="B4925:C4925"/>
    <mergeCell ref="B4926:C4926"/>
    <mergeCell ref="F1:K1"/>
    <mergeCell ref="B4898:C4898"/>
    <mergeCell ref="B4899:C4899"/>
    <mergeCell ref="B4900:C4900"/>
    <mergeCell ref="B4901:C4901"/>
    <mergeCell ref="B4902:C4902"/>
    <mergeCell ref="B4903:C4903"/>
    <mergeCell ref="B4904:C4904"/>
    <mergeCell ref="B4905:C4905"/>
    <mergeCell ref="B4906:C4906"/>
    <mergeCell ref="B4907:C4907"/>
    <mergeCell ref="B4908:C4908"/>
    <mergeCell ref="B4909:C4909"/>
    <mergeCell ref="B4910:C4910"/>
    <mergeCell ref="B4911:C4911"/>
    <mergeCell ref="B4912:C4912"/>
    <mergeCell ref="B4913:C4913"/>
    <mergeCell ref="B4914:C4914"/>
    <mergeCell ref="B4492:C4492"/>
    <mergeCell ref="B4493:C4493"/>
    <mergeCell ref="B4475:C4475"/>
    <mergeCell ref="B4476:C4476"/>
    <mergeCell ref="B4477:C4477"/>
    <mergeCell ref="B4886:C4886"/>
    <mergeCell ref="B4887:C4887"/>
    <mergeCell ref="B4888:C4888"/>
    <mergeCell ref="B4889:C4889"/>
    <mergeCell ref="B4520:C4520"/>
    <mergeCell ref="B4521:C4521"/>
    <mergeCell ref="B4522:C4522"/>
    <mergeCell ref="B4526:C4526"/>
    <mergeCell ref="B4482:C4482"/>
    <mergeCell ref="B4483:C4483"/>
    <mergeCell ref="B4484:C4484"/>
    <mergeCell ref="B4505:C4505"/>
    <mergeCell ref="B4506:C4506"/>
    <mergeCell ref="B4507:C4507"/>
    <mergeCell ref="B4508:C4508"/>
    <mergeCell ref="B4509:C4509"/>
    <mergeCell ref="B4510:C4510"/>
    <mergeCell ref="B4511:C4511"/>
    <mergeCell ref="B4512:C4512"/>
    <mergeCell ref="B4882:C4882"/>
    <mergeCell ref="B4880:C4880"/>
    <mergeCell ref="B4787:C4787"/>
    <mergeCell ref="B4814:C4814"/>
    <mergeCell ref="B4866:C4866"/>
    <mergeCell ref="B4867:C4867"/>
    <mergeCell ref="B4868:C4868"/>
    <mergeCell ref="B4533:C4533"/>
    <mergeCell ref="B4534:C4534"/>
    <mergeCell ref="B4535:C4535"/>
    <mergeCell ref="B4536:C4536"/>
    <mergeCell ref="B4537:C4537"/>
    <mergeCell ref="B4538:C4538"/>
    <mergeCell ref="B4454:C4454"/>
    <mergeCell ref="B4455:C4455"/>
    <mergeCell ref="B4456:C4456"/>
    <mergeCell ref="B4457:C4457"/>
    <mergeCell ref="B4458:C4458"/>
    <mergeCell ref="B4459:C4459"/>
    <mergeCell ref="B4460:C4460"/>
    <mergeCell ref="B4461:C4461"/>
    <mergeCell ref="B4468:C4468"/>
    <mergeCell ref="B4500:C4500"/>
    <mergeCell ref="B4514:C4514"/>
    <mergeCell ref="B4515:C4515"/>
    <mergeCell ref="B4516:C4516"/>
    <mergeCell ref="B4517:C4517"/>
    <mergeCell ref="B4518:C4518"/>
    <mergeCell ref="B4519:C4519"/>
    <mergeCell ref="B4491:C4491"/>
    <mergeCell ref="B4513:C4513"/>
    <mergeCell ref="B4494:C4494"/>
    <mergeCell ref="B4495:C4495"/>
    <mergeCell ref="B4496:C4496"/>
    <mergeCell ref="B4498:C4498"/>
    <mergeCell ref="B4478:C4478"/>
    <mergeCell ref="B4480:C4480"/>
    <mergeCell ref="B4481:C4481"/>
    <mergeCell ref="B4501:C4501"/>
    <mergeCell ref="B4502:C4502"/>
    <mergeCell ref="B4503:C4503"/>
    <mergeCell ref="B4504:C4504"/>
    <mergeCell ref="B4499:C4499"/>
    <mergeCell ref="B4497:C4497"/>
    <mergeCell ref="B4452:C4452"/>
    <mergeCell ref="B4453:C4453"/>
    <mergeCell ref="B4485:C4485"/>
    <mergeCell ref="B4486:C4486"/>
    <mergeCell ref="B4487:C4487"/>
    <mergeCell ref="B4488:C4488"/>
    <mergeCell ref="B4489:C4489"/>
    <mergeCell ref="B4490:C4490"/>
    <mergeCell ref="B3926:C3926"/>
    <mergeCell ref="B3927:C3927"/>
    <mergeCell ref="B3928:C3928"/>
    <mergeCell ref="B3929:C3929"/>
    <mergeCell ref="B3930:C3930"/>
    <mergeCell ref="B3931:C3931"/>
    <mergeCell ref="B3932:C3932"/>
    <mergeCell ref="B3933:C3933"/>
    <mergeCell ref="B3934:C3934"/>
    <mergeCell ref="B3935:C3935"/>
    <mergeCell ref="B3936:C3936"/>
    <mergeCell ref="B4216:C4216"/>
    <mergeCell ref="B4217:C4217"/>
    <mergeCell ref="B4230:C4230"/>
    <mergeCell ref="B4239:C4239"/>
    <mergeCell ref="B4245:C4245"/>
    <mergeCell ref="B4292:C4292"/>
    <mergeCell ref="B3998:C3998"/>
    <mergeCell ref="B3974:C3974"/>
    <mergeCell ref="B3975:C3975"/>
    <mergeCell ref="B3976:C3976"/>
    <mergeCell ref="B3977:C3977"/>
    <mergeCell ref="B3978:C3978"/>
    <mergeCell ref="B3979:C3979"/>
    <mergeCell ref="B3980:C3980"/>
    <mergeCell ref="B3981:C3981"/>
    <mergeCell ref="B3958:C3958"/>
    <mergeCell ref="B3959:C3959"/>
    <mergeCell ref="B3960:C3960"/>
    <mergeCell ref="B3961:C3961"/>
    <mergeCell ref="B3909:C3909"/>
    <mergeCell ref="B3910:C3910"/>
    <mergeCell ref="B3911:C3911"/>
    <mergeCell ref="B3912:C3912"/>
    <mergeCell ref="B3913:C3913"/>
    <mergeCell ref="B3914:C3914"/>
    <mergeCell ref="B3915:C3915"/>
    <mergeCell ref="B3916:C3916"/>
    <mergeCell ref="B3917:C3917"/>
    <mergeCell ref="B3918:C3918"/>
    <mergeCell ref="B3919:C3919"/>
    <mergeCell ref="B3920:C3920"/>
    <mergeCell ref="B3921:C3921"/>
    <mergeCell ref="B3922:C3922"/>
    <mergeCell ref="B3923:C3923"/>
    <mergeCell ref="B3924:C3924"/>
    <mergeCell ref="B3925:C3925"/>
    <mergeCell ref="B3962:C3962"/>
    <mergeCell ref="B3892:C3892"/>
    <mergeCell ref="B3893:C3893"/>
    <mergeCell ref="B3894:C3894"/>
    <mergeCell ref="B3895:C3895"/>
    <mergeCell ref="B3896:C3896"/>
    <mergeCell ref="B3897:C3897"/>
    <mergeCell ref="B3898:C3898"/>
    <mergeCell ref="B3899:C3899"/>
    <mergeCell ref="B3900:C3900"/>
    <mergeCell ref="B3901:C3901"/>
    <mergeCell ref="B3902:C3902"/>
    <mergeCell ref="B3903:C3903"/>
    <mergeCell ref="B3904:C3904"/>
    <mergeCell ref="B3905:C3905"/>
    <mergeCell ref="B3906:C3906"/>
    <mergeCell ref="B3907:C3907"/>
    <mergeCell ref="B3908:C3908"/>
    <mergeCell ref="B3439:C3439"/>
    <mergeCell ref="B3440:C3440"/>
    <mergeCell ref="B3441:C3441"/>
    <mergeCell ref="B3721:C3721"/>
    <mergeCell ref="B3722:C3722"/>
    <mergeCell ref="B3735:C3735"/>
    <mergeCell ref="B3744:C3744"/>
    <mergeCell ref="B3750:C3750"/>
    <mergeCell ref="B3797:C3797"/>
    <mergeCell ref="B3824:C3824"/>
    <mergeCell ref="B3876:C3876"/>
    <mergeCell ref="B3877:C3877"/>
    <mergeCell ref="B3878:C3878"/>
    <mergeCell ref="B3879:C3879"/>
    <mergeCell ref="B3880:C3880"/>
    <mergeCell ref="B3881:C3881"/>
    <mergeCell ref="B3882:C3882"/>
    <mergeCell ref="B3442:C3442"/>
    <mergeCell ref="B3443:C3443"/>
    <mergeCell ref="B3444:C3444"/>
    <mergeCell ref="B3445:C3445"/>
    <mergeCell ref="B3446:C3446"/>
    <mergeCell ref="B3447:C3447"/>
    <mergeCell ref="B3448:C3448"/>
    <mergeCell ref="B3449:C3449"/>
    <mergeCell ref="B3471:C3471"/>
    <mergeCell ref="B3478:C3478"/>
    <mergeCell ref="B3485:C3485"/>
    <mergeCell ref="B3486:C3486"/>
    <mergeCell ref="B3487:C3487"/>
    <mergeCell ref="B3488:C3488"/>
    <mergeCell ref="B3490:C3490"/>
    <mergeCell ref="B3422:C3422"/>
    <mergeCell ref="B3423:C3423"/>
    <mergeCell ref="B3424:C3424"/>
    <mergeCell ref="B3425:C3425"/>
    <mergeCell ref="B3426:C3426"/>
    <mergeCell ref="B3427:C3427"/>
    <mergeCell ref="B3428:C3428"/>
    <mergeCell ref="B3429:C3429"/>
    <mergeCell ref="B3430:C3430"/>
    <mergeCell ref="B3431:C3431"/>
    <mergeCell ref="B3432:C3432"/>
    <mergeCell ref="B3433:C3433"/>
    <mergeCell ref="B3434:C3434"/>
    <mergeCell ref="B3435:C3435"/>
    <mergeCell ref="B3436:C3436"/>
    <mergeCell ref="B3437:C3437"/>
    <mergeCell ref="B3438:C3438"/>
    <mergeCell ref="B3405:C3405"/>
    <mergeCell ref="B3406:C3406"/>
    <mergeCell ref="B3407:C3407"/>
    <mergeCell ref="B3408:C3408"/>
    <mergeCell ref="B3409:C3409"/>
    <mergeCell ref="B3410:C3410"/>
    <mergeCell ref="B3411:C3411"/>
    <mergeCell ref="B3412:C3412"/>
    <mergeCell ref="B3413:C3413"/>
    <mergeCell ref="B3414:C3414"/>
    <mergeCell ref="B3415:C3415"/>
    <mergeCell ref="B3416:C3416"/>
    <mergeCell ref="B3417:C3417"/>
    <mergeCell ref="B3418:C3418"/>
    <mergeCell ref="B3419:C3419"/>
    <mergeCell ref="B3420:C3420"/>
    <mergeCell ref="B3421:C3421"/>
    <mergeCell ref="B3388:C3388"/>
    <mergeCell ref="B3389:C3389"/>
    <mergeCell ref="B3390:C3390"/>
    <mergeCell ref="B3391:C3391"/>
    <mergeCell ref="B3392:C3392"/>
    <mergeCell ref="B3393:C3393"/>
    <mergeCell ref="B3394:C3394"/>
    <mergeCell ref="B3395:C3395"/>
    <mergeCell ref="B3396:C3396"/>
    <mergeCell ref="B3397:C3397"/>
    <mergeCell ref="B3398:C3398"/>
    <mergeCell ref="B3399:C3399"/>
    <mergeCell ref="B3400:C3400"/>
    <mergeCell ref="B3401:C3401"/>
    <mergeCell ref="B3402:C3402"/>
    <mergeCell ref="B3403:C3403"/>
    <mergeCell ref="B3404:C3404"/>
    <mergeCell ref="B2937:C2937"/>
    <mergeCell ref="B2938:C2938"/>
    <mergeCell ref="B2939:C2939"/>
    <mergeCell ref="B2940:C2940"/>
    <mergeCell ref="B2941:C2941"/>
    <mergeCell ref="B2942:C2942"/>
    <mergeCell ref="B2943:C2943"/>
    <mergeCell ref="B2944:C2944"/>
    <mergeCell ref="B2945:C2945"/>
    <mergeCell ref="B2946:C2946"/>
    <mergeCell ref="B3226:C3226"/>
    <mergeCell ref="B3227:C3227"/>
    <mergeCell ref="B3240:C3240"/>
    <mergeCell ref="B3249:C3249"/>
    <mergeCell ref="B3255:C3255"/>
    <mergeCell ref="B3302:C3302"/>
    <mergeCell ref="B3329:C3329"/>
    <mergeCell ref="B2958:C2958"/>
    <mergeCell ref="B2959:C2959"/>
    <mergeCell ref="B2960:C2960"/>
    <mergeCell ref="B2961:C2961"/>
    <mergeCell ref="B2962:C2962"/>
    <mergeCell ref="B2963:C2963"/>
    <mergeCell ref="B2964:C2964"/>
    <mergeCell ref="B2965:C2965"/>
    <mergeCell ref="B2966:C2966"/>
    <mergeCell ref="B2975:C2975"/>
    <mergeCell ref="B2976:C2976"/>
    <mergeCell ref="B2983:C2983"/>
    <mergeCell ref="B2990:C2990"/>
    <mergeCell ref="B2991:C2991"/>
    <mergeCell ref="B2992:C2992"/>
    <mergeCell ref="B2920:C2920"/>
    <mergeCell ref="B2921:C2921"/>
    <mergeCell ref="B2922:C2922"/>
    <mergeCell ref="B2923:C2923"/>
    <mergeCell ref="B2924:C2924"/>
    <mergeCell ref="B2925:C2925"/>
    <mergeCell ref="B2926:C2926"/>
    <mergeCell ref="B2927:C2927"/>
    <mergeCell ref="B2928:C2928"/>
    <mergeCell ref="B2929:C2929"/>
    <mergeCell ref="B2930:C2930"/>
    <mergeCell ref="B2931:C2931"/>
    <mergeCell ref="B2932:C2932"/>
    <mergeCell ref="B2933:C2933"/>
    <mergeCell ref="B2934:C2934"/>
    <mergeCell ref="B2935:C2935"/>
    <mergeCell ref="B2936:C2936"/>
    <mergeCell ref="B2903:C2903"/>
    <mergeCell ref="B2904:C2904"/>
    <mergeCell ref="B2905:C2905"/>
    <mergeCell ref="B2906:C2906"/>
    <mergeCell ref="B2907:C2907"/>
    <mergeCell ref="B2908:C2908"/>
    <mergeCell ref="B2909:C2909"/>
    <mergeCell ref="B2910:C2910"/>
    <mergeCell ref="B2911:C2911"/>
    <mergeCell ref="B2912:C2912"/>
    <mergeCell ref="B2913:C2913"/>
    <mergeCell ref="B2914:C2914"/>
    <mergeCell ref="B2915:C2915"/>
    <mergeCell ref="B2916:C2916"/>
    <mergeCell ref="B2917:C2917"/>
    <mergeCell ref="B2918:C2918"/>
    <mergeCell ref="B2919:C2919"/>
    <mergeCell ref="B2886:C2886"/>
    <mergeCell ref="B2887:C2887"/>
    <mergeCell ref="B2888:C2888"/>
    <mergeCell ref="B2889:C2889"/>
    <mergeCell ref="B2890:C2890"/>
    <mergeCell ref="B2891:C2891"/>
    <mergeCell ref="B2892:C2892"/>
    <mergeCell ref="B2893:C2893"/>
    <mergeCell ref="B2894:C2894"/>
    <mergeCell ref="B2895:C2895"/>
    <mergeCell ref="B2896:C2896"/>
    <mergeCell ref="B2897:C2897"/>
    <mergeCell ref="B2898:C2898"/>
    <mergeCell ref="B2899:C2899"/>
    <mergeCell ref="B2900:C2900"/>
    <mergeCell ref="B2901:C2901"/>
    <mergeCell ref="B2902:C2902"/>
    <mergeCell ref="B2440:C2440"/>
    <mergeCell ref="B2441:C2441"/>
    <mergeCell ref="B2442:C2442"/>
    <mergeCell ref="B2443:C2443"/>
    <mergeCell ref="B2444:C2444"/>
    <mergeCell ref="B2445:C2445"/>
    <mergeCell ref="B2446:C2446"/>
    <mergeCell ref="B2447:C2447"/>
    <mergeCell ref="B2448:C2448"/>
    <mergeCell ref="B2449:C2449"/>
    <mergeCell ref="B2450:C2450"/>
    <mergeCell ref="B2451:C2451"/>
    <mergeCell ref="B2731:C2731"/>
    <mergeCell ref="B2732:C2732"/>
    <mergeCell ref="B2745:C2745"/>
    <mergeCell ref="B2754:C2754"/>
    <mergeCell ref="B2472:C2472"/>
    <mergeCell ref="B2473:C2473"/>
    <mergeCell ref="B2474:C2474"/>
    <mergeCell ref="B2475:C2475"/>
    <mergeCell ref="B2476:C2476"/>
    <mergeCell ref="B2477:C2477"/>
    <mergeCell ref="B2478:C2478"/>
    <mergeCell ref="B2521:C2521"/>
    <mergeCell ref="B2522:C2522"/>
    <mergeCell ref="B2523:C2523"/>
    <mergeCell ref="B2524:C2524"/>
    <mergeCell ref="B2525:C2525"/>
    <mergeCell ref="B2526:C2526"/>
    <mergeCell ref="B2527:C2527"/>
    <mergeCell ref="B2528:C2528"/>
    <mergeCell ref="B2510:C2510"/>
    <mergeCell ref="B2423:C2423"/>
    <mergeCell ref="B2424:C2424"/>
    <mergeCell ref="B2425:C2425"/>
    <mergeCell ref="B2426:C2426"/>
    <mergeCell ref="B2427:C2427"/>
    <mergeCell ref="B2428:C2428"/>
    <mergeCell ref="B2429:C2429"/>
    <mergeCell ref="B2430:C2430"/>
    <mergeCell ref="B2431:C2431"/>
    <mergeCell ref="B2432:C2432"/>
    <mergeCell ref="B2433:C2433"/>
    <mergeCell ref="B2434:C2434"/>
    <mergeCell ref="B2435:C2435"/>
    <mergeCell ref="B2436:C2436"/>
    <mergeCell ref="B2437:C2437"/>
    <mergeCell ref="B2438:C2438"/>
    <mergeCell ref="B2439:C2439"/>
    <mergeCell ref="B2406:C2406"/>
    <mergeCell ref="B2407:C2407"/>
    <mergeCell ref="B2408:C2408"/>
    <mergeCell ref="B2409:C2409"/>
    <mergeCell ref="B2410:C2410"/>
    <mergeCell ref="B2411:C2411"/>
    <mergeCell ref="B2412:C2412"/>
    <mergeCell ref="B2413:C2413"/>
    <mergeCell ref="B2414:C2414"/>
    <mergeCell ref="B2415:C2415"/>
    <mergeCell ref="B2416:C2416"/>
    <mergeCell ref="B2417:C2417"/>
    <mergeCell ref="B2418:C2418"/>
    <mergeCell ref="B2419:C2419"/>
    <mergeCell ref="B2420:C2420"/>
    <mergeCell ref="B2421:C2421"/>
    <mergeCell ref="B2422:C2422"/>
    <mergeCell ref="B1945:C1945"/>
    <mergeCell ref="B1946:C1946"/>
    <mergeCell ref="B1947:C1947"/>
    <mergeCell ref="B1948:C1948"/>
    <mergeCell ref="B1949:C1949"/>
    <mergeCell ref="B1950:C1950"/>
    <mergeCell ref="B1951:C1951"/>
    <mergeCell ref="B1952:C1952"/>
    <mergeCell ref="B1953:C1953"/>
    <mergeCell ref="B1954:C1954"/>
    <mergeCell ref="B1955:C1955"/>
    <mergeCell ref="B1956:C1956"/>
    <mergeCell ref="B2236:C2236"/>
    <mergeCell ref="B2237:C2237"/>
    <mergeCell ref="B2250:C2250"/>
    <mergeCell ref="B2259:C2259"/>
    <mergeCell ref="B2265:C2265"/>
    <mergeCell ref="B1983:C1983"/>
    <mergeCell ref="B1984:C1984"/>
    <mergeCell ref="B1985:C1985"/>
    <mergeCell ref="B1986:C1986"/>
    <mergeCell ref="B1993:C1993"/>
    <mergeCell ref="B2000:C2000"/>
    <mergeCell ref="B2001:C2001"/>
    <mergeCell ref="B2002:C2002"/>
    <mergeCell ref="B2003:C2003"/>
    <mergeCell ref="B1977:C1977"/>
    <mergeCell ref="B1978:C1978"/>
    <mergeCell ref="B1979:C1979"/>
    <mergeCell ref="B1980:C1980"/>
    <mergeCell ref="B1981:C1981"/>
    <mergeCell ref="B1982:C1982"/>
    <mergeCell ref="B1928:C1928"/>
    <mergeCell ref="B1929:C1929"/>
    <mergeCell ref="B1930:C1930"/>
    <mergeCell ref="B1931:C1931"/>
    <mergeCell ref="B1932:C1932"/>
    <mergeCell ref="B1933:C1933"/>
    <mergeCell ref="B1934:C1934"/>
    <mergeCell ref="B1935:C1935"/>
    <mergeCell ref="B1936:C1936"/>
    <mergeCell ref="B1937:C1937"/>
    <mergeCell ref="B1938:C1938"/>
    <mergeCell ref="B1939:C1939"/>
    <mergeCell ref="B1940:C1940"/>
    <mergeCell ref="B1941:C1941"/>
    <mergeCell ref="B1942:C1942"/>
    <mergeCell ref="B1943:C1943"/>
    <mergeCell ref="B1944:C1944"/>
    <mergeCell ref="B1911:C1911"/>
    <mergeCell ref="B1912:C1912"/>
    <mergeCell ref="B1913:C1913"/>
    <mergeCell ref="B1914:C1914"/>
    <mergeCell ref="B1915:C1915"/>
    <mergeCell ref="B1916:C1916"/>
    <mergeCell ref="B1917:C1917"/>
    <mergeCell ref="B1918:C1918"/>
    <mergeCell ref="B1919:C1919"/>
    <mergeCell ref="B1920:C1920"/>
    <mergeCell ref="B1921:C1921"/>
    <mergeCell ref="B1922:C1922"/>
    <mergeCell ref="B1923:C1923"/>
    <mergeCell ref="B1924:C1924"/>
    <mergeCell ref="B1925:C1925"/>
    <mergeCell ref="B1926:C1926"/>
    <mergeCell ref="B1927:C1927"/>
    <mergeCell ref="B1459:C1459"/>
    <mergeCell ref="B1460:C1460"/>
    <mergeCell ref="B1461:C1461"/>
    <mergeCell ref="B1491:C1491"/>
    <mergeCell ref="B1490:C1490"/>
    <mergeCell ref="B1489:C1489"/>
    <mergeCell ref="B1488:C1488"/>
    <mergeCell ref="B1487:C1487"/>
    <mergeCell ref="B1349:C1349"/>
    <mergeCell ref="B1322:C1322"/>
    <mergeCell ref="B1275:C1275"/>
    <mergeCell ref="B1269:C1269"/>
    <mergeCell ref="B1260:C1260"/>
    <mergeCell ref="B1247:C1247"/>
    <mergeCell ref="B1246:C1246"/>
    <mergeCell ref="B1741:C1741"/>
    <mergeCell ref="B1742:C1742"/>
    <mergeCell ref="B1442:C1442"/>
    <mergeCell ref="B1443:C1443"/>
    <mergeCell ref="B1444:C1444"/>
    <mergeCell ref="B1445:C1445"/>
    <mergeCell ref="B1446:C1446"/>
    <mergeCell ref="B1447:C1447"/>
    <mergeCell ref="B1448:C1448"/>
    <mergeCell ref="B1449:C1449"/>
    <mergeCell ref="B1450:C1450"/>
    <mergeCell ref="B1451:C1451"/>
    <mergeCell ref="B1452:C1452"/>
    <mergeCell ref="B1453:C1453"/>
    <mergeCell ref="B1454:C1454"/>
    <mergeCell ref="B1455:C1455"/>
    <mergeCell ref="B1456:C1456"/>
    <mergeCell ref="B1418:C1418"/>
    <mergeCell ref="B1419:C1419"/>
    <mergeCell ref="B1420:C1420"/>
    <mergeCell ref="B1421:C1421"/>
    <mergeCell ref="B1422:C1422"/>
    <mergeCell ref="B1423:C1423"/>
    <mergeCell ref="B1424:C1424"/>
    <mergeCell ref="B1457:C1457"/>
    <mergeCell ref="B1458:C1458"/>
    <mergeCell ref="B1425:C1425"/>
    <mergeCell ref="B1426:C1426"/>
    <mergeCell ref="B1427:C1427"/>
    <mergeCell ref="B1428:C1428"/>
    <mergeCell ref="B1429:C1429"/>
    <mergeCell ref="B1430:C1430"/>
    <mergeCell ref="B1431:C1431"/>
    <mergeCell ref="B1432:C1432"/>
    <mergeCell ref="B1433:C1433"/>
    <mergeCell ref="B1434:C1434"/>
    <mergeCell ref="B1435:C1435"/>
    <mergeCell ref="B1436:C1436"/>
    <mergeCell ref="B1437:C1437"/>
    <mergeCell ref="B1438:C1438"/>
    <mergeCell ref="B1439:C1439"/>
    <mergeCell ref="B1440:C1440"/>
    <mergeCell ref="B1441:C1441"/>
    <mergeCell ref="B957:C957"/>
    <mergeCell ref="B958:C958"/>
    <mergeCell ref="B959:C959"/>
    <mergeCell ref="B960:C960"/>
    <mergeCell ref="B961:C961"/>
    <mergeCell ref="B962:C962"/>
    <mergeCell ref="B963:C963"/>
    <mergeCell ref="B964:C964"/>
    <mergeCell ref="B965:C965"/>
    <mergeCell ref="B966:C966"/>
    <mergeCell ref="B940:C940"/>
    <mergeCell ref="B941:C941"/>
    <mergeCell ref="B942:C942"/>
    <mergeCell ref="B943:C943"/>
    <mergeCell ref="B944:C944"/>
    <mergeCell ref="B945:C945"/>
    <mergeCell ref="B946:C946"/>
    <mergeCell ref="B947:C947"/>
    <mergeCell ref="B948:C948"/>
    <mergeCell ref="B949:C949"/>
    <mergeCell ref="B950:C950"/>
    <mergeCell ref="B951:C951"/>
    <mergeCell ref="B952:C952"/>
    <mergeCell ref="B953:C953"/>
    <mergeCell ref="B954:C954"/>
    <mergeCell ref="B955:C955"/>
    <mergeCell ref="B956:C956"/>
    <mergeCell ref="B923:C923"/>
    <mergeCell ref="B924:C924"/>
    <mergeCell ref="B925:C925"/>
    <mergeCell ref="B926:C926"/>
    <mergeCell ref="B927:C927"/>
    <mergeCell ref="B928:C928"/>
    <mergeCell ref="B929:C929"/>
    <mergeCell ref="B930:C930"/>
    <mergeCell ref="B931:C931"/>
    <mergeCell ref="B932:C932"/>
    <mergeCell ref="B933:C933"/>
    <mergeCell ref="B934:C934"/>
    <mergeCell ref="B935:C935"/>
    <mergeCell ref="B936:C936"/>
    <mergeCell ref="B937:C937"/>
    <mergeCell ref="B938:C938"/>
    <mergeCell ref="B939:C939"/>
    <mergeCell ref="B906:C906"/>
    <mergeCell ref="B907:C907"/>
    <mergeCell ref="B908:C908"/>
    <mergeCell ref="B909:C909"/>
    <mergeCell ref="B910:C910"/>
    <mergeCell ref="B911:C911"/>
    <mergeCell ref="B912:C912"/>
    <mergeCell ref="B913:C913"/>
    <mergeCell ref="B914:C914"/>
    <mergeCell ref="B915:C915"/>
    <mergeCell ref="B916:C916"/>
    <mergeCell ref="B917:C917"/>
    <mergeCell ref="B918:C918"/>
    <mergeCell ref="B919:C919"/>
    <mergeCell ref="B920:C920"/>
    <mergeCell ref="B921:C921"/>
    <mergeCell ref="B922:C922"/>
    <mergeCell ref="B462:C462"/>
    <mergeCell ref="B463:C463"/>
    <mergeCell ref="B464:C464"/>
    <mergeCell ref="B465:C465"/>
    <mergeCell ref="B466:C466"/>
    <mergeCell ref="B467:C467"/>
    <mergeCell ref="B468:C468"/>
    <mergeCell ref="B469:C469"/>
    <mergeCell ref="B470:C470"/>
    <mergeCell ref="B256:C256"/>
    <mergeCell ref="B257:C257"/>
    <mergeCell ref="B279:C279"/>
    <mergeCell ref="B270:C270"/>
    <mergeCell ref="B285:C285"/>
    <mergeCell ref="B332:C332"/>
    <mergeCell ref="B359:C359"/>
    <mergeCell ref="B444:C444"/>
    <mergeCell ref="B445:C445"/>
    <mergeCell ref="B446:C446"/>
    <mergeCell ref="B447:C447"/>
    <mergeCell ref="B448:C448"/>
    <mergeCell ref="B449:C449"/>
    <mergeCell ref="B450:C450"/>
    <mergeCell ref="B451:C451"/>
    <mergeCell ref="B452:C452"/>
    <mergeCell ref="B453:C453"/>
    <mergeCell ref="B454:C454"/>
    <mergeCell ref="B455:C455"/>
    <mergeCell ref="B456:C456"/>
    <mergeCell ref="B457:C457"/>
    <mergeCell ref="B458:C458"/>
    <mergeCell ref="B260:C260"/>
    <mergeCell ref="B4940:C4940"/>
    <mergeCell ref="B4941:C4941"/>
    <mergeCell ref="B4942:C4942"/>
    <mergeCell ref="B4943:C4943"/>
    <mergeCell ref="B4944:C4944"/>
    <mergeCell ref="B4945:C4945"/>
    <mergeCell ref="B4946:C4946"/>
    <mergeCell ref="B3951:C3951"/>
    <mergeCell ref="B3952:C3952"/>
    <mergeCell ref="B3953:C3953"/>
    <mergeCell ref="B3954:C3954"/>
    <mergeCell ref="B3955:C3955"/>
    <mergeCell ref="B3956:C3956"/>
    <mergeCell ref="B4432:C4432"/>
    <mergeCell ref="B4433:C4433"/>
    <mergeCell ref="B4434:C4434"/>
    <mergeCell ref="B4435:C4435"/>
    <mergeCell ref="B4436:C4436"/>
    <mergeCell ref="B4437:C4437"/>
    <mergeCell ref="B4438:C4438"/>
    <mergeCell ref="B4439:C4439"/>
    <mergeCell ref="B4440:C4440"/>
    <mergeCell ref="B4441:C4441"/>
    <mergeCell ref="B4442:C4442"/>
    <mergeCell ref="B3957:C3957"/>
    <mergeCell ref="B3982:C3982"/>
    <mergeCell ref="B3983:C3983"/>
    <mergeCell ref="B3985:C3985"/>
    <mergeCell ref="B3986:C3986"/>
    <mergeCell ref="B3987:C3987"/>
    <mergeCell ref="B3988:C3988"/>
    <mergeCell ref="B4410:C4410"/>
    <mergeCell ref="B2967:C2967"/>
    <mergeCell ref="B2968:C2968"/>
    <mergeCell ref="B2969:C2969"/>
    <mergeCell ref="B2970:C2970"/>
    <mergeCell ref="B2971:C2971"/>
    <mergeCell ref="B2972:C2972"/>
    <mergeCell ref="B2947:C2947"/>
    <mergeCell ref="B2948:C2948"/>
    <mergeCell ref="B2949:C2949"/>
    <mergeCell ref="B2950:C2950"/>
    <mergeCell ref="B2951:C2951"/>
    <mergeCell ref="B2952:C2952"/>
    <mergeCell ref="B2953:C2953"/>
    <mergeCell ref="B2954:C2954"/>
    <mergeCell ref="B2955:C2955"/>
    <mergeCell ref="B2956:C2956"/>
    <mergeCell ref="B2957:C2957"/>
    <mergeCell ref="B2515:C2515"/>
    <mergeCell ref="B44:C44"/>
    <mergeCell ref="B38:C38"/>
    <mergeCell ref="B1476:C1476"/>
    <mergeCell ref="B1477:C1477"/>
    <mergeCell ref="B1478:C1478"/>
    <mergeCell ref="B1479:C1479"/>
    <mergeCell ref="B1480:C1480"/>
    <mergeCell ref="B1481:C1481"/>
    <mergeCell ref="B1957:C1957"/>
    <mergeCell ref="B1958:C1958"/>
    <mergeCell ref="B1959:C1959"/>
    <mergeCell ref="B1960:C1960"/>
    <mergeCell ref="B1961:C1961"/>
    <mergeCell ref="B1962:C1962"/>
    <mergeCell ref="B1963:C1963"/>
    <mergeCell ref="B1964:C1964"/>
    <mergeCell ref="B1965:C1965"/>
    <mergeCell ref="B1482:C1482"/>
    <mergeCell ref="B1483:C1483"/>
    <mergeCell ref="B1484:C1484"/>
    <mergeCell ref="B1485:C1485"/>
    <mergeCell ref="B1486:C1486"/>
    <mergeCell ref="B1516:C1516"/>
    <mergeCell ref="B1517:C1517"/>
    <mergeCell ref="B1526:C1526"/>
    <mergeCell ref="B1528:C1528"/>
    <mergeCell ref="B410:C410"/>
    <mergeCell ref="A506:L506"/>
    <mergeCell ref="B416:C416"/>
    <mergeCell ref="B417:C417"/>
    <mergeCell ref="B418:C418"/>
    <mergeCell ref="A1:B1"/>
    <mergeCell ref="A2:B2"/>
    <mergeCell ref="A5:B5"/>
    <mergeCell ref="A6:B6"/>
    <mergeCell ref="A7:B7"/>
    <mergeCell ref="E8:G9"/>
    <mergeCell ref="B52:C52"/>
    <mergeCell ref="B53:C53"/>
    <mergeCell ref="B54:C54"/>
    <mergeCell ref="B55:C55"/>
    <mergeCell ref="B56:C56"/>
    <mergeCell ref="B43:C43"/>
    <mergeCell ref="B46:C46"/>
    <mergeCell ref="B47:C47"/>
    <mergeCell ref="B48:C48"/>
    <mergeCell ref="B49:C49"/>
    <mergeCell ref="B42:C42"/>
    <mergeCell ref="B45:C45"/>
    <mergeCell ref="B22:C22"/>
    <mergeCell ref="B12:C12"/>
    <mergeCell ref="B14:C14"/>
    <mergeCell ref="B15:C15"/>
    <mergeCell ref="B16:C16"/>
    <mergeCell ref="B17:C17"/>
    <mergeCell ref="B18:C18"/>
    <mergeCell ref="B19:C19"/>
    <mergeCell ref="B24:C24"/>
    <mergeCell ref="B41:C41"/>
    <mergeCell ref="B70:C70"/>
    <mergeCell ref="B72:C72"/>
    <mergeCell ref="B73:C73"/>
    <mergeCell ref="B74:C74"/>
    <mergeCell ref="B75:C75"/>
    <mergeCell ref="B63:C63"/>
    <mergeCell ref="B64:C64"/>
    <mergeCell ref="B51:C51"/>
    <mergeCell ref="B2511:C2511"/>
    <mergeCell ref="B2512:C2512"/>
    <mergeCell ref="B2513:C2513"/>
    <mergeCell ref="B419:C419"/>
    <mergeCell ref="B420:C420"/>
    <mergeCell ref="B421:C421"/>
    <mergeCell ref="B422:C422"/>
    <mergeCell ref="B423:C423"/>
    <mergeCell ref="B424:C424"/>
    <mergeCell ref="B425:C425"/>
    <mergeCell ref="B426:C426"/>
    <mergeCell ref="B459:C459"/>
    <mergeCell ref="B460:C460"/>
    <mergeCell ref="B427:C427"/>
    <mergeCell ref="B428:C428"/>
    <mergeCell ref="B429:C429"/>
    <mergeCell ref="B430:C430"/>
    <mergeCell ref="B431:C431"/>
    <mergeCell ref="B432:C432"/>
    <mergeCell ref="B433:C433"/>
    <mergeCell ref="B434:C434"/>
    <mergeCell ref="B435:C435"/>
    <mergeCell ref="B89:C89"/>
    <mergeCell ref="B461:C461"/>
    <mergeCell ref="B91:C91"/>
    <mergeCell ref="B92:C92"/>
    <mergeCell ref="B93:C93"/>
    <mergeCell ref="B95:C95"/>
    <mergeCell ref="B71:C71"/>
    <mergeCell ref="B87:C87"/>
    <mergeCell ref="B94:C94"/>
    <mergeCell ref="B411:C411"/>
    <mergeCell ref="B412:C412"/>
    <mergeCell ref="B413:C413"/>
    <mergeCell ref="B414:C414"/>
    <mergeCell ref="B415:C415"/>
    <mergeCell ref="B2514:C2514"/>
    <mergeCell ref="B50:C50"/>
    <mergeCell ref="B61:C61"/>
    <mergeCell ref="B62:C62"/>
    <mergeCell ref="B82:C82"/>
    <mergeCell ref="B83:C83"/>
    <mergeCell ref="B84:C84"/>
    <mergeCell ref="B85:C85"/>
    <mergeCell ref="B86:C86"/>
    <mergeCell ref="B88:C88"/>
    <mergeCell ref="B436:C436"/>
    <mergeCell ref="B437:C437"/>
    <mergeCell ref="B438:C438"/>
    <mergeCell ref="B439:C439"/>
    <mergeCell ref="B440:C440"/>
    <mergeCell ref="B441:C441"/>
    <mergeCell ref="B442:C442"/>
    <mergeCell ref="B443:C443"/>
    <mergeCell ref="B105:C105"/>
    <mergeCell ref="B69:C69"/>
    <mergeCell ref="B106:C106"/>
    <mergeCell ref="J8:K9"/>
    <mergeCell ref="B37:C37"/>
    <mergeCell ref="A11:L11"/>
    <mergeCell ref="B31:C31"/>
    <mergeCell ref="B32:C32"/>
    <mergeCell ref="B33:C33"/>
    <mergeCell ref="B34:C34"/>
    <mergeCell ref="B35:C35"/>
    <mergeCell ref="B36:C36"/>
    <mergeCell ref="B25:C25"/>
    <mergeCell ref="B26:C26"/>
    <mergeCell ref="B27:C27"/>
    <mergeCell ref="B28:C28"/>
    <mergeCell ref="B29:C29"/>
    <mergeCell ref="B30:C30"/>
    <mergeCell ref="L8:L9"/>
    <mergeCell ref="H8:H9"/>
    <mergeCell ref="B10:C10"/>
    <mergeCell ref="B13:C13"/>
    <mergeCell ref="B20:C20"/>
    <mergeCell ref="B21:C21"/>
    <mergeCell ref="B76:C76"/>
    <mergeCell ref="B77:C77"/>
    <mergeCell ref="B78:C78"/>
    <mergeCell ref="B79:C79"/>
    <mergeCell ref="B80:C80"/>
    <mergeCell ref="B81:C81"/>
    <mergeCell ref="B39:C39"/>
    <mergeCell ref="B40:C40"/>
    <mergeCell ref="B23:C23"/>
    <mergeCell ref="B90:C90"/>
    <mergeCell ref="B116:C116"/>
    <mergeCell ref="B117:C117"/>
    <mergeCell ref="B118:C118"/>
    <mergeCell ref="B119:C119"/>
    <mergeCell ref="B120:C120"/>
    <mergeCell ref="B121:C121"/>
    <mergeCell ref="B110:C110"/>
    <mergeCell ref="B111:C111"/>
    <mergeCell ref="B112:C112"/>
    <mergeCell ref="B113:C113"/>
    <mergeCell ref="B114:C114"/>
    <mergeCell ref="B115:C115"/>
    <mergeCell ref="B65:C65"/>
    <mergeCell ref="B66:C66"/>
    <mergeCell ref="B67:C67"/>
    <mergeCell ref="B68:C68"/>
    <mergeCell ref="B57:C57"/>
    <mergeCell ref="B58:C58"/>
    <mergeCell ref="B59:C59"/>
    <mergeCell ref="B60:C60"/>
    <mergeCell ref="B102:C102"/>
    <mergeCell ref="B103:C103"/>
    <mergeCell ref="B104:C104"/>
    <mergeCell ref="B107:C107"/>
    <mergeCell ref="B108:C108"/>
    <mergeCell ref="B109:C109"/>
    <mergeCell ref="B96:C96"/>
    <mergeCell ref="B97:C97"/>
    <mergeCell ref="B98:C98"/>
    <mergeCell ref="B99:C99"/>
    <mergeCell ref="B100:C100"/>
    <mergeCell ref="B101:C101"/>
    <mergeCell ref="B135:C135"/>
    <mergeCell ref="B136:C136"/>
    <mergeCell ref="B137:C137"/>
    <mergeCell ref="B138:C138"/>
    <mergeCell ref="B139:C139"/>
    <mergeCell ref="B140:C140"/>
    <mergeCell ref="B128:C128"/>
    <mergeCell ref="B129:C129"/>
    <mergeCell ref="B130:C130"/>
    <mergeCell ref="B132:C132"/>
    <mergeCell ref="B133:C133"/>
    <mergeCell ref="B134:C134"/>
    <mergeCell ref="B149:C149"/>
    <mergeCell ref="B131:C131"/>
    <mergeCell ref="B122:C122"/>
    <mergeCell ref="B123:C123"/>
    <mergeCell ref="B124:C124"/>
    <mergeCell ref="B125:C125"/>
    <mergeCell ref="B126:C126"/>
    <mergeCell ref="B127:C127"/>
    <mergeCell ref="B151:C151"/>
    <mergeCell ref="B152:C152"/>
    <mergeCell ref="B141:C141"/>
    <mergeCell ref="B142:C142"/>
    <mergeCell ref="B143:C143"/>
    <mergeCell ref="B144:C144"/>
    <mergeCell ref="B145:C145"/>
    <mergeCell ref="B146:C146"/>
    <mergeCell ref="B147:C147"/>
    <mergeCell ref="B148:C148"/>
    <mergeCell ref="B150:C150"/>
    <mergeCell ref="B159:C159"/>
    <mergeCell ref="B160:C160"/>
    <mergeCell ref="B161:C161"/>
    <mergeCell ref="B162:C162"/>
    <mergeCell ref="B163:C163"/>
    <mergeCell ref="B164:C164"/>
    <mergeCell ref="B153:C153"/>
    <mergeCell ref="B154:C154"/>
    <mergeCell ref="B155:C155"/>
    <mergeCell ref="B156:C156"/>
    <mergeCell ref="B157:C157"/>
    <mergeCell ref="B158:C158"/>
    <mergeCell ref="B178:C178"/>
    <mergeCell ref="B179:C179"/>
    <mergeCell ref="B181:C181"/>
    <mergeCell ref="B182:C182"/>
    <mergeCell ref="B184:C184"/>
    <mergeCell ref="B185:C185"/>
    <mergeCell ref="B171:C171"/>
    <mergeCell ref="B172:C172"/>
    <mergeCell ref="B173:C173"/>
    <mergeCell ref="B174:C174"/>
    <mergeCell ref="B176:C176"/>
    <mergeCell ref="B177:C177"/>
    <mergeCell ref="B165:C165"/>
    <mergeCell ref="B166:C166"/>
    <mergeCell ref="B167:C167"/>
    <mergeCell ref="B168:C168"/>
    <mergeCell ref="B169:C169"/>
    <mergeCell ref="B170:C170"/>
    <mergeCell ref="B180:C180"/>
    <mergeCell ref="B183:C183"/>
    <mergeCell ref="B175:C175"/>
    <mergeCell ref="B199:C199"/>
    <mergeCell ref="B200:C200"/>
    <mergeCell ref="B201:C201"/>
    <mergeCell ref="B202:C202"/>
    <mergeCell ref="B203:C203"/>
    <mergeCell ref="B204:C204"/>
    <mergeCell ref="B193:C193"/>
    <mergeCell ref="B194:C194"/>
    <mergeCell ref="B195:C195"/>
    <mergeCell ref="B196:C196"/>
    <mergeCell ref="B197:C197"/>
    <mergeCell ref="B198:C198"/>
    <mergeCell ref="B186:C186"/>
    <mergeCell ref="B187:C187"/>
    <mergeCell ref="B189:C189"/>
    <mergeCell ref="B190:C190"/>
    <mergeCell ref="B191:C191"/>
    <mergeCell ref="B192:C192"/>
    <mergeCell ref="B188:C188"/>
    <mergeCell ref="B217:C217"/>
    <mergeCell ref="B219:C219"/>
    <mergeCell ref="B220:C220"/>
    <mergeCell ref="B221:C221"/>
    <mergeCell ref="B222:C222"/>
    <mergeCell ref="B223:C223"/>
    <mergeCell ref="B210:C210"/>
    <mergeCell ref="B211:C211"/>
    <mergeCell ref="B212:C212"/>
    <mergeCell ref="B214:C214"/>
    <mergeCell ref="B215:C215"/>
    <mergeCell ref="B216:C216"/>
    <mergeCell ref="B205:C205"/>
    <mergeCell ref="B206:C206"/>
    <mergeCell ref="B207:C207"/>
    <mergeCell ref="B208:C208"/>
    <mergeCell ref="B209:C209"/>
    <mergeCell ref="B213:C213"/>
    <mergeCell ref="B218:C218"/>
    <mergeCell ref="B237:C237"/>
    <mergeCell ref="B238:C238"/>
    <mergeCell ref="B239:C239"/>
    <mergeCell ref="B240:C240"/>
    <mergeCell ref="B241:C241"/>
    <mergeCell ref="B242:C242"/>
    <mergeCell ref="B230:C230"/>
    <mergeCell ref="B231:C231"/>
    <mergeCell ref="B232:C232"/>
    <mergeCell ref="B233:C233"/>
    <mergeCell ref="B234:C234"/>
    <mergeCell ref="B236:C236"/>
    <mergeCell ref="B243:C243"/>
    <mergeCell ref="B247:C247"/>
    <mergeCell ref="B224:C224"/>
    <mergeCell ref="B225:C225"/>
    <mergeCell ref="B226:C226"/>
    <mergeCell ref="B227:C227"/>
    <mergeCell ref="B228:C228"/>
    <mergeCell ref="B229:C229"/>
    <mergeCell ref="B235:C235"/>
    <mergeCell ref="B261:C261"/>
    <mergeCell ref="B262:C262"/>
    <mergeCell ref="B263:C263"/>
    <mergeCell ref="B264:C264"/>
    <mergeCell ref="B265:C265"/>
    <mergeCell ref="B251:C251"/>
    <mergeCell ref="B253:C253"/>
    <mergeCell ref="B254:C254"/>
    <mergeCell ref="B255:C255"/>
    <mergeCell ref="B258:C258"/>
    <mergeCell ref="B259:C259"/>
    <mergeCell ref="B244:C244"/>
    <mergeCell ref="B245:C245"/>
    <mergeCell ref="B246:C246"/>
    <mergeCell ref="B248:C248"/>
    <mergeCell ref="B249:C249"/>
    <mergeCell ref="B250:C250"/>
    <mergeCell ref="B252:C252"/>
    <mergeCell ref="B280:C280"/>
    <mergeCell ref="B281:C281"/>
    <mergeCell ref="B282:C282"/>
    <mergeCell ref="B283:C283"/>
    <mergeCell ref="B284:C284"/>
    <mergeCell ref="B286:C286"/>
    <mergeCell ref="B273:C273"/>
    <mergeCell ref="B274:C274"/>
    <mergeCell ref="B275:C275"/>
    <mergeCell ref="B276:C276"/>
    <mergeCell ref="B277:C277"/>
    <mergeCell ref="B278:C278"/>
    <mergeCell ref="B266:C266"/>
    <mergeCell ref="B267:C267"/>
    <mergeCell ref="B268:C268"/>
    <mergeCell ref="B269:C269"/>
    <mergeCell ref="B271:C271"/>
    <mergeCell ref="B272:C272"/>
    <mergeCell ref="B299:C299"/>
    <mergeCell ref="B300:C300"/>
    <mergeCell ref="B301:C301"/>
    <mergeCell ref="B302:C302"/>
    <mergeCell ref="B303:C303"/>
    <mergeCell ref="B304:C304"/>
    <mergeCell ref="B293:C293"/>
    <mergeCell ref="B294:C294"/>
    <mergeCell ref="B295:C295"/>
    <mergeCell ref="B296:C296"/>
    <mergeCell ref="B297:C297"/>
    <mergeCell ref="B298:C298"/>
    <mergeCell ref="B287:C287"/>
    <mergeCell ref="B288:C288"/>
    <mergeCell ref="B289:C289"/>
    <mergeCell ref="B290:C290"/>
    <mergeCell ref="B291:C291"/>
    <mergeCell ref="B292:C292"/>
    <mergeCell ref="B317:C317"/>
    <mergeCell ref="B318:C318"/>
    <mergeCell ref="B319:C319"/>
    <mergeCell ref="B320:C320"/>
    <mergeCell ref="B321:C321"/>
    <mergeCell ref="B322:C322"/>
    <mergeCell ref="B311:C311"/>
    <mergeCell ref="B312:C312"/>
    <mergeCell ref="B313:C313"/>
    <mergeCell ref="B314:C314"/>
    <mergeCell ref="B315:C315"/>
    <mergeCell ref="B316:C316"/>
    <mergeCell ref="B305:C305"/>
    <mergeCell ref="B306:C306"/>
    <mergeCell ref="B307:C307"/>
    <mergeCell ref="B308:C308"/>
    <mergeCell ref="B309:C309"/>
    <mergeCell ref="B310:C310"/>
    <mergeCell ref="B336:C336"/>
    <mergeCell ref="B337:C337"/>
    <mergeCell ref="B338:C338"/>
    <mergeCell ref="B339:C339"/>
    <mergeCell ref="B340:C340"/>
    <mergeCell ref="B341:C341"/>
    <mergeCell ref="B329:C329"/>
    <mergeCell ref="B330:C330"/>
    <mergeCell ref="B331:C331"/>
    <mergeCell ref="B333:C333"/>
    <mergeCell ref="B334:C334"/>
    <mergeCell ref="B335:C335"/>
    <mergeCell ref="B323:C323"/>
    <mergeCell ref="B324:C324"/>
    <mergeCell ref="B325:C325"/>
    <mergeCell ref="B326:C326"/>
    <mergeCell ref="B327:C327"/>
    <mergeCell ref="B328:C328"/>
    <mergeCell ref="B354:C354"/>
    <mergeCell ref="B355:C355"/>
    <mergeCell ref="B356:C356"/>
    <mergeCell ref="B357:C357"/>
    <mergeCell ref="B358:C358"/>
    <mergeCell ref="B360:C360"/>
    <mergeCell ref="B348:C348"/>
    <mergeCell ref="B349:C349"/>
    <mergeCell ref="B350:C350"/>
    <mergeCell ref="B351:C351"/>
    <mergeCell ref="B352:C352"/>
    <mergeCell ref="B353:C353"/>
    <mergeCell ref="B342:C342"/>
    <mergeCell ref="B343:C343"/>
    <mergeCell ref="B344:C344"/>
    <mergeCell ref="B345:C345"/>
    <mergeCell ref="B346:C346"/>
    <mergeCell ref="B347:C347"/>
    <mergeCell ref="B379:C379"/>
    <mergeCell ref="B380:C380"/>
    <mergeCell ref="B381:C381"/>
    <mergeCell ref="B382:C382"/>
    <mergeCell ref="B383:C383"/>
    <mergeCell ref="B374:C374"/>
    <mergeCell ref="B375:C375"/>
    <mergeCell ref="B376:C376"/>
    <mergeCell ref="B377:C377"/>
    <mergeCell ref="B378:C378"/>
    <mergeCell ref="B367:C367"/>
    <mergeCell ref="B368:C368"/>
    <mergeCell ref="B369:C369"/>
    <mergeCell ref="B370:C370"/>
    <mergeCell ref="B372:C372"/>
    <mergeCell ref="B373:C373"/>
    <mergeCell ref="B361:C361"/>
    <mergeCell ref="B362:C362"/>
    <mergeCell ref="B363:C363"/>
    <mergeCell ref="B364:C364"/>
    <mergeCell ref="B365:C365"/>
    <mergeCell ref="B366:C366"/>
    <mergeCell ref="B371:C371"/>
    <mergeCell ref="B499:C499"/>
    <mergeCell ref="B500:C500"/>
    <mergeCell ref="B501:C501"/>
    <mergeCell ref="B473:C473"/>
    <mergeCell ref="B474:C474"/>
    <mergeCell ref="B475:C475"/>
    <mergeCell ref="B496:C496"/>
    <mergeCell ref="B497:C497"/>
    <mergeCell ref="B498:C498"/>
    <mergeCell ref="B508:C508"/>
    <mergeCell ref="B515:C515"/>
    <mergeCell ref="B476:C476"/>
    <mergeCell ref="B477:C477"/>
    <mergeCell ref="B478:C478"/>
    <mergeCell ref="B479:C479"/>
    <mergeCell ref="B480:C480"/>
    <mergeCell ref="B481:C481"/>
    <mergeCell ref="B492:C492"/>
    <mergeCell ref="B493:C493"/>
    <mergeCell ref="B494:C494"/>
    <mergeCell ref="B514:C514"/>
    <mergeCell ref="B484:C484"/>
    <mergeCell ref="B485:C485"/>
    <mergeCell ref="B486:C486"/>
    <mergeCell ref="B487:C487"/>
    <mergeCell ref="B488:C488"/>
    <mergeCell ref="B489:C489"/>
    <mergeCell ref="B490:C490"/>
    <mergeCell ref="B526:C526"/>
    <mergeCell ref="B527:C527"/>
    <mergeCell ref="B528:C528"/>
    <mergeCell ref="B529:C529"/>
    <mergeCell ref="B530:C530"/>
    <mergeCell ref="B531:C531"/>
    <mergeCell ref="B532:C532"/>
    <mergeCell ref="B533:C533"/>
    <mergeCell ref="B534:C534"/>
    <mergeCell ref="B539:C539"/>
    <mergeCell ref="B516:C516"/>
    <mergeCell ref="B517:C517"/>
    <mergeCell ref="B518:C518"/>
    <mergeCell ref="B520:C520"/>
    <mergeCell ref="B521:C521"/>
    <mergeCell ref="B522:C522"/>
    <mergeCell ref="B523:C523"/>
    <mergeCell ref="B524:C524"/>
    <mergeCell ref="B525:C525"/>
    <mergeCell ref="B519:C519"/>
    <mergeCell ref="B546:C546"/>
    <mergeCell ref="B547:C547"/>
    <mergeCell ref="B548:C548"/>
    <mergeCell ref="B549:C549"/>
    <mergeCell ref="B550:C550"/>
    <mergeCell ref="B551:C551"/>
    <mergeCell ref="B552:C552"/>
    <mergeCell ref="B553:C553"/>
    <mergeCell ref="B554:C554"/>
    <mergeCell ref="B535:C535"/>
    <mergeCell ref="B536:C536"/>
    <mergeCell ref="B538:C538"/>
    <mergeCell ref="B541:C541"/>
    <mergeCell ref="B542:C542"/>
    <mergeCell ref="B543:C543"/>
    <mergeCell ref="B544:C544"/>
    <mergeCell ref="B545:C545"/>
    <mergeCell ref="B537:C537"/>
    <mergeCell ref="B540:C540"/>
    <mergeCell ref="B594:C594"/>
    <mergeCell ref="B595:C595"/>
    <mergeCell ref="B596:C596"/>
    <mergeCell ref="B597:C597"/>
    <mergeCell ref="B598:C598"/>
    <mergeCell ref="B599:C599"/>
    <mergeCell ref="B602:C602"/>
    <mergeCell ref="B603:C603"/>
    <mergeCell ref="B604:C604"/>
    <mergeCell ref="B584:C584"/>
    <mergeCell ref="B585:C585"/>
    <mergeCell ref="B586:C586"/>
    <mergeCell ref="B587:C587"/>
    <mergeCell ref="B588:C588"/>
    <mergeCell ref="B590:C590"/>
    <mergeCell ref="B591:C591"/>
    <mergeCell ref="B592:C592"/>
    <mergeCell ref="B593:C593"/>
    <mergeCell ref="B600:C600"/>
    <mergeCell ref="B601:C601"/>
    <mergeCell ref="B614:C614"/>
    <mergeCell ref="B615:C615"/>
    <mergeCell ref="B616:C616"/>
    <mergeCell ref="B617:C617"/>
    <mergeCell ref="B618:C618"/>
    <mergeCell ref="B619:C619"/>
    <mergeCell ref="B620:C620"/>
    <mergeCell ref="B621:C621"/>
    <mergeCell ref="B622:C622"/>
    <mergeCell ref="B605:C605"/>
    <mergeCell ref="B606:C606"/>
    <mergeCell ref="B607:C607"/>
    <mergeCell ref="B608:C608"/>
    <mergeCell ref="B609:C609"/>
    <mergeCell ref="B610:C610"/>
    <mergeCell ref="B611:C611"/>
    <mergeCell ref="B612:C612"/>
    <mergeCell ref="B613:C613"/>
    <mergeCell ref="B633:C633"/>
    <mergeCell ref="B634:C634"/>
    <mergeCell ref="B635:C635"/>
    <mergeCell ref="B636:C636"/>
    <mergeCell ref="B637:C637"/>
    <mergeCell ref="B638:C638"/>
    <mergeCell ref="B639:C639"/>
    <mergeCell ref="B640:C640"/>
    <mergeCell ref="B641:C641"/>
    <mergeCell ref="B623:C623"/>
    <mergeCell ref="B624:C624"/>
    <mergeCell ref="B625:C625"/>
    <mergeCell ref="B627:C627"/>
    <mergeCell ref="B628:C628"/>
    <mergeCell ref="B629:C629"/>
    <mergeCell ref="B630:C630"/>
    <mergeCell ref="B631:C631"/>
    <mergeCell ref="B632:C632"/>
    <mergeCell ref="B626:C626"/>
    <mergeCell ref="B651:C651"/>
    <mergeCell ref="B652:C652"/>
    <mergeCell ref="B653:C653"/>
    <mergeCell ref="B654:C654"/>
    <mergeCell ref="B655:C655"/>
    <mergeCell ref="B656:C656"/>
    <mergeCell ref="B657:C657"/>
    <mergeCell ref="B658:C658"/>
    <mergeCell ref="B659:C659"/>
    <mergeCell ref="B642:C642"/>
    <mergeCell ref="B643:C643"/>
    <mergeCell ref="B644:C644"/>
    <mergeCell ref="B645:C645"/>
    <mergeCell ref="B646:C646"/>
    <mergeCell ref="B647:C647"/>
    <mergeCell ref="B648:C648"/>
    <mergeCell ref="B649:C649"/>
    <mergeCell ref="B650:C650"/>
    <mergeCell ref="B669:C669"/>
    <mergeCell ref="B671:C671"/>
    <mergeCell ref="B672:C672"/>
    <mergeCell ref="B673:C673"/>
    <mergeCell ref="B674:C674"/>
    <mergeCell ref="B676:C676"/>
    <mergeCell ref="B677:C677"/>
    <mergeCell ref="B679:C679"/>
    <mergeCell ref="B680:C680"/>
    <mergeCell ref="B660:C660"/>
    <mergeCell ref="B661:C661"/>
    <mergeCell ref="B662:C662"/>
    <mergeCell ref="B663:C663"/>
    <mergeCell ref="B664:C664"/>
    <mergeCell ref="B665:C665"/>
    <mergeCell ref="B666:C666"/>
    <mergeCell ref="B667:C667"/>
    <mergeCell ref="B668:C668"/>
    <mergeCell ref="B670:C670"/>
    <mergeCell ref="B675:C675"/>
    <mergeCell ref="B678:C678"/>
    <mergeCell ref="B691:C691"/>
    <mergeCell ref="B692:C692"/>
    <mergeCell ref="B693:C693"/>
    <mergeCell ref="B694:C694"/>
    <mergeCell ref="B695:C695"/>
    <mergeCell ref="B696:C696"/>
    <mergeCell ref="B697:C697"/>
    <mergeCell ref="B698:C698"/>
    <mergeCell ref="B699:C699"/>
    <mergeCell ref="B681:C681"/>
    <mergeCell ref="B682:C682"/>
    <mergeCell ref="B684:C684"/>
    <mergeCell ref="B685:C685"/>
    <mergeCell ref="B686:C686"/>
    <mergeCell ref="B687:C687"/>
    <mergeCell ref="B688:C688"/>
    <mergeCell ref="B689:C689"/>
    <mergeCell ref="B690:C690"/>
    <mergeCell ref="B683:C683"/>
    <mergeCell ref="B709:C709"/>
    <mergeCell ref="B710:C710"/>
    <mergeCell ref="B711:C711"/>
    <mergeCell ref="B712:C712"/>
    <mergeCell ref="B714:C714"/>
    <mergeCell ref="B715:C715"/>
    <mergeCell ref="B716:C716"/>
    <mergeCell ref="B717:C717"/>
    <mergeCell ref="B718:C718"/>
    <mergeCell ref="B700:C700"/>
    <mergeCell ref="B701:C701"/>
    <mergeCell ref="B702:C702"/>
    <mergeCell ref="B703:C703"/>
    <mergeCell ref="B704:C704"/>
    <mergeCell ref="B705:C705"/>
    <mergeCell ref="B706:C706"/>
    <mergeCell ref="B707:C707"/>
    <mergeCell ref="B708:C708"/>
    <mergeCell ref="B713:C713"/>
    <mergeCell ref="B728:C728"/>
    <mergeCell ref="B729:C729"/>
    <mergeCell ref="B731:C731"/>
    <mergeCell ref="B732:C732"/>
    <mergeCell ref="B733:C733"/>
    <mergeCell ref="B734:C734"/>
    <mergeCell ref="B735:C735"/>
    <mergeCell ref="B736:C736"/>
    <mergeCell ref="B737:C737"/>
    <mergeCell ref="B719:C719"/>
    <mergeCell ref="B720:C720"/>
    <mergeCell ref="B721:C721"/>
    <mergeCell ref="B722:C722"/>
    <mergeCell ref="B723:C723"/>
    <mergeCell ref="B724:C724"/>
    <mergeCell ref="B725:C725"/>
    <mergeCell ref="B726:C726"/>
    <mergeCell ref="B727:C727"/>
    <mergeCell ref="B730:C730"/>
    <mergeCell ref="B750:C750"/>
    <mergeCell ref="B753:C753"/>
    <mergeCell ref="B754:C754"/>
    <mergeCell ref="B755:C755"/>
    <mergeCell ref="B756:C756"/>
    <mergeCell ref="B757:C757"/>
    <mergeCell ref="B758:C758"/>
    <mergeCell ref="B759:C759"/>
    <mergeCell ref="B760:C760"/>
    <mergeCell ref="B739:C739"/>
    <mergeCell ref="B740:C740"/>
    <mergeCell ref="B741:C741"/>
    <mergeCell ref="B743:C743"/>
    <mergeCell ref="B744:C744"/>
    <mergeCell ref="B745:C745"/>
    <mergeCell ref="B746:C746"/>
    <mergeCell ref="B748:C748"/>
    <mergeCell ref="B749:C749"/>
    <mergeCell ref="B742:C742"/>
    <mergeCell ref="B747:C747"/>
    <mergeCell ref="B751:C751"/>
    <mergeCell ref="B752:C752"/>
    <mergeCell ref="B771:C771"/>
    <mergeCell ref="B772:C772"/>
    <mergeCell ref="B773:C773"/>
    <mergeCell ref="B775:C775"/>
    <mergeCell ref="B776:C776"/>
    <mergeCell ref="B777:C777"/>
    <mergeCell ref="B778:C778"/>
    <mergeCell ref="B779:C779"/>
    <mergeCell ref="B781:C781"/>
    <mergeCell ref="B761:C761"/>
    <mergeCell ref="B762:C762"/>
    <mergeCell ref="B763:C763"/>
    <mergeCell ref="B764:C764"/>
    <mergeCell ref="B766:C766"/>
    <mergeCell ref="B767:C767"/>
    <mergeCell ref="B768:C768"/>
    <mergeCell ref="B769:C769"/>
    <mergeCell ref="B770:C770"/>
    <mergeCell ref="B765:C765"/>
    <mergeCell ref="B774:C774"/>
    <mergeCell ref="B780:C780"/>
    <mergeCell ref="B791:C791"/>
    <mergeCell ref="B792:C792"/>
    <mergeCell ref="B793:C793"/>
    <mergeCell ref="B794:C794"/>
    <mergeCell ref="B795:C795"/>
    <mergeCell ref="B796:C796"/>
    <mergeCell ref="B797:C797"/>
    <mergeCell ref="B798:C798"/>
    <mergeCell ref="B799:C799"/>
    <mergeCell ref="B782:C782"/>
    <mergeCell ref="B783:C783"/>
    <mergeCell ref="B784:C784"/>
    <mergeCell ref="B785:C785"/>
    <mergeCell ref="B786:C786"/>
    <mergeCell ref="B787:C787"/>
    <mergeCell ref="B788:C788"/>
    <mergeCell ref="B789:C789"/>
    <mergeCell ref="B790:C790"/>
    <mergeCell ref="B809:C809"/>
    <mergeCell ref="B810:C810"/>
    <mergeCell ref="B811:C811"/>
    <mergeCell ref="B812:C812"/>
    <mergeCell ref="B813:C813"/>
    <mergeCell ref="B814:C814"/>
    <mergeCell ref="B815:C815"/>
    <mergeCell ref="B816:C816"/>
    <mergeCell ref="B817:C817"/>
    <mergeCell ref="B800:C800"/>
    <mergeCell ref="B801:C801"/>
    <mergeCell ref="B802:C802"/>
    <mergeCell ref="B803:C803"/>
    <mergeCell ref="B804:C804"/>
    <mergeCell ref="B805:C805"/>
    <mergeCell ref="B806:C806"/>
    <mergeCell ref="B807:C807"/>
    <mergeCell ref="B808:C808"/>
    <mergeCell ref="B828:C828"/>
    <mergeCell ref="B829:C829"/>
    <mergeCell ref="B830:C830"/>
    <mergeCell ref="B831:C831"/>
    <mergeCell ref="B832:C832"/>
    <mergeCell ref="B833:C833"/>
    <mergeCell ref="B834:C834"/>
    <mergeCell ref="B835:C835"/>
    <mergeCell ref="B836:C836"/>
    <mergeCell ref="B818:C818"/>
    <mergeCell ref="B819:C819"/>
    <mergeCell ref="B820:C820"/>
    <mergeCell ref="B821:C821"/>
    <mergeCell ref="B822:C822"/>
    <mergeCell ref="B823:C823"/>
    <mergeCell ref="B824:C824"/>
    <mergeCell ref="B825:C825"/>
    <mergeCell ref="B826:C826"/>
    <mergeCell ref="B827:C827"/>
    <mergeCell ref="B846:C846"/>
    <mergeCell ref="B847:C847"/>
    <mergeCell ref="B848:C848"/>
    <mergeCell ref="B849:C849"/>
    <mergeCell ref="B850:C850"/>
    <mergeCell ref="B851:C851"/>
    <mergeCell ref="B852:C852"/>
    <mergeCell ref="B853:C853"/>
    <mergeCell ref="B855:C855"/>
    <mergeCell ref="B837:C837"/>
    <mergeCell ref="B838:C838"/>
    <mergeCell ref="B839:C839"/>
    <mergeCell ref="B840:C840"/>
    <mergeCell ref="B841:C841"/>
    <mergeCell ref="B842:C842"/>
    <mergeCell ref="B843:C843"/>
    <mergeCell ref="B844:C844"/>
    <mergeCell ref="B845:C845"/>
    <mergeCell ref="B854:C854"/>
    <mergeCell ref="B877:C877"/>
    <mergeCell ref="B878:C878"/>
    <mergeCell ref="B879:C879"/>
    <mergeCell ref="B880:C880"/>
    <mergeCell ref="B881:C881"/>
    <mergeCell ref="B865:C865"/>
    <mergeCell ref="B867:C867"/>
    <mergeCell ref="B868:C868"/>
    <mergeCell ref="B869:C869"/>
    <mergeCell ref="B870:C870"/>
    <mergeCell ref="B871:C871"/>
    <mergeCell ref="B872:C872"/>
    <mergeCell ref="B873:C873"/>
    <mergeCell ref="B856:C856"/>
    <mergeCell ref="B857:C857"/>
    <mergeCell ref="B858:C858"/>
    <mergeCell ref="B859:C859"/>
    <mergeCell ref="B860:C860"/>
    <mergeCell ref="B861:C861"/>
    <mergeCell ref="B862:C862"/>
    <mergeCell ref="B863:C863"/>
    <mergeCell ref="B864:C864"/>
    <mergeCell ref="B866:C866"/>
    <mergeCell ref="B1012:C1012"/>
    <mergeCell ref="B1013:C1013"/>
    <mergeCell ref="B1015:C1015"/>
    <mergeCell ref="B1016:C1016"/>
    <mergeCell ref="B1017:C1017"/>
    <mergeCell ref="B1018:C1018"/>
    <mergeCell ref="B1019:C1019"/>
    <mergeCell ref="B1020:C1020"/>
    <mergeCell ref="B1021:C1021"/>
    <mergeCell ref="B1003:C1003"/>
    <mergeCell ref="B1010:C1010"/>
    <mergeCell ref="B1011:C1011"/>
    <mergeCell ref="B900:C900"/>
    <mergeCell ref="B901:C901"/>
    <mergeCell ref="B902:C902"/>
    <mergeCell ref="B903:C903"/>
    <mergeCell ref="B904:C904"/>
    <mergeCell ref="B973:C973"/>
    <mergeCell ref="B974:C974"/>
    <mergeCell ref="B975:C975"/>
    <mergeCell ref="B976:C976"/>
    <mergeCell ref="B977:C977"/>
    <mergeCell ref="B978:C978"/>
    <mergeCell ref="B979:C979"/>
    <mergeCell ref="B980:C980"/>
    <mergeCell ref="B981:C981"/>
    <mergeCell ref="B982:C982"/>
    <mergeCell ref="B983:C983"/>
    <mergeCell ref="B996:C996"/>
    <mergeCell ref="B1014:C1014"/>
    <mergeCell ref="B987:C987"/>
    <mergeCell ref="B988:C988"/>
    <mergeCell ref="B1031:C1031"/>
    <mergeCell ref="B1033:C1033"/>
    <mergeCell ref="B1036:C1036"/>
    <mergeCell ref="B1037:C1037"/>
    <mergeCell ref="B1038:C1038"/>
    <mergeCell ref="B1039:C1039"/>
    <mergeCell ref="B1040:C1040"/>
    <mergeCell ref="B1041:C1041"/>
    <mergeCell ref="B1034:C1034"/>
    <mergeCell ref="B1022:C1022"/>
    <mergeCell ref="B1023:C1023"/>
    <mergeCell ref="B1024:C1024"/>
    <mergeCell ref="B1025:C1025"/>
    <mergeCell ref="B1026:C1026"/>
    <mergeCell ref="B1027:C1027"/>
    <mergeCell ref="B1028:C1028"/>
    <mergeCell ref="B1029:C1029"/>
    <mergeCell ref="B1030:C1030"/>
    <mergeCell ref="B1032:C1032"/>
    <mergeCell ref="B1035:C1035"/>
    <mergeCell ref="B1051:C1051"/>
    <mergeCell ref="B1052:C1052"/>
    <mergeCell ref="B1053:C1053"/>
    <mergeCell ref="B1054:C1054"/>
    <mergeCell ref="B1055:C1055"/>
    <mergeCell ref="B1056:C1056"/>
    <mergeCell ref="B1057:C1057"/>
    <mergeCell ref="B1058:C1058"/>
    <mergeCell ref="B1059:C1059"/>
    <mergeCell ref="B1042:C1042"/>
    <mergeCell ref="B1043:C1043"/>
    <mergeCell ref="B1044:C1044"/>
    <mergeCell ref="B1045:C1045"/>
    <mergeCell ref="B1046:C1046"/>
    <mergeCell ref="B1047:C1047"/>
    <mergeCell ref="B1048:C1048"/>
    <mergeCell ref="B1049:C1049"/>
    <mergeCell ref="B1050:C1050"/>
    <mergeCell ref="B1070:C1070"/>
    <mergeCell ref="B1071:C1071"/>
    <mergeCell ref="B1072:C1072"/>
    <mergeCell ref="B1073:C1073"/>
    <mergeCell ref="B1074:C1074"/>
    <mergeCell ref="B1075:C1075"/>
    <mergeCell ref="B1076:C1076"/>
    <mergeCell ref="B1078:C1078"/>
    <mergeCell ref="B1079:C1079"/>
    <mergeCell ref="B1060:C1060"/>
    <mergeCell ref="B1062:C1062"/>
    <mergeCell ref="B1063:C1063"/>
    <mergeCell ref="B1064:C1064"/>
    <mergeCell ref="B1065:C1065"/>
    <mergeCell ref="B1066:C1066"/>
    <mergeCell ref="B1067:C1067"/>
    <mergeCell ref="B1068:C1068"/>
    <mergeCell ref="B1069:C1069"/>
    <mergeCell ref="B1061:C1061"/>
    <mergeCell ref="B1077:C1077"/>
    <mergeCell ref="B1090:C1090"/>
    <mergeCell ref="B1091:C1091"/>
    <mergeCell ref="B1092:C1092"/>
    <mergeCell ref="B1093:C1093"/>
    <mergeCell ref="B1094:C1094"/>
    <mergeCell ref="B1097:C1097"/>
    <mergeCell ref="B1098:C1098"/>
    <mergeCell ref="B1099:C1099"/>
    <mergeCell ref="B1100:C1100"/>
    <mergeCell ref="B1080:C1080"/>
    <mergeCell ref="B1081:C1081"/>
    <mergeCell ref="B1082:C1082"/>
    <mergeCell ref="B1083:C1083"/>
    <mergeCell ref="B1085:C1085"/>
    <mergeCell ref="B1086:C1086"/>
    <mergeCell ref="B1087:C1087"/>
    <mergeCell ref="B1088:C1088"/>
    <mergeCell ref="B1089:C1089"/>
    <mergeCell ref="B1095:C1095"/>
    <mergeCell ref="B1096:C1096"/>
    <mergeCell ref="B1084:C1084"/>
    <mergeCell ref="B1110:C1110"/>
    <mergeCell ref="B1111:C1111"/>
    <mergeCell ref="B1112:C1112"/>
    <mergeCell ref="B1113:C1113"/>
    <mergeCell ref="B1114:C1114"/>
    <mergeCell ref="B1115:C1115"/>
    <mergeCell ref="B1116:C1116"/>
    <mergeCell ref="B1117:C1117"/>
    <mergeCell ref="B1118:C1118"/>
    <mergeCell ref="B1101:C1101"/>
    <mergeCell ref="B1102:C1102"/>
    <mergeCell ref="B1103:C1103"/>
    <mergeCell ref="B1104:C1104"/>
    <mergeCell ref="B1105:C1105"/>
    <mergeCell ref="B1106:C1106"/>
    <mergeCell ref="B1107:C1107"/>
    <mergeCell ref="B1108:C1108"/>
    <mergeCell ref="B1109:C1109"/>
    <mergeCell ref="B1129:C1129"/>
    <mergeCell ref="B1130:C1130"/>
    <mergeCell ref="B1131:C1131"/>
    <mergeCell ref="B1132:C1132"/>
    <mergeCell ref="B1133:C1133"/>
    <mergeCell ref="B1134:C1134"/>
    <mergeCell ref="B1135:C1135"/>
    <mergeCell ref="B1136:C1136"/>
    <mergeCell ref="B1137:C1137"/>
    <mergeCell ref="B1119:C1119"/>
    <mergeCell ref="B1120:C1120"/>
    <mergeCell ref="B1122:C1122"/>
    <mergeCell ref="B1123:C1123"/>
    <mergeCell ref="B1124:C1124"/>
    <mergeCell ref="B1125:C1125"/>
    <mergeCell ref="B1126:C1126"/>
    <mergeCell ref="B1127:C1127"/>
    <mergeCell ref="B1128:C1128"/>
    <mergeCell ref="B1121:C1121"/>
    <mergeCell ref="B1147:C1147"/>
    <mergeCell ref="B1148:C1148"/>
    <mergeCell ref="B1149:C1149"/>
    <mergeCell ref="B1150:C1150"/>
    <mergeCell ref="B1151:C1151"/>
    <mergeCell ref="B1152:C1152"/>
    <mergeCell ref="B1153:C1153"/>
    <mergeCell ref="B1154:C1154"/>
    <mergeCell ref="B1155:C1155"/>
    <mergeCell ref="B1138:C1138"/>
    <mergeCell ref="B1139:C1139"/>
    <mergeCell ref="B1140:C1140"/>
    <mergeCell ref="B1141:C1141"/>
    <mergeCell ref="B1142:C1142"/>
    <mergeCell ref="B1143:C1143"/>
    <mergeCell ref="B1144:C1144"/>
    <mergeCell ref="B1145:C1145"/>
    <mergeCell ref="B1146:C1146"/>
    <mergeCell ref="B1166:C1166"/>
    <mergeCell ref="B1167:C1167"/>
    <mergeCell ref="B1168:C1168"/>
    <mergeCell ref="B1169:C1169"/>
    <mergeCell ref="B1171:C1171"/>
    <mergeCell ref="B1172:C1172"/>
    <mergeCell ref="B1174:C1174"/>
    <mergeCell ref="B1175:C1175"/>
    <mergeCell ref="B1176:C1176"/>
    <mergeCell ref="B1156:C1156"/>
    <mergeCell ref="B1157:C1157"/>
    <mergeCell ref="B1158:C1158"/>
    <mergeCell ref="B1159:C1159"/>
    <mergeCell ref="B1160:C1160"/>
    <mergeCell ref="B1161:C1161"/>
    <mergeCell ref="B1162:C1162"/>
    <mergeCell ref="B1163:C1163"/>
    <mergeCell ref="B1164:C1164"/>
    <mergeCell ref="B1165:C1165"/>
    <mergeCell ref="B1170:C1170"/>
    <mergeCell ref="B1173:C1173"/>
    <mergeCell ref="B1187:C1187"/>
    <mergeCell ref="B1188:C1188"/>
    <mergeCell ref="B1189:C1189"/>
    <mergeCell ref="B1190:C1190"/>
    <mergeCell ref="B1191:C1191"/>
    <mergeCell ref="B1192:C1192"/>
    <mergeCell ref="B1193:C1193"/>
    <mergeCell ref="B1194:C1194"/>
    <mergeCell ref="B1195:C1195"/>
    <mergeCell ref="B1177:C1177"/>
    <mergeCell ref="B1179:C1179"/>
    <mergeCell ref="B1180:C1180"/>
    <mergeCell ref="B1181:C1181"/>
    <mergeCell ref="B1182:C1182"/>
    <mergeCell ref="B1183:C1183"/>
    <mergeCell ref="B1184:C1184"/>
    <mergeCell ref="B1185:C1185"/>
    <mergeCell ref="B1186:C1186"/>
    <mergeCell ref="B1178:C1178"/>
    <mergeCell ref="B1205:C1205"/>
    <mergeCell ref="B1206:C1206"/>
    <mergeCell ref="B1207:C1207"/>
    <mergeCell ref="B1209:C1209"/>
    <mergeCell ref="B1210:C1210"/>
    <mergeCell ref="B1211:C1211"/>
    <mergeCell ref="B1212:C1212"/>
    <mergeCell ref="B1213:C1213"/>
    <mergeCell ref="B1214:C1214"/>
    <mergeCell ref="B1196:C1196"/>
    <mergeCell ref="B1197:C1197"/>
    <mergeCell ref="B1198:C1198"/>
    <mergeCell ref="B1199:C1199"/>
    <mergeCell ref="B1200:C1200"/>
    <mergeCell ref="B1201:C1201"/>
    <mergeCell ref="B1202:C1202"/>
    <mergeCell ref="B1204:C1204"/>
    <mergeCell ref="B1203:C1203"/>
    <mergeCell ref="B1208:C1208"/>
    <mergeCell ref="B1224:C1224"/>
    <mergeCell ref="B1226:C1226"/>
    <mergeCell ref="B1227:C1227"/>
    <mergeCell ref="B1228:C1228"/>
    <mergeCell ref="B1229:C1229"/>
    <mergeCell ref="B1230:C1230"/>
    <mergeCell ref="B1231:C1231"/>
    <mergeCell ref="B1232:C1232"/>
    <mergeCell ref="B1234:C1234"/>
    <mergeCell ref="B1215:C1215"/>
    <mergeCell ref="B1216:C1216"/>
    <mergeCell ref="B1217:C1217"/>
    <mergeCell ref="B1218:C1218"/>
    <mergeCell ref="B1219:C1219"/>
    <mergeCell ref="B1220:C1220"/>
    <mergeCell ref="B1221:C1221"/>
    <mergeCell ref="B1222:C1222"/>
    <mergeCell ref="B1223:C1223"/>
    <mergeCell ref="B1225:C1225"/>
    <mergeCell ref="B1233:C1233"/>
    <mergeCell ref="B1248:C1248"/>
    <mergeCell ref="B1249:C1249"/>
    <mergeCell ref="B1250:C1250"/>
    <mergeCell ref="B1251:C1251"/>
    <mergeCell ref="B1252:C1252"/>
    <mergeCell ref="B1253:C1253"/>
    <mergeCell ref="B1254:C1254"/>
    <mergeCell ref="B1255:C1255"/>
    <mergeCell ref="B1256:C1256"/>
    <mergeCell ref="B1235:C1235"/>
    <mergeCell ref="B1236:C1236"/>
    <mergeCell ref="B1238:C1238"/>
    <mergeCell ref="B1239:C1239"/>
    <mergeCell ref="B1240:C1240"/>
    <mergeCell ref="B1241:C1241"/>
    <mergeCell ref="B1243:C1243"/>
    <mergeCell ref="B1244:C1244"/>
    <mergeCell ref="B1245:C1245"/>
    <mergeCell ref="B1237:C1237"/>
    <mergeCell ref="B1242:C1242"/>
    <mergeCell ref="B1267:C1267"/>
    <mergeCell ref="B1268:C1268"/>
    <mergeCell ref="B1270:C1270"/>
    <mergeCell ref="B1271:C1271"/>
    <mergeCell ref="B1272:C1272"/>
    <mergeCell ref="B1273:C1273"/>
    <mergeCell ref="B1274:C1274"/>
    <mergeCell ref="B1276:C1276"/>
    <mergeCell ref="B1277:C1277"/>
    <mergeCell ref="B1257:C1257"/>
    <mergeCell ref="B1258:C1258"/>
    <mergeCell ref="B1259:C1259"/>
    <mergeCell ref="B1261:C1261"/>
    <mergeCell ref="B1262:C1262"/>
    <mergeCell ref="B1263:C1263"/>
    <mergeCell ref="B1264:C1264"/>
    <mergeCell ref="B1265:C1265"/>
    <mergeCell ref="B1266:C1266"/>
    <mergeCell ref="B1287:C1287"/>
    <mergeCell ref="B1288:C1288"/>
    <mergeCell ref="B1289:C1289"/>
    <mergeCell ref="B1290:C1290"/>
    <mergeCell ref="B1291:C1291"/>
    <mergeCell ref="B1292:C1292"/>
    <mergeCell ref="B1293:C1293"/>
    <mergeCell ref="B1294:C1294"/>
    <mergeCell ref="B1295:C1295"/>
    <mergeCell ref="B1278:C1278"/>
    <mergeCell ref="B1279:C1279"/>
    <mergeCell ref="B1280:C1280"/>
    <mergeCell ref="B1281:C1281"/>
    <mergeCell ref="B1282:C1282"/>
    <mergeCell ref="B1283:C1283"/>
    <mergeCell ref="B1284:C1284"/>
    <mergeCell ref="B1285:C1285"/>
    <mergeCell ref="B1286:C1286"/>
    <mergeCell ref="B1305:C1305"/>
    <mergeCell ref="B1306:C1306"/>
    <mergeCell ref="B1307:C1307"/>
    <mergeCell ref="B1308:C1308"/>
    <mergeCell ref="B1309:C1309"/>
    <mergeCell ref="B1310:C1310"/>
    <mergeCell ref="B1311:C1311"/>
    <mergeCell ref="B1312:C1312"/>
    <mergeCell ref="B1313:C1313"/>
    <mergeCell ref="B1296:C1296"/>
    <mergeCell ref="B1297:C1297"/>
    <mergeCell ref="B1298:C1298"/>
    <mergeCell ref="B1299:C1299"/>
    <mergeCell ref="B1300:C1300"/>
    <mergeCell ref="B1301:C1301"/>
    <mergeCell ref="B1302:C1302"/>
    <mergeCell ref="B1303:C1303"/>
    <mergeCell ref="B1304:C1304"/>
    <mergeCell ref="B1324:C1324"/>
    <mergeCell ref="B1325:C1325"/>
    <mergeCell ref="B1326:C1326"/>
    <mergeCell ref="B1327:C1327"/>
    <mergeCell ref="B1328:C1328"/>
    <mergeCell ref="B1329:C1329"/>
    <mergeCell ref="B1330:C1330"/>
    <mergeCell ref="B1331:C1331"/>
    <mergeCell ref="B1332:C1332"/>
    <mergeCell ref="B1314:C1314"/>
    <mergeCell ref="B1315:C1315"/>
    <mergeCell ref="B1316:C1316"/>
    <mergeCell ref="B1317:C1317"/>
    <mergeCell ref="B1318:C1318"/>
    <mergeCell ref="B1319:C1319"/>
    <mergeCell ref="B1320:C1320"/>
    <mergeCell ref="B1321:C1321"/>
    <mergeCell ref="B1323:C1323"/>
    <mergeCell ref="B1342:C1342"/>
    <mergeCell ref="B1343:C1343"/>
    <mergeCell ref="B1344:C1344"/>
    <mergeCell ref="B1345:C1345"/>
    <mergeCell ref="B1346:C1346"/>
    <mergeCell ref="B1347:C1347"/>
    <mergeCell ref="B1348:C1348"/>
    <mergeCell ref="B1350:C1350"/>
    <mergeCell ref="B1351:C1351"/>
    <mergeCell ref="B1333:C1333"/>
    <mergeCell ref="B1334:C1334"/>
    <mergeCell ref="B1335:C1335"/>
    <mergeCell ref="B1336:C1336"/>
    <mergeCell ref="B1337:C1337"/>
    <mergeCell ref="B1338:C1338"/>
    <mergeCell ref="B1339:C1339"/>
    <mergeCell ref="B1340:C1340"/>
    <mergeCell ref="B1341:C1341"/>
    <mergeCell ref="B1370:C1370"/>
    <mergeCell ref="B1371:C1371"/>
    <mergeCell ref="B1372:C1372"/>
    <mergeCell ref="B1373:C1373"/>
    <mergeCell ref="B1374:C1374"/>
    <mergeCell ref="B1375:C1375"/>
    <mergeCell ref="B1376:C1376"/>
    <mergeCell ref="B1377:C1377"/>
    <mergeCell ref="B1362:C1362"/>
    <mergeCell ref="B1363:C1363"/>
    <mergeCell ref="B1364:C1364"/>
    <mergeCell ref="B1365:C1365"/>
    <mergeCell ref="B1366:C1366"/>
    <mergeCell ref="B1367:C1367"/>
    <mergeCell ref="B1368:C1368"/>
    <mergeCell ref="B1369:C1369"/>
    <mergeCell ref="B1352:C1352"/>
    <mergeCell ref="B1353:C1353"/>
    <mergeCell ref="B1354:C1354"/>
    <mergeCell ref="B1355:C1355"/>
    <mergeCell ref="B1356:C1356"/>
    <mergeCell ref="B1357:C1357"/>
    <mergeCell ref="B1358:C1358"/>
    <mergeCell ref="B1359:C1359"/>
    <mergeCell ref="B1360:C1360"/>
    <mergeCell ref="B1361:C1361"/>
    <mergeCell ref="B1395:C1395"/>
    <mergeCell ref="B1462:C1462"/>
    <mergeCell ref="B1463:C1463"/>
    <mergeCell ref="B1464:C1464"/>
    <mergeCell ref="B1465:C1465"/>
    <mergeCell ref="B1400:C1400"/>
    <mergeCell ref="B1378:C1378"/>
    <mergeCell ref="B1379:C1379"/>
    <mergeCell ref="B1380:C1380"/>
    <mergeCell ref="B1381:C1381"/>
    <mergeCell ref="B1382:C1382"/>
    <mergeCell ref="B1383:C1383"/>
    <mergeCell ref="B1384:C1384"/>
    <mergeCell ref="B1385:C1385"/>
    <mergeCell ref="B1386:C1386"/>
    <mergeCell ref="B1401:C1401"/>
    <mergeCell ref="B1402:C1402"/>
    <mergeCell ref="B1403:C1403"/>
    <mergeCell ref="B1404:C1404"/>
    <mergeCell ref="B1405:C1405"/>
    <mergeCell ref="B1406:C1406"/>
    <mergeCell ref="B1407:C1407"/>
    <mergeCell ref="B1408:C1408"/>
    <mergeCell ref="B1409:C1409"/>
    <mergeCell ref="B1410:C1410"/>
    <mergeCell ref="B1411:C1411"/>
    <mergeCell ref="B1412:C1412"/>
    <mergeCell ref="B1413:C1413"/>
    <mergeCell ref="B1414:C1414"/>
    <mergeCell ref="B1415:C1415"/>
    <mergeCell ref="B1416:C1416"/>
    <mergeCell ref="B1417:C1417"/>
    <mergeCell ref="B1510:C1510"/>
    <mergeCell ref="B1511:C1511"/>
    <mergeCell ref="B1512:C1512"/>
    <mergeCell ref="B1513:C1513"/>
    <mergeCell ref="B1514:C1514"/>
    <mergeCell ref="B1515:C1515"/>
    <mergeCell ref="B1498:C1498"/>
    <mergeCell ref="B1505:C1505"/>
    <mergeCell ref="B1506:C1506"/>
    <mergeCell ref="B1507:C1507"/>
    <mergeCell ref="B1497:C1497"/>
    <mergeCell ref="B1499:C1499"/>
    <mergeCell ref="B1500:C1500"/>
    <mergeCell ref="B1501:C1501"/>
    <mergeCell ref="B1502:C1502"/>
    <mergeCell ref="B1503:C1503"/>
    <mergeCell ref="B1537:C1537"/>
    <mergeCell ref="B1518:C1518"/>
    <mergeCell ref="B1519:C1519"/>
    <mergeCell ref="B1520:C1520"/>
    <mergeCell ref="B1521:C1521"/>
    <mergeCell ref="B1522:C1522"/>
    <mergeCell ref="B1523:C1523"/>
    <mergeCell ref="B1524:C1524"/>
    <mergeCell ref="B1525:C1525"/>
    <mergeCell ref="B1529:C1529"/>
    <mergeCell ref="B1531:C1531"/>
    <mergeCell ref="B1532:C1532"/>
    <mergeCell ref="B1533:C1533"/>
    <mergeCell ref="B1534:C1534"/>
    <mergeCell ref="B1535:C1535"/>
    <mergeCell ref="B1504:C1504"/>
    <mergeCell ref="B1547:C1547"/>
    <mergeCell ref="B1548:C1548"/>
    <mergeCell ref="B1549:C1549"/>
    <mergeCell ref="B1550:C1550"/>
    <mergeCell ref="B1551:C1551"/>
    <mergeCell ref="B1552:C1552"/>
    <mergeCell ref="B1536:C1536"/>
    <mergeCell ref="B1553:C1553"/>
    <mergeCell ref="B1554:C1554"/>
    <mergeCell ref="B1555:C1555"/>
    <mergeCell ref="B1538:C1538"/>
    <mergeCell ref="B1539:C1539"/>
    <mergeCell ref="B1540:C1540"/>
    <mergeCell ref="B1541:C1541"/>
    <mergeCell ref="B1542:C1542"/>
    <mergeCell ref="B1543:C1543"/>
    <mergeCell ref="B1544:C1544"/>
    <mergeCell ref="B1545:C1545"/>
    <mergeCell ref="B1546:C1546"/>
    <mergeCell ref="B1566:C1566"/>
    <mergeCell ref="B1567:C1567"/>
    <mergeCell ref="B1568:C1568"/>
    <mergeCell ref="B1569:C1569"/>
    <mergeCell ref="B1570:C1570"/>
    <mergeCell ref="B1571:C1571"/>
    <mergeCell ref="B1573:C1573"/>
    <mergeCell ref="B1574:C1574"/>
    <mergeCell ref="B1575:C1575"/>
    <mergeCell ref="B1557:C1557"/>
    <mergeCell ref="B1558:C1558"/>
    <mergeCell ref="B1559:C1559"/>
    <mergeCell ref="B1560:C1560"/>
    <mergeCell ref="B1561:C1561"/>
    <mergeCell ref="B1562:C1562"/>
    <mergeCell ref="B1563:C1563"/>
    <mergeCell ref="B1564:C1564"/>
    <mergeCell ref="B1565:C1565"/>
    <mergeCell ref="B1586:C1586"/>
    <mergeCell ref="B1587:C1587"/>
    <mergeCell ref="B1588:C1588"/>
    <mergeCell ref="B1589:C1589"/>
    <mergeCell ref="B1592:C1592"/>
    <mergeCell ref="B1593:C1593"/>
    <mergeCell ref="B1594:C1594"/>
    <mergeCell ref="B1595:C1595"/>
    <mergeCell ref="B1596:C1596"/>
    <mergeCell ref="B1576:C1576"/>
    <mergeCell ref="B1577:C1577"/>
    <mergeCell ref="B1578:C1578"/>
    <mergeCell ref="B1580:C1580"/>
    <mergeCell ref="B1581:C1581"/>
    <mergeCell ref="B1582:C1582"/>
    <mergeCell ref="B1583:C1583"/>
    <mergeCell ref="B1584:C1584"/>
    <mergeCell ref="B1585:C1585"/>
    <mergeCell ref="B1606:C1606"/>
    <mergeCell ref="B1607:C1607"/>
    <mergeCell ref="B1608:C1608"/>
    <mergeCell ref="B1609:C1609"/>
    <mergeCell ref="B1610:C1610"/>
    <mergeCell ref="B1611:C1611"/>
    <mergeCell ref="B1612:C1612"/>
    <mergeCell ref="B1613:C1613"/>
    <mergeCell ref="B1614:C1614"/>
    <mergeCell ref="B1597:C1597"/>
    <mergeCell ref="B1598:C1598"/>
    <mergeCell ref="B1599:C1599"/>
    <mergeCell ref="B1600:C1600"/>
    <mergeCell ref="B1601:C1601"/>
    <mergeCell ref="B1602:C1602"/>
    <mergeCell ref="B1603:C1603"/>
    <mergeCell ref="B1604:C1604"/>
    <mergeCell ref="B1605:C1605"/>
    <mergeCell ref="B1625:C1625"/>
    <mergeCell ref="B1626:C1626"/>
    <mergeCell ref="B1627:C1627"/>
    <mergeCell ref="B1628:C1628"/>
    <mergeCell ref="B1629:C1629"/>
    <mergeCell ref="B1630:C1630"/>
    <mergeCell ref="B1631:C1631"/>
    <mergeCell ref="B1632:C1632"/>
    <mergeCell ref="B1633:C1633"/>
    <mergeCell ref="B1615:C1615"/>
    <mergeCell ref="B1617:C1617"/>
    <mergeCell ref="B1618:C1618"/>
    <mergeCell ref="B1619:C1619"/>
    <mergeCell ref="B1620:C1620"/>
    <mergeCell ref="B1621:C1621"/>
    <mergeCell ref="B1622:C1622"/>
    <mergeCell ref="B1623:C1623"/>
    <mergeCell ref="B1624:C1624"/>
    <mergeCell ref="B1643:C1643"/>
    <mergeCell ref="B1644:C1644"/>
    <mergeCell ref="B1645:C1645"/>
    <mergeCell ref="B1646:C1646"/>
    <mergeCell ref="B1647:C1647"/>
    <mergeCell ref="B1648:C1648"/>
    <mergeCell ref="B1649:C1649"/>
    <mergeCell ref="B1650:C1650"/>
    <mergeCell ref="B1651:C1651"/>
    <mergeCell ref="B1634:C1634"/>
    <mergeCell ref="B1635:C1635"/>
    <mergeCell ref="B1636:C1636"/>
    <mergeCell ref="B1637:C1637"/>
    <mergeCell ref="B1638:C1638"/>
    <mergeCell ref="B1639:C1639"/>
    <mergeCell ref="B1640:C1640"/>
    <mergeCell ref="B1641:C1641"/>
    <mergeCell ref="B1642:C1642"/>
    <mergeCell ref="B1662:C1662"/>
    <mergeCell ref="B1663:C1663"/>
    <mergeCell ref="B1664:C1664"/>
    <mergeCell ref="B1666:C1666"/>
    <mergeCell ref="B1667:C1667"/>
    <mergeCell ref="B1669:C1669"/>
    <mergeCell ref="B1670:C1670"/>
    <mergeCell ref="B1671:C1671"/>
    <mergeCell ref="B1672:C1672"/>
    <mergeCell ref="B1652:C1652"/>
    <mergeCell ref="B1653:C1653"/>
    <mergeCell ref="B1654:C1654"/>
    <mergeCell ref="B1655:C1655"/>
    <mergeCell ref="B1656:C1656"/>
    <mergeCell ref="B1657:C1657"/>
    <mergeCell ref="B1658:C1658"/>
    <mergeCell ref="B1659:C1659"/>
    <mergeCell ref="B1661:C1661"/>
    <mergeCell ref="B1683:C1683"/>
    <mergeCell ref="B1684:C1684"/>
    <mergeCell ref="B1685:C1685"/>
    <mergeCell ref="B1686:C1686"/>
    <mergeCell ref="B1687:C1687"/>
    <mergeCell ref="B1688:C1688"/>
    <mergeCell ref="B1689:C1689"/>
    <mergeCell ref="B1690:C1690"/>
    <mergeCell ref="B1691:C1691"/>
    <mergeCell ref="B1674:C1674"/>
    <mergeCell ref="B1675:C1675"/>
    <mergeCell ref="B1676:C1676"/>
    <mergeCell ref="B1677:C1677"/>
    <mergeCell ref="B1678:C1678"/>
    <mergeCell ref="B1679:C1679"/>
    <mergeCell ref="B1680:C1680"/>
    <mergeCell ref="B1681:C1681"/>
    <mergeCell ref="B1682:C1682"/>
    <mergeCell ref="B1721:C1721"/>
    <mergeCell ref="B1722:C1722"/>
    <mergeCell ref="B1723:C1723"/>
    <mergeCell ref="B1724:C1724"/>
    <mergeCell ref="B1725:C1725"/>
    <mergeCell ref="B1726:C1726"/>
    <mergeCell ref="B1727:C1727"/>
    <mergeCell ref="B1729:C1729"/>
    <mergeCell ref="B1730:C1730"/>
    <mergeCell ref="B1711:C1711"/>
    <mergeCell ref="B1712:C1712"/>
    <mergeCell ref="B1713:C1713"/>
    <mergeCell ref="B1714:C1714"/>
    <mergeCell ref="B1715:C1715"/>
    <mergeCell ref="B1716:C1716"/>
    <mergeCell ref="B1717:C1717"/>
    <mergeCell ref="B1718:C1718"/>
    <mergeCell ref="B1719:C1719"/>
    <mergeCell ref="B1728:C1728"/>
    <mergeCell ref="B1744:C1744"/>
    <mergeCell ref="B1745:C1745"/>
    <mergeCell ref="B1746:C1746"/>
    <mergeCell ref="B1747:C1747"/>
    <mergeCell ref="B1748:C1748"/>
    <mergeCell ref="B1749:C1749"/>
    <mergeCell ref="B1750:C1750"/>
    <mergeCell ref="B1751:C1751"/>
    <mergeCell ref="B1752:C1752"/>
    <mergeCell ref="B1731:C1731"/>
    <mergeCell ref="B1733:C1733"/>
    <mergeCell ref="B1734:C1734"/>
    <mergeCell ref="B1735:C1735"/>
    <mergeCell ref="B1736:C1736"/>
    <mergeCell ref="B1738:C1738"/>
    <mergeCell ref="B1739:C1739"/>
    <mergeCell ref="B1740:C1740"/>
    <mergeCell ref="B1743:C1743"/>
    <mergeCell ref="B1732:C1732"/>
    <mergeCell ref="B1737:C1737"/>
    <mergeCell ref="B1763:C1763"/>
    <mergeCell ref="B1765:C1765"/>
    <mergeCell ref="B1766:C1766"/>
    <mergeCell ref="B1767:C1767"/>
    <mergeCell ref="B1768:C1768"/>
    <mergeCell ref="B1769:C1769"/>
    <mergeCell ref="B1771:C1771"/>
    <mergeCell ref="B1772:C1772"/>
    <mergeCell ref="B1773:C1773"/>
    <mergeCell ref="B1753:C1753"/>
    <mergeCell ref="B1754:C1754"/>
    <mergeCell ref="B1756:C1756"/>
    <mergeCell ref="B1757:C1757"/>
    <mergeCell ref="B1758:C1758"/>
    <mergeCell ref="B1759:C1759"/>
    <mergeCell ref="B1760:C1760"/>
    <mergeCell ref="B1761:C1761"/>
    <mergeCell ref="B1762:C1762"/>
    <mergeCell ref="B1755:C1755"/>
    <mergeCell ref="B1764:C1764"/>
    <mergeCell ref="B1770:C1770"/>
    <mergeCell ref="B1783:C1783"/>
    <mergeCell ref="B1784:C1784"/>
    <mergeCell ref="B1785:C1785"/>
    <mergeCell ref="B1786:C1786"/>
    <mergeCell ref="B1787:C1787"/>
    <mergeCell ref="B1788:C1788"/>
    <mergeCell ref="B1789:C1789"/>
    <mergeCell ref="B1790:C1790"/>
    <mergeCell ref="B1791:C1791"/>
    <mergeCell ref="B1774:C1774"/>
    <mergeCell ref="B1775:C1775"/>
    <mergeCell ref="B1776:C1776"/>
    <mergeCell ref="B1777:C1777"/>
    <mergeCell ref="B1778:C1778"/>
    <mergeCell ref="B1779:C1779"/>
    <mergeCell ref="B1780:C1780"/>
    <mergeCell ref="B1781:C1781"/>
    <mergeCell ref="B1782:C1782"/>
    <mergeCell ref="B1801:C1801"/>
    <mergeCell ref="B1802:C1802"/>
    <mergeCell ref="B1803:C1803"/>
    <mergeCell ref="B1804:C1804"/>
    <mergeCell ref="B1805:C1805"/>
    <mergeCell ref="B1806:C1806"/>
    <mergeCell ref="B1807:C1807"/>
    <mergeCell ref="B1808:C1808"/>
    <mergeCell ref="B1809:C1809"/>
    <mergeCell ref="B1792:C1792"/>
    <mergeCell ref="B1793:C1793"/>
    <mergeCell ref="B1794:C1794"/>
    <mergeCell ref="B1795:C1795"/>
    <mergeCell ref="B1796:C1796"/>
    <mergeCell ref="B1797:C1797"/>
    <mergeCell ref="B1798:C1798"/>
    <mergeCell ref="B1799:C1799"/>
    <mergeCell ref="B1800:C1800"/>
    <mergeCell ref="B1820:C1820"/>
    <mergeCell ref="B1821:C1821"/>
    <mergeCell ref="B1822:C1822"/>
    <mergeCell ref="B1823:C1823"/>
    <mergeCell ref="B1824:C1824"/>
    <mergeCell ref="B1825:C1825"/>
    <mergeCell ref="B1826:C1826"/>
    <mergeCell ref="B1827:C1827"/>
    <mergeCell ref="B1828:C1828"/>
    <mergeCell ref="B1810:C1810"/>
    <mergeCell ref="B1811:C1811"/>
    <mergeCell ref="B1812:C1812"/>
    <mergeCell ref="B1813:C1813"/>
    <mergeCell ref="B1814:C1814"/>
    <mergeCell ref="B1815:C1815"/>
    <mergeCell ref="B1816:C1816"/>
    <mergeCell ref="B1818:C1818"/>
    <mergeCell ref="B1819:C1819"/>
    <mergeCell ref="B1817:C1817"/>
    <mergeCell ref="B1838:C1838"/>
    <mergeCell ref="B1839:C1839"/>
    <mergeCell ref="B1840:C1840"/>
    <mergeCell ref="B1841:C1841"/>
    <mergeCell ref="B1842:C1842"/>
    <mergeCell ref="B1843:C1843"/>
    <mergeCell ref="B1845:C1845"/>
    <mergeCell ref="B1846:C1846"/>
    <mergeCell ref="B1847:C1847"/>
    <mergeCell ref="B1829:C1829"/>
    <mergeCell ref="B1830:C1830"/>
    <mergeCell ref="B1831:C1831"/>
    <mergeCell ref="B1832:C1832"/>
    <mergeCell ref="B1833:C1833"/>
    <mergeCell ref="B1834:C1834"/>
    <mergeCell ref="B1835:C1835"/>
    <mergeCell ref="B1836:C1836"/>
    <mergeCell ref="B1837:C1837"/>
    <mergeCell ref="B1844:C1844"/>
    <mergeCell ref="B1866:C1866"/>
    <mergeCell ref="B1867:C1867"/>
    <mergeCell ref="B1868:C1868"/>
    <mergeCell ref="B1869:C1869"/>
    <mergeCell ref="B1870:C1870"/>
    <mergeCell ref="B1871:C1871"/>
    <mergeCell ref="B1872:C1872"/>
    <mergeCell ref="B1873:C1873"/>
    <mergeCell ref="B1858:C1858"/>
    <mergeCell ref="B1859:C1859"/>
    <mergeCell ref="B1860:C1860"/>
    <mergeCell ref="B1861:C1861"/>
    <mergeCell ref="B1862:C1862"/>
    <mergeCell ref="B1863:C1863"/>
    <mergeCell ref="B1864:C1864"/>
    <mergeCell ref="B1865:C1865"/>
    <mergeCell ref="B1848:C1848"/>
    <mergeCell ref="B1849:C1849"/>
    <mergeCell ref="B1850:C1850"/>
    <mergeCell ref="B1851:C1851"/>
    <mergeCell ref="B1852:C1852"/>
    <mergeCell ref="B1853:C1853"/>
    <mergeCell ref="B1854:C1854"/>
    <mergeCell ref="B1855:C1855"/>
    <mergeCell ref="B1857:C1857"/>
    <mergeCell ref="B1856:C1856"/>
    <mergeCell ref="B1883:C1883"/>
    <mergeCell ref="B1884:C1884"/>
    <mergeCell ref="B1885:C1885"/>
    <mergeCell ref="B1886:C1886"/>
    <mergeCell ref="B1887:C1887"/>
    <mergeCell ref="B1888:C1888"/>
    <mergeCell ref="B1889:C1889"/>
    <mergeCell ref="B1890:C1890"/>
    <mergeCell ref="B1891:C1891"/>
    <mergeCell ref="B1874:C1874"/>
    <mergeCell ref="B1875:C1875"/>
    <mergeCell ref="B1876:C1876"/>
    <mergeCell ref="B1877:C1877"/>
    <mergeCell ref="B1878:C1878"/>
    <mergeCell ref="B1879:C1879"/>
    <mergeCell ref="B1880:C1880"/>
    <mergeCell ref="B1881:C1881"/>
    <mergeCell ref="B1882:C1882"/>
    <mergeCell ref="B1892:C1892"/>
    <mergeCell ref="B1893:C1893"/>
    <mergeCell ref="B1894:C1894"/>
    <mergeCell ref="B1968:C1968"/>
    <mergeCell ref="B1969:C1969"/>
    <mergeCell ref="B1970:C1970"/>
    <mergeCell ref="B1971:C1971"/>
    <mergeCell ref="B1972:C1972"/>
    <mergeCell ref="B1973:C1973"/>
    <mergeCell ref="B1974:C1974"/>
    <mergeCell ref="B1975:C1975"/>
    <mergeCell ref="B1976:C1976"/>
    <mergeCell ref="B1966:C1966"/>
    <mergeCell ref="B1967:C1967"/>
    <mergeCell ref="B1895:C1895"/>
    <mergeCell ref="B1992:C1992"/>
    <mergeCell ref="B1994:C1994"/>
    <mergeCell ref="B1896:C1896"/>
    <mergeCell ref="B1897:C1897"/>
    <mergeCell ref="B1898:C1898"/>
    <mergeCell ref="B1899:C1899"/>
    <mergeCell ref="B1900:C1900"/>
    <mergeCell ref="B1901:C1901"/>
    <mergeCell ref="B1902:C1902"/>
    <mergeCell ref="B1903:C1903"/>
    <mergeCell ref="B1904:C1904"/>
    <mergeCell ref="B1905:C1905"/>
    <mergeCell ref="B1906:C1906"/>
    <mergeCell ref="B1907:C1907"/>
    <mergeCell ref="B1908:C1908"/>
    <mergeCell ref="B1909:C1909"/>
    <mergeCell ref="B1910:C1910"/>
    <mergeCell ref="B2014:C2014"/>
    <mergeCell ref="B2015:C2015"/>
    <mergeCell ref="B2016:C2016"/>
    <mergeCell ref="B2017:C2017"/>
    <mergeCell ref="B2018:C2018"/>
    <mergeCell ref="B2019:C2019"/>
    <mergeCell ref="B2020:C2020"/>
    <mergeCell ref="B2021:C2021"/>
    <mergeCell ref="B2005:C2005"/>
    <mergeCell ref="B2006:C2006"/>
    <mergeCell ref="B2007:C2007"/>
    <mergeCell ref="B2008:C2008"/>
    <mergeCell ref="B2009:C2009"/>
    <mergeCell ref="B2010:C2010"/>
    <mergeCell ref="B2011:C2011"/>
    <mergeCell ref="B2012:C2012"/>
    <mergeCell ref="B2013:C2013"/>
    <mergeCell ref="B2034:C2034"/>
    <mergeCell ref="B2035:C2035"/>
    <mergeCell ref="B2036:C2036"/>
    <mergeCell ref="B2037:C2037"/>
    <mergeCell ref="B2038:C2038"/>
    <mergeCell ref="B2039:C2039"/>
    <mergeCell ref="B2040:C2040"/>
    <mergeCell ref="B2041:C2041"/>
    <mergeCell ref="B2042:C2042"/>
    <mergeCell ref="B2023:C2023"/>
    <mergeCell ref="B2026:C2026"/>
    <mergeCell ref="B2027:C2027"/>
    <mergeCell ref="B2028:C2028"/>
    <mergeCell ref="B2029:C2029"/>
    <mergeCell ref="B2030:C2030"/>
    <mergeCell ref="B2031:C2031"/>
    <mergeCell ref="B2032:C2032"/>
    <mergeCell ref="B2033:C2033"/>
    <mergeCell ref="B2024:C2024"/>
    <mergeCell ref="B2025:C2025"/>
    <mergeCell ref="B2053:C2053"/>
    <mergeCell ref="B2054:C2054"/>
    <mergeCell ref="B2055:C2055"/>
    <mergeCell ref="B2056:C2056"/>
    <mergeCell ref="B2057:C2057"/>
    <mergeCell ref="B2058:C2058"/>
    <mergeCell ref="B2059:C2059"/>
    <mergeCell ref="B2060:C2060"/>
    <mergeCell ref="B2061:C2061"/>
    <mergeCell ref="B2043:C2043"/>
    <mergeCell ref="B2044:C2044"/>
    <mergeCell ref="B2045:C2045"/>
    <mergeCell ref="B2046:C2046"/>
    <mergeCell ref="B2047:C2047"/>
    <mergeCell ref="B2048:C2048"/>
    <mergeCell ref="B2049:C2049"/>
    <mergeCell ref="B2050:C2050"/>
    <mergeCell ref="B2052:C2052"/>
    <mergeCell ref="B2051:C2051"/>
    <mergeCell ref="B2072:C2072"/>
    <mergeCell ref="B2073:C2073"/>
    <mergeCell ref="B2075:C2075"/>
    <mergeCell ref="B2076:C2076"/>
    <mergeCell ref="B2077:C2077"/>
    <mergeCell ref="B2078:C2078"/>
    <mergeCell ref="B2079:C2079"/>
    <mergeCell ref="B2080:C2080"/>
    <mergeCell ref="B2081:C2081"/>
    <mergeCell ref="B2062:C2062"/>
    <mergeCell ref="B2063:C2063"/>
    <mergeCell ref="B2064:C2064"/>
    <mergeCell ref="B2065:C2065"/>
    <mergeCell ref="B2066:C2066"/>
    <mergeCell ref="B2068:C2068"/>
    <mergeCell ref="B2069:C2069"/>
    <mergeCell ref="B2070:C2070"/>
    <mergeCell ref="B2071:C2071"/>
    <mergeCell ref="B2067:C2067"/>
    <mergeCell ref="B2074:C2074"/>
    <mergeCell ref="B2093:C2093"/>
    <mergeCell ref="B2094:C2094"/>
    <mergeCell ref="B2095:C2095"/>
    <mergeCell ref="B2096:C2096"/>
    <mergeCell ref="B2097:C2097"/>
    <mergeCell ref="B2098:C2098"/>
    <mergeCell ref="B2099:C2099"/>
    <mergeCell ref="B2100:C2100"/>
    <mergeCell ref="B2101:C2101"/>
    <mergeCell ref="B2082:C2082"/>
    <mergeCell ref="B2083:C2083"/>
    <mergeCell ref="B2084:C2084"/>
    <mergeCell ref="B2087:C2087"/>
    <mergeCell ref="B2088:C2088"/>
    <mergeCell ref="B2089:C2089"/>
    <mergeCell ref="B2090:C2090"/>
    <mergeCell ref="B2091:C2091"/>
    <mergeCell ref="B2092:C2092"/>
    <mergeCell ref="B2085:C2085"/>
    <mergeCell ref="B2086:C2086"/>
    <mergeCell ref="B2112:C2112"/>
    <mergeCell ref="B2113:C2113"/>
    <mergeCell ref="B2114:C2114"/>
    <mergeCell ref="B2115:C2115"/>
    <mergeCell ref="B2116:C2116"/>
    <mergeCell ref="B2117:C2117"/>
    <mergeCell ref="B2118:C2118"/>
    <mergeCell ref="B2119:C2119"/>
    <mergeCell ref="B2120:C2120"/>
    <mergeCell ref="B2102:C2102"/>
    <mergeCell ref="B2103:C2103"/>
    <mergeCell ref="B2104:C2104"/>
    <mergeCell ref="B2105:C2105"/>
    <mergeCell ref="B2106:C2106"/>
    <mergeCell ref="B2107:C2107"/>
    <mergeCell ref="B2108:C2108"/>
    <mergeCell ref="B2109:C2109"/>
    <mergeCell ref="B2110:C2110"/>
    <mergeCell ref="B2111:C2111"/>
    <mergeCell ref="B2130:C2130"/>
    <mergeCell ref="B2131:C2131"/>
    <mergeCell ref="B2132:C2132"/>
    <mergeCell ref="B2133:C2133"/>
    <mergeCell ref="B2134:C2134"/>
    <mergeCell ref="B2135:C2135"/>
    <mergeCell ref="B2136:C2136"/>
    <mergeCell ref="B2137:C2137"/>
    <mergeCell ref="B2138:C2138"/>
    <mergeCell ref="B2121:C2121"/>
    <mergeCell ref="B2122:C2122"/>
    <mergeCell ref="B2123:C2123"/>
    <mergeCell ref="B2124:C2124"/>
    <mergeCell ref="B2125:C2125"/>
    <mergeCell ref="B2126:C2126"/>
    <mergeCell ref="B2127:C2127"/>
    <mergeCell ref="B2128:C2128"/>
    <mergeCell ref="B2129:C2129"/>
    <mergeCell ref="B2170:C2170"/>
    <mergeCell ref="B2171:C2171"/>
    <mergeCell ref="B2172:C2172"/>
    <mergeCell ref="B2173:C2173"/>
    <mergeCell ref="B2174:C2174"/>
    <mergeCell ref="B2175:C2175"/>
    <mergeCell ref="B2176:C2176"/>
    <mergeCell ref="B2177:C2177"/>
    <mergeCell ref="B2178:C2178"/>
    <mergeCell ref="B2158:C2158"/>
    <mergeCell ref="B2159:C2159"/>
    <mergeCell ref="B2161:C2161"/>
    <mergeCell ref="B2162:C2162"/>
    <mergeCell ref="B2164:C2164"/>
    <mergeCell ref="B2165:C2165"/>
    <mergeCell ref="B2166:C2166"/>
    <mergeCell ref="B2167:C2167"/>
    <mergeCell ref="B2169:C2169"/>
    <mergeCell ref="B2168:C2168"/>
    <mergeCell ref="B2187:C2187"/>
    <mergeCell ref="B2188:C2188"/>
    <mergeCell ref="B2189:C2189"/>
    <mergeCell ref="B2190:C2190"/>
    <mergeCell ref="B2191:C2191"/>
    <mergeCell ref="B2192:C2192"/>
    <mergeCell ref="B2194:C2194"/>
    <mergeCell ref="B2195:C2195"/>
    <mergeCell ref="B2196:C2196"/>
    <mergeCell ref="B2179:C2179"/>
    <mergeCell ref="B2180:C2180"/>
    <mergeCell ref="B2181:C2181"/>
    <mergeCell ref="B2182:C2182"/>
    <mergeCell ref="B2183:C2183"/>
    <mergeCell ref="B2184:C2184"/>
    <mergeCell ref="B2185:C2185"/>
    <mergeCell ref="B2186:C2186"/>
    <mergeCell ref="B2193:C2193"/>
    <mergeCell ref="B2207:C2207"/>
    <mergeCell ref="B2208:C2208"/>
    <mergeCell ref="B2209:C2209"/>
    <mergeCell ref="B2210:C2210"/>
    <mergeCell ref="B2211:C2211"/>
    <mergeCell ref="B2212:C2212"/>
    <mergeCell ref="B2213:C2213"/>
    <mergeCell ref="B2214:C2214"/>
    <mergeCell ref="B2216:C2216"/>
    <mergeCell ref="B2197:C2197"/>
    <mergeCell ref="B2199:C2199"/>
    <mergeCell ref="B2200:C2200"/>
    <mergeCell ref="B2201:C2201"/>
    <mergeCell ref="B2202:C2202"/>
    <mergeCell ref="B2203:C2203"/>
    <mergeCell ref="B2204:C2204"/>
    <mergeCell ref="B2205:C2205"/>
    <mergeCell ref="B2206:C2206"/>
    <mergeCell ref="B2198:C2198"/>
    <mergeCell ref="B2215:C2215"/>
    <mergeCell ref="B2228:C2228"/>
    <mergeCell ref="B2229:C2229"/>
    <mergeCell ref="B2230:C2230"/>
    <mergeCell ref="B2231:C2231"/>
    <mergeCell ref="B2233:C2233"/>
    <mergeCell ref="B2234:C2234"/>
    <mergeCell ref="B2235:C2235"/>
    <mergeCell ref="B2238:C2238"/>
    <mergeCell ref="B2239:C2239"/>
    <mergeCell ref="B2217:C2217"/>
    <mergeCell ref="B2218:C2218"/>
    <mergeCell ref="B2219:C2219"/>
    <mergeCell ref="B2220:C2220"/>
    <mergeCell ref="B2221:C2221"/>
    <mergeCell ref="B2222:C2222"/>
    <mergeCell ref="B2224:C2224"/>
    <mergeCell ref="B2225:C2225"/>
    <mergeCell ref="B2226:C2226"/>
    <mergeCell ref="B2223:C2223"/>
    <mergeCell ref="B2227:C2227"/>
    <mergeCell ref="B2232:C2232"/>
    <mergeCell ref="B2249:C2249"/>
    <mergeCell ref="B2251:C2251"/>
    <mergeCell ref="B2252:C2252"/>
    <mergeCell ref="B2253:C2253"/>
    <mergeCell ref="B2254:C2254"/>
    <mergeCell ref="B2255:C2255"/>
    <mergeCell ref="B2256:C2256"/>
    <mergeCell ref="B2257:C2257"/>
    <mergeCell ref="B2258:C2258"/>
    <mergeCell ref="B2240:C2240"/>
    <mergeCell ref="B2241:C2241"/>
    <mergeCell ref="B2242:C2242"/>
    <mergeCell ref="B2243:C2243"/>
    <mergeCell ref="B2244:C2244"/>
    <mergeCell ref="B2245:C2245"/>
    <mergeCell ref="B2246:C2246"/>
    <mergeCell ref="B2247:C2247"/>
    <mergeCell ref="B2248:C2248"/>
    <mergeCell ref="B2270:C2270"/>
    <mergeCell ref="B2271:C2271"/>
    <mergeCell ref="B2272:C2272"/>
    <mergeCell ref="B2273:C2273"/>
    <mergeCell ref="B2274:C2274"/>
    <mergeCell ref="B2275:C2275"/>
    <mergeCell ref="B2276:C2276"/>
    <mergeCell ref="B2277:C2277"/>
    <mergeCell ref="B2278:C2278"/>
    <mergeCell ref="B2260:C2260"/>
    <mergeCell ref="B2261:C2261"/>
    <mergeCell ref="B2262:C2262"/>
    <mergeCell ref="B2263:C2263"/>
    <mergeCell ref="B2264:C2264"/>
    <mergeCell ref="B2266:C2266"/>
    <mergeCell ref="B2267:C2267"/>
    <mergeCell ref="B2268:C2268"/>
    <mergeCell ref="B2269:C2269"/>
    <mergeCell ref="B2288:C2288"/>
    <mergeCell ref="B2289:C2289"/>
    <mergeCell ref="B2290:C2290"/>
    <mergeCell ref="B2291:C2291"/>
    <mergeCell ref="B2292:C2292"/>
    <mergeCell ref="B2293:C2293"/>
    <mergeCell ref="B2294:C2294"/>
    <mergeCell ref="B2295:C2295"/>
    <mergeCell ref="B2296:C2296"/>
    <mergeCell ref="B2279:C2279"/>
    <mergeCell ref="B2280:C2280"/>
    <mergeCell ref="B2281:C2281"/>
    <mergeCell ref="B2282:C2282"/>
    <mergeCell ref="B2283:C2283"/>
    <mergeCell ref="B2284:C2284"/>
    <mergeCell ref="B2285:C2285"/>
    <mergeCell ref="B2286:C2286"/>
    <mergeCell ref="B2287:C2287"/>
    <mergeCell ref="B2306:C2306"/>
    <mergeCell ref="B2307:C2307"/>
    <mergeCell ref="B2308:C2308"/>
    <mergeCell ref="B2309:C2309"/>
    <mergeCell ref="B2310:C2310"/>
    <mergeCell ref="B2311:C2311"/>
    <mergeCell ref="B2313:C2313"/>
    <mergeCell ref="B2314:C2314"/>
    <mergeCell ref="B2315:C2315"/>
    <mergeCell ref="B2297:C2297"/>
    <mergeCell ref="B2298:C2298"/>
    <mergeCell ref="B2299:C2299"/>
    <mergeCell ref="B2300:C2300"/>
    <mergeCell ref="B2301:C2301"/>
    <mergeCell ref="B2302:C2302"/>
    <mergeCell ref="B2303:C2303"/>
    <mergeCell ref="B2304:C2304"/>
    <mergeCell ref="B2305:C2305"/>
    <mergeCell ref="B2312:C2312"/>
    <mergeCell ref="B2325:C2325"/>
    <mergeCell ref="B2326:C2326"/>
    <mergeCell ref="B2327:C2327"/>
    <mergeCell ref="B2328:C2328"/>
    <mergeCell ref="B2329:C2329"/>
    <mergeCell ref="B2330:C2330"/>
    <mergeCell ref="B2331:C2331"/>
    <mergeCell ref="B2332:C2332"/>
    <mergeCell ref="B2333:C2333"/>
    <mergeCell ref="B2316:C2316"/>
    <mergeCell ref="B2317:C2317"/>
    <mergeCell ref="B2318:C2318"/>
    <mergeCell ref="B2319:C2319"/>
    <mergeCell ref="B2320:C2320"/>
    <mergeCell ref="B2321:C2321"/>
    <mergeCell ref="B2322:C2322"/>
    <mergeCell ref="B2323:C2323"/>
    <mergeCell ref="B2324:C2324"/>
    <mergeCell ref="B2354:C2354"/>
    <mergeCell ref="B2355:C2355"/>
    <mergeCell ref="B2356:C2356"/>
    <mergeCell ref="B2357:C2357"/>
    <mergeCell ref="B2358:C2358"/>
    <mergeCell ref="B2359:C2359"/>
    <mergeCell ref="B2360:C2360"/>
    <mergeCell ref="B2344:C2344"/>
    <mergeCell ref="B2345:C2345"/>
    <mergeCell ref="B2346:C2346"/>
    <mergeCell ref="B2347:C2347"/>
    <mergeCell ref="B2348:C2348"/>
    <mergeCell ref="B2349:C2349"/>
    <mergeCell ref="B2350:C2350"/>
    <mergeCell ref="B2352:C2352"/>
    <mergeCell ref="B2353:C2353"/>
    <mergeCell ref="B2334:C2334"/>
    <mergeCell ref="B2335:C2335"/>
    <mergeCell ref="B2336:C2336"/>
    <mergeCell ref="B2337:C2337"/>
    <mergeCell ref="B2338:C2338"/>
    <mergeCell ref="B2340:C2340"/>
    <mergeCell ref="B2341:C2341"/>
    <mergeCell ref="B2342:C2342"/>
    <mergeCell ref="B2343:C2343"/>
    <mergeCell ref="B2351:C2351"/>
    <mergeCell ref="B2339:C2339"/>
    <mergeCell ref="B2370:C2370"/>
    <mergeCell ref="B2371:C2371"/>
    <mergeCell ref="B2372:C2372"/>
    <mergeCell ref="B2373:C2373"/>
    <mergeCell ref="B2374:C2374"/>
    <mergeCell ref="B2375:C2375"/>
    <mergeCell ref="B2376:C2376"/>
    <mergeCell ref="B2377:C2377"/>
    <mergeCell ref="B2378:C2378"/>
    <mergeCell ref="B2361:C2361"/>
    <mergeCell ref="B2362:C2362"/>
    <mergeCell ref="B2363:C2363"/>
    <mergeCell ref="B2364:C2364"/>
    <mergeCell ref="B2365:C2365"/>
    <mergeCell ref="B2366:C2366"/>
    <mergeCell ref="B2367:C2367"/>
    <mergeCell ref="B2368:C2368"/>
    <mergeCell ref="B2369:C2369"/>
    <mergeCell ref="B2389:C2389"/>
    <mergeCell ref="B2379:C2379"/>
    <mergeCell ref="B2380:C2380"/>
    <mergeCell ref="B2381:C2381"/>
    <mergeCell ref="B2382:C2382"/>
    <mergeCell ref="B2383:C2383"/>
    <mergeCell ref="B2384:C2384"/>
    <mergeCell ref="B2385:C2385"/>
    <mergeCell ref="B2386:C2386"/>
    <mergeCell ref="B2387:C2387"/>
    <mergeCell ref="B2452:C2452"/>
    <mergeCell ref="B2453:C2453"/>
    <mergeCell ref="B2454:C2454"/>
    <mergeCell ref="B2455:C2455"/>
    <mergeCell ref="B2456:C2456"/>
    <mergeCell ref="B2457:C2457"/>
    <mergeCell ref="B2390:C2390"/>
    <mergeCell ref="B2391:C2391"/>
    <mergeCell ref="B2392:C2392"/>
    <mergeCell ref="B2393:C2393"/>
    <mergeCell ref="B2394:C2394"/>
    <mergeCell ref="B2395:C2395"/>
    <mergeCell ref="B2396:C2396"/>
    <mergeCell ref="B2397:C2397"/>
    <mergeCell ref="B2398:C2398"/>
    <mergeCell ref="B2399:C2399"/>
    <mergeCell ref="B2400:C2400"/>
    <mergeCell ref="B2401:C2401"/>
    <mergeCell ref="B2402:C2402"/>
    <mergeCell ref="B2403:C2403"/>
    <mergeCell ref="B2404:C2404"/>
    <mergeCell ref="B2405:C2405"/>
    <mergeCell ref="B2501:C2501"/>
    <mergeCell ref="B2502:C2502"/>
    <mergeCell ref="B2503:C2503"/>
    <mergeCell ref="B2504:C2504"/>
    <mergeCell ref="B2505:C2505"/>
    <mergeCell ref="B2506:C2506"/>
    <mergeCell ref="B2507:C2507"/>
    <mergeCell ref="B2508:C2508"/>
    <mergeCell ref="B2509:C2509"/>
    <mergeCell ref="B2479:C2479"/>
    <mergeCell ref="B2480:C2480"/>
    <mergeCell ref="B2481:C2481"/>
    <mergeCell ref="B2488:C2488"/>
    <mergeCell ref="B2495:C2495"/>
    <mergeCell ref="B2496:C2496"/>
    <mergeCell ref="B2497:C2497"/>
    <mergeCell ref="B2498:C2498"/>
    <mergeCell ref="B2500:C2500"/>
    <mergeCell ref="B2490:C2490"/>
    <mergeCell ref="B2491:C2491"/>
    <mergeCell ref="B2492:C2492"/>
    <mergeCell ref="B2493:C2493"/>
    <mergeCell ref="B2494:C2494"/>
    <mergeCell ref="B2499:C2499"/>
    <mergeCell ref="B2516:C2516"/>
    <mergeCell ref="B2518:C2518"/>
    <mergeCell ref="B2519:C2519"/>
    <mergeCell ref="B2539:C2539"/>
    <mergeCell ref="B2540:C2540"/>
    <mergeCell ref="B2541:C2541"/>
    <mergeCell ref="B2542:C2542"/>
    <mergeCell ref="B2543:C2543"/>
    <mergeCell ref="B2544:C2544"/>
    <mergeCell ref="B2545:C2545"/>
    <mergeCell ref="B2547:C2547"/>
    <mergeCell ref="B2548:C2548"/>
    <mergeCell ref="B2530:C2530"/>
    <mergeCell ref="B2531:C2531"/>
    <mergeCell ref="B2532:C2532"/>
    <mergeCell ref="B2533:C2533"/>
    <mergeCell ref="B2534:C2534"/>
    <mergeCell ref="B2535:C2535"/>
    <mergeCell ref="B2536:C2536"/>
    <mergeCell ref="B2537:C2537"/>
    <mergeCell ref="B2538:C2538"/>
    <mergeCell ref="B2529:C2529"/>
    <mergeCell ref="B2517:C2517"/>
    <mergeCell ref="B2520:C2520"/>
    <mergeCell ref="B2546:C2546"/>
    <mergeCell ref="B2558:C2558"/>
    <mergeCell ref="B2559:C2559"/>
    <mergeCell ref="B2560:C2560"/>
    <mergeCell ref="B2561:C2561"/>
    <mergeCell ref="B2563:C2563"/>
    <mergeCell ref="B2564:C2564"/>
    <mergeCell ref="B2565:C2565"/>
    <mergeCell ref="B2566:C2566"/>
    <mergeCell ref="B2567:C2567"/>
    <mergeCell ref="B2549:C2549"/>
    <mergeCell ref="B2550:C2550"/>
    <mergeCell ref="B2551:C2551"/>
    <mergeCell ref="B2552:C2552"/>
    <mergeCell ref="B2553:C2553"/>
    <mergeCell ref="B2554:C2554"/>
    <mergeCell ref="B2555:C2555"/>
    <mergeCell ref="B2556:C2556"/>
    <mergeCell ref="B2557:C2557"/>
    <mergeCell ref="B2562:C2562"/>
    <mergeCell ref="B2578:C2578"/>
    <mergeCell ref="B2579:C2579"/>
    <mergeCell ref="B2582:C2582"/>
    <mergeCell ref="B2583:C2583"/>
    <mergeCell ref="B2584:C2584"/>
    <mergeCell ref="B2585:C2585"/>
    <mergeCell ref="B2586:C2586"/>
    <mergeCell ref="B2587:C2587"/>
    <mergeCell ref="B2588:C2588"/>
    <mergeCell ref="B2568:C2568"/>
    <mergeCell ref="B2570:C2570"/>
    <mergeCell ref="B2571:C2571"/>
    <mergeCell ref="B2572:C2572"/>
    <mergeCell ref="B2573:C2573"/>
    <mergeCell ref="B2574:C2574"/>
    <mergeCell ref="B2575:C2575"/>
    <mergeCell ref="B2576:C2576"/>
    <mergeCell ref="B2577:C2577"/>
    <mergeCell ref="B2569:C2569"/>
    <mergeCell ref="B2580:C2580"/>
    <mergeCell ref="B2581:C2581"/>
    <mergeCell ref="B2598:C2598"/>
    <mergeCell ref="B2599:C2599"/>
    <mergeCell ref="B2600:C2600"/>
    <mergeCell ref="B2601:C2601"/>
    <mergeCell ref="B2602:C2602"/>
    <mergeCell ref="B2603:C2603"/>
    <mergeCell ref="B2604:C2604"/>
    <mergeCell ref="B2605:C2605"/>
    <mergeCell ref="B2607:C2607"/>
    <mergeCell ref="B2589:C2589"/>
    <mergeCell ref="B2590:C2590"/>
    <mergeCell ref="B2591:C2591"/>
    <mergeCell ref="B2592:C2592"/>
    <mergeCell ref="B2593:C2593"/>
    <mergeCell ref="B2594:C2594"/>
    <mergeCell ref="B2595:C2595"/>
    <mergeCell ref="B2596:C2596"/>
    <mergeCell ref="B2597:C2597"/>
    <mergeCell ref="B2606:C2606"/>
    <mergeCell ref="B2617:C2617"/>
    <mergeCell ref="B2618:C2618"/>
    <mergeCell ref="B2619:C2619"/>
    <mergeCell ref="B2620:C2620"/>
    <mergeCell ref="B2621:C2621"/>
    <mergeCell ref="B2622:C2622"/>
    <mergeCell ref="B2623:C2623"/>
    <mergeCell ref="B2624:C2624"/>
    <mergeCell ref="B2625:C2625"/>
    <mergeCell ref="B2608:C2608"/>
    <mergeCell ref="B2609:C2609"/>
    <mergeCell ref="B2610:C2610"/>
    <mergeCell ref="B2611:C2611"/>
    <mergeCell ref="B2612:C2612"/>
    <mergeCell ref="B2613:C2613"/>
    <mergeCell ref="B2614:C2614"/>
    <mergeCell ref="B2615:C2615"/>
    <mergeCell ref="B2616:C2616"/>
    <mergeCell ref="B2654:C2654"/>
    <mergeCell ref="B2656:C2656"/>
    <mergeCell ref="B2657:C2657"/>
    <mergeCell ref="B2659:C2659"/>
    <mergeCell ref="B2660:C2660"/>
    <mergeCell ref="B2661:C2661"/>
    <mergeCell ref="B2662:C2662"/>
    <mergeCell ref="B2664:C2664"/>
    <mergeCell ref="B2665:C2665"/>
    <mergeCell ref="B2644:C2644"/>
    <mergeCell ref="B2645:C2645"/>
    <mergeCell ref="B2646:C2646"/>
    <mergeCell ref="B2647:C2647"/>
    <mergeCell ref="B2648:C2648"/>
    <mergeCell ref="B2649:C2649"/>
    <mergeCell ref="B2651:C2651"/>
    <mergeCell ref="B2652:C2652"/>
    <mergeCell ref="B2653:C2653"/>
    <mergeCell ref="B2655:C2655"/>
    <mergeCell ref="B2658:C2658"/>
    <mergeCell ref="B2663:C2663"/>
    <mergeCell ref="B2650:C2650"/>
    <mergeCell ref="B2675:C2675"/>
    <mergeCell ref="B2676:C2676"/>
    <mergeCell ref="B2677:C2677"/>
    <mergeCell ref="B2678:C2678"/>
    <mergeCell ref="B2679:C2679"/>
    <mergeCell ref="B2680:C2680"/>
    <mergeCell ref="B2681:C2681"/>
    <mergeCell ref="B2682:C2682"/>
    <mergeCell ref="B2666:C2666"/>
    <mergeCell ref="B2667:C2667"/>
    <mergeCell ref="B2668:C2668"/>
    <mergeCell ref="B2669:C2669"/>
    <mergeCell ref="B2670:C2670"/>
    <mergeCell ref="B2671:C2671"/>
    <mergeCell ref="B2672:C2672"/>
    <mergeCell ref="B2673:C2673"/>
    <mergeCell ref="B2674:C2674"/>
    <mergeCell ref="B2694:C2694"/>
    <mergeCell ref="B2695:C2695"/>
    <mergeCell ref="B2696:C2696"/>
    <mergeCell ref="B2697:C2697"/>
    <mergeCell ref="B2698:C2698"/>
    <mergeCell ref="B2699:C2699"/>
    <mergeCell ref="B2700:C2700"/>
    <mergeCell ref="B2701:C2701"/>
    <mergeCell ref="B2702:C2702"/>
    <mergeCell ref="B2683:C2683"/>
    <mergeCell ref="B2684:C2684"/>
    <mergeCell ref="B2685:C2685"/>
    <mergeCell ref="B2686:C2686"/>
    <mergeCell ref="B2687:C2687"/>
    <mergeCell ref="B2689:C2689"/>
    <mergeCell ref="B2690:C2690"/>
    <mergeCell ref="B2691:C2691"/>
    <mergeCell ref="B2692:C2692"/>
    <mergeCell ref="B2688:C2688"/>
    <mergeCell ref="B2693:C2693"/>
    <mergeCell ref="B2713:C2713"/>
    <mergeCell ref="B2714:C2714"/>
    <mergeCell ref="B2715:C2715"/>
    <mergeCell ref="B2716:C2716"/>
    <mergeCell ref="B2717:C2717"/>
    <mergeCell ref="B2719:C2719"/>
    <mergeCell ref="B2720:C2720"/>
    <mergeCell ref="B2721:C2721"/>
    <mergeCell ref="B2723:C2723"/>
    <mergeCell ref="B2703:C2703"/>
    <mergeCell ref="B2704:C2704"/>
    <mergeCell ref="B2705:C2705"/>
    <mergeCell ref="B2706:C2706"/>
    <mergeCell ref="B2707:C2707"/>
    <mergeCell ref="B2708:C2708"/>
    <mergeCell ref="B2709:C2709"/>
    <mergeCell ref="B2711:C2711"/>
    <mergeCell ref="B2712:C2712"/>
    <mergeCell ref="B2710:C2710"/>
    <mergeCell ref="B2718:C2718"/>
    <mergeCell ref="B2722:C2722"/>
    <mergeCell ref="B2736:C2736"/>
    <mergeCell ref="B2737:C2737"/>
    <mergeCell ref="B2738:C2738"/>
    <mergeCell ref="B2739:C2739"/>
    <mergeCell ref="B2740:C2740"/>
    <mergeCell ref="B2741:C2741"/>
    <mergeCell ref="B2742:C2742"/>
    <mergeCell ref="B2743:C2743"/>
    <mergeCell ref="B2744:C2744"/>
    <mergeCell ref="B2724:C2724"/>
    <mergeCell ref="B2725:C2725"/>
    <mergeCell ref="B2726:C2726"/>
    <mergeCell ref="B2728:C2728"/>
    <mergeCell ref="B2729:C2729"/>
    <mergeCell ref="B2730:C2730"/>
    <mergeCell ref="B2733:C2733"/>
    <mergeCell ref="B2734:C2734"/>
    <mergeCell ref="B2735:C2735"/>
    <mergeCell ref="B2727:C2727"/>
    <mergeCell ref="B2756:C2756"/>
    <mergeCell ref="B2757:C2757"/>
    <mergeCell ref="B2758:C2758"/>
    <mergeCell ref="B2759:C2759"/>
    <mergeCell ref="B2761:C2761"/>
    <mergeCell ref="B2762:C2762"/>
    <mergeCell ref="B2763:C2763"/>
    <mergeCell ref="B2764:C2764"/>
    <mergeCell ref="B2765:C2765"/>
    <mergeCell ref="B2746:C2746"/>
    <mergeCell ref="B2747:C2747"/>
    <mergeCell ref="B2748:C2748"/>
    <mergeCell ref="B2749:C2749"/>
    <mergeCell ref="B2750:C2750"/>
    <mergeCell ref="B2751:C2751"/>
    <mergeCell ref="B2752:C2752"/>
    <mergeCell ref="B2753:C2753"/>
    <mergeCell ref="B2755:C2755"/>
    <mergeCell ref="B2760:C2760"/>
    <mergeCell ref="B2775:C2775"/>
    <mergeCell ref="B2776:C2776"/>
    <mergeCell ref="B2777:C2777"/>
    <mergeCell ref="B2778:C2778"/>
    <mergeCell ref="B2779:C2779"/>
    <mergeCell ref="B2780:C2780"/>
    <mergeCell ref="B2781:C2781"/>
    <mergeCell ref="B2782:C2782"/>
    <mergeCell ref="B2783:C2783"/>
    <mergeCell ref="B2766:C2766"/>
    <mergeCell ref="B2767:C2767"/>
    <mergeCell ref="B2768:C2768"/>
    <mergeCell ref="B2769:C2769"/>
    <mergeCell ref="B2770:C2770"/>
    <mergeCell ref="B2771:C2771"/>
    <mergeCell ref="B2772:C2772"/>
    <mergeCell ref="B2773:C2773"/>
    <mergeCell ref="B2774:C2774"/>
    <mergeCell ref="B2793:C2793"/>
    <mergeCell ref="B2794:C2794"/>
    <mergeCell ref="B2795:C2795"/>
    <mergeCell ref="B2796:C2796"/>
    <mergeCell ref="B2797:C2797"/>
    <mergeCell ref="B2798:C2798"/>
    <mergeCell ref="B2799:C2799"/>
    <mergeCell ref="B2800:C2800"/>
    <mergeCell ref="B2801:C2801"/>
    <mergeCell ref="B2784:C2784"/>
    <mergeCell ref="B2785:C2785"/>
    <mergeCell ref="B2786:C2786"/>
    <mergeCell ref="B2787:C2787"/>
    <mergeCell ref="B2788:C2788"/>
    <mergeCell ref="B2789:C2789"/>
    <mergeCell ref="B2790:C2790"/>
    <mergeCell ref="B2791:C2791"/>
    <mergeCell ref="B2792:C2792"/>
    <mergeCell ref="B2812:C2812"/>
    <mergeCell ref="B2813:C2813"/>
    <mergeCell ref="B2814:C2814"/>
    <mergeCell ref="B2815:C2815"/>
    <mergeCell ref="B2816:C2816"/>
    <mergeCell ref="B2817:C2817"/>
    <mergeCell ref="B2818:C2818"/>
    <mergeCell ref="B2819:C2819"/>
    <mergeCell ref="B2820:C2820"/>
    <mergeCell ref="B2802:C2802"/>
    <mergeCell ref="B2803:C2803"/>
    <mergeCell ref="B2804:C2804"/>
    <mergeCell ref="B2805:C2805"/>
    <mergeCell ref="B2806:C2806"/>
    <mergeCell ref="B2808:C2808"/>
    <mergeCell ref="B2809:C2809"/>
    <mergeCell ref="B2810:C2810"/>
    <mergeCell ref="B2811:C2811"/>
    <mergeCell ref="B2807:C2807"/>
    <mergeCell ref="B2830:C2830"/>
    <mergeCell ref="B2831:C2831"/>
    <mergeCell ref="B2832:C2832"/>
    <mergeCell ref="B2833:C2833"/>
    <mergeCell ref="B2835:C2835"/>
    <mergeCell ref="B2836:C2836"/>
    <mergeCell ref="B2837:C2837"/>
    <mergeCell ref="B2838:C2838"/>
    <mergeCell ref="B2839:C2839"/>
    <mergeCell ref="B2821:C2821"/>
    <mergeCell ref="B2822:C2822"/>
    <mergeCell ref="B2823:C2823"/>
    <mergeCell ref="B2824:C2824"/>
    <mergeCell ref="B2825:C2825"/>
    <mergeCell ref="B2826:C2826"/>
    <mergeCell ref="B2827:C2827"/>
    <mergeCell ref="B2828:C2828"/>
    <mergeCell ref="B2829:C2829"/>
    <mergeCell ref="B2834:C2834"/>
    <mergeCell ref="B2857:C2857"/>
    <mergeCell ref="B2858:C2858"/>
    <mergeCell ref="B2859:C2859"/>
    <mergeCell ref="B2860:C2860"/>
    <mergeCell ref="B2861:C2861"/>
    <mergeCell ref="B2862:C2862"/>
    <mergeCell ref="B2863:C2863"/>
    <mergeCell ref="B2864:C2864"/>
    <mergeCell ref="B2865:C2865"/>
    <mergeCell ref="B2850:C2850"/>
    <mergeCell ref="B2851:C2851"/>
    <mergeCell ref="B2852:C2852"/>
    <mergeCell ref="B2853:C2853"/>
    <mergeCell ref="B2854:C2854"/>
    <mergeCell ref="B2855:C2855"/>
    <mergeCell ref="B2856:C2856"/>
    <mergeCell ref="B2840:C2840"/>
    <mergeCell ref="B2841:C2841"/>
    <mergeCell ref="B2842:C2842"/>
    <mergeCell ref="B2843:C2843"/>
    <mergeCell ref="B2844:C2844"/>
    <mergeCell ref="B2845:C2845"/>
    <mergeCell ref="B2847:C2847"/>
    <mergeCell ref="B2848:C2848"/>
    <mergeCell ref="B2849:C2849"/>
    <mergeCell ref="B2846:C2846"/>
    <mergeCell ref="B2884:C2884"/>
    <mergeCell ref="B2875:C2875"/>
    <mergeCell ref="B2876:C2876"/>
    <mergeCell ref="B2877:C2877"/>
    <mergeCell ref="B2878:C2878"/>
    <mergeCell ref="B2879:C2879"/>
    <mergeCell ref="B2880:C2880"/>
    <mergeCell ref="B2881:C2881"/>
    <mergeCell ref="B2882:C2882"/>
    <mergeCell ref="B2883:C2883"/>
    <mergeCell ref="B2866:C2866"/>
    <mergeCell ref="B2867:C2867"/>
    <mergeCell ref="B2868:C2868"/>
    <mergeCell ref="B2869:C2869"/>
    <mergeCell ref="B2870:C2870"/>
    <mergeCell ref="B2871:C2871"/>
    <mergeCell ref="B2872:C2872"/>
    <mergeCell ref="B2873:C2873"/>
    <mergeCell ref="B2874:C2874"/>
    <mergeCell ref="B3017:C3017"/>
    <mergeCell ref="B3018:C3018"/>
    <mergeCell ref="B3019:C3019"/>
    <mergeCell ref="B3020:C3020"/>
    <mergeCell ref="B3021:C3021"/>
    <mergeCell ref="B3022:C3022"/>
    <mergeCell ref="B3023:C3023"/>
    <mergeCell ref="B3024:C3024"/>
    <mergeCell ref="B3025:C3025"/>
    <mergeCell ref="B2973:C2973"/>
    <mergeCell ref="B2974:C2974"/>
    <mergeCell ref="B3006:C3006"/>
    <mergeCell ref="B3007:C3007"/>
    <mergeCell ref="B3008:C3008"/>
    <mergeCell ref="B3009:C3009"/>
    <mergeCell ref="B3010:C3010"/>
    <mergeCell ref="B3011:C3011"/>
    <mergeCell ref="B3013:C3013"/>
    <mergeCell ref="B3016:C3016"/>
    <mergeCell ref="B2997:C2997"/>
    <mergeCell ref="B2998:C2998"/>
    <mergeCell ref="B2999:C2999"/>
    <mergeCell ref="B3000:C3000"/>
    <mergeCell ref="B3001:C3001"/>
    <mergeCell ref="B3002:C3002"/>
    <mergeCell ref="B3003:C3003"/>
    <mergeCell ref="B3004:C3004"/>
    <mergeCell ref="B3005:C3005"/>
    <mergeCell ref="B3014:C3014"/>
    <mergeCell ref="B2993:C2993"/>
    <mergeCell ref="B2995:C2995"/>
    <mergeCell ref="B2996:C2996"/>
    <mergeCell ref="B3035:C3035"/>
    <mergeCell ref="B3036:C3036"/>
    <mergeCell ref="B3037:C3037"/>
    <mergeCell ref="B3038:C3038"/>
    <mergeCell ref="B3039:C3039"/>
    <mergeCell ref="B3040:C3040"/>
    <mergeCell ref="B3042:C3042"/>
    <mergeCell ref="B3043:C3043"/>
    <mergeCell ref="B3044:C3044"/>
    <mergeCell ref="B3026:C3026"/>
    <mergeCell ref="B3027:C3027"/>
    <mergeCell ref="B3028:C3028"/>
    <mergeCell ref="B3029:C3029"/>
    <mergeCell ref="B3030:C3030"/>
    <mergeCell ref="B3031:C3031"/>
    <mergeCell ref="B3032:C3032"/>
    <mergeCell ref="B3033:C3033"/>
    <mergeCell ref="B3034:C3034"/>
    <mergeCell ref="B3073:C3073"/>
    <mergeCell ref="B3054:C3054"/>
    <mergeCell ref="B3055:C3055"/>
    <mergeCell ref="B3056:C3056"/>
    <mergeCell ref="B3058:C3058"/>
    <mergeCell ref="B3059:C3059"/>
    <mergeCell ref="B3060:C3060"/>
    <mergeCell ref="B3061:C3061"/>
    <mergeCell ref="B3062:C3062"/>
    <mergeCell ref="B3063:C3063"/>
    <mergeCell ref="B3045:C3045"/>
    <mergeCell ref="B3046:C3046"/>
    <mergeCell ref="B3047:C3047"/>
    <mergeCell ref="B3048:C3048"/>
    <mergeCell ref="B3049:C3049"/>
    <mergeCell ref="B3050:C3050"/>
    <mergeCell ref="B3051:C3051"/>
    <mergeCell ref="B3052:C3052"/>
    <mergeCell ref="B3053:C3053"/>
    <mergeCell ref="B3102:C3102"/>
    <mergeCell ref="B3103:C3103"/>
    <mergeCell ref="B3085:C3085"/>
    <mergeCell ref="B3086:C3086"/>
    <mergeCell ref="B3087:C3087"/>
    <mergeCell ref="B3088:C3088"/>
    <mergeCell ref="B3089:C3089"/>
    <mergeCell ref="B3090:C3090"/>
    <mergeCell ref="B3091:C3091"/>
    <mergeCell ref="B3092:C3092"/>
    <mergeCell ref="B3093:C3093"/>
    <mergeCell ref="B3074:C3074"/>
    <mergeCell ref="B3077:C3077"/>
    <mergeCell ref="B3078:C3078"/>
    <mergeCell ref="B3079:C3079"/>
    <mergeCell ref="B3080:C3080"/>
    <mergeCell ref="B3081:C3081"/>
    <mergeCell ref="B3082:C3082"/>
    <mergeCell ref="B3083:C3083"/>
    <mergeCell ref="B3084:C3084"/>
    <mergeCell ref="B3113:C3113"/>
    <mergeCell ref="B3114:C3114"/>
    <mergeCell ref="B3115:C3115"/>
    <mergeCell ref="B3116:C3116"/>
    <mergeCell ref="B3117:C3117"/>
    <mergeCell ref="B3118:C3118"/>
    <mergeCell ref="B3119:C3119"/>
    <mergeCell ref="B3120:C3120"/>
    <mergeCell ref="B3121:C3121"/>
    <mergeCell ref="B3104:C3104"/>
    <mergeCell ref="B3105:C3105"/>
    <mergeCell ref="B3106:C3106"/>
    <mergeCell ref="B3107:C3107"/>
    <mergeCell ref="B3108:C3108"/>
    <mergeCell ref="B3109:C3109"/>
    <mergeCell ref="B3110:C3110"/>
    <mergeCell ref="B3111:C3111"/>
    <mergeCell ref="B3112:C3112"/>
    <mergeCell ref="B3131:C3131"/>
    <mergeCell ref="B3132:C3132"/>
    <mergeCell ref="B3133:C3133"/>
    <mergeCell ref="B3134:C3134"/>
    <mergeCell ref="B3135:C3135"/>
    <mergeCell ref="B3136:C3136"/>
    <mergeCell ref="B3137:C3137"/>
    <mergeCell ref="B3138:C3138"/>
    <mergeCell ref="B3139:C3139"/>
    <mergeCell ref="B3145:C3145"/>
    <mergeCell ref="B3122:C3122"/>
    <mergeCell ref="B3123:C3123"/>
    <mergeCell ref="B3124:C3124"/>
    <mergeCell ref="B3125:C3125"/>
    <mergeCell ref="B3126:C3126"/>
    <mergeCell ref="B3127:C3127"/>
    <mergeCell ref="B3128:C3128"/>
    <mergeCell ref="B3129:C3129"/>
    <mergeCell ref="B3130:C3130"/>
    <mergeCell ref="B3151:C3151"/>
    <mergeCell ref="B3152:C3152"/>
    <mergeCell ref="B3154:C3154"/>
    <mergeCell ref="B3155:C3155"/>
    <mergeCell ref="B3156:C3156"/>
    <mergeCell ref="B3157:C3157"/>
    <mergeCell ref="B3159:C3159"/>
    <mergeCell ref="B3160:C3160"/>
    <mergeCell ref="B3161:C3161"/>
    <mergeCell ref="B3140:C3140"/>
    <mergeCell ref="B3141:C3141"/>
    <mergeCell ref="B3142:C3142"/>
    <mergeCell ref="B3143:C3143"/>
    <mergeCell ref="B3144:C3144"/>
    <mergeCell ref="B3146:C3146"/>
    <mergeCell ref="B3147:C3147"/>
    <mergeCell ref="B3148:C3148"/>
    <mergeCell ref="B3149:C3149"/>
    <mergeCell ref="B3150:C3150"/>
    <mergeCell ref="B3153:C3153"/>
    <mergeCell ref="B3158:C3158"/>
    <mergeCell ref="B3171:C3171"/>
    <mergeCell ref="B3172:C3172"/>
    <mergeCell ref="B3173:C3173"/>
    <mergeCell ref="B3174:C3174"/>
    <mergeCell ref="B3175:C3175"/>
    <mergeCell ref="B3176:C3176"/>
    <mergeCell ref="B3177:C3177"/>
    <mergeCell ref="B3178:C3178"/>
    <mergeCell ref="B3162:C3162"/>
    <mergeCell ref="B3163:C3163"/>
    <mergeCell ref="B3164:C3164"/>
    <mergeCell ref="B3165:C3165"/>
    <mergeCell ref="B3166:C3166"/>
    <mergeCell ref="B3167:C3167"/>
    <mergeCell ref="B3168:C3168"/>
    <mergeCell ref="B3169:C3169"/>
    <mergeCell ref="B3170:C3170"/>
    <mergeCell ref="B3190:C3190"/>
    <mergeCell ref="B3191:C3191"/>
    <mergeCell ref="B3192:C3192"/>
    <mergeCell ref="B3193:C3193"/>
    <mergeCell ref="B3194:C3194"/>
    <mergeCell ref="B3195:C3195"/>
    <mergeCell ref="B3196:C3196"/>
    <mergeCell ref="B3197:C3197"/>
    <mergeCell ref="B3198:C3198"/>
    <mergeCell ref="B3179:C3179"/>
    <mergeCell ref="B3180:C3180"/>
    <mergeCell ref="B3181:C3181"/>
    <mergeCell ref="B3182:C3182"/>
    <mergeCell ref="B3184:C3184"/>
    <mergeCell ref="B3185:C3185"/>
    <mergeCell ref="B3186:C3186"/>
    <mergeCell ref="B3187:C3187"/>
    <mergeCell ref="B3189:C3189"/>
    <mergeCell ref="B3183:C3183"/>
    <mergeCell ref="B3188:C3188"/>
    <mergeCell ref="B3209:C3209"/>
    <mergeCell ref="B3210:C3210"/>
    <mergeCell ref="B3211:C3211"/>
    <mergeCell ref="B3212:C3212"/>
    <mergeCell ref="B3214:C3214"/>
    <mergeCell ref="B3215:C3215"/>
    <mergeCell ref="B3216:C3216"/>
    <mergeCell ref="B3218:C3218"/>
    <mergeCell ref="B3219:C3219"/>
    <mergeCell ref="B3199:C3199"/>
    <mergeCell ref="B3200:C3200"/>
    <mergeCell ref="B3201:C3201"/>
    <mergeCell ref="B3202:C3202"/>
    <mergeCell ref="B3203:C3203"/>
    <mergeCell ref="B3204:C3204"/>
    <mergeCell ref="B3206:C3206"/>
    <mergeCell ref="B3207:C3207"/>
    <mergeCell ref="B3208:C3208"/>
    <mergeCell ref="B3205:C3205"/>
    <mergeCell ref="B3213:C3213"/>
    <mergeCell ref="B3217:C3217"/>
    <mergeCell ref="B3232:C3232"/>
    <mergeCell ref="B3233:C3233"/>
    <mergeCell ref="B3234:C3234"/>
    <mergeCell ref="B3235:C3235"/>
    <mergeCell ref="B3236:C3236"/>
    <mergeCell ref="B3237:C3237"/>
    <mergeCell ref="B3238:C3238"/>
    <mergeCell ref="B3239:C3239"/>
    <mergeCell ref="B3241:C3241"/>
    <mergeCell ref="B3220:C3220"/>
    <mergeCell ref="B3221:C3221"/>
    <mergeCell ref="B3223:C3223"/>
    <mergeCell ref="B3224:C3224"/>
    <mergeCell ref="B3225:C3225"/>
    <mergeCell ref="B3228:C3228"/>
    <mergeCell ref="B3229:C3229"/>
    <mergeCell ref="B3230:C3230"/>
    <mergeCell ref="B3231:C3231"/>
    <mergeCell ref="B3222:C3222"/>
    <mergeCell ref="B3252:C3252"/>
    <mergeCell ref="B3253:C3253"/>
    <mergeCell ref="B3254:C3254"/>
    <mergeCell ref="B3256:C3256"/>
    <mergeCell ref="B3257:C3257"/>
    <mergeCell ref="B3258:C3258"/>
    <mergeCell ref="B3259:C3259"/>
    <mergeCell ref="B3260:C3260"/>
    <mergeCell ref="B3261:C3261"/>
    <mergeCell ref="B3242:C3242"/>
    <mergeCell ref="B3243:C3243"/>
    <mergeCell ref="B3244:C3244"/>
    <mergeCell ref="B3245:C3245"/>
    <mergeCell ref="B3246:C3246"/>
    <mergeCell ref="B3247:C3247"/>
    <mergeCell ref="B3248:C3248"/>
    <mergeCell ref="B3250:C3250"/>
    <mergeCell ref="B3251:C3251"/>
    <mergeCell ref="B3271:C3271"/>
    <mergeCell ref="B3272:C3272"/>
    <mergeCell ref="B3273:C3273"/>
    <mergeCell ref="B3274:C3274"/>
    <mergeCell ref="B3275:C3275"/>
    <mergeCell ref="B3276:C3276"/>
    <mergeCell ref="B3277:C3277"/>
    <mergeCell ref="B3278:C3278"/>
    <mergeCell ref="B3279:C3279"/>
    <mergeCell ref="B3262:C3262"/>
    <mergeCell ref="B3263:C3263"/>
    <mergeCell ref="B3264:C3264"/>
    <mergeCell ref="B3265:C3265"/>
    <mergeCell ref="B3266:C3266"/>
    <mergeCell ref="B3267:C3267"/>
    <mergeCell ref="B3268:C3268"/>
    <mergeCell ref="B3269:C3269"/>
    <mergeCell ref="B3270:C3270"/>
    <mergeCell ref="B3289:C3289"/>
    <mergeCell ref="B3290:C3290"/>
    <mergeCell ref="B3291:C3291"/>
    <mergeCell ref="B3292:C3292"/>
    <mergeCell ref="B3293:C3293"/>
    <mergeCell ref="B3294:C3294"/>
    <mergeCell ref="B3295:C3295"/>
    <mergeCell ref="B3296:C3296"/>
    <mergeCell ref="B3297:C3297"/>
    <mergeCell ref="B3280:C3280"/>
    <mergeCell ref="B3281:C3281"/>
    <mergeCell ref="B3282:C3282"/>
    <mergeCell ref="B3283:C3283"/>
    <mergeCell ref="B3284:C3284"/>
    <mergeCell ref="B3285:C3285"/>
    <mergeCell ref="B3286:C3286"/>
    <mergeCell ref="B3287:C3287"/>
    <mergeCell ref="B3288:C3288"/>
    <mergeCell ref="B3308:C3308"/>
    <mergeCell ref="B3309:C3309"/>
    <mergeCell ref="B3310:C3310"/>
    <mergeCell ref="B3311:C3311"/>
    <mergeCell ref="B3312:C3312"/>
    <mergeCell ref="B3313:C3313"/>
    <mergeCell ref="B3314:C3314"/>
    <mergeCell ref="B3315:C3315"/>
    <mergeCell ref="B3316:C3316"/>
    <mergeCell ref="B3298:C3298"/>
    <mergeCell ref="B3299:C3299"/>
    <mergeCell ref="B3300:C3300"/>
    <mergeCell ref="B3301:C3301"/>
    <mergeCell ref="B3303:C3303"/>
    <mergeCell ref="B3304:C3304"/>
    <mergeCell ref="B3305:C3305"/>
    <mergeCell ref="B3306:C3306"/>
    <mergeCell ref="B3307:C3307"/>
    <mergeCell ref="B3326:C3326"/>
    <mergeCell ref="B3327:C3327"/>
    <mergeCell ref="B3328:C3328"/>
    <mergeCell ref="B3330:C3330"/>
    <mergeCell ref="B3331:C3331"/>
    <mergeCell ref="B3332:C3332"/>
    <mergeCell ref="B3333:C3333"/>
    <mergeCell ref="B3334:C3334"/>
    <mergeCell ref="B3335:C3335"/>
    <mergeCell ref="B3317:C3317"/>
    <mergeCell ref="B3318:C3318"/>
    <mergeCell ref="B3319:C3319"/>
    <mergeCell ref="B3320:C3320"/>
    <mergeCell ref="B3321:C3321"/>
    <mergeCell ref="B3322:C3322"/>
    <mergeCell ref="B3323:C3323"/>
    <mergeCell ref="B3324:C3324"/>
    <mergeCell ref="B3325:C3325"/>
    <mergeCell ref="B3353:C3353"/>
    <mergeCell ref="B3354:C3354"/>
    <mergeCell ref="B3355:C3355"/>
    <mergeCell ref="B3356:C3356"/>
    <mergeCell ref="B3357:C3357"/>
    <mergeCell ref="B3358:C3358"/>
    <mergeCell ref="B3359:C3359"/>
    <mergeCell ref="B3360:C3360"/>
    <mergeCell ref="B3361:C3361"/>
    <mergeCell ref="B3346:C3346"/>
    <mergeCell ref="B3347:C3347"/>
    <mergeCell ref="B3348:C3348"/>
    <mergeCell ref="B3349:C3349"/>
    <mergeCell ref="B3350:C3350"/>
    <mergeCell ref="B3351:C3351"/>
    <mergeCell ref="B3352:C3352"/>
    <mergeCell ref="B3336:C3336"/>
    <mergeCell ref="B3337:C3337"/>
    <mergeCell ref="B3338:C3338"/>
    <mergeCell ref="B3339:C3339"/>
    <mergeCell ref="B3340:C3340"/>
    <mergeCell ref="B3342:C3342"/>
    <mergeCell ref="B3343:C3343"/>
    <mergeCell ref="B3344:C3344"/>
    <mergeCell ref="B3345:C3345"/>
    <mergeCell ref="B3341:C3341"/>
    <mergeCell ref="B3377:C3377"/>
    <mergeCell ref="B3378:C3378"/>
    <mergeCell ref="B3379:C3379"/>
    <mergeCell ref="B3450:C3450"/>
    <mergeCell ref="B3451:C3451"/>
    <mergeCell ref="B3452:C3452"/>
    <mergeCell ref="B3453:C3453"/>
    <mergeCell ref="B3454:C3454"/>
    <mergeCell ref="B3455:C3455"/>
    <mergeCell ref="B3456:C3456"/>
    <mergeCell ref="B3457:C3457"/>
    <mergeCell ref="B3458:C3458"/>
    <mergeCell ref="B3459:C3459"/>
    <mergeCell ref="B3460:C3460"/>
    <mergeCell ref="B3461:C3461"/>
    <mergeCell ref="B3362:C3362"/>
    <mergeCell ref="B3363:C3363"/>
    <mergeCell ref="B3364:C3364"/>
    <mergeCell ref="B3365:C3365"/>
    <mergeCell ref="B3366:C3366"/>
    <mergeCell ref="B3367:C3367"/>
    <mergeCell ref="B3368:C3368"/>
    <mergeCell ref="B3369:C3369"/>
    <mergeCell ref="B3370:C3370"/>
    <mergeCell ref="B3380:C3380"/>
    <mergeCell ref="B3381:C3381"/>
    <mergeCell ref="B3382:C3382"/>
    <mergeCell ref="B3383:C3383"/>
    <mergeCell ref="B3384:C3384"/>
    <mergeCell ref="B3385:C3385"/>
    <mergeCell ref="B3386:C3386"/>
    <mergeCell ref="B3387:C3387"/>
    <mergeCell ref="B3491:C3491"/>
    <mergeCell ref="B3492:C3492"/>
    <mergeCell ref="B3489:C3489"/>
    <mergeCell ref="B3477:C3477"/>
    <mergeCell ref="B3479:C3479"/>
    <mergeCell ref="B3480:C3480"/>
    <mergeCell ref="B3481:C3481"/>
    <mergeCell ref="B3482:C3482"/>
    <mergeCell ref="B3483:C3483"/>
    <mergeCell ref="B3484:C3484"/>
    <mergeCell ref="B3502:C3502"/>
    <mergeCell ref="B3503:C3503"/>
    <mergeCell ref="B3504:C3504"/>
    <mergeCell ref="B3505:C3505"/>
    <mergeCell ref="B3506:C3506"/>
    <mergeCell ref="B3508:C3508"/>
    <mergeCell ref="B3511:C3511"/>
    <mergeCell ref="B3512:C3512"/>
    <mergeCell ref="B3509:C3509"/>
    <mergeCell ref="B3507:C3507"/>
    <mergeCell ref="B3510:C3510"/>
    <mergeCell ref="B3493:C3493"/>
    <mergeCell ref="B3494:C3494"/>
    <mergeCell ref="B3495:C3495"/>
    <mergeCell ref="B3496:C3496"/>
    <mergeCell ref="B3497:C3497"/>
    <mergeCell ref="B3498:C3498"/>
    <mergeCell ref="B3499:C3499"/>
    <mergeCell ref="B3500:C3500"/>
    <mergeCell ref="B3501:C3501"/>
    <mergeCell ref="B3522:C3522"/>
    <mergeCell ref="B3523:C3523"/>
    <mergeCell ref="B3524:C3524"/>
    <mergeCell ref="B3525:C3525"/>
    <mergeCell ref="B3526:C3526"/>
    <mergeCell ref="B3527:C3527"/>
    <mergeCell ref="B3528:C3528"/>
    <mergeCell ref="B3529:C3529"/>
    <mergeCell ref="B3530:C3530"/>
    <mergeCell ref="B3536:C3536"/>
    <mergeCell ref="B3513:C3513"/>
    <mergeCell ref="B3514:C3514"/>
    <mergeCell ref="B3515:C3515"/>
    <mergeCell ref="B3516:C3516"/>
    <mergeCell ref="B3517:C3517"/>
    <mergeCell ref="B3518:C3518"/>
    <mergeCell ref="B3519:C3519"/>
    <mergeCell ref="B3520:C3520"/>
    <mergeCell ref="B3521:C3521"/>
    <mergeCell ref="B3541:C3541"/>
    <mergeCell ref="B3542:C3542"/>
    <mergeCell ref="B3543:C3543"/>
    <mergeCell ref="B3544:C3544"/>
    <mergeCell ref="B3545:C3545"/>
    <mergeCell ref="B3546:C3546"/>
    <mergeCell ref="B3547:C3547"/>
    <mergeCell ref="B3548:C3548"/>
    <mergeCell ref="B3549:C3549"/>
    <mergeCell ref="B3552:C3552"/>
    <mergeCell ref="B3559:C3559"/>
    <mergeCell ref="B3531:C3531"/>
    <mergeCell ref="B3532:C3532"/>
    <mergeCell ref="B3533:C3533"/>
    <mergeCell ref="B3534:C3534"/>
    <mergeCell ref="B3535:C3535"/>
    <mergeCell ref="B3537:C3537"/>
    <mergeCell ref="B3538:C3538"/>
    <mergeCell ref="B3539:C3539"/>
    <mergeCell ref="B3540:C3540"/>
    <mergeCell ref="B3561:C3561"/>
    <mergeCell ref="B3562:C3562"/>
    <mergeCell ref="B3563:C3563"/>
    <mergeCell ref="B3564:C3564"/>
    <mergeCell ref="B3565:C3565"/>
    <mergeCell ref="B3566:C3566"/>
    <mergeCell ref="B3567:C3567"/>
    <mergeCell ref="B3568:C3568"/>
    <mergeCell ref="B3569:C3569"/>
    <mergeCell ref="B3570:C3570"/>
    <mergeCell ref="B3571:C3571"/>
    <mergeCell ref="B3550:C3550"/>
    <mergeCell ref="B3551:C3551"/>
    <mergeCell ref="B3553:C3553"/>
    <mergeCell ref="B3554:C3554"/>
    <mergeCell ref="B3555:C3555"/>
    <mergeCell ref="B3556:C3556"/>
    <mergeCell ref="B3557:C3557"/>
    <mergeCell ref="B3558:C3558"/>
    <mergeCell ref="B3560:C3560"/>
    <mergeCell ref="B3581:C3581"/>
    <mergeCell ref="B3582:C3582"/>
    <mergeCell ref="B3583:C3583"/>
    <mergeCell ref="B3584:C3584"/>
    <mergeCell ref="B3585:C3585"/>
    <mergeCell ref="B3586:C3586"/>
    <mergeCell ref="B3587:C3587"/>
    <mergeCell ref="B3588:C3588"/>
    <mergeCell ref="B3589:C3589"/>
    <mergeCell ref="B3596:C3596"/>
    <mergeCell ref="B3572:C3572"/>
    <mergeCell ref="B3573:C3573"/>
    <mergeCell ref="B3574:C3574"/>
    <mergeCell ref="B3575:C3575"/>
    <mergeCell ref="B3576:C3576"/>
    <mergeCell ref="B3577:C3577"/>
    <mergeCell ref="B3578:C3578"/>
    <mergeCell ref="B3579:C3579"/>
    <mergeCell ref="B3580:C3580"/>
    <mergeCell ref="B3600:C3600"/>
    <mergeCell ref="B3601:C3601"/>
    <mergeCell ref="B3602:C3602"/>
    <mergeCell ref="B3603:C3603"/>
    <mergeCell ref="B3604:C3604"/>
    <mergeCell ref="B3605:C3605"/>
    <mergeCell ref="B3606:C3606"/>
    <mergeCell ref="B3607:C3607"/>
    <mergeCell ref="B3608:C3608"/>
    <mergeCell ref="B3590:C3590"/>
    <mergeCell ref="B3591:C3591"/>
    <mergeCell ref="B3592:C3592"/>
    <mergeCell ref="B3593:C3593"/>
    <mergeCell ref="B3594:C3594"/>
    <mergeCell ref="B3595:C3595"/>
    <mergeCell ref="B3597:C3597"/>
    <mergeCell ref="B3598:C3598"/>
    <mergeCell ref="B3599:C3599"/>
    <mergeCell ref="B3618:C3618"/>
    <mergeCell ref="B3619:C3619"/>
    <mergeCell ref="B3620:C3620"/>
    <mergeCell ref="B3621:C3621"/>
    <mergeCell ref="B3622:C3622"/>
    <mergeCell ref="B3623:C3623"/>
    <mergeCell ref="B3624:C3624"/>
    <mergeCell ref="B3625:C3625"/>
    <mergeCell ref="B3626:C3626"/>
    <mergeCell ref="B3609:C3609"/>
    <mergeCell ref="B3610:C3610"/>
    <mergeCell ref="B3611:C3611"/>
    <mergeCell ref="B3612:C3612"/>
    <mergeCell ref="B3613:C3613"/>
    <mergeCell ref="B3614:C3614"/>
    <mergeCell ref="B3615:C3615"/>
    <mergeCell ref="B3616:C3616"/>
    <mergeCell ref="B3617:C3617"/>
    <mergeCell ref="B3636:C3636"/>
    <mergeCell ref="B3637:C3637"/>
    <mergeCell ref="B3638:C3638"/>
    <mergeCell ref="B3639:C3639"/>
    <mergeCell ref="B3641:C3641"/>
    <mergeCell ref="B3642:C3642"/>
    <mergeCell ref="B3643:C3643"/>
    <mergeCell ref="B3644:C3644"/>
    <mergeCell ref="B3646:C3646"/>
    <mergeCell ref="B3640:C3640"/>
    <mergeCell ref="B3645:C3645"/>
    <mergeCell ref="B3648:C3648"/>
    <mergeCell ref="B3653:C3653"/>
    <mergeCell ref="B3627:C3627"/>
    <mergeCell ref="B3628:C3628"/>
    <mergeCell ref="B3629:C3629"/>
    <mergeCell ref="B3630:C3630"/>
    <mergeCell ref="B3631:C3631"/>
    <mergeCell ref="B3632:C3632"/>
    <mergeCell ref="B3633:C3633"/>
    <mergeCell ref="B3634:C3634"/>
    <mergeCell ref="B3635:C3635"/>
    <mergeCell ref="B3658:C3658"/>
    <mergeCell ref="B3659:C3659"/>
    <mergeCell ref="B3660:C3660"/>
    <mergeCell ref="B3661:C3661"/>
    <mergeCell ref="B3662:C3662"/>
    <mergeCell ref="B3663:C3663"/>
    <mergeCell ref="B3664:C3664"/>
    <mergeCell ref="B3665:C3665"/>
    <mergeCell ref="B3666:C3666"/>
    <mergeCell ref="B3647:C3647"/>
    <mergeCell ref="B3649:C3649"/>
    <mergeCell ref="B3650:C3650"/>
    <mergeCell ref="B3651:C3651"/>
    <mergeCell ref="B3652:C3652"/>
    <mergeCell ref="B3654:C3654"/>
    <mergeCell ref="B3655:C3655"/>
    <mergeCell ref="B3656:C3656"/>
    <mergeCell ref="B3657:C3657"/>
    <mergeCell ref="B3675:C3675"/>
    <mergeCell ref="B3676:C3676"/>
    <mergeCell ref="B3677:C3677"/>
    <mergeCell ref="B3679:C3679"/>
    <mergeCell ref="B3680:C3680"/>
    <mergeCell ref="B3681:C3681"/>
    <mergeCell ref="B3682:C3682"/>
    <mergeCell ref="B3684:C3684"/>
    <mergeCell ref="B3685:C3685"/>
    <mergeCell ref="B3678:C3678"/>
    <mergeCell ref="B3683:C3683"/>
    <mergeCell ref="B3667:C3667"/>
    <mergeCell ref="B3668:C3668"/>
    <mergeCell ref="B3669:C3669"/>
    <mergeCell ref="B3670:C3670"/>
    <mergeCell ref="B3671:C3671"/>
    <mergeCell ref="B3672:C3672"/>
    <mergeCell ref="B3673:C3673"/>
    <mergeCell ref="B3674:C3674"/>
    <mergeCell ref="B3695:C3695"/>
    <mergeCell ref="B3696:C3696"/>
    <mergeCell ref="B3697:C3697"/>
    <mergeCell ref="B3698:C3698"/>
    <mergeCell ref="B3699:C3699"/>
    <mergeCell ref="B3701:C3701"/>
    <mergeCell ref="B3702:C3702"/>
    <mergeCell ref="B3703:C3703"/>
    <mergeCell ref="B3704:C3704"/>
    <mergeCell ref="B3700:C3700"/>
    <mergeCell ref="B3708:C3708"/>
    <mergeCell ref="B3712:C3712"/>
    <mergeCell ref="B3686:C3686"/>
    <mergeCell ref="B3687:C3687"/>
    <mergeCell ref="B3688:C3688"/>
    <mergeCell ref="B3689:C3689"/>
    <mergeCell ref="B3690:C3690"/>
    <mergeCell ref="B3691:C3691"/>
    <mergeCell ref="B3692:C3692"/>
    <mergeCell ref="B3693:C3693"/>
    <mergeCell ref="B3694:C3694"/>
    <mergeCell ref="B3716:C3716"/>
    <mergeCell ref="B3718:C3718"/>
    <mergeCell ref="B3719:C3719"/>
    <mergeCell ref="B3720:C3720"/>
    <mergeCell ref="B3723:C3723"/>
    <mergeCell ref="B3724:C3724"/>
    <mergeCell ref="B3725:C3725"/>
    <mergeCell ref="B3726:C3726"/>
    <mergeCell ref="B3727:C3727"/>
    <mergeCell ref="B3717:C3717"/>
    <mergeCell ref="B3705:C3705"/>
    <mergeCell ref="B3706:C3706"/>
    <mergeCell ref="B3707:C3707"/>
    <mergeCell ref="B3709:C3709"/>
    <mergeCell ref="B3710:C3710"/>
    <mergeCell ref="B3711:C3711"/>
    <mergeCell ref="B3713:C3713"/>
    <mergeCell ref="B3714:C3714"/>
    <mergeCell ref="B3715:C3715"/>
    <mergeCell ref="B3738:C3738"/>
    <mergeCell ref="B3739:C3739"/>
    <mergeCell ref="B3740:C3740"/>
    <mergeCell ref="B3741:C3741"/>
    <mergeCell ref="B3742:C3742"/>
    <mergeCell ref="B3743:C3743"/>
    <mergeCell ref="B3745:C3745"/>
    <mergeCell ref="B3746:C3746"/>
    <mergeCell ref="B3747:C3747"/>
    <mergeCell ref="B3728:C3728"/>
    <mergeCell ref="B3729:C3729"/>
    <mergeCell ref="B3730:C3730"/>
    <mergeCell ref="B3731:C3731"/>
    <mergeCell ref="B3732:C3732"/>
    <mergeCell ref="B3733:C3733"/>
    <mergeCell ref="B3734:C3734"/>
    <mergeCell ref="B3736:C3736"/>
    <mergeCell ref="B3737:C3737"/>
    <mergeCell ref="B3758:C3758"/>
    <mergeCell ref="B3759:C3759"/>
    <mergeCell ref="B3760:C3760"/>
    <mergeCell ref="B3761:C3761"/>
    <mergeCell ref="B3762:C3762"/>
    <mergeCell ref="B3763:C3763"/>
    <mergeCell ref="B3764:C3764"/>
    <mergeCell ref="B3765:C3765"/>
    <mergeCell ref="B3766:C3766"/>
    <mergeCell ref="B3748:C3748"/>
    <mergeCell ref="B3749:C3749"/>
    <mergeCell ref="B3751:C3751"/>
    <mergeCell ref="B3752:C3752"/>
    <mergeCell ref="B3753:C3753"/>
    <mergeCell ref="B3754:C3754"/>
    <mergeCell ref="B3755:C3755"/>
    <mergeCell ref="B3756:C3756"/>
    <mergeCell ref="B3757:C3757"/>
    <mergeCell ref="B3776:C3776"/>
    <mergeCell ref="B3777:C3777"/>
    <mergeCell ref="B3778:C3778"/>
    <mergeCell ref="B3779:C3779"/>
    <mergeCell ref="B3780:C3780"/>
    <mergeCell ref="B3781:C3781"/>
    <mergeCell ref="B3782:C3782"/>
    <mergeCell ref="B3783:C3783"/>
    <mergeCell ref="B3784:C3784"/>
    <mergeCell ref="B3767:C3767"/>
    <mergeCell ref="B3768:C3768"/>
    <mergeCell ref="B3769:C3769"/>
    <mergeCell ref="B3770:C3770"/>
    <mergeCell ref="B3771:C3771"/>
    <mergeCell ref="B3772:C3772"/>
    <mergeCell ref="B3773:C3773"/>
    <mergeCell ref="B3774:C3774"/>
    <mergeCell ref="B3775:C3775"/>
    <mergeCell ref="B3794:C3794"/>
    <mergeCell ref="B3795:C3795"/>
    <mergeCell ref="B3796:C3796"/>
    <mergeCell ref="B3798:C3798"/>
    <mergeCell ref="B3799:C3799"/>
    <mergeCell ref="B3800:C3800"/>
    <mergeCell ref="B3801:C3801"/>
    <mergeCell ref="B3802:C3802"/>
    <mergeCell ref="B3803:C3803"/>
    <mergeCell ref="B3785:C3785"/>
    <mergeCell ref="B3786:C3786"/>
    <mergeCell ref="B3787:C3787"/>
    <mergeCell ref="B3788:C3788"/>
    <mergeCell ref="B3789:C3789"/>
    <mergeCell ref="B3790:C3790"/>
    <mergeCell ref="B3791:C3791"/>
    <mergeCell ref="B3792:C3792"/>
    <mergeCell ref="B3793:C3793"/>
    <mergeCell ref="B3813:C3813"/>
    <mergeCell ref="B3814:C3814"/>
    <mergeCell ref="B3815:C3815"/>
    <mergeCell ref="B3816:C3816"/>
    <mergeCell ref="B3817:C3817"/>
    <mergeCell ref="B3818:C3818"/>
    <mergeCell ref="B3819:C3819"/>
    <mergeCell ref="B3820:C3820"/>
    <mergeCell ref="B3821:C3821"/>
    <mergeCell ref="B3804:C3804"/>
    <mergeCell ref="B3805:C3805"/>
    <mergeCell ref="B3806:C3806"/>
    <mergeCell ref="B3807:C3807"/>
    <mergeCell ref="B3808:C3808"/>
    <mergeCell ref="B3809:C3809"/>
    <mergeCell ref="B3810:C3810"/>
    <mergeCell ref="B3811:C3811"/>
    <mergeCell ref="B3812:C3812"/>
    <mergeCell ref="B3844:C3844"/>
    <mergeCell ref="B3845:C3845"/>
    <mergeCell ref="B3846:C3846"/>
    <mergeCell ref="B3847:C3847"/>
    <mergeCell ref="B3848:C3848"/>
    <mergeCell ref="B3832:C3832"/>
    <mergeCell ref="B3833:C3833"/>
    <mergeCell ref="B3834:C3834"/>
    <mergeCell ref="B3835:C3835"/>
    <mergeCell ref="B3837:C3837"/>
    <mergeCell ref="B3838:C3838"/>
    <mergeCell ref="B3839:C3839"/>
    <mergeCell ref="B3840:C3840"/>
    <mergeCell ref="B3841:C3841"/>
    <mergeCell ref="B3822:C3822"/>
    <mergeCell ref="B3823:C3823"/>
    <mergeCell ref="B3825:C3825"/>
    <mergeCell ref="B3826:C3826"/>
    <mergeCell ref="B3827:C3827"/>
    <mergeCell ref="B3828:C3828"/>
    <mergeCell ref="B3829:C3829"/>
    <mergeCell ref="B3830:C3830"/>
    <mergeCell ref="B3831:C3831"/>
    <mergeCell ref="B3836:C3836"/>
    <mergeCell ref="B3867:C3867"/>
    <mergeCell ref="B3868:C3868"/>
    <mergeCell ref="B3869:C3869"/>
    <mergeCell ref="B3870:C3870"/>
    <mergeCell ref="B3871:C3871"/>
    <mergeCell ref="B3872:C3872"/>
    <mergeCell ref="B3873:C3873"/>
    <mergeCell ref="B3874:C3874"/>
    <mergeCell ref="B3858:C3858"/>
    <mergeCell ref="B3859:C3859"/>
    <mergeCell ref="B3860:C3860"/>
    <mergeCell ref="B3861:C3861"/>
    <mergeCell ref="B3862:C3862"/>
    <mergeCell ref="B3863:C3863"/>
    <mergeCell ref="B3864:C3864"/>
    <mergeCell ref="B3865:C3865"/>
    <mergeCell ref="B3866:C3866"/>
    <mergeCell ref="B3883:C3883"/>
    <mergeCell ref="B3884:C3884"/>
    <mergeCell ref="B3885:C3885"/>
    <mergeCell ref="B3886:C3886"/>
    <mergeCell ref="B3887:C3887"/>
    <mergeCell ref="B3888:C3888"/>
    <mergeCell ref="B3889:C3889"/>
    <mergeCell ref="B3890:C3890"/>
    <mergeCell ref="B3891:C3891"/>
    <mergeCell ref="B3989:C3989"/>
    <mergeCell ref="B3990:C3990"/>
    <mergeCell ref="B3991:C3991"/>
    <mergeCell ref="B3992:C3992"/>
    <mergeCell ref="B3993:C3993"/>
    <mergeCell ref="B3994:C3994"/>
    <mergeCell ref="B3995:C3995"/>
    <mergeCell ref="B3996:C3996"/>
    <mergeCell ref="B3937:C3937"/>
    <mergeCell ref="B3938:C3938"/>
    <mergeCell ref="B3939:C3939"/>
    <mergeCell ref="B3940:C3940"/>
    <mergeCell ref="B3941:C3941"/>
    <mergeCell ref="B3942:C3942"/>
    <mergeCell ref="B3943:C3943"/>
    <mergeCell ref="B3944:C3944"/>
    <mergeCell ref="B3945:C3945"/>
    <mergeCell ref="B3946:C3946"/>
    <mergeCell ref="B3947:C3947"/>
    <mergeCell ref="B3948:C3948"/>
    <mergeCell ref="B3949:C3949"/>
    <mergeCell ref="B3950:C3950"/>
    <mergeCell ref="B3973:C3973"/>
    <mergeCell ref="B4009:C4009"/>
    <mergeCell ref="B4010:C4010"/>
    <mergeCell ref="B4011:C4011"/>
    <mergeCell ref="B4012:C4012"/>
    <mergeCell ref="B4013:C4013"/>
    <mergeCell ref="B4014:C4014"/>
    <mergeCell ref="B4015:C4015"/>
    <mergeCell ref="B4016:C4016"/>
    <mergeCell ref="B4017:C4017"/>
    <mergeCell ref="B3999:C3999"/>
    <mergeCell ref="B4000:C4000"/>
    <mergeCell ref="B4001:C4001"/>
    <mergeCell ref="B4003:C4003"/>
    <mergeCell ref="B4006:C4006"/>
    <mergeCell ref="B4007:C4007"/>
    <mergeCell ref="B4008:C4008"/>
    <mergeCell ref="B3984:C3984"/>
    <mergeCell ref="B4002:C4002"/>
    <mergeCell ref="B4005:C4005"/>
    <mergeCell ref="B3997:C3997"/>
    <mergeCell ref="B4004:C4004"/>
    <mergeCell ref="B4027:C4027"/>
    <mergeCell ref="B4028:C4028"/>
    <mergeCell ref="B4029:C4029"/>
    <mergeCell ref="B4030:C4030"/>
    <mergeCell ref="B4032:C4032"/>
    <mergeCell ref="B4033:C4033"/>
    <mergeCell ref="B4034:C4034"/>
    <mergeCell ref="B4035:C4035"/>
    <mergeCell ref="B4036:C4036"/>
    <mergeCell ref="B4018:C4018"/>
    <mergeCell ref="B4019:C4019"/>
    <mergeCell ref="B4020:C4020"/>
    <mergeCell ref="B4021:C4021"/>
    <mergeCell ref="B4022:C4022"/>
    <mergeCell ref="B4023:C4023"/>
    <mergeCell ref="B4024:C4024"/>
    <mergeCell ref="B4025:C4025"/>
    <mergeCell ref="B4026:C4026"/>
    <mergeCell ref="B4031:C4031"/>
    <mergeCell ref="B4037:C4037"/>
    <mergeCell ref="B4038:C4038"/>
    <mergeCell ref="B4039:C4039"/>
    <mergeCell ref="B4040:C4040"/>
    <mergeCell ref="B4041:C4041"/>
    <mergeCell ref="B4042:C4042"/>
    <mergeCell ref="B4043:C4043"/>
    <mergeCell ref="B4044:C4044"/>
    <mergeCell ref="B4045:C4045"/>
    <mergeCell ref="B4047:C4047"/>
    <mergeCell ref="B4054:C4054"/>
    <mergeCell ref="B4065:C4065"/>
    <mergeCell ref="B4066:C4066"/>
    <mergeCell ref="B4057:C4057"/>
    <mergeCell ref="B4058:C4058"/>
    <mergeCell ref="B4059:C4059"/>
    <mergeCell ref="B4060:C4060"/>
    <mergeCell ref="B4061:C4061"/>
    <mergeCell ref="B4086:C4086"/>
    <mergeCell ref="B4087:C4087"/>
    <mergeCell ref="B4088:C4088"/>
    <mergeCell ref="B4089:C4089"/>
    <mergeCell ref="B4090:C4090"/>
    <mergeCell ref="B4092:C4092"/>
    <mergeCell ref="B4093:C4093"/>
    <mergeCell ref="B4094:C4094"/>
    <mergeCell ref="B4095:C4095"/>
    <mergeCell ref="B4091:C4091"/>
    <mergeCell ref="B4062:C4062"/>
    <mergeCell ref="B4063:C4063"/>
    <mergeCell ref="B4064:C4064"/>
    <mergeCell ref="B4067:C4067"/>
    <mergeCell ref="B4046:C4046"/>
    <mergeCell ref="B4048:C4048"/>
    <mergeCell ref="B4049:C4049"/>
    <mergeCell ref="B4050:C4050"/>
    <mergeCell ref="B4051:C4051"/>
    <mergeCell ref="B4052:C4052"/>
    <mergeCell ref="B4053:C4053"/>
    <mergeCell ref="B4055:C4055"/>
    <mergeCell ref="B4056:C4056"/>
    <mergeCell ref="B4077:C4077"/>
    <mergeCell ref="B4078:C4078"/>
    <mergeCell ref="B4079:C4079"/>
    <mergeCell ref="B4080:C4080"/>
    <mergeCell ref="B4081:C4081"/>
    <mergeCell ref="B4082:C4082"/>
    <mergeCell ref="B4083:C4083"/>
    <mergeCell ref="B4084:C4084"/>
    <mergeCell ref="B4085:C4085"/>
    <mergeCell ref="B4105:C4105"/>
    <mergeCell ref="B4106:C4106"/>
    <mergeCell ref="B4107:C4107"/>
    <mergeCell ref="B4108:C4108"/>
    <mergeCell ref="B4109:C4109"/>
    <mergeCell ref="B4110:C4110"/>
    <mergeCell ref="B4111:C4111"/>
    <mergeCell ref="B4112:C4112"/>
    <mergeCell ref="B4113:C4113"/>
    <mergeCell ref="B4096:C4096"/>
    <mergeCell ref="B4097:C4097"/>
    <mergeCell ref="B4098:C4098"/>
    <mergeCell ref="B4099:C4099"/>
    <mergeCell ref="B4100:C4100"/>
    <mergeCell ref="B4101:C4101"/>
    <mergeCell ref="B4102:C4102"/>
    <mergeCell ref="B4103:C4103"/>
    <mergeCell ref="B4104:C4104"/>
    <mergeCell ref="B4123:C4123"/>
    <mergeCell ref="B4124:C4124"/>
    <mergeCell ref="B4125:C4125"/>
    <mergeCell ref="B4126:C4126"/>
    <mergeCell ref="B4127:C4127"/>
    <mergeCell ref="B4128:C4128"/>
    <mergeCell ref="B4129:C4129"/>
    <mergeCell ref="B4130:C4130"/>
    <mergeCell ref="B4131:C4131"/>
    <mergeCell ref="B4135:C4135"/>
    <mergeCell ref="B4140:C4140"/>
    <mergeCell ref="B4114:C4114"/>
    <mergeCell ref="B4115:C4115"/>
    <mergeCell ref="B4116:C4116"/>
    <mergeCell ref="B4117:C4117"/>
    <mergeCell ref="B4118:C4118"/>
    <mergeCell ref="B4119:C4119"/>
    <mergeCell ref="B4120:C4120"/>
    <mergeCell ref="B4121:C4121"/>
    <mergeCell ref="B4122:C4122"/>
    <mergeCell ref="B4144:C4144"/>
    <mergeCell ref="B4145:C4145"/>
    <mergeCell ref="B4146:C4146"/>
    <mergeCell ref="B4147:C4147"/>
    <mergeCell ref="B4149:C4149"/>
    <mergeCell ref="B4150:C4150"/>
    <mergeCell ref="B4151:C4151"/>
    <mergeCell ref="B4152:C4152"/>
    <mergeCell ref="B4153:C4153"/>
    <mergeCell ref="B4132:C4132"/>
    <mergeCell ref="B4133:C4133"/>
    <mergeCell ref="B4134:C4134"/>
    <mergeCell ref="B4136:C4136"/>
    <mergeCell ref="B4137:C4137"/>
    <mergeCell ref="B4138:C4138"/>
    <mergeCell ref="B4139:C4139"/>
    <mergeCell ref="B4141:C4141"/>
    <mergeCell ref="B4142:C4142"/>
    <mergeCell ref="B4163:C4163"/>
    <mergeCell ref="B4164:C4164"/>
    <mergeCell ref="B4165:C4165"/>
    <mergeCell ref="B4166:C4166"/>
    <mergeCell ref="B4167:C4167"/>
    <mergeCell ref="B4168:C4168"/>
    <mergeCell ref="B4169:C4169"/>
    <mergeCell ref="B4170:C4170"/>
    <mergeCell ref="B4154:C4154"/>
    <mergeCell ref="B4155:C4155"/>
    <mergeCell ref="B4156:C4156"/>
    <mergeCell ref="B4157:C4157"/>
    <mergeCell ref="B4158:C4158"/>
    <mergeCell ref="B4159:C4159"/>
    <mergeCell ref="B4160:C4160"/>
    <mergeCell ref="B4161:C4161"/>
    <mergeCell ref="B4162:C4162"/>
    <mergeCell ref="B4182:C4182"/>
    <mergeCell ref="B4183:C4183"/>
    <mergeCell ref="B4184:C4184"/>
    <mergeCell ref="B4185:C4185"/>
    <mergeCell ref="B4186:C4186"/>
    <mergeCell ref="B4187:C4187"/>
    <mergeCell ref="B4188:C4188"/>
    <mergeCell ref="B4189:C4189"/>
    <mergeCell ref="B4190:C4190"/>
    <mergeCell ref="B4171:C4171"/>
    <mergeCell ref="B4172:C4172"/>
    <mergeCell ref="B4174:C4174"/>
    <mergeCell ref="B4175:C4175"/>
    <mergeCell ref="B4176:C4176"/>
    <mergeCell ref="B4177:C4177"/>
    <mergeCell ref="B4179:C4179"/>
    <mergeCell ref="B4180:C4180"/>
    <mergeCell ref="B4181:C4181"/>
    <mergeCell ref="B4201:C4201"/>
    <mergeCell ref="B4202:C4202"/>
    <mergeCell ref="B4204:C4204"/>
    <mergeCell ref="B4205:C4205"/>
    <mergeCell ref="B4206:C4206"/>
    <mergeCell ref="B4208:C4208"/>
    <mergeCell ref="B4209:C4209"/>
    <mergeCell ref="B4210:C4210"/>
    <mergeCell ref="B4211:C4211"/>
    <mergeCell ref="B4191:C4191"/>
    <mergeCell ref="B4192:C4192"/>
    <mergeCell ref="B4193:C4193"/>
    <mergeCell ref="B4194:C4194"/>
    <mergeCell ref="B4196:C4196"/>
    <mergeCell ref="B4197:C4197"/>
    <mergeCell ref="B4198:C4198"/>
    <mergeCell ref="B4199:C4199"/>
    <mergeCell ref="B4200:C4200"/>
    <mergeCell ref="B4224:C4224"/>
    <mergeCell ref="B4225:C4225"/>
    <mergeCell ref="B4226:C4226"/>
    <mergeCell ref="B4227:C4227"/>
    <mergeCell ref="B4228:C4228"/>
    <mergeCell ref="B4229:C4229"/>
    <mergeCell ref="B4231:C4231"/>
    <mergeCell ref="B4232:C4232"/>
    <mergeCell ref="B4233:C4233"/>
    <mergeCell ref="B4213:C4213"/>
    <mergeCell ref="B4214:C4214"/>
    <mergeCell ref="B4215:C4215"/>
    <mergeCell ref="B4218:C4218"/>
    <mergeCell ref="B4219:C4219"/>
    <mergeCell ref="B4220:C4220"/>
    <mergeCell ref="B4221:C4221"/>
    <mergeCell ref="B4222:C4222"/>
    <mergeCell ref="B4223:C4223"/>
    <mergeCell ref="B4244:C4244"/>
    <mergeCell ref="B4246:C4246"/>
    <mergeCell ref="B4247:C4247"/>
    <mergeCell ref="B4248:C4248"/>
    <mergeCell ref="B4249:C4249"/>
    <mergeCell ref="B4250:C4250"/>
    <mergeCell ref="B4251:C4251"/>
    <mergeCell ref="B4252:C4252"/>
    <mergeCell ref="B4253:C4253"/>
    <mergeCell ref="B4234:C4234"/>
    <mergeCell ref="B4235:C4235"/>
    <mergeCell ref="B4236:C4236"/>
    <mergeCell ref="B4237:C4237"/>
    <mergeCell ref="B4238:C4238"/>
    <mergeCell ref="B4240:C4240"/>
    <mergeCell ref="B4241:C4241"/>
    <mergeCell ref="B4242:C4242"/>
    <mergeCell ref="B4243:C4243"/>
    <mergeCell ref="B4263:C4263"/>
    <mergeCell ref="B4264:C4264"/>
    <mergeCell ref="B4265:C4265"/>
    <mergeCell ref="B4266:C4266"/>
    <mergeCell ref="B4267:C4267"/>
    <mergeCell ref="B4268:C4268"/>
    <mergeCell ref="B4269:C4269"/>
    <mergeCell ref="B4270:C4270"/>
    <mergeCell ref="B4271:C4271"/>
    <mergeCell ref="B4254:C4254"/>
    <mergeCell ref="B4255:C4255"/>
    <mergeCell ref="B4256:C4256"/>
    <mergeCell ref="B4257:C4257"/>
    <mergeCell ref="B4258:C4258"/>
    <mergeCell ref="B4259:C4259"/>
    <mergeCell ref="B4260:C4260"/>
    <mergeCell ref="B4261:C4261"/>
    <mergeCell ref="B4262:C4262"/>
    <mergeCell ref="B4281:C4281"/>
    <mergeCell ref="B4282:C4282"/>
    <mergeCell ref="B4283:C4283"/>
    <mergeCell ref="B4284:C4284"/>
    <mergeCell ref="B4285:C4285"/>
    <mergeCell ref="B4286:C4286"/>
    <mergeCell ref="B4287:C4287"/>
    <mergeCell ref="B4288:C4288"/>
    <mergeCell ref="B4289:C4289"/>
    <mergeCell ref="B4272:C4272"/>
    <mergeCell ref="B4273:C4273"/>
    <mergeCell ref="B4274:C4274"/>
    <mergeCell ref="B4275:C4275"/>
    <mergeCell ref="B4276:C4276"/>
    <mergeCell ref="B4277:C4277"/>
    <mergeCell ref="B4278:C4278"/>
    <mergeCell ref="B4279:C4279"/>
    <mergeCell ref="B4280:C4280"/>
    <mergeCell ref="B4300:C4300"/>
    <mergeCell ref="B4301:C4301"/>
    <mergeCell ref="B4302:C4302"/>
    <mergeCell ref="B4303:C4303"/>
    <mergeCell ref="B4304:C4304"/>
    <mergeCell ref="B4305:C4305"/>
    <mergeCell ref="B4306:C4306"/>
    <mergeCell ref="B4307:C4307"/>
    <mergeCell ref="B4308:C4308"/>
    <mergeCell ref="B4290:C4290"/>
    <mergeCell ref="B4291:C4291"/>
    <mergeCell ref="B4293:C4293"/>
    <mergeCell ref="B4294:C4294"/>
    <mergeCell ref="B4295:C4295"/>
    <mergeCell ref="B4296:C4296"/>
    <mergeCell ref="B4297:C4297"/>
    <mergeCell ref="B4298:C4298"/>
    <mergeCell ref="B4299:C4299"/>
    <mergeCell ref="B4318:C4318"/>
    <mergeCell ref="B4320:C4320"/>
    <mergeCell ref="B4321:C4321"/>
    <mergeCell ref="B4322:C4322"/>
    <mergeCell ref="B4323:C4323"/>
    <mergeCell ref="B4324:C4324"/>
    <mergeCell ref="B4325:C4325"/>
    <mergeCell ref="B4326:C4326"/>
    <mergeCell ref="B4327:C4327"/>
    <mergeCell ref="B4331:C4331"/>
    <mergeCell ref="B4319:C4319"/>
    <mergeCell ref="B4309:C4309"/>
    <mergeCell ref="B4310:C4310"/>
    <mergeCell ref="B4311:C4311"/>
    <mergeCell ref="B4312:C4312"/>
    <mergeCell ref="B4313:C4313"/>
    <mergeCell ref="B4314:C4314"/>
    <mergeCell ref="B4315:C4315"/>
    <mergeCell ref="B4316:C4316"/>
    <mergeCell ref="B4317:C4317"/>
    <mergeCell ref="B4411:C4411"/>
    <mergeCell ref="B4412:C4412"/>
    <mergeCell ref="B4413:C4413"/>
    <mergeCell ref="B4414:C4414"/>
    <mergeCell ref="B4415:C4415"/>
    <mergeCell ref="B4416:C4416"/>
    <mergeCell ref="B4417:C4417"/>
    <mergeCell ref="B4337:C4337"/>
    <mergeCell ref="B4338:C4338"/>
    <mergeCell ref="B4339:C4339"/>
    <mergeCell ref="B4340:C4340"/>
    <mergeCell ref="B4341:C4341"/>
    <mergeCell ref="B4342:C4342"/>
    <mergeCell ref="B4343:C4343"/>
    <mergeCell ref="B4344:C4344"/>
    <mergeCell ref="B4328:C4328"/>
    <mergeCell ref="B4329:C4329"/>
    <mergeCell ref="B4330:C4330"/>
    <mergeCell ref="B4332:C4332"/>
    <mergeCell ref="B4333:C4333"/>
    <mergeCell ref="B4334:C4334"/>
    <mergeCell ref="B4335:C4335"/>
    <mergeCell ref="B4336:C4336"/>
    <mergeCell ref="B4372:C4372"/>
    <mergeCell ref="B4373:C4373"/>
    <mergeCell ref="B4374:C4374"/>
    <mergeCell ref="B4375:C4375"/>
    <mergeCell ref="B4376:C4376"/>
    <mergeCell ref="B4377:C4377"/>
    <mergeCell ref="B4378:C4378"/>
    <mergeCell ref="B4379:C4379"/>
    <mergeCell ref="B4380:C4380"/>
    <mergeCell ref="B4431:C4431"/>
    <mergeCell ref="B4381:C4381"/>
    <mergeCell ref="B4382:C4382"/>
    <mergeCell ref="B4383:C4383"/>
    <mergeCell ref="B4384:C4384"/>
    <mergeCell ref="B4385:C4385"/>
    <mergeCell ref="B4345:C4345"/>
    <mergeCell ref="B4346:C4346"/>
    <mergeCell ref="B4347:C4347"/>
    <mergeCell ref="B4348:C4348"/>
    <mergeCell ref="B4349:C4349"/>
    <mergeCell ref="B4350:C4350"/>
    <mergeCell ref="B4351:C4351"/>
    <mergeCell ref="B4352:C4352"/>
    <mergeCell ref="B4353:C4353"/>
    <mergeCell ref="B4354:C4354"/>
    <mergeCell ref="B4355:C4355"/>
    <mergeCell ref="B4356:C4356"/>
    <mergeCell ref="B4357:C4357"/>
    <mergeCell ref="B4358:C4358"/>
    <mergeCell ref="B4359:C4359"/>
    <mergeCell ref="B4360:C4360"/>
    <mergeCell ref="B4361:C4361"/>
    <mergeCell ref="B4362:C4362"/>
    <mergeCell ref="B4363:C4363"/>
    <mergeCell ref="B4371:C4371"/>
    <mergeCell ref="B4364:C4364"/>
    <mergeCell ref="B4365:C4365"/>
    <mergeCell ref="B4366:C4366"/>
    <mergeCell ref="B4367:C4367"/>
    <mergeCell ref="B4368:C4368"/>
    <mergeCell ref="B4369:C4369"/>
    <mergeCell ref="B4399:C4399"/>
    <mergeCell ref="B4400:C4400"/>
    <mergeCell ref="B4401:C4401"/>
    <mergeCell ref="B4402:C4402"/>
    <mergeCell ref="B4403:C4403"/>
    <mergeCell ref="B4404:C4404"/>
    <mergeCell ref="B4405:C4405"/>
    <mergeCell ref="B4406:C4406"/>
    <mergeCell ref="B4407:C4407"/>
    <mergeCell ref="B4408:C4408"/>
    <mergeCell ref="B4409:C4409"/>
    <mergeCell ref="B4450:C4450"/>
    <mergeCell ref="B4443:C4443"/>
    <mergeCell ref="B4444:C4444"/>
    <mergeCell ref="B4445:C4445"/>
    <mergeCell ref="B4446:C4446"/>
    <mergeCell ref="B4447:C4447"/>
    <mergeCell ref="B4448:C4448"/>
    <mergeCell ref="B4449:C4449"/>
    <mergeCell ref="B4418:C4418"/>
    <mergeCell ref="B4419:C4419"/>
    <mergeCell ref="B4420:C4420"/>
    <mergeCell ref="B4421:C4421"/>
    <mergeCell ref="B4422:C4422"/>
    <mergeCell ref="B4423:C4423"/>
    <mergeCell ref="B4424:C4424"/>
    <mergeCell ref="B4425:C4425"/>
    <mergeCell ref="B4426:C4426"/>
    <mergeCell ref="B4427:C4427"/>
    <mergeCell ref="B4428:C4428"/>
    <mergeCell ref="B4429:C4429"/>
    <mergeCell ref="B4430:C4430"/>
    <mergeCell ref="B4539:C4539"/>
    <mergeCell ref="B4540:C4540"/>
    <mergeCell ref="B4541:C4541"/>
    <mergeCell ref="B4542:C4542"/>
    <mergeCell ref="B4549:C4549"/>
    <mergeCell ref="B4523:C4523"/>
    <mergeCell ref="B4524:C4524"/>
    <mergeCell ref="B4525:C4525"/>
    <mergeCell ref="B4527:C4527"/>
    <mergeCell ref="B4528:C4528"/>
    <mergeCell ref="B4529:C4529"/>
    <mergeCell ref="B4530:C4530"/>
    <mergeCell ref="B4531:C4531"/>
    <mergeCell ref="B4532:C4532"/>
    <mergeCell ref="B4553:C4553"/>
    <mergeCell ref="B4554:C4554"/>
    <mergeCell ref="B4555:C4555"/>
    <mergeCell ref="B4556:C4556"/>
    <mergeCell ref="B4557:C4557"/>
    <mergeCell ref="B4558:C4558"/>
    <mergeCell ref="B4559:C4559"/>
    <mergeCell ref="B4562:C4562"/>
    <mergeCell ref="B4563:C4563"/>
    <mergeCell ref="B4560:C4560"/>
    <mergeCell ref="B4561:C4561"/>
    <mergeCell ref="B4543:C4543"/>
    <mergeCell ref="B4544:C4544"/>
    <mergeCell ref="B4545:C4545"/>
    <mergeCell ref="B4546:C4546"/>
    <mergeCell ref="B4547:C4547"/>
    <mergeCell ref="B4548:C4548"/>
    <mergeCell ref="B4550:C4550"/>
    <mergeCell ref="B4551:C4551"/>
    <mergeCell ref="B4552:C4552"/>
    <mergeCell ref="B4573:C4573"/>
    <mergeCell ref="B4574:C4574"/>
    <mergeCell ref="B4575:C4575"/>
    <mergeCell ref="B4576:C4576"/>
    <mergeCell ref="B4577:C4577"/>
    <mergeCell ref="B4578:C4578"/>
    <mergeCell ref="B4579:C4579"/>
    <mergeCell ref="B4580:C4580"/>
    <mergeCell ref="B4581:C4581"/>
    <mergeCell ref="B4586:C4586"/>
    <mergeCell ref="B4564:C4564"/>
    <mergeCell ref="B4565:C4565"/>
    <mergeCell ref="B4566:C4566"/>
    <mergeCell ref="B4567:C4567"/>
    <mergeCell ref="B4568:C4568"/>
    <mergeCell ref="B4569:C4569"/>
    <mergeCell ref="B4570:C4570"/>
    <mergeCell ref="B4571:C4571"/>
    <mergeCell ref="B4572:C4572"/>
    <mergeCell ref="B4592:C4592"/>
    <mergeCell ref="B4593:C4593"/>
    <mergeCell ref="B4594:C4594"/>
    <mergeCell ref="B4595:C4595"/>
    <mergeCell ref="B4596:C4596"/>
    <mergeCell ref="B4597:C4597"/>
    <mergeCell ref="B4598:C4598"/>
    <mergeCell ref="B4599:C4599"/>
    <mergeCell ref="B4600:C4600"/>
    <mergeCell ref="B4582:C4582"/>
    <mergeCell ref="B4583:C4583"/>
    <mergeCell ref="B4584:C4584"/>
    <mergeCell ref="B4585:C4585"/>
    <mergeCell ref="B4587:C4587"/>
    <mergeCell ref="B4588:C4588"/>
    <mergeCell ref="B4589:C4589"/>
    <mergeCell ref="B4590:C4590"/>
    <mergeCell ref="B4591:C4591"/>
    <mergeCell ref="B4610:C4610"/>
    <mergeCell ref="B4611:C4611"/>
    <mergeCell ref="B4612:C4612"/>
    <mergeCell ref="B4613:C4613"/>
    <mergeCell ref="B4614:C4614"/>
    <mergeCell ref="B4615:C4615"/>
    <mergeCell ref="B4616:C4616"/>
    <mergeCell ref="B4617:C4617"/>
    <mergeCell ref="B4618:C4618"/>
    <mergeCell ref="B4601:C4601"/>
    <mergeCell ref="B4602:C4602"/>
    <mergeCell ref="B4603:C4603"/>
    <mergeCell ref="B4604:C4604"/>
    <mergeCell ref="B4605:C4605"/>
    <mergeCell ref="B4606:C4606"/>
    <mergeCell ref="B4607:C4607"/>
    <mergeCell ref="B4608:C4608"/>
    <mergeCell ref="B4609:C4609"/>
    <mergeCell ref="B4628:C4628"/>
    <mergeCell ref="B4629:C4629"/>
    <mergeCell ref="B4631:C4631"/>
    <mergeCell ref="B4632:C4632"/>
    <mergeCell ref="B4633:C4633"/>
    <mergeCell ref="B4634:C4634"/>
    <mergeCell ref="B4636:C4636"/>
    <mergeCell ref="B4637:C4637"/>
    <mergeCell ref="B4639:C4639"/>
    <mergeCell ref="B4630:C4630"/>
    <mergeCell ref="B4635:C4635"/>
    <mergeCell ref="B4638:C4638"/>
    <mergeCell ref="B4643:C4643"/>
    <mergeCell ref="B4619:C4619"/>
    <mergeCell ref="B4620:C4620"/>
    <mergeCell ref="B4621:C4621"/>
    <mergeCell ref="B4622:C4622"/>
    <mergeCell ref="B4623:C4623"/>
    <mergeCell ref="B4624:C4624"/>
    <mergeCell ref="B4625:C4625"/>
    <mergeCell ref="B4626:C4626"/>
    <mergeCell ref="B4627:C4627"/>
    <mergeCell ref="B4650:C4650"/>
    <mergeCell ref="B4651:C4651"/>
    <mergeCell ref="B4652:C4652"/>
    <mergeCell ref="B4653:C4653"/>
    <mergeCell ref="B4654:C4654"/>
    <mergeCell ref="B4655:C4655"/>
    <mergeCell ref="B4656:C4656"/>
    <mergeCell ref="B4657:C4657"/>
    <mergeCell ref="B4658:C4658"/>
    <mergeCell ref="B4640:C4640"/>
    <mergeCell ref="B4641:C4641"/>
    <mergeCell ref="B4642:C4642"/>
    <mergeCell ref="B4644:C4644"/>
    <mergeCell ref="B4645:C4645"/>
    <mergeCell ref="B4646:C4646"/>
    <mergeCell ref="B4647:C4647"/>
    <mergeCell ref="B4648:C4648"/>
    <mergeCell ref="B4649:C4649"/>
    <mergeCell ref="B4667:C4667"/>
    <mergeCell ref="B4669:C4669"/>
    <mergeCell ref="B4670:C4670"/>
    <mergeCell ref="B4671:C4671"/>
    <mergeCell ref="B4672:C4672"/>
    <mergeCell ref="B4674:C4674"/>
    <mergeCell ref="B4675:C4675"/>
    <mergeCell ref="B4676:C4676"/>
    <mergeCell ref="B4677:C4677"/>
    <mergeCell ref="B4668:C4668"/>
    <mergeCell ref="B4673:C4673"/>
    <mergeCell ref="B4659:C4659"/>
    <mergeCell ref="B4660:C4660"/>
    <mergeCell ref="B4661:C4661"/>
    <mergeCell ref="B4662:C4662"/>
    <mergeCell ref="B4663:C4663"/>
    <mergeCell ref="B4664:C4664"/>
    <mergeCell ref="B4665:C4665"/>
    <mergeCell ref="B4666:C4666"/>
    <mergeCell ref="B4687:C4687"/>
    <mergeCell ref="B4688:C4688"/>
    <mergeCell ref="B4689:C4689"/>
    <mergeCell ref="B4691:C4691"/>
    <mergeCell ref="B4692:C4692"/>
    <mergeCell ref="B4693:C4693"/>
    <mergeCell ref="B4694:C4694"/>
    <mergeCell ref="B4695:C4695"/>
    <mergeCell ref="B4696:C4696"/>
    <mergeCell ref="B4690:C4690"/>
    <mergeCell ref="B4698:C4698"/>
    <mergeCell ref="B4702:C4702"/>
    <mergeCell ref="B4707:C4707"/>
    <mergeCell ref="B4678:C4678"/>
    <mergeCell ref="B4679:C4679"/>
    <mergeCell ref="B4680:C4680"/>
    <mergeCell ref="B4681:C4681"/>
    <mergeCell ref="B4682:C4682"/>
    <mergeCell ref="B4683:C4683"/>
    <mergeCell ref="B4684:C4684"/>
    <mergeCell ref="B4685:C4685"/>
    <mergeCell ref="B4686:C4686"/>
    <mergeCell ref="B4709:C4709"/>
    <mergeCell ref="B4710:C4710"/>
    <mergeCell ref="B4713:C4713"/>
    <mergeCell ref="B4714:C4714"/>
    <mergeCell ref="B4715:C4715"/>
    <mergeCell ref="B4716:C4716"/>
    <mergeCell ref="B4717:C4717"/>
    <mergeCell ref="B4718:C4718"/>
    <mergeCell ref="B4719:C4719"/>
    <mergeCell ref="B4712:C4712"/>
    <mergeCell ref="B4725:C4725"/>
    <mergeCell ref="B4697:C4697"/>
    <mergeCell ref="B4699:C4699"/>
    <mergeCell ref="B4700:C4700"/>
    <mergeCell ref="B4701:C4701"/>
    <mergeCell ref="B4703:C4703"/>
    <mergeCell ref="B4704:C4704"/>
    <mergeCell ref="B4705:C4705"/>
    <mergeCell ref="B4706:C4706"/>
    <mergeCell ref="B4708:C4708"/>
    <mergeCell ref="B4711:C4711"/>
    <mergeCell ref="B4730:C4730"/>
    <mergeCell ref="B4731:C4731"/>
    <mergeCell ref="B4732:C4732"/>
    <mergeCell ref="B4733:C4733"/>
    <mergeCell ref="B4735:C4735"/>
    <mergeCell ref="B4736:C4736"/>
    <mergeCell ref="B4737:C4737"/>
    <mergeCell ref="B4738:C4738"/>
    <mergeCell ref="B4739:C4739"/>
    <mergeCell ref="B4734:C4734"/>
    <mergeCell ref="B4740:C4740"/>
    <mergeCell ref="B4720:C4720"/>
    <mergeCell ref="B4721:C4721"/>
    <mergeCell ref="B4722:C4722"/>
    <mergeCell ref="B4723:C4723"/>
    <mergeCell ref="B4724:C4724"/>
    <mergeCell ref="B4726:C4726"/>
    <mergeCell ref="B4727:C4727"/>
    <mergeCell ref="B4728:C4728"/>
    <mergeCell ref="B4729:C4729"/>
    <mergeCell ref="B4742:C4742"/>
    <mergeCell ref="B4743:C4743"/>
    <mergeCell ref="B4744:C4744"/>
    <mergeCell ref="B4745:C4745"/>
    <mergeCell ref="B4746:C4746"/>
    <mergeCell ref="B4747:C4747"/>
    <mergeCell ref="B4748:C4748"/>
    <mergeCell ref="B4749:C4749"/>
    <mergeCell ref="B4759:C4759"/>
    <mergeCell ref="B4760:C4760"/>
    <mergeCell ref="B4761:C4761"/>
    <mergeCell ref="B4762:C4762"/>
    <mergeCell ref="B4763:C4763"/>
    <mergeCell ref="B4764:C4764"/>
    <mergeCell ref="B4765:C4765"/>
    <mergeCell ref="B4766:C4766"/>
    <mergeCell ref="B4767:C4767"/>
    <mergeCell ref="B4750:C4750"/>
    <mergeCell ref="B4751:C4751"/>
    <mergeCell ref="B4752:C4752"/>
    <mergeCell ref="B4753:C4753"/>
    <mergeCell ref="B4754:C4754"/>
    <mergeCell ref="B4755:C4755"/>
    <mergeCell ref="B4756:C4756"/>
    <mergeCell ref="B4757:C4757"/>
    <mergeCell ref="B4758:C4758"/>
    <mergeCell ref="B4861:C4861"/>
    <mergeCell ref="B4834:C4834"/>
    <mergeCell ref="B4835:C4835"/>
    <mergeCell ref="B4836:C4836"/>
    <mergeCell ref="B4826:C4826"/>
    <mergeCell ref="B4891:C4891"/>
    <mergeCell ref="B4892:C4892"/>
    <mergeCell ref="B4893:C4893"/>
    <mergeCell ref="B4894:C4894"/>
    <mergeCell ref="B4895:C4895"/>
    <mergeCell ref="B4896:C4896"/>
    <mergeCell ref="B4879:C4879"/>
    <mergeCell ref="B4890:C4890"/>
    <mergeCell ref="B4881:C4881"/>
    <mergeCell ref="B4839:C4839"/>
    <mergeCell ref="B4840:C4840"/>
    <mergeCell ref="B4768:C4768"/>
    <mergeCell ref="B4769:C4769"/>
    <mergeCell ref="B4770:C4770"/>
    <mergeCell ref="B4869:C4869"/>
    <mergeCell ref="B4870:C4870"/>
    <mergeCell ref="B4871:C4871"/>
    <mergeCell ref="B4872:C4872"/>
    <mergeCell ref="B4873:C4873"/>
    <mergeCell ref="B4874:C4874"/>
    <mergeCell ref="B4875:C4875"/>
    <mergeCell ref="B4876:C4876"/>
    <mergeCell ref="B4877:C4877"/>
    <mergeCell ref="B4878:C4878"/>
    <mergeCell ref="B4883:C4883"/>
    <mergeCell ref="B4884:C4884"/>
    <mergeCell ref="B4885:C4885"/>
    <mergeCell ref="B4939:C4939"/>
    <mergeCell ref="B4841:C4841"/>
    <mergeCell ref="B4842:C4842"/>
    <mergeCell ref="B4843:C4843"/>
    <mergeCell ref="B4844:C4844"/>
    <mergeCell ref="B4845:C4845"/>
    <mergeCell ref="B4846:C4846"/>
    <mergeCell ref="B4847:C4847"/>
    <mergeCell ref="B4848:C4848"/>
    <mergeCell ref="B4849:C4849"/>
    <mergeCell ref="B4862:C4862"/>
    <mergeCell ref="B4863:C4863"/>
    <mergeCell ref="B4864:C4864"/>
    <mergeCell ref="B4850:C4850"/>
    <mergeCell ref="B4851:C4851"/>
    <mergeCell ref="B4852:C4852"/>
    <mergeCell ref="B4853:C4853"/>
    <mergeCell ref="B4854:C4854"/>
    <mergeCell ref="B4855:C4855"/>
    <mergeCell ref="B4856:C4856"/>
    <mergeCell ref="B4857:C4857"/>
    <mergeCell ref="B4858:C4858"/>
    <mergeCell ref="B4927:C4927"/>
    <mergeCell ref="B4928:C4928"/>
    <mergeCell ref="B4929:C4929"/>
    <mergeCell ref="B4865:C4865"/>
    <mergeCell ref="B4937:C4937"/>
    <mergeCell ref="B4938:C4938"/>
    <mergeCell ref="B4897:C4897"/>
    <mergeCell ref="B4915:C4915"/>
    <mergeCell ref="B4916:C4916"/>
    <mergeCell ref="B4917:C4917"/>
    <mergeCell ref="B2004:C2004"/>
    <mergeCell ref="B2022:C2022"/>
    <mergeCell ref="B2155:C2155"/>
    <mergeCell ref="B2160:C2160"/>
    <mergeCell ref="B2163:C2163"/>
    <mergeCell ref="B2148:C2148"/>
    <mergeCell ref="B2149:C2149"/>
    <mergeCell ref="B2150:C2150"/>
    <mergeCell ref="B4837:C4837"/>
    <mergeCell ref="B4838:C4838"/>
    <mergeCell ref="B4810:C4810"/>
    <mergeCell ref="B4811:C4811"/>
    <mergeCell ref="B4812:C4812"/>
    <mergeCell ref="B4813:C4813"/>
    <mergeCell ref="B4833:C4833"/>
    <mergeCell ref="B4825:C4825"/>
    <mergeCell ref="B4827:C4827"/>
    <mergeCell ref="B4828:C4828"/>
    <mergeCell ref="B4829:C4829"/>
    <mergeCell ref="B4832:C4832"/>
    <mergeCell ref="B4815:C4815"/>
    <mergeCell ref="B4816:C4816"/>
    <mergeCell ref="B4817:C4817"/>
    <mergeCell ref="B4818:C4818"/>
    <mergeCell ref="B4819:C4819"/>
    <mergeCell ref="B4820:C4820"/>
    <mergeCell ref="B4821:C4821"/>
    <mergeCell ref="B4822:C4822"/>
    <mergeCell ref="B4823:C4823"/>
    <mergeCell ref="B4830:C4830"/>
    <mergeCell ref="B4831:C4831"/>
    <mergeCell ref="B4741:C4741"/>
    <mergeCell ref="B972:C972"/>
    <mergeCell ref="B4954:C4954"/>
    <mergeCell ref="B4955:C4955"/>
    <mergeCell ref="B1008:C1008"/>
    <mergeCell ref="B1009:C1009"/>
    <mergeCell ref="B1527:C1527"/>
    <mergeCell ref="B1530:C1530"/>
    <mergeCell ref="B1556:C1556"/>
    <mergeCell ref="B1572:C1572"/>
    <mergeCell ref="B1579:C1579"/>
    <mergeCell ref="B1590:C1590"/>
    <mergeCell ref="B1591:C1591"/>
    <mergeCell ref="B1616:C1616"/>
    <mergeCell ref="B1660:C1660"/>
    <mergeCell ref="B1665:C1665"/>
    <mergeCell ref="B1668:C1668"/>
    <mergeCell ref="B1673:C1673"/>
    <mergeCell ref="B1698:C1698"/>
    <mergeCell ref="B4949:C4949"/>
    <mergeCell ref="B4859:C4859"/>
    <mergeCell ref="B1703:C1703"/>
    <mergeCell ref="B1720:C1720"/>
    <mergeCell ref="B1701:C1701"/>
    <mergeCell ref="B1702:C1702"/>
    <mergeCell ref="B1704:C1704"/>
    <mergeCell ref="B1705:C1705"/>
    <mergeCell ref="B1706:C1706"/>
    <mergeCell ref="B1707:C1707"/>
    <mergeCell ref="B1708:C1708"/>
    <mergeCell ref="B1709:C1709"/>
    <mergeCell ref="B1710:C1710"/>
    <mergeCell ref="B4860:C4860"/>
    <mergeCell ref="B4931:C4931"/>
    <mergeCell ref="B4932:C4932"/>
    <mergeCell ref="B4933:C4933"/>
    <mergeCell ref="B4934:C4934"/>
    <mergeCell ref="B4935:C4935"/>
    <mergeCell ref="B4936:C4936"/>
    <mergeCell ref="B4952:C4952"/>
    <mergeCell ref="B4953:C4953"/>
    <mergeCell ref="A1001:L1001"/>
    <mergeCell ref="A1991:L1991"/>
    <mergeCell ref="A2486:L2486"/>
    <mergeCell ref="A2981:L2981"/>
    <mergeCell ref="A3476:L3476"/>
    <mergeCell ref="A3971:L3971"/>
    <mergeCell ref="A4466:L4466"/>
    <mergeCell ref="B4950:C4950"/>
    <mergeCell ref="B4951:C4951"/>
    <mergeCell ref="B1692:C1692"/>
    <mergeCell ref="B1693:C1693"/>
    <mergeCell ref="B1694:C1694"/>
    <mergeCell ref="B1695:C1695"/>
    <mergeCell ref="B1696:C1696"/>
    <mergeCell ref="B1697:C1697"/>
    <mergeCell ref="B4824:C4824"/>
    <mergeCell ref="A1496:L1496"/>
    <mergeCell ref="B1699:C1699"/>
    <mergeCell ref="B1700:C1700"/>
    <mergeCell ref="B1995:C1995"/>
    <mergeCell ref="B1996:C1996"/>
    <mergeCell ref="B1997:C1997"/>
    <mergeCell ref="B1998:C1998"/>
    <mergeCell ref="B1999:C1999"/>
    <mergeCell ref="B738:C738"/>
    <mergeCell ref="B989:C989"/>
    <mergeCell ref="B990:C990"/>
    <mergeCell ref="B991:C991"/>
    <mergeCell ref="B967:C967"/>
    <mergeCell ref="B968:C968"/>
    <mergeCell ref="B969:C969"/>
    <mergeCell ref="B970:C970"/>
    <mergeCell ref="B971:C971"/>
    <mergeCell ref="B4956:C4956"/>
    <mergeCell ref="B4947:C4947"/>
    <mergeCell ref="B4948:C4948"/>
    <mergeCell ref="B4808:C4808"/>
    <mergeCell ref="B4809:C4809"/>
    <mergeCell ref="B891:C891"/>
    <mergeCell ref="B892:C892"/>
    <mergeCell ref="B893:C893"/>
    <mergeCell ref="B894:C894"/>
    <mergeCell ref="B895:C895"/>
    <mergeCell ref="B896:C896"/>
    <mergeCell ref="B897:C897"/>
    <mergeCell ref="B898:C898"/>
    <mergeCell ref="B899:C899"/>
    <mergeCell ref="B984:C984"/>
    <mergeCell ref="B985:C985"/>
    <mergeCell ref="B905:C905"/>
    <mergeCell ref="B1002:C1002"/>
    <mergeCell ref="B1004:C1004"/>
    <mergeCell ref="B1005:C1005"/>
    <mergeCell ref="B1006:C1006"/>
    <mergeCell ref="B1007:C1007"/>
    <mergeCell ref="B4930:C4930"/>
    <mergeCell ref="B571:C571"/>
    <mergeCell ref="B572:C572"/>
    <mergeCell ref="B573:C573"/>
    <mergeCell ref="B555:C555"/>
    <mergeCell ref="B556:C556"/>
    <mergeCell ref="B557:C557"/>
    <mergeCell ref="B558:C558"/>
    <mergeCell ref="B559:C559"/>
    <mergeCell ref="B560:C560"/>
    <mergeCell ref="B561:C561"/>
    <mergeCell ref="B562:C562"/>
    <mergeCell ref="B583:C583"/>
    <mergeCell ref="B564:C564"/>
    <mergeCell ref="B565:C565"/>
    <mergeCell ref="B567:C567"/>
    <mergeCell ref="B568:C568"/>
    <mergeCell ref="B569:C569"/>
    <mergeCell ref="B566:C566"/>
    <mergeCell ref="B563:C563"/>
    <mergeCell ref="B408:C408"/>
    <mergeCell ref="B409:C409"/>
    <mergeCell ref="B402:C402"/>
    <mergeCell ref="B390:C390"/>
    <mergeCell ref="B391:C391"/>
    <mergeCell ref="B392:C392"/>
    <mergeCell ref="B393:C393"/>
    <mergeCell ref="B394:C394"/>
    <mergeCell ref="B395:C395"/>
    <mergeCell ref="B384:C384"/>
    <mergeCell ref="B385:C385"/>
    <mergeCell ref="B386:C386"/>
    <mergeCell ref="B403:C403"/>
    <mergeCell ref="B404:C404"/>
    <mergeCell ref="B405:C405"/>
    <mergeCell ref="B406:C406"/>
    <mergeCell ref="B407:C407"/>
    <mergeCell ref="B396:C396"/>
    <mergeCell ref="B397:C397"/>
    <mergeCell ref="B398:C398"/>
    <mergeCell ref="B399:C399"/>
    <mergeCell ref="B400:C400"/>
    <mergeCell ref="B401:C401"/>
    <mergeCell ref="B387:C387"/>
    <mergeCell ref="B388:C388"/>
    <mergeCell ref="B389:C389"/>
    <mergeCell ref="B885:C885"/>
    <mergeCell ref="B886:C886"/>
    <mergeCell ref="B887:C887"/>
    <mergeCell ref="B888:C888"/>
    <mergeCell ref="B889:C889"/>
    <mergeCell ref="B890:C890"/>
    <mergeCell ref="B874:C874"/>
    <mergeCell ref="B875:C875"/>
    <mergeCell ref="B876:C876"/>
    <mergeCell ref="B471:C471"/>
    <mergeCell ref="B507:C507"/>
    <mergeCell ref="B509:C509"/>
    <mergeCell ref="B510:C510"/>
    <mergeCell ref="B511:C511"/>
    <mergeCell ref="B512:C512"/>
    <mergeCell ref="B513:C513"/>
    <mergeCell ref="B491:C491"/>
    <mergeCell ref="B495:C495"/>
    <mergeCell ref="B482:C482"/>
    <mergeCell ref="B483:C483"/>
    <mergeCell ref="B472:C472"/>
    <mergeCell ref="B582:C582"/>
    <mergeCell ref="B589:C589"/>
    <mergeCell ref="B574:C574"/>
    <mergeCell ref="B575:C575"/>
    <mergeCell ref="B576:C576"/>
    <mergeCell ref="B577:C577"/>
    <mergeCell ref="B578:C578"/>
    <mergeCell ref="B579:C579"/>
    <mergeCell ref="B580:C580"/>
    <mergeCell ref="B581:C581"/>
    <mergeCell ref="B570:C570"/>
    <mergeCell ref="B1509:C1509"/>
    <mergeCell ref="B882:C882"/>
    <mergeCell ref="B883:C883"/>
    <mergeCell ref="B884:C884"/>
    <mergeCell ref="B992:C992"/>
    <mergeCell ref="B993:C993"/>
    <mergeCell ref="B994:C994"/>
    <mergeCell ref="B995:C995"/>
    <mergeCell ref="B1466:C1466"/>
    <mergeCell ref="B1467:C1467"/>
    <mergeCell ref="B1468:C1468"/>
    <mergeCell ref="B1469:C1469"/>
    <mergeCell ref="B1470:C1470"/>
    <mergeCell ref="B1471:C1471"/>
    <mergeCell ref="B1472:C1472"/>
    <mergeCell ref="B1473:C1473"/>
    <mergeCell ref="B1474:C1474"/>
    <mergeCell ref="B1475:C1475"/>
    <mergeCell ref="B1508:C1508"/>
    <mergeCell ref="B1396:C1396"/>
    <mergeCell ref="B1397:C1397"/>
    <mergeCell ref="B986:C986"/>
    <mergeCell ref="B1398:C1398"/>
    <mergeCell ref="B1399:C1399"/>
    <mergeCell ref="B1387:C1387"/>
    <mergeCell ref="B1388:C1388"/>
    <mergeCell ref="B1389:C1389"/>
    <mergeCell ref="B1390:C1390"/>
    <mergeCell ref="B1391:C1391"/>
    <mergeCell ref="B1392:C1392"/>
    <mergeCell ref="B1393:C1393"/>
    <mergeCell ref="B1394:C1394"/>
    <mergeCell ref="B2151:C2151"/>
    <mergeCell ref="B2152:C2152"/>
    <mergeCell ref="B2153:C2153"/>
    <mergeCell ref="B2154:C2154"/>
    <mergeCell ref="B2156:C2156"/>
    <mergeCell ref="B2157:C2157"/>
    <mergeCell ref="B2139:C2139"/>
    <mergeCell ref="B2140:C2140"/>
    <mergeCell ref="B2141:C2141"/>
    <mergeCell ref="B2142:C2142"/>
    <mergeCell ref="B2143:C2143"/>
    <mergeCell ref="B2144:C2144"/>
    <mergeCell ref="B2145:C2145"/>
    <mergeCell ref="B2146:C2146"/>
    <mergeCell ref="B2147:C2147"/>
    <mergeCell ref="B2487:C2487"/>
    <mergeCell ref="B2489:C2489"/>
    <mergeCell ref="B2458:C2458"/>
    <mergeCell ref="B2459:C2459"/>
    <mergeCell ref="B2460:C2460"/>
    <mergeCell ref="B2461:C2461"/>
    <mergeCell ref="B2462:C2462"/>
    <mergeCell ref="B2463:C2463"/>
    <mergeCell ref="B2464:C2464"/>
    <mergeCell ref="B2465:C2465"/>
    <mergeCell ref="B2466:C2466"/>
    <mergeCell ref="B2467:C2467"/>
    <mergeCell ref="B2468:C2468"/>
    <mergeCell ref="B2469:C2469"/>
    <mergeCell ref="B2470:C2470"/>
    <mergeCell ref="B2471:C2471"/>
    <mergeCell ref="B2388:C2388"/>
    <mergeCell ref="B2635:C2635"/>
    <mergeCell ref="B2636:C2636"/>
    <mergeCell ref="B2637:C2637"/>
    <mergeCell ref="B2638:C2638"/>
    <mergeCell ref="B2639:C2639"/>
    <mergeCell ref="B2640:C2640"/>
    <mergeCell ref="B2641:C2641"/>
    <mergeCell ref="B2642:C2642"/>
    <mergeCell ref="B2643:C2643"/>
    <mergeCell ref="B2626:C2626"/>
    <mergeCell ref="B2627:C2627"/>
    <mergeCell ref="B2628:C2628"/>
    <mergeCell ref="B2629:C2629"/>
    <mergeCell ref="B2630:C2630"/>
    <mergeCell ref="B2631:C2631"/>
    <mergeCell ref="B2632:C2632"/>
    <mergeCell ref="B2633:C2633"/>
    <mergeCell ref="B2634:C2634"/>
    <mergeCell ref="B2885:C2885"/>
    <mergeCell ref="B2982:C2982"/>
    <mergeCell ref="B2984:C2984"/>
    <mergeCell ref="B2985:C2985"/>
    <mergeCell ref="B2986:C2986"/>
    <mergeCell ref="B2987:C2987"/>
    <mergeCell ref="B2988:C2988"/>
    <mergeCell ref="B2989:C2989"/>
    <mergeCell ref="B2994:C2994"/>
    <mergeCell ref="B3012:C3012"/>
    <mergeCell ref="B3015:C3015"/>
    <mergeCell ref="B3041:C3041"/>
    <mergeCell ref="B3057:C3057"/>
    <mergeCell ref="B3064:C3064"/>
    <mergeCell ref="B3075:C3075"/>
    <mergeCell ref="B3076:C3076"/>
    <mergeCell ref="B3101:C3101"/>
    <mergeCell ref="B3094:C3094"/>
    <mergeCell ref="B3095:C3095"/>
    <mergeCell ref="B3096:C3096"/>
    <mergeCell ref="B3097:C3097"/>
    <mergeCell ref="B3098:C3098"/>
    <mergeCell ref="B3099:C3099"/>
    <mergeCell ref="B3100:C3100"/>
    <mergeCell ref="B3065:C3065"/>
    <mergeCell ref="B3066:C3066"/>
    <mergeCell ref="B3067:C3067"/>
    <mergeCell ref="B3068:C3068"/>
    <mergeCell ref="B3069:C3069"/>
    <mergeCell ref="B3070:C3070"/>
    <mergeCell ref="B3071:C3071"/>
    <mergeCell ref="B3072:C3072"/>
    <mergeCell ref="B3462:C3462"/>
    <mergeCell ref="B3463:C3463"/>
    <mergeCell ref="B3464:C3464"/>
    <mergeCell ref="B3465:C3465"/>
    <mergeCell ref="B3466:C3466"/>
    <mergeCell ref="B3467:C3467"/>
    <mergeCell ref="B3468:C3468"/>
    <mergeCell ref="B3469:C3469"/>
    <mergeCell ref="B3470:C3470"/>
    <mergeCell ref="B3371:C3371"/>
    <mergeCell ref="B3372:C3372"/>
    <mergeCell ref="B3373:C3373"/>
    <mergeCell ref="B3374:C3374"/>
    <mergeCell ref="B3375:C3375"/>
    <mergeCell ref="B3376:C3376"/>
    <mergeCell ref="B3875:C3875"/>
    <mergeCell ref="B3972:C3972"/>
    <mergeCell ref="B3963:C3963"/>
    <mergeCell ref="B3964:C3964"/>
    <mergeCell ref="B3965:C3965"/>
    <mergeCell ref="B3966:C3966"/>
    <mergeCell ref="B3849:C3849"/>
    <mergeCell ref="B3850:C3850"/>
    <mergeCell ref="B3851:C3851"/>
    <mergeCell ref="B3852:C3852"/>
    <mergeCell ref="B3853:C3853"/>
    <mergeCell ref="B3854:C3854"/>
    <mergeCell ref="B3855:C3855"/>
    <mergeCell ref="B3856:C3856"/>
    <mergeCell ref="B3857:C3857"/>
    <mergeCell ref="B3842:C3842"/>
    <mergeCell ref="B3843:C3843"/>
    <mergeCell ref="B4068:C4068"/>
    <mergeCell ref="B4069:C4069"/>
    <mergeCell ref="B4070:C4070"/>
    <mergeCell ref="B4071:C4071"/>
    <mergeCell ref="B4072:C4072"/>
    <mergeCell ref="B4073:C4073"/>
    <mergeCell ref="B4074:C4074"/>
    <mergeCell ref="B4075:C4075"/>
    <mergeCell ref="B4076:C4076"/>
    <mergeCell ref="B4467:C4467"/>
    <mergeCell ref="B4469:C4469"/>
    <mergeCell ref="B4470:C4470"/>
    <mergeCell ref="B4471:C4471"/>
    <mergeCell ref="B4472:C4472"/>
    <mergeCell ref="B4473:C4473"/>
    <mergeCell ref="B4474:C4474"/>
    <mergeCell ref="B4479:C4479"/>
    <mergeCell ref="B4463:C4463"/>
    <mergeCell ref="B4451:C4451"/>
    <mergeCell ref="B4386:C4386"/>
    <mergeCell ref="B4387:C4387"/>
    <mergeCell ref="B4388:C4388"/>
    <mergeCell ref="B4389:C4389"/>
    <mergeCell ref="B4390:C4390"/>
    <mergeCell ref="B4391:C4391"/>
    <mergeCell ref="B4392:C4392"/>
    <mergeCell ref="B4393:C4393"/>
    <mergeCell ref="B4394:C4394"/>
    <mergeCell ref="B4395:C4395"/>
    <mergeCell ref="B4396:C4396"/>
    <mergeCell ref="B4397:C4397"/>
    <mergeCell ref="B4398:C4398"/>
    <mergeCell ref="B4800:C4800"/>
    <mergeCell ref="B4801:C4801"/>
    <mergeCell ref="B4802:C4802"/>
    <mergeCell ref="B4803:C4803"/>
    <mergeCell ref="B4804:C4804"/>
    <mergeCell ref="B4786:C4786"/>
    <mergeCell ref="B4788:C4788"/>
    <mergeCell ref="B4789:C4789"/>
    <mergeCell ref="B4790:C4790"/>
    <mergeCell ref="B4791:C4791"/>
    <mergeCell ref="B4792:C4792"/>
    <mergeCell ref="B4771:C4771"/>
    <mergeCell ref="B4772:C4772"/>
    <mergeCell ref="B4773:C4773"/>
    <mergeCell ref="B4774:C4774"/>
    <mergeCell ref="B4775:C4775"/>
    <mergeCell ref="B4776:C4776"/>
    <mergeCell ref="B4793:C4793"/>
    <mergeCell ref="B4794:C4794"/>
    <mergeCell ref="B4795:C4795"/>
    <mergeCell ref="B4796:C4796"/>
    <mergeCell ref="B4797:C4797"/>
    <mergeCell ref="B4798:C4798"/>
    <mergeCell ref="B4778:C4778"/>
    <mergeCell ref="B4779:C4779"/>
    <mergeCell ref="B4780:C4780"/>
    <mergeCell ref="B4781:C4781"/>
    <mergeCell ref="B4782:C4782"/>
    <mergeCell ref="B4783:C4783"/>
    <mergeCell ref="B4784:C4784"/>
    <mergeCell ref="B4785:C4785"/>
    <mergeCell ref="B4777:C4777"/>
    <mergeCell ref="B4957:C4957"/>
    <mergeCell ref="B4958:C4958"/>
    <mergeCell ref="B503:C503"/>
    <mergeCell ref="B502:C502"/>
    <mergeCell ref="B997:C997"/>
    <mergeCell ref="B998:C998"/>
    <mergeCell ref="B1492:C1492"/>
    <mergeCell ref="B1493:C1493"/>
    <mergeCell ref="B1987:C1987"/>
    <mergeCell ref="B1988:C1988"/>
    <mergeCell ref="B2482:C2482"/>
    <mergeCell ref="B2483:C2483"/>
    <mergeCell ref="B2977:C2977"/>
    <mergeCell ref="B2978:C2978"/>
    <mergeCell ref="B3472:C3472"/>
    <mergeCell ref="B3473:C3473"/>
    <mergeCell ref="B3967:C3967"/>
    <mergeCell ref="B3968:C3968"/>
    <mergeCell ref="B4462:C4462"/>
    <mergeCell ref="B4805:C4805"/>
    <mergeCell ref="B4806:C4806"/>
    <mergeCell ref="B4807:C4807"/>
    <mergeCell ref="B4143:C4143"/>
    <mergeCell ref="B4148:C4148"/>
    <mergeCell ref="B4173:C4173"/>
    <mergeCell ref="B4178:C4178"/>
    <mergeCell ref="B4195:C4195"/>
    <mergeCell ref="B4203:C4203"/>
    <mergeCell ref="B4207:C4207"/>
    <mergeCell ref="B4212:C4212"/>
    <mergeCell ref="B4370:C4370"/>
    <mergeCell ref="B4799:C4799"/>
  </mergeCells>
  <conditionalFormatting sqref="D12:L501 D503:L996 D999:L1491 D1494:L1986 D1989:L2481 D2484:L2976 D2979:L3471 D3474:L3966 D3969:L4461 D4464:L4956">
    <cfRule type="expression" dxfId="33" priority="28">
      <formula>$D12="Reimbursable*"</formula>
    </cfRule>
  </conditionalFormatting>
  <conditionalFormatting sqref="D502:L502">
    <cfRule type="expression" dxfId="32" priority="27">
      <formula>$D502="Reimbursable*"</formula>
    </cfRule>
  </conditionalFormatting>
  <conditionalFormatting sqref="D998:G998 L998">
    <cfRule type="expression" dxfId="31" priority="26">
      <formula>$D998="Reimbursable*"</formula>
    </cfRule>
  </conditionalFormatting>
  <conditionalFormatting sqref="D997:L997">
    <cfRule type="expression" dxfId="30" priority="25">
      <formula>$D997="Reimbursable*"</formula>
    </cfRule>
  </conditionalFormatting>
  <conditionalFormatting sqref="D1493:G1493 L1493">
    <cfRule type="expression" dxfId="29" priority="24">
      <formula>$D1493="Reimbursable*"</formula>
    </cfRule>
  </conditionalFormatting>
  <conditionalFormatting sqref="D1492:L1492">
    <cfRule type="expression" dxfId="28" priority="23">
      <formula>$D1492="Reimbursable*"</formula>
    </cfRule>
  </conditionalFormatting>
  <conditionalFormatting sqref="D1988:G1988 L1988">
    <cfRule type="expression" dxfId="27" priority="22">
      <formula>$D1988="Reimbursable*"</formula>
    </cfRule>
  </conditionalFormatting>
  <conditionalFormatting sqref="D1987:L1987">
    <cfRule type="expression" dxfId="26" priority="21">
      <formula>$D1987="Reimbursable*"</formula>
    </cfRule>
  </conditionalFormatting>
  <conditionalFormatting sqref="D2483:L2483">
    <cfRule type="expression" dxfId="25" priority="20">
      <formula>$D2483="Reimbursable*"</formula>
    </cfRule>
  </conditionalFormatting>
  <conditionalFormatting sqref="D2482:L2482">
    <cfRule type="expression" dxfId="24" priority="19">
      <formula>$D2482="Reimbursable*"</formula>
    </cfRule>
  </conditionalFormatting>
  <conditionalFormatting sqref="D2978:L2978">
    <cfRule type="expression" dxfId="23" priority="18">
      <formula>$D2978="Reimbursable*"</formula>
    </cfRule>
  </conditionalFormatting>
  <conditionalFormatting sqref="D2977:L2977">
    <cfRule type="expression" dxfId="22" priority="17">
      <formula>$D2977="Reimbursable*"</formula>
    </cfRule>
  </conditionalFormatting>
  <conditionalFormatting sqref="D3473:L3473">
    <cfRule type="expression" dxfId="21" priority="16">
      <formula>$D3473="Reimbursable*"</formula>
    </cfRule>
  </conditionalFormatting>
  <conditionalFormatting sqref="D3472:L3472">
    <cfRule type="expression" dxfId="20" priority="15">
      <formula>$D3472="Reimbursable*"</formula>
    </cfRule>
  </conditionalFormatting>
  <conditionalFormatting sqref="D3968:G3968 L3968">
    <cfRule type="expression" dxfId="19" priority="14">
      <formula>$D3968="Reimbursable*"</formula>
    </cfRule>
  </conditionalFormatting>
  <conditionalFormatting sqref="D3967:L3967">
    <cfRule type="expression" dxfId="18" priority="13">
      <formula>$D3967="Reimbursable*"</formula>
    </cfRule>
  </conditionalFormatting>
  <conditionalFormatting sqref="D4463:G4463 L4463">
    <cfRule type="expression" dxfId="17" priority="12">
      <formula>$D4463="Reimbursable*"</formula>
    </cfRule>
  </conditionalFormatting>
  <conditionalFormatting sqref="D4462:L4462">
    <cfRule type="expression" dxfId="16" priority="11">
      <formula>$D4462="Reimbursable*"</formula>
    </cfRule>
  </conditionalFormatting>
  <conditionalFormatting sqref="D4958:G4958 L4958">
    <cfRule type="expression" dxfId="15" priority="10">
      <formula>$D4958="Reimbursable*"</formula>
    </cfRule>
  </conditionalFormatting>
  <conditionalFormatting sqref="D4957:L4957">
    <cfRule type="expression" dxfId="14" priority="9">
      <formula>$D4957="Reimbursable*"</formula>
    </cfRule>
  </conditionalFormatting>
  <conditionalFormatting sqref="H998:K998">
    <cfRule type="expression" dxfId="13" priority="8">
      <formula>$D998="Reimbursable*"</formula>
    </cfRule>
  </conditionalFormatting>
  <conditionalFormatting sqref="H1493:K1493">
    <cfRule type="expression" dxfId="12" priority="7">
      <formula>$D1493="Reimbursable*"</formula>
    </cfRule>
  </conditionalFormatting>
  <conditionalFormatting sqref="H3968:K3968">
    <cfRule type="expression" dxfId="11" priority="6">
      <formula>$D3968="Reimbursable*"</formula>
    </cfRule>
  </conditionalFormatting>
  <conditionalFormatting sqref="H4463:K4463">
    <cfRule type="expression" dxfId="10" priority="5">
      <formula>$D4463="Reimbursable*"</formula>
    </cfRule>
  </conditionalFormatting>
  <conditionalFormatting sqref="H4958:K4958">
    <cfRule type="expression" dxfId="9" priority="4">
      <formula>$D4958="Reimbursable*"</formula>
    </cfRule>
  </conditionalFormatting>
  <conditionalFormatting sqref="H1988:K1988">
    <cfRule type="expression" dxfId="8" priority="3">
      <formula>$D1988="Reimbursable*"</formula>
    </cfRule>
  </conditionalFormatting>
  <conditionalFormatting sqref="L5">
    <cfRule type="expression" dxfId="7" priority="1">
      <formula>$N$7=1</formula>
    </cfRule>
  </conditionalFormatting>
  <dataValidations count="3">
    <dataValidation showErrorMessage="1" sqref="L7:L8" xr:uid="{00000000-0002-0000-0200-000000000000}"/>
    <dataValidation allowBlank="1" showInputMessage="1" showErrorMessage="1" prompt="FDEP pays up to the listed Cap Amount (including retainage).  At that time the remaining funding responsibility transfers to the responsible party." sqref="L5" xr:uid="{00000000-0002-0000-0200-000001000000}"/>
    <dataValidation type="decimal" operator="greaterThanOrEqual" allowBlank="1" showInputMessage="1" showErrorMessage="1" sqref="J3" xr:uid="{00000000-0002-0000-0200-000002000000}">
      <formula1>0</formula1>
    </dataValidation>
  </dataValidations>
  <printOptions horizontalCentered="1"/>
  <pageMargins left="0.25" right="0.25" top="0.75" bottom="0.5" header="0.3" footer="0.3"/>
  <pageSetup scale="68" fitToHeight="0" orientation="landscape" r:id="rId1"/>
  <headerFooter>
    <oddHeader xml:space="preserve">&amp;C&amp;"-,Bold"Petroleum Contamination Site Response Action Services
SCHEDULE OF PAY ITEMS INVOICE RATE SHEET&amp;RDETAIL INVOICE, Page &amp;P+1 of &amp;N+1
</oddHeader>
    <oddFooter>&amp;R&amp;D&amp;LSchedule of Pay Items 08-13-21</oddFooter>
    <firstHeader>&amp;R&amp;P</firstHeader>
  </headerFooter>
  <ignoredErrors>
    <ignoredError sqref="I13:I501 I507:I996 I1002:I1491 I1497:I1986 I1993:I2481 I2488:I2976 I2982:I3471 I3478:I3966 I3973:I4461 I4467:I4956" unlockedFormula="1"/>
  </ignoredErrors>
  <drawing r:id="rId2"/>
  <legacyDrawing r:id="rId3"/>
  <controls>
    <mc:AlternateContent xmlns:mc="http://schemas.openxmlformats.org/markup-compatibility/2006">
      <mc:Choice Requires="x14">
        <control shapeId="5137" r:id="rId4" name="HideRows3">
          <controlPr defaultSize="0" print="0" autoLine="0" r:id="rId5">
            <anchor moveWithCells="1">
              <from>
                <xdr:col>3</xdr:col>
                <xdr:colOff>171450</xdr:colOff>
                <xdr:row>5</xdr:row>
                <xdr:rowOff>9525</xdr:rowOff>
              </from>
              <to>
                <xdr:col>3</xdr:col>
                <xdr:colOff>904875</xdr:colOff>
                <xdr:row>7</xdr:row>
                <xdr:rowOff>9525</xdr:rowOff>
              </to>
            </anchor>
          </controlPr>
        </control>
      </mc:Choice>
      <mc:Fallback>
        <control shapeId="5137" r:id="rId4" name="HideRows3"/>
      </mc:Fallback>
    </mc:AlternateContent>
    <mc:AlternateContent xmlns:mc="http://schemas.openxmlformats.org/markup-compatibility/2006">
      <mc:Choice Requires="x14">
        <control shapeId="5141" r:id="rId6" name="LockCID">
          <controlPr defaultSize="0" print="0" autoLine="0" r:id="rId7">
            <anchor moveWithCells="1">
              <from>
                <xdr:col>3</xdr:col>
                <xdr:colOff>171450</xdr:colOff>
                <xdr:row>1</xdr:row>
                <xdr:rowOff>0</xdr:rowOff>
              </from>
              <to>
                <xdr:col>3</xdr:col>
                <xdr:colOff>904875</xdr:colOff>
                <xdr:row>3</xdr:row>
                <xdr:rowOff>9525</xdr:rowOff>
              </to>
            </anchor>
          </controlPr>
        </control>
      </mc:Choice>
      <mc:Fallback>
        <control shapeId="5141" r:id="rId6" name="LockCID"/>
      </mc:Fallback>
    </mc:AlternateContent>
    <mc:AlternateContent xmlns:mc="http://schemas.openxmlformats.org/markup-compatibility/2006">
      <mc:Choice Requires="x14">
        <control shapeId="5147" r:id="rId8" name="Option Button 27">
          <controlPr defaultSize="0" autoFill="0" autoLine="0" autoPict="0">
            <anchor moveWithCells="1">
              <from>
                <xdr:col>6</xdr:col>
                <xdr:colOff>114300</xdr:colOff>
                <xdr:row>4</xdr:row>
                <xdr:rowOff>209550</xdr:rowOff>
              </from>
              <to>
                <xdr:col>6</xdr:col>
                <xdr:colOff>371475</xdr:colOff>
                <xdr:row>6</xdr:row>
                <xdr:rowOff>19050</xdr:rowOff>
              </to>
            </anchor>
          </controlPr>
        </control>
      </mc:Choice>
    </mc:AlternateContent>
    <mc:AlternateContent xmlns:mc="http://schemas.openxmlformats.org/markup-compatibility/2006">
      <mc:Choice Requires="x14">
        <control shapeId="5148" r:id="rId9" name="Option Button 28">
          <controlPr defaultSize="0" autoFill="0" autoLine="0" autoPict="0">
            <anchor moveWithCells="1">
              <from>
                <xdr:col>6</xdr:col>
                <xdr:colOff>847725</xdr:colOff>
                <xdr:row>4</xdr:row>
                <xdr:rowOff>209550</xdr:rowOff>
              </from>
              <to>
                <xdr:col>6</xdr:col>
                <xdr:colOff>1104900</xdr:colOff>
                <xdr:row>6</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prompt="Select CID # from the drop-down list to activate vendor rates - use the 'Lock CID #' button to lock and protect this cell" xr:uid="{00000000-0002-0000-0200-000003000000}">
          <x14:formula1>
            <xm:f>OFFSET(utility!$J$2:$J$73,0,,COUNTA(utility!$J$2:$J$73))</xm:f>
          </x14:formula1>
          <xm:sqref>F2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U138"/>
  <sheetViews>
    <sheetView showGridLines="0" zoomScale="90" zoomScaleNormal="90" workbookViewId="0">
      <pane ySplit="11" topLeftCell="A18" activePane="bottomLeft" state="frozen"/>
      <selection pane="bottomLeft" activeCell="B22" sqref="B22"/>
    </sheetView>
  </sheetViews>
  <sheetFormatPr defaultColWidth="9.140625" defaultRowHeight="15" x14ac:dyDescent="0.25"/>
  <cols>
    <col min="1" max="2" width="11.7109375" style="46" customWidth="1"/>
    <col min="3" max="3" width="40.7109375" style="46" customWidth="1"/>
    <col min="4" max="4" width="10.7109375" style="46" customWidth="1"/>
    <col min="5" max="5" width="11.28515625" style="46" customWidth="1"/>
    <col min="6" max="7" width="15.7109375" style="46" customWidth="1"/>
    <col min="8" max="8" width="10.7109375" style="46" customWidth="1"/>
    <col min="9" max="9" width="20.7109375" style="443" customWidth="1"/>
    <col min="10" max="10" width="9.140625" style="301" hidden="1" customWidth="1"/>
    <col min="11" max="12" width="9.140625" style="443"/>
    <col min="13" max="16384" width="9.140625" style="46"/>
  </cols>
  <sheetData>
    <row r="1" spans="1:21" s="49" customFormat="1" ht="21" customHeight="1" x14ac:dyDescent="0.3">
      <c r="A1" s="606" t="s">
        <v>1496</v>
      </c>
      <c r="B1" s="617"/>
      <c r="C1" s="323" t="str">
        <f>IF('SOW Units'!D2="","", TEXT('SOW Units'!D3, "00") &amp; TEXT('SOW Units'!D2, "0000000"))</f>
        <v>138736063</v>
      </c>
      <c r="D1" s="61"/>
      <c r="E1" s="458" t="s">
        <v>1490</v>
      </c>
      <c r="F1" s="439"/>
      <c r="G1" s="402"/>
      <c r="H1" s="284" t="s">
        <v>1491</v>
      </c>
      <c r="I1" s="441" t="str">
        <f>IF('Invoice Rate Sheet'!L2="","",'Invoice Rate Sheet'!L2)</f>
        <v/>
      </c>
      <c r="J1" s="326"/>
      <c r="K1" s="442"/>
      <c r="L1" s="442"/>
    </row>
    <row r="2" spans="1:21" s="49" customFormat="1" ht="16.5" customHeight="1" x14ac:dyDescent="0.3">
      <c r="A2" s="606" t="s">
        <v>753</v>
      </c>
      <c r="B2" s="617"/>
      <c r="C2" s="330" t="str">
        <f>IF('SOW Units'!D1="","",'SOW Units'!D1)</f>
        <v>AMBER DELIVERY SERVICE INC</v>
      </c>
      <c r="D2" s="61"/>
      <c r="E2" s="284" t="s">
        <v>1211</v>
      </c>
      <c r="F2" s="329">
        <f>IF('Invoice Rate Sheet'!J3="","",'Invoice Rate Sheet'!J3)</f>
        <v>1</v>
      </c>
      <c r="G2" s="402"/>
      <c r="H2" s="458" t="s">
        <v>1489</v>
      </c>
      <c r="I2" s="440"/>
      <c r="J2" s="326"/>
      <c r="K2" s="454"/>
      <c r="L2" s="442"/>
    </row>
    <row r="3" spans="1:21" s="49" customFormat="1" ht="16.5" x14ac:dyDescent="0.3">
      <c r="A3" s="606" t="s">
        <v>741</v>
      </c>
      <c r="B3" s="606"/>
      <c r="C3" s="327" t="str">
        <f>IF('SOW Units'!D5="","",'SOW Units'!D5)</f>
        <v>NICHOLAS MORAN</v>
      </c>
      <c r="D3" s="61"/>
      <c r="E3" s="284" t="s">
        <v>837</v>
      </c>
      <c r="F3" s="324" t="str">
        <f>IF('Invoice Rate Sheet'!F3="","",'Invoice Rate Sheet'!F3)</f>
        <v>GC848</v>
      </c>
      <c r="G3" s="402"/>
      <c r="H3" s="458" t="s">
        <v>1505</v>
      </c>
      <c r="I3" s="440"/>
      <c r="J3" s="326"/>
      <c r="K3" s="442"/>
      <c r="L3" s="442"/>
    </row>
    <row r="4" spans="1:21" s="49" customFormat="1" ht="16.5" x14ac:dyDescent="0.3">
      <c r="A4" s="606" t="s">
        <v>743</v>
      </c>
      <c r="B4" s="617"/>
      <c r="C4" s="328" t="str">
        <f>IF('SOW Units'!D6="","",'SOW Units'!D6)</f>
        <v>(305)372-6700</v>
      </c>
      <c r="D4" s="61"/>
      <c r="E4" s="284" t="s">
        <v>1196</v>
      </c>
      <c r="F4" s="624" t="str">
        <f>IF('Invoice Rate Sheet'!F1="","",'Invoice Rate Sheet'!F1)</f>
        <v>Earth Systems, Inc.</v>
      </c>
      <c r="G4" s="624"/>
      <c r="H4" s="624"/>
      <c r="I4" s="624"/>
      <c r="J4" s="326"/>
      <c r="K4" s="442"/>
      <c r="L4" s="442"/>
      <c r="P4" s="325"/>
    </row>
    <row r="5" spans="1:21" s="49" customFormat="1" ht="16.5" x14ac:dyDescent="0.3">
      <c r="A5" s="606" t="s">
        <v>898</v>
      </c>
      <c r="B5" s="617"/>
      <c r="C5" s="327" t="str">
        <f>IF('SOW Units'!D7="","",'SOW Units'!D7)</f>
        <v>Nicholas.Moran@miamidade.gov</v>
      </c>
      <c r="D5" s="61"/>
      <c r="E5" s="284" t="s">
        <v>1486</v>
      </c>
      <c r="F5" s="625"/>
      <c r="G5" s="625"/>
      <c r="H5" s="402"/>
      <c r="I5" s="402"/>
      <c r="J5" s="326"/>
      <c r="K5" s="442"/>
      <c r="L5" s="442"/>
      <c r="P5" s="294"/>
    </row>
    <row r="6" spans="1:21" ht="16.5" x14ac:dyDescent="0.3">
      <c r="A6" s="437"/>
      <c r="B6" s="438"/>
      <c r="C6" s="286"/>
      <c r="D6" s="136"/>
      <c r="E6" s="61"/>
      <c r="F6" s="286"/>
      <c r="G6" s="284"/>
      <c r="H6" s="92"/>
      <c r="I6" s="62"/>
    </row>
    <row r="7" spans="1:21" s="28" customFormat="1" ht="41.25" customHeight="1" x14ac:dyDescent="0.3">
      <c r="A7" s="618" t="s">
        <v>1487</v>
      </c>
      <c r="B7" s="619"/>
      <c r="C7" s="619"/>
      <c r="D7" s="619"/>
      <c r="E7" s="619"/>
      <c r="F7" s="619"/>
      <c r="G7" s="619"/>
      <c r="H7" s="619"/>
      <c r="I7" s="620"/>
      <c r="J7" s="302"/>
      <c r="K7" s="455"/>
      <c r="L7" s="455"/>
      <c r="M7" s="292"/>
      <c r="N7" s="292"/>
      <c r="O7" s="292"/>
      <c r="P7" s="292"/>
      <c r="Q7" s="292"/>
      <c r="R7" s="292"/>
      <c r="S7" s="292"/>
      <c r="T7" s="292"/>
      <c r="U7" s="292"/>
    </row>
    <row r="8" spans="1:21" s="28" customFormat="1" ht="24" customHeight="1" x14ac:dyDescent="0.3">
      <c r="A8" s="602" t="s">
        <v>1488</v>
      </c>
      <c r="B8" s="602"/>
      <c r="C8" s="602"/>
      <c r="D8" s="602"/>
      <c r="E8" s="602"/>
      <c r="F8" s="602"/>
      <c r="G8" s="602"/>
      <c r="H8" s="602"/>
      <c r="I8" s="602"/>
      <c r="J8" s="302"/>
      <c r="K8" s="455"/>
      <c r="L8" s="455"/>
      <c r="M8" s="292"/>
      <c r="N8" s="292"/>
      <c r="O8" s="292"/>
      <c r="P8" s="292"/>
      <c r="Q8" s="292"/>
      <c r="R8" s="292"/>
      <c r="S8" s="292"/>
      <c r="T8" s="292"/>
      <c r="U8" s="292"/>
    </row>
    <row r="9" spans="1:21" s="28" customFormat="1" ht="64.5" customHeight="1" x14ac:dyDescent="0.3">
      <c r="A9" s="603"/>
      <c r="B9" s="604"/>
      <c r="C9" s="604"/>
      <c r="D9" s="604"/>
      <c r="E9" s="604"/>
      <c r="F9" s="604"/>
      <c r="G9" s="604"/>
      <c r="H9" s="604"/>
      <c r="I9" s="605"/>
      <c r="J9" s="302"/>
      <c r="K9" s="460"/>
      <c r="L9" s="460"/>
      <c r="M9" s="459"/>
      <c r="N9" s="459"/>
      <c r="O9" s="459"/>
      <c r="P9" s="459"/>
      <c r="Q9" s="459"/>
      <c r="R9" s="459"/>
      <c r="S9" s="461"/>
      <c r="T9" s="292"/>
      <c r="U9" s="292"/>
    </row>
    <row r="10" spans="1:21" ht="15.75" thickBot="1" x14ac:dyDescent="0.3">
      <c r="F10" s="28"/>
    </row>
    <row r="11" spans="1:21" s="289" customFormat="1" ht="36" customHeight="1" thickBot="1" x14ac:dyDescent="0.3">
      <c r="A11" s="290" t="s">
        <v>1475</v>
      </c>
      <c r="B11" s="287" t="s">
        <v>529</v>
      </c>
      <c r="C11" s="621" t="s">
        <v>530</v>
      </c>
      <c r="D11" s="622"/>
      <c r="E11" s="623"/>
      <c r="F11" s="288" t="s">
        <v>750</v>
      </c>
      <c r="G11" s="296" t="s">
        <v>1476</v>
      </c>
      <c r="H11" s="259" t="s">
        <v>1474</v>
      </c>
      <c r="I11" s="444" t="s">
        <v>824</v>
      </c>
      <c r="J11" s="303" t="b">
        <v>1</v>
      </c>
      <c r="K11" s="456"/>
      <c r="L11" s="456"/>
    </row>
    <row r="12" spans="1:21" ht="16.5" x14ac:dyDescent="0.3">
      <c r="A12" s="306">
        <v>1</v>
      </c>
      <c r="B12" s="307" t="s">
        <v>1224</v>
      </c>
      <c r="C12" s="611" t="s">
        <v>1225</v>
      </c>
      <c r="D12" s="612"/>
      <c r="E12" s="613"/>
      <c r="F12" s="308" t="s">
        <v>1226</v>
      </c>
      <c r="G12" s="309">
        <v>0.06</v>
      </c>
      <c r="H12" s="306">
        <f>SUMIFS(H:H,A:A, 1,F:F,"Reimbursable*")</f>
        <v>0</v>
      </c>
      <c r="I12" s="445">
        <f t="shared" ref="I12:I21" si="0">IFERROR(G12*H12, 0)</f>
        <v>0</v>
      </c>
      <c r="J12" s="225" t="b">
        <f>IF(H12&lt;&gt;0,TRUE,FALSE)</f>
        <v>0</v>
      </c>
    </row>
    <row r="13" spans="1:21" ht="16.5" x14ac:dyDescent="0.3">
      <c r="A13" s="308">
        <v>2</v>
      </c>
      <c r="B13" s="307" t="s">
        <v>1224</v>
      </c>
      <c r="C13" s="611" t="s">
        <v>1225</v>
      </c>
      <c r="D13" s="612"/>
      <c r="E13" s="613"/>
      <c r="F13" s="308" t="s">
        <v>1226</v>
      </c>
      <c r="G13" s="309">
        <v>0.06</v>
      </c>
      <c r="H13" s="306">
        <f>SUMIFS(H:H,A:A, 2,F:F,"Reimbursable*")</f>
        <v>0</v>
      </c>
      <c r="I13" s="445">
        <f t="shared" si="0"/>
        <v>0</v>
      </c>
      <c r="J13" s="225" t="b">
        <f t="shared" ref="J13:J21" si="1">IF(H13&lt;&gt;0,TRUE,FALSE)</f>
        <v>0</v>
      </c>
    </row>
    <row r="14" spans="1:21" ht="16.5" x14ac:dyDescent="0.3">
      <c r="A14" s="308">
        <v>3</v>
      </c>
      <c r="B14" s="307" t="s">
        <v>1224</v>
      </c>
      <c r="C14" s="611" t="s">
        <v>1225</v>
      </c>
      <c r="D14" s="612"/>
      <c r="E14" s="613"/>
      <c r="F14" s="308" t="s">
        <v>1226</v>
      </c>
      <c r="G14" s="309">
        <v>0.06</v>
      </c>
      <c r="H14" s="306">
        <f>SUMIFS(H:H,A:A, 3,F:F,"Reimbursable*")</f>
        <v>0</v>
      </c>
      <c r="I14" s="445">
        <f t="shared" si="0"/>
        <v>0</v>
      </c>
      <c r="J14" s="225" t="b">
        <f t="shared" si="1"/>
        <v>0</v>
      </c>
    </row>
    <row r="15" spans="1:21" ht="16.5" x14ac:dyDescent="0.3">
      <c r="A15" s="308">
        <v>4</v>
      </c>
      <c r="B15" s="307" t="s">
        <v>1224</v>
      </c>
      <c r="C15" s="611" t="s">
        <v>1225</v>
      </c>
      <c r="D15" s="612"/>
      <c r="E15" s="613"/>
      <c r="F15" s="308" t="s">
        <v>1226</v>
      </c>
      <c r="G15" s="309">
        <v>0.06</v>
      </c>
      <c r="H15" s="306">
        <f>SUMIFS(H:H,A:A, 4,F:F,"Reimbursable*")</f>
        <v>0</v>
      </c>
      <c r="I15" s="445">
        <f t="shared" si="0"/>
        <v>0</v>
      </c>
      <c r="J15" s="225" t="b">
        <f t="shared" si="1"/>
        <v>0</v>
      </c>
    </row>
    <row r="16" spans="1:21" ht="16.5" x14ac:dyDescent="0.3">
      <c r="A16" s="308">
        <v>5</v>
      </c>
      <c r="B16" s="307" t="s">
        <v>1224</v>
      </c>
      <c r="C16" s="611" t="s">
        <v>1225</v>
      </c>
      <c r="D16" s="612"/>
      <c r="E16" s="613"/>
      <c r="F16" s="308" t="s">
        <v>1226</v>
      </c>
      <c r="G16" s="309">
        <v>0.06</v>
      </c>
      <c r="H16" s="306">
        <f>SUMIFS(H:H,A:A, 5,F:F,"Reimbursable*")</f>
        <v>0</v>
      </c>
      <c r="I16" s="445">
        <f t="shared" si="0"/>
        <v>0</v>
      </c>
      <c r="J16" s="225" t="b">
        <f t="shared" si="1"/>
        <v>0</v>
      </c>
    </row>
    <row r="17" spans="1:12" ht="16.5" x14ac:dyDescent="0.3">
      <c r="A17" s="308">
        <v>6</v>
      </c>
      <c r="B17" s="307" t="s">
        <v>1224</v>
      </c>
      <c r="C17" s="611" t="s">
        <v>1225</v>
      </c>
      <c r="D17" s="612"/>
      <c r="E17" s="613"/>
      <c r="F17" s="308" t="s">
        <v>1226</v>
      </c>
      <c r="G17" s="309">
        <v>0.06</v>
      </c>
      <c r="H17" s="306">
        <f>SUMIFS(H:H,A:A, 6,F:F,"Reimbursable*")</f>
        <v>0</v>
      </c>
      <c r="I17" s="445">
        <f t="shared" si="0"/>
        <v>0</v>
      </c>
      <c r="J17" s="225" t="b">
        <f t="shared" si="1"/>
        <v>0</v>
      </c>
    </row>
    <row r="18" spans="1:12" ht="16.5" x14ac:dyDescent="0.3">
      <c r="A18" s="308">
        <v>7</v>
      </c>
      <c r="B18" s="307" t="s">
        <v>1224</v>
      </c>
      <c r="C18" s="611" t="s">
        <v>1225</v>
      </c>
      <c r="D18" s="612"/>
      <c r="E18" s="613"/>
      <c r="F18" s="308" t="s">
        <v>1226</v>
      </c>
      <c r="G18" s="309">
        <v>0.06</v>
      </c>
      <c r="H18" s="306">
        <f>SUMIFS(H:H,A:A, 7,F:F,"Reimbursable*")</f>
        <v>0</v>
      </c>
      <c r="I18" s="445">
        <f t="shared" si="0"/>
        <v>0</v>
      </c>
      <c r="J18" s="225" t="b">
        <f t="shared" si="1"/>
        <v>0</v>
      </c>
    </row>
    <row r="19" spans="1:12" ht="16.5" x14ac:dyDescent="0.3">
      <c r="A19" s="308">
        <v>8</v>
      </c>
      <c r="B19" s="307" t="s">
        <v>1224</v>
      </c>
      <c r="C19" s="611" t="s">
        <v>1225</v>
      </c>
      <c r="D19" s="612"/>
      <c r="E19" s="613"/>
      <c r="F19" s="308" t="s">
        <v>1226</v>
      </c>
      <c r="G19" s="309">
        <v>0.06</v>
      </c>
      <c r="H19" s="306">
        <f>SUMIFS(H:H,A:A, 8,F:F,"Reimbursable*")</f>
        <v>0</v>
      </c>
      <c r="I19" s="445">
        <f t="shared" si="0"/>
        <v>0</v>
      </c>
      <c r="J19" s="225" t="b">
        <f t="shared" si="1"/>
        <v>0</v>
      </c>
    </row>
    <row r="20" spans="1:12" ht="16.5" x14ac:dyDescent="0.3">
      <c r="A20" s="308">
        <v>9</v>
      </c>
      <c r="B20" s="307" t="s">
        <v>1224</v>
      </c>
      <c r="C20" s="611" t="s">
        <v>1225</v>
      </c>
      <c r="D20" s="612"/>
      <c r="E20" s="613"/>
      <c r="F20" s="308" t="s">
        <v>1226</v>
      </c>
      <c r="G20" s="309">
        <v>0.06</v>
      </c>
      <c r="H20" s="306">
        <f>SUMIFS(H:H,A:A, 9,F:F,"Reimbursable*")</f>
        <v>0</v>
      </c>
      <c r="I20" s="445">
        <f t="shared" si="0"/>
        <v>0</v>
      </c>
      <c r="J20" s="225" t="b">
        <f t="shared" si="1"/>
        <v>0</v>
      </c>
    </row>
    <row r="21" spans="1:12" ht="16.5" x14ac:dyDescent="0.3">
      <c r="A21" s="310">
        <v>10</v>
      </c>
      <c r="B21" s="311" t="s">
        <v>1224</v>
      </c>
      <c r="C21" s="614" t="s">
        <v>1225</v>
      </c>
      <c r="D21" s="615"/>
      <c r="E21" s="616"/>
      <c r="F21" s="310" t="s">
        <v>1226</v>
      </c>
      <c r="G21" s="309">
        <v>0.06</v>
      </c>
      <c r="H21" s="306">
        <f>SUMIFS(H:H,A:A, 10,F:F,"Reimbursable*")</f>
        <v>0</v>
      </c>
      <c r="I21" s="445">
        <f t="shared" si="0"/>
        <v>0</v>
      </c>
      <c r="J21" s="225" t="b">
        <f t="shared" si="1"/>
        <v>0</v>
      </c>
    </row>
    <row r="22" spans="1:12" ht="47.45" customHeight="1" x14ac:dyDescent="0.3">
      <c r="A22" s="312"/>
      <c r="B22" s="312"/>
      <c r="C22" s="608" t="str">
        <f>IFERROR(VLOOKUP(B22,'SOW Units'!$B$11:$C$502,2,FALSE),"")</f>
        <v/>
      </c>
      <c r="D22" s="609"/>
      <c r="E22" s="610"/>
      <c r="F22" s="313" t="str">
        <f>IFERROR(VLOOKUP(B22,'SOW Units'!$B$11:$E$502,4,FALSE),"")</f>
        <v/>
      </c>
      <c r="G22" s="314" t="str">
        <f>IFERROR(VLOOKUP(B22,'SOW Units'!$B$11:$G$502,6,FALSE),"")</f>
        <v/>
      </c>
      <c r="H22" s="312"/>
      <c r="I22" s="445">
        <f>IFERROR(G22*H22, 0)</f>
        <v>0</v>
      </c>
      <c r="J22" s="225" t="b">
        <f>IF(H22&lt;&gt;"",TRUE,FALSE)</f>
        <v>0</v>
      </c>
      <c r="K22" s="457"/>
      <c r="L22" s="457"/>
    </row>
    <row r="23" spans="1:12" ht="47.45" customHeight="1" x14ac:dyDescent="0.3">
      <c r="A23" s="312"/>
      <c r="B23" s="312"/>
      <c r="C23" s="608" t="str">
        <f>IFERROR(VLOOKUP(B23,'SOW Units'!$B$11:$C$502,2,FALSE),"")</f>
        <v/>
      </c>
      <c r="D23" s="609"/>
      <c r="E23" s="610"/>
      <c r="F23" s="313" t="str">
        <f>IFERROR(VLOOKUP(B23,'SOW Units'!$B$11:$E$502,4,FALSE),"")</f>
        <v/>
      </c>
      <c r="G23" s="314" t="str">
        <f>IFERROR(VLOOKUP(B23,'SOW Units'!$B$11:$G$502,6,FALSE),"")</f>
        <v/>
      </c>
      <c r="H23" s="312"/>
      <c r="I23" s="445">
        <f t="shared" ref="I23:I86" si="2">IFERROR(G23*H23, 0)</f>
        <v>0</v>
      </c>
      <c r="J23" s="225" t="b">
        <f t="shared" ref="J23:J86" si="3">IF(H23&lt;&gt;"",TRUE,FALSE)</f>
        <v>0</v>
      </c>
      <c r="K23" s="457"/>
      <c r="L23" s="457"/>
    </row>
    <row r="24" spans="1:12" ht="47.45" customHeight="1" x14ac:dyDescent="0.3">
      <c r="A24" s="312"/>
      <c r="B24" s="312"/>
      <c r="C24" s="608" t="str">
        <f>IFERROR(VLOOKUP(B24,'SOW Units'!$B$11:$C$502,2,FALSE),"")</f>
        <v/>
      </c>
      <c r="D24" s="609"/>
      <c r="E24" s="610"/>
      <c r="F24" s="313" t="str">
        <f>IFERROR(VLOOKUP(B24,'SOW Units'!$B$11:$E$502,4,FALSE),"")</f>
        <v/>
      </c>
      <c r="G24" s="314" t="str">
        <f>IFERROR(VLOOKUP(B24,'SOW Units'!$B$11:$G$502,6,FALSE),"")</f>
        <v/>
      </c>
      <c r="H24" s="312"/>
      <c r="I24" s="445">
        <f t="shared" si="2"/>
        <v>0</v>
      </c>
      <c r="J24" s="225" t="b">
        <f t="shared" si="3"/>
        <v>0</v>
      </c>
      <c r="K24" s="457"/>
      <c r="L24" s="457"/>
    </row>
    <row r="25" spans="1:12" ht="47.45" customHeight="1" x14ac:dyDescent="0.3">
      <c r="A25" s="312"/>
      <c r="B25" s="312"/>
      <c r="C25" s="608" t="str">
        <f>IFERROR(VLOOKUP(B25,'SOW Units'!$B$11:$C$502,2,FALSE),"")</f>
        <v/>
      </c>
      <c r="D25" s="609"/>
      <c r="E25" s="610"/>
      <c r="F25" s="313" t="str">
        <f>IFERROR(VLOOKUP(B25,'SOW Units'!$B$11:$E$502,4,FALSE),"")</f>
        <v/>
      </c>
      <c r="G25" s="314" t="str">
        <f>IFERROR(VLOOKUP(B25,'SOW Units'!$B$11:$G$502,6,FALSE),"")</f>
        <v/>
      </c>
      <c r="H25" s="312"/>
      <c r="I25" s="445">
        <f t="shared" si="2"/>
        <v>0</v>
      </c>
      <c r="J25" s="225" t="b">
        <f t="shared" si="3"/>
        <v>0</v>
      </c>
      <c r="K25" s="457"/>
      <c r="L25" s="457"/>
    </row>
    <row r="26" spans="1:12" ht="47.45" customHeight="1" x14ac:dyDescent="0.3">
      <c r="A26" s="312"/>
      <c r="B26" s="312"/>
      <c r="C26" s="608" t="str">
        <f>IFERROR(VLOOKUP(B26,'SOW Units'!$B$11:$C$502,2,FALSE),"")</f>
        <v/>
      </c>
      <c r="D26" s="609"/>
      <c r="E26" s="610"/>
      <c r="F26" s="313" t="str">
        <f>IFERROR(VLOOKUP(B26,'SOW Units'!$B$11:$E$502,4,FALSE),"")</f>
        <v/>
      </c>
      <c r="G26" s="314" t="str">
        <f>IFERROR(VLOOKUP(B26,'SOW Units'!$B$11:$G$502,6,FALSE),"")</f>
        <v/>
      </c>
      <c r="H26" s="312"/>
      <c r="I26" s="445">
        <f t="shared" si="2"/>
        <v>0</v>
      </c>
      <c r="J26" s="225" t="b">
        <f t="shared" si="3"/>
        <v>0</v>
      </c>
      <c r="K26" s="457"/>
      <c r="L26" s="457"/>
    </row>
    <row r="27" spans="1:12" ht="47.45" customHeight="1" x14ac:dyDescent="0.3">
      <c r="A27" s="312"/>
      <c r="B27" s="312"/>
      <c r="C27" s="608" t="str">
        <f>IFERROR(VLOOKUP(B27,'SOW Units'!$B$11:$C$502,2,FALSE),"")</f>
        <v/>
      </c>
      <c r="D27" s="609"/>
      <c r="E27" s="610"/>
      <c r="F27" s="313" t="str">
        <f>IFERROR(VLOOKUP(B27,'SOW Units'!$B$11:$E$502,4,FALSE),"")</f>
        <v/>
      </c>
      <c r="G27" s="314" t="str">
        <f>IFERROR(VLOOKUP(B27,'SOW Units'!$B$11:$G$502,6,FALSE),"")</f>
        <v/>
      </c>
      <c r="H27" s="312"/>
      <c r="I27" s="445">
        <f t="shared" si="2"/>
        <v>0</v>
      </c>
      <c r="J27" s="225" t="b">
        <f t="shared" si="3"/>
        <v>0</v>
      </c>
      <c r="K27" s="457"/>
      <c r="L27" s="457"/>
    </row>
    <row r="28" spans="1:12" ht="47.45" customHeight="1" x14ac:dyDescent="0.3">
      <c r="A28" s="312"/>
      <c r="B28" s="312"/>
      <c r="C28" s="608" t="str">
        <f>IFERROR(VLOOKUP(B28,'SOW Units'!$B$11:$C$502,2,FALSE),"")</f>
        <v/>
      </c>
      <c r="D28" s="609"/>
      <c r="E28" s="610"/>
      <c r="F28" s="313" t="str">
        <f>IFERROR(VLOOKUP(B28,'SOW Units'!$B$11:$E$502,4,FALSE),"")</f>
        <v/>
      </c>
      <c r="G28" s="314" t="str">
        <f>IFERROR(VLOOKUP(B28,'SOW Units'!$B$11:$G$502,6,FALSE),"")</f>
        <v/>
      </c>
      <c r="H28" s="312"/>
      <c r="I28" s="445">
        <f t="shared" si="2"/>
        <v>0</v>
      </c>
      <c r="J28" s="225" t="b">
        <f t="shared" si="3"/>
        <v>0</v>
      </c>
      <c r="K28" s="457"/>
      <c r="L28" s="457"/>
    </row>
    <row r="29" spans="1:12" ht="47.45" customHeight="1" x14ac:dyDescent="0.3">
      <c r="A29" s="312"/>
      <c r="B29" s="312"/>
      <c r="C29" s="608" t="str">
        <f>IFERROR(VLOOKUP(B29,'SOW Units'!$B$11:$C$502,2,FALSE),"")</f>
        <v/>
      </c>
      <c r="D29" s="609"/>
      <c r="E29" s="610"/>
      <c r="F29" s="313" t="str">
        <f>IFERROR(VLOOKUP(B29,'SOW Units'!$B$11:$E$502,4,FALSE),"")</f>
        <v/>
      </c>
      <c r="G29" s="314" t="str">
        <f>IFERROR(VLOOKUP(B29,'SOW Units'!$B$11:$G$502,6,FALSE),"")</f>
        <v/>
      </c>
      <c r="H29" s="312"/>
      <c r="I29" s="445">
        <f t="shared" si="2"/>
        <v>0</v>
      </c>
      <c r="J29" s="225" t="b">
        <f t="shared" si="3"/>
        <v>0</v>
      </c>
      <c r="K29" s="457"/>
      <c r="L29" s="457"/>
    </row>
    <row r="30" spans="1:12" ht="47.45" customHeight="1" x14ac:dyDescent="0.3">
      <c r="A30" s="312"/>
      <c r="B30" s="312"/>
      <c r="C30" s="608" t="str">
        <f>IFERROR(VLOOKUP(B30,'SOW Units'!$B$11:$C$502,2,FALSE),"")</f>
        <v/>
      </c>
      <c r="D30" s="609"/>
      <c r="E30" s="610"/>
      <c r="F30" s="313" t="str">
        <f>IFERROR(VLOOKUP(B30,'SOW Units'!$B$11:$E$502,4,FALSE),"")</f>
        <v/>
      </c>
      <c r="G30" s="314" t="str">
        <f>IFERROR(VLOOKUP(B30,'SOW Units'!$B$11:$G$502,6,FALSE),"")</f>
        <v/>
      </c>
      <c r="H30" s="312"/>
      <c r="I30" s="445">
        <f t="shared" si="2"/>
        <v>0</v>
      </c>
      <c r="J30" s="225" t="b">
        <f t="shared" si="3"/>
        <v>0</v>
      </c>
      <c r="K30" s="457"/>
      <c r="L30" s="457"/>
    </row>
    <row r="31" spans="1:12" ht="47.45" customHeight="1" x14ac:dyDescent="0.3">
      <c r="A31" s="312"/>
      <c r="B31" s="312"/>
      <c r="C31" s="608" t="str">
        <f>IFERROR(VLOOKUP(B31,'SOW Units'!$B$11:$C$502,2,FALSE),"")</f>
        <v/>
      </c>
      <c r="D31" s="609"/>
      <c r="E31" s="610"/>
      <c r="F31" s="313" t="str">
        <f>IFERROR(VLOOKUP(B31,'SOW Units'!$B$11:$E$502,4,FALSE),"")</f>
        <v/>
      </c>
      <c r="G31" s="314" t="str">
        <f>IFERROR(VLOOKUP(B31,'SOW Units'!$B$11:$G$502,6,FALSE),"")</f>
        <v/>
      </c>
      <c r="H31" s="312"/>
      <c r="I31" s="445">
        <f t="shared" si="2"/>
        <v>0</v>
      </c>
      <c r="J31" s="225" t="b">
        <f t="shared" si="3"/>
        <v>0</v>
      </c>
      <c r="K31" s="457"/>
      <c r="L31" s="457"/>
    </row>
    <row r="32" spans="1:12" ht="47.45" customHeight="1" x14ac:dyDescent="0.3">
      <c r="A32" s="312"/>
      <c r="B32" s="312"/>
      <c r="C32" s="608" t="str">
        <f>IFERROR(VLOOKUP(B32,'SOW Units'!$B$11:$C$502,2,FALSE),"")</f>
        <v/>
      </c>
      <c r="D32" s="609"/>
      <c r="E32" s="610"/>
      <c r="F32" s="313" t="str">
        <f>IFERROR(VLOOKUP(B32,'SOW Units'!$B$11:$E$502,4,FALSE),"")</f>
        <v/>
      </c>
      <c r="G32" s="314" t="str">
        <f>IFERROR(VLOOKUP(B32,'SOW Units'!$B$11:$G$502,6,FALSE),"")</f>
        <v/>
      </c>
      <c r="H32" s="312"/>
      <c r="I32" s="445">
        <f t="shared" si="2"/>
        <v>0</v>
      </c>
      <c r="J32" s="225" t="b">
        <f t="shared" si="3"/>
        <v>0</v>
      </c>
      <c r="K32" s="457"/>
      <c r="L32" s="457"/>
    </row>
    <row r="33" spans="1:12" ht="47.45" customHeight="1" x14ac:dyDescent="0.3">
      <c r="A33" s="312"/>
      <c r="B33" s="312"/>
      <c r="C33" s="608" t="str">
        <f>IFERROR(VLOOKUP(B33,'SOW Units'!$B$11:$C$502,2,FALSE),"")</f>
        <v/>
      </c>
      <c r="D33" s="609"/>
      <c r="E33" s="610"/>
      <c r="F33" s="313" t="str">
        <f>IFERROR(VLOOKUP(B33,'SOW Units'!$B$11:$E$502,4,FALSE),"")</f>
        <v/>
      </c>
      <c r="G33" s="314" t="str">
        <f>IFERROR(VLOOKUP(B33,'SOW Units'!$B$11:$G$502,6,FALSE),"")</f>
        <v/>
      </c>
      <c r="H33" s="312"/>
      <c r="I33" s="445">
        <f t="shared" si="2"/>
        <v>0</v>
      </c>
      <c r="J33" s="225" t="b">
        <f t="shared" si="3"/>
        <v>0</v>
      </c>
      <c r="K33" s="457"/>
      <c r="L33" s="457"/>
    </row>
    <row r="34" spans="1:12" ht="47.45" customHeight="1" x14ac:dyDescent="0.3">
      <c r="A34" s="312"/>
      <c r="B34" s="312"/>
      <c r="C34" s="608" t="str">
        <f>IFERROR(VLOOKUP(B34,'SOW Units'!$B$11:$C$502,2,FALSE),"")</f>
        <v/>
      </c>
      <c r="D34" s="609"/>
      <c r="E34" s="610"/>
      <c r="F34" s="313" t="str">
        <f>IFERROR(VLOOKUP(B34,'SOW Units'!$B$11:$E$502,4,FALSE),"")</f>
        <v/>
      </c>
      <c r="G34" s="314" t="str">
        <f>IFERROR(VLOOKUP(B34,'SOW Units'!$B$11:$G$502,6,FALSE),"")</f>
        <v/>
      </c>
      <c r="H34" s="312"/>
      <c r="I34" s="445">
        <f t="shared" si="2"/>
        <v>0</v>
      </c>
      <c r="J34" s="225" t="b">
        <f t="shared" si="3"/>
        <v>0</v>
      </c>
      <c r="K34" s="457"/>
      <c r="L34" s="457"/>
    </row>
    <row r="35" spans="1:12" ht="47.45" customHeight="1" x14ac:dyDescent="0.3">
      <c r="A35" s="312"/>
      <c r="B35" s="312"/>
      <c r="C35" s="608" t="str">
        <f>IFERROR(VLOOKUP(B35,'SOW Units'!$B$11:$C$502,2,FALSE),"")</f>
        <v/>
      </c>
      <c r="D35" s="609"/>
      <c r="E35" s="610"/>
      <c r="F35" s="313" t="str">
        <f>IFERROR(VLOOKUP(B35,'SOW Units'!$B$11:$E$502,4,FALSE),"")</f>
        <v/>
      </c>
      <c r="G35" s="314" t="str">
        <f>IFERROR(VLOOKUP(B35,'SOW Units'!$B$11:$G$502,6,FALSE),"")</f>
        <v/>
      </c>
      <c r="H35" s="312"/>
      <c r="I35" s="445">
        <f t="shared" si="2"/>
        <v>0</v>
      </c>
      <c r="J35" s="225" t="b">
        <f t="shared" si="3"/>
        <v>0</v>
      </c>
      <c r="K35" s="457"/>
      <c r="L35" s="457"/>
    </row>
    <row r="36" spans="1:12" ht="47.45" customHeight="1" x14ac:dyDescent="0.3">
      <c r="A36" s="312"/>
      <c r="B36" s="312"/>
      <c r="C36" s="608" t="str">
        <f>IFERROR(VLOOKUP(B36,'SOW Units'!$B$11:$C$502,2,FALSE),"")</f>
        <v/>
      </c>
      <c r="D36" s="609"/>
      <c r="E36" s="610"/>
      <c r="F36" s="313" t="str">
        <f>IFERROR(VLOOKUP(B36,'SOW Units'!$B$11:$E$502,4,FALSE),"")</f>
        <v/>
      </c>
      <c r="G36" s="314" t="str">
        <f>IFERROR(VLOOKUP(B36,'SOW Units'!$B$11:$G$502,6,FALSE),"")</f>
        <v/>
      </c>
      <c r="H36" s="312"/>
      <c r="I36" s="445">
        <f t="shared" si="2"/>
        <v>0</v>
      </c>
      <c r="J36" s="225" t="b">
        <f t="shared" si="3"/>
        <v>0</v>
      </c>
      <c r="K36" s="457"/>
      <c r="L36" s="457"/>
    </row>
    <row r="37" spans="1:12" ht="47.45" customHeight="1" x14ac:dyDescent="0.3">
      <c r="A37" s="312"/>
      <c r="B37" s="312"/>
      <c r="C37" s="608" t="str">
        <f>IFERROR(VLOOKUP(B37,'SOW Units'!$B$11:$C$502,2,FALSE),"")</f>
        <v/>
      </c>
      <c r="D37" s="609"/>
      <c r="E37" s="610"/>
      <c r="F37" s="313" t="str">
        <f>IFERROR(VLOOKUP(B37,'SOW Units'!$B$11:$E$502,4,FALSE),"")</f>
        <v/>
      </c>
      <c r="G37" s="314" t="str">
        <f>IFERROR(VLOOKUP(B37,'SOW Units'!$B$11:$G$502,6,FALSE),"")</f>
        <v/>
      </c>
      <c r="H37" s="312"/>
      <c r="I37" s="445">
        <f t="shared" si="2"/>
        <v>0</v>
      </c>
      <c r="J37" s="225" t="b">
        <f t="shared" si="3"/>
        <v>0</v>
      </c>
      <c r="K37" s="457"/>
      <c r="L37" s="457"/>
    </row>
    <row r="38" spans="1:12" ht="47.45" customHeight="1" x14ac:dyDescent="0.3">
      <c r="A38" s="312"/>
      <c r="B38" s="312"/>
      <c r="C38" s="608" t="str">
        <f>IFERROR(VLOOKUP(B38,'SOW Units'!$B$11:$C$502,2,FALSE),"")</f>
        <v/>
      </c>
      <c r="D38" s="609"/>
      <c r="E38" s="610"/>
      <c r="F38" s="313" t="str">
        <f>IFERROR(VLOOKUP(B38,'SOW Units'!$B$11:$E$502,4,FALSE),"")</f>
        <v/>
      </c>
      <c r="G38" s="314" t="str">
        <f>IFERROR(VLOOKUP(B38,'SOW Units'!$B$11:$G$502,6,FALSE),"")</f>
        <v/>
      </c>
      <c r="H38" s="312"/>
      <c r="I38" s="445">
        <f t="shared" si="2"/>
        <v>0</v>
      </c>
      <c r="J38" s="225" t="b">
        <f t="shared" si="3"/>
        <v>0</v>
      </c>
      <c r="K38" s="457"/>
      <c r="L38" s="457"/>
    </row>
    <row r="39" spans="1:12" ht="47.45" customHeight="1" x14ac:dyDescent="0.3">
      <c r="A39" s="312"/>
      <c r="B39" s="312"/>
      <c r="C39" s="608" t="str">
        <f>IFERROR(VLOOKUP(B39,'SOW Units'!$B$11:$C$502,2,FALSE),"")</f>
        <v/>
      </c>
      <c r="D39" s="609"/>
      <c r="E39" s="610"/>
      <c r="F39" s="313" t="str">
        <f>IFERROR(VLOOKUP(B39,'SOW Units'!$B$11:$E$502,4,FALSE),"")</f>
        <v/>
      </c>
      <c r="G39" s="314" t="str">
        <f>IFERROR(VLOOKUP(B39,'SOW Units'!$B$11:$G$502,6,FALSE),"")</f>
        <v/>
      </c>
      <c r="H39" s="312"/>
      <c r="I39" s="445">
        <f t="shared" si="2"/>
        <v>0</v>
      </c>
      <c r="J39" s="225" t="b">
        <f t="shared" si="3"/>
        <v>0</v>
      </c>
      <c r="K39" s="457"/>
      <c r="L39" s="457"/>
    </row>
    <row r="40" spans="1:12" ht="47.45" customHeight="1" x14ac:dyDescent="0.3">
      <c r="A40" s="312"/>
      <c r="B40" s="312"/>
      <c r="C40" s="608" t="str">
        <f>IFERROR(VLOOKUP(B40,'SOW Units'!$B$11:$C$502,2,FALSE),"")</f>
        <v/>
      </c>
      <c r="D40" s="609"/>
      <c r="E40" s="610"/>
      <c r="F40" s="313" t="str">
        <f>IFERROR(VLOOKUP(B40,'SOW Units'!$B$11:$E$502,4,FALSE),"")</f>
        <v/>
      </c>
      <c r="G40" s="314" t="str">
        <f>IFERROR(VLOOKUP(B40,'SOW Units'!$B$11:$G$502,6,FALSE),"")</f>
        <v/>
      </c>
      <c r="H40" s="312"/>
      <c r="I40" s="445">
        <f t="shared" si="2"/>
        <v>0</v>
      </c>
      <c r="J40" s="225" t="b">
        <f t="shared" si="3"/>
        <v>0</v>
      </c>
      <c r="K40" s="457"/>
      <c r="L40" s="457"/>
    </row>
    <row r="41" spans="1:12" ht="47.45" customHeight="1" x14ac:dyDescent="0.3">
      <c r="A41" s="312"/>
      <c r="B41" s="312"/>
      <c r="C41" s="608" t="str">
        <f>IFERROR(VLOOKUP(B41,'SOW Units'!$B$11:$C$502,2,FALSE),"")</f>
        <v/>
      </c>
      <c r="D41" s="609"/>
      <c r="E41" s="610"/>
      <c r="F41" s="313" t="str">
        <f>IFERROR(VLOOKUP(B41,'SOW Units'!$B$11:$E$502,4,FALSE),"")</f>
        <v/>
      </c>
      <c r="G41" s="314" t="str">
        <f>IFERROR(VLOOKUP(B41,'SOW Units'!$B$11:$G$502,6,FALSE),"")</f>
        <v/>
      </c>
      <c r="H41" s="312"/>
      <c r="I41" s="445">
        <f t="shared" si="2"/>
        <v>0</v>
      </c>
      <c r="J41" s="225" t="b">
        <f t="shared" si="3"/>
        <v>0</v>
      </c>
      <c r="K41" s="457"/>
      <c r="L41" s="457"/>
    </row>
    <row r="42" spans="1:12" ht="47.45" customHeight="1" x14ac:dyDescent="0.3">
      <c r="A42" s="312"/>
      <c r="B42" s="312"/>
      <c r="C42" s="608" t="str">
        <f>IFERROR(VLOOKUP(B42,'SOW Units'!$B$11:$C$502,2,FALSE),"")</f>
        <v/>
      </c>
      <c r="D42" s="609"/>
      <c r="E42" s="610"/>
      <c r="F42" s="313" t="str">
        <f>IFERROR(VLOOKUP(B42,'SOW Units'!$B$11:$E$502,4,FALSE),"")</f>
        <v/>
      </c>
      <c r="G42" s="314" t="str">
        <f>IFERROR(VLOOKUP(B42,'SOW Units'!$B$11:$G$502,6,FALSE),"")</f>
        <v/>
      </c>
      <c r="H42" s="312"/>
      <c r="I42" s="445">
        <f t="shared" si="2"/>
        <v>0</v>
      </c>
      <c r="J42" s="225" t="b">
        <f t="shared" si="3"/>
        <v>0</v>
      </c>
      <c r="K42" s="457"/>
      <c r="L42" s="457"/>
    </row>
    <row r="43" spans="1:12" ht="47.45" customHeight="1" x14ac:dyDescent="0.3">
      <c r="A43" s="312"/>
      <c r="B43" s="312"/>
      <c r="C43" s="608" t="str">
        <f>IFERROR(VLOOKUP(B43,'SOW Units'!$B$11:$C$502,2,FALSE),"")</f>
        <v/>
      </c>
      <c r="D43" s="609"/>
      <c r="E43" s="610"/>
      <c r="F43" s="313" t="str">
        <f>IFERROR(VLOOKUP(B43,'SOW Units'!$B$11:$E$502,4,FALSE),"")</f>
        <v/>
      </c>
      <c r="G43" s="314" t="str">
        <f>IFERROR(VLOOKUP(B43,'SOW Units'!$B$11:$G$502,6,FALSE),"")</f>
        <v/>
      </c>
      <c r="H43" s="312"/>
      <c r="I43" s="445">
        <f t="shared" si="2"/>
        <v>0</v>
      </c>
      <c r="J43" s="225" t="b">
        <f t="shared" si="3"/>
        <v>0</v>
      </c>
      <c r="K43" s="457"/>
      <c r="L43" s="457"/>
    </row>
    <row r="44" spans="1:12" ht="47.45" customHeight="1" x14ac:dyDescent="0.3">
      <c r="A44" s="312"/>
      <c r="B44" s="312"/>
      <c r="C44" s="608" t="str">
        <f>IFERROR(VLOOKUP(B44,'SOW Units'!$B$11:$C$502,2,FALSE),"")</f>
        <v/>
      </c>
      <c r="D44" s="609"/>
      <c r="E44" s="610"/>
      <c r="F44" s="313" t="str">
        <f>IFERROR(VLOOKUP(B44,'SOW Units'!$B$11:$E$502,4,FALSE),"")</f>
        <v/>
      </c>
      <c r="G44" s="314" t="str">
        <f>IFERROR(VLOOKUP(B44,'SOW Units'!$B$11:$G$502,6,FALSE),"")</f>
        <v/>
      </c>
      <c r="H44" s="312"/>
      <c r="I44" s="445">
        <f t="shared" si="2"/>
        <v>0</v>
      </c>
      <c r="J44" s="225" t="b">
        <f t="shared" si="3"/>
        <v>0</v>
      </c>
      <c r="K44" s="457"/>
      <c r="L44" s="457"/>
    </row>
    <row r="45" spans="1:12" ht="47.45" customHeight="1" x14ac:dyDescent="0.3">
      <c r="A45" s="312"/>
      <c r="B45" s="312"/>
      <c r="C45" s="608" t="str">
        <f>IFERROR(VLOOKUP(B45,'SOW Units'!$B$11:$C$502,2,FALSE),"")</f>
        <v/>
      </c>
      <c r="D45" s="609"/>
      <c r="E45" s="610"/>
      <c r="F45" s="313" t="str">
        <f>IFERROR(VLOOKUP(B45,'SOW Units'!$B$11:$E$502,4,FALSE),"")</f>
        <v/>
      </c>
      <c r="G45" s="314" t="str">
        <f>IFERROR(VLOOKUP(B45,'SOW Units'!$B$11:$G$502,6,FALSE),"")</f>
        <v/>
      </c>
      <c r="H45" s="312"/>
      <c r="I45" s="445">
        <f t="shared" si="2"/>
        <v>0</v>
      </c>
      <c r="J45" s="225" t="b">
        <f t="shared" si="3"/>
        <v>0</v>
      </c>
      <c r="K45" s="457"/>
      <c r="L45" s="457"/>
    </row>
    <row r="46" spans="1:12" ht="47.45" customHeight="1" x14ac:dyDescent="0.3">
      <c r="A46" s="312"/>
      <c r="B46" s="312"/>
      <c r="C46" s="608" t="str">
        <f>IFERROR(VLOOKUP(B46,'SOW Units'!$B$11:$C$502,2,FALSE),"")</f>
        <v/>
      </c>
      <c r="D46" s="609"/>
      <c r="E46" s="610"/>
      <c r="F46" s="313" t="str">
        <f>IFERROR(VLOOKUP(B46,'SOW Units'!$B$11:$E$502,4,FALSE),"")</f>
        <v/>
      </c>
      <c r="G46" s="314" t="str">
        <f>IFERROR(VLOOKUP(B46,'SOW Units'!$B$11:$G$502,6,FALSE),"")</f>
        <v/>
      </c>
      <c r="H46" s="312"/>
      <c r="I46" s="445">
        <f t="shared" si="2"/>
        <v>0</v>
      </c>
      <c r="J46" s="225" t="b">
        <f t="shared" si="3"/>
        <v>0</v>
      </c>
      <c r="K46" s="457"/>
      <c r="L46" s="457"/>
    </row>
    <row r="47" spans="1:12" ht="47.45" customHeight="1" x14ac:dyDescent="0.3">
      <c r="A47" s="312"/>
      <c r="B47" s="312"/>
      <c r="C47" s="608" t="str">
        <f>IFERROR(VLOOKUP(B47,'SOW Units'!$B$11:$C$502,2,FALSE),"")</f>
        <v/>
      </c>
      <c r="D47" s="609"/>
      <c r="E47" s="610"/>
      <c r="F47" s="313" t="str">
        <f>IFERROR(VLOOKUP(B47,'SOW Units'!$B$11:$E$502,4,FALSE),"")</f>
        <v/>
      </c>
      <c r="G47" s="314" t="str">
        <f>IFERROR(VLOOKUP(B47,'SOW Units'!$B$11:$G$502,6,FALSE),"")</f>
        <v/>
      </c>
      <c r="H47" s="312"/>
      <c r="I47" s="445">
        <f t="shared" si="2"/>
        <v>0</v>
      </c>
      <c r="J47" s="225" t="b">
        <f t="shared" si="3"/>
        <v>0</v>
      </c>
      <c r="K47" s="457"/>
      <c r="L47" s="457"/>
    </row>
    <row r="48" spans="1:12" ht="47.45" customHeight="1" x14ac:dyDescent="0.3">
      <c r="A48" s="312"/>
      <c r="B48" s="312"/>
      <c r="C48" s="608" t="str">
        <f>IFERROR(VLOOKUP(B48,'SOW Units'!$B$11:$C$502,2,FALSE),"")</f>
        <v/>
      </c>
      <c r="D48" s="609"/>
      <c r="E48" s="610"/>
      <c r="F48" s="313" t="str">
        <f>IFERROR(VLOOKUP(B48,'SOW Units'!$B$11:$E$502,4,FALSE),"")</f>
        <v/>
      </c>
      <c r="G48" s="314" t="str">
        <f>IFERROR(VLOOKUP(B48,'SOW Units'!$B$11:$G$502,6,FALSE),"")</f>
        <v/>
      </c>
      <c r="H48" s="312"/>
      <c r="I48" s="445">
        <f t="shared" si="2"/>
        <v>0</v>
      </c>
      <c r="J48" s="225" t="b">
        <f t="shared" si="3"/>
        <v>0</v>
      </c>
      <c r="K48" s="457"/>
      <c r="L48" s="457"/>
    </row>
    <row r="49" spans="1:12" ht="47.45" customHeight="1" x14ac:dyDescent="0.3">
      <c r="A49" s="312"/>
      <c r="B49" s="312"/>
      <c r="C49" s="608" t="str">
        <f>IFERROR(VLOOKUP(B49,'SOW Units'!$B$11:$C$502,2,FALSE),"")</f>
        <v/>
      </c>
      <c r="D49" s="609"/>
      <c r="E49" s="610"/>
      <c r="F49" s="313" t="str">
        <f>IFERROR(VLOOKUP(B49,'SOW Units'!$B$11:$E$502,4,FALSE),"")</f>
        <v/>
      </c>
      <c r="G49" s="314" t="str">
        <f>IFERROR(VLOOKUP(B49,'SOW Units'!$B$11:$G$502,6,FALSE),"")</f>
        <v/>
      </c>
      <c r="H49" s="312"/>
      <c r="I49" s="445">
        <f t="shared" si="2"/>
        <v>0</v>
      </c>
      <c r="J49" s="225" t="b">
        <f t="shared" si="3"/>
        <v>0</v>
      </c>
      <c r="K49" s="457"/>
      <c r="L49" s="457"/>
    </row>
    <row r="50" spans="1:12" ht="47.45" customHeight="1" x14ac:dyDescent="0.3">
      <c r="A50" s="312"/>
      <c r="B50" s="312"/>
      <c r="C50" s="608" t="str">
        <f>IFERROR(VLOOKUP(B50,'SOW Units'!$B$11:$C$502,2,FALSE),"")</f>
        <v/>
      </c>
      <c r="D50" s="609"/>
      <c r="E50" s="610"/>
      <c r="F50" s="313" t="str">
        <f>IFERROR(VLOOKUP(B50,'SOW Units'!$B$11:$E$502,4,FALSE),"")</f>
        <v/>
      </c>
      <c r="G50" s="314" t="str">
        <f>IFERROR(VLOOKUP(B50,'SOW Units'!$B$11:$G$502,6,FALSE),"")</f>
        <v/>
      </c>
      <c r="H50" s="312"/>
      <c r="I50" s="445">
        <f t="shared" si="2"/>
        <v>0</v>
      </c>
      <c r="J50" s="225" t="b">
        <f t="shared" si="3"/>
        <v>0</v>
      </c>
      <c r="K50" s="457"/>
      <c r="L50" s="457"/>
    </row>
    <row r="51" spans="1:12" ht="47.45" customHeight="1" x14ac:dyDescent="0.3">
      <c r="A51" s="312"/>
      <c r="B51" s="312"/>
      <c r="C51" s="608" t="str">
        <f>IFERROR(VLOOKUP(B51,'SOW Units'!$B$11:$C$502,2,FALSE),"")</f>
        <v/>
      </c>
      <c r="D51" s="609"/>
      <c r="E51" s="610"/>
      <c r="F51" s="313" t="str">
        <f>IFERROR(VLOOKUP(B51,'SOW Units'!$B$11:$E$502,4,FALSE),"")</f>
        <v/>
      </c>
      <c r="G51" s="314" t="str">
        <f>IFERROR(VLOOKUP(B51,'SOW Units'!$B$11:$G$502,6,FALSE),"")</f>
        <v/>
      </c>
      <c r="H51" s="312"/>
      <c r="I51" s="445">
        <f t="shared" si="2"/>
        <v>0</v>
      </c>
      <c r="J51" s="225" t="b">
        <f t="shared" si="3"/>
        <v>0</v>
      </c>
      <c r="K51" s="457"/>
      <c r="L51" s="457"/>
    </row>
    <row r="52" spans="1:12" ht="47.45" customHeight="1" x14ac:dyDescent="0.3">
      <c r="A52" s="312"/>
      <c r="B52" s="312"/>
      <c r="C52" s="608" t="str">
        <f>IFERROR(VLOOKUP(B52,'SOW Units'!$B$11:$C$502,2,FALSE),"")</f>
        <v/>
      </c>
      <c r="D52" s="609"/>
      <c r="E52" s="610"/>
      <c r="F52" s="313" t="str">
        <f>IFERROR(VLOOKUP(B52,'SOW Units'!$B$11:$E$502,4,FALSE),"")</f>
        <v/>
      </c>
      <c r="G52" s="314" t="str">
        <f>IFERROR(VLOOKUP(B52,'SOW Units'!$B$11:$G$502,6,FALSE),"")</f>
        <v/>
      </c>
      <c r="H52" s="312"/>
      <c r="I52" s="445">
        <f t="shared" si="2"/>
        <v>0</v>
      </c>
      <c r="J52" s="225" t="b">
        <f t="shared" si="3"/>
        <v>0</v>
      </c>
      <c r="K52" s="457"/>
      <c r="L52" s="457"/>
    </row>
    <row r="53" spans="1:12" ht="47.45" customHeight="1" x14ac:dyDescent="0.3">
      <c r="A53" s="312"/>
      <c r="B53" s="312"/>
      <c r="C53" s="608" t="str">
        <f>IFERROR(VLOOKUP(B53,'SOW Units'!$B$11:$C$502,2,FALSE),"")</f>
        <v/>
      </c>
      <c r="D53" s="609"/>
      <c r="E53" s="610"/>
      <c r="F53" s="313" t="str">
        <f>IFERROR(VLOOKUP(B53,'SOW Units'!$B$11:$E$502,4,FALSE),"")</f>
        <v/>
      </c>
      <c r="G53" s="314" t="str">
        <f>IFERROR(VLOOKUP(B53,'SOW Units'!$B$11:$G$502,6,FALSE),"")</f>
        <v/>
      </c>
      <c r="H53" s="312"/>
      <c r="I53" s="445">
        <f t="shared" si="2"/>
        <v>0</v>
      </c>
      <c r="J53" s="225" t="b">
        <f t="shared" si="3"/>
        <v>0</v>
      </c>
      <c r="K53" s="457"/>
      <c r="L53" s="457"/>
    </row>
    <row r="54" spans="1:12" ht="47.45" customHeight="1" x14ac:dyDescent="0.3">
      <c r="A54" s="312"/>
      <c r="B54" s="312"/>
      <c r="C54" s="608" t="str">
        <f>IFERROR(VLOOKUP(B54,'SOW Units'!$B$11:$C$502,2,FALSE),"")</f>
        <v/>
      </c>
      <c r="D54" s="609"/>
      <c r="E54" s="610"/>
      <c r="F54" s="313" t="str">
        <f>IFERROR(VLOOKUP(B54,'SOW Units'!$B$11:$E$502,4,FALSE),"")</f>
        <v/>
      </c>
      <c r="G54" s="314" t="str">
        <f>IFERROR(VLOOKUP(B54,'SOW Units'!$B$11:$G$502,6,FALSE),"")</f>
        <v/>
      </c>
      <c r="H54" s="312"/>
      <c r="I54" s="445">
        <f t="shared" si="2"/>
        <v>0</v>
      </c>
      <c r="J54" s="225" t="b">
        <f t="shared" si="3"/>
        <v>0</v>
      </c>
      <c r="K54" s="457"/>
      <c r="L54" s="457"/>
    </row>
    <row r="55" spans="1:12" ht="47.45" customHeight="1" x14ac:dyDescent="0.3">
      <c r="A55" s="312"/>
      <c r="B55" s="312"/>
      <c r="C55" s="608" t="str">
        <f>IFERROR(VLOOKUP(B55,'SOW Units'!$B$11:$C$502,2,FALSE),"")</f>
        <v/>
      </c>
      <c r="D55" s="609"/>
      <c r="E55" s="610"/>
      <c r="F55" s="313" t="str">
        <f>IFERROR(VLOOKUP(B55,'SOW Units'!$B$11:$E$502,4,FALSE),"")</f>
        <v/>
      </c>
      <c r="G55" s="314" t="str">
        <f>IFERROR(VLOOKUP(B55,'SOW Units'!$B$11:$G$502,6,FALSE),"")</f>
        <v/>
      </c>
      <c r="H55" s="312"/>
      <c r="I55" s="445">
        <f t="shared" si="2"/>
        <v>0</v>
      </c>
      <c r="J55" s="225" t="b">
        <f t="shared" si="3"/>
        <v>0</v>
      </c>
      <c r="K55" s="457"/>
      <c r="L55" s="457"/>
    </row>
    <row r="56" spans="1:12" ht="47.45" customHeight="1" x14ac:dyDescent="0.3">
      <c r="A56" s="312"/>
      <c r="B56" s="312"/>
      <c r="C56" s="608" t="str">
        <f>IFERROR(VLOOKUP(B56,'SOW Units'!$B$11:$C$502,2,FALSE),"")</f>
        <v/>
      </c>
      <c r="D56" s="609"/>
      <c r="E56" s="610"/>
      <c r="F56" s="313" t="str">
        <f>IFERROR(VLOOKUP(B56,'SOW Units'!$B$11:$E$502,4,FALSE),"")</f>
        <v/>
      </c>
      <c r="G56" s="314" t="str">
        <f>IFERROR(VLOOKUP(B56,'SOW Units'!$B$11:$G$502,6,FALSE),"")</f>
        <v/>
      </c>
      <c r="H56" s="312"/>
      <c r="I56" s="445">
        <f t="shared" si="2"/>
        <v>0</v>
      </c>
      <c r="J56" s="225" t="b">
        <f t="shared" si="3"/>
        <v>0</v>
      </c>
      <c r="K56" s="457"/>
      <c r="L56" s="457"/>
    </row>
    <row r="57" spans="1:12" ht="47.45" customHeight="1" x14ac:dyDescent="0.3">
      <c r="A57" s="312"/>
      <c r="B57" s="312"/>
      <c r="C57" s="608" t="str">
        <f>IFERROR(VLOOKUP(B57,'SOW Units'!$B$11:$C$502,2,FALSE),"")</f>
        <v/>
      </c>
      <c r="D57" s="609"/>
      <c r="E57" s="610"/>
      <c r="F57" s="313" t="str">
        <f>IFERROR(VLOOKUP(B57,'SOW Units'!$B$11:$E$502,4,FALSE),"")</f>
        <v/>
      </c>
      <c r="G57" s="314" t="str">
        <f>IFERROR(VLOOKUP(B57,'SOW Units'!$B$11:$G$502,6,FALSE),"")</f>
        <v/>
      </c>
      <c r="H57" s="312"/>
      <c r="I57" s="445">
        <f t="shared" si="2"/>
        <v>0</v>
      </c>
      <c r="J57" s="225" t="b">
        <f t="shared" si="3"/>
        <v>0</v>
      </c>
      <c r="K57" s="457"/>
      <c r="L57" s="457"/>
    </row>
    <row r="58" spans="1:12" ht="47.45" customHeight="1" x14ac:dyDescent="0.3">
      <c r="A58" s="312"/>
      <c r="B58" s="312"/>
      <c r="C58" s="608" t="str">
        <f>IFERROR(VLOOKUP(B58,'SOW Units'!$B$11:$C$502,2,FALSE),"")</f>
        <v/>
      </c>
      <c r="D58" s="609"/>
      <c r="E58" s="610"/>
      <c r="F58" s="313" t="str">
        <f>IFERROR(VLOOKUP(B58,'SOW Units'!$B$11:$E$502,4,FALSE),"")</f>
        <v/>
      </c>
      <c r="G58" s="314" t="str">
        <f>IFERROR(VLOOKUP(B58,'SOW Units'!$B$11:$G$502,6,FALSE),"")</f>
        <v/>
      </c>
      <c r="H58" s="312"/>
      <c r="I58" s="445">
        <f t="shared" si="2"/>
        <v>0</v>
      </c>
      <c r="J58" s="225" t="b">
        <f t="shared" si="3"/>
        <v>0</v>
      </c>
      <c r="K58" s="457"/>
      <c r="L58" s="457"/>
    </row>
    <row r="59" spans="1:12" ht="47.45" customHeight="1" x14ac:dyDescent="0.3">
      <c r="A59" s="312"/>
      <c r="B59" s="312"/>
      <c r="C59" s="608" t="str">
        <f>IFERROR(VLOOKUP(B59,'SOW Units'!$B$11:$C$502,2,FALSE),"")</f>
        <v/>
      </c>
      <c r="D59" s="609"/>
      <c r="E59" s="610"/>
      <c r="F59" s="313" t="str">
        <f>IFERROR(VLOOKUP(B59,'SOW Units'!$B$11:$E$502,4,FALSE),"")</f>
        <v/>
      </c>
      <c r="G59" s="314" t="str">
        <f>IFERROR(VLOOKUP(B59,'SOW Units'!$B$11:$G$502,6,FALSE),"")</f>
        <v/>
      </c>
      <c r="H59" s="312"/>
      <c r="I59" s="445">
        <f t="shared" si="2"/>
        <v>0</v>
      </c>
      <c r="J59" s="225" t="b">
        <f t="shared" si="3"/>
        <v>0</v>
      </c>
      <c r="K59" s="457"/>
      <c r="L59" s="457"/>
    </row>
    <row r="60" spans="1:12" ht="47.45" customHeight="1" x14ac:dyDescent="0.3">
      <c r="A60" s="312"/>
      <c r="B60" s="312"/>
      <c r="C60" s="608" t="str">
        <f>IFERROR(VLOOKUP(B60,'SOW Units'!$B$11:$C$502,2,FALSE),"")</f>
        <v/>
      </c>
      <c r="D60" s="609"/>
      <c r="E60" s="610"/>
      <c r="F60" s="313" t="str">
        <f>IFERROR(VLOOKUP(B60,'SOW Units'!$B$11:$E$502,4,FALSE),"")</f>
        <v/>
      </c>
      <c r="G60" s="314" t="str">
        <f>IFERROR(VLOOKUP(B60,'SOW Units'!$B$11:$G$502,6,FALSE),"")</f>
        <v/>
      </c>
      <c r="H60" s="312"/>
      <c r="I60" s="445">
        <f t="shared" si="2"/>
        <v>0</v>
      </c>
      <c r="J60" s="225" t="b">
        <f t="shared" si="3"/>
        <v>0</v>
      </c>
      <c r="K60" s="457"/>
      <c r="L60" s="457"/>
    </row>
    <row r="61" spans="1:12" ht="47.45" customHeight="1" x14ac:dyDescent="0.3">
      <c r="A61" s="312"/>
      <c r="B61" s="312"/>
      <c r="C61" s="608" t="str">
        <f>IFERROR(VLOOKUP(B61,'SOW Units'!$B$11:$C$502,2,FALSE),"")</f>
        <v/>
      </c>
      <c r="D61" s="609"/>
      <c r="E61" s="610"/>
      <c r="F61" s="313" t="str">
        <f>IFERROR(VLOOKUP(B61,'SOW Units'!$B$11:$E$502,4,FALSE),"")</f>
        <v/>
      </c>
      <c r="G61" s="314" t="str">
        <f>IFERROR(VLOOKUP(B61,'SOW Units'!$B$11:$G$502,6,FALSE),"")</f>
        <v/>
      </c>
      <c r="H61" s="312"/>
      <c r="I61" s="445">
        <f t="shared" si="2"/>
        <v>0</v>
      </c>
      <c r="J61" s="225" t="b">
        <f t="shared" si="3"/>
        <v>0</v>
      </c>
      <c r="K61" s="457"/>
      <c r="L61" s="457"/>
    </row>
    <row r="62" spans="1:12" ht="47.45" customHeight="1" x14ac:dyDescent="0.3">
      <c r="A62" s="312"/>
      <c r="B62" s="312"/>
      <c r="C62" s="608" t="str">
        <f>IFERROR(VLOOKUP(B62,'SOW Units'!$B$11:$C$502,2,FALSE),"")</f>
        <v/>
      </c>
      <c r="D62" s="609"/>
      <c r="E62" s="610"/>
      <c r="F62" s="313" t="str">
        <f>IFERROR(VLOOKUP(B62,'SOW Units'!$B$11:$E$502,4,FALSE),"")</f>
        <v/>
      </c>
      <c r="G62" s="314" t="str">
        <f>IFERROR(VLOOKUP(B62,'SOW Units'!$B$11:$G$502,6,FALSE),"")</f>
        <v/>
      </c>
      <c r="H62" s="312"/>
      <c r="I62" s="445">
        <f t="shared" si="2"/>
        <v>0</v>
      </c>
      <c r="J62" s="225" t="b">
        <f t="shared" si="3"/>
        <v>0</v>
      </c>
      <c r="K62" s="457"/>
      <c r="L62" s="457"/>
    </row>
    <row r="63" spans="1:12" ht="47.45" customHeight="1" x14ac:dyDescent="0.3">
      <c r="A63" s="312"/>
      <c r="B63" s="312"/>
      <c r="C63" s="608" t="str">
        <f>IFERROR(VLOOKUP(B63,'SOW Units'!$B$11:$C$502,2,FALSE),"")</f>
        <v/>
      </c>
      <c r="D63" s="609"/>
      <c r="E63" s="610"/>
      <c r="F63" s="313" t="str">
        <f>IFERROR(VLOOKUP(B63,'SOW Units'!$B$11:$E$502,4,FALSE),"")</f>
        <v/>
      </c>
      <c r="G63" s="314" t="str">
        <f>IFERROR(VLOOKUP(B63,'SOW Units'!$B$11:$G$502,6,FALSE),"")</f>
        <v/>
      </c>
      <c r="H63" s="312"/>
      <c r="I63" s="445">
        <f t="shared" si="2"/>
        <v>0</v>
      </c>
      <c r="J63" s="225" t="b">
        <f t="shared" si="3"/>
        <v>0</v>
      </c>
      <c r="K63" s="457"/>
      <c r="L63" s="457"/>
    </row>
    <row r="64" spans="1:12" ht="47.45" customHeight="1" x14ac:dyDescent="0.3">
      <c r="A64" s="312"/>
      <c r="B64" s="312"/>
      <c r="C64" s="608" t="str">
        <f>IFERROR(VLOOKUP(B64,'SOW Units'!$B$11:$C$502,2,FALSE),"")</f>
        <v/>
      </c>
      <c r="D64" s="609"/>
      <c r="E64" s="610"/>
      <c r="F64" s="313" t="str">
        <f>IFERROR(VLOOKUP(B64,'SOW Units'!$B$11:$E$502,4,FALSE),"")</f>
        <v/>
      </c>
      <c r="G64" s="314" t="str">
        <f>IFERROR(VLOOKUP(B64,'SOW Units'!$B$11:$G$502,6,FALSE),"")</f>
        <v/>
      </c>
      <c r="H64" s="312"/>
      <c r="I64" s="445">
        <f t="shared" si="2"/>
        <v>0</v>
      </c>
      <c r="J64" s="225" t="b">
        <f t="shared" si="3"/>
        <v>0</v>
      </c>
      <c r="K64" s="457"/>
      <c r="L64" s="457"/>
    </row>
    <row r="65" spans="1:12" ht="47.45" customHeight="1" x14ac:dyDescent="0.3">
      <c r="A65" s="312"/>
      <c r="B65" s="312"/>
      <c r="C65" s="608" t="str">
        <f>IFERROR(VLOOKUP(B65,'SOW Units'!$B$11:$C$502,2,FALSE),"")</f>
        <v/>
      </c>
      <c r="D65" s="609"/>
      <c r="E65" s="610"/>
      <c r="F65" s="313" t="str">
        <f>IFERROR(VLOOKUP(B65,'SOW Units'!$B$11:$E$502,4,FALSE),"")</f>
        <v/>
      </c>
      <c r="G65" s="314" t="str">
        <f>IFERROR(VLOOKUP(B65,'SOW Units'!$B$11:$G$502,6,FALSE),"")</f>
        <v/>
      </c>
      <c r="H65" s="312"/>
      <c r="I65" s="445">
        <f t="shared" si="2"/>
        <v>0</v>
      </c>
      <c r="J65" s="225" t="b">
        <f t="shared" si="3"/>
        <v>0</v>
      </c>
      <c r="K65" s="457"/>
      <c r="L65" s="457"/>
    </row>
    <row r="66" spans="1:12" ht="47.45" customHeight="1" x14ac:dyDescent="0.3">
      <c r="A66" s="312"/>
      <c r="B66" s="312"/>
      <c r="C66" s="608" t="str">
        <f>IFERROR(VLOOKUP(B66,'SOW Units'!$B$11:$C$502,2,FALSE),"")</f>
        <v/>
      </c>
      <c r="D66" s="609"/>
      <c r="E66" s="610"/>
      <c r="F66" s="313" t="str">
        <f>IFERROR(VLOOKUP(B66,'SOW Units'!$B$11:$E$502,4,FALSE),"")</f>
        <v/>
      </c>
      <c r="G66" s="314" t="str">
        <f>IFERROR(VLOOKUP(B66,'SOW Units'!$B$11:$G$502,6,FALSE),"")</f>
        <v/>
      </c>
      <c r="H66" s="312"/>
      <c r="I66" s="445">
        <f t="shared" si="2"/>
        <v>0</v>
      </c>
      <c r="J66" s="225" t="b">
        <f t="shared" si="3"/>
        <v>0</v>
      </c>
      <c r="K66" s="457"/>
      <c r="L66" s="457"/>
    </row>
    <row r="67" spans="1:12" ht="47.45" customHeight="1" x14ac:dyDescent="0.3">
      <c r="A67" s="312"/>
      <c r="B67" s="312"/>
      <c r="C67" s="608" t="str">
        <f>IFERROR(VLOOKUP(B67,'SOW Units'!$B$11:$C$502,2,FALSE),"")</f>
        <v/>
      </c>
      <c r="D67" s="609"/>
      <c r="E67" s="610"/>
      <c r="F67" s="313" t="str">
        <f>IFERROR(VLOOKUP(B67,'SOW Units'!$B$11:$E$502,4,FALSE),"")</f>
        <v/>
      </c>
      <c r="G67" s="314" t="str">
        <f>IFERROR(VLOOKUP(B67,'SOW Units'!$B$11:$G$502,6,FALSE),"")</f>
        <v/>
      </c>
      <c r="H67" s="312"/>
      <c r="I67" s="445">
        <f t="shared" si="2"/>
        <v>0</v>
      </c>
      <c r="J67" s="225" t="b">
        <f t="shared" si="3"/>
        <v>0</v>
      </c>
      <c r="K67" s="457"/>
      <c r="L67" s="457"/>
    </row>
    <row r="68" spans="1:12" ht="47.45" customHeight="1" x14ac:dyDescent="0.3">
      <c r="A68" s="312"/>
      <c r="B68" s="312"/>
      <c r="C68" s="608" t="str">
        <f>IFERROR(VLOOKUP(B68,'SOW Units'!$B$11:$C$502,2,FALSE),"")</f>
        <v/>
      </c>
      <c r="D68" s="609"/>
      <c r="E68" s="610"/>
      <c r="F68" s="313" t="str">
        <f>IFERROR(VLOOKUP(B68,'SOW Units'!$B$11:$E$502,4,FALSE),"")</f>
        <v/>
      </c>
      <c r="G68" s="314" t="str">
        <f>IFERROR(VLOOKUP(B68,'SOW Units'!$B$11:$G$502,6,FALSE),"")</f>
        <v/>
      </c>
      <c r="H68" s="312"/>
      <c r="I68" s="445">
        <f t="shared" si="2"/>
        <v>0</v>
      </c>
      <c r="J68" s="225" t="b">
        <f t="shared" si="3"/>
        <v>0</v>
      </c>
      <c r="K68" s="457"/>
      <c r="L68" s="457"/>
    </row>
    <row r="69" spans="1:12" ht="47.45" customHeight="1" x14ac:dyDescent="0.3">
      <c r="A69" s="312"/>
      <c r="B69" s="312"/>
      <c r="C69" s="608" t="str">
        <f>IFERROR(VLOOKUP(B69,'SOW Units'!$B$11:$C$502,2,FALSE),"")</f>
        <v/>
      </c>
      <c r="D69" s="609"/>
      <c r="E69" s="610"/>
      <c r="F69" s="313" t="str">
        <f>IFERROR(VLOOKUP(B69,'SOW Units'!$B$11:$E$502,4,FALSE),"")</f>
        <v/>
      </c>
      <c r="G69" s="314" t="str">
        <f>IFERROR(VLOOKUP(B69,'SOW Units'!$B$11:$G$502,6,FALSE),"")</f>
        <v/>
      </c>
      <c r="H69" s="312"/>
      <c r="I69" s="445">
        <f t="shared" si="2"/>
        <v>0</v>
      </c>
      <c r="J69" s="225" t="b">
        <f t="shared" si="3"/>
        <v>0</v>
      </c>
      <c r="K69" s="457"/>
      <c r="L69" s="457"/>
    </row>
    <row r="70" spans="1:12" ht="47.45" customHeight="1" x14ac:dyDescent="0.3">
      <c r="A70" s="312"/>
      <c r="B70" s="312"/>
      <c r="C70" s="608" t="str">
        <f>IFERROR(VLOOKUP(B70,'SOW Units'!$B$11:$C$502,2,FALSE),"")</f>
        <v/>
      </c>
      <c r="D70" s="609"/>
      <c r="E70" s="610"/>
      <c r="F70" s="313" t="str">
        <f>IFERROR(VLOOKUP(B70,'SOW Units'!$B$11:$E$502,4,FALSE),"")</f>
        <v/>
      </c>
      <c r="G70" s="314" t="str">
        <f>IFERROR(VLOOKUP(B70,'SOW Units'!$B$11:$G$502,6,FALSE),"")</f>
        <v/>
      </c>
      <c r="H70" s="312"/>
      <c r="I70" s="445">
        <f t="shared" si="2"/>
        <v>0</v>
      </c>
      <c r="J70" s="225" t="b">
        <f t="shared" si="3"/>
        <v>0</v>
      </c>
      <c r="K70" s="457"/>
      <c r="L70" s="457"/>
    </row>
    <row r="71" spans="1:12" ht="47.45" customHeight="1" x14ac:dyDescent="0.3">
      <c r="A71" s="312"/>
      <c r="B71" s="312"/>
      <c r="C71" s="608" t="str">
        <f>IFERROR(VLOOKUP(B71,'SOW Units'!$B$11:$C$502,2,FALSE),"")</f>
        <v/>
      </c>
      <c r="D71" s="609"/>
      <c r="E71" s="610"/>
      <c r="F71" s="313" t="str">
        <f>IFERROR(VLOOKUP(B71,'SOW Units'!$B$11:$E$502,4,FALSE),"")</f>
        <v/>
      </c>
      <c r="G71" s="314" t="str">
        <f>IFERROR(VLOOKUP(B71,'SOW Units'!$B$11:$G$502,6,FALSE),"")</f>
        <v/>
      </c>
      <c r="H71" s="312"/>
      <c r="I71" s="445">
        <f t="shared" si="2"/>
        <v>0</v>
      </c>
      <c r="J71" s="225" t="b">
        <f t="shared" si="3"/>
        <v>0</v>
      </c>
      <c r="K71" s="457"/>
      <c r="L71" s="457"/>
    </row>
    <row r="72" spans="1:12" ht="47.45" customHeight="1" x14ac:dyDescent="0.3">
      <c r="A72" s="312"/>
      <c r="B72" s="312"/>
      <c r="C72" s="608" t="str">
        <f>IFERROR(VLOOKUP(B72,'SOW Units'!$B$11:$C$502,2,FALSE),"")</f>
        <v/>
      </c>
      <c r="D72" s="609"/>
      <c r="E72" s="610"/>
      <c r="F72" s="313" t="str">
        <f>IFERROR(VLOOKUP(B72,'SOW Units'!$B$11:$E$502,4,FALSE),"")</f>
        <v/>
      </c>
      <c r="G72" s="314" t="str">
        <f>IFERROR(VLOOKUP(B72,'SOW Units'!$B$11:$G$502,6,FALSE),"")</f>
        <v/>
      </c>
      <c r="H72" s="312"/>
      <c r="I72" s="445">
        <f t="shared" si="2"/>
        <v>0</v>
      </c>
      <c r="J72" s="225" t="b">
        <f t="shared" si="3"/>
        <v>0</v>
      </c>
      <c r="K72" s="457"/>
      <c r="L72" s="457"/>
    </row>
    <row r="73" spans="1:12" ht="47.45" customHeight="1" x14ac:dyDescent="0.3">
      <c r="A73" s="312"/>
      <c r="B73" s="312"/>
      <c r="C73" s="608" t="str">
        <f>IFERROR(VLOOKUP(B73,'SOW Units'!$B$11:$C$502,2,FALSE),"")</f>
        <v/>
      </c>
      <c r="D73" s="609"/>
      <c r="E73" s="610"/>
      <c r="F73" s="313" t="str">
        <f>IFERROR(VLOOKUP(B73,'SOW Units'!$B$11:$E$502,4,FALSE),"")</f>
        <v/>
      </c>
      <c r="G73" s="314" t="str">
        <f>IFERROR(VLOOKUP(B73,'SOW Units'!$B$11:$G$502,6,FALSE),"")</f>
        <v/>
      </c>
      <c r="H73" s="312"/>
      <c r="I73" s="445">
        <f t="shared" si="2"/>
        <v>0</v>
      </c>
      <c r="J73" s="225" t="b">
        <f t="shared" si="3"/>
        <v>0</v>
      </c>
      <c r="K73" s="457"/>
      <c r="L73" s="457"/>
    </row>
    <row r="74" spans="1:12" ht="47.45" customHeight="1" x14ac:dyDescent="0.3">
      <c r="A74" s="312"/>
      <c r="B74" s="312"/>
      <c r="C74" s="608" t="str">
        <f>IFERROR(VLOOKUP(B74,'SOW Units'!$B$11:$C$502,2,FALSE),"")</f>
        <v/>
      </c>
      <c r="D74" s="609"/>
      <c r="E74" s="610"/>
      <c r="F74" s="313" t="str">
        <f>IFERROR(VLOOKUP(B74,'SOW Units'!$B$11:$E$502,4,FALSE),"")</f>
        <v/>
      </c>
      <c r="G74" s="314" t="str">
        <f>IFERROR(VLOOKUP(B74,'SOW Units'!$B$11:$G$502,6,FALSE),"")</f>
        <v/>
      </c>
      <c r="H74" s="312"/>
      <c r="I74" s="445">
        <f t="shared" si="2"/>
        <v>0</v>
      </c>
      <c r="J74" s="225" t="b">
        <f t="shared" si="3"/>
        <v>0</v>
      </c>
      <c r="K74" s="457"/>
      <c r="L74" s="457"/>
    </row>
    <row r="75" spans="1:12" ht="47.45" customHeight="1" x14ac:dyDescent="0.3">
      <c r="A75" s="312"/>
      <c r="B75" s="312"/>
      <c r="C75" s="608" t="str">
        <f>IFERROR(VLOOKUP(B75,'SOW Units'!$B$11:$C$502,2,FALSE),"")</f>
        <v/>
      </c>
      <c r="D75" s="609"/>
      <c r="E75" s="610"/>
      <c r="F75" s="313" t="str">
        <f>IFERROR(VLOOKUP(B75,'SOW Units'!$B$11:$E$502,4,FALSE),"")</f>
        <v/>
      </c>
      <c r="G75" s="314" t="str">
        <f>IFERROR(VLOOKUP(B75,'SOW Units'!$B$11:$G$502,6,FALSE),"")</f>
        <v/>
      </c>
      <c r="H75" s="312"/>
      <c r="I75" s="445">
        <f t="shared" si="2"/>
        <v>0</v>
      </c>
      <c r="J75" s="225" t="b">
        <f t="shared" si="3"/>
        <v>0</v>
      </c>
      <c r="K75" s="457"/>
      <c r="L75" s="457"/>
    </row>
    <row r="76" spans="1:12" ht="47.45" customHeight="1" x14ac:dyDescent="0.3">
      <c r="A76" s="312"/>
      <c r="B76" s="312"/>
      <c r="C76" s="608" t="str">
        <f>IFERROR(VLOOKUP(B76,'SOW Units'!$B$11:$C$502,2,FALSE),"")</f>
        <v/>
      </c>
      <c r="D76" s="609"/>
      <c r="E76" s="610"/>
      <c r="F76" s="313" t="str">
        <f>IFERROR(VLOOKUP(B76,'SOW Units'!$B$11:$E$502,4,FALSE),"")</f>
        <v/>
      </c>
      <c r="G76" s="314" t="str">
        <f>IFERROR(VLOOKUP(B76,'SOW Units'!$B$11:$G$502,6,FALSE),"")</f>
        <v/>
      </c>
      <c r="H76" s="312"/>
      <c r="I76" s="445">
        <f t="shared" si="2"/>
        <v>0</v>
      </c>
      <c r="J76" s="225" t="b">
        <f t="shared" si="3"/>
        <v>0</v>
      </c>
      <c r="K76" s="457"/>
      <c r="L76" s="457"/>
    </row>
    <row r="77" spans="1:12" ht="47.45" customHeight="1" x14ac:dyDescent="0.3">
      <c r="A77" s="312"/>
      <c r="B77" s="312"/>
      <c r="C77" s="608" t="str">
        <f>IFERROR(VLOOKUP(B77,'SOW Units'!$B$11:$C$502,2,FALSE),"")</f>
        <v/>
      </c>
      <c r="D77" s="609"/>
      <c r="E77" s="610"/>
      <c r="F77" s="313" t="str">
        <f>IFERROR(VLOOKUP(B77,'SOW Units'!$B$11:$E$502,4,FALSE),"")</f>
        <v/>
      </c>
      <c r="G77" s="314" t="str">
        <f>IFERROR(VLOOKUP(B77,'SOW Units'!$B$11:$G$502,6,FALSE),"")</f>
        <v/>
      </c>
      <c r="H77" s="312"/>
      <c r="I77" s="445">
        <f t="shared" si="2"/>
        <v>0</v>
      </c>
      <c r="J77" s="225" t="b">
        <f t="shared" si="3"/>
        <v>0</v>
      </c>
      <c r="K77" s="457"/>
      <c r="L77" s="457"/>
    </row>
    <row r="78" spans="1:12" ht="47.45" customHeight="1" x14ac:dyDescent="0.3">
      <c r="A78" s="312"/>
      <c r="B78" s="312"/>
      <c r="C78" s="608" t="str">
        <f>IFERROR(VLOOKUP(B78,'SOW Units'!$B$11:$C$502,2,FALSE),"")</f>
        <v/>
      </c>
      <c r="D78" s="609"/>
      <c r="E78" s="610"/>
      <c r="F78" s="313" t="str">
        <f>IFERROR(VLOOKUP(B78,'SOW Units'!$B$11:$E$502,4,FALSE),"")</f>
        <v/>
      </c>
      <c r="G78" s="314" t="str">
        <f>IFERROR(VLOOKUP(B78,'SOW Units'!$B$11:$G$502,6,FALSE),"")</f>
        <v/>
      </c>
      <c r="H78" s="312"/>
      <c r="I78" s="445">
        <f t="shared" si="2"/>
        <v>0</v>
      </c>
      <c r="J78" s="225" t="b">
        <f t="shared" si="3"/>
        <v>0</v>
      </c>
      <c r="K78" s="457"/>
      <c r="L78" s="457"/>
    </row>
    <row r="79" spans="1:12" ht="47.45" customHeight="1" x14ac:dyDescent="0.3">
      <c r="A79" s="312"/>
      <c r="B79" s="312"/>
      <c r="C79" s="608" t="str">
        <f>IFERROR(VLOOKUP(B79,'SOW Units'!$B$11:$C$502,2,FALSE),"")</f>
        <v/>
      </c>
      <c r="D79" s="609"/>
      <c r="E79" s="610"/>
      <c r="F79" s="313" t="str">
        <f>IFERROR(VLOOKUP(B79,'SOW Units'!$B$11:$E$502,4,FALSE),"")</f>
        <v/>
      </c>
      <c r="G79" s="314" t="str">
        <f>IFERROR(VLOOKUP(B79,'SOW Units'!$B$11:$G$502,6,FALSE),"")</f>
        <v/>
      </c>
      <c r="H79" s="312"/>
      <c r="I79" s="445">
        <f t="shared" si="2"/>
        <v>0</v>
      </c>
      <c r="J79" s="225" t="b">
        <f t="shared" si="3"/>
        <v>0</v>
      </c>
      <c r="K79" s="457"/>
      <c r="L79" s="457"/>
    </row>
    <row r="80" spans="1:12" ht="47.45" customHeight="1" x14ac:dyDescent="0.3">
      <c r="A80" s="312"/>
      <c r="B80" s="312"/>
      <c r="C80" s="608" t="str">
        <f>IFERROR(VLOOKUP(B80,'SOW Units'!$B$11:$C$502,2,FALSE),"")</f>
        <v/>
      </c>
      <c r="D80" s="609"/>
      <c r="E80" s="610"/>
      <c r="F80" s="313" t="str">
        <f>IFERROR(VLOOKUP(B80,'SOW Units'!$B$11:$E$502,4,FALSE),"")</f>
        <v/>
      </c>
      <c r="G80" s="314" t="str">
        <f>IFERROR(VLOOKUP(B80,'SOW Units'!$B$11:$G$502,6,FALSE),"")</f>
        <v/>
      </c>
      <c r="H80" s="312"/>
      <c r="I80" s="445">
        <f t="shared" si="2"/>
        <v>0</v>
      </c>
      <c r="J80" s="225" t="b">
        <f t="shared" si="3"/>
        <v>0</v>
      </c>
      <c r="K80" s="457"/>
      <c r="L80" s="457"/>
    </row>
    <row r="81" spans="1:12" ht="47.45" customHeight="1" x14ac:dyDescent="0.3">
      <c r="A81" s="312"/>
      <c r="B81" s="312"/>
      <c r="C81" s="608" t="str">
        <f>IFERROR(VLOOKUP(B81,'SOW Units'!$B$11:$C$502,2,FALSE),"")</f>
        <v/>
      </c>
      <c r="D81" s="609"/>
      <c r="E81" s="610"/>
      <c r="F81" s="313" t="str">
        <f>IFERROR(VLOOKUP(B81,'SOW Units'!$B$11:$E$502,4,FALSE),"")</f>
        <v/>
      </c>
      <c r="G81" s="314" t="str">
        <f>IFERROR(VLOOKUP(B81,'SOW Units'!$B$11:$G$502,6,FALSE),"")</f>
        <v/>
      </c>
      <c r="H81" s="312"/>
      <c r="I81" s="445">
        <f t="shared" si="2"/>
        <v>0</v>
      </c>
      <c r="J81" s="225" t="b">
        <f t="shared" si="3"/>
        <v>0</v>
      </c>
      <c r="K81" s="457"/>
      <c r="L81" s="457"/>
    </row>
    <row r="82" spans="1:12" ht="47.45" customHeight="1" x14ac:dyDescent="0.3">
      <c r="A82" s="312"/>
      <c r="B82" s="312"/>
      <c r="C82" s="608" t="str">
        <f>IFERROR(VLOOKUP(B82,'SOW Units'!$B$11:$C$502,2,FALSE),"")</f>
        <v/>
      </c>
      <c r="D82" s="609"/>
      <c r="E82" s="610"/>
      <c r="F82" s="313" t="str">
        <f>IFERROR(VLOOKUP(B82,'SOW Units'!$B$11:$E$502,4,FALSE),"")</f>
        <v/>
      </c>
      <c r="G82" s="314" t="str">
        <f>IFERROR(VLOOKUP(B82,'SOW Units'!$B$11:$G$502,6,FALSE),"")</f>
        <v/>
      </c>
      <c r="H82" s="312"/>
      <c r="I82" s="445">
        <f t="shared" si="2"/>
        <v>0</v>
      </c>
      <c r="J82" s="225" t="b">
        <f t="shared" si="3"/>
        <v>0</v>
      </c>
      <c r="K82" s="457"/>
      <c r="L82" s="457"/>
    </row>
    <row r="83" spans="1:12" ht="47.45" customHeight="1" x14ac:dyDescent="0.3">
      <c r="A83" s="312"/>
      <c r="B83" s="312"/>
      <c r="C83" s="608" t="str">
        <f>IFERROR(VLOOKUP(B83,'SOW Units'!$B$11:$C$502,2,FALSE),"")</f>
        <v/>
      </c>
      <c r="D83" s="609"/>
      <c r="E83" s="610"/>
      <c r="F83" s="313" t="str">
        <f>IFERROR(VLOOKUP(B83,'SOW Units'!$B$11:$E$502,4,FALSE),"")</f>
        <v/>
      </c>
      <c r="G83" s="314" t="str">
        <f>IFERROR(VLOOKUP(B83,'SOW Units'!$B$11:$G$502,6,FALSE),"")</f>
        <v/>
      </c>
      <c r="H83" s="312"/>
      <c r="I83" s="445">
        <f t="shared" si="2"/>
        <v>0</v>
      </c>
      <c r="J83" s="225" t="b">
        <f t="shared" si="3"/>
        <v>0</v>
      </c>
      <c r="K83" s="457"/>
      <c r="L83" s="457"/>
    </row>
    <row r="84" spans="1:12" ht="47.45" customHeight="1" x14ac:dyDescent="0.3">
      <c r="A84" s="312"/>
      <c r="B84" s="312"/>
      <c r="C84" s="608" t="str">
        <f>IFERROR(VLOOKUP(B84,'SOW Units'!$B$11:$C$502,2,FALSE),"")</f>
        <v/>
      </c>
      <c r="D84" s="609"/>
      <c r="E84" s="610"/>
      <c r="F84" s="313" t="str">
        <f>IFERROR(VLOOKUP(B84,'SOW Units'!$B$11:$E$502,4,FALSE),"")</f>
        <v/>
      </c>
      <c r="G84" s="314" t="str">
        <f>IFERROR(VLOOKUP(B84,'SOW Units'!$B$11:$G$502,6,FALSE),"")</f>
        <v/>
      </c>
      <c r="H84" s="312"/>
      <c r="I84" s="445">
        <f t="shared" si="2"/>
        <v>0</v>
      </c>
      <c r="J84" s="225" t="b">
        <f t="shared" si="3"/>
        <v>0</v>
      </c>
      <c r="K84" s="457"/>
      <c r="L84" s="457"/>
    </row>
    <row r="85" spans="1:12" ht="47.45" customHeight="1" x14ac:dyDescent="0.3">
      <c r="A85" s="312"/>
      <c r="B85" s="312"/>
      <c r="C85" s="608" t="str">
        <f>IFERROR(VLOOKUP(B85,'SOW Units'!$B$11:$C$502,2,FALSE),"")</f>
        <v/>
      </c>
      <c r="D85" s="609"/>
      <c r="E85" s="610"/>
      <c r="F85" s="313" t="str">
        <f>IFERROR(VLOOKUP(B85,'SOW Units'!$B$11:$E$502,4,FALSE),"")</f>
        <v/>
      </c>
      <c r="G85" s="314" t="str">
        <f>IFERROR(VLOOKUP(B85,'SOW Units'!$B$11:$G$502,6,FALSE),"")</f>
        <v/>
      </c>
      <c r="H85" s="312"/>
      <c r="I85" s="445">
        <f t="shared" si="2"/>
        <v>0</v>
      </c>
      <c r="J85" s="225" t="b">
        <f t="shared" si="3"/>
        <v>0</v>
      </c>
      <c r="K85" s="457"/>
      <c r="L85" s="457"/>
    </row>
    <row r="86" spans="1:12" ht="47.45" customHeight="1" x14ac:dyDescent="0.3">
      <c r="A86" s="312"/>
      <c r="B86" s="312"/>
      <c r="C86" s="608" t="str">
        <f>IFERROR(VLOOKUP(B86,'SOW Units'!$B$11:$C$502,2,FALSE),"")</f>
        <v/>
      </c>
      <c r="D86" s="609"/>
      <c r="E86" s="610"/>
      <c r="F86" s="313" t="str">
        <f>IFERROR(VLOOKUP(B86,'SOW Units'!$B$11:$E$502,4,FALSE),"")</f>
        <v/>
      </c>
      <c r="G86" s="314" t="str">
        <f>IFERROR(VLOOKUP(B86,'SOW Units'!$B$11:$G$502,6,FALSE),"")</f>
        <v/>
      </c>
      <c r="H86" s="312"/>
      <c r="I86" s="445">
        <f t="shared" si="2"/>
        <v>0</v>
      </c>
      <c r="J86" s="225" t="b">
        <f t="shared" si="3"/>
        <v>0</v>
      </c>
      <c r="K86" s="457"/>
      <c r="L86" s="457"/>
    </row>
    <row r="87" spans="1:12" ht="47.45" customHeight="1" x14ac:dyDescent="0.3">
      <c r="A87" s="312"/>
      <c r="B87" s="312"/>
      <c r="C87" s="608" t="str">
        <f>IFERROR(VLOOKUP(B87,'SOW Units'!$B$11:$C$502,2,FALSE),"")</f>
        <v/>
      </c>
      <c r="D87" s="609"/>
      <c r="E87" s="610"/>
      <c r="F87" s="313" t="str">
        <f>IFERROR(VLOOKUP(B87,'SOW Units'!$B$11:$E$502,4,FALSE),"")</f>
        <v/>
      </c>
      <c r="G87" s="314" t="str">
        <f>IFERROR(VLOOKUP(B87,'SOW Units'!$B$11:$G$502,6,FALSE),"")</f>
        <v/>
      </c>
      <c r="H87" s="312"/>
      <c r="I87" s="445">
        <f t="shared" ref="I87:I111" si="4">IFERROR(G87*H87, 0)</f>
        <v>0</v>
      </c>
      <c r="J87" s="225" t="b">
        <f t="shared" ref="J87:J111" si="5">IF(H87&lt;&gt;"",TRUE,FALSE)</f>
        <v>0</v>
      </c>
      <c r="K87" s="457"/>
      <c r="L87" s="457"/>
    </row>
    <row r="88" spans="1:12" ht="47.45" customHeight="1" x14ac:dyDescent="0.3">
      <c r="A88" s="312"/>
      <c r="B88" s="312"/>
      <c r="C88" s="608" t="str">
        <f>IFERROR(VLOOKUP(B88,'SOW Units'!$B$11:$C$502,2,FALSE),"")</f>
        <v/>
      </c>
      <c r="D88" s="609"/>
      <c r="E88" s="610"/>
      <c r="F88" s="313" t="str">
        <f>IFERROR(VLOOKUP(B88,'SOW Units'!$B$11:$E$502,4,FALSE),"")</f>
        <v/>
      </c>
      <c r="G88" s="314" t="str">
        <f>IFERROR(VLOOKUP(B88,'SOW Units'!$B$11:$G$502,6,FALSE),"")</f>
        <v/>
      </c>
      <c r="H88" s="312"/>
      <c r="I88" s="445">
        <f t="shared" si="4"/>
        <v>0</v>
      </c>
      <c r="J88" s="225" t="b">
        <f t="shared" si="5"/>
        <v>0</v>
      </c>
      <c r="K88" s="457"/>
      <c r="L88" s="457"/>
    </row>
    <row r="89" spans="1:12" ht="47.45" customHeight="1" x14ac:dyDescent="0.3">
      <c r="A89" s="312"/>
      <c r="B89" s="312"/>
      <c r="C89" s="608" t="str">
        <f>IFERROR(VLOOKUP(B89,'SOW Units'!$B$11:$C$502,2,FALSE),"")</f>
        <v/>
      </c>
      <c r="D89" s="609"/>
      <c r="E89" s="610"/>
      <c r="F89" s="313" t="str">
        <f>IFERROR(VLOOKUP(B89,'SOW Units'!$B$11:$E$502,4,FALSE),"")</f>
        <v/>
      </c>
      <c r="G89" s="314" t="str">
        <f>IFERROR(VLOOKUP(B89,'SOW Units'!$B$11:$G$502,6,FALSE),"")</f>
        <v/>
      </c>
      <c r="H89" s="312"/>
      <c r="I89" s="445">
        <f t="shared" si="4"/>
        <v>0</v>
      </c>
      <c r="J89" s="225" t="b">
        <f t="shared" si="5"/>
        <v>0</v>
      </c>
      <c r="K89" s="457"/>
      <c r="L89" s="457"/>
    </row>
    <row r="90" spans="1:12" ht="47.45" customHeight="1" x14ac:dyDescent="0.3">
      <c r="A90" s="312"/>
      <c r="B90" s="312"/>
      <c r="C90" s="608" t="str">
        <f>IFERROR(VLOOKUP(B90,'SOW Units'!$B$11:$C$502,2,FALSE),"")</f>
        <v/>
      </c>
      <c r="D90" s="609"/>
      <c r="E90" s="610"/>
      <c r="F90" s="313" t="str">
        <f>IFERROR(VLOOKUP(B90,'SOW Units'!$B$11:$E$502,4,FALSE),"")</f>
        <v/>
      </c>
      <c r="G90" s="314" t="str">
        <f>IFERROR(VLOOKUP(B90,'SOW Units'!$B$11:$G$502,6,FALSE),"")</f>
        <v/>
      </c>
      <c r="H90" s="312"/>
      <c r="I90" s="445">
        <f t="shared" si="4"/>
        <v>0</v>
      </c>
      <c r="J90" s="225" t="b">
        <f t="shared" si="5"/>
        <v>0</v>
      </c>
      <c r="K90" s="457"/>
      <c r="L90" s="457"/>
    </row>
    <row r="91" spans="1:12" ht="47.45" customHeight="1" x14ac:dyDescent="0.3">
      <c r="A91" s="312"/>
      <c r="B91" s="312"/>
      <c r="C91" s="608" t="str">
        <f>IFERROR(VLOOKUP(B91,'SOW Units'!$B$11:$C$502,2,FALSE),"")</f>
        <v/>
      </c>
      <c r="D91" s="609"/>
      <c r="E91" s="610"/>
      <c r="F91" s="313" t="str">
        <f>IFERROR(VLOOKUP(B91,'SOW Units'!$B$11:$E$502,4,FALSE),"")</f>
        <v/>
      </c>
      <c r="G91" s="314" t="str">
        <f>IFERROR(VLOOKUP(B91,'SOW Units'!$B$11:$G$502,6,FALSE),"")</f>
        <v/>
      </c>
      <c r="H91" s="312"/>
      <c r="I91" s="445">
        <f t="shared" si="4"/>
        <v>0</v>
      </c>
      <c r="J91" s="225" t="b">
        <f t="shared" si="5"/>
        <v>0</v>
      </c>
      <c r="K91" s="457"/>
      <c r="L91" s="457"/>
    </row>
    <row r="92" spans="1:12" ht="47.45" customHeight="1" x14ac:dyDescent="0.3">
      <c r="A92" s="312"/>
      <c r="B92" s="312"/>
      <c r="C92" s="608" t="str">
        <f>IFERROR(VLOOKUP(B92,'SOW Units'!$B$11:$C$502,2,FALSE),"")</f>
        <v/>
      </c>
      <c r="D92" s="609"/>
      <c r="E92" s="610"/>
      <c r="F92" s="313" t="str">
        <f>IFERROR(VLOOKUP(B92,'SOW Units'!$B$11:$E$502,4,FALSE),"")</f>
        <v/>
      </c>
      <c r="G92" s="314" t="str">
        <f>IFERROR(VLOOKUP(B92,'SOW Units'!$B$11:$G$502,6,FALSE),"")</f>
        <v/>
      </c>
      <c r="H92" s="312"/>
      <c r="I92" s="445">
        <f t="shared" si="4"/>
        <v>0</v>
      </c>
      <c r="J92" s="225" t="b">
        <f t="shared" si="5"/>
        <v>0</v>
      </c>
      <c r="K92" s="457"/>
      <c r="L92" s="457"/>
    </row>
    <row r="93" spans="1:12" ht="47.45" customHeight="1" x14ac:dyDescent="0.3">
      <c r="A93" s="312"/>
      <c r="B93" s="312"/>
      <c r="C93" s="608" t="str">
        <f>IFERROR(VLOOKUP(B93,'SOW Units'!$B$11:$C$502,2,FALSE),"")</f>
        <v/>
      </c>
      <c r="D93" s="609"/>
      <c r="E93" s="610"/>
      <c r="F93" s="313" t="str">
        <f>IFERROR(VLOOKUP(B93,'SOW Units'!$B$11:$E$502,4,FALSE),"")</f>
        <v/>
      </c>
      <c r="G93" s="314" t="str">
        <f>IFERROR(VLOOKUP(B93,'SOW Units'!$B$11:$G$502,6,FALSE),"")</f>
        <v/>
      </c>
      <c r="H93" s="312"/>
      <c r="I93" s="445">
        <f t="shared" si="4"/>
        <v>0</v>
      </c>
      <c r="J93" s="225" t="b">
        <f t="shared" si="5"/>
        <v>0</v>
      </c>
      <c r="K93" s="457"/>
      <c r="L93" s="457"/>
    </row>
    <row r="94" spans="1:12" ht="47.45" customHeight="1" x14ac:dyDescent="0.3">
      <c r="A94" s="312"/>
      <c r="B94" s="312"/>
      <c r="C94" s="608" t="str">
        <f>IFERROR(VLOOKUP(B94,'SOW Units'!$B$11:$C$502,2,FALSE),"")</f>
        <v/>
      </c>
      <c r="D94" s="609"/>
      <c r="E94" s="610"/>
      <c r="F94" s="313" t="str">
        <f>IFERROR(VLOOKUP(B94,'SOW Units'!$B$11:$E$502,4,FALSE),"")</f>
        <v/>
      </c>
      <c r="G94" s="314" t="str">
        <f>IFERROR(VLOOKUP(B94,'SOW Units'!$B$11:$G$502,6,FALSE),"")</f>
        <v/>
      </c>
      <c r="H94" s="312"/>
      <c r="I94" s="445">
        <f t="shared" si="4"/>
        <v>0</v>
      </c>
      <c r="J94" s="225" t="b">
        <f t="shared" si="5"/>
        <v>0</v>
      </c>
      <c r="K94" s="457"/>
      <c r="L94" s="457"/>
    </row>
    <row r="95" spans="1:12" ht="47.45" customHeight="1" x14ac:dyDescent="0.3">
      <c r="A95" s="312"/>
      <c r="B95" s="312"/>
      <c r="C95" s="608" t="str">
        <f>IFERROR(VLOOKUP(B95,'SOW Units'!$B$11:$C$502,2,FALSE),"")</f>
        <v/>
      </c>
      <c r="D95" s="609"/>
      <c r="E95" s="610"/>
      <c r="F95" s="313" t="str">
        <f>IFERROR(VLOOKUP(B95,'SOW Units'!$B$11:$E$502,4,FALSE),"")</f>
        <v/>
      </c>
      <c r="G95" s="314" t="str">
        <f>IFERROR(VLOOKUP(B95,'SOW Units'!$B$11:$G$502,6,FALSE),"")</f>
        <v/>
      </c>
      <c r="H95" s="312"/>
      <c r="I95" s="445">
        <f t="shared" si="4"/>
        <v>0</v>
      </c>
      <c r="J95" s="225" t="b">
        <f t="shared" si="5"/>
        <v>0</v>
      </c>
      <c r="K95" s="457"/>
      <c r="L95" s="457"/>
    </row>
    <row r="96" spans="1:12" ht="47.45" customHeight="1" x14ac:dyDescent="0.3">
      <c r="A96" s="312"/>
      <c r="B96" s="312"/>
      <c r="C96" s="608" t="str">
        <f>IFERROR(VLOOKUP(B96,'SOW Units'!$B$11:$C$502,2,FALSE),"")</f>
        <v/>
      </c>
      <c r="D96" s="609"/>
      <c r="E96" s="610"/>
      <c r="F96" s="313" t="str">
        <f>IFERROR(VLOOKUP(B96,'SOW Units'!$B$11:$E$502,4,FALSE),"")</f>
        <v/>
      </c>
      <c r="G96" s="314" t="str">
        <f>IFERROR(VLOOKUP(B96,'SOW Units'!$B$11:$G$502,6,FALSE),"")</f>
        <v/>
      </c>
      <c r="H96" s="312"/>
      <c r="I96" s="445">
        <f t="shared" si="4"/>
        <v>0</v>
      </c>
      <c r="J96" s="225" t="b">
        <f t="shared" si="5"/>
        <v>0</v>
      </c>
      <c r="K96" s="457"/>
      <c r="L96" s="457"/>
    </row>
    <row r="97" spans="1:12" ht="47.45" customHeight="1" x14ac:dyDescent="0.3">
      <c r="A97" s="312"/>
      <c r="B97" s="312"/>
      <c r="C97" s="608" t="str">
        <f>IFERROR(VLOOKUP(B97,'SOW Units'!$B$11:$C$502,2,FALSE),"")</f>
        <v/>
      </c>
      <c r="D97" s="609"/>
      <c r="E97" s="610"/>
      <c r="F97" s="313" t="str">
        <f>IFERROR(VLOOKUP(B97,'SOW Units'!$B$11:$E$502,4,FALSE),"")</f>
        <v/>
      </c>
      <c r="G97" s="314" t="str">
        <f>IFERROR(VLOOKUP(B97,'SOW Units'!$B$11:$G$502,6,FALSE),"")</f>
        <v/>
      </c>
      <c r="H97" s="312"/>
      <c r="I97" s="445">
        <f t="shared" si="4"/>
        <v>0</v>
      </c>
      <c r="J97" s="225" t="b">
        <f t="shared" si="5"/>
        <v>0</v>
      </c>
      <c r="K97" s="457"/>
      <c r="L97" s="457"/>
    </row>
    <row r="98" spans="1:12" ht="47.45" customHeight="1" x14ac:dyDescent="0.3">
      <c r="A98" s="312"/>
      <c r="B98" s="312"/>
      <c r="C98" s="608" t="str">
        <f>IFERROR(VLOOKUP(B98,'SOW Units'!$B$11:$C$502,2,FALSE),"")</f>
        <v/>
      </c>
      <c r="D98" s="609"/>
      <c r="E98" s="610"/>
      <c r="F98" s="313" t="str">
        <f>IFERROR(VLOOKUP(B98,'SOW Units'!$B$11:$E$502,4,FALSE),"")</f>
        <v/>
      </c>
      <c r="G98" s="314" t="str">
        <f>IFERROR(VLOOKUP(B98,'SOW Units'!$B$11:$G$502,6,FALSE),"")</f>
        <v/>
      </c>
      <c r="H98" s="312"/>
      <c r="I98" s="445">
        <f t="shared" si="4"/>
        <v>0</v>
      </c>
      <c r="J98" s="225" t="b">
        <f t="shared" si="5"/>
        <v>0</v>
      </c>
      <c r="K98" s="457"/>
      <c r="L98" s="457"/>
    </row>
    <row r="99" spans="1:12" ht="47.45" customHeight="1" x14ac:dyDescent="0.3">
      <c r="A99" s="312"/>
      <c r="B99" s="312"/>
      <c r="C99" s="608" t="str">
        <f>IFERROR(VLOOKUP(B99,'SOW Units'!$B$11:$C$502,2,FALSE),"")</f>
        <v/>
      </c>
      <c r="D99" s="609"/>
      <c r="E99" s="610"/>
      <c r="F99" s="313" t="str">
        <f>IFERROR(VLOOKUP(B99,'SOW Units'!$B$11:$E$502,4,FALSE),"")</f>
        <v/>
      </c>
      <c r="G99" s="314" t="str">
        <f>IFERROR(VLOOKUP(B99,'SOW Units'!$B$11:$G$502,6,FALSE),"")</f>
        <v/>
      </c>
      <c r="H99" s="312"/>
      <c r="I99" s="445">
        <f t="shared" si="4"/>
        <v>0</v>
      </c>
      <c r="J99" s="225" t="b">
        <f t="shared" si="5"/>
        <v>0</v>
      </c>
      <c r="K99" s="457"/>
      <c r="L99" s="457"/>
    </row>
    <row r="100" spans="1:12" ht="47.45" customHeight="1" x14ac:dyDescent="0.3">
      <c r="A100" s="312"/>
      <c r="B100" s="312"/>
      <c r="C100" s="608" t="str">
        <f>IFERROR(VLOOKUP(B100,'SOW Units'!$B$11:$C$502,2,FALSE),"")</f>
        <v/>
      </c>
      <c r="D100" s="609"/>
      <c r="E100" s="610"/>
      <c r="F100" s="313" t="str">
        <f>IFERROR(VLOOKUP(B100,'SOW Units'!$B$11:$E$502,4,FALSE),"")</f>
        <v/>
      </c>
      <c r="G100" s="314" t="str">
        <f>IFERROR(VLOOKUP(B100,'SOW Units'!$B$11:$G$502,6,FALSE),"")</f>
        <v/>
      </c>
      <c r="H100" s="312"/>
      <c r="I100" s="445">
        <f t="shared" si="4"/>
        <v>0</v>
      </c>
      <c r="J100" s="225" t="b">
        <f t="shared" si="5"/>
        <v>0</v>
      </c>
      <c r="K100" s="457"/>
      <c r="L100" s="457"/>
    </row>
    <row r="101" spans="1:12" ht="47.45" customHeight="1" x14ac:dyDescent="0.3">
      <c r="A101" s="312"/>
      <c r="B101" s="312"/>
      <c r="C101" s="608" t="str">
        <f>IFERROR(VLOOKUP(B101,'SOW Units'!$B$11:$C$502,2,FALSE),"")</f>
        <v/>
      </c>
      <c r="D101" s="609"/>
      <c r="E101" s="610"/>
      <c r="F101" s="313" t="str">
        <f>IFERROR(VLOOKUP(B101,'SOW Units'!$B$11:$E$502,4,FALSE),"")</f>
        <v/>
      </c>
      <c r="G101" s="314" t="str">
        <f>IFERROR(VLOOKUP(B101,'SOW Units'!$B$11:$G$502,6,FALSE),"")</f>
        <v/>
      </c>
      <c r="H101" s="312"/>
      <c r="I101" s="445">
        <f t="shared" si="4"/>
        <v>0</v>
      </c>
      <c r="J101" s="225" t="b">
        <f t="shared" si="5"/>
        <v>0</v>
      </c>
      <c r="K101" s="457"/>
      <c r="L101" s="457"/>
    </row>
    <row r="102" spans="1:12" ht="47.45" customHeight="1" x14ac:dyDescent="0.3">
      <c r="A102" s="312"/>
      <c r="B102" s="312"/>
      <c r="C102" s="608" t="str">
        <f>IFERROR(VLOOKUP(B102,'SOW Units'!$B$11:$C$502,2,FALSE),"")</f>
        <v/>
      </c>
      <c r="D102" s="609"/>
      <c r="E102" s="610"/>
      <c r="F102" s="313" t="str">
        <f>IFERROR(VLOOKUP(B102,'SOW Units'!$B$11:$E$502,4,FALSE),"")</f>
        <v/>
      </c>
      <c r="G102" s="314" t="str">
        <f>IFERROR(VLOOKUP(B102,'SOW Units'!$B$11:$G$502,6,FALSE),"")</f>
        <v/>
      </c>
      <c r="H102" s="312"/>
      <c r="I102" s="445">
        <f t="shared" si="4"/>
        <v>0</v>
      </c>
      <c r="J102" s="225" t="b">
        <f t="shared" si="5"/>
        <v>0</v>
      </c>
      <c r="K102" s="457"/>
      <c r="L102" s="457"/>
    </row>
    <row r="103" spans="1:12" ht="47.45" customHeight="1" x14ac:dyDescent="0.3">
      <c r="A103" s="312"/>
      <c r="B103" s="312"/>
      <c r="C103" s="608" t="str">
        <f>IFERROR(VLOOKUP(B103,'SOW Units'!$B$11:$C$502,2,FALSE),"")</f>
        <v/>
      </c>
      <c r="D103" s="609"/>
      <c r="E103" s="610"/>
      <c r="F103" s="313" t="str">
        <f>IFERROR(VLOOKUP(B103,'SOW Units'!$B$11:$E$502,4,FALSE),"")</f>
        <v/>
      </c>
      <c r="G103" s="314" t="str">
        <f>IFERROR(VLOOKUP(B103,'SOW Units'!$B$11:$G$502,6,FALSE),"")</f>
        <v/>
      </c>
      <c r="H103" s="312"/>
      <c r="I103" s="445">
        <f t="shared" si="4"/>
        <v>0</v>
      </c>
      <c r="J103" s="225" t="b">
        <f t="shared" si="5"/>
        <v>0</v>
      </c>
      <c r="K103" s="457"/>
      <c r="L103" s="457"/>
    </row>
    <row r="104" spans="1:12" ht="47.45" customHeight="1" x14ac:dyDescent="0.3">
      <c r="A104" s="312"/>
      <c r="B104" s="312"/>
      <c r="C104" s="608" t="str">
        <f>IFERROR(VLOOKUP(B104,'SOW Units'!$B$11:$C$502,2,FALSE),"")</f>
        <v/>
      </c>
      <c r="D104" s="609"/>
      <c r="E104" s="610"/>
      <c r="F104" s="313" t="str">
        <f>IFERROR(VLOOKUP(B104,'SOW Units'!$B$11:$E$502,4,FALSE),"")</f>
        <v/>
      </c>
      <c r="G104" s="314" t="str">
        <f>IFERROR(VLOOKUP(B104,'SOW Units'!$B$11:$G$502,6,FALSE),"")</f>
        <v/>
      </c>
      <c r="H104" s="312"/>
      <c r="I104" s="445">
        <f t="shared" si="4"/>
        <v>0</v>
      </c>
      <c r="J104" s="225" t="b">
        <f t="shared" si="5"/>
        <v>0</v>
      </c>
      <c r="K104" s="457"/>
      <c r="L104" s="457"/>
    </row>
    <row r="105" spans="1:12" ht="47.45" customHeight="1" x14ac:dyDescent="0.3">
      <c r="A105" s="312"/>
      <c r="B105" s="312"/>
      <c r="C105" s="608" t="str">
        <f>IFERROR(VLOOKUP(B105,'SOW Units'!$B$11:$C$502,2,FALSE),"")</f>
        <v/>
      </c>
      <c r="D105" s="609"/>
      <c r="E105" s="610"/>
      <c r="F105" s="313" t="str">
        <f>IFERROR(VLOOKUP(B105,'SOW Units'!$B$11:$E$502,4,FALSE),"")</f>
        <v/>
      </c>
      <c r="G105" s="314" t="str">
        <f>IFERROR(VLOOKUP(B105,'SOW Units'!$B$11:$G$502,6,FALSE),"")</f>
        <v/>
      </c>
      <c r="H105" s="312"/>
      <c r="I105" s="445">
        <f t="shared" si="4"/>
        <v>0</v>
      </c>
      <c r="J105" s="225" t="b">
        <f t="shared" si="5"/>
        <v>0</v>
      </c>
      <c r="K105" s="457"/>
      <c r="L105" s="457"/>
    </row>
    <row r="106" spans="1:12" ht="47.45" customHeight="1" x14ac:dyDescent="0.3">
      <c r="A106" s="312"/>
      <c r="B106" s="312"/>
      <c r="C106" s="608" t="str">
        <f>IFERROR(VLOOKUP(B106,'SOW Units'!$B$11:$C$502,2,FALSE),"")</f>
        <v/>
      </c>
      <c r="D106" s="609"/>
      <c r="E106" s="610"/>
      <c r="F106" s="313" t="str">
        <f>IFERROR(VLOOKUP(B106,'SOW Units'!$B$11:$E$502,4,FALSE),"")</f>
        <v/>
      </c>
      <c r="G106" s="314" t="str">
        <f>IFERROR(VLOOKUP(B106,'SOW Units'!$B$11:$G$502,6,FALSE),"")</f>
        <v/>
      </c>
      <c r="H106" s="312"/>
      <c r="I106" s="445">
        <f t="shared" si="4"/>
        <v>0</v>
      </c>
      <c r="J106" s="225" t="b">
        <f t="shared" si="5"/>
        <v>0</v>
      </c>
      <c r="K106" s="457"/>
      <c r="L106" s="457"/>
    </row>
    <row r="107" spans="1:12" ht="47.45" customHeight="1" x14ac:dyDescent="0.3">
      <c r="A107" s="312"/>
      <c r="B107" s="312"/>
      <c r="C107" s="608" t="str">
        <f>IFERROR(VLOOKUP(B107,'SOW Units'!$B$11:$C$502,2,FALSE),"")</f>
        <v/>
      </c>
      <c r="D107" s="609"/>
      <c r="E107" s="610"/>
      <c r="F107" s="313" t="str">
        <f>IFERROR(VLOOKUP(B107,'SOW Units'!$B$11:$E$502,4,FALSE),"")</f>
        <v/>
      </c>
      <c r="G107" s="314" t="str">
        <f>IFERROR(VLOOKUP(B107,'SOW Units'!$B$11:$G$502,6,FALSE),"")</f>
        <v/>
      </c>
      <c r="H107" s="312"/>
      <c r="I107" s="445">
        <f t="shared" si="4"/>
        <v>0</v>
      </c>
      <c r="J107" s="225" t="b">
        <f t="shared" si="5"/>
        <v>0</v>
      </c>
      <c r="K107" s="457"/>
      <c r="L107" s="457"/>
    </row>
    <row r="108" spans="1:12" ht="47.45" customHeight="1" x14ac:dyDescent="0.3">
      <c r="A108" s="312"/>
      <c r="B108" s="312"/>
      <c r="C108" s="608" t="str">
        <f>IFERROR(VLOOKUP(B108,'SOW Units'!$B$11:$C$502,2,FALSE),"")</f>
        <v/>
      </c>
      <c r="D108" s="609"/>
      <c r="E108" s="610"/>
      <c r="F108" s="313" t="str">
        <f>IFERROR(VLOOKUP(B108,'SOW Units'!$B$11:$E$502,4,FALSE),"")</f>
        <v/>
      </c>
      <c r="G108" s="314" t="str">
        <f>IFERROR(VLOOKUP(B108,'SOW Units'!$B$11:$G$502,6,FALSE),"")</f>
        <v/>
      </c>
      <c r="H108" s="312"/>
      <c r="I108" s="445">
        <f t="shared" si="4"/>
        <v>0</v>
      </c>
      <c r="J108" s="225" t="b">
        <f t="shared" si="5"/>
        <v>0</v>
      </c>
      <c r="K108" s="457"/>
      <c r="L108" s="457"/>
    </row>
    <row r="109" spans="1:12" ht="47.45" customHeight="1" x14ac:dyDescent="0.3">
      <c r="A109" s="312"/>
      <c r="B109" s="312"/>
      <c r="C109" s="608" t="str">
        <f>IFERROR(VLOOKUP(B109,'SOW Units'!$B$11:$C$502,2,FALSE),"")</f>
        <v/>
      </c>
      <c r="D109" s="609"/>
      <c r="E109" s="610"/>
      <c r="F109" s="313" t="str">
        <f>IFERROR(VLOOKUP(B109,'SOW Units'!$B$11:$E$502,4,FALSE),"")</f>
        <v/>
      </c>
      <c r="G109" s="314" t="str">
        <f>IFERROR(VLOOKUP(B109,'SOW Units'!$B$11:$G$502,6,FALSE),"")</f>
        <v/>
      </c>
      <c r="H109" s="312"/>
      <c r="I109" s="445">
        <f t="shared" si="4"/>
        <v>0</v>
      </c>
      <c r="J109" s="225" t="b">
        <f t="shared" si="5"/>
        <v>0</v>
      </c>
      <c r="K109" s="457"/>
      <c r="L109" s="457"/>
    </row>
    <row r="110" spans="1:12" ht="47.45" customHeight="1" x14ac:dyDescent="0.3">
      <c r="A110" s="312"/>
      <c r="B110" s="312"/>
      <c r="C110" s="608" t="str">
        <f>IFERROR(VLOOKUP(B110,'SOW Units'!$B$11:$C$502,2,FALSE),"")</f>
        <v/>
      </c>
      <c r="D110" s="609"/>
      <c r="E110" s="610"/>
      <c r="F110" s="313" t="str">
        <f>IFERROR(VLOOKUP(B110,'SOW Units'!$B$11:$E$502,4,FALSE),"")</f>
        <v/>
      </c>
      <c r="G110" s="314" t="str">
        <f>IFERROR(VLOOKUP(B110,'SOW Units'!$B$11:$G$502,6,FALSE),"")</f>
        <v/>
      </c>
      <c r="H110" s="312"/>
      <c r="I110" s="445">
        <f t="shared" si="4"/>
        <v>0</v>
      </c>
      <c r="J110" s="225" t="b">
        <f t="shared" si="5"/>
        <v>0</v>
      </c>
      <c r="K110" s="457"/>
      <c r="L110" s="457"/>
    </row>
    <row r="111" spans="1:12" ht="47.45" customHeight="1" x14ac:dyDescent="0.3">
      <c r="A111" s="312"/>
      <c r="B111" s="312"/>
      <c r="C111" s="608" t="str">
        <f>IFERROR(VLOOKUP(B111,'SOW Units'!$B$11:$C$502,2,FALSE),"")</f>
        <v/>
      </c>
      <c r="D111" s="609"/>
      <c r="E111" s="610"/>
      <c r="F111" s="313" t="str">
        <f>IFERROR(VLOOKUP(B111,'SOW Units'!$B$11:$E$502,4,FALSE),"")</f>
        <v/>
      </c>
      <c r="G111" s="314" t="str">
        <f>IFERROR(VLOOKUP(B111,'SOW Units'!$B$11:$G$502,6,FALSE),"")</f>
        <v/>
      </c>
      <c r="H111" s="312"/>
      <c r="I111" s="445">
        <f t="shared" si="4"/>
        <v>0</v>
      </c>
      <c r="J111" s="225" t="b">
        <f t="shared" si="5"/>
        <v>0</v>
      </c>
      <c r="K111" s="457"/>
      <c r="L111" s="457"/>
    </row>
    <row r="112" spans="1:12" ht="45.75" customHeight="1" thickBot="1" x14ac:dyDescent="0.35">
      <c r="A112" s="587" t="s">
        <v>1495</v>
      </c>
      <c r="B112" s="587"/>
      <c r="C112" s="587"/>
      <c r="D112" s="587"/>
      <c r="E112" s="587"/>
      <c r="F112" s="587"/>
      <c r="G112" s="587"/>
      <c r="H112" s="291"/>
      <c r="I112" s="446"/>
      <c r="J112" s="301" t="b">
        <v>1</v>
      </c>
    </row>
    <row r="113" spans="1:11" ht="30" customHeight="1" thickBot="1" x14ac:dyDescent="0.3">
      <c r="A113" s="295" t="s">
        <v>1477</v>
      </c>
      <c r="B113" s="596" t="s">
        <v>1478</v>
      </c>
      <c r="C113" s="597"/>
      <c r="D113" s="598"/>
      <c r="E113" s="593" t="s">
        <v>1479</v>
      </c>
      <c r="F113" s="594"/>
      <c r="G113" s="593" t="s">
        <v>1480</v>
      </c>
      <c r="H113" s="594"/>
      <c r="I113" s="447" t="s">
        <v>1481</v>
      </c>
      <c r="J113" s="301" t="b">
        <v>1</v>
      </c>
    </row>
    <row r="114" spans="1:11" ht="16.5" x14ac:dyDescent="0.3">
      <c r="A114" s="315">
        <v>1</v>
      </c>
      <c r="B114" s="599"/>
      <c r="C114" s="599"/>
      <c r="D114" s="599"/>
      <c r="E114" s="595"/>
      <c r="F114" s="595"/>
      <c r="G114" s="595"/>
      <c r="H114" s="595"/>
      <c r="I114" s="448">
        <f>SUMIF($A$12:$A$111, A114, $I$12:$I$111)</f>
        <v>0</v>
      </c>
      <c r="J114" s="225" t="b">
        <f>IF(OR(I114&lt;&gt;0, G114&lt;&gt;"",B114&lt;&gt;"",COUNTIF($A$22:$A$111,A114)&gt;0),TRUE,FALSE)</f>
        <v>0</v>
      </c>
    </row>
    <row r="115" spans="1:11" ht="16.5" x14ac:dyDescent="0.3">
      <c r="A115" s="316">
        <v>2</v>
      </c>
      <c r="B115" s="600"/>
      <c r="C115" s="600"/>
      <c r="D115" s="600"/>
      <c r="E115" s="590"/>
      <c r="F115" s="590"/>
      <c r="G115" s="590"/>
      <c r="H115" s="590"/>
      <c r="I115" s="448">
        <f t="shared" ref="I115:I123" si="6">SUMIF($A$12:$A$111, A115, $I$12:$I$111)</f>
        <v>0</v>
      </c>
      <c r="J115" s="225" t="b">
        <f t="shared" ref="J115:J123" si="7">IF(OR(I115&lt;&gt;0, G115&lt;&gt;"",B115&lt;&gt;"",COUNTIF($A$22:$A$111,A115)&gt;0),TRUE,FALSE)</f>
        <v>0</v>
      </c>
    </row>
    <row r="116" spans="1:11" ht="16.5" x14ac:dyDescent="0.3">
      <c r="A116" s="316">
        <v>3</v>
      </c>
      <c r="B116" s="600"/>
      <c r="C116" s="600"/>
      <c r="D116" s="600"/>
      <c r="E116" s="590"/>
      <c r="F116" s="590"/>
      <c r="G116" s="590"/>
      <c r="H116" s="590"/>
      <c r="I116" s="448">
        <f t="shared" si="6"/>
        <v>0</v>
      </c>
      <c r="J116" s="225" t="b">
        <f t="shared" si="7"/>
        <v>0</v>
      </c>
    </row>
    <row r="117" spans="1:11" ht="16.5" x14ac:dyDescent="0.3">
      <c r="A117" s="316">
        <v>4</v>
      </c>
      <c r="B117" s="600"/>
      <c r="C117" s="600"/>
      <c r="D117" s="600"/>
      <c r="E117" s="590"/>
      <c r="F117" s="590"/>
      <c r="G117" s="590"/>
      <c r="H117" s="590"/>
      <c r="I117" s="448">
        <f t="shared" si="6"/>
        <v>0</v>
      </c>
      <c r="J117" s="225" t="b">
        <f t="shared" si="7"/>
        <v>0</v>
      </c>
    </row>
    <row r="118" spans="1:11" ht="16.5" x14ac:dyDescent="0.3">
      <c r="A118" s="316">
        <v>5</v>
      </c>
      <c r="B118" s="600"/>
      <c r="C118" s="600"/>
      <c r="D118" s="600"/>
      <c r="E118" s="590"/>
      <c r="F118" s="590"/>
      <c r="G118" s="590"/>
      <c r="H118" s="590"/>
      <c r="I118" s="448">
        <f t="shared" si="6"/>
        <v>0</v>
      </c>
      <c r="J118" s="225" t="b">
        <f t="shared" si="7"/>
        <v>0</v>
      </c>
    </row>
    <row r="119" spans="1:11" ht="16.5" x14ac:dyDescent="0.3">
      <c r="A119" s="316">
        <v>6</v>
      </c>
      <c r="B119" s="600"/>
      <c r="C119" s="600"/>
      <c r="D119" s="600"/>
      <c r="E119" s="590"/>
      <c r="F119" s="590"/>
      <c r="G119" s="590"/>
      <c r="H119" s="590"/>
      <c r="I119" s="448">
        <f t="shared" si="6"/>
        <v>0</v>
      </c>
      <c r="J119" s="225" t="b">
        <f t="shared" si="7"/>
        <v>0</v>
      </c>
    </row>
    <row r="120" spans="1:11" ht="16.5" x14ac:dyDescent="0.3">
      <c r="A120" s="316">
        <v>7</v>
      </c>
      <c r="B120" s="600"/>
      <c r="C120" s="600"/>
      <c r="D120" s="600"/>
      <c r="E120" s="590"/>
      <c r="F120" s="590"/>
      <c r="G120" s="590"/>
      <c r="H120" s="590"/>
      <c r="I120" s="448">
        <f t="shared" si="6"/>
        <v>0</v>
      </c>
      <c r="J120" s="225" t="b">
        <f t="shared" si="7"/>
        <v>0</v>
      </c>
    </row>
    <row r="121" spans="1:11" ht="16.5" x14ac:dyDescent="0.3">
      <c r="A121" s="316">
        <v>8</v>
      </c>
      <c r="B121" s="600"/>
      <c r="C121" s="600"/>
      <c r="D121" s="600"/>
      <c r="E121" s="590"/>
      <c r="F121" s="590"/>
      <c r="G121" s="590"/>
      <c r="H121" s="590"/>
      <c r="I121" s="448">
        <f t="shared" si="6"/>
        <v>0</v>
      </c>
      <c r="J121" s="225" t="b">
        <f t="shared" si="7"/>
        <v>0</v>
      </c>
    </row>
    <row r="122" spans="1:11" ht="16.5" x14ac:dyDescent="0.3">
      <c r="A122" s="316">
        <v>9</v>
      </c>
      <c r="B122" s="600"/>
      <c r="C122" s="600"/>
      <c r="D122" s="600"/>
      <c r="E122" s="590"/>
      <c r="F122" s="590"/>
      <c r="G122" s="590"/>
      <c r="H122" s="590"/>
      <c r="I122" s="448">
        <f t="shared" si="6"/>
        <v>0</v>
      </c>
      <c r="J122" s="225" t="b">
        <f t="shared" si="7"/>
        <v>0</v>
      </c>
    </row>
    <row r="123" spans="1:11" ht="17.25" thickBot="1" x14ac:dyDescent="0.35">
      <c r="A123" s="316">
        <v>10</v>
      </c>
      <c r="B123" s="600"/>
      <c r="C123" s="600"/>
      <c r="D123" s="600"/>
      <c r="E123" s="590"/>
      <c r="F123" s="590"/>
      <c r="G123" s="590"/>
      <c r="H123" s="590"/>
      <c r="I123" s="448">
        <f t="shared" si="6"/>
        <v>0</v>
      </c>
      <c r="J123" s="225" t="b">
        <f t="shared" si="7"/>
        <v>0</v>
      </c>
    </row>
    <row r="124" spans="1:11" ht="24.75" customHeight="1" thickBot="1" x14ac:dyDescent="0.35">
      <c r="A124" s="297"/>
      <c r="B124" s="297"/>
      <c r="C124" s="297"/>
      <c r="D124" s="285" t="s">
        <v>1482</v>
      </c>
      <c r="E124" s="590"/>
      <c r="F124" s="590"/>
      <c r="G124" s="590"/>
      <c r="H124" s="591"/>
      <c r="I124" s="449">
        <f>SUM(I114:I123)*F2</f>
        <v>0</v>
      </c>
      <c r="J124" s="301" t="b">
        <v>1</v>
      </c>
    </row>
    <row r="125" spans="1:11" ht="16.5" x14ac:dyDescent="0.3">
      <c r="A125" s="8"/>
      <c r="B125" s="8"/>
      <c r="C125" s="8"/>
      <c r="D125" s="8"/>
      <c r="E125" s="592" t="s">
        <v>1483</v>
      </c>
      <c r="F125" s="592"/>
      <c r="G125" s="592" t="s">
        <v>1484</v>
      </c>
      <c r="H125" s="592"/>
      <c r="I125" s="450" t="s">
        <v>1485</v>
      </c>
      <c r="J125" s="301" t="b">
        <v>1</v>
      </c>
    </row>
    <row r="126" spans="1:11" ht="12" customHeight="1" x14ac:dyDescent="0.3">
      <c r="A126" s="291"/>
      <c r="B126" s="291"/>
      <c r="C126" s="291"/>
      <c r="D126" s="291"/>
      <c r="E126" s="291"/>
      <c r="F126" s="291"/>
      <c r="G126" s="291"/>
      <c r="H126" s="291"/>
      <c r="I126" s="451" t="str">
        <f>"(FDEP Share: " &amp; (100*F2) &amp; "%)"</f>
        <v>(FDEP Share: 100%)</v>
      </c>
      <c r="J126" s="301" t="b">
        <v>1</v>
      </c>
    </row>
    <row r="127" spans="1:11" ht="24.95" customHeight="1" x14ac:dyDescent="0.3">
      <c r="A127" s="291"/>
      <c r="B127" s="293" t="s">
        <v>1492</v>
      </c>
      <c r="C127" s="317"/>
      <c r="D127" s="291"/>
      <c r="E127" s="588"/>
      <c r="F127" s="588"/>
      <c r="G127" s="588"/>
      <c r="H127" s="291"/>
      <c r="I127" s="452"/>
      <c r="J127" s="304" t="b">
        <v>1</v>
      </c>
      <c r="K127" s="446"/>
    </row>
    <row r="128" spans="1:11" ht="16.5" x14ac:dyDescent="0.3">
      <c r="A128" s="298"/>
      <c r="B128" s="298"/>
      <c r="C128" s="299" t="s">
        <v>1493</v>
      </c>
      <c r="D128" s="298"/>
      <c r="E128" s="589" t="s">
        <v>892</v>
      </c>
      <c r="F128" s="589"/>
      <c r="G128" s="589"/>
      <c r="H128" s="300"/>
      <c r="I128" s="453" t="s">
        <v>893</v>
      </c>
      <c r="J128" s="304" t="b">
        <v>1</v>
      </c>
      <c r="K128" s="446"/>
    </row>
    <row r="129" spans="1:11" ht="24.95" customHeight="1" x14ac:dyDescent="0.3">
      <c r="A129" s="291"/>
      <c r="B129" s="293" t="s">
        <v>1494</v>
      </c>
      <c r="C129" s="318" t="str">
        <f>IF(ISBLANK(C3),"",C3)</f>
        <v>NICHOLAS MORAN</v>
      </c>
      <c r="D129" s="291"/>
      <c r="E129" s="588"/>
      <c r="F129" s="588"/>
      <c r="G129" s="588"/>
      <c r="H129" s="291"/>
      <c r="I129" s="452"/>
      <c r="J129" s="304" t="b">
        <v>1</v>
      </c>
      <c r="K129" s="446"/>
    </row>
    <row r="130" spans="1:11" ht="16.5" x14ac:dyDescent="0.3">
      <c r="A130" s="298"/>
      <c r="B130" s="298"/>
      <c r="C130" s="299" t="s">
        <v>1493</v>
      </c>
      <c r="D130" s="298"/>
      <c r="E130" s="589" t="s">
        <v>892</v>
      </c>
      <c r="F130" s="589"/>
      <c r="G130" s="589"/>
      <c r="H130" s="300"/>
      <c r="I130" s="453" t="s">
        <v>893</v>
      </c>
      <c r="J130" s="304" t="b">
        <v>1</v>
      </c>
      <c r="K130" s="446"/>
    </row>
    <row r="131" spans="1:11" ht="24.95" customHeight="1" x14ac:dyDescent="0.3">
      <c r="A131" s="291"/>
      <c r="B131" s="293" t="s">
        <v>1508</v>
      </c>
      <c r="C131" s="317"/>
      <c r="D131" s="291"/>
      <c r="E131" s="588"/>
      <c r="F131" s="588"/>
      <c r="G131" s="588"/>
      <c r="H131" s="291"/>
      <c r="I131" s="452"/>
      <c r="J131" s="304" t="b">
        <v>1</v>
      </c>
      <c r="K131" s="446"/>
    </row>
    <row r="132" spans="1:11" ht="16.5" x14ac:dyDescent="0.3">
      <c r="A132" s="298"/>
      <c r="B132" s="298"/>
      <c r="C132" s="299" t="s">
        <v>1493</v>
      </c>
      <c r="D132" s="298"/>
      <c r="E132" s="589" t="s">
        <v>892</v>
      </c>
      <c r="F132" s="589"/>
      <c r="G132" s="589"/>
      <c r="H132" s="300"/>
      <c r="I132" s="453" t="s">
        <v>893</v>
      </c>
      <c r="J132" s="304" t="b">
        <v>1</v>
      </c>
      <c r="K132" s="446"/>
    </row>
    <row r="133" spans="1:11" ht="16.5" x14ac:dyDescent="0.3">
      <c r="A133" s="291"/>
      <c r="B133" s="291"/>
      <c r="C133" s="291"/>
      <c r="D133" s="291"/>
      <c r="E133" s="291"/>
      <c r="F133" s="291"/>
      <c r="G133" s="291"/>
      <c r="H133" s="291"/>
      <c r="I133" s="446"/>
      <c r="J133" s="304" t="b">
        <v>1</v>
      </c>
      <c r="K133" s="446"/>
    </row>
    <row r="134" spans="1:11" ht="24.95" customHeight="1" x14ac:dyDescent="0.3">
      <c r="A134" s="291"/>
      <c r="B134" s="319" t="s">
        <v>1513</v>
      </c>
      <c r="C134" s="607"/>
      <c r="D134" s="607"/>
      <c r="E134" s="291"/>
      <c r="I134" s="446"/>
      <c r="J134" s="304" t="b">
        <v>1</v>
      </c>
      <c r="K134" s="446"/>
    </row>
    <row r="135" spans="1:11" ht="24.95" customHeight="1" x14ac:dyDescent="0.3">
      <c r="A135" s="291"/>
      <c r="B135" s="319" t="s">
        <v>1514</v>
      </c>
      <c r="C135" s="601"/>
      <c r="D135" s="601"/>
      <c r="E135" s="294"/>
      <c r="J135" s="304" t="b">
        <v>1</v>
      </c>
      <c r="K135" s="446"/>
    </row>
    <row r="136" spans="1:11" ht="16.5" x14ac:dyDescent="0.3">
      <c r="A136" s="291"/>
      <c r="B136" s="291"/>
      <c r="C136" s="291"/>
      <c r="D136" s="291"/>
      <c r="E136" s="291"/>
      <c r="F136" s="291"/>
      <c r="G136" s="291"/>
      <c r="H136" s="291"/>
      <c r="I136" s="446"/>
      <c r="J136" s="304"/>
      <c r="K136" s="446"/>
    </row>
    <row r="137" spans="1:11" ht="16.5" x14ac:dyDescent="0.3">
      <c r="A137" s="291"/>
      <c r="B137" s="291"/>
      <c r="C137" s="291"/>
      <c r="D137" s="291"/>
      <c r="E137" s="291"/>
      <c r="F137" s="291"/>
      <c r="G137" s="291"/>
      <c r="H137" s="291"/>
      <c r="I137" s="446"/>
      <c r="J137" s="304"/>
      <c r="K137" s="446"/>
    </row>
    <row r="138" spans="1:11" ht="16.5" x14ac:dyDescent="0.3">
      <c r="A138" s="291"/>
      <c r="B138" s="291"/>
      <c r="C138" s="291"/>
      <c r="D138" s="291"/>
      <c r="E138" s="291"/>
      <c r="F138" s="291"/>
      <c r="G138" s="291"/>
      <c r="H138" s="291"/>
      <c r="I138" s="446"/>
      <c r="J138" s="304"/>
      <c r="K138" s="446"/>
    </row>
  </sheetData>
  <sheetProtection algorithmName="SHA-512" hashValue="zi9KdeWH65FxYemPcD0mNKMPzU2rqaWVZsSmSghVICMM4AVJx5oya92OaCTI30QtHZHZ3SDyx3TIm+BBHZGJCA==" saltValue="ibaFa9owu74xKxi9izV6kw==" spinCount="100000" sheet="1" objects="1" scenarios="1" formatRows="0" selectLockedCells="1"/>
  <mergeCells count="157">
    <mergeCell ref="A1:B1"/>
    <mergeCell ref="A2:B2"/>
    <mergeCell ref="A4:B4"/>
    <mergeCell ref="A5:B5"/>
    <mergeCell ref="A7:I7"/>
    <mergeCell ref="C11:E11"/>
    <mergeCell ref="C12:E12"/>
    <mergeCell ref="C13:E13"/>
    <mergeCell ref="C14:E14"/>
    <mergeCell ref="F4:I4"/>
    <mergeCell ref="F5:G5"/>
    <mergeCell ref="C15:E15"/>
    <mergeCell ref="C16:E16"/>
    <mergeCell ref="C17:E17"/>
    <mergeCell ref="C18:E18"/>
    <mergeCell ref="C19:E19"/>
    <mergeCell ref="C20:E20"/>
    <mergeCell ref="C38:E38"/>
    <mergeCell ref="C27:E27"/>
    <mergeCell ref="C28:E28"/>
    <mergeCell ref="C29:E29"/>
    <mergeCell ref="C30:E30"/>
    <mergeCell ref="C31:E31"/>
    <mergeCell ref="C21:E21"/>
    <mergeCell ref="C22:E22"/>
    <mergeCell ref="C23:E23"/>
    <mergeCell ref="C24:E24"/>
    <mergeCell ref="C25:E25"/>
    <mergeCell ref="C26:E26"/>
    <mergeCell ref="C55:E55"/>
    <mergeCell ref="C56:E56"/>
    <mergeCell ref="C32:E32"/>
    <mergeCell ref="C45:E45"/>
    <mergeCell ref="C46:E46"/>
    <mergeCell ref="C47:E47"/>
    <mergeCell ref="C48:E48"/>
    <mergeCell ref="C49:E49"/>
    <mergeCell ref="C50:E50"/>
    <mergeCell ref="C39:E39"/>
    <mergeCell ref="C40:E40"/>
    <mergeCell ref="C41:E41"/>
    <mergeCell ref="C42:E42"/>
    <mergeCell ref="C43:E43"/>
    <mergeCell ref="C44:E44"/>
    <mergeCell ref="C33:E33"/>
    <mergeCell ref="C34:E34"/>
    <mergeCell ref="C35:E35"/>
    <mergeCell ref="C36:E36"/>
    <mergeCell ref="C37:E37"/>
    <mergeCell ref="C51:E51"/>
    <mergeCell ref="C52:E52"/>
    <mergeCell ref="C53:E53"/>
    <mergeCell ref="C54:E54"/>
    <mergeCell ref="C63:E63"/>
    <mergeCell ref="C64:E64"/>
    <mergeCell ref="C65:E65"/>
    <mergeCell ref="C66:E66"/>
    <mergeCell ref="C67:E67"/>
    <mergeCell ref="C68:E68"/>
    <mergeCell ref="C57:E57"/>
    <mergeCell ref="C58:E58"/>
    <mergeCell ref="C59:E59"/>
    <mergeCell ref="C60:E60"/>
    <mergeCell ref="C61:E61"/>
    <mergeCell ref="C62:E62"/>
    <mergeCell ref="C75:E75"/>
    <mergeCell ref="C76:E76"/>
    <mergeCell ref="C77:E77"/>
    <mergeCell ref="C78:E78"/>
    <mergeCell ref="C79:E79"/>
    <mergeCell ref="C80:E80"/>
    <mergeCell ref="C69:E69"/>
    <mergeCell ref="C70:E70"/>
    <mergeCell ref="C71:E71"/>
    <mergeCell ref="C72:E72"/>
    <mergeCell ref="C73:E73"/>
    <mergeCell ref="C74:E74"/>
    <mergeCell ref="C87:E87"/>
    <mergeCell ref="C88:E88"/>
    <mergeCell ref="C89:E89"/>
    <mergeCell ref="C90:E90"/>
    <mergeCell ref="C91:E91"/>
    <mergeCell ref="C92:E92"/>
    <mergeCell ref="C81:E81"/>
    <mergeCell ref="C82:E82"/>
    <mergeCell ref="C83:E83"/>
    <mergeCell ref="C84:E84"/>
    <mergeCell ref="C85:E85"/>
    <mergeCell ref="C86:E86"/>
    <mergeCell ref="C102:E102"/>
    <mergeCell ref="C103:E103"/>
    <mergeCell ref="C104:E104"/>
    <mergeCell ref="C93:E93"/>
    <mergeCell ref="C94:E94"/>
    <mergeCell ref="C95:E95"/>
    <mergeCell ref="C96:E96"/>
    <mergeCell ref="C97:E97"/>
    <mergeCell ref="C98:E98"/>
    <mergeCell ref="B120:D120"/>
    <mergeCell ref="B121:D121"/>
    <mergeCell ref="B122:D122"/>
    <mergeCell ref="B123:D123"/>
    <mergeCell ref="C135:D135"/>
    <mergeCell ref="A8:I8"/>
    <mergeCell ref="A9:I9"/>
    <mergeCell ref="A3:B3"/>
    <mergeCell ref="E131:G131"/>
    <mergeCell ref="E132:G132"/>
    <mergeCell ref="C134:D134"/>
    <mergeCell ref="C111:E111"/>
    <mergeCell ref="C105:E105"/>
    <mergeCell ref="C106:E106"/>
    <mergeCell ref="C107:E107"/>
    <mergeCell ref="C108:E108"/>
    <mergeCell ref="C109:E109"/>
    <mergeCell ref="C110:E110"/>
    <mergeCell ref="C99:E99"/>
    <mergeCell ref="C100:E100"/>
    <mergeCell ref="C101:E101"/>
    <mergeCell ref="E118:F118"/>
    <mergeCell ref="E119:F119"/>
    <mergeCell ref="G115:H115"/>
    <mergeCell ref="G116:H116"/>
    <mergeCell ref="G117:H117"/>
    <mergeCell ref="G118:H118"/>
    <mergeCell ref="G119:H119"/>
    <mergeCell ref="B113:D113"/>
    <mergeCell ref="B114:D114"/>
    <mergeCell ref="B115:D115"/>
    <mergeCell ref="B116:D116"/>
    <mergeCell ref="B117:D117"/>
    <mergeCell ref="B118:D118"/>
    <mergeCell ref="B119:D119"/>
    <mergeCell ref="A112:G112"/>
    <mergeCell ref="E129:G129"/>
    <mergeCell ref="E130:G130"/>
    <mergeCell ref="E120:F120"/>
    <mergeCell ref="E121:F121"/>
    <mergeCell ref="E122:F122"/>
    <mergeCell ref="E123:F123"/>
    <mergeCell ref="G120:H120"/>
    <mergeCell ref="G121:H121"/>
    <mergeCell ref="G122:H122"/>
    <mergeCell ref="G123:H123"/>
    <mergeCell ref="E124:F124"/>
    <mergeCell ref="G124:H124"/>
    <mergeCell ref="E125:F125"/>
    <mergeCell ref="G125:H125"/>
    <mergeCell ref="E128:G128"/>
    <mergeCell ref="E127:G127"/>
    <mergeCell ref="E113:F113"/>
    <mergeCell ref="G113:H113"/>
    <mergeCell ref="E114:F114"/>
    <mergeCell ref="G114:H114"/>
    <mergeCell ref="E115:F115"/>
    <mergeCell ref="E116:F116"/>
    <mergeCell ref="E117:F117"/>
  </mergeCells>
  <conditionalFormatting sqref="F22:I111">
    <cfRule type="expression" dxfId="6" priority="7">
      <formula>$F22="Reimbursable*"</formula>
    </cfRule>
  </conditionalFormatting>
  <conditionalFormatting sqref="I12:I21">
    <cfRule type="expression" dxfId="5" priority="5">
      <formula>$F12="Reimbursable*"</formula>
    </cfRule>
  </conditionalFormatting>
  <conditionalFormatting sqref="A22:I111 K22:L111">
    <cfRule type="expression" dxfId="4" priority="108">
      <formula>AND(AND($I$3&lt;&gt;"Field",$B22="23-1."), $H22&lt;0)</formula>
    </cfRule>
  </conditionalFormatting>
  <conditionalFormatting sqref="I124">
    <cfRule type="expression" dxfId="3" priority="110">
      <formula>AND($I$3="Date Extension Only", $I$124&lt;&gt;0)</formula>
    </cfRule>
  </conditionalFormatting>
  <dataValidations count="5">
    <dataValidation type="decimal" operator="greaterThanOrEqual" allowBlank="1" showInputMessage="1" showErrorMessage="1" sqref="F2" xr:uid="{00000000-0002-0000-0300-000000000000}">
      <formula1>0</formula1>
    </dataValidation>
    <dataValidation showErrorMessage="1" sqref="I6" xr:uid="{00000000-0002-0000-0300-000001000000}"/>
    <dataValidation type="list" allowBlank="1" showInputMessage="1" showErrorMessage="1" sqref="A22:A111" xr:uid="{00000000-0002-0000-0300-000002000000}">
      <formula1>"1,2,3,4,5,6,7,8,9,10"</formula1>
    </dataValidation>
    <dataValidation type="list" allowBlank="1" showInputMessage="1" showErrorMessage="1" sqref="B22:B111" xr:uid="{00000000-0002-0000-0300-000003000000}">
      <formula1>rfc_items</formula1>
    </dataValidation>
    <dataValidation type="list" allowBlank="1" showInputMessage="1" showErrorMessage="1" sqref="I3" xr:uid="{00000000-0002-0000-0300-000004000000}">
      <formula1>"Regular,Rush,Field,Date Extension Only"</formula1>
    </dataValidation>
  </dataValidations>
  <printOptions horizontalCentered="1"/>
  <pageMargins left="0.25" right="0.25" top="0.75" bottom="0.75" header="0.25" footer="0.25"/>
  <pageSetup scale="90" fitToHeight="0" orientation="landscape" horizontalDpi="1200" verticalDpi="1200" r:id="rId1"/>
  <headerFooter>
    <oddHeader>&amp;C&amp;9Florida Department of Environmental Protection-Division of Waste Management-Petroleum Restoration Program&amp;"-,Bold"&amp;14
Request for Change&amp;"-,Regular" - Authorization for Change in Scope of Work</oddHeader>
    <oddFooter>&amp;RPage &amp;P of &amp;N&amp;LSchedule of Pay Items 08-13-21</oddFooter>
  </headerFooter>
  <drawing r:id="rId2"/>
  <legacyDrawing r:id="rId3"/>
  <controls>
    <mc:AlternateContent xmlns:mc="http://schemas.openxmlformats.org/markup-compatibility/2006">
      <mc:Choice Requires="x14">
        <control shapeId="13331" r:id="rId4" name="ToggleButton1">
          <controlPr defaultSize="0" print="0" autoFill="0" autoLine="0" r:id="rId5">
            <anchor moveWithCells="1">
              <from>
                <xdr:col>10</xdr:col>
                <xdr:colOff>57150</xdr:colOff>
                <xdr:row>10</xdr:row>
                <xdr:rowOff>0</xdr:rowOff>
              </from>
              <to>
                <xdr:col>11</xdr:col>
                <xdr:colOff>247650</xdr:colOff>
                <xdr:row>10</xdr:row>
                <xdr:rowOff>428625</xdr:rowOff>
              </to>
            </anchor>
          </controlPr>
        </control>
      </mc:Choice>
      <mc:Fallback>
        <control shapeId="13331" r:id="rId4" name="ToggleButton1"/>
      </mc:Fallback>
    </mc:AlternateContent>
    <mc:AlternateContent xmlns:mc="http://schemas.openxmlformats.org/markup-compatibility/2006">
      <mc:Choice Requires="x14">
        <control shapeId="13332" r:id="rId6" name="CommandButton1">
          <controlPr print="0" autoLine="0" autoPict="0" r:id="rId7">
            <anchor moveWithCells="1">
              <from>
                <xdr:col>7</xdr:col>
                <xdr:colOff>619125</xdr:colOff>
                <xdr:row>133</xdr:row>
                <xdr:rowOff>0</xdr:rowOff>
              </from>
              <to>
                <xdr:col>8</xdr:col>
                <xdr:colOff>1333500</xdr:colOff>
                <xdr:row>134</xdr:row>
                <xdr:rowOff>247650</xdr:rowOff>
              </to>
            </anchor>
          </controlPr>
        </control>
      </mc:Choice>
      <mc:Fallback>
        <control shapeId="13332" r:id="rId6"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Y58"/>
  <sheetViews>
    <sheetView showGridLines="0" zoomScaleNormal="100" zoomScalePageLayoutView="90" workbookViewId="0">
      <selection activeCell="H4" sqref="H4:I4"/>
    </sheetView>
  </sheetViews>
  <sheetFormatPr defaultRowHeight="15" x14ac:dyDescent="0.25"/>
  <cols>
    <col min="1" max="1" width="3.28515625" style="5" customWidth="1"/>
    <col min="2" max="3" width="8.28515625" style="5" customWidth="1"/>
    <col min="4" max="4" width="2.28515625" style="5" customWidth="1"/>
    <col min="5" max="6" width="6.7109375" style="5" customWidth="1"/>
    <col min="7" max="7" width="2.28515625" style="5" customWidth="1"/>
    <col min="8" max="10" width="9.140625" style="5"/>
    <col min="11" max="12" width="8.7109375" style="5" customWidth="1"/>
    <col min="13" max="13" width="2.28515625" style="5" customWidth="1"/>
    <col min="14" max="15" width="8.7109375" style="5" customWidth="1"/>
    <col min="16" max="16" width="2.28515625" style="5" customWidth="1"/>
    <col min="17" max="18" width="6.7109375" style="5" customWidth="1"/>
    <col min="19" max="19" width="2.28515625" style="5" customWidth="1"/>
    <col min="20" max="21" width="9.140625" style="5"/>
    <col min="22" max="22" width="3.28515625" style="5" customWidth="1"/>
    <col min="23" max="23" width="9.140625" hidden="1" customWidth="1"/>
    <col min="24" max="256" width="9.140625" style="28"/>
    <col min="257" max="257" width="3.28515625" style="28" customWidth="1"/>
    <col min="258" max="259" width="8.28515625" style="28" customWidth="1"/>
    <col min="260" max="260" width="2.28515625" style="28" customWidth="1"/>
    <col min="261" max="262" width="6.7109375" style="28" customWidth="1"/>
    <col min="263" max="263" width="2.28515625" style="28" customWidth="1"/>
    <col min="264" max="266" width="9.140625" style="28"/>
    <col min="267" max="268" width="8.7109375" style="28" customWidth="1"/>
    <col min="269" max="269" width="2.28515625" style="28" customWidth="1"/>
    <col min="270" max="271" width="8.7109375" style="28" customWidth="1"/>
    <col min="272" max="272" width="2.28515625" style="28" customWidth="1"/>
    <col min="273" max="274" width="6.7109375" style="28" customWidth="1"/>
    <col min="275" max="275" width="2.28515625" style="28" customWidth="1"/>
    <col min="276" max="277" width="9.140625" style="28"/>
    <col min="278" max="278" width="3.28515625" style="28" customWidth="1"/>
    <col min="279" max="512" width="9.140625" style="28"/>
    <col min="513" max="513" width="3.28515625" style="28" customWidth="1"/>
    <col min="514" max="515" width="8.28515625" style="28" customWidth="1"/>
    <col min="516" max="516" width="2.28515625" style="28" customWidth="1"/>
    <col min="517" max="518" width="6.7109375" style="28" customWidth="1"/>
    <col min="519" max="519" width="2.28515625" style="28" customWidth="1"/>
    <col min="520" max="522" width="9.140625" style="28"/>
    <col min="523" max="524" width="8.7109375" style="28" customWidth="1"/>
    <col min="525" max="525" width="2.28515625" style="28" customWidth="1"/>
    <col min="526" max="527" width="8.7109375" style="28" customWidth="1"/>
    <col min="528" max="528" width="2.28515625" style="28" customWidth="1"/>
    <col min="529" max="530" width="6.7109375" style="28" customWidth="1"/>
    <col min="531" max="531" width="2.28515625" style="28" customWidth="1"/>
    <col min="532" max="533" width="9.140625" style="28"/>
    <col min="534" max="534" width="3.28515625" style="28" customWidth="1"/>
    <col min="535" max="768" width="9.140625" style="28"/>
    <col min="769" max="769" width="3.28515625" style="28" customWidth="1"/>
    <col min="770" max="771" width="8.28515625" style="28" customWidth="1"/>
    <col min="772" max="772" width="2.28515625" style="28" customWidth="1"/>
    <col min="773" max="774" width="6.7109375" style="28" customWidth="1"/>
    <col min="775" max="775" width="2.28515625" style="28" customWidth="1"/>
    <col min="776" max="778" width="9.140625" style="28"/>
    <col min="779" max="780" width="8.7109375" style="28" customWidth="1"/>
    <col min="781" max="781" width="2.28515625" style="28" customWidth="1"/>
    <col min="782" max="783" width="8.7109375" style="28" customWidth="1"/>
    <col min="784" max="784" width="2.28515625" style="28" customWidth="1"/>
    <col min="785" max="786" width="6.7109375" style="28" customWidth="1"/>
    <col min="787" max="787" width="2.28515625" style="28" customWidth="1"/>
    <col min="788" max="789" width="9.140625" style="28"/>
    <col min="790" max="790" width="3.28515625" style="28" customWidth="1"/>
    <col min="791" max="1024" width="9.140625" style="28"/>
    <col min="1025" max="1025" width="3.28515625" style="28" customWidth="1"/>
    <col min="1026" max="1027" width="8.28515625" style="28" customWidth="1"/>
    <col min="1028" max="1028" width="2.28515625" style="28" customWidth="1"/>
    <col min="1029" max="1030" width="6.7109375" style="28" customWidth="1"/>
    <col min="1031" max="1031" width="2.28515625" style="28" customWidth="1"/>
    <col min="1032" max="1034" width="9.140625" style="28"/>
    <col min="1035" max="1036" width="8.7109375" style="28" customWidth="1"/>
    <col min="1037" max="1037" width="2.28515625" style="28" customWidth="1"/>
    <col min="1038" max="1039" width="8.7109375" style="28" customWidth="1"/>
    <col min="1040" max="1040" width="2.28515625" style="28" customWidth="1"/>
    <col min="1041" max="1042" width="6.7109375" style="28" customWidth="1"/>
    <col min="1043" max="1043" width="2.28515625" style="28" customWidth="1"/>
    <col min="1044" max="1045" width="9.140625" style="28"/>
    <col min="1046" max="1046" width="3.28515625" style="28" customWidth="1"/>
    <col min="1047" max="1280" width="9.140625" style="28"/>
    <col min="1281" max="1281" width="3.28515625" style="28" customWidth="1"/>
    <col min="1282" max="1283" width="8.28515625" style="28" customWidth="1"/>
    <col min="1284" max="1284" width="2.28515625" style="28" customWidth="1"/>
    <col min="1285" max="1286" width="6.7109375" style="28" customWidth="1"/>
    <col min="1287" max="1287" width="2.28515625" style="28" customWidth="1"/>
    <col min="1288" max="1290" width="9.140625" style="28"/>
    <col min="1291" max="1292" width="8.7109375" style="28" customWidth="1"/>
    <col min="1293" max="1293" width="2.28515625" style="28" customWidth="1"/>
    <col min="1294" max="1295" width="8.7109375" style="28" customWidth="1"/>
    <col min="1296" max="1296" width="2.28515625" style="28" customWidth="1"/>
    <col min="1297" max="1298" width="6.7109375" style="28" customWidth="1"/>
    <col min="1299" max="1299" width="2.28515625" style="28" customWidth="1"/>
    <col min="1300" max="1301" width="9.140625" style="28"/>
    <col min="1302" max="1302" width="3.28515625" style="28" customWidth="1"/>
    <col min="1303" max="1536" width="9.140625" style="28"/>
    <col min="1537" max="1537" width="3.28515625" style="28" customWidth="1"/>
    <col min="1538" max="1539" width="8.28515625" style="28" customWidth="1"/>
    <col min="1540" max="1540" width="2.28515625" style="28" customWidth="1"/>
    <col min="1541" max="1542" width="6.7109375" style="28" customWidth="1"/>
    <col min="1543" max="1543" width="2.28515625" style="28" customWidth="1"/>
    <col min="1544" max="1546" width="9.140625" style="28"/>
    <col min="1547" max="1548" width="8.7109375" style="28" customWidth="1"/>
    <col min="1549" max="1549" width="2.28515625" style="28" customWidth="1"/>
    <col min="1550" max="1551" width="8.7109375" style="28" customWidth="1"/>
    <col min="1552" max="1552" width="2.28515625" style="28" customWidth="1"/>
    <col min="1553" max="1554" width="6.7109375" style="28" customWidth="1"/>
    <col min="1555" max="1555" width="2.28515625" style="28" customWidth="1"/>
    <col min="1556" max="1557" width="9.140625" style="28"/>
    <col min="1558" max="1558" width="3.28515625" style="28" customWidth="1"/>
    <col min="1559" max="1792" width="9.140625" style="28"/>
    <col min="1793" max="1793" width="3.28515625" style="28" customWidth="1"/>
    <col min="1794" max="1795" width="8.28515625" style="28" customWidth="1"/>
    <col min="1796" max="1796" width="2.28515625" style="28" customWidth="1"/>
    <col min="1797" max="1798" width="6.7109375" style="28" customWidth="1"/>
    <col min="1799" max="1799" width="2.28515625" style="28" customWidth="1"/>
    <col min="1800" max="1802" width="9.140625" style="28"/>
    <col min="1803" max="1804" width="8.7109375" style="28" customWidth="1"/>
    <col min="1805" max="1805" width="2.28515625" style="28" customWidth="1"/>
    <col min="1806" max="1807" width="8.7109375" style="28" customWidth="1"/>
    <col min="1808" max="1808" width="2.28515625" style="28" customWidth="1"/>
    <col min="1809" max="1810" width="6.7109375" style="28" customWidth="1"/>
    <col min="1811" max="1811" width="2.28515625" style="28" customWidth="1"/>
    <col min="1812" max="1813" width="9.140625" style="28"/>
    <col min="1814" max="1814" width="3.28515625" style="28" customWidth="1"/>
    <col min="1815" max="2048" width="9.140625" style="28"/>
    <col min="2049" max="2049" width="3.28515625" style="28" customWidth="1"/>
    <col min="2050" max="2051" width="8.28515625" style="28" customWidth="1"/>
    <col min="2052" max="2052" width="2.28515625" style="28" customWidth="1"/>
    <col min="2053" max="2054" width="6.7109375" style="28" customWidth="1"/>
    <col min="2055" max="2055" width="2.28515625" style="28" customWidth="1"/>
    <col min="2056" max="2058" width="9.140625" style="28"/>
    <col min="2059" max="2060" width="8.7109375" style="28" customWidth="1"/>
    <col min="2061" max="2061" width="2.28515625" style="28" customWidth="1"/>
    <col min="2062" max="2063" width="8.7109375" style="28" customWidth="1"/>
    <col min="2064" max="2064" width="2.28515625" style="28" customWidth="1"/>
    <col min="2065" max="2066" width="6.7109375" style="28" customWidth="1"/>
    <col min="2067" max="2067" width="2.28515625" style="28" customWidth="1"/>
    <col min="2068" max="2069" width="9.140625" style="28"/>
    <col min="2070" max="2070" width="3.28515625" style="28" customWidth="1"/>
    <col min="2071" max="2304" width="9.140625" style="28"/>
    <col min="2305" max="2305" width="3.28515625" style="28" customWidth="1"/>
    <col min="2306" max="2307" width="8.28515625" style="28" customWidth="1"/>
    <col min="2308" max="2308" width="2.28515625" style="28" customWidth="1"/>
    <col min="2309" max="2310" width="6.7109375" style="28" customWidth="1"/>
    <col min="2311" max="2311" width="2.28515625" style="28" customWidth="1"/>
    <col min="2312" max="2314" width="9.140625" style="28"/>
    <col min="2315" max="2316" width="8.7109375" style="28" customWidth="1"/>
    <col min="2317" max="2317" width="2.28515625" style="28" customWidth="1"/>
    <col min="2318" max="2319" width="8.7109375" style="28" customWidth="1"/>
    <col min="2320" max="2320" width="2.28515625" style="28" customWidth="1"/>
    <col min="2321" max="2322" width="6.7109375" style="28" customWidth="1"/>
    <col min="2323" max="2323" width="2.28515625" style="28" customWidth="1"/>
    <col min="2324" max="2325" width="9.140625" style="28"/>
    <col min="2326" max="2326" width="3.28515625" style="28" customWidth="1"/>
    <col min="2327" max="2560" width="9.140625" style="28"/>
    <col min="2561" max="2561" width="3.28515625" style="28" customWidth="1"/>
    <col min="2562" max="2563" width="8.28515625" style="28" customWidth="1"/>
    <col min="2564" max="2564" width="2.28515625" style="28" customWidth="1"/>
    <col min="2565" max="2566" width="6.7109375" style="28" customWidth="1"/>
    <col min="2567" max="2567" width="2.28515625" style="28" customWidth="1"/>
    <col min="2568" max="2570" width="9.140625" style="28"/>
    <col min="2571" max="2572" width="8.7109375" style="28" customWidth="1"/>
    <col min="2573" max="2573" width="2.28515625" style="28" customWidth="1"/>
    <col min="2574" max="2575" width="8.7109375" style="28" customWidth="1"/>
    <col min="2576" max="2576" width="2.28515625" style="28" customWidth="1"/>
    <col min="2577" max="2578" width="6.7109375" style="28" customWidth="1"/>
    <col min="2579" max="2579" width="2.28515625" style="28" customWidth="1"/>
    <col min="2580" max="2581" width="9.140625" style="28"/>
    <col min="2582" max="2582" width="3.28515625" style="28" customWidth="1"/>
    <col min="2583" max="2816" width="9.140625" style="28"/>
    <col min="2817" max="2817" width="3.28515625" style="28" customWidth="1"/>
    <col min="2818" max="2819" width="8.28515625" style="28" customWidth="1"/>
    <col min="2820" max="2820" width="2.28515625" style="28" customWidth="1"/>
    <col min="2821" max="2822" width="6.7109375" style="28" customWidth="1"/>
    <col min="2823" max="2823" width="2.28515625" style="28" customWidth="1"/>
    <col min="2824" max="2826" width="9.140625" style="28"/>
    <col min="2827" max="2828" width="8.7109375" style="28" customWidth="1"/>
    <col min="2829" max="2829" width="2.28515625" style="28" customWidth="1"/>
    <col min="2830" max="2831" width="8.7109375" style="28" customWidth="1"/>
    <col min="2832" max="2832" width="2.28515625" style="28" customWidth="1"/>
    <col min="2833" max="2834" width="6.7109375" style="28" customWidth="1"/>
    <col min="2835" max="2835" width="2.28515625" style="28" customWidth="1"/>
    <col min="2836" max="2837" width="9.140625" style="28"/>
    <col min="2838" max="2838" width="3.28515625" style="28" customWidth="1"/>
    <col min="2839" max="3072" width="9.140625" style="28"/>
    <col min="3073" max="3073" width="3.28515625" style="28" customWidth="1"/>
    <col min="3074" max="3075" width="8.28515625" style="28" customWidth="1"/>
    <col min="3076" max="3076" width="2.28515625" style="28" customWidth="1"/>
    <col min="3077" max="3078" width="6.7109375" style="28" customWidth="1"/>
    <col min="3079" max="3079" width="2.28515625" style="28" customWidth="1"/>
    <col min="3080" max="3082" width="9.140625" style="28"/>
    <col min="3083" max="3084" width="8.7109375" style="28" customWidth="1"/>
    <col min="3085" max="3085" width="2.28515625" style="28" customWidth="1"/>
    <col min="3086" max="3087" width="8.7109375" style="28" customWidth="1"/>
    <col min="3088" max="3088" width="2.28515625" style="28" customWidth="1"/>
    <col min="3089" max="3090" width="6.7109375" style="28" customWidth="1"/>
    <col min="3091" max="3091" width="2.28515625" style="28" customWidth="1"/>
    <col min="3092" max="3093" width="9.140625" style="28"/>
    <col min="3094" max="3094" width="3.28515625" style="28" customWidth="1"/>
    <col min="3095" max="3328" width="9.140625" style="28"/>
    <col min="3329" max="3329" width="3.28515625" style="28" customWidth="1"/>
    <col min="3330" max="3331" width="8.28515625" style="28" customWidth="1"/>
    <col min="3332" max="3332" width="2.28515625" style="28" customWidth="1"/>
    <col min="3333" max="3334" width="6.7109375" style="28" customWidth="1"/>
    <col min="3335" max="3335" width="2.28515625" style="28" customWidth="1"/>
    <col min="3336" max="3338" width="9.140625" style="28"/>
    <col min="3339" max="3340" width="8.7109375" style="28" customWidth="1"/>
    <col min="3341" max="3341" width="2.28515625" style="28" customWidth="1"/>
    <col min="3342" max="3343" width="8.7109375" style="28" customWidth="1"/>
    <col min="3344" max="3344" width="2.28515625" style="28" customWidth="1"/>
    <col min="3345" max="3346" width="6.7109375" style="28" customWidth="1"/>
    <col min="3347" max="3347" width="2.28515625" style="28" customWidth="1"/>
    <col min="3348" max="3349" width="9.140625" style="28"/>
    <col min="3350" max="3350" width="3.28515625" style="28" customWidth="1"/>
    <col min="3351" max="3584" width="9.140625" style="28"/>
    <col min="3585" max="3585" width="3.28515625" style="28" customWidth="1"/>
    <col min="3586" max="3587" width="8.28515625" style="28" customWidth="1"/>
    <col min="3588" max="3588" width="2.28515625" style="28" customWidth="1"/>
    <col min="3589" max="3590" width="6.7109375" style="28" customWidth="1"/>
    <col min="3591" max="3591" width="2.28515625" style="28" customWidth="1"/>
    <col min="3592" max="3594" width="9.140625" style="28"/>
    <col min="3595" max="3596" width="8.7109375" style="28" customWidth="1"/>
    <col min="3597" max="3597" width="2.28515625" style="28" customWidth="1"/>
    <col min="3598" max="3599" width="8.7109375" style="28" customWidth="1"/>
    <col min="3600" max="3600" width="2.28515625" style="28" customWidth="1"/>
    <col min="3601" max="3602" width="6.7109375" style="28" customWidth="1"/>
    <col min="3603" max="3603" width="2.28515625" style="28" customWidth="1"/>
    <col min="3604" max="3605" width="9.140625" style="28"/>
    <col min="3606" max="3606" width="3.28515625" style="28" customWidth="1"/>
    <col min="3607" max="3840" width="9.140625" style="28"/>
    <col min="3841" max="3841" width="3.28515625" style="28" customWidth="1"/>
    <col min="3842" max="3843" width="8.28515625" style="28" customWidth="1"/>
    <col min="3844" max="3844" width="2.28515625" style="28" customWidth="1"/>
    <col min="3845" max="3846" width="6.7109375" style="28" customWidth="1"/>
    <col min="3847" max="3847" width="2.28515625" style="28" customWidth="1"/>
    <col min="3848" max="3850" width="9.140625" style="28"/>
    <col min="3851" max="3852" width="8.7109375" style="28" customWidth="1"/>
    <col min="3853" max="3853" width="2.28515625" style="28" customWidth="1"/>
    <col min="3854" max="3855" width="8.7109375" style="28" customWidth="1"/>
    <col min="3856" max="3856" width="2.28515625" style="28" customWidth="1"/>
    <col min="3857" max="3858" width="6.7109375" style="28" customWidth="1"/>
    <col min="3859" max="3859" width="2.28515625" style="28" customWidth="1"/>
    <col min="3860" max="3861" width="9.140625" style="28"/>
    <col min="3862" max="3862" width="3.28515625" style="28" customWidth="1"/>
    <col min="3863" max="4096" width="9.140625" style="28"/>
    <col min="4097" max="4097" width="3.28515625" style="28" customWidth="1"/>
    <col min="4098" max="4099" width="8.28515625" style="28" customWidth="1"/>
    <col min="4100" max="4100" width="2.28515625" style="28" customWidth="1"/>
    <col min="4101" max="4102" width="6.7109375" style="28" customWidth="1"/>
    <col min="4103" max="4103" width="2.28515625" style="28" customWidth="1"/>
    <col min="4104" max="4106" width="9.140625" style="28"/>
    <col min="4107" max="4108" width="8.7109375" style="28" customWidth="1"/>
    <col min="4109" max="4109" width="2.28515625" style="28" customWidth="1"/>
    <col min="4110" max="4111" width="8.7109375" style="28" customWidth="1"/>
    <col min="4112" max="4112" width="2.28515625" style="28" customWidth="1"/>
    <col min="4113" max="4114" width="6.7109375" style="28" customWidth="1"/>
    <col min="4115" max="4115" width="2.28515625" style="28" customWidth="1"/>
    <col min="4116" max="4117" width="9.140625" style="28"/>
    <col min="4118" max="4118" width="3.28515625" style="28" customWidth="1"/>
    <col min="4119" max="4352" width="9.140625" style="28"/>
    <col min="4353" max="4353" width="3.28515625" style="28" customWidth="1"/>
    <col min="4354" max="4355" width="8.28515625" style="28" customWidth="1"/>
    <col min="4356" max="4356" width="2.28515625" style="28" customWidth="1"/>
    <col min="4357" max="4358" width="6.7109375" style="28" customWidth="1"/>
    <col min="4359" max="4359" width="2.28515625" style="28" customWidth="1"/>
    <col min="4360" max="4362" width="9.140625" style="28"/>
    <col min="4363" max="4364" width="8.7109375" style="28" customWidth="1"/>
    <col min="4365" max="4365" width="2.28515625" style="28" customWidth="1"/>
    <col min="4366" max="4367" width="8.7109375" style="28" customWidth="1"/>
    <col min="4368" max="4368" width="2.28515625" style="28" customWidth="1"/>
    <col min="4369" max="4370" width="6.7109375" style="28" customWidth="1"/>
    <col min="4371" max="4371" width="2.28515625" style="28" customWidth="1"/>
    <col min="4372" max="4373" width="9.140625" style="28"/>
    <col min="4374" max="4374" width="3.28515625" style="28" customWidth="1"/>
    <col min="4375" max="4608" width="9.140625" style="28"/>
    <col min="4609" max="4609" width="3.28515625" style="28" customWidth="1"/>
    <col min="4610" max="4611" width="8.28515625" style="28" customWidth="1"/>
    <col min="4612" max="4612" width="2.28515625" style="28" customWidth="1"/>
    <col min="4613" max="4614" width="6.7109375" style="28" customWidth="1"/>
    <col min="4615" max="4615" width="2.28515625" style="28" customWidth="1"/>
    <col min="4616" max="4618" width="9.140625" style="28"/>
    <col min="4619" max="4620" width="8.7109375" style="28" customWidth="1"/>
    <col min="4621" max="4621" width="2.28515625" style="28" customWidth="1"/>
    <col min="4622" max="4623" width="8.7109375" style="28" customWidth="1"/>
    <col min="4624" max="4624" width="2.28515625" style="28" customWidth="1"/>
    <col min="4625" max="4626" width="6.7109375" style="28" customWidth="1"/>
    <col min="4627" max="4627" width="2.28515625" style="28" customWidth="1"/>
    <col min="4628" max="4629" width="9.140625" style="28"/>
    <col min="4630" max="4630" width="3.28515625" style="28" customWidth="1"/>
    <col min="4631" max="4864" width="9.140625" style="28"/>
    <col min="4865" max="4865" width="3.28515625" style="28" customWidth="1"/>
    <col min="4866" max="4867" width="8.28515625" style="28" customWidth="1"/>
    <col min="4868" max="4868" width="2.28515625" style="28" customWidth="1"/>
    <col min="4869" max="4870" width="6.7109375" style="28" customWidth="1"/>
    <col min="4871" max="4871" width="2.28515625" style="28" customWidth="1"/>
    <col min="4872" max="4874" width="9.140625" style="28"/>
    <col min="4875" max="4876" width="8.7109375" style="28" customWidth="1"/>
    <col min="4877" max="4877" width="2.28515625" style="28" customWidth="1"/>
    <col min="4878" max="4879" width="8.7109375" style="28" customWidth="1"/>
    <col min="4880" max="4880" width="2.28515625" style="28" customWidth="1"/>
    <col min="4881" max="4882" width="6.7109375" style="28" customWidth="1"/>
    <col min="4883" max="4883" width="2.28515625" style="28" customWidth="1"/>
    <col min="4884" max="4885" width="9.140625" style="28"/>
    <col min="4886" max="4886" width="3.28515625" style="28" customWidth="1"/>
    <col min="4887" max="5120" width="9.140625" style="28"/>
    <col min="5121" max="5121" width="3.28515625" style="28" customWidth="1"/>
    <col min="5122" max="5123" width="8.28515625" style="28" customWidth="1"/>
    <col min="5124" max="5124" width="2.28515625" style="28" customWidth="1"/>
    <col min="5125" max="5126" width="6.7109375" style="28" customWidth="1"/>
    <col min="5127" max="5127" width="2.28515625" style="28" customWidth="1"/>
    <col min="5128" max="5130" width="9.140625" style="28"/>
    <col min="5131" max="5132" width="8.7109375" style="28" customWidth="1"/>
    <col min="5133" max="5133" width="2.28515625" style="28" customWidth="1"/>
    <col min="5134" max="5135" width="8.7109375" style="28" customWidth="1"/>
    <col min="5136" max="5136" width="2.28515625" style="28" customWidth="1"/>
    <col min="5137" max="5138" width="6.7109375" style="28" customWidth="1"/>
    <col min="5139" max="5139" width="2.28515625" style="28" customWidth="1"/>
    <col min="5140" max="5141" width="9.140625" style="28"/>
    <col min="5142" max="5142" width="3.28515625" style="28" customWidth="1"/>
    <col min="5143" max="5376" width="9.140625" style="28"/>
    <col min="5377" max="5377" width="3.28515625" style="28" customWidth="1"/>
    <col min="5378" max="5379" width="8.28515625" style="28" customWidth="1"/>
    <col min="5380" max="5380" width="2.28515625" style="28" customWidth="1"/>
    <col min="5381" max="5382" width="6.7109375" style="28" customWidth="1"/>
    <col min="5383" max="5383" width="2.28515625" style="28" customWidth="1"/>
    <col min="5384" max="5386" width="9.140625" style="28"/>
    <col min="5387" max="5388" width="8.7109375" style="28" customWidth="1"/>
    <col min="5389" max="5389" width="2.28515625" style="28" customWidth="1"/>
    <col min="5390" max="5391" width="8.7109375" style="28" customWidth="1"/>
    <col min="5392" max="5392" width="2.28515625" style="28" customWidth="1"/>
    <col min="5393" max="5394" width="6.7109375" style="28" customWidth="1"/>
    <col min="5395" max="5395" width="2.28515625" style="28" customWidth="1"/>
    <col min="5396" max="5397" width="9.140625" style="28"/>
    <col min="5398" max="5398" width="3.28515625" style="28" customWidth="1"/>
    <col min="5399" max="5632" width="9.140625" style="28"/>
    <col min="5633" max="5633" width="3.28515625" style="28" customWidth="1"/>
    <col min="5634" max="5635" width="8.28515625" style="28" customWidth="1"/>
    <col min="5636" max="5636" width="2.28515625" style="28" customWidth="1"/>
    <col min="5637" max="5638" width="6.7109375" style="28" customWidth="1"/>
    <col min="5639" max="5639" width="2.28515625" style="28" customWidth="1"/>
    <col min="5640" max="5642" width="9.140625" style="28"/>
    <col min="5643" max="5644" width="8.7109375" style="28" customWidth="1"/>
    <col min="5645" max="5645" width="2.28515625" style="28" customWidth="1"/>
    <col min="5646" max="5647" width="8.7109375" style="28" customWidth="1"/>
    <col min="5648" max="5648" width="2.28515625" style="28" customWidth="1"/>
    <col min="5649" max="5650" width="6.7109375" style="28" customWidth="1"/>
    <col min="5651" max="5651" width="2.28515625" style="28" customWidth="1"/>
    <col min="5652" max="5653" width="9.140625" style="28"/>
    <col min="5654" max="5654" width="3.28515625" style="28" customWidth="1"/>
    <col min="5655" max="5888" width="9.140625" style="28"/>
    <col min="5889" max="5889" width="3.28515625" style="28" customWidth="1"/>
    <col min="5890" max="5891" width="8.28515625" style="28" customWidth="1"/>
    <col min="5892" max="5892" width="2.28515625" style="28" customWidth="1"/>
    <col min="5893" max="5894" width="6.7109375" style="28" customWidth="1"/>
    <col min="5895" max="5895" width="2.28515625" style="28" customWidth="1"/>
    <col min="5896" max="5898" width="9.140625" style="28"/>
    <col min="5899" max="5900" width="8.7109375" style="28" customWidth="1"/>
    <col min="5901" max="5901" width="2.28515625" style="28" customWidth="1"/>
    <col min="5902" max="5903" width="8.7109375" style="28" customWidth="1"/>
    <col min="5904" max="5904" width="2.28515625" style="28" customWidth="1"/>
    <col min="5905" max="5906" width="6.7109375" style="28" customWidth="1"/>
    <col min="5907" max="5907" width="2.28515625" style="28" customWidth="1"/>
    <col min="5908" max="5909" width="9.140625" style="28"/>
    <col min="5910" max="5910" width="3.28515625" style="28" customWidth="1"/>
    <col min="5911" max="6144" width="9.140625" style="28"/>
    <col min="6145" max="6145" width="3.28515625" style="28" customWidth="1"/>
    <col min="6146" max="6147" width="8.28515625" style="28" customWidth="1"/>
    <col min="6148" max="6148" width="2.28515625" style="28" customWidth="1"/>
    <col min="6149" max="6150" width="6.7109375" style="28" customWidth="1"/>
    <col min="6151" max="6151" width="2.28515625" style="28" customWidth="1"/>
    <col min="6152" max="6154" width="9.140625" style="28"/>
    <col min="6155" max="6156" width="8.7109375" style="28" customWidth="1"/>
    <col min="6157" max="6157" width="2.28515625" style="28" customWidth="1"/>
    <col min="6158" max="6159" width="8.7109375" style="28" customWidth="1"/>
    <col min="6160" max="6160" width="2.28515625" style="28" customWidth="1"/>
    <col min="6161" max="6162" width="6.7109375" style="28" customWidth="1"/>
    <col min="6163" max="6163" width="2.28515625" style="28" customWidth="1"/>
    <col min="6164" max="6165" width="9.140625" style="28"/>
    <col min="6166" max="6166" width="3.28515625" style="28" customWidth="1"/>
    <col min="6167" max="6400" width="9.140625" style="28"/>
    <col min="6401" max="6401" width="3.28515625" style="28" customWidth="1"/>
    <col min="6402" max="6403" width="8.28515625" style="28" customWidth="1"/>
    <col min="6404" max="6404" width="2.28515625" style="28" customWidth="1"/>
    <col min="6405" max="6406" width="6.7109375" style="28" customWidth="1"/>
    <col min="6407" max="6407" width="2.28515625" style="28" customWidth="1"/>
    <col min="6408" max="6410" width="9.140625" style="28"/>
    <col min="6411" max="6412" width="8.7109375" style="28" customWidth="1"/>
    <col min="6413" max="6413" width="2.28515625" style="28" customWidth="1"/>
    <col min="6414" max="6415" width="8.7109375" style="28" customWidth="1"/>
    <col min="6416" max="6416" width="2.28515625" style="28" customWidth="1"/>
    <col min="6417" max="6418" width="6.7109375" style="28" customWidth="1"/>
    <col min="6419" max="6419" width="2.28515625" style="28" customWidth="1"/>
    <col min="6420" max="6421" width="9.140625" style="28"/>
    <col min="6422" max="6422" width="3.28515625" style="28" customWidth="1"/>
    <col min="6423" max="6656" width="9.140625" style="28"/>
    <col min="6657" max="6657" width="3.28515625" style="28" customWidth="1"/>
    <col min="6658" max="6659" width="8.28515625" style="28" customWidth="1"/>
    <col min="6660" max="6660" width="2.28515625" style="28" customWidth="1"/>
    <col min="6661" max="6662" width="6.7109375" style="28" customWidth="1"/>
    <col min="6663" max="6663" width="2.28515625" style="28" customWidth="1"/>
    <col min="6664" max="6666" width="9.140625" style="28"/>
    <col min="6667" max="6668" width="8.7109375" style="28" customWidth="1"/>
    <col min="6669" max="6669" width="2.28515625" style="28" customWidth="1"/>
    <col min="6670" max="6671" width="8.7109375" style="28" customWidth="1"/>
    <col min="6672" max="6672" width="2.28515625" style="28" customWidth="1"/>
    <col min="6673" max="6674" width="6.7109375" style="28" customWidth="1"/>
    <col min="6675" max="6675" width="2.28515625" style="28" customWidth="1"/>
    <col min="6676" max="6677" width="9.140625" style="28"/>
    <col min="6678" max="6678" width="3.28515625" style="28" customWidth="1"/>
    <col min="6679" max="6912" width="9.140625" style="28"/>
    <col min="6913" max="6913" width="3.28515625" style="28" customWidth="1"/>
    <col min="6914" max="6915" width="8.28515625" style="28" customWidth="1"/>
    <col min="6916" max="6916" width="2.28515625" style="28" customWidth="1"/>
    <col min="6917" max="6918" width="6.7109375" style="28" customWidth="1"/>
    <col min="6919" max="6919" width="2.28515625" style="28" customWidth="1"/>
    <col min="6920" max="6922" width="9.140625" style="28"/>
    <col min="6923" max="6924" width="8.7109375" style="28" customWidth="1"/>
    <col min="6925" max="6925" width="2.28515625" style="28" customWidth="1"/>
    <col min="6926" max="6927" width="8.7109375" style="28" customWidth="1"/>
    <col min="6928" max="6928" width="2.28515625" style="28" customWidth="1"/>
    <col min="6929" max="6930" width="6.7109375" style="28" customWidth="1"/>
    <col min="6931" max="6931" width="2.28515625" style="28" customWidth="1"/>
    <col min="6932" max="6933" width="9.140625" style="28"/>
    <col min="6934" max="6934" width="3.28515625" style="28" customWidth="1"/>
    <col min="6935" max="7168" width="9.140625" style="28"/>
    <col min="7169" max="7169" width="3.28515625" style="28" customWidth="1"/>
    <col min="7170" max="7171" width="8.28515625" style="28" customWidth="1"/>
    <col min="7172" max="7172" width="2.28515625" style="28" customWidth="1"/>
    <col min="7173" max="7174" width="6.7109375" style="28" customWidth="1"/>
    <col min="7175" max="7175" width="2.28515625" style="28" customWidth="1"/>
    <col min="7176" max="7178" width="9.140625" style="28"/>
    <col min="7179" max="7180" width="8.7109375" style="28" customWidth="1"/>
    <col min="7181" max="7181" width="2.28515625" style="28" customWidth="1"/>
    <col min="7182" max="7183" width="8.7109375" style="28" customWidth="1"/>
    <col min="7184" max="7184" width="2.28515625" style="28" customWidth="1"/>
    <col min="7185" max="7186" width="6.7109375" style="28" customWidth="1"/>
    <col min="7187" max="7187" width="2.28515625" style="28" customWidth="1"/>
    <col min="7188" max="7189" width="9.140625" style="28"/>
    <col min="7190" max="7190" width="3.28515625" style="28" customWidth="1"/>
    <col min="7191" max="7424" width="9.140625" style="28"/>
    <col min="7425" max="7425" width="3.28515625" style="28" customWidth="1"/>
    <col min="7426" max="7427" width="8.28515625" style="28" customWidth="1"/>
    <col min="7428" max="7428" width="2.28515625" style="28" customWidth="1"/>
    <col min="7429" max="7430" width="6.7109375" style="28" customWidth="1"/>
    <col min="7431" max="7431" width="2.28515625" style="28" customWidth="1"/>
    <col min="7432" max="7434" width="9.140625" style="28"/>
    <col min="7435" max="7436" width="8.7109375" style="28" customWidth="1"/>
    <col min="7437" max="7437" width="2.28515625" style="28" customWidth="1"/>
    <col min="7438" max="7439" width="8.7109375" style="28" customWidth="1"/>
    <col min="7440" max="7440" width="2.28515625" style="28" customWidth="1"/>
    <col min="7441" max="7442" width="6.7109375" style="28" customWidth="1"/>
    <col min="7443" max="7443" width="2.28515625" style="28" customWidth="1"/>
    <col min="7444" max="7445" width="9.140625" style="28"/>
    <col min="7446" max="7446" width="3.28515625" style="28" customWidth="1"/>
    <col min="7447" max="7680" width="9.140625" style="28"/>
    <col min="7681" max="7681" width="3.28515625" style="28" customWidth="1"/>
    <col min="7682" max="7683" width="8.28515625" style="28" customWidth="1"/>
    <col min="7684" max="7684" width="2.28515625" style="28" customWidth="1"/>
    <col min="7685" max="7686" width="6.7109375" style="28" customWidth="1"/>
    <col min="7687" max="7687" width="2.28515625" style="28" customWidth="1"/>
    <col min="7688" max="7690" width="9.140625" style="28"/>
    <col min="7691" max="7692" width="8.7109375" style="28" customWidth="1"/>
    <col min="7693" max="7693" width="2.28515625" style="28" customWidth="1"/>
    <col min="7694" max="7695" width="8.7109375" style="28" customWidth="1"/>
    <col min="7696" max="7696" width="2.28515625" style="28" customWidth="1"/>
    <col min="7697" max="7698" width="6.7109375" style="28" customWidth="1"/>
    <col min="7699" max="7699" width="2.28515625" style="28" customWidth="1"/>
    <col min="7700" max="7701" width="9.140625" style="28"/>
    <col min="7702" max="7702" width="3.28515625" style="28" customWidth="1"/>
    <col min="7703" max="7936" width="9.140625" style="28"/>
    <col min="7937" max="7937" width="3.28515625" style="28" customWidth="1"/>
    <col min="7938" max="7939" width="8.28515625" style="28" customWidth="1"/>
    <col min="7940" max="7940" width="2.28515625" style="28" customWidth="1"/>
    <col min="7941" max="7942" width="6.7109375" style="28" customWidth="1"/>
    <col min="7943" max="7943" width="2.28515625" style="28" customWidth="1"/>
    <col min="7944" max="7946" width="9.140625" style="28"/>
    <col min="7947" max="7948" width="8.7109375" style="28" customWidth="1"/>
    <col min="7949" max="7949" width="2.28515625" style="28" customWidth="1"/>
    <col min="7950" max="7951" width="8.7109375" style="28" customWidth="1"/>
    <col min="7952" max="7952" width="2.28515625" style="28" customWidth="1"/>
    <col min="7953" max="7954" width="6.7109375" style="28" customWidth="1"/>
    <col min="7955" max="7955" width="2.28515625" style="28" customWidth="1"/>
    <col min="7956" max="7957" width="9.140625" style="28"/>
    <col min="7958" max="7958" width="3.28515625" style="28" customWidth="1"/>
    <col min="7959" max="8192" width="9.140625" style="28"/>
    <col min="8193" max="8193" width="3.28515625" style="28" customWidth="1"/>
    <col min="8194" max="8195" width="8.28515625" style="28" customWidth="1"/>
    <col min="8196" max="8196" width="2.28515625" style="28" customWidth="1"/>
    <col min="8197" max="8198" width="6.7109375" style="28" customWidth="1"/>
    <col min="8199" max="8199" width="2.28515625" style="28" customWidth="1"/>
    <col min="8200" max="8202" width="9.140625" style="28"/>
    <col min="8203" max="8204" width="8.7109375" style="28" customWidth="1"/>
    <col min="8205" max="8205" width="2.28515625" style="28" customWidth="1"/>
    <col min="8206" max="8207" width="8.7109375" style="28" customWidth="1"/>
    <col min="8208" max="8208" width="2.28515625" style="28" customWidth="1"/>
    <col min="8209" max="8210" width="6.7109375" style="28" customWidth="1"/>
    <col min="8211" max="8211" width="2.28515625" style="28" customWidth="1"/>
    <col min="8212" max="8213" width="9.140625" style="28"/>
    <col min="8214" max="8214" width="3.28515625" style="28" customWidth="1"/>
    <col min="8215" max="8448" width="9.140625" style="28"/>
    <col min="8449" max="8449" width="3.28515625" style="28" customWidth="1"/>
    <col min="8450" max="8451" width="8.28515625" style="28" customWidth="1"/>
    <col min="8452" max="8452" width="2.28515625" style="28" customWidth="1"/>
    <col min="8453" max="8454" width="6.7109375" style="28" customWidth="1"/>
    <col min="8455" max="8455" width="2.28515625" style="28" customWidth="1"/>
    <col min="8456" max="8458" width="9.140625" style="28"/>
    <col min="8459" max="8460" width="8.7109375" style="28" customWidth="1"/>
    <col min="8461" max="8461" width="2.28515625" style="28" customWidth="1"/>
    <col min="8462" max="8463" width="8.7109375" style="28" customWidth="1"/>
    <col min="8464" max="8464" width="2.28515625" style="28" customWidth="1"/>
    <col min="8465" max="8466" width="6.7109375" style="28" customWidth="1"/>
    <col min="8467" max="8467" width="2.28515625" style="28" customWidth="1"/>
    <col min="8468" max="8469" width="9.140625" style="28"/>
    <col min="8470" max="8470" width="3.28515625" style="28" customWidth="1"/>
    <col min="8471" max="8704" width="9.140625" style="28"/>
    <col min="8705" max="8705" width="3.28515625" style="28" customWidth="1"/>
    <col min="8706" max="8707" width="8.28515625" style="28" customWidth="1"/>
    <col min="8708" max="8708" width="2.28515625" style="28" customWidth="1"/>
    <col min="8709" max="8710" width="6.7109375" style="28" customWidth="1"/>
    <col min="8711" max="8711" width="2.28515625" style="28" customWidth="1"/>
    <col min="8712" max="8714" width="9.140625" style="28"/>
    <col min="8715" max="8716" width="8.7109375" style="28" customWidth="1"/>
    <col min="8717" max="8717" width="2.28515625" style="28" customWidth="1"/>
    <col min="8718" max="8719" width="8.7109375" style="28" customWidth="1"/>
    <col min="8720" max="8720" width="2.28515625" style="28" customWidth="1"/>
    <col min="8721" max="8722" width="6.7109375" style="28" customWidth="1"/>
    <col min="8723" max="8723" width="2.28515625" style="28" customWidth="1"/>
    <col min="8724" max="8725" width="9.140625" style="28"/>
    <col min="8726" max="8726" width="3.28515625" style="28" customWidth="1"/>
    <col min="8727" max="8960" width="9.140625" style="28"/>
    <col min="8961" max="8961" width="3.28515625" style="28" customWidth="1"/>
    <col min="8962" max="8963" width="8.28515625" style="28" customWidth="1"/>
    <col min="8964" max="8964" width="2.28515625" style="28" customWidth="1"/>
    <col min="8965" max="8966" width="6.7109375" style="28" customWidth="1"/>
    <col min="8967" max="8967" width="2.28515625" style="28" customWidth="1"/>
    <col min="8968" max="8970" width="9.140625" style="28"/>
    <col min="8971" max="8972" width="8.7109375" style="28" customWidth="1"/>
    <col min="8973" max="8973" width="2.28515625" style="28" customWidth="1"/>
    <col min="8974" max="8975" width="8.7109375" style="28" customWidth="1"/>
    <col min="8976" max="8976" width="2.28515625" style="28" customWidth="1"/>
    <col min="8977" max="8978" width="6.7109375" style="28" customWidth="1"/>
    <col min="8979" max="8979" width="2.28515625" style="28" customWidth="1"/>
    <col min="8980" max="8981" width="9.140625" style="28"/>
    <col min="8982" max="8982" width="3.28515625" style="28" customWidth="1"/>
    <col min="8983" max="9216" width="9.140625" style="28"/>
    <col min="9217" max="9217" width="3.28515625" style="28" customWidth="1"/>
    <col min="9218" max="9219" width="8.28515625" style="28" customWidth="1"/>
    <col min="9220" max="9220" width="2.28515625" style="28" customWidth="1"/>
    <col min="9221" max="9222" width="6.7109375" style="28" customWidth="1"/>
    <col min="9223" max="9223" width="2.28515625" style="28" customWidth="1"/>
    <col min="9224" max="9226" width="9.140625" style="28"/>
    <col min="9227" max="9228" width="8.7109375" style="28" customWidth="1"/>
    <col min="9229" max="9229" width="2.28515625" style="28" customWidth="1"/>
    <col min="9230" max="9231" width="8.7109375" style="28" customWidth="1"/>
    <col min="9232" max="9232" width="2.28515625" style="28" customWidth="1"/>
    <col min="9233" max="9234" width="6.7109375" style="28" customWidth="1"/>
    <col min="9235" max="9235" width="2.28515625" style="28" customWidth="1"/>
    <col min="9236" max="9237" width="9.140625" style="28"/>
    <col min="9238" max="9238" width="3.28515625" style="28" customWidth="1"/>
    <col min="9239" max="9472" width="9.140625" style="28"/>
    <col min="9473" max="9473" width="3.28515625" style="28" customWidth="1"/>
    <col min="9474" max="9475" width="8.28515625" style="28" customWidth="1"/>
    <col min="9476" max="9476" width="2.28515625" style="28" customWidth="1"/>
    <col min="9477" max="9478" width="6.7109375" style="28" customWidth="1"/>
    <col min="9479" max="9479" width="2.28515625" style="28" customWidth="1"/>
    <col min="9480" max="9482" width="9.140625" style="28"/>
    <col min="9483" max="9484" width="8.7109375" style="28" customWidth="1"/>
    <col min="9485" max="9485" width="2.28515625" style="28" customWidth="1"/>
    <col min="9486" max="9487" width="8.7109375" style="28" customWidth="1"/>
    <col min="9488" max="9488" width="2.28515625" style="28" customWidth="1"/>
    <col min="9489" max="9490" width="6.7109375" style="28" customWidth="1"/>
    <col min="9491" max="9491" width="2.28515625" style="28" customWidth="1"/>
    <col min="9492" max="9493" width="9.140625" style="28"/>
    <col min="9494" max="9494" width="3.28515625" style="28" customWidth="1"/>
    <col min="9495" max="9728" width="9.140625" style="28"/>
    <col min="9729" max="9729" width="3.28515625" style="28" customWidth="1"/>
    <col min="9730" max="9731" width="8.28515625" style="28" customWidth="1"/>
    <col min="9732" max="9732" width="2.28515625" style="28" customWidth="1"/>
    <col min="9733" max="9734" width="6.7109375" style="28" customWidth="1"/>
    <col min="9735" max="9735" width="2.28515625" style="28" customWidth="1"/>
    <col min="9736" max="9738" width="9.140625" style="28"/>
    <col min="9739" max="9740" width="8.7109375" style="28" customWidth="1"/>
    <col min="9741" max="9741" width="2.28515625" style="28" customWidth="1"/>
    <col min="9742" max="9743" width="8.7109375" style="28" customWidth="1"/>
    <col min="9744" max="9744" width="2.28515625" style="28" customWidth="1"/>
    <col min="9745" max="9746" width="6.7109375" style="28" customWidth="1"/>
    <col min="9747" max="9747" width="2.28515625" style="28" customWidth="1"/>
    <col min="9748" max="9749" width="9.140625" style="28"/>
    <col min="9750" max="9750" width="3.28515625" style="28" customWidth="1"/>
    <col min="9751" max="9984" width="9.140625" style="28"/>
    <col min="9985" max="9985" width="3.28515625" style="28" customWidth="1"/>
    <col min="9986" max="9987" width="8.28515625" style="28" customWidth="1"/>
    <col min="9988" max="9988" width="2.28515625" style="28" customWidth="1"/>
    <col min="9989" max="9990" width="6.7109375" style="28" customWidth="1"/>
    <col min="9991" max="9991" width="2.28515625" style="28" customWidth="1"/>
    <col min="9992" max="9994" width="9.140625" style="28"/>
    <col min="9995" max="9996" width="8.7109375" style="28" customWidth="1"/>
    <col min="9997" max="9997" width="2.28515625" style="28" customWidth="1"/>
    <col min="9998" max="9999" width="8.7109375" style="28" customWidth="1"/>
    <col min="10000" max="10000" width="2.28515625" style="28" customWidth="1"/>
    <col min="10001" max="10002" width="6.7109375" style="28" customWidth="1"/>
    <col min="10003" max="10003" width="2.28515625" style="28" customWidth="1"/>
    <col min="10004" max="10005" width="9.140625" style="28"/>
    <col min="10006" max="10006" width="3.28515625" style="28" customWidth="1"/>
    <col min="10007" max="10240" width="9.140625" style="28"/>
    <col min="10241" max="10241" width="3.28515625" style="28" customWidth="1"/>
    <col min="10242" max="10243" width="8.28515625" style="28" customWidth="1"/>
    <col min="10244" max="10244" width="2.28515625" style="28" customWidth="1"/>
    <col min="10245" max="10246" width="6.7109375" style="28" customWidth="1"/>
    <col min="10247" max="10247" width="2.28515625" style="28" customWidth="1"/>
    <col min="10248" max="10250" width="9.140625" style="28"/>
    <col min="10251" max="10252" width="8.7109375" style="28" customWidth="1"/>
    <col min="10253" max="10253" width="2.28515625" style="28" customWidth="1"/>
    <col min="10254" max="10255" width="8.7109375" style="28" customWidth="1"/>
    <col min="10256" max="10256" width="2.28515625" style="28" customWidth="1"/>
    <col min="10257" max="10258" width="6.7109375" style="28" customWidth="1"/>
    <col min="10259" max="10259" width="2.28515625" style="28" customWidth="1"/>
    <col min="10260" max="10261" width="9.140625" style="28"/>
    <col min="10262" max="10262" width="3.28515625" style="28" customWidth="1"/>
    <col min="10263" max="10496" width="9.140625" style="28"/>
    <col min="10497" max="10497" width="3.28515625" style="28" customWidth="1"/>
    <col min="10498" max="10499" width="8.28515625" style="28" customWidth="1"/>
    <col min="10500" max="10500" width="2.28515625" style="28" customWidth="1"/>
    <col min="10501" max="10502" width="6.7109375" style="28" customWidth="1"/>
    <col min="10503" max="10503" width="2.28515625" style="28" customWidth="1"/>
    <col min="10504" max="10506" width="9.140625" style="28"/>
    <col min="10507" max="10508" width="8.7109375" style="28" customWidth="1"/>
    <col min="10509" max="10509" width="2.28515625" style="28" customWidth="1"/>
    <col min="10510" max="10511" width="8.7109375" style="28" customWidth="1"/>
    <col min="10512" max="10512" width="2.28515625" style="28" customWidth="1"/>
    <col min="10513" max="10514" width="6.7109375" style="28" customWidth="1"/>
    <col min="10515" max="10515" width="2.28515625" style="28" customWidth="1"/>
    <col min="10516" max="10517" width="9.140625" style="28"/>
    <col min="10518" max="10518" width="3.28515625" style="28" customWidth="1"/>
    <col min="10519" max="10752" width="9.140625" style="28"/>
    <col min="10753" max="10753" width="3.28515625" style="28" customWidth="1"/>
    <col min="10754" max="10755" width="8.28515625" style="28" customWidth="1"/>
    <col min="10756" max="10756" width="2.28515625" style="28" customWidth="1"/>
    <col min="10757" max="10758" width="6.7109375" style="28" customWidth="1"/>
    <col min="10759" max="10759" width="2.28515625" style="28" customWidth="1"/>
    <col min="10760" max="10762" width="9.140625" style="28"/>
    <col min="10763" max="10764" width="8.7109375" style="28" customWidth="1"/>
    <col min="10765" max="10765" width="2.28515625" style="28" customWidth="1"/>
    <col min="10766" max="10767" width="8.7109375" style="28" customWidth="1"/>
    <col min="10768" max="10768" width="2.28515625" style="28" customWidth="1"/>
    <col min="10769" max="10770" width="6.7109375" style="28" customWidth="1"/>
    <col min="10771" max="10771" width="2.28515625" style="28" customWidth="1"/>
    <col min="10772" max="10773" width="9.140625" style="28"/>
    <col min="10774" max="10774" width="3.28515625" style="28" customWidth="1"/>
    <col min="10775" max="11008" width="9.140625" style="28"/>
    <col min="11009" max="11009" width="3.28515625" style="28" customWidth="1"/>
    <col min="11010" max="11011" width="8.28515625" style="28" customWidth="1"/>
    <col min="11012" max="11012" width="2.28515625" style="28" customWidth="1"/>
    <col min="11013" max="11014" width="6.7109375" style="28" customWidth="1"/>
    <col min="11015" max="11015" width="2.28515625" style="28" customWidth="1"/>
    <col min="11016" max="11018" width="9.140625" style="28"/>
    <col min="11019" max="11020" width="8.7109375" style="28" customWidth="1"/>
    <col min="11021" max="11021" width="2.28515625" style="28" customWidth="1"/>
    <col min="11022" max="11023" width="8.7109375" style="28" customWidth="1"/>
    <col min="11024" max="11024" width="2.28515625" style="28" customWidth="1"/>
    <col min="11025" max="11026" width="6.7109375" style="28" customWidth="1"/>
    <col min="11027" max="11027" width="2.28515625" style="28" customWidth="1"/>
    <col min="11028" max="11029" width="9.140625" style="28"/>
    <col min="11030" max="11030" width="3.28515625" style="28" customWidth="1"/>
    <col min="11031" max="11264" width="9.140625" style="28"/>
    <col min="11265" max="11265" width="3.28515625" style="28" customWidth="1"/>
    <col min="11266" max="11267" width="8.28515625" style="28" customWidth="1"/>
    <col min="11268" max="11268" width="2.28515625" style="28" customWidth="1"/>
    <col min="11269" max="11270" width="6.7109375" style="28" customWidth="1"/>
    <col min="11271" max="11271" width="2.28515625" style="28" customWidth="1"/>
    <col min="11272" max="11274" width="9.140625" style="28"/>
    <col min="11275" max="11276" width="8.7109375" style="28" customWidth="1"/>
    <col min="11277" max="11277" width="2.28515625" style="28" customWidth="1"/>
    <col min="11278" max="11279" width="8.7109375" style="28" customWidth="1"/>
    <col min="11280" max="11280" width="2.28515625" style="28" customWidth="1"/>
    <col min="11281" max="11282" width="6.7109375" style="28" customWidth="1"/>
    <col min="11283" max="11283" width="2.28515625" style="28" customWidth="1"/>
    <col min="11284" max="11285" width="9.140625" style="28"/>
    <col min="11286" max="11286" width="3.28515625" style="28" customWidth="1"/>
    <col min="11287" max="11520" width="9.140625" style="28"/>
    <col min="11521" max="11521" width="3.28515625" style="28" customWidth="1"/>
    <col min="11522" max="11523" width="8.28515625" style="28" customWidth="1"/>
    <col min="11524" max="11524" width="2.28515625" style="28" customWidth="1"/>
    <col min="11525" max="11526" width="6.7109375" style="28" customWidth="1"/>
    <col min="11527" max="11527" width="2.28515625" style="28" customWidth="1"/>
    <col min="11528" max="11530" width="9.140625" style="28"/>
    <col min="11531" max="11532" width="8.7109375" style="28" customWidth="1"/>
    <col min="11533" max="11533" width="2.28515625" style="28" customWidth="1"/>
    <col min="11534" max="11535" width="8.7109375" style="28" customWidth="1"/>
    <col min="11536" max="11536" width="2.28515625" style="28" customWidth="1"/>
    <col min="11537" max="11538" width="6.7109375" style="28" customWidth="1"/>
    <col min="11539" max="11539" width="2.28515625" style="28" customWidth="1"/>
    <col min="11540" max="11541" width="9.140625" style="28"/>
    <col min="11542" max="11542" width="3.28515625" style="28" customWidth="1"/>
    <col min="11543" max="11776" width="9.140625" style="28"/>
    <col min="11777" max="11777" width="3.28515625" style="28" customWidth="1"/>
    <col min="11778" max="11779" width="8.28515625" style="28" customWidth="1"/>
    <col min="11780" max="11780" width="2.28515625" style="28" customWidth="1"/>
    <col min="11781" max="11782" width="6.7109375" style="28" customWidth="1"/>
    <col min="11783" max="11783" width="2.28515625" style="28" customWidth="1"/>
    <col min="11784" max="11786" width="9.140625" style="28"/>
    <col min="11787" max="11788" width="8.7109375" style="28" customWidth="1"/>
    <col min="11789" max="11789" width="2.28515625" style="28" customWidth="1"/>
    <col min="11790" max="11791" width="8.7109375" style="28" customWidth="1"/>
    <col min="11792" max="11792" width="2.28515625" style="28" customWidth="1"/>
    <col min="11793" max="11794" width="6.7109375" style="28" customWidth="1"/>
    <col min="11795" max="11795" width="2.28515625" style="28" customWidth="1"/>
    <col min="11796" max="11797" width="9.140625" style="28"/>
    <col min="11798" max="11798" width="3.28515625" style="28" customWidth="1"/>
    <col min="11799" max="12032" width="9.140625" style="28"/>
    <col min="12033" max="12033" width="3.28515625" style="28" customWidth="1"/>
    <col min="12034" max="12035" width="8.28515625" style="28" customWidth="1"/>
    <col min="12036" max="12036" width="2.28515625" style="28" customWidth="1"/>
    <col min="12037" max="12038" width="6.7109375" style="28" customWidth="1"/>
    <col min="12039" max="12039" width="2.28515625" style="28" customWidth="1"/>
    <col min="12040" max="12042" width="9.140625" style="28"/>
    <col min="12043" max="12044" width="8.7109375" style="28" customWidth="1"/>
    <col min="12045" max="12045" width="2.28515625" style="28" customWidth="1"/>
    <col min="12046" max="12047" width="8.7109375" style="28" customWidth="1"/>
    <col min="12048" max="12048" width="2.28515625" style="28" customWidth="1"/>
    <col min="12049" max="12050" width="6.7109375" style="28" customWidth="1"/>
    <col min="12051" max="12051" width="2.28515625" style="28" customWidth="1"/>
    <col min="12052" max="12053" width="9.140625" style="28"/>
    <col min="12054" max="12054" width="3.28515625" style="28" customWidth="1"/>
    <col min="12055" max="12288" width="9.140625" style="28"/>
    <col min="12289" max="12289" width="3.28515625" style="28" customWidth="1"/>
    <col min="12290" max="12291" width="8.28515625" style="28" customWidth="1"/>
    <col min="12292" max="12292" width="2.28515625" style="28" customWidth="1"/>
    <col min="12293" max="12294" width="6.7109375" style="28" customWidth="1"/>
    <col min="12295" max="12295" width="2.28515625" style="28" customWidth="1"/>
    <col min="12296" max="12298" width="9.140625" style="28"/>
    <col min="12299" max="12300" width="8.7109375" style="28" customWidth="1"/>
    <col min="12301" max="12301" width="2.28515625" style="28" customWidth="1"/>
    <col min="12302" max="12303" width="8.7109375" style="28" customWidth="1"/>
    <col min="12304" max="12304" width="2.28515625" style="28" customWidth="1"/>
    <col min="12305" max="12306" width="6.7109375" style="28" customWidth="1"/>
    <col min="12307" max="12307" width="2.28515625" style="28" customWidth="1"/>
    <col min="12308" max="12309" width="9.140625" style="28"/>
    <col min="12310" max="12310" width="3.28515625" style="28" customWidth="1"/>
    <col min="12311" max="12544" width="9.140625" style="28"/>
    <col min="12545" max="12545" width="3.28515625" style="28" customWidth="1"/>
    <col min="12546" max="12547" width="8.28515625" style="28" customWidth="1"/>
    <col min="12548" max="12548" width="2.28515625" style="28" customWidth="1"/>
    <col min="12549" max="12550" width="6.7109375" style="28" customWidth="1"/>
    <col min="12551" max="12551" width="2.28515625" style="28" customWidth="1"/>
    <col min="12552" max="12554" width="9.140625" style="28"/>
    <col min="12555" max="12556" width="8.7109375" style="28" customWidth="1"/>
    <col min="12557" max="12557" width="2.28515625" style="28" customWidth="1"/>
    <col min="12558" max="12559" width="8.7109375" style="28" customWidth="1"/>
    <col min="12560" max="12560" width="2.28515625" style="28" customWidth="1"/>
    <col min="12561" max="12562" width="6.7109375" style="28" customWidth="1"/>
    <col min="12563" max="12563" width="2.28515625" style="28" customWidth="1"/>
    <col min="12564" max="12565" width="9.140625" style="28"/>
    <col min="12566" max="12566" width="3.28515625" style="28" customWidth="1"/>
    <col min="12567" max="12800" width="9.140625" style="28"/>
    <col min="12801" max="12801" width="3.28515625" style="28" customWidth="1"/>
    <col min="12802" max="12803" width="8.28515625" style="28" customWidth="1"/>
    <col min="12804" max="12804" width="2.28515625" style="28" customWidth="1"/>
    <col min="12805" max="12806" width="6.7109375" style="28" customWidth="1"/>
    <col min="12807" max="12807" width="2.28515625" style="28" customWidth="1"/>
    <col min="12808" max="12810" width="9.140625" style="28"/>
    <col min="12811" max="12812" width="8.7109375" style="28" customWidth="1"/>
    <col min="12813" max="12813" width="2.28515625" style="28" customWidth="1"/>
    <col min="12814" max="12815" width="8.7109375" style="28" customWidth="1"/>
    <col min="12816" max="12816" width="2.28515625" style="28" customWidth="1"/>
    <col min="12817" max="12818" width="6.7109375" style="28" customWidth="1"/>
    <col min="12819" max="12819" width="2.28515625" style="28" customWidth="1"/>
    <col min="12820" max="12821" width="9.140625" style="28"/>
    <col min="12822" max="12822" width="3.28515625" style="28" customWidth="1"/>
    <col min="12823" max="13056" width="9.140625" style="28"/>
    <col min="13057" max="13057" width="3.28515625" style="28" customWidth="1"/>
    <col min="13058" max="13059" width="8.28515625" style="28" customWidth="1"/>
    <col min="13060" max="13060" width="2.28515625" style="28" customWidth="1"/>
    <col min="13061" max="13062" width="6.7109375" style="28" customWidth="1"/>
    <col min="13063" max="13063" width="2.28515625" style="28" customWidth="1"/>
    <col min="13064" max="13066" width="9.140625" style="28"/>
    <col min="13067" max="13068" width="8.7109375" style="28" customWidth="1"/>
    <col min="13069" max="13069" width="2.28515625" style="28" customWidth="1"/>
    <col min="13070" max="13071" width="8.7109375" style="28" customWidth="1"/>
    <col min="13072" max="13072" width="2.28515625" style="28" customWidth="1"/>
    <col min="13073" max="13074" width="6.7109375" style="28" customWidth="1"/>
    <col min="13075" max="13075" width="2.28515625" style="28" customWidth="1"/>
    <col min="13076" max="13077" width="9.140625" style="28"/>
    <col min="13078" max="13078" width="3.28515625" style="28" customWidth="1"/>
    <col min="13079" max="13312" width="9.140625" style="28"/>
    <col min="13313" max="13313" width="3.28515625" style="28" customWidth="1"/>
    <col min="13314" max="13315" width="8.28515625" style="28" customWidth="1"/>
    <col min="13316" max="13316" width="2.28515625" style="28" customWidth="1"/>
    <col min="13317" max="13318" width="6.7109375" style="28" customWidth="1"/>
    <col min="13319" max="13319" width="2.28515625" style="28" customWidth="1"/>
    <col min="13320" max="13322" width="9.140625" style="28"/>
    <col min="13323" max="13324" width="8.7109375" style="28" customWidth="1"/>
    <col min="13325" max="13325" width="2.28515625" style="28" customWidth="1"/>
    <col min="13326" max="13327" width="8.7109375" style="28" customWidth="1"/>
    <col min="13328" max="13328" width="2.28515625" style="28" customWidth="1"/>
    <col min="13329" max="13330" width="6.7109375" style="28" customWidth="1"/>
    <col min="13331" max="13331" width="2.28515625" style="28" customWidth="1"/>
    <col min="13332" max="13333" width="9.140625" style="28"/>
    <col min="13334" max="13334" width="3.28515625" style="28" customWidth="1"/>
    <col min="13335" max="13568" width="9.140625" style="28"/>
    <col min="13569" max="13569" width="3.28515625" style="28" customWidth="1"/>
    <col min="13570" max="13571" width="8.28515625" style="28" customWidth="1"/>
    <col min="13572" max="13572" width="2.28515625" style="28" customWidth="1"/>
    <col min="13573" max="13574" width="6.7109375" style="28" customWidth="1"/>
    <col min="13575" max="13575" width="2.28515625" style="28" customWidth="1"/>
    <col min="13576" max="13578" width="9.140625" style="28"/>
    <col min="13579" max="13580" width="8.7109375" style="28" customWidth="1"/>
    <col min="13581" max="13581" width="2.28515625" style="28" customWidth="1"/>
    <col min="13582" max="13583" width="8.7109375" style="28" customWidth="1"/>
    <col min="13584" max="13584" width="2.28515625" style="28" customWidth="1"/>
    <col min="13585" max="13586" width="6.7109375" style="28" customWidth="1"/>
    <col min="13587" max="13587" width="2.28515625" style="28" customWidth="1"/>
    <col min="13588" max="13589" width="9.140625" style="28"/>
    <col min="13590" max="13590" width="3.28515625" style="28" customWidth="1"/>
    <col min="13591" max="13824" width="9.140625" style="28"/>
    <col min="13825" max="13825" width="3.28515625" style="28" customWidth="1"/>
    <col min="13826" max="13827" width="8.28515625" style="28" customWidth="1"/>
    <col min="13828" max="13828" width="2.28515625" style="28" customWidth="1"/>
    <col min="13829" max="13830" width="6.7109375" style="28" customWidth="1"/>
    <col min="13831" max="13831" width="2.28515625" style="28" customWidth="1"/>
    <col min="13832" max="13834" width="9.140625" style="28"/>
    <col min="13835" max="13836" width="8.7109375" style="28" customWidth="1"/>
    <col min="13837" max="13837" width="2.28515625" style="28" customWidth="1"/>
    <col min="13838" max="13839" width="8.7109375" style="28" customWidth="1"/>
    <col min="13840" max="13840" width="2.28515625" style="28" customWidth="1"/>
    <col min="13841" max="13842" width="6.7109375" style="28" customWidth="1"/>
    <col min="13843" max="13843" width="2.28515625" style="28" customWidth="1"/>
    <col min="13844" max="13845" width="9.140625" style="28"/>
    <col min="13846" max="13846" width="3.28515625" style="28" customWidth="1"/>
    <col min="13847" max="14080" width="9.140625" style="28"/>
    <col min="14081" max="14081" width="3.28515625" style="28" customWidth="1"/>
    <col min="14082" max="14083" width="8.28515625" style="28" customWidth="1"/>
    <col min="14084" max="14084" width="2.28515625" style="28" customWidth="1"/>
    <col min="14085" max="14086" width="6.7109375" style="28" customWidth="1"/>
    <col min="14087" max="14087" width="2.28515625" style="28" customWidth="1"/>
    <col min="14088" max="14090" width="9.140625" style="28"/>
    <col min="14091" max="14092" width="8.7109375" style="28" customWidth="1"/>
    <col min="14093" max="14093" width="2.28515625" style="28" customWidth="1"/>
    <col min="14094" max="14095" width="8.7109375" style="28" customWidth="1"/>
    <col min="14096" max="14096" width="2.28515625" style="28" customWidth="1"/>
    <col min="14097" max="14098" width="6.7109375" style="28" customWidth="1"/>
    <col min="14099" max="14099" width="2.28515625" style="28" customWidth="1"/>
    <col min="14100" max="14101" width="9.140625" style="28"/>
    <col min="14102" max="14102" width="3.28515625" style="28" customWidth="1"/>
    <col min="14103" max="14336" width="9.140625" style="28"/>
    <col min="14337" max="14337" width="3.28515625" style="28" customWidth="1"/>
    <col min="14338" max="14339" width="8.28515625" style="28" customWidth="1"/>
    <col min="14340" max="14340" width="2.28515625" style="28" customWidth="1"/>
    <col min="14341" max="14342" width="6.7109375" style="28" customWidth="1"/>
    <col min="14343" max="14343" width="2.28515625" style="28" customWidth="1"/>
    <col min="14344" max="14346" width="9.140625" style="28"/>
    <col min="14347" max="14348" width="8.7109375" style="28" customWidth="1"/>
    <col min="14349" max="14349" width="2.28515625" style="28" customWidth="1"/>
    <col min="14350" max="14351" width="8.7109375" style="28" customWidth="1"/>
    <col min="14352" max="14352" width="2.28515625" style="28" customWidth="1"/>
    <col min="14353" max="14354" width="6.7109375" style="28" customWidth="1"/>
    <col min="14355" max="14355" width="2.28515625" style="28" customWidth="1"/>
    <col min="14356" max="14357" width="9.140625" style="28"/>
    <col min="14358" max="14358" width="3.28515625" style="28" customWidth="1"/>
    <col min="14359" max="14592" width="9.140625" style="28"/>
    <col min="14593" max="14593" width="3.28515625" style="28" customWidth="1"/>
    <col min="14594" max="14595" width="8.28515625" style="28" customWidth="1"/>
    <col min="14596" max="14596" width="2.28515625" style="28" customWidth="1"/>
    <col min="14597" max="14598" width="6.7109375" style="28" customWidth="1"/>
    <col min="14599" max="14599" width="2.28515625" style="28" customWidth="1"/>
    <col min="14600" max="14602" width="9.140625" style="28"/>
    <col min="14603" max="14604" width="8.7109375" style="28" customWidth="1"/>
    <col min="14605" max="14605" width="2.28515625" style="28" customWidth="1"/>
    <col min="14606" max="14607" width="8.7109375" style="28" customWidth="1"/>
    <col min="14608" max="14608" width="2.28515625" style="28" customWidth="1"/>
    <col min="14609" max="14610" width="6.7109375" style="28" customWidth="1"/>
    <col min="14611" max="14611" width="2.28515625" style="28" customWidth="1"/>
    <col min="14612" max="14613" width="9.140625" style="28"/>
    <col min="14614" max="14614" width="3.28515625" style="28" customWidth="1"/>
    <col min="14615" max="14848" width="9.140625" style="28"/>
    <col min="14849" max="14849" width="3.28515625" style="28" customWidth="1"/>
    <col min="14850" max="14851" width="8.28515625" style="28" customWidth="1"/>
    <col min="14852" max="14852" width="2.28515625" style="28" customWidth="1"/>
    <col min="14853" max="14854" width="6.7109375" style="28" customWidth="1"/>
    <col min="14855" max="14855" width="2.28515625" style="28" customWidth="1"/>
    <col min="14856" max="14858" width="9.140625" style="28"/>
    <col min="14859" max="14860" width="8.7109375" style="28" customWidth="1"/>
    <col min="14861" max="14861" width="2.28515625" style="28" customWidth="1"/>
    <col min="14862" max="14863" width="8.7109375" style="28" customWidth="1"/>
    <col min="14864" max="14864" width="2.28515625" style="28" customWidth="1"/>
    <col min="14865" max="14866" width="6.7109375" style="28" customWidth="1"/>
    <col min="14867" max="14867" width="2.28515625" style="28" customWidth="1"/>
    <col min="14868" max="14869" width="9.140625" style="28"/>
    <col min="14870" max="14870" width="3.28515625" style="28" customWidth="1"/>
    <col min="14871" max="15104" width="9.140625" style="28"/>
    <col min="15105" max="15105" width="3.28515625" style="28" customWidth="1"/>
    <col min="15106" max="15107" width="8.28515625" style="28" customWidth="1"/>
    <col min="15108" max="15108" width="2.28515625" style="28" customWidth="1"/>
    <col min="15109" max="15110" width="6.7109375" style="28" customWidth="1"/>
    <col min="15111" max="15111" width="2.28515625" style="28" customWidth="1"/>
    <col min="15112" max="15114" width="9.140625" style="28"/>
    <col min="15115" max="15116" width="8.7109375" style="28" customWidth="1"/>
    <col min="15117" max="15117" width="2.28515625" style="28" customWidth="1"/>
    <col min="15118" max="15119" width="8.7109375" style="28" customWidth="1"/>
    <col min="15120" max="15120" width="2.28515625" style="28" customWidth="1"/>
    <col min="15121" max="15122" width="6.7109375" style="28" customWidth="1"/>
    <col min="15123" max="15123" width="2.28515625" style="28" customWidth="1"/>
    <col min="15124" max="15125" width="9.140625" style="28"/>
    <col min="15126" max="15126" width="3.28515625" style="28" customWidth="1"/>
    <col min="15127" max="15360" width="9.140625" style="28"/>
    <col min="15361" max="15361" width="3.28515625" style="28" customWidth="1"/>
    <col min="15362" max="15363" width="8.28515625" style="28" customWidth="1"/>
    <col min="15364" max="15364" width="2.28515625" style="28" customWidth="1"/>
    <col min="15365" max="15366" width="6.7109375" style="28" customWidth="1"/>
    <col min="15367" max="15367" width="2.28515625" style="28" customWidth="1"/>
    <col min="15368" max="15370" width="9.140625" style="28"/>
    <col min="15371" max="15372" width="8.7109375" style="28" customWidth="1"/>
    <col min="15373" max="15373" width="2.28515625" style="28" customWidth="1"/>
    <col min="15374" max="15375" width="8.7109375" style="28" customWidth="1"/>
    <col min="15376" max="15376" width="2.28515625" style="28" customWidth="1"/>
    <col min="15377" max="15378" width="6.7109375" style="28" customWidth="1"/>
    <col min="15379" max="15379" width="2.28515625" style="28" customWidth="1"/>
    <col min="15380" max="15381" width="9.140625" style="28"/>
    <col min="15382" max="15382" width="3.28515625" style="28" customWidth="1"/>
    <col min="15383" max="15616" width="9.140625" style="28"/>
    <col min="15617" max="15617" width="3.28515625" style="28" customWidth="1"/>
    <col min="15618" max="15619" width="8.28515625" style="28" customWidth="1"/>
    <col min="15620" max="15620" width="2.28515625" style="28" customWidth="1"/>
    <col min="15621" max="15622" width="6.7109375" style="28" customWidth="1"/>
    <col min="15623" max="15623" width="2.28515625" style="28" customWidth="1"/>
    <col min="15624" max="15626" width="9.140625" style="28"/>
    <col min="15627" max="15628" width="8.7109375" style="28" customWidth="1"/>
    <col min="15629" max="15629" width="2.28515625" style="28" customWidth="1"/>
    <col min="15630" max="15631" width="8.7109375" style="28" customWidth="1"/>
    <col min="15632" max="15632" width="2.28515625" style="28" customWidth="1"/>
    <col min="15633" max="15634" width="6.7109375" style="28" customWidth="1"/>
    <col min="15635" max="15635" width="2.28515625" style="28" customWidth="1"/>
    <col min="15636" max="15637" width="9.140625" style="28"/>
    <col min="15638" max="15638" width="3.28515625" style="28" customWidth="1"/>
    <col min="15639" max="15872" width="9.140625" style="28"/>
    <col min="15873" max="15873" width="3.28515625" style="28" customWidth="1"/>
    <col min="15874" max="15875" width="8.28515625" style="28" customWidth="1"/>
    <col min="15876" max="15876" width="2.28515625" style="28" customWidth="1"/>
    <col min="15877" max="15878" width="6.7109375" style="28" customWidth="1"/>
    <col min="15879" max="15879" width="2.28515625" style="28" customWidth="1"/>
    <col min="15880" max="15882" width="9.140625" style="28"/>
    <col min="15883" max="15884" width="8.7109375" style="28" customWidth="1"/>
    <col min="15885" max="15885" width="2.28515625" style="28" customWidth="1"/>
    <col min="15886" max="15887" width="8.7109375" style="28" customWidth="1"/>
    <col min="15888" max="15888" width="2.28515625" style="28" customWidth="1"/>
    <col min="15889" max="15890" width="6.7109375" style="28" customWidth="1"/>
    <col min="15891" max="15891" width="2.28515625" style="28" customWidth="1"/>
    <col min="15892" max="15893" width="9.140625" style="28"/>
    <col min="15894" max="15894" width="3.28515625" style="28" customWidth="1"/>
    <col min="15895" max="16128" width="9.140625" style="28"/>
    <col min="16129" max="16129" width="3.28515625" style="28" customWidth="1"/>
    <col min="16130" max="16131" width="8.28515625" style="28" customWidth="1"/>
    <col min="16132" max="16132" width="2.28515625" style="28" customWidth="1"/>
    <col min="16133" max="16134" width="6.7109375" style="28" customWidth="1"/>
    <col min="16135" max="16135" width="2.28515625" style="28" customWidth="1"/>
    <col min="16136" max="16138" width="9.140625" style="28"/>
    <col min="16139" max="16140" width="8.7109375" style="28" customWidth="1"/>
    <col min="16141" max="16141" width="2.28515625" style="28" customWidth="1"/>
    <col min="16142" max="16143" width="8.7109375" style="28" customWidth="1"/>
    <col min="16144" max="16144" width="2.28515625" style="28" customWidth="1"/>
    <col min="16145" max="16146" width="6.7109375" style="28" customWidth="1"/>
    <col min="16147" max="16147" width="2.28515625" style="28" customWidth="1"/>
    <col min="16148" max="16149" width="9.140625" style="28"/>
    <col min="16150" max="16150" width="3.28515625" style="28" customWidth="1"/>
    <col min="16151" max="16384" width="9.140625" style="28"/>
  </cols>
  <sheetData>
    <row r="1" spans="1:25" ht="27" customHeight="1" thickBot="1" x14ac:dyDescent="0.3"/>
    <row r="2" spans="1:25" ht="35.1" customHeight="1" thickTop="1" thickBot="1" x14ac:dyDescent="0.3">
      <c r="A2" s="634" t="s">
        <v>1198</v>
      </c>
      <c r="B2" s="635"/>
      <c r="C2" s="635"/>
      <c r="D2" s="635"/>
      <c r="E2" s="635"/>
      <c r="F2" s="635"/>
      <c r="G2" s="635"/>
      <c r="H2" s="635"/>
      <c r="I2" s="635"/>
      <c r="J2" s="635"/>
      <c r="K2" s="635"/>
      <c r="L2" s="635"/>
      <c r="M2" s="635"/>
      <c r="N2" s="635"/>
      <c r="O2" s="635"/>
      <c r="P2" s="635"/>
      <c r="Q2" s="635"/>
      <c r="R2" s="635"/>
      <c r="S2" s="635"/>
      <c r="T2" s="635"/>
      <c r="U2" s="635"/>
      <c r="V2" s="662"/>
      <c r="W2" s="37"/>
    </row>
    <row r="3" spans="1:25" ht="21.75" customHeight="1" thickTop="1" x14ac:dyDescent="0.3">
      <c r="A3" s="99"/>
      <c r="B3" s="661" t="s">
        <v>755</v>
      </c>
      <c r="C3" s="661"/>
      <c r="D3" s="661"/>
      <c r="E3" s="660" t="s">
        <v>756</v>
      </c>
      <c r="F3" s="660"/>
      <c r="G3" s="100"/>
      <c r="H3" s="660" t="s">
        <v>757</v>
      </c>
      <c r="I3" s="660"/>
      <c r="J3" s="101"/>
      <c r="K3" s="660" t="s">
        <v>758</v>
      </c>
      <c r="L3" s="660"/>
      <c r="M3" s="100"/>
      <c r="N3" s="660" t="s">
        <v>759</v>
      </c>
      <c r="O3" s="660"/>
      <c r="P3" s="100"/>
      <c r="Q3" s="660" t="s">
        <v>901</v>
      </c>
      <c r="R3" s="660"/>
      <c r="S3" s="100"/>
      <c r="T3" s="660" t="s">
        <v>760</v>
      </c>
      <c r="U3" s="660"/>
      <c r="V3" s="102"/>
      <c r="W3" s="38">
        <v>2</v>
      </c>
      <c r="Y3" s="47"/>
    </row>
    <row r="4" spans="1:25" ht="21.75" customHeight="1" x14ac:dyDescent="0.25">
      <c r="A4" s="103"/>
      <c r="B4" s="665" t="str">
        <f>IF('Invoice Rate Sheet'!L2="","",'Invoice Rate Sheet'!L2)</f>
        <v/>
      </c>
      <c r="C4" s="665"/>
      <c r="D4" s="170"/>
      <c r="E4" s="666" t="str">
        <f>IF('SOW Units'!D2="","",TEXT('SOW Units'!D3,"00")&amp;'SOW Units'!D2)</f>
        <v>138736063</v>
      </c>
      <c r="F4" s="666"/>
      <c r="G4" s="104"/>
      <c r="H4" s="667"/>
      <c r="I4" s="667"/>
      <c r="J4" s="104"/>
      <c r="K4" s="667"/>
      <c r="L4" s="667"/>
      <c r="M4" s="104"/>
      <c r="N4" s="668"/>
      <c r="O4" s="668"/>
      <c r="P4" s="170"/>
      <c r="Q4" s="669">
        <f>IF('Invoice Rate Sheet'!F2="","",'Invoice Rate Sheet'!F2)</f>
        <v>299</v>
      </c>
      <c r="R4" s="669"/>
      <c r="S4" s="104"/>
      <c r="T4" s="172" t="s">
        <v>831</v>
      </c>
      <c r="U4" s="172" t="s">
        <v>761</v>
      </c>
      <c r="V4" s="105"/>
      <c r="W4" s="37"/>
    </row>
    <row r="5" spans="1:25" x14ac:dyDescent="0.25">
      <c r="A5" s="103"/>
      <c r="B5" s="104"/>
      <c r="C5" s="104"/>
      <c r="D5" s="104"/>
      <c r="E5" s="104"/>
      <c r="F5" s="104"/>
      <c r="G5" s="104"/>
      <c r="H5" s="104"/>
      <c r="I5" s="104"/>
      <c r="J5" s="104"/>
      <c r="K5" s="104"/>
      <c r="L5" s="104"/>
      <c r="M5" s="104"/>
      <c r="N5" s="104"/>
      <c r="O5" s="104"/>
      <c r="P5" s="104"/>
      <c r="Q5" s="104"/>
      <c r="R5" s="104"/>
      <c r="S5" s="104"/>
      <c r="T5" s="104"/>
      <c r="U5" s="104"/>
      <c r="V5" s="105"/>
      <c r="W5" s="37"/>
    </row>
    <row r="6" spans="1:25" ht="21" customHeight="1" x14ac:dyDescent="0.25">
      <c r="A6" s="103"/>
      <c r="B6" s="670" t="str">
        <f>IF('SOW Units'!D1="","",'SOW Units'!D1)</f>
        <v>AMBER DELIVERY SERVICE INC</v>
      </c>
      <c r="C6" s="670"/>
      <c r="D6" s="670"/>
      <c r="E6" s="670"/>
      <c r="F6" s="670"/>
      <c r="G6" s="670"/>
      <c r="H6" s="670"/>
      <c r="I6" s="670"/>
      <c r="J6" s="104"/>
      <c r="K6" s="668"/>
      <c r="L6" s="668"/>
      <c r="M6" s="173" t="s">
        <v>762</v>
      </c>
      <c r="N6" s="668"/>
      <c r="O6" s="668"/>
      <c r="P6" s="104"/>
      <c r="Q6" s="104"/>
      <c r="R6" s="104"/>
      <c r="S6" s="104"/>
      <c r="T6" s="668"/>
      <c r="U6" s="668"/>
      <c r="V6" s="105"/>
      <c r="W6" s="37"/>
    </row>
    <row r="7" spans="1:25" x14ac:dyDescent="0.25">
      <c r="A7" s="103"/>
      <c r="B7" s="174" t="s">
        <v>763</v>
      </c>
      <c r="C7" s="104"/>
      <c r="D7" s="104"/>
      <c r="E7" s="104"/>
      <c r="F7" s="104"/>
      <c r="G7" s="104"/>
      <c r="H7" s="104"/>
      <c r="I7" s="104"/>
      <c r="J7" s="104"/>
      <c r="K7" s="671" t="s">
        <v>764</v>
      </c>
      <c r="L7" s="671"/>
      <c r="M7" s="104"/>
      <c r="N7" s="671" t="s">
        <v>765</v>
      </c>
      <c r="O7" s="671"/>
      <c r="P7" s="104"/>
      <c r="Q7" s="104"/>
      <c r="R7" s="104"/>
      <c r="S7" s="104"/>
      <c r="T7" s="671" t="s">
        <v>895</v>
      </c>
      <c r="U7" s="671"/>
      <c r="V7" s="105"/>
      <c r="W7" s="37"/>
    </row>
    <row r="8" spans="1:25" x14ac:dyDescent="0.25">
      <c r="A8" s="103"/>
      <c r="B8" s="104"/>
      <c r="C8" s="104"/>
      <c r="D8" s="104"/>
      <c r="E8" s="104"/>
      <c r="F8" s="104"/>
      <c r="G8" s="104"/>
      <c r="H8" s="104"/>
      <c r="I8" s="104"/>
      <c r="J8" s="104"/>
      <c r="K8" s="104"/>
      <c r="L8" s="104"/>
      <c r="M8" s="104"/>
      <c r="N8" s="104"/>
      <c r="O8" s="104"/>
      <c r="P8" s="104"/>
      <c r="Q8" s="104"/>
      <c r="R8" s="104"/>
      <c r="S8" s="104"/>
      <c r="T8" s="104"/>
      <c r="U8" s="104"/>
      <c r="V8" s="105"/>
      <c r="W8" s="37"/>
    </row>
    <row r="9" spans="1:25" ht="20.25" customHeight="1" x14ac:dyDescent="0.25">
      <c r="A9" s="103"/>
      <c r="B9" s="657"/>
      <c r="C9" s="657"/>
      <c r="D9" s="657"/>
      <c r="E9" s="657"/>
      <c r="F9" s="657"/>
      <c r="G9" s="657"/>
      <c r="H9" s="657"/>
      <c r="I9" s="657"/>
      <c r="J9" s="657"/>
      <c r="K9" s="657"/>
      <c r="L9" s="657"/>
      <c r="M9" s="104"/>
      <c r="N9" s="104"/>
      <c r="O9" s="104"/>
      <c r="P9" s="104"/>
      <c r="Q9" s="106"/>
      <c r="R9" s="107"/>
      <c r="S9" s="104"/>
      <c r="T9" s="672">
        <f>'Invoice Rate Sheet'!J2</f>
        <v>0.05</v>
      </c>
      <c r="U9" s="672"/>
      <c r="V9" s="108"/>
      <c r="W9" s="37"/>
    </row>
    <row r="10" spans="1:25" x14ac:dyDescent="0.25">
      <c r="A10" s="103"/>
      <c r="B10" s="174" t="s">
        <v>766</v>
      </c>
      <c r="C10" s="174"/>
      <c r="D10" s="104"/>
      <c r="E10" s="104"/>
      <c r="F10" s="104"/>
      <c r="G10" s="104"/>
      <c r="H10" s="104"/>
      <c r="I10" s="104"/>
      <c r="J10" s="104"/>
      <c r="K10" s="104"/>
      <c r="L10" s="104"/>
      <c r="M10" s="104"/>
      <c r="N10" s="104"/>
      <c r="O10" s="104"/>
      <c r="P10" s="104"/>
      <c r="Q10" s="104"/>
      <c r="R10" s="104"/>
      <c r="S10" s="104"/>
      <c r="T10" s="401" t="s">
        <v>767</v>
      </c>
      <c r="U10" s="104"/>
      <c r="V10" s="105"/>
      <c r="W10" s="37"/>
    </row>
    <row r="11" spans="1:25" ht="15.75" thickBot="1" x14ac:dyDescent="0.3">
      <c r="A11" s="109"/>
      <c r="B11" s="110"/>
      <c r="C11" s="110"/>
      <c r="D11" s="110"/>
      <c r="E11" s="110"/>
      <c r="F11" s="110"/>
      <c r="G11" s="110"/>
      <c r="H11" s="110"/>
      <c r="I11" s="110"/>
      <c r="J11" s="110"/>
      <c r="K11" s="110"/>
      <c r="L11" s="110"/>
      <c r="M11" s="110"/>
      <c r="N11" s="110"/>
      <c r="O11" s="110"/>
      <c r="P11" s="110"/>
      <c r="Q11" s="110"/>
      <c r="R11" s="110"/>
      <c r="S11" s="110"/>
      <c r="T11" s="110"/>
      <c r="U11" s="110"/>
      <c r="V11" s="111"/>
      <c r="W11" s="37"/>
    </row>
    <row r="12" spans="1:25" ht="16.5" thickTop="1" x14ac:dyDescent="0.25">
      <c r="A12" s="175"/>
      <c r="B12" s="176" t="s">
        <v>768</v>
      </c>
      <c r="C12" s="177"/>
      <c r="D12" s="177"/>
      <c r="E12" s="177"/>
      <c r="F12" s="177"/>
      <c r="G12" s="177"/>
      <c r="H12" s="177"/>
      <c r="I12" s="177"/>
      <c r="J12" s="177"/>
      <c r="K12" s="178" t="s">
        <v>769</v>
      </c>
      <c r="L12" s="177"/>
      <c r="M12" s="177"/>
      <c r="N12" s="177"/>
      <c r="O12" s="177"/>
      <c r="P12" s="179"/>
      <c r="Q12" s="177"/>
      <c r="R12" s="177"/>
      <c r="S12" s="177"/>
      <c r="T12" s="177"/>
      <c r="U12" s="177"/>
      <c r="V12" s="179"/>
      <c r="W12" s="37"/>
    </row>
    <row r="13" spans="1:25" x14ac:dyDescent="0.25">
      <c r="A13" s="180"/>
      <c r="B13" s="174"/>
      <c r="C13" s="174"/>
      <c r="D13" s="174"/>
      <c r="E13" s="174"/>
      <c r="F13" s="174"/>
      <c r="G13" s="174"/>
      <c r="H13" s="174"/>
      <c r="I13" s="174"/>
      <c r="J13" s="174"/>
      <c r="K13" s="180"/>
      <c r="L13" s="174"/>
      <c r="M13" s="174"/>
      <c r="N13" s="174"/>
      <c r="O13" s="174"/>
      <c r="P13" s="181"/>
      <c r="Q13" s="174"/>
      <c r="R13" s="174"/>
      <c r="S13" s="174"/>
      <c r="T13" s="174"/>
      <c r="U13" s="174"/>
      <c r="V13" s="181"/>
      <c r="W13" s="37"/>
    </row>
    <row r="14" spans="1:25" ht="15.75" x14ac:dyDescent="0.25">
      <c r="A14" s="180"/>
      <c r="B14" s="658"/>
      <c r="C14" s="658"/>
      <c r="D14" s="658"/>
      <c r="E14" s="658"/>
      <c r="F14" s="658"/>
      <c r="G14" s="658"/>
      <c r="H14" s="658"/>
      <c r="I14" s="658"/>
      <c r="J14" s="174"/>
      <c r="K14" s="180" t="s">
        <v>770</v>
      </c>
      <c r="L14" s="172"/>
      <c r="M14" s="172"/>
      <c r="N14" s="172"/>
      <c r="O14" s="172"/>
      <c r="P14" s="181"/>
      <c r="Q14" s="174"/>
      <c r="R14" s="174"/>
      <c r="S14" s="174"/>
      <c r="T14" s="174"/>
      <c r="U14" s="174"/>
      <c r="V14" s="181"/>
      <c r="W14" s="37"/>
    </row>
    <row r="15" spans="1:25" ht="15.75" x14ac:dyDescent="0.25">
      <c r="A15" s="180"/>
      <c r="B15" s="659"/>
      <c r="C15" s="659"/>
      <c r="D15" s="659"/>
      <c r="E15" s="659"/>
      <c r="F15" s="659"/>
      <c r="G15" s="659"/>
      <c r="H15" s="659"/>
      <c r="I15" s="659"/>
      <c r="J15" s="174"/>
      <c r="K15" s="180" t="s">
        <v>771</v>
      </c>
      <c r="L15" s="172"/>
      <c r="M15" s="172"/>
      <c r="N15" s="172"/>
      <c r="O15" s="172"/>
      <c r="P15" s="181"/>
      <c r="Q15" s="174"/>
      <c r="R15" s="174"/>
      <c r="S15" s="174"/>
      <c r="T15" s="174"/>
      <c r="U15" s="174"/>
      <c r="V15" s="181"/>
      <c r="W15" s="37"/>
    </row>
    <row r="16" spans="1:25" ht="15.75" x14ac:dyDescent="0.25">
      <c r="A16" s="180"/>
      <c r="B16" s="659"/>
      <c r="C16" s="659"/>
      <c r="D16" s="659"/>
      <c r="E16" s="659"/>
      <c r="F16" s="659"/>
      <c r="G16" s="659"/>
      <c r="H16" s="659"/>
      <c r="I16" s="659"/>
      <c r="J16" s="174"/>
      <c r="K16" s="180" t="s">
        <v>772</v>
      </c>
      <c r="L16" s="172"/>
      <c r="M16" s="172"/>
      <c r="N16" s="172"/>
      <c r="O16" s="172"/>
      <c r="P16" s="181"/>
      <c r="Q16" s="174"/>
      <c r="R16" s="174"/>
      <c r="S16" s="174"/>
      <c r="T16" s="174"/>
      <c r="U16" s="174"/>
      <c r="V16" s="181"/>
      <c r="W16" s="37"/>
    </row>
    <row r="17" spans="1:23" ht="15.75" x14ac:dyDescent="0.25">
      <c r="A17" s="180"/>
      <c r="B17" s="659"/>
      <c r="C17" s="659"/>
      <c r="D17" s="659"/>
      <c r="E17" s="659"/>
      <c r="F17" s="659"/>
      <c r="G17" s="659"/>
      <c r="H17" s="659"/>
      <c r="I17" s="659"/>
      <c r="J17" s="174"/>
      <c r="K17" s="180" t="s">
        <v>773</v>
      </c>
      <c r="L17" s="172"/>
      <c r="M17" s="172"/>
      <c r="N17" s="172"/>
      <c r="O17" s="172"/>
      <c r="P17" s="181"/>
      <c r="Q17" s="174"/>
      <c r="R17" s="174"/>
      <c r="S17" s="174"/>
      <c r="T17" s="174"/>
      <c r="U17" s="174"/>
      <c r="V17" s="181"/>
      <c r="W17" s="37"/>
    </row>
    <row r="18" spans="1:23" ht="15.75" x14ac:dyDescent="0.25">
      <c r="A18" s="180"/>
      <c r="B18" s="659"/>
      <c r="C18" s="659"/>
      <c r="D18" s="659"/>
      <c r="E18" s="659"/>
      <c r="F18" s="659"/>
      <c r="G18" s="659"/>
      <c r="H18" s="659"/>
      <c r="I18" s="659"/>
      <c r="J18" s="174"/>
      <c r="K18" s="180"/>
      <c r="L18" s="172"/>
      <c r="M18" s="172"/>
      <c r="N18" s="172"/>
      <c r="O18" s="172"/>
      <c r="P18" s="181"/>
      <c r="Q18" s="174"/>
      <c r="R18" s="174"/>
      <c r="S18" s="174"/>
      <c r="T18" s="174"/>
      <c r="U18" s="174"/>
      <c r="V18" s="181"/>
      <c r="W18" s="37"/>
    </row>
    <row r="19" spans="1:23" ht="15" customHeight="1" x14ac:dyDescent="0.25">
      <c r="A19" s="180"/>
      <c r="B19" s="663" t="s">
        <v>774</v>
      </c>
      <c r="C19" s="663"/>
      <c r="D19" s="663"/>
      <c r="E19" s="656"/>
      <c r="F19" s="656"/>
      <c r="G19" s="656"/>
      <c r="H19" s="656"/>
      <c r="I19" s="656"/>
      <c r="J19" s="174"/>
      <c r="K19" s="180"/>
      <c r="L19" s="172"/>
      <c r="M19" s="172"/>
      <c r="N19" s="172"/>
      <c r="O19" s="172"/>
      <c r="P19" s="181"/>
      <c r="Q19" s="174"/>
      <c r="R19" s="174"/>
      <c r="S19" s="174"/>
      <c r="T19" s="174"/>
      <c r="U19" s="174"/>
      <c r="V19" s="181"/>
      <c r="W19" s="37"/>
    </row>
    <row r="20" spans="1:23" ht="15" customHeight="1" x14ac:dyDescent="0.25">
      <c r="A20" s="180"/>
      <c r="B20" s="655" t="s">
        <v>775</v>
      </c>
      <c r="C20" s="655"/>
      <c r="D20" s="655"/>
      <c r="E20" s="664"/>
      <c r="F20" s="656"/>
      <c r="G20" s="656"/>
      <c r="H20" s="656"/>
      <c r="I20" s="656"/>
      <c r="J20" s="174"/>
      <c r="K20" s="180" t="s">
        <v>776</v>
      </c>
      <c r="L20" s="172"/>
      <c r="M20" s="172"/>
      <c r="N20" s="172"/>
      <c r="O20" s="172"/>
      <c r="P20" s="181"/>
      <c r="Q20" s="174"/>
      <c r="R20" s="182"/>
      <c r="S20" s="182"/>
      <c r="T20" s="182"/>
      <c r="U20" s="174"/>
      <c r="V20" s="181"/>
      <c r="W20" s="37"/>
    </row>
    <row r="21" spans="1:23" ht="15" customHeight="1" x14ac:dyDescent="0.25">
      <c r="A21" s="180"/>
      <c r="B21" s="655" t="s">
        <v>777</v>
      </c>
      <c r="C21" s="655"/>
      <c r="D21" s="655"/>
      <c r="E21" s="656"/>
      <c r="F21" s="656"/>
      <c r="G21" s="656"/>
      <c r="H21" s="656"/>
      <c r="I21" s="656"/>
      <c r="J21" s="174"/>
      <c r="K21" s="112" t="s">
        <v>778</v>
      </c>
      <c r="L21" s="172"/>
      <c r="M21" s="172"/>
      <c r="N21" s="172"/>
      <c r="O21" s="172"/>
      <c r="P21" s="181"/>
      <c r="Q21" s="174"/>
      <c r="R21" s="182" t="s">
        <v>857</v>
      </c>
      <c r="S21" s="182"/>
      <c r="T21" s="182"/>
      <c r="U21" s="174"/>
      <c r="V21" s="181"/>
      <c r="W21" s="37"/>
    </row>
    <row r="22" spans="1:23" ht="15" customHeight="1" thickBot="1" x14ac:dyDescent="0.3">
      <c r="A22" s="183"/>
      <c r="B22" s="184"/>
      <c r="C22" s="184"/>
      <c r="D22" s="184"/>
      <c r="E22" s="184"/>
      <c r="F22" s="184"/>
      <c r="G22" s="184"/>
      <c r="H22" s="184"/>
      <c r="I22" s="184"/>
      <c r="J22" s="185"/>
      <c r="K22" s="183"/>
      <c r="L22" s="185"/>
      <c r="M22" s="185"/>
      <c r="N22" s="185"/>
      <c r="O22" s="185"/>
      <c r="P22" s="186"/>
      <c r="Q22" s="185"/>
      <c r="R22" s="184"/>
      <c r="S22" s="184"/>
      <c r="T22" s="184"/>
      <c r="U22" s="185"/>
      <c r="V22" s="186"/>
      <c r="W22" s="37"/>
    </row>
    <row r="23" spans="1:23" ht="50.25" customHeight="1" thickTop="1" x14ac:dyDescent="0.25">
      <c r="A23" s="648"/>
      <c r="B23" s="649"/>
      <c r="C23" s="650"/>
      <c r="D23" s="650"/>
      <c r="E23" s="650"/>
      <c r="F23" s="650"/>
      <c r="G23" s="650"/>
      <c r="H23" s="650"/>
      <c r="I23" s="650"/>
      <c r="J23" s="113"/>
      <c r="K23" s="651" t="s">
        <v>830</v>
      </c>
      <c r="L23" s="651"/>
      <c r="M23" s="651"/>
      <c r="N23" s="651" t="s">
        <v>829</v>
      </c>
      <c r="O23" s="651"/>
      <c r="P23" s="651"/>
      <c r="Q23" s="650"/>
      <c r="R23" s="650"/>
      <c r="S23" s="650"/>
      <c r="T23" s="650"/>
      <c r="U23" s="650"/>
      <c r="V23" s="652"/>
      <c r="W23" s="37"/>
    </row>
    <row r="24" spans="1:23" ht="30" customHeight="1" x14ac:dyDescent="0.3">
      <c r="A24" s="626"/>
      <c r="B24" s="627"/>
      <c r="C24" s="653" t="s">
        <v>828</v>
      </c>
      <c r="D24" s="653"/>
      <c r="E24" s="653"/>
      <c r="F24" s="653"/>
      <c r="G24" s="653"/>
      <c r="H24" s="653"/>
      <c r="I24" s="653"/>
      <c r="J24" s="114"/>
      <c r="K24" s="654">
        <f>'Invoice Rate Sheet'!G4963</f>
        <v>20327.13</v>
      </c>
      <c r="L24" s="631"/>
      <c r="M24" s="631"/>
      <c r="N24" s="631"/>
      <c r="O24" s="631"/>
      <c r="P24" s="631"/>
      <c r="Q24" s="632"/>
      <c r="R24" s="632"/>
      <c r="S24" s="632"/>
      <c r="T24" s="632"/>
      <c r="U24" s="632"/>
      <c r="V24" s="633"/>
      <c r="W24" s="37"/>
    </row>
    <row r="25" spans="1:23" ht="30" customHeight="1" x14ac:dyDescent="0.3">
      <c r="A25" s="626"/>
      <c r="B25" s="627"/>
      <c r="C25" s="644" t="s">
        <v>827</v>
      </c>
      <c r="D25" s="644"/>
      <c r="E25" s="644"/>
      <c r="F25" s="644"/>
      <c r="G25" s="644"/>
      <c r="H25" s="644"/>
      <c r="I25" s="644"/>
      <c r="J25" s="114"/>
      <c r="K25" s="631">
        <f>'Invoice Rate Sheet'!H4965</f>
        <v>0</v>
      </c>
      <c r="L25" s="631"/>
      <c r="M25" s="631"/>
      <c r="N25" s="631">
        <f>'Invoice Rate Sheet'!H4964</f>
        <v>0</v>
      </c>
      <c r="O25" s="631"/>
      <c r="P25" s="631"/>
      <c r="Q25" s="632"/>
      <c r="R25" s="632"/>
      <c r="S25" s="632"/>
      <c r="T25" s="632"/>
      <c r="U25" s="632"/>
      <c r="V25" s="633"/>
      <c r="W25" s="37"/>
    </row>
    <row r="26" spans="1:23" ht="30" customHeight="1" x14ac:dyDescent="0.3">
      <c r="A26" s="626"/>
      <c r="B26" s="627"/>
      <c r="C26" s="644" t="s">
        <v>856</v>
      </c>
      <c r="D26" s="644"/>
      <c r="E26" s="644"/>
      <c r="F26" s="644"/>
      <c r="G26" s="644"/>
      <c r="H26" s="644"/>
      <c r="I26" s="644"/>
      <c r="J26" s="114"/>
      <c r="K26" s="631">
        <f>K24-K25</f>
        <v>20327.13</v>
      </c>
      <c r="L26" s="631"/>
      <c r="M26" s="631"/>
      <c r="N26" s="631"/>
      <c r="O26" s="631"/>
      <c r="P26" s="631"/>
      <c r="Q26" s="632"/>
      <c r="R26" s="632"/>
      <c r="S26" s="632"/>
      <c r="T26" s="632"/>
      <c r="U26" s="632"/>
      <c r="V26" s="633"/>
      <c r="W26" s="37"/>
    </row>
    <row r="27" spans="1:23" ht="30" customHeight="1" x14ac:dyDescent="0.3">
      <c r="A27" s="626"/>
      <c r="B27" s="627"/>
      <c r="C27" s="644"/>
      <c r="D27" s="644"/>
      <c r="E27" s="644"/>
      <c r="F27" s="644"/>
      <c r="G27" s="644"/>
      <c r="H27" s="644"/>
      <c r="I27" s="644"/>
      <c r="J27" s="115"/>
      <c r="K27" s="631"/>
      <c r="L27" s="631"/>
      <c r="M27" s="631"/>
      <c r="N27" s="433"/>
      <c r="O27" s="434"/>
      <c r="P27" s="433"/>
      <c r="Q27" s="632"/>
      <c r="R27" s="632"/>
      <c r="S27" s="632"/>
      <c r="T27" s="632"/>
      <c r="U27" s="632"/>
      <c r="V27" s="633"/>
      <c r="W27" s="37"/>
    </row>
    <row r="28" spans="1:23" ht="30" customHeight="1" x14ac:dyDescent="0.3">
      <c r="A28" s="626"/>
      <c r="B28" s="627"/>
      <c r="C28" s="628" t="s">
        <v>854</v>
      </c>
      <c r="D28" s="628"/>
      <c r="E28" s="628"/>
      <c r="F28" s="628"/>
      <c r="G28" s="628"/>
      <c r="H28" s="628"/>
      <c r="I28" s="628"/>
      <c r="J28" s="114"/>
      <c r="K28" s="629">
        <f>'Invoice Rate Sheet'!K4963</f>
        <v>0</v>
      </c>
      <c r="L28" s="630"/>
      <c r="M28" s="630"/>
      <c r="N28" s="631">
        <f>'Invoice Rate Sheet'!K4964</f>
        <v>0</v>
      </c>
      <c r="O28" s="631"/>
      <c r="P28" s="631"/>
      <c r="Q28" s="632"/>
      <c r="R28" s="632"/>
      <c r="S28" s="632"/>
      <c r="T28" s="632"/>
      <c r="U28" s="632"/>
      <c r="V28" s="633"/>
      <c r="W28" s="37"/>
    </row>
    <row r="29" spans="1:23" ht="30" customHeight="1" x14ac:dyDescent="0.3">
      <c r="A29" s="626"/>
      <c r="B29" s="627"/>
      <c r="C29" s="644" t="s">
        <v>839</v>
      </c>
      <c r="D29" s="644"/>
      <c r="E29" s="644"/>
      <c r="F29" s="644"/>
      <c r="G29" s="644"/>
      <c r="H29" s="644"/>
      <c r="I29" s="644"/>
      <c r="J29" s="114"/>
      <c r="K29" s="631"/>
      <c r="L29" s="631"/>
      <c r="M29" s="631"/>
      <c r="N29" s="645"/>
      <c r="O29" s="646"/>
      <c r="P29" s="647"/>
      <c r="Q29" s="632"/>
      <c r="R29" s="632"/>
      <c r="S29" s="632"/>
      <c r="T29" s="632"/>
      <c r="U29" s="632"/>
      <c r="V29" s="633"/>
      <c r="W29" s="37"/>
    </row>
    <row r="30" spans="1:23" ht="30" customHeight="1" x14ac:dyDescent="0.3">
      <c r="A30" s="626"/>
      <c r="B30" s="627"/>
      <c r="C30" s="644" t="s">
        <v>855</v>
      </c>
      <c r="D30" s="644"/>
      <c r="E30" s="644"/>
      <c r="F30" s="644"/>
      <c r="G30" s="644"/>
      <c r="H30" s="644"/>
      <c r="I30" s="644"/>
      <c r="J30" s="114"/>
      <c r="K30" s="631"/>
      <c r="L30" s="631"/>
      <c r="M30" s="631"/>
      <c r="N30" s="631">
        <f>IF(W3=1,0,N25+N28-N29)</f>
        <v>0</v>
      </c>
      <c r="O30" s="631"/>
      <c r="P30" s="631"/>
      <c r="Q30" s="632"/>
      <c r="R30" s="632"/>
      <c r="S30" s="632"/>
      <c r="T30" s="632"/>
      <c r="U30" s="632"/>
      <c r="V30" s="633"/>
      <c r="W30" s="37"/>
    </row>
    <row r="31" spans="1:23" ht="30" customHeight="1" x14ac:dyDescent="0.3">
      <c r="A31" s="626"/>
      <c r="B31" s="627"/>
      <c r="C31" s="644" t="s">
        <v>1201</v>
      </c>
      <c r="D31" s="644"/>
      <c r="E31" s="644"/>
      <c r="F31" s="644"/>
      <c r="G31" s="644"/>
      <c r="H31" s="644"/>
      <c r="I31" s="644"/>
      <c r="J31" s="114"/>
      <c r="K31" s="631">
        <f>IF(W3=1,N25+N28-N29,0)</f>
        <v>0</v>
      </c>
      <c r="L31" s="631"/>
      <c r="M31" s="631"/>
      <c r="N31" s="631"/>
      <c r="O31" s="631"/>
      <c r="P31" s="631"/>
      <c r="Q31" s="632"/>
      <c r="R31" s="632"/>
      <c r="S31" s="632"/>
      <c r="T31" s="632"/>
      <c r="U31" s="632"/>
      <c r="V31" s="633"/>
      <c r="W31" s="37"/>
    </row>
    <row r="32" spans="1:23" ht="30" customHeight="1" x14ac:dyDescent="0.3">
      <c r="A32" s="626"/>
      <c r="B32" s="627"/>
      <c r="C32" s="644" t="s">
        <v>853</v>
      </c>
      <c r="D32" s="644"/>
      <c r="E32" s="644"/>
      <c r="F32" s="644"/>
      <c r="G32" s="644"/>
      <c r="H32" s="644"/>
      <c r="I32" s="644"/>
      <c r="J32" s="114"/>
      <c r="K32" s="631">
        <f>K28+K31-N28</f>
        <v>0</v>
      </c>
      <c r="L32" s="631"/>
      <c r="M32" s="631"/>
      <c r="N32" s="631"/>
      <c r="O32" s="631"/>
      <c r="P32" s="631"/>
      <c r="Q32" s="632"/>
      <c r="R32" s="632"/>
      <c r="S32" s="632"/>
      <c r="T32" s="632"/>
      <c r="U32" s="632"/>
      <c r="V32" s="633"/>
      <c r="W32" s="37"/>
    </row>
    <row r="33" spans="1:23" ht="30" customHeight="1" x14ac:dyDescent="0.3">
      <c r="A33" s="435"/>
      <c r="B33" s="170"/>
      <c r="C33" s="400"/>
      <c r="D33" s="400"/>
      <c r="E33" s="400"/>
      <c r="F33" s="400"/>
      <c r="G33" s="400"/>
      <c r="H33" s="400"/>
      <c r="I33" s="400"/>
      <c r="J33" s="115"/>
      <c r="K33" s="397"/>
      <c r="L33" s="397"/>
      <c r="M33" s="397"/>
      <c r="N33" s="187"/>
      <c r="O33" s="187"/>
      <c r="P33" s="187"/>
      <c r="Q33" s="398"/>
      <c r="R33" s="398"/>
      <c r="S33" s="398"/>
      <c r="T33" s="398"/>
      <c r="U33" s="398"/>
      <c r="V33" s="399"/>
      <c r="W33" s="37"/>
    </row>
    <row r="34" spans="1:23" ht="30" customHeight="1" x14ac:dyDescent="0.3">
      <c r="A34" s="626"/>
      <c r="B34" s="627"/>
      <c r="C34" s="628" t="s">
        <v>840</v>
      </c>
      <c r="D34" s="628"/>
      <c r="E34" s="628"/>
      <c r="F34" s="628"/>
      <c r="G34" s="628"/>
      <c r="H34" s="628"/>
      <c r="I34" s="628"/>
      <c r="J34" s="114"/>
      <c r="K34" s="629">
        <f>K26-K32</f>
        <v>20327.13</v>
      </c>
      <c r="L34" s="630"/>
      <c r="M34" s="630"/>
      <c r="N34" s="631"/>
      <c r="O34" s="631"/>
      <c r="P34" s="631"/>
      <c r="Q34" s="632"/>
      <c r="R34" s="632"/>
      <c r="S34" s="632"/>
      <c r="T34" s="632"/>
      <c r="U34" s="632"/>
      <c r="V34" s="633"/>
      <c r="W34" s="37"/>
    </row>
    <row r="35" spans="1:23" ht="30" customHeight="1" thickBot="1" x14ac:dyDescent="0.35">
      <c r="A35" s="638"/>
      <c r="B35" s="639"/>
      <c r="C35" s="640"/>
      <c r="D35" s="640"/>
      <c r="E35" s="640"/>
      <c r="F35" s="640"/>
      <c r="G35" s="640"/>
      <c r="H35" s="640"/>
      <c r="I35" s="640"/>
      <c r="J35" s="436"/>
      <c r="K35" s="643"/>
      <c r="L35" s="643"/>
      <c r="M35" s="643"/>
      <c r="N35" s="643"/>
      <c r="O35" s="643"/>
      <c r="P35" s="643"/>
      <c r="Q35" s="643"/>
      <c r="R35" s="643"/>
      <c r="S35" s="643"/>
      <c r="T35" s="641"/>
      <c r="U35" s="641"/>
      <c r="V35" s="642"/>
      <c r="W35" s="37"/>
    </row>
    <row r="36" spans="1:23" ht="35.1" customHeight="1" thickTop="1" thickBot="1" x14ac:dyDescent="0.3">
      <c r="A36" s="634" t="s">
        <v>1198</v>
      </c>
      <c r="B36" s="635"/>
      <c r="C36" s="635"/>
      <c r="D36" s="635"/>
      <c r="E36" s="635"/>
      <c r="F36" s="635"/>
      <c r="G36" s="635"/>
      <c r="H36" s="635"/>
      <c r="I36" s="635"/>
      <c r="J36" s="635"/>
      <c r="K36" s="635"/>
      <c r="L36" s="635"/>
      <c r="M36" s="635"/>
      <c r="N36" s="635"/>
      <c r="O36" s="635"/>
      <c r="P36" s="635"/>
      <c r="Q36" s="635"/>
      <c r="R36" s="635"/>
      <c r="S36" s="635"/>
      <c r="T36" s="636"/>
      <c r="U36" s="636"/>
      <c r="V36" s="637"/>
      <c r="W36" s="37"/>
    </row>
    <row r="37" spans="1:23" ht="15.75" thickTop="1" x14ac:dyDescent="0.25">
      <c r="A37" s="39"/>
      <c r="B37" s="39"/>
      <c r="C37" s="39"/>
      <c r="D37" s="39"/>
      <c r="E37" s="39"/>
      <c r="F37" s="39"/>
      <c r="G37" s="39"/>
      <c r="H37" s="39"/>
      <c r="I37" s="39"/>
      <c r="J37" s="39"/>
      <c r="K37" s="39"/>
      <c r="L37" s="39"/>
      <c r="M37" s="39"/>
      <c r="N37" s="39"/>
      <c r="O37" s="39"/>
      <c r="P37" s="39"/>
      <c r="Q37" s="39"/>
      <c r="R37" s="39"/>
      <c r="S37" s="39"/>
      <c r="T37" s="39"/>
      <c r="U37" s="39"/>
      <c r="V37" s="39"/>
      <c r="W37" s="37"/>
    </row>
    <row r="38" spans="1:23" x14ac:dyDescent="0.25">
      <c r="A38" s="39"/>
      <c r="B38" s="39"/>
      <c r="C38" s="39"/>
      <c r="D38" s="39"/>
      <c r="E38" s="39"/>
      <c r="F38" s="39"/>
      <c r="G38" s="39"/>
      <c r="H38" s="39"/>
      <c r="I38" s="39"/>
      <c r="J38" s="39"/>
      <c r="K38" s="39"/>
      <c r="L38" s="39"/>
      <c r="M38" s="39"/>
      <c r="N38" s="39"/>
      <c r="O38" s="39"/>
      <c r="P38" s="39"/>
      <c r="Q38" s="39"/>
      <c r="R38" s="39"/>
      <c r="S38" s="39"/>
      <c r="T38" s="39"/>
      <c r="U38" s="39"/>
      <c r="V38" s="39"/>
      <c r="W38" s="37"/>
    </row>
    <row r="39" spans="1:23" x14ac:dyDescent="0.25">
      <c r="A39" s="39"/>
      <c r="B39" s="39"/>
      <c r="C39" s="39"/>
      <c r="D39" s="39"/>
      <c r="E39" s="39"/>
      <c r="F39" s="39"/>
      <c r="G39" s="39"/>
      <c r="H39" s="39"/>
      <c r="I39" s="39"/>
      <c r="J39" s="39"/>
      <c r="K39" s="39"/>
      <c r="L39" s="39"/>
      <c r="M39" s="39"/>
      <c r="N39" s="39"/>
      <c r="O39" s="39"/>
      <c r="P39" s="39"/>
      <c r="Q39" s="39"/>
      <c r="R39" s="39"/>
      <c r="S39" s="39"/>
      <c r="T39" s="39"/>
      <c r="U39" s="39"/>
      <c r="V39" s="39"/>
      <c r="W39" s="37"/>
    </row>
    <row r="40" spans="1:23" x14ac:dyDescent="0.25">
      <c r="A40" s="39"/>
      <c r="B40" s="39"/>
      <c r="C40" s="39"/>
      <c r="D40" s="39"/>
      <c r="E40" s="39"/>
      <c r="F40" s="39"/>
      <c r="G40" s="39"/>
      <c r="H40" s="39"/>
      <c r="I40" s="39"/>
      <c r="J40" s="39"/>
      <c r="K40" s="39"/>
      <c r="L40" s="39"/>
      <c r="M40" s="39"/>
      <c r="N40" s="39"/>
      <c r="O40" s="39"/>
      <c r="P40" s="39"/>
      <c r="Q40" s="39"/>
      <c r="R40" s="39"/>
      <c r="S40" s="39"/>
      <c r="T40" s="39"/>
      <c r="U40" s="39"/>
      <c r="V40" s="39"/>
      <c r="W40" s="37"/>
    </row>
    <row r="41" spans="1:23" x14ac:dyDescent="0.25">
      <c r="A41" s="39"/>
      <c r="B41" s="39"/>
      <c r="C41" s="39"/>
      <c r="D41" s="39"/>
      <c r="E41" s="39"/>
      <c r="F41" s="39"/>
      <c r="G41" s="39"/>
      <c r="H41" s="39"/>
      <c r="I41" s="39"/>
      <c r="J41" s="39"/>
      <c r="K41" s="39"/>
      <c r="L41" s="39"/>
      <c r="M41" s="39"/>
      <c r="N41" s="39"/>
      <c r="O41" s="39"/>
      <c r="P41" s="39"/>
      <c r="Q41" s="39"/>
      <c r="R41" s="39"/>
      <c r="S41" s="39"/>
      <c r="T41" s="39"/>
      <c r="U41" s="39"/>
      <c r="V41" s="39"/>
      <c r="W41" s="37"/>
    </row>
    <row r="42" spans="1:23" x14ac:dyDescent="0.25">
      <c r="A42" s="39"/>
      <c r="B42" s="39"/>
      <c r="C42" s="39"/>
      <c r="D42" s="39"/>
      <c r="E42" s="39"/>
      <c r="F42" s="39"/>
      <c r="G42" s="39"/>
      <c r="H42" s="39"/>
      <c r="I42" s="39"/>
      <c r="J42" s="39"/>
      <c r="K42" s="39"/>
      <c r="L42" s="39"/>
      <c r="M42" s="39"/>
      <c r="N42" s="39"/>
      <c r="O42" s="39"/>
      <c r="P42" s="39"/>
      <c r="Q42" s="39"/>
      <c r="R42" s="39"/>
      <c r="S42" s="39"/>
      <c r="T42" s="39"/>
      <c r="U42" s="39"/>
      <c r="V42" s="39"/>
      <c r="W42" s="37"/>
    </row>
    <row r="43" spans="1:23" x14ac:dyDescent="0.25">
      <c r="A43" s="39"/>
      <c r="B43" s="39"/>
      <c r="C43" s="39"/>
      <c r="D43" s="39"/>
      <c r="E43" s="39"/>
      <c r="F43" s="39"/>
      <c r="G43" s="39"/>
      <c r="H43" s="39"/>
      <c r="I43" s="39"/>
      <c r="J43" s="39"/>
      <c r="K43" s="39"/>
      <c r="L43" s="39"/>
      <c r="M43" s="39"/>
      <c r="N43" s="39"/>
      <c r="O43" s="39"/>
      <c r="P43" s="39"/>
      <c r="Q43" s="39"/>
      <c r="R43" s="39"/>
      <c r="S43" s="39"/>
      <c r="T43" s="39"/>
      <c r="U43" s="39"/>
      <c r="V43" s="39"/>
      <c r="W43" s="37"/>
    </row>
    <row r="44" spans="1:23" x14ac:dyDescent="0.25">
      <c r="A44" s="39"/>
      <c r="B44" s="39"/>
      <c r="C44" s="39"/>
      <c r="D44" s="39"/>
      <c r="E44" s="39"/>
      <c r="F44" s="39"/>
      <c r="G44" s="39"/>
      <c r="H44" s="39"/>
      <c r="I44" s="39"/>
      <c r="J44" s="39"/>
      <c r="K44" s="39"/>
      <c r="L44" s="39"/>
      <c r="M44" s="39"/>
      <c r="N44" s="39"/>
      <c r="O44" s="39"/>
      <c r="P44" s="39"/>
      <c r="Q44" s="39"/>
      <c r="R44" s="39"/>
      <c r="S44" s="39"/>
      <c r="T44" s="39"/>
      <c r="U44" s="39"/>
      <c r="V44" s="39"/>
      <c r="W44" s="37"/>
    </row>
    <row r="45" spans="1:23" x14ac:dyDescent="0.25">
      <c r="A45" s="39"/>
      <c r="B45" s="39"/>
      <c r="C45" s="39"/>
      <c r="D45" s="39"/>
      <c r="E45" s="39"/>
      <c r="F45" s="39"/>
      <c r="G45" s="39"/>
      <c r="H45" s="39"/>
      <c r="I45" s="39"/>
      <c r="J45" s="39"/>
      <c r="K45" s="39"/>
      <c r="L45" s="39"/>
      <c r="M45" s="39"/>
      <c r="N45" s="39"/>
      <c r="O45" s="39"/>
      <c r="P45" s="39"/>
      <c r="Q45" s="39"/>
      <c r="R45" s="39"/>
      <c r="S45" s="39"/>
      <c r="T45" s="39"/>
      <c r="U45" s="39"/>
      <c r="V45" s="39"/>
      <c r="W45" s="37"/>
    </row>
    <row r="46" spans="1:23" x14ac:dyDescent="0.25">
      <c r="A46" s="39"/>
      <c r="B46" s="39"/>
      <c r="C46" s="39"/>
      <c r="D46" s="39"/>
      <c r="E46" s="39"/>
      <c r="F46" s="39"/>
      <c r="G46" s="39"/>
      <c r="H46" s="39"/>
      <c r="I46" s="39"/>
      <c r="J46" s="39"/>
      <c r="K46" s="39"/>
      <c r="L46" s="39"/>
      <c r="M46" s="39"/>
      <c r="N46" s="39"/>
      <c r="O46" s="39"/>
      <c r="P46" s="39"/>
      <c r="Q46" s="39"/>
      <c r="R46" s="39"/>
      <c r="S46" s="39"/>
      <c r="T46" s="39"/>
      <c r="U46" s="39"/>
      <c r="V46" s="39"/>
      <c r="W46" s="37"/>
    </row>
    <row r="47" spans="1:23" x14ac:dyDescent="0.25">
      <c r="A47" s="39"/>
      <c r="B47" s="39"/>
      <c r="C47" s="39"/>
      <c r="D47" s="39"/>
      <c r="E47" s="39"/>
      <c r="F47" s="39"/>
      <c r="G47" s="39"/>
      <c r="H47" s="39"/>
      <c r="I47" s="39"/>
      <c r="J47" s="39"/>
      <c r="K47" s="39"/>
      <c r="L47" s="39"/>
      <c r="M47" s="39"/>
      <c r="N47" s="39"/>
      <c r="O47" s="39"/>
      <c r="P47" s="39"/>
      <c r="Q47" s="39"/>
      <c r="R47" s="39"/>
      <c r="S47" s="39"/>
      <c r="T47" s="39"/>
      <c r="U47" s="39"/>
      <c r="V47" s="39"/>
      <c r="W47" s="37"/>
    </row>
    <row r="48" spans="1:23" x14ac:dyDescent="0.25">
      <c r="A48" s="39"/>
      <c r="B48" s="39"/>
      <c r="C48" s="39"/>
      <c r="D48" s="39"/>
      <c r="E48" s="39"/>
      <c r="F48" s="39"/>
      <c r="G48" s="39"/>
      <c r="H48" s="39"/>
      <c r="I48" s="39"/>
      <c r="J48" s="39"/>
      <c r="K48" s="39"/>
      <c r="L48" s="39"/>
      <c r="M48" s="39"/>
      <c r="N48" s="39"/>
      <c r="O48" s="39"/>
      <c r="P48" s="39"/>
      <c r="Q48" s="39"/>
      <c r="R48" s="39"/>
      <c r="S48" s="39"/>
      <c r="T48" s="39"/>
      <c r="U48" s="39"/>
      <c r="V48" s="39"/>
      <c r="W48" s="37"/>
    </row>
    <row r="49" spans="1:23" x14ac:dyDescent="0.25">
      <c r="A49" s="39"/>
      <c r="B49" s="39"/>
      <c r="C49" s="39"/>
      <c r="D49" s="39"/>
      <c r="E49" s="39"/>
      <c r="F49" s="39"/>
      <c r="G49" s="39"/>
      <c r="H49" s="39"/>
      <c r="I49" s="39"/>
      <c r="J49" s="39"/>
      <c r="K49" s="39"/>
      <c r="L49" s="39"/>
      <c r="M49" s="39"/>
      <c r="N49" s="39"/>
      <c r="O49" s="39"/>
      <c r="P49" s="39"/>
      <c r="Q49" s="39"/>
      <c r="R49" s="39"/>
      <c r="S49" s="39"/>
      <c r="T49" s="39"/>
      <c r="U49" s="39"/>
      <c r="V49" s="39"/>
      <c r="W49" s="37"/>
    </row>
    <row r="50" spans="1:23" x14ac:dyDescent="0.25">
      <c r="A50" s="39"/>
      <c r="B50" s="39"/>
      <c r="C50" s="39"/>
      <c r="D50" s="39"/>
      <c r="E50" s="39"/>
      <c r="F50" s="39"/>
      <c r="G50" s="39"/>
      <c r="H50" s="39"/>
      <c r="I50" s="39"/>
      <c r="J50" s="39"/>
      <c r="K50" s="39"/>
      <c r="L50" s="39"/>
      <c r="M50" s="39"/>
      <c r="N50" s="39"/>
      <c r="O50" s="39"/>
      <c r="P50" s="39"/>
      <c r="Q50" s="39"/>
      <c r="R50" s="39"/>
      <c r="S50" s="39"/>
      <c r="T50" s="39"/>
      <c r="U50" s="39"/>
      <c r="V50" s="39"/>
      <c r="W50" s="37"/>
    </row>
    <row r="51" spans="1:23" x14ac:dyDescent="0.25">
      <c r="A51" s="39"/>
      <c r="B51" s="39"/>
      <c r="C51" s="39"/>
      <c r="D51" s="39"/>
      <c r="E51" s="39"/>
      <c r="F51" s="39"/>
      <c r="G51" s="39"/>
      <c r="H51" s="39"/>
      <c r="I51" s="39"/>
      <c r="J51" s="39"/>
      <c r="K51" s="39"/>
      <c r="L51" s="39"/>
      <c r="M51" s="39"/>
      <c r="N51" s="39"/>
      <c r="O51" s="39"/>
      <c r="P51" s="39"/>
      <c r="Q51" s="39"/>
      <c r="R51" s="39"/>
      <c r="S51" s="39"/>
      <c r="T51" s="39"/>
      <c r="U51" s="39"/>
      <c r="V51" s="39"/>
      <c r="W51" s="37"/>
    </row>
    <row r="52" spans="1:23" x14ac:dyDescent="0.25">
      <c r="A52" s="39"/>
      <c r="B52" s="39"/>
      <c r="C52" s="39"/>
      <c r="D52" s="39"/>
      <c r="E52" s="39"/>
      <c r="F52" s="39"/>
      <c r="G52" s="39"/>
      <c r="H52" s="39"/>
      <c r="I52" s="39"/>
      <c r="J52" s="39"/>
      <c r="K52" s="39"/>
      <c r="L52" s="39"/>
      <c r="M52" s="39"/>
      <c r="N52" s="39"/>
      <c r="O52" s="39"/>
      <c r="P52" s="39"/>
      <c r="Q52" s="39"/>
      <c r="R52" s="39"/>
      <c r="S52" s="39"/>
      <c r="T52" s="39"/>
      <c r="U52" s="39"/>
      <c r="V52" s="39"/>
      <c r="W52" s="37"/>
    </row>
    <row r="53" spans="1:23" x14ac:dyDescent="0.25">
      <c r="A53" s="39"/>
      <c r="B53" s="39"/>
      <c r="C53" s="39"/>
      <c r="D53" s="39"/>
      <c r="E53" s="39"/>
      <c r="F53" s="39"/>
      <c r="G53" s="39"/>
      <c r="H53" s="39"/>
      <c r="I53" s="39"/>
      <c r="J53" s="39"/>
      <c r="K53" s="39"/>
      <c r="L53" s="39"/>
      <c r="M53" s="39"/>
      <c r="N53" s="39"/>
      <c r="O53" s="39"/>
      <c r="P53" s="39"/>
      <c r="Q53" s="39"/>
      <c r="R53" s="39"/>
      <c r="S53" s="39"/>
      <c r="T53" s="39"/>
      <c r="U53" s="39"/>
      <c r="V53" s="39"/>
      <c r="W53" s="37"/>
    </row>
    <row r="54" spans="1:23" x14ac:dyDescent="0.25">
      <c r="A54" s="39"/>
      <c r="B54" s="39"/>
      <c r="C54" s="39"/>
      <c r="D54" s="39"/>
      <c r="E54" s="39"/>
      <c r="F54" s="39"/>
      <c r="G54" s="39"/>
      <c r="H54" s="39"/>
      <c r="I54" s="39"/>
      <c r="J54" s="39"/>
      <c r="K54" s="39"/>
      <c r="L54" s="39"/>
      <c r="M54" s="39"/>
      <c r="N54" s="39"/>
      <c r="O54" s="39"/>
      <c r="P54" s="39"/>
      <c r="Q54" s="39"/>
      <c r="R54" s="39"/>
      <c r="S54" s="39"/>
      <c r="T54" s="39"/>
      <c r="U54" s="39"/>
      <c r="V54" s="39"/>
      <c r="W54" s="37"/>
    </row>
    <row r="55" spans="1:23" x14ac:dyDescent="0.25">
      <c r="A55" s="39"/>
      <c r="B55" s="39"/>
      <c r="C55" s="39"/>
      <c r="D55" s="39"/>
      <c r="E55" s="39"/>
      <c r="F55" s="39"/>
      <c r="G55" s="39"/>
      <c r="H55" s="39"/>
      <c r="I55" s="39"/>
      <c r="J55" s="39"/>
      <c r="K55" s="39"/>
      <c r="L55" s="39"/>
      <c r="M55" s="39"/>
      <c r="N55" s="39"/>
      <c r="O55" s="39"/>
      <c r="P55" s="39"/>
      <c r="Q55" s="39"/>
      <c r="R55" s="39"/>
      <c r="S55" s="39"/>
      <c r="T55" s="39"/>
      <c r="U55" s="39"/>
      <c r="V55" s="39"/>
      <c r="W55" s="37"/>
    </row>
    <row r="56" spans="1:23" x14ac:dyDescent="0.25">
      <c r="A56" s="39"/>
      <c r="B56" s="39"/>
      <c r="C56" s="39"/>
      <c r="D56" s="39"/>
      <c r="E56" s="39"/>
      <c r="F56" s="39"/>
      <c r="G56" s="39"/>
      <c r="H56" s="39"/>
      <c r="I56" s="39"/>
      <c r="J56" s="39"/>
      <c r="K56" s="39"/>
      <c r="L56" s="39"/>
      <c r="M56" s="39"/>
      <c r="N56" s="39"/>
      <c r="O56" s="39"/>
      <c r="P56" s="39"/>
      <c r="Q56" s="39"/>
      <c r="R56" s="39"/>
      <c r="S56" s="39"/>
      <c r="T56" s="39"/>
      <c r="U56" s="39"/>
      <c r="V56" s="39"/>
      <c r="W56" s="37"/>
    </row>
    <row r="57" spans="1:23" x14ac:dyDescent="0.25">
      <c r="A57" s="39"/>
      <c r="B57" s="39"/>
      <c r="C57" s="39"/>
      <c r="D57" s="39"/>
      <c r="E57" s="39"/>
      <c r="F57" s="39"/>
      <c r="G57" s="39"/>
      <c r="H57" s="39"/>
      <c r="I57" s="39"/>
      <c r="J57" s="39"/>
      <c r="K57" s="39"/>
      <c r="L57" s="39"/>
      <c r="M57" s="39"/>
      <c r="N57" s="39"/>
      <c r="O57" s="39"/>
      <c r="P57" s="39"/>
      <c r="Q57" s="39"/>
      <c r="R57" s="39"/>
      <c r="S57" s="39"/>
      <c r="T57" s="39"/>
      <c r="U57" s="39"/>
      <c r="V57" s="39"/>
      <c r="W57" s="37"/>
    </row>
    <row r="58" spans="1:23" x14ac:dyDescent="0.25">
      <c r="A58" s="39"/>
      <c r="B58" s="39"/>
      <c r="C58" s="39"/>
      <c r="D58" s="39"/>
      <c r="E58" s="39"/>
      <c r="F58" s="39"/>
      <c r="G58" s="39"/>
      <c r="H58" s="39"/>
      <c r="I58" s="39"/>
      <c r="J58" s="39"/>
      <c r="K58" s="39"/>
      <c r="L58" s="39"/>
      <c r="M58" s="39"/>
      <c r="N58" s="39"/>
      <c r="O58" s="39"/>
      <c r="P58" s="39"/>
      <c r="Q58" s="39"/>
      <c r="R58" s="39"/>
      <c r="S58" s="39"/>
      <c r="T58" s="39"/>
      <c r="U58" s="39"/>
      <c r="V58" s="39"/>
      <c r="W58" s="37"/>
    </row>
  </sheetData>
  <sheetProtection algorithmName="SHA-512" hashValue="CFf85VvRTYURETf6a9uiZs5ShCzMaRdyOFbOfldO88AJHi8f/+FOtRNFl3mVe1G+JNqknIuYpbH6wWJgITC0CQ==" saltValue="yfvgWA5Kq2SAcOcbZGO01Q==" spinCount="100000" sheet="1" objects="1" scenarios="1" selectLockedCells="1"/>
  <mergeCells count="104">
    <mergeCell ref="A2:V2"/>
    <mergeCell ref="N3:O3"/>
    <mergeCell ref="Q3:R3"/>
    <mergeCell ref="B19:D19"/>
    <mergeCell ref="E19:I19"/>
    <mergeCell ref="B20:D20"/>
    <mergeCell ref="E20:I20"/>
    <mergeCell ref="T3:U3"/>
    <mergeCell ref="B4:C4"/>
    <mergeCell ref="E4:F4"/>
    <mergeCell ref="H4:I4"/>
    <mergeCell ref="K4:L4"/>
    <mergeCell ref="N4:O4"/>
    <mergeCell ref="Q4:R4"/>
    <mergeCell ref="E3:F3"/>
    <mergeCell ref="H3:I3"/>
    <mergeCell ref="B6:I6"/>
    <mergeCell ref="K6:L6"/>
    <mergeCell ref="N6:O6"/>
    <mergeCell ref="T6:U6"/>
    <mergeCell ref="K7:L7"/>
    <mergeCell ref="N7:O7"/>
    <mergeCell ref="T7:U7"/>
    <mergeCell ref="T9:U9"/>
    <mergeCell ref="B21:D21"/>
    <mergeCell ref="E21:I21"/>
    <mergeCell ref="B9:L9"/>
    <mergeCell ref="B14:I14"/>
    <mergeCell ref="B15:I15"/>
    <mergeCell ref="B16:I16"/>
    <mergeCell ref="B17:I17"/>
    <mergeCell ref="B18:I18"/>
    <mergeCell ref="K3:L3"/>
    <mergeCell ref="B3:D3"/>
    <mergeCell ref="A23:B23"/>
    <mergeCell ref="C23:I23"/>
    <mergeCell ref="K23:M23"/>
    <mergeCell ref="N23:P23"/>
    <mergeCell ref="Q23:S23"/>
    <mergeCell ref="T23:V23"/>
    <mergeCell ref="A24:B24"/>
    <mergeCell ref="C24:I24"/>
    <mergeCell ref="K24:M24"/>
    <mergeCell ref="N24:P24"/>
    <mergeCell ref="Q24:S24"/>
    <mergeCell ref="T24:V24"/>
    <mergeCell ref="A25:B25"/>
    <mergeCell ref="C25:I25"/>
    <mergeCell ref="K25:M25"/>
    <mergeCell ref="N25:P25"/>
    <mergeCell ref="Q25:S25"/>
    <mergeCell ref="T25:V25"/>
    <mergeCell ref="A26:B26"/>
    <mergeCell ref="C26:I26"/>
    <mergeCell ref="K26:M26"/>
    <mergeCell ref="N26:P26"/>
    <mergeCell ref="Q26:S26"/>
    <mergeCell ref="T26:V26"/>
    <mergeCell ref="A27:B27"/>
    <mergeCell ref="C27:I27"/>
    <mergeCell ref="K27:M27"/>
    <mergeCell ref="N28:P28"/>
    <mergeCell ref="Q27:S27"/>
    <mergeCell ref="T27:V27"/>
    <mergeCell ref="A28:B28"/>
    <mergeCell ref="C28:I28"/>
    <mergeCell ref="K28:M28"/>
    <mergeCell ref="Q28:S28"/>
    <mergeCell ref="T28:V28"/>
    <mergeCell ref="A29:B29"/>
    <mergeCell ref="C29:I29"/>
    <mergeCell ref="K29:M29"/>
    <mergeCell ref="N29:P29"/>
    <mergeCell ref="Q29:S29"/>
    <mergeCell ref="T29:V29"/>
    <mergeCell ref="A30:B30"/>
    <mergeCell ref="C30:I30"/>
    <mergeCell ref="K30:M30"/>
    <mergeCell ref="N30:P30"/>
    <mergeCell ref="Q30:S30"/>
    <mergeCell ref="T30:V30"/>
    <mergeCell ref="A31:B31"/>
    <mergeCell ref="C31:I31"/>
    <mergeCell ref="K31:M31"/>
    <mergeCell ref="N31:P31"/>
    <mergeCell ref="Q31:S31"/>
    <mergeCell ref="T31:V31"/>
    <mergeCell ref="A32:B32"/>
    <mergeCell ref="C32:I32"/>
    <mergeCell ref="K32:M32"/>
    <mergeCell ref="N32:P32"/>
    <mergeCell ref="Q32:S32"/>
    <mergeCell ref="T32:V32"/>
    <mergeCell ref="A34:B34"/>
    <mergeCell ref="C34:I34"/>
    <mergeCell ref="K34:M34"/>
    <mergeCell ref="N34:P34"/>
    <mergeCell ref="Q34:S34"/>
    <mergeCell ref="T34:V34"/>
    <mergeCell ref="A36:V36"/>
    <mergeCell ref="A35:B35"/>
    <mergeCell ref="C35:I35"/>
    <mergeCell ref="T35:V35"/>
    <mergeCell ref="K35:S35"/>
  </mergeCells>
  <conditionalFormatting sqref="K28:M28">
    <cfRule type="expression" dxfId="2" priority="1">
      <formula>$K$34&lt;$N$30</formula>
    </cfRule>
  </conditionalFormatting>
  <dataValidations count="12">
    <dataValidation allowBlank="1" showInputMessage="1" showErrorMessage="1" prompt="The &quot;Service Start Date&quot; may not predate the PO Issue Date indicated on the PO" sqref="K6:L6" xr:uid="{00000000-0002-0000-0400-000000000000}"/>
    <dataValidation allowBlank="1" showInputMessage="1" showErrorMessage="1" prompt="Purchase Order number is linked to the Invoice Rate Sheet worksheet" sqref="B4:C4" xr:uid="{00000000-0002-0000-0400-000001000000}"/>
    <dataValidation allowBlank="1" showInputMessage="1" showErrorMessage="1" prompt="9-Digit Facility ID is linked to the SOW Units worksheet" sqref="E4:F4" xr:uid="{00000000-0002-0000-0400-000002000000}"/>
    <dataValidation allowBlank="1" showInputMessage="1" showErrorMessage="1" prompt="The PRP Reference number is the alpha numberic number in the format &quot;GC000-000X&quot; - the &quot;GC&quot; preceeding the reference number is not required" sqref="H4:I4" xr:uid="{00000000-0002-0000-0400-000003000000}"/>
    <dataValidation type="textLength" allowBlank="1" showInputMessage="1" showErrorMessage="1" prompt="The Invoice Number must be a unique number entered by the Contractor and cannot be “0”, greater than nine characters, or a duplicate number" sqref="K4:L4" xr:uid="{00000000-0002-0000-0400-000004000000}">
      <formula1>1</formula1>
      <formula2>9</formula2>
    </dataValidation>
    <dataValidation allowBlank="1" showInputMessage="1" showErrorMessage="1" prompt="The Invoice Date may not predate the Service End Date or postdate the Program's received date of the invoice" sqref="N4:O4" xr:uid="{00000000-0002-0000-0400-000005000000}"/>
    <dataValidation allowBlank="1" showInputMessage="1" showErrorMessage="1" prompt="Contractor ID number is linked to the Invoice Rate Sheet worksheet" sqref="Q4:R4" xr:uid="{00000000-0002-0000-0400-000006000000}"/>
    <dataValidation allowBlank="1" showInputMessage="1" showErrorMessage="1" prompt="Facility Name is linked to the SOW Units worksheet" sqref="B6:I6" xr:uid="{00000000-0002-0000-0400-000007000000}"/>
    <dataValidation allowBlank="1" showInputMessage="1" showErrorMessage="1" prompt="The &quot;Service End Date&quot; may not postdate the PO End Date indicated on the PO, and may not postdate the &quot;Invoice Date&quot;; For the deliverable to be considered on time, the Service End Date may not postdate the deliverable due date" sqref="N6:O6" xr:uid="{00000000-0002-0000-0400-000008000000}"/>
    <dataValidation allowBlank="1" showInputMessage="1" showErrorMessage="1" prompt="&quot;PoS Extended&quot; should only be entered by the Contractor if the Period of Service was extended via issuance of a MFMP PO Change Order" sqref="T6:U6" xr:uid="{00000000-0002-0000-0400-000009000000}"/>
    <dataValidation allowBlank="1" showInputMessage="1" showErrorMessage="1" prompt="Retainage percentage is linked to the Invoice Rate Sheet worksheet" sqref="T9:U9" xr:uid="{00000000-0002-0000-0400-00000A000000}"/>
    <dataValidation allowBlank="1" showInputMessage="1" showErrorMessage="1" prompt="Street Address, City, Zip Code, County" sqref="B9:L9" xr:uid="{00000000-0002-0000-0400-00000B000000}"/>
  </dataValidations>
  <printOptions horizontalCentered="1"/>
  <pageMargins left="0.25" right="0.25" top="0.75" bottom="0.75" header="0.3" footer="0.3"/>
  <pageSetup scale="72" orientation="portrait" r:id="rId1"/>
  <headerFooter>
    <oddHeader>&amp;CPetroleum Contamination Site Response Action Services
INVOICE - PAGE 1</oddHeader>
    <oddFooter>&amp;R&amp;D&amp;LSchedule of Pay Items 08-13-21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Option Button 3">
              <controlPr defaultSize="0" autoFill="0" autoLine="0" autoPict="0">
                <anchor moveWithCells="1">
                  <from>
                    <xdr:col>19</xdr:col>
                    <xdr:colOff>333375</xdr:colOff>
                    <xdr:row>3</xdr:row>
                    <xdr:rowOff>66675</xdr:rowOff>
                  </from>
                  <to>
                    <xdr:col>19</xdr:col>
                    <xdr:colOff>561975</xdr:colOff>
                    <xdr:row>4</xdr:row>
                    <xdr:rowOff>19050</xdr:rowOff>
                  </to>
                </anchor>
              </controlPr>
            </control>
          </mc:Choice>
        </mc:AlternateContent>
        <mc:AlternateContent xmlns:mc="http://schemas.openxmlformats.org/markup-compatibility/2006">
          <mc:Choice Requires="x14">
            <control shapeId="8196" r:id="rId5" name="Option Button 4">
              <controlPr defaultSize="0" autoFill="0" autoLine="0" autoPict="0">
                <anchor moveWithCells="1">
                  <from>
                    <xdr:col>20</xdr:col>
                    <xdr:colOff>276225</xdr:colOff>
                    <xdr:row>3</xdr:row>
                    <xdr:rowOff>76200</xdr:rowOff>
                  </from>
                  <to>
                    <xdr:col>20</xdr:col>
                    <xdr:colOff>504825</xdr:colOff>
                    <xdr:row>4</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M53"/>
  <sheetViews>
    <sheetView showGridLines="0" zoomScaleNormal="100" workbookViewId="0"/>
  </sheetViews>
  <sheetFormatPr defaultColWidth="9.140625" defaultRowHeight="15" x14ac:dyDescent="0.25"/>
  <cols>
    <col min="1" max="16384" width="9.140625" style="46"/>
  </cols>
  <sheetData>
    <row r="1" spans="1:13" customFormat="1" x14ac:dyDescent="0.25">
      <c r="A1" s="39"/>
      <c r="B1" s="39"/>
      <c r="C1" s="39"/>
      <c r="D1" s="39"/>
      <c r="E1" s="39"/>
      <c r="F1" s="39"/>
      <c r="G1" s="39"/>
      <c r="H1" s="39"/>
      <c r="I1" s="39"/>
      <c r="J1" s="39"/>
      <c r="K1" s="39"/>
      <c r="L1" s="39"/>
      <c r="M1" s="5"/>
    </row>
    <row r="2" spans="1:13" customFormat="1" x14ac:dyDescent="0.25">
      <c r="A2" s="39"/>
      <c r="B2" s="39"/>
      <c r="C2" s="39"/>
      <c r="D2" s="39"/>
      <c r="E2" s="39"/>
      <c r="F2" s="39"/>
      <c r="G2" s="39"/>
      <c r="H2" s="39"/>
      <c r="I2" s="39"/>
      <c r="J2" s="39"/>
      <c r="K2" s="39"/>
      <c r="L2" s="39"/>
      <c r="M2" s="5"/>
    </row>
    <row r="3" spans="1:13" customFormat="1" x14ac:dyDescent="0.25">
      <c r="A3" s="39"/>
      <c r="B3" s="39"/>
      <c r="C3" s="39"/>
      <c r="D3" s="39"/>
      <c r="E3" s="39"/>
      <c r="F3" s="39"/>
      <c r="G3" s="39"/>
      <c r="H3" s="39"/>
      <c r="I3" s="39"/>
      <c r="J3" s="39"/>
      <c r="K3" s="39"/>
      <c r="L3" s="39"/>
      <c r="M3" s="5"/>
    </row>
    <row r="4" spans="1:13" customFormat="1" x14ac:dyDescent="0.25">
      <c r="A4" s="39"/>
      <c r="B4" s="39"/>
      <c r="C4" s="39"/>
      <c r="D4" s="39"/>
      <c r="E4" s="39"/>
      <c r="F4" s="39"/>
      <c r="G4" s="39"/>
      <c r="H4" s="39"/>
      <c r="I4" s="39"/>
      <c r="J4" s="39"/>
      <c r="K4" s="39"/>
      <c r="L4" s="39"/>
      <c r="M4" s="5"/>
    </row>
    <row r="5" spans="1:13" customFormat="1" x14ac:dyDescent="0.25">
      <c r="A5" s="39"/>
      <c r="B5" s="39"/>
      <c r="C5" s="39"/>
      <c r="D5" s="39"/>
      <c r="E5" s="39"/>
      <c r="F5" s="39"/>
      <c r="G5" s="39"/>
      <c r="H5" s="39"/>
      <c r="I5" s="39"/>
      <c r="J5" s="39"/>
      <c r="K5" s="39"/>
      <c r="L5" s="39"/>
      <c r="M5" s="5"/>
    </row>
    <row r="6" spans="1:13" customFormat="1" x14ac:dyDescent="0.25">
      <c r="A6" s="39"/>
      <c r="B6" s="39"/>
      <c r="C6" s="39"/>
      <c r="D6" s="39"/>
      <c r="E6" s="39"/>
      <c r="F6" s="39"/>
      <c r="G6" s="39"/>
      <c r="H6" s="39"/>
      <c r="I6" s="39"/>
      <c r="J6" s="39"/>
      <c r="K6" s="39"/>
      <c r="L6" s="39"/>
      <c r="M6" s="5"/>
    </row>
    <row r="7" spans="1:13" customFormat="1" x14ac:dyDescent="0.25">
      <c r="A7" s="39"/>
      <c r="B7" s="39"/>
      <c r="C7" s="39"/>
      <c r="D7" s="39"/>
      <c r="E7" s="39"/>
      <c r="F7" s="39"/>
      <c r="G7" s="39"/>
      <c r="H7" s="39"/>
      <c r="I7" s="39"/>
      <c r="J7" s="39"/>
      <c r="K7" s="39"/>
      <c r="L7" s="39"/>
      <c r="M7" s="5"/>
    </row>
    <row r="8" spans="1:13" customFormat="1" x14ac:dyDescent="0.25">
      <c r="A8" s="39"/>
      <c r="B8" s="39"/>
      <c r="C8" s="39"/>
      <c r="D8" s="39"/>
      <c r="E8" s="39"/>
      <c r="F8" s="39"/>
      <c r="G8" s="39"/>
      <c r="H8" s="39"/>
      <c r="I8" s="39"/>
      <c r="J8" s="39"/>
      <c r="K8" s="39"/>
      <c r="L8" s="39"/>
      <c r="M8" s="5"/>
    </row>
    <row r="9" spans="1:13" customFormat="1" x14ac:dyDescent="0.25">
      <c r="A9" s="39"/>
      <c r="B9" s="39"/>
      <c r="C9" s="39"/>
      <c r="D9" s="39"/>
      <c r="E9" s="39"/>
      <c r="F9" s="39"/>
      <c r="G9" s="39"/>
      <c r="H9" s="39"/>
      <c r="I9" s="39"/>
      <c r="J9" s="39"/>
      <c r="K9" s="39"/>
      <c r="L9" s="39"/>
      <c r="M9" s="5"/>
    </row>
    <row r="10" spans="1:13" customFormat="1" x14ac:dyDescent="0.25">
      <c r="A10" s="39"/>
      <c r="B10" s="39"/>
      <c r="C10" s="39"/>
      <c r="D10" s="39"/>
      <c r="E10" s="39"/>
      <c r="F10" s="39"/>
      <c r="G10" s="39"/>
      <c r="H10" s="39"/>
      <c r="I10" s="39"/>
      <c r="J10" s="39"/>
      <c r="K10" s="39"/>
      <c r="L10" s="39"/>
      <c r="M10" s="5"/>
    </row>
    <row r="11" spans="1:13" customFormat="1" x14ac:dyDescent="0.25">
      <c r="A11" s="39"/>
      <c r="B11" s="39"/>
      <c r="C11" s="39"/>
      <c r="D11" s="39"/>
      <c r="E11" s="39"/>
      <c r="F11" s="39"/>
      <c r="G11" s="39"/>
      <c r="H11" s="39"/>
      <c r="I11" s="39"/>
      <c r="J11" s="39"/>
      <c r="K11" s="39"/>
      <c r="L11" s="39"/>
      <c r="M11" s="5"/>
    </row>
    <row r="12" spans="1:13" customFormat="1" x14ac:dyDescent="0.25">
      <c r="A12" s="39"/>
      <c r="B12" s="39"/>
      <c r="C12" s="39"/>
      <c r="D12" s="39"/>
      <c r="E12" s="39"/>
      <c r="F12" s="39"/>
      <c r="G12" s="39"/>
      <c r="H12" s="39"/>
      <c r="I12" s="39"/>
      <c r="J12" s="39"/>
      <c r="K12" s="39"/>
      <c r="L12" s="39"/>
      <c r="M12" s="5"/>
    </row>
    <row r="13" spans="1:13" customFormat="1" x14ac:dyDescent="0.25">
      <c r="A13" s="39"/>
      <c r="B13" s="39"/>
      <c r="C13" s="39"/>
      <c r="D13" s="39"/>
      <c r="E13" s="39"/>
      <c r="F13" s="39"/>
      <c r="G13" s="39"/>
      <c r="H13" s="39"/>
      <c r="I13" s="39"/>
      <c r="J13" s="39"/>
      <c r="K13" s="39"/>
      <c r="L13" s="39"/>
      <c r="M13" s="5"/>
    </row>
    <row r="14" spans="1:13" customFormat="1" x14ac:dyDescent="0.25">
      <c r="A14" s="39"/>
      <c r="B14" s="39"/>
      <c r="C14" s="39"/>
      <c r="D14" s="39"/>
      <c r="E14" s="39"/>
      <c r="F14" s="39"/>
      <c r="G14" s="39"/>
      <c r="H14" s="39"/>
      <c r="I14" s="39"/>
      <c r="J14" s="39"/>
      <c r="K14" s="39"/>
      <c r="L14" s="39"/>
      <c r="M14" s="5"/>
    </row>
    <row r="15" spans="1:13" customFormat="1" x14ac:dyDescent="0.25">
      <c r="A15" s="39"/>
      <c r="B15" s="39"/>
      <c r="C15" s="39"/>
      <c r="D15" s="39"/>
      <c r="E15" s="39"/>
      <c r="F15" s="39"/>
      <c r="G15" s="39"/>
      <c r="H15" s="39"/>
      <c r="I15" s="39"/>
      <c r="J15" s="39"/>
      <c r="K15" s="39"/>
      <c r="L15" s="39"/>
      <c r="M15" s="5"/>
    </row>
    <row r="16" spans="1:13" customFormat="1" x14ac:dyDescent="0.25">
      <c r="A16" s="39"/>
      <c r="B16" s="39"/>
      <c r="C16" s="39"/>
      <c r="D16" s="39"/>
      <c r="E16" s="39"/>
      <c r="F16" s="39"/>
      <c r="G16" s="39"/>
      <c r="H16" s="39"/>
      <c r="I16" s="39"/>
      <c r="J16" s="39"/>
      <c r="K16" s="39"/>
      <c r="L16" s="39"/>
      <c r="M16" s="5"/>
    </row>
    <row r="17" spans="1:13" customFormat="1" x14ac:dyDescent="0.25">
      <c r="A17" s="39"/>
      <c r="B17" s="39"/>
      <c r="C17" s="39"/>
      <c r="D17" s="39"/>
      <c r="E17" s="39"/>
      <c r="F17" s="39"/>
      <c r="G17" s="39"/>
      <c r="H17" s="39"/>
      <c r="I17" s="39"/>
      <c r="J17" s="39"/>
      <c r="K17" s="39"/>
      <c r="L17" s="39"/>
      <c r="M17" s="5"/>
    </row>
    <row r="18" spans="1:13" customFormat="1" x14ac:dyDescent="0.25">
      <c r="A18" s="39"/>
      <c r="B18" s="39"/>
      <c r="C18" s="39"/>
      <c r="D18" s="39"/>
      <c r="E18" s="39"/>
      <c r="F18" s="39"/>
      <c r="G18" s="39"/>
      <c r="H18" s="39"/>
      <c r="I18" s="39"/>
      <c r="J18" s="39"/>
      <c r="K18" s="39"/>
      <c r="L18" s="39"/>
      <c r="M18" s="5"/>
    </row>
    <row r="19" spans="1:13" customFormat="1" x14ac:dyDescent="0.25">
      <c r="A19" s="39"/>
      <c r="B19" s="39"/>
      <c r="C19" s="39"/>
      <c r="D19" s="39"/>
      <c r="E19" s="39"/>
      <c r="F19" s="39"/>
      <c r="G19" s="39"/>
      <c r="H19" s="39"/>
      <c r="I19" s="39"/>
      <c r="J19" s="39"/>
      <c r="K19" s="39"/>
      <c r="L19" s="39"/>
      <c r="M19" s="5"/>
    </row>
    <row r="20" spans="1:13" customFormat="1" x14ac:dyDescent="0.25">
      <c r="A20" s="39"/>
      <c r="B20" s="39"/>
      <c r="C20" s="39"/>
      <c r="D20" s="39"/>
      <c r="E20" s="39"/>
      <c r="F20" s="39"/>
      <c r="G20" s="39"/>
      <c r="H20" s="39"/>
      <c r="I20" s="39"/>
      <c r="J20" s="39"/>
      <c r="K20" s="39"/>
      <c r="L20" s="39"/>
      <c r="M20" s="5"/>
    </row>
    <row r="21" spans="1:13" customFormat="1" x14ac:dyDescent="0.25">
      <c r="A21" s="39"/>
      <c r="B21" s="39"/>
      <c r="C21" s="39"/>
      <c r="D21" s="39"/>
      <c r="E21" s="39"/>
      <c r="F21" s="39"/>
      <c r="G21" s="39"/>
      <c r="H21" s="39"/>
      <c r="I21" s="39"/>
      <c r="J21" s="39"/>
      <c r="K21" s="39"/>
      <c r="L21" s="39"/>
      <c r="M21" s="5"/>
    </row>
    <row r="22" spans="1:13" customFormat="1" x14ac:dyDescent="0.25">
      <c r="A22" s="39"/>
      <c r="B22" s="39"/>
      <c r="C22" s="39"/>
      <c r="D22" s="39"/>
      <c r="E22" s="39"/>
      <c r="F22" s="39"/>
      <c r="G22" s="39"/>
      <c r="H22" s="39"/>
      <c r="I22" s="39"/>
      <c r="J22" s="39"/>
      <c r="K22" s="39"/>
      <c r="L22" s="39"/>
      <c r="M22" s="5"/>
    </row>
    <row r="23" spans="1:13" customFormat="1" x14ac:dyDescent="0.25">
      <c r="A23" s="39"/>
      <c r="B23" s="39"/>
      <c r="C23" s="39"/>
      <c r="D23" s="39"/>
      <c r="E23" s="39"/>
      <c r="F23" s="39"/>
      <c r="G23" s="39"/>
      <c r="H23" s="39"/>
      <c r="I23" s="39"/>
      <c r="J23" s="39"/>
      <c r="K23" s="39"/>
      <c r="L23" s="39"/>
      <c r="M23" s="5"/>
    </row>
    <row r="24" spans="1:13" customFormat="1" x14ac:dyDescent="0.25">
      <c r="A24" s="39"/>
      <c r="B24" s="39"/>
      <c r="C24" s="39"/>
      <c r="D24" s="39"/>
      <c r="E24" s="39"/>
      <c r="F24" s="39"/>
      <c r="G24" s="39"/>
      <c r="H24" s="39"/>
      <c r="I24" s="39"/>
      <c r="J24" s="39"/>
      <c r="K24" s="39"/>
      <c r="L24" s="39"/>
      <c r="M24" s="5"/>
    </row>
    <row r="25" spans="1:13" customFormat="1" x14ac:dyDescent="0.25">
      <c r="A25" s="39"/>
      <c r="B25" s="39"/>
      <c r="C25" s="39"/>
      <c r="D25" s="39"/>
      <c r="E25" s="39"/>
      <c r="F25" s="39"/>
      <c r="G25" s="39"/>
      <c r="H25" s="39"/>
      <c r="I25" s="39"/>
      <c r="J25" s="39"/>
      <c r="K25" s="39"/>
      <c r="L25" s="39"/>
      <c r="M25" s="5"/>
    </row>
    <row r="26" spans="1:13" customFormat="1" x14ac:dyDescent="0.25">
      <c r="A26" s="39"/>
      <c r="B26" s="39"/>
      <c r="C26" s="39"/>
      <c r="D26" s="39"/>
      <c r="E26" s="39"/>
      <c r="F26" s="39"/>
      <c r="G26" s="39"/>
      <c r="H26" s="39"/>
      <c r="I26" s="39"/>
      <c r="J26" s="39"/>
      <c r="K26" s="39"/>
      <c r="L26" s="39"/>
      <c r="M26" s="5"/>
    </row>
    <row r="27" spans="1:13" customFormat="1" x14ac:dyDescent="0.25">
      <c r="A27" s="39"/>
      <c r="B27" s="39"/>
      <c r="C27" s="39"/>
      <c r="D27" s="39"/>
      <c r="E27" s="39"/>
      <c r="F27" s="39"/>
      <c r="G27" s="39"/>
      <c r="H27" s="39"/>
      <c r="I27" s="39"/>
      <c r="J27" s="39"/>
      <c r="K27" s="39"/>
      <c r="L27" s="39"/>
      <c r="M27" s="5"/>
    </row>
    <row r="28" spans="1:13" customFormat="1" x14ac:dyDescent="0.25">
      <c r="A28" s="39"/>
      <c r="B28" s="39"/>
      <c r="C28" s="39"/>
      <c r="D28" s="39"/>
      <c r="E28" s="39"/>
      <c r="F28" s="39"/>
      <c r="G28" s="39"/>
      <c r="H28" s="39"/>
      <c r="I28" s="39"/>
      <c r="J28" s="39"/>
      <c r="K28" s="39"/>
      <c r="L28" s="39"/>
      <c r="M28" s="5"/>
    </row>
    <row r="29" spans="1:13" customFormat="1" x14ac:dyDescent="0.25">
      <c r="A29" s="39"/>
      <c r="B29" s="39"/>
      <c r="C29" s="39"/>
      <c r="D29" s="39"/>
      <c r="E29" s="39"/>
      <c r="F29" s="39"/>
      <c r="G29" s="39"/>
      <c r="H29" s="39"/>
      <c r="I29" s="39"/>
      <c r="J29" s="39"/>
      <c r="K29" s="39"/>
      <c r="L29" s="39"/>
      <c r="M29" s="5"/>
    </row>
    <row r="30" spans="1:13" customFormat="1" x14ac:dyDescent="0.25">
      <c r="A30" s="39"/>
      <c r="B30" s="39"/>
      <c r="C30" s="39"/>
      <c r="D30" s="39"/>
      <c r="E30" s="39"/>
      <c r="F30" s="39"/>
      <c r="G30" s="39"/>
      <c r="H30" s="39"/>
      <c r="I30" s="39"/>
      <c r="J30" s="39"/>
      <c r="K30" s="39"/>
      <c r="L30" s="39"/>
      <c r="M30" s="5"/>
    </row>
    <row r="31" spans="1:13" customFormat="1" x14ac:dyDescent="0.25">
      <c r="A31" s="39"/>
      <c r="B31" s="39"/>
      <c r="C31" s="39"/>
      <c r="D31" s="39"/>
      <c r="E31" s="39"/>
      <c r="F31" s="39"/>
      <c r="G31" s="39"/>
      <c r="H31" s="39"/>
      <c r="I31" s="39"/>
      <c r="J31" s="39"/>
      <c r="K31" s="39"/>
      <c r="L31" s="39"/>
      <c r="M31" s="5"/>
    </row>
    <row r="32" spans="1:13" customFormat="1" x14ac:dyDescent="0.25">
      <c r="A32" s="39"/>
      <c r="B32" s="39"/>
      <c r="C32" s="39"/>
      <c r="D32" s="39"/>
      <c r="E32" s="39"/>
      <c r="F32" s="39"/>
      <c r="G32" s="39"/>
      <c r="H32" s="39"/>
      <c r="I32" s="39"/>
      <c r="J32" s="39"/>
      <c r="K32" s="39"/>
      <c r="L32" s="39"/>
      <c r="M32" s="5"/>
    </row>
    <row r="33" spans="1:13" customFormat="1" x14ac:dyDescent="0.25">
      <c r="A33" s="39"/>
      <c r="B33" s="39"/>
      <c r="C33" s="39"/>
      <c r="D33" s="39"/>
      <c r="E33" s="39"/>
      <c r="F33" s="39"/>
      <c r="G33" s="39"/>
      <c r="H33" s="39"/>
      <c r="I33" s="39"/>
      <c r="J33" s="39"/>
      <c r="K33" s="39"/>
      <c r="L33" s="39"/>
      <c r="M33" s="5"/>
    </row>
    <row r="34" spans="1:13" customFormat="1" x14ac:dyDescent="0.25">
      <c r="A34" s="39"/>
      <c r="B34" s="39"/>
      <c r="C34" s="39"/>
      <c r="D34" s="39"/>
      <c r="E34" s="39"/>
      <c r="F34" s="39"/>
      <c r="G34" s="39"/>
      <c r="H34" s="39"/>
      <c r="I34" s="39"/>
      <c r="J34" s="39"/>
      <c r="K34" s="39"/>
      <c r="L34" s="39"/>
      <c r="M34" s="5"/>
    </row>
    <row r="35" spans="1:13" customFormat="1" x14ac:dyDescent="0.25">
      <c r="A35" s="39"/>
      <c r="B35" s="39"/>
      <c r="C35" s="39"/>
      <c r="D35" s="39"/>
      <c r="E35" s="39"/>
      <c r="F35" s="39"/>
      <c r="G35" s="39"/>
      <c r="H35" s="39"/>
      <c r="I35" s="39"/>
      <c r="J35" s="39"/>
      <c r="K35" s="39"/>
      <c r="L35" s="39"/>
      <c r="M35" s="5"/>
    </row>
    <row r="36" spans="1:13" customFormat="1" x14ac:dyDescent="0.25">
      <c r="A36" s="39"/>
      <c r="B36" s="39"/>
      <c r="C36" s="39"/>
      <c r="D36" s="39"/>
      <c r="E36" s="39"/>
      <c r="F36" s="39"/>
      <c r="G36" s="39"/>
      <c r="H36" s="39"/>
      <c r="I36" s="39"/>
      <c r="J36" s="39"/>
      <c r="K36" s="39"/>
      <c r="L36" s="39"/>
      <c r="M36" s="5"/>
    </row>
    <row r="37" spans="1:13" customFormat="1" x14ac:dyDescent="0.25">
      <c r="A37" s="39"/>
      <c r="B37" s="39"/>
      <c r="C37" s="39"/>
      <c r="D37" s="39"/>
      <c r="E37" s="39"/>
      <c r="F37" s="39"/>
      <c r="G37" s="39"/>
      <c r="H37" s="39"/>
      <c r="I37" s="39"/>
      <c r="J37" s="39"/>
      <c r="K37" s="39"/>
      <c r="L37" s="39"/>
      <c r="M37" s="5"/>
    </row>
    <row r="38" spans="1:13" customFormat="1" x14ac:dyDescent="0.25">
      <c r="A38" s="39"/>
      <c r="B38" s="39"/>
      <c r="C38" s="39"/>
      <c r="D38" s="39"/>
      <c r="E38" s="39"/>
      <c r="F38" s="39"/>
      <c r="G38" s="39"/>
      <c r="H38" s="39"/>
      <c r="I38" s="39"/>
      <c r="J38" s="39"/>
      <c r="K38" s="39"/>
      <c r="L38" s="39"/>
      <c r="M38" s="5"/>
    </row>
    <row r="39" spans="1:13" customFormat="1" x14ac:dyDescent="0.25">
      <c r="A39" s="39"/>
      <c r="B39" s="39"/>
      <c r="C39" s="39"/>
      <c r="D39" s="39"/>
      <c r="E39" s="39"/>
      <c r="F39" s="39"/>
      <c r="G39" s="39"/>
      <c r="H39" s="39"/>
      <c r="I39" s="39"/>
      <c r="J39" s="39"/>
      <c r="K39" s="39"/>
      <c r="L39" s="39"/>
      <c r="M39" s="5"/>
    </row>
    <row r="40" spans="1:13" customFormat="1" x14ac:dyDescent="0.25">
      <c r="A40" s="39"/>
      <c r="B40" s="39"/>
      <c r="C40" s="39"/>
      <c r="D40" s="39"/>
      <c r="E40" s="39"/>
      <c r="F40" s="39"/>
      <c r="G40" s="39"/>
      <c r="H40" s="39"/>
      <c r="I40" s="39"/>
      <c r="J40" s="39"/>
      <c r="K40" s="39"/>
      <c r="L40" s="39"/>
      <c r="M40" s="5"/>
    </row>
    <row r="41" spans="1:13" customFormat="1" x14ac:dyDescent="0.25">
      <c r="A41" s="39"/>
      <c r="B41" s="39"/>
      <c r="C41" s="39"/>
      <c r="D41" s="39"/>
      <c r="E41" s="39"/>
      <c r="F41" s="39"/>
      <c r="G41" s="39"/>
      <c r="H41" s="39"/>
      <c r="I41" s="39"/>
      <c r="J41" s="39"/>
      <c r="K41" s="39"/>
      <c r="L41" s="39"/>
      <c r="M41" s="5"/>
    </row>
    <row r="42" spans="1:13" customFormat="1" x14ac:dyDescent="0.25">
      <c r="A42" s="39"/>
      <c r="B42" s="39"/>
      <c r="C42" s="39"/>
      <c r="D42" s="39"/>
      <c r="E42" s="39"/>
      <c r="F42" s="39"/>
      <c r="G42" s="39"/>
      <c r="H42" s="39"/>
      <c r="I42" s="39"/>
      <c r="J42" s="39"/>
      <c r="K42" s="39"/>
      <c r="L42" s="39"/>
      <c r="M42" s="5"/>
    </row>
    <row r="43" spans="1:13" customFormat="1" x14ac:dyDescent="0.25">
      <c r="A43" s="39"/>
      <c r="B43" s="39"/>
      <c r="C43" s="39"/>
      <c r="D43" s="39"/>
      <c r="E43" s="39"/>
      <c r="F43" s="39"/>
      <c r="G43" s="39"/>
      <c r="H43" s="39"/>
      <c r="I43" s="39"/>
      <c r="J43" s="39"/>
      <c r="K43" s="39"/>
      <c r="L43" s="39"/>
      <c r="M43" s="5"/>
    </row>
    <row r="44" spans="1:13" customFormat="1" x14ac:dyDescent="0.25">
      <c r="A44" s="39"/>
      <c r="B44" s="39"/>
      <c r="C44" s="39"/>
      <c r="D44" s="39"/>
      <c r="E44" s="39"/>
      <c r="F44" s="39"/>
      <c r="G44" s="39"/>
      <c r="H44" s="39"/>
      <c r="I44" s="39"/>
      <c r="J44" s="39"/>
      <c r="K44" s="39"/>
      <c r="L44" s="39"/>
      <c r="M44" s="5"/>
    </row>
    <row r="45" spans="1:13" customFormat="1" x14ac:dyDescent="0.25">
      <c r="A45" s="39"/>
      <c r="B45" s="39"/>
      <c r="C45" s="39"/>
      <c r="D45" s="39"/>
      <c r="E45" s="39"/>
      <c r="F45" s="39"/>
      <c r="G45" s="39"/>
      <c r="H45" s="39"/>
      <c r="I45" s="39"/>
      <c r="J45" s="39"/>
      <c r="K45" s="39"/>
      <c r="L45" s="39"/>
      <c r="M45" s="5"/>
    </row>
    <row r="46" spans="1:13" customFormat="1" x14ac:dyDescent="0.25">
      <c r="A46" s="39"/>
      <c r="B46" s="39"/>
      <c r="C46" s="39"/>
      <c r="D46" s="39"/>
      <c r="E46" s="39"/>
      <c r="F46" s="39"/>
      <c r="G46" s="39"/>
      <c r="H46" s="39"/>
      <c r="I46" s="39"/>
      <c r="J46" s="39"/>
      <c r="K46" s="39"/>
      <c r="L46" s="39"/>
      <c r="M46" s="5"/>
    </row>
    <row r="47" spans="1:13" customFormat="1" x14ac:dyDescent="0.25">
      <c r="A47" s="39"/>
      <c r="B47" s="39"/>
      <c r="C47" s="39"/>
      <c r="D47" s="39"/>
      <c r="E47" s="39"/>
      <c r="F47" s="39"/>
      <c r="G47" s="39"/>
      <c r="H47" s="39"/>
      <c r="I47" s="39"/>
      <c r="J47" s="39"/>
      <c r="K47" s="39"/>
      <c r="L47" s="39"/>
      <c r="M47" s="5"/>
    </row>
    <row r="48" spans="1:13" customFormat="1" x14ac:dyDescent="0.25">
      <c r="A48" s="39"/>
      <c r="B48" s="39"/>
      <c r="C48" s="39"/>
      <c r="D48" s="39"/>
      <c r="E48" s="39"/>
      <c r="F48" s="39"/>
      <c r="G48" s="39"/>
      <c r="H48" s="39"/>
      <c r="I48" s="39"/>
      <c r="J48" s="39"/>
      <c r="K48" s="39"/>
      <c r="L48" s="39"/>
      <c r="M48" s="5"/>
    </row>
    <row r="49" spans="1:13" x14ac:dyDescent="0.25">
      <c r="A49" s="116"/>
      <c r="B49" s="116"/>
      <c r="C49" s="116"/>
      <c r="D49" s="116"/>
      <c r="E49" s="116"/>
      <c r="F49" s="116"/>
      <c r="G49" s="116"/>
      <c r="H49" s="116"/>
      <c r="I49" s="116"/>
      <c r="J49" s="116"/>
      <c r="K49" s="116"/>
      <c r="L49" s="116"/>
      <c r="M49" s="116"/>
    </row>
    <row r="50" spans="1:13" x14ac:dyDescent="0.25">
      <c r="A50" s="116"/>
      <c r="B50" s="116"/>
      <c r="C50" s="116"/>
      <c r="D50" s="116"/>
      <c r="E50" s="116"/>
      <c r="F50" s="116"/>
      <c r="G50" s="116"/>
      <c r="H50" s="116"/>
      <c r="I50" s="116"/>
      <c r="J50" s="116"/>
      <c r="K50" s="116"/>
      <c r="L50" s="116"/>
      <c r="M50" s="116"/>
    </row>
    <row r="51" spans="1:13" x14ac:dyDescent="0.25">
      <c r="A51" s="116"/>
      <c r="B51" s="116"/>
      <c r="C51" s="116"/>
      <c r="D51" s="116"/>
      <c r="E51" s="116"/>
      <c r="F51" s="116"/>
      <c r="G51" s="116"/>
      <c r="H51" s="116"/>
      <c r="I51" s="116"/>
      <c r="J51" s="116"/>
      <c r="K51" s="116"/>
      <c r="L51" s="116"/>
      <c r="M51" s="116"/>
    </row>
    <row r="52" spans="1:13" x14ac:dyDescent="0.25">
      <c r="A52" s="116"/>
      <c r="B52" s="116"/>
      <c r="C52" s="116"/>
      <c r="D52" s="116"/>
      <c r="E52" s="116"/>
      <c r="F52" s="116"/>
      <c r="G52" s="116"/>
      <c r="H52" s="116"/>
      <c r="I52" s="116"/>
      <c r="J52" s="116"/>
      <c r="K52" s="116"/>
      <c r="L52" s="116"/>
      <c r="M52" s="116"/>
    </row>
    <row r="53" spans="1:13" x14ac:dyDescent="0.25">
      <c r="A53" s="116"/>
      <c r="B53" s="116"/>
      <c r="C53" s="116"/>
      <c r="D53" s="116"/>
      <c r="E53" s="116"/>
      <c r="F53" s="116"/>
      <c r="G53" s="116"/>
      <c r="H53" s="116"/>
      <c r="I53" s="116"/>
      <c r="J53" s="116"/>
      <c r="K53" s="116"/>
      <c r="L53" s="116"/>
      <c r="M53" s="116"/>
    </row>
  </sheetData>
  <sheetProtection algorithmName="SHA-512" hashValue="vhqY4TXFBeIEullozi82dCUVutPIGH1Di3nAz7vqW4jHNKYPq0yznmLb7auGfQZXDL65+G3HivVdrzdGdNr0tA==" saltValue="BHpzk020yoDeoJgGriOzCg==" spinCount="100000" sheet="1" objects="1" scenarios="1" selectLockedCells="1"/>
  <pageMargins left="0.25" right="0.25" top="0.75" bottom="0.75" header="0.3" footer="0.3"/>
  <pageSetup scale="93" fitToHeight="0" orientation="portrait" r:id="rId1"/>
  <headerFooter>
    <oddHeader>&amp;C&amp;"-,Bold"Petroleum Contamination Site Response Action Services
INVOICE INSTRUCTIONS</oddHeader>
    <oddFooter>&amp;L&amp;D&amp;R&amp;F</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AI93"/>
  <sheetViews>
    <sheetView showGridLines="0" zoomScale="90" zoomScaleNormal="90" workbookViewId="0">
      <selection activeCell="T17" sqref="T17"/>
    </sheetView>
  </sheetViews>
  <sheetFormatPr defaultColWidth="9.140625" defaultRowHeight="15" x14ac:dyDescent="0.25"/>
  <cols>
    <col min="1" max="1" width="3.85546875" style="463" customWidth="1"/>
    <col min="2" max="2" width="19.7109375" style="463" customWidth="1"/>
    <col min="3" max="3" width="2.140625" style="463" customWidth="1"/>
    <col min="4" max="4" width="3.7109375" style="463" customWidth="1"/>
    <col min="5" max="5" width="11.42578125" style="463" customWidth="1"/>
    <col min="6" max="6" width="10.7109375" style="463" customWidth="1"/>
    <col min="7" max="7" width="20.7109375" style="463" customWidth="1"/>
    <col min="8" max="8" width="5.7109375" style="463" customWidth="1"/>
    <col min="9" max="28" width="4.7109375" style="463" customWidth="1"/>
    <col min="29" max="29" width="5.7109375" style="478" hidden="1" customWidth="1"/>
    <col min="30" max="30" width="5.7109375" style="474" hidden="1" customWidth="1"/>
    <col min="31" max="31" width="20.7109375" style="474" customWidth="1"/>
    <col min="32" max="35" width="9.140625" style="474" customWidth="1"/>
    <col min="36" max="50" width="9.140625" style="463" customWidth="1"/>
    <col min="51" max="16384" width="9.140625" style="463"/>
  </cols>
  <sheetData>
    <row r="1" spans="1:35" ht="18.75" customHeight="1" thickBot="1" x14ac:dyDescent="0.3">
      <c r="A1" s="495"/>
      <c r="B1" s="489"/>
      <c r="C1" s="489"/>
      <c r="D1" s="489"/>
      <c r="E1" s="489"/>
      <c r="F1" s="489"/>
      <c r="G1" s="489"/>
      <c r="H1" s="489"/>
      <c r="I1" s="489"/>
      <c r="J1" s="489"/>
      <c r="K1" s="489"/>
      <c r="L1" s="489"/>
      <c r="M1" s="489"/>
      <c r="N1" s="489"/>
      <c r="O1" s="489"/>
      <c r="P1" s="489"/>
      <c r="Q1" s="489"/>
      <c r="R1" s="489"/>
      <c r="S1" s="489"/>
      <c r="T1" s="489"/>
      <c r="U1" s="489"/>
      <c r="V1" s="489"/>
      <c r="W1" s="489"/>
      <c r="X1" s="489"/>
      <c r="Y1" s="489"/>
      <c r="Z1" s="489"/>
      <c r="AA1" s="489"/>
      <c r="AB1" s="489"/>
    </row>
    <row r="2" spans="1:35" ht="24" customHeight="1" thickTop="1" x14ac:dyDescent="0.25">
      <c r="A2" s="495"/>
      <c r="B2" s="676" t="s">
        <v>1522</v>
      </c>
      <c r="C2" s="677"/>
      <c r="D2" s="677"/>
      <c r="E2" s="677"/>
      <c r="F2" s="677"/>
      <c r="G2" s="677"/>
      <c r="H2" s="677"/>
      <c r="I2" s="677"/>
      <c r="J2" s="677"/>
      <c r="K2" s="677"/>
      <c r="L2" s="677"/>
      <c r="M2" s="677"/>
      <c r="N2" s="677"/>
      <c r="O2" s="677"/>
      <c r="P2" s="677"/>
      <c r="Q2" s="677"/>
      <c r="R2" s="677"/>
      <c r="S2" s="677"/>
      <c r="T2" s="677"/>
      <c r="U2" s="677"/>
      <c r="V2" s="677"/>
      <c r="W2" s="677"/>
      <c r="X2" s="677"/>
      <c r="Y2" s="677"/>
      <c r="Z2" s="677"/>
      <c r="AA2" s="677"/>
      <c r="AB2" s="678"/>
    </row>
    <row r="3" spans="1:35" s="465" customFormat="1" ht="6" customHeight="1" x14ac:dyDescent="0.25">
      <c r="A3" s="495"/>
      <c r="B3" s="501"/>
      <c r="C3" s="502"/>
      <c r="D3" s="502"/>
      <c r="E3" s="502"/>
      <c r="F3" s="502"/>
      <c r="G3" s="502"/>
      <c r="H3" s="502"/>
      <c r="I3" s="502"/>
      <c r="J3" s="502"/>
      <c r="K3" s="502"/>
      <c r="L3" s="502"/>
      <c r="M3" s="502"/>
      <c r="N3" s="502"/>
      <c r="O3" s="502"/>
      <c r="P3" s="502"/>
      <c r="Q3" s="502"/>
      <c r="R3" s="502"/>
      <c r="S3" s="502"/>
      <c r="T3" s="502"/>
      <c r="U3" s="502"/>
      <c r="V3" s="502"/>
      <c r="W3" s="502"/>
      <c r="X3" s="502"/>
      <c r="Y3" s="502"/>
      <c r="Z3" s="502"/>
      <c r="AA3" s="502"/>
      <c r="AB3" s="503"/>
      <c r="AC3" s="479"/>
      <c r="AD3" s="480"/>
      <c r="AE3" s="475"/>
      <c r="AF3" s="475"/>
      <c r="AG3" s="475"/>
      <c r="AH3" s="475"/>
      <c r="AI3" s="475"/>
    </row>
    <row r="4" spans="1:35" ht="56.1" customHeight="1" thickBot="1" x14ac:dyDescent="0.3">
      <c r="A4" s="495"/>
      <c r="B4" s="679" t="s">
        <v>1523</v>
      </c>
      <c r="C4" s="680"/>
      <c r="D4" s="680"/>
      <c r="E4" s="680"/>
      <c r="F4" s="680"/>
      <c r="G4" s="680"/>
      <c r="H4" s="680"/>
      <c r="I4" s="680"/>
      <c r="J4" s="680"/>
      <c r="K4" s="680"/>
      <c r="L4" s="680"/>
      <c r="M4" s="680"/>
      <c r="N4" s="680"/>
      <c r="O4" s="680"/>
      <c r="P4" s="680"/>
      <c r="Q4" s="680"/>
      <c r="R4" s="680"/>
      <c r="S4" s="680"/>
      <c r="T4" s="680"/>
      <c r="U4" s="680"/>
      <c r="V4" s="680"/>
      <c r="W4" s="680"/>
      <c r="X4" s="680"/>
      <c r="Y4" s="680"/>
      <c r="Z4" s="680"/>
      <c r="AA4" s="680"/>
      <c r="AB4" s="681"/>
    </row>
    <row r="5" spans="1:35" ht="30" customHeight="1" thickTop="1" x14ac:dyDescent="0.25">
      <c r="A5" s="495"/>
      <c r="B5" s="500"/>
      <c r="C5" s="500"/>
      <c r="D5" s="500"/>
      <c r="E5" s="500"/>
      <c r="F5" s="500"/>
      <c r="G5" s="500"/>
      <c r="H5" s="500"/>
      <c r="I5" s="500"/>
      <c r="J5" s="500"/>
      <c r="K5" s="500"/>
      <c r="L5" s="500"/>
      <c r="M5" s="500"/>
      <c r="N5" s="500"/>
      <c r="O5" s="500"/>
      <c r="P5" s="500"/>
      <c r="Q5" s="500"/>
      <c r="R5" s="500"/>
      <c r="S5" s="500"/>
      <c r="T5" s="500"/>
      <c r="U5" s="500"/>
      <c r="V5" s="500"/>
      <c r="W5" s="500"/>
      <c r="X5" s="500"/>
      <c r="Y5" s="500"/>
      <c r="Z5" s="500"/>
      <c r="AA5" s="500"/>
      <c r="AB5" s="500"/>
    </row>
    <row r="6" spans="1:35" ht="24" customHeight="1" x14ac:dyDescent="0.25">
      <c r="A6" s="495"/>
      <c r="B6" s="507"/>
      <c r="C6" s="508"/>
      <c r="D6" s="508"/>
      <c r="E6" s="508"/>
      <c r="F6" s="508"/>
      <c r="G6" s="508"/>
      <c r="H6" s="509"/>
      <c r="I6" s="685" t="s">
        <v>1528</v>
      </c>
      <c r="J6" s="686"/>
      <c r="K6" s="686"/>
      <c r="L6" s="686"/>
      <c r="M6" s="686"/>
      <c r="N6" s="686"/>
      <c r="O6" s="686"/>
      <c r="P6" s="686"/>
      <c r="Q6" s="686"/>
      <c r="R6" s="686"/>
      <c r="S6" s="686"/>
      <c r="T6" s="686"/>
      <c r="U6" s="686"/>
      <c r="V6" s="686"/>
      <c r="W6" s="686"/>
      <c r="X6" s="686"/>
      <c r="Y6" s="686"/>
      <c r="Z6" s="686"/>
      <c r="AA6" s="686"/>
      <c r="AB6" s="687"/>
    </row>
    <row r="7" spans="1:35" ht="15.95" customHeight="1" x14ac:dyDescent="0.25">
      <c r="A7" s="495"/>
      <c r="B7" s="682" t="s">
        <v>1526</v>
      </c>
      <c r="C7" s="683"/>
      <c r="D7" s="684" t="str">
        <f>IF('Invoice Rate Sheet'!F3=0,"",'Invoice Rate Sheet'!F3)</f>
        <v>GC848</v>
      </c>
      <c r="E7" s="684"/>
      <c r="F7" s="684"/>
      <c r="G7" s="472"/>
      <c r="H7" s="473"/>
      <c r="I7" s="706" t="s">
        <v>878</v>
      </c>
      <c r="J7" s="706"/>
      <c r="K7" s="706"/>
      <c r="L7" s="706"/>
      <c r="M7" s="706"/>
      <c r="N7" s="706"/>
      <c r="O7" s="706" t="s">
        <v>879</v>
      </c>
      <c r="P7" s="706"/>
      <c r="Q7" s="706"/>
      <c r="R7" s="706"/>
      <c r="S7" s="706"/>
      <c r="T7" s="706" t="s">
        <v>880</v>
      </c>
      <c r="U7" s="706"/>
      <c r="V7" s="706"/>
      <c r="W7" s="706"/>
      <c r="X7" s="706"/>
      <c r="Y7" s="706" t="s">
        <v>1529</v>
      </c>
      <c r="Z7" s="706"/>
      <c r="AA7" s="706"/>
      <c r="AB7" s="706"/>
    </row>
    <row r="8" spans="1:35" ht="14.1" customHeight="1" x14ac:dyDescent="0.25">
      <c r="A8" s="495"/>
      <c r="B8" s="471"/>
      <c r="C8" s="472"/>
      <c r="D8" s="472"/>
      <c r="E8" s="472"/>
      <c r="F8" s="472"/>
      <c r="G8" s="472"/>
      <c r="H8" s="473"/>
      <c r="I8" s="707"/>
      <c r="J8" s="707"/>
      <c r="K8" s="707"/>
      <c r="L8" s="707"/>
      <c r="M8" s="707"/>
      <c r="N8" s="707"/>
      <c r="O8" s="707"/>
      <c r="P8" s="707"/>
      <c r="Q8" s="707"/>
      <c r="R8" s="707"/>
      <c r="S8" s="707"/>
      <c r="T8" s="707"/>
      <c r="U8" s="707"/>
      <c r="V8" s="707"/>
      <c r="W8" s="707"/>
      <c r="X8" s="707"/>
      <c r="Y8" s="707"/>
      <c r="Z8" s="707"/>
      <c r="AA8" s="707"/>
      <c r="AB8" s="707"/>
    </row>
    <row r="9" spans="1:35" ht="26.1" customHeight="1" x14ac:dyDescent="0.25">
      <c r="A9" s="495"/>
      <c r="B9" s="467" t="s">
        <v>1527</v>
      </c>
      <c r="C9" s="684" t="str">
        <f>IF(Invoice!K4=0,"",Invoice!K4)</f>
        <v/>
      </c>
      <c r="D9" s="684"/>
      <c r="E9" s="684"/>
      <c r="F9" s="684"/>
      <c r="G9" s="472"/>
      <c r="H9" s="473"/>
      <c r="I9" s="673" t="s">
        <v>1530</v>
      </c>
      <c r="J9" s="673" t="s">
        <v>1531</v>
      </c>
      <c r="K9" s="673" t="s">
        <v>1532</v>
      </c>
      <c r="L9" s="673" t="s">
        <v>1533</v>
      </c>
      <c r="M9" s="673" t="s">
        <v>1534</v>
      </c>
      <c r="N9" s="673" t="s">
        <v>1535</v>
      </c>
      <c r="O9" s="673" t="s">
        <v>1536</v>
      </c>
      <c r="P9" s="673" t="s">
        <v>1537</v>
      </c>
      <c r="Q9" s="673" t="s">
        <v>1538</v>
      </c>
      <c r="R9" s="673" t="s">
        <v>1539</v>
      </c>
      <c r="S9" s="673" t="s">
        <v>1540</v>
      </c>
      <c r="T9" s="673" t="s">
        <v>1536</v>
      </c>
      <c r="U9" s="673" t="s">
        <v>1537</v>
      </c>
      <c r="V9" s="673" t="s">
        <v>1538</v>
      </c>
      <c r="W9" s="673" t="s">
        <v>1539</v>
      </c>
      <c r="X9" s="673" t="s">
        <v>1540</v>
      </c>
      <c r="Y9" s="673" t="s">
        <v>1541</v>
      </c>
      <c r="Z9" s="673" t="s">
        <v>1542</v>
      </c>
      <c r="AA9" s="709" t="s">
        <v>1543</v>
      </c>
      <c r="AB9" s="673" t="s">
        <v>1544</v>
      </c>
    </row>
    <row r="10" spans="1:35" ht="14.1" customHeight="1" x14ac:dyDescent="0.25">
      <c r="A10" s="495"/>
      <c r="B10" s="471"/>
      <c r="C10" s="472"/>
      <c r="D10" s="472"/>
      <c r="E10" s="472"/>
      <c r="F10" s="472"/>
      <c r="G10" s="472"/>
      <c r="H10" s="473"/>
      <c r="I10" s="674"/>
      <c r="J10" s="674"/>
      <c r="K10" s="674"/>
      <c r="L10" s="674"/>
      <c r="M10" s="674"/>
      <c r="N10" s="674"/>
      <c r="O10" s="674"/>
      <c r="P10" s="674"/>
      <c r="Q10" s="674"/>
      <c r="R10" s="674"/>
      <c r="S10" s="674"/>
      <c r="T10" s="674"/>
      <c r="U10" s="674"/>
      <c r="V10" s="674"/>
      <c r="W10" s="674"/>
      <c r="X10" s="674"/>
      <c r="Y10" s="674"/>
      <c r="Z10" s="674"/>
      <c r="AA10" s="674"/>
      <c r="AB10" s="674"/>
    </row>
    <row r="11" spans="1:35" ht="26.1" customHeight="1" x14ac:dyDescent="0.25">
      <c r="A11" s="495"/>
      <c r="B11" s="682" t="s">
        <v>1524</v>
      </c>
      <c r="C11" s="683"/>
      <c r="D11" s="683"/>
      <c r="E11" s="683"/>
      <c r="F11" s="684" t="str">
        <f>IF(Invoice!H4=0,"",Invoice!H4)</f>
        <v/>
      </c>
      <c r="G11" s="684"/>
      <c r="H11" s="468"/>
      <c r="I11" s="674"/>
      <c r="J11" s="674"/>
      <c r="K11" s="674"/>
      <c r="L11" s="674"/>
      <c r="M11" s="674"/>
      <c r="N11" s="674"/>
      <c r="O11" s="674"/>
      <c r="P11" s="674"/>
      <c r="Q11" s="674"/>
      <c r="R11" s="674"/>
      <c r="S11" s="674"/>
      <c r="T11" s="674"/>
      <c r="U11" s="674"/>
      <c r="V11" s="674"/>
      <c r="W11" s="674"/>
      <c r="X11" s="674"/>
      <c r="Y11" s="674"/>
      <c r="Z11" s="674"/>
      <c r="AA11" s="674"/>
      <c r="AB11" s="674"/>
    </row>
    <row r="12" spans="1:35" ht="14.1" customHeight="1" x14ac:dyDescent="0.25">
      <c r="A12" s="495"/>
      <c r="B12" s="471"/>
      <c r="C12" s="472"/>
      <c r="D12" s="472"/>
      <c r="E12" s="472"/>
      <c r="F12" s="472"/>
      <c r="G12" s="472"/>
      <c r="H12" s="473"/>
      <c r="I12" s="674"/>
      <c r="J12" s="674"/>
      <c r="K12" s="674"/>
      <c r="L12" s="674"/>
      <c r="M12" s="674"/>
      <c r="N12" s="674"/>
      <c r="O12" s="674"/>
      <c r="P12" s="674"/>
      <c r="Q12" s="674"/>
      <c r="R12" s="674"/>
      <c r="S12" s="674"/>
      <c r="T12" s="674"/>
      <c r="U12" s="674"/>
      <c r="V12" s="674"/>
      <c r="W12" s="674"/>
      <c r="X12" s="674"/>
      <c r="Y12" s="674"/>
      <c r="Z12" s="674"/>
      <c r="AA12" s="674"/>
      <c r="AB12" s="674"/>
    </row>
    <row r="13" spans="1:35" ht="26.1" customHeight="1" x14ac:dyDescent="0.25">
      <c r="A13" s="495"/>
      <c r="B13" s="682" t="s">
        <v>1525</v>
      </c>
      <c r="C13" s="683"/>
      <c r="D13" s="683"/>
      <c r="E13" s="688" t="str">
        <f>IF(OR(ISBLANK(Invoice!K6),ISBLANK(Invoice!N6)),"",TEXT(Invoice!K6,"MM/DD/YYYY")&amp;" "&amp;"-"&amp;" "&amp;TEXT(Invoice!N6,"MM/DD/YYYY"))</f>
        <v/>
      </c>
      <c r="F13" s="688"/>
      <c r="G13" s="688"/>
      <c r="H13" s="468"/>
      <c r="I13" s="674"/>
      <c r="J13" s="674"/>
      <c r="K13" s="674"/>
      <c r="L13" s="674"/>
      <c r="M13" s="674"/>
      <c r="N13" s="674"/>
      <c r="O13" s="674"/>
      <c r="P13" s="674"/>
      <c r="Q13" s="674"/>
      <c r="R13" s="674"/>
      <c r="S13" s="674"/>
      <c r="T13" s="674"/>
      <c r="U13" s="674"/>
      <c r="V13" s="674"/>
      <c r="W13" s="674"/>
      <c r="X13" s="674"/>
      <c r="Y13" s="674"/>
      <c r="Z13" s="674"/>
      <c r="AA13" s="674"/>
      <c r="AB13" s="674"/>
    </row>
    <row r="14" spans="1:35" ht="21.95" customHeight="1" x14ac:dyDescent="0.25">
      <c r="A14" s="495"/>
      <c r="B14" s="471"/>
      <c r="C14" s="472"/>
      <c r="D14" s="472"/>
      <c r="E14" s="472"/>
      <c r="F14" s="472"/>
      <c r="G14" s="472"/>
      <c r="H14" s="473"/>
      <c r="I14" s="674"/>
      <c r="J14" s="674"/>
      <c r="K14" s="674"/>
      <c r="L14" s="674"/>
      <c r="M14" s="674"/>
      <c r="N14" s="674"/>
      <c r="O14" s="674"/>
      <c r="P14" s="674"/>
      <c r="Q14" s="674"/>
      <c r="R14" s="674"/>
      <c r="S14" s="674"/>
      <c r="T14" s="674"/>
      <c r="U14" s="674"/>
      <c r="V14" s="674"/>
      <c r="W14" s="674"/>
      <c r="X14" s="674"/>
      <c r="Y14" s="674"/>
      <c r="Z14" s="674"/>
      <c r="AA14" s="674"/>
      <c r="AB14" s="674"/>
    </row>
    <row r="15" spans="1:35" ht="21.95" customHeight="1" x14ac:dyDescent="0.25">
      <c r="A15" s="495"/>
      <c r="B15" s="504"/>
      <c r="C15" s="505"/>
      <c r="D15" s="505"/>
      <c r="E15" s="505"/>
      <c r="F15" s="505"/>
      <c r="G15" s="505"/>
      <c r="H15" s="506"/>
      <c r="I15" s="674"/>
      <c r="J15" s="674"/>
      <c r="K15" s="674"/>
      <c r="L15" s="674"/>
      <c r="M15" s="674"/>
      <c r="N15" s="674"/>
      <c r="O15" s="674"/>
      <c r="P15" s="674"/>
      <c r="Q15" s="674"/>
      <c r="R15" s="674"/>
      <c r="S15" s="674"/>
      <c r="T15" s="674"/>
      <c r="U15" s="674"/>
      <c r="V15" s="674"/>
      <c r="W15" s="674"/>
      <c r="X15" s="674"/>
      <c r="Y15" s="674"/>
      <c r="Z15" s="674"/>
      <c r="AA15" s="674"/>
      <c r="AB15" s="674"/>
    </row>
    <row r="16" spans="1:35" ht="57.95" customHeight="1" x14ac:dyDescent="0.25">
      <c r="A16" s="495"/>
      <c r="B16" s="689" t="s">
        <v>1545</v>
      </c>
      <c r="C16" s="689"/>
      <c r="D16" s="689"/>
      <c r="E16" s="689"/>
      <c r="F16" s="689"/>
      <c r="G16" s="690" t="s">
        <v>1546</v>
      </c>
      <c r="H16" s="690"/>
      <c r="I16" s="675"/>
      <c r="J16" s="675"/>
      <c r="K16" s="675"/>
      <c r="L16" s="675"/>
      <c r="M16" s="675"/>
      <c r="N16" s="675"/>
      <c r="O16" s="675"/>
      <c r="P16" s="675"/>
      <c r="Q16" s="675"/>
      <c r="R16" s="675"/>
      <c r="S16" s="675"/>
      <c r="T16" s="675"/>
      <c r="U16" s="675"/>
      <c r="V16" s="675"/>
      <c r="W16" s="675"/>
      <c r="X16" s="675"/>
      <c r="Y16" s="675"/>
      <c r="Z16" s="675"/>
      <c r="AA16" s="675"/>
      <c r="AB16" s="675"/>
    </row>
    <row r="17" spans="1:35" ht="48" customHeight="1" x14ac:dyDescent="0.25">
      <c r="A17" s="495"/>
      <c r="B17" s="691"/>
      <c r="C17" s="691"/>
      <c r="D17" s="691"/>
      <c r="E17" s="691"/>
      <c r="F17" s="691"/>
      <c r="G17" s="692"/>
      <c r="H17" s="692"/>
      <c r="I17" s="486"/>
      <c r="J17" s="486"/>
      <c r="K17" s="486"/>
      <c r="L17" s="486"/>
      <c r="M17" s="486"/>
      <c r="N17" s="486"/>
      <c r="O17" s="486"/>
      <c r="P17" s="486"/>
      <c r="Q17" s="486"/>
      <c r="R17" s="486"/>
      <c r="S17" s="486"/>
      <c r="T17" s="486"/>
      <c r="U17" s="486"/>
      <c r="V17" s="486"/>
      <c r="W17" s="486"/>
      <c r="X17" s="486"/>
      <c r="Y17" s="486"/>
      <c r="Z17" s="486"/>
      <c r="AA17" s="486"/>
      <c r="AB17" s="486"/>
      <c r="AC17" s="478" t="str">
        <f>IF(COUNTIF(I17:AB17,"X")=0, "X", "")</f>
        <v>X</v>
      </c>
      <c r="AD17" s="474" t="b">
        <v>1</v>
      </c>
      <c r="AE17" s="485" t="str">
        <f t="shared" ref="AE17:AE25" si="0">IF(AND(OR(B17&lt;&gt;"",G17&lt;&gt;""),COUNTIF(I17:AB17,"X")=0),"&lt;-- Double-click cell to select a category.","")</f>
        <v/>
      </c>
      <c r="AF17" s="484"/>
      <c r="AG17" s="483"/>
      <c r="AH17" s="483"/>
      <c r="AI17" s="483"/>
    </row>
    <row r="18" spans="1:35" ht="48" customHeight="1" x14ac:dyDescent="0.25">
      <c r="A18" s="495"/>
      <c r="B18" s="691"/>
      <c r="C18" s="691"/>
      <c r="D18" s="691"/>
      <c r="E18" s="691"/>
      <c r="F18" s="691"/>
      <c r="G18" s="692"/>
      <c r="H18" s="692"/>
      <c r="I18" s="486"/>
      <c r="J18" s="486"/>
      <c r="K18" s="486"/>
      <c r="L18" s="486"/>
      <c r="M18" s="486"/>
      <c r="N18" s="486"/>
      <c r="O18" s="486"/>
      <c r="P18" s="486"/>
      <c r="Q18" s="486"/>
      <c r="R18" s="486"/>
      <c r="S18" s="486"/>
      <c r="T18" s="486"/>
      <c r="U18" s="486"/>
      <c r="V18" s="486"/>
      <c r="W18" s="486"/>
      <c r="X18" s="486"/>
      <c r="Y18" s="486"/>
      <c r="Z18" s="486"/>
      <c r="AA18" s="486"/>
      <c r="AB18" s="486"/>
      <c r="AC18" s="478" t="str">
        <f t="shared" ref="AC18:AC25" si="1">IF(COUNTIF(I18:AB18,"X")=0, "X", "")</f>
        <v>X</v>
      </c>
      <c r="AD18" s="474" t="b">
        <v>1</v>
      </c>
      <c r="AE18" s="485" t="str">
        <f t="shared" si="0"/>
        <v/>
      </c>
      <c r="AF18" s="484"/>
      <c r="AG18" s="483"/>
      <c r="AH18" s="483"/>
      <c r="AI18" s="483"/>
    </row>
    <row r="19" spans="1:35" ht="48" customHeight="1" x14ac:dyDescent="0.25">
      <c r="A19" s="495"/>
      <c r="B19" s="691"/>
      <c r="C19" s="691"/>
      <c r="D19" s="691"/>
      <c r="E19" s="691"/>
      <c r="F19" s="691"/>
      <c r="G19" s="692"/>
      <c r="H19" s="692"/>
      <c r="I19" s="486"/>
      <c r="J19" s="486"/>
      <c r="K19" s="486"/>
      <c r="L19" s="486"/>
      <c r="M19" s="486"/>
      <c r="N19" s="486"/>
      <c r="O19" s="486"/>
      <c r="P19" s="486"/>
      <c r="Q19" s="486"/>
      <c r="R19" s="486"/>
      <c r="S19" s="486"/>
      <c r="T19" s="486"/>
      <c r="U19" s="486"/>
      <c r="V19" s="486"/>
      <c r="W19" s="486"/>
      <c r="X19" s="486"/>
      <c r="Y19" s="486"/>
      <c r="Z19" s="486"/>
      <c r="AA19" s="486"/>
      <c r="AB19" s="486"/>
      <c r="AC19" s="478" t="str">
        <f t="shared" si="1"/>
        <v>X</v>
      </c>
      <c r="AD19" s="474" t="b">
        <v>1</v>
      </c>
      <c r="AE19" s="485" t="str">
        <f t="shared" si="0"/>
        <v/>
      </c>
      <c r="AF19" s="484"/>
      <c r="AG19" s="483"/>
      <c r="AH19" s="483"/>
      <c r="AI19" s="483"/>
    </row>
    <row r="20" spans="1:35" ht="48" customHeight="1" x14ac:dyDescent="0.25">
      <c r="A20" s="495"/>
      <c r="B20" s="691"/>
      <c r="C20" s="691"/>
      <c r="D20" s="691"/>
      <c r="E20" s="691"/>
      <c r="F20" s="691"/>
      <c r="G20" s="692"/>
      <c r="H20" s="692"/>
      <c r="I20" s="486"/>
      <c r="J20" s="486"/>
      <c r="K20" s="486"/>
      <c r="L20" s="486"/>
      <c r="M20" s="486"/>
      <c r="N20" s="486"/>
      <c r="O20" s="486"/>
      <c r="P20" s="486"/>
      <c r="Q20" s="486"/>
      <c r="R20" s="486"/>
      <c r="S20" s="486"/>
      <c r="T20" s="486"/>
      <c r="U20" s="486"/>
      <c r="V20" s="486"/>
      <c r="W20" s="486"/>
      <c r="X20" s="486"/>
      <c r="Y20" s="486"/>
      <c r="Z20" s="486"/>
      <c r="AA20" s="486"/>
      <c r="AB20" s="486"/>
      <c r="AC20" s="478" t="str">
        <f t="shared" si="1"/>
        <v>X</v>
      </c>
      <c r="AD20" s="474" t="b">
        <v>1</v>
      </c>
      <c r="AE20" s="485" t="str">
        <f t="shared" si="0"/>
        <v/>
      </c>
      <c r="AF20" s="484"/>
      <c r="AG20" s="483"/>
      <c r="AH20" s="483"/>
      <c r="AI20" s="483"/>
    </row>
    <row r="21" spans="1:35" ht="48" customHeight="1" x14ac:dyDescent="0.25">
      <c r="A21" s="495"/>
      <c r="B21" s="691"/>
      <c r="C21" s="691"/>
      <c r="D21" s="691"/>
      <c r="E21" s="691"/>
      <c r="F21" s="691"/>
      <c r="G21" s="692"/>
      <c r="H21" s="692"/>
      <c r="I21" s="486"/>
      <c r="J21" s="486"/>
      <c r="K21" s="486"/>
      <c r="L21" s="486"/>
      <c r="M21" s="486"/>
      <c r="N21" s="486"/>
      <c r="O21" s="486"/>
      <c r="P21" s="486"/>
      <c r="Q21" s="486"/>
      <c r="R21" s="486"/>
      <c r="S21" s="486"/>
      <c r="T21" s="486"/>
      <c r="U21" s="486"/>
      <c r="V21" s="486"/>
      <c r="W21" s="486"/>
      <c r="X21" s="486"/>
      <c r="Y21" s="486"/>
      <c r="Z21" s="486"/>
      <c r="AA21" s="486"/>
      <c r="AB21" s="486"/>
      <c r="AC21" s="478" t="str">
        <f t="shared" si="1"/>
        <v>X</v>
      </c>
      <c r="AD21" s="474" t="b">
        <v>1</v>
      </c>
      <c r="AE21" s="485" t="str">
        <f t="shared" si="0"/>
        <v/>
      </c>
      <c r="AF21" s="484"/>
      <c r="AG21" s="483"/>
      <c r="AH21" s="483"/>
      <c r="AI21" s="483"/>
    </row>
    <row r="22" spans="1:35" ht="48" customHeight="1" x14ac:dyDescent="0.25">
      <c r="A22" s="495"/>
      <c r="B22" s="691"/>
      <c r="C22" s="691"/>
      <c r="D22" s="691"/>
      <c r="E22" s="691"/>
      <c r="F22" s="691"/>
      <c r="G22" s="692"/>
      <c r="H22" s="692"/>
      <c r="I22" s="486"/>
      <c r="J22" s="486"/>
      <c r="K22" s="486"/>
      <c r="L22" s="486"/>
      <c r="M22" s="486"/>
      <c r="N22" s="486"/>
      <c r="O22" s="486"/>
      <c r="P22" s="486"/>
      <c r="Q22" s="486"/>
      <c r="R22" s="486"/>
      <c r="S22" s="486"/>
      <c r="T22" s="486"/>
      <c r="U22" s="486"/>
      <c r="V22" s="486"/>
      <c r="W22" s="486"/>
      <c r="X22" s="486"/>
      <c r="Y22" s="486"/>
      <c r="Z22" s="486"/>
      <c r="AA22" s="486"/>
      <c r="AB22" s="486"/>
      <c r="AC22" s="478" t="str">
        <f t="shared" si="1"/>
        <v>X</v>
      </c>
      <c r="AD22" s="474" t="b">
        <v>1</v>
      </c>
      <c r="AE22" s="485" t="str">
        <f t="shared" si="0"/>
        <v/>
      </c>
      <c r="AF22" s="484"/>
      <c r="AG22" s="483"/>
      <c r="AH22" s="483"/>
      <c r="AI22" s="483"/>
    </row>
    <row r="23" spans="1:35" ht="48" customHeight="1" x14ac:dyDescent="0.25">
      <c r="A23" s="495"/>
      <c r="B23" s="691"/>
      <c r="C23" s="691"/>
      <c r="D23" s="691"/>
      <c r="E23" s="691"/>
      <c r="F23" s="691"/>
      <c r="G23" s="692"/>
      <c r="H23" s="692"/>
      <c r="I23" s="486"/>
      <c r="J23" s="486"/>
      <c r="K23" s="486"/>
      <c r="L23" s="486"/>
      <c r="M23" s="486"/>
      <c r="N23" s="486"/>
      <c r="O23" s="486"/>
      <c r="P23" s="486"/>
      <c r="Q23" s="486"/>
      <c r="R23" s="486"/>
      <c r="S23" s="486"/>
      <c r="T23" s="486"/>
      <c r="U23" s="486"/>
      <c r="V23" s="486"/>
      <c r="W23" s="486"/>
      <c r="X23" s="486"/>
      <c r="Y23" s="486"/>
      <c r="Z23" s="486"/>
      <c r="AA23" s="486"/>
      <c r="AB23" s="486"/>
      <c r="AC23" s="478" t="str">
        <f t="shared" si="1"/>
        <v>X</v>
      </c>
      <c r="AD23" s="474" t="b">
        <v>1</v>
      </c>
      <c r="AE23" s="485" t="str">
        <f t="shared" si="0"/>
        <v/>
      </c>
      <c r="AF23" s="484"/>
      <c r="AG23" s="483"/>
      <c r="AH23" s="483"/>
      <c r="AI23" s="483"/>
    </row>
    <row r="24" spans="1:35" ht="48" customHeight="1" x14ac:dyDescent="0.25">
      <c r="A24" s="495"/>
      <c r="B24" s="691"/>
      <c r="C24" s="691"/>
      <c r="D24" s="691"/>
      <c r="E24" s="691"/>
      <c r="F24" s="691"/>
      <c r="G24" s="692"/>
      <c r="H24" s="692"/>
      <c r="I24" s="486"/>
      <c r="J24" s="486"/>
      <c r="K24" s="486"/>
      <c r="L24" s="486"/>
      <c r="M24" s="486"/>
      <c r="N24" s="486"/>
      <c r="O24" s="486"/>
      <c r="P24" s="486"/>
      <c r="Q24" s="486"/>
      <c r="R24" s="486"/>
      <c r="S24" s="486"/>
      <c r="T24" s="486"/>
      <c r="U24" s="486"/>
      <c r="V24" s="486"/>
      <c r="W24" s="486"/>
      <c r="X24" s="486"/>
      <c r="Y24" s="486"/>
      <c r="Z24" s="486"/>
      <c r="AA24" s="486"/>
      <c r="AB24" s="486"/>
      <c r="AC24" s="478" t="str">
        <f t="shared" si="1"/>
        <v>X</v>
      </c>
      <c r="AD24" s="474" t="b">
        <v>1</v>
      </c>
      <c r="AE24" s="485" t="str">
        <f t="shared" si="0"/>
        <v/>
      </c>
      <c r="AF24" s="484"/>
      <c r="AG24" s="483"/>
      <c r="AH24" s="483"/>
      <c r="AI24" s="483"/>
    </row>
    <row r="25" spans="1:35" ht="48" customHeight="1" x14ac:dyDescent="0.25">
      <c r="A25" s="495"/>
      <c r="B25" s="691"/>
      <c r="C25" s="691"/>
      <c r="D25" s="691"/>
      <c r="E25" s="691"/>
      <c r="F25" s="691"/>
      <c r="G25" s="692"/>
      <c r="H25" s="692"/>
      <c r="I25" s="486"/>
      <c r="J25" s="486"/>
      <c r="K25" s="486"/>
      <c r="L25" s="486"/>
      <c r="M25" s="486"/>
      <c r="N25" s="486"/>
      <c r="O25" s="486"/>
      <c r="P25" s="486"/>
      <c r="Q25" s="486"/>
      <c r="R25" s="486"/>
      <c r="S25" s="486"/>
      <c r="T25" s="486"/>
      <c r="U25" s="486"/>
      <c r="V25" s="486"/>
      <c r="W25" s="486"/>
      <c r="X25" s="486"/>
      <c r="Y25" s="486"/>
      <c r="Z25" s="486"/>
      <c r="AA25" s="486"/>
      <c r="AB25" s="486"/>
      <c r="AC25" s="478" t="str">
        <f t="shared" si="1"/>
        <v>X</v>
      </c>
      <c r="AD25" s="474" t="b">
        <v>1</v>
      </c>
      <c r="AE25" s="485" t="str">
        <f t="shared" si="0"/>
        <v/>
      </c>
      <c r="AF25" s="484"/>
      <c r="AG25" s="483"/>
      <c r="AH25" s="483"/>
      <c r="AI25" s="483"/>
    </row>
    <row r="26" spans="1:35" ht="30" customHeight="1" thickBot="1" x14ac:dyDescent="0.3">
      <c r="A26" s="495"/>
      <c r="B26" s="499"/>
      <c r="C26" s="499"/>
      <c r="D26" s="499"/>
      <c r="E26" s="499"/>
      <c r="F26" s="499"/>
      <c r="G26" s="499"/>
      <c r="H26" s="499"/>
      <c r="I26" s="462"/>
      <c r="J26" s="462"/>
      <c r="K26" s="462"/>
      <c r="L26" s="462"/>
      <c r="M26" s="462"/>
      <c r="N26" s="462"/>
      <c r="O26" s="462"/>
      <c r="P26" s="462"/>
      <c r="Q26" s="462"/>
      <c r="R26" s="462"/>
      <c r="S26" s="462"/>
      <c r="T26" s="462"/>
      <c r="U26" s="462"/>
      <c r="V26" s="462"/>
      <c r="W26" s="462"/>
      <c r="X26" s="462"/>
      <c r="Y26" s="462"/>
      <c r="Z26" s="462"/>
      <c r="AE26" s="485" t="str">
        <f t="shared" ref="AE26" si="2">IF(AND(OR(B26&lt;&gt;"",G26&lt;&gt;""),COUNTIF(I26:AB26,"X")=0),"&lt;-- Double-click cell to select a category.","")</f>
        <v/>
      </c>
    </row>
    <row r="27" spans="1:35" ht="38.1" customHeight="1" thickTop="1" x14ac:dyDescent="0.25">
      <c r="A27" s="495"/>
      <c r="B27" s="699" t="s">
        <v>1551</v>
      </c>
      <c r="C27" s="700"/>
      <c r="D27" s="700"/>
      <c r="E27" s="700"/>
      <c r="F27" s="700"/>
      <c r="G27" s="700"/>
      <c r="H27" s="700"/>
      <c r="I27" s="700"/>
      <c r="J27" s="700"/>
      <c r="K27" s="700"/>
      <c r="L27" s="700"/>
      <c r="M27" s="700"/>
      <c r="N27" s="700"/>
      <c r="O27" s="700"/>
      <c r="P27" s="700"/>
      <c r="Q27" s="700"/>
      <c r="R27" s="700"/>
      <c r="S27" s="700"/>
      <c r="T27" s="700"/>
      <c r="U27" s="700"/>
      <c r="V27" s="700"/>
      <c r="W27" s="700"/>
      <c r="X27" s="700"/>
      <c r="Y27" s="700"/>
      <c r="Z27" s="700"/>
      <c r="AA27" s="700"/>
      <c r="AB27" s="701"/>
    </row>
    <row r="28" spans="1:35" ht="9.9499999999999993" customHeight="1" x14ac:dyDescent="0.25">
      <c r="A28" s="495"/>
      <c r="B28" s="510"/>
      <c r="C28" s="511"/>
      <c r="D28" s="511"/>
      <c r="E28" s="511"/>
      <c r="F28" s="511"/>
      <c r="G28" s="511"/>
      <c r="H28" s="511"/>
      <c r="I28" s="511"/>
      <c r="J28" s="511"/>
      <c r="K28" s="511"/>
      <c r="L28" s="511"/>
      <c r="M28" s="511"/>
      <c r="N28" s="511"/>
      <c r="O28" s="511"/>
      <c r="P28" s="511"/>
      <c r="Q28" s="511"/>
      <c r="R28" s="511"/>
      <c r="S28" s="511"/>
      <c r="T28" s="511"/>
      <c r="U28" s="511"/>
      <c r="V28" s="511"/>
      <c r="W28" s="511"/>
      <c r="X28" s="511"/>
      <c r="Y28" s="511"/>
      <c r="Z28" s="511"/>
      <c r="AA28" s="511"/>
      <c r="AB28" s="512"/>
    </row>
    <row r="29" spans="1:35" ht="30" customHeight="1" x14ac:dyDescent="0.25">
      <c r="A29" s="495"/>
      <c r="B29" s="702" t="s">
        <v>1547</v>
      </c>
      <c r="C29" s="703"/>
      <c r="D29" s="703"/>
      <c r="E29" s="703"/>
      <c r="F29" s="703"/>
      <c r="G29" s="703"/>
      <c r="H29" s="703"/>
      <c r="I29" s="703"/>
      <c r="J29" s="703"/>
      <c r="K29" s="703"/>
      <c r="L29" s="703"/>
      <c r="M29" s="703"/>
      <c r="N29" s="703"/>
      <c r="O29" s="703"/>
      <c r="P29" s="703"/>
      <c r="Q29" s="703"/>
      <c r="R29" s="703"/>
      <c r="S29" s="703"/>
      <c r="T29" s="703"/>
      <c r="U29" s="703"/>
      <c r="V29" s="703"/>
      <c r="W29" s="703"/>
      <c r="X29" s="703"/>
      <c r="Y29" s="703"/>
      <c r="Z29" s="703"/>
      <c r="AA29" s="703"/>
      <c r="AB29" s="704"/>
    </row>
    <row r="30" spans="1:35" ht="14.1" customHeight="1" x14ac:dyDescent="0.25">
      <c r="A30" s="495"/>
      <c r="B30" s="496"/>
      <c r="C30" s="497"/>
      <c r="D30" s="497"/>
      <c r="E30" s="497"/>
      <c r="F30" s="497"/>
      <c r="G30" s="497"/>
      <c r="H30" s="497"/>
      <c r="I30" s="497"/>
      <c r="J30" s="497"/>
      <c r="K30" s="497"/>
      <c r="L30" s="497"/>
      <c r="M30" s="497"/>
      <c r="N30" s="497"/>
      <c r="O30" s="497"/>
      <c r="P30" s="497"/>
      <c r="Q30" s="497"/>
      <c r="R30" s="497"/>
      <c r="S30" s="497"/>
      <c r="T30" s="497"/>
      <c r="U30" s="497"/>
      <c r="V30" s="497"/>
      <c r="W30" s="497"/>
      <c r="X30" s="497"/>
      <c r="Y30" s="497"/>
      <c r="Z30" s="497"/>
      <c r="AA30" s="497"/>
      <c r="AB30" s="498"/>
    </row>
    <row r="31" spans="1:35" ht="24" customHeight="1" x14ac:dyDescent="0.25">
      <c r="A31" s="495"/>
      <c r="B31" s="487"/>
      <c r="C31" s="470"/>
      <c r="D31" s="470"/>
      <c r="E31" s="470"/>
      <c r="F31" s="470"/>
      <c r="G31" s="470"/>
      <c r="H31" s="470"/>
      <c r="I31" s="470"/>
      <c r="J31" s="495"/>
      <c r="K31" s="495"/>
      <c r="L31" s="694"/>
      <c r="M31" s="694"/>
      <c r="N31" s="694"/>
      <c r="O31" s="694"/>
      <c r="P31" s="694"/>
      <c r="Q31" s="694"/>
      <c r="R31" s="694"/>
      <c r="S31" s="694"/>
      <c r="T31" s="694"/>
      <c r="U31" s="694"/>
      <c r="V31" s="694"/>
      <c r="W31" s="694"/>
      <c r="X31" s="708"/>
      <c r="Y31" s="708"/>
      <c r="Z31" s="708"/>
      <c r="AA31" s="491"/>
      <c r="AB31" s="492"/>
    </row>
    <row r="32" spans="1:35" s="464" customFormat="1" ht="18" customHeight="1" x14ac:dyDescent="0.25">
      <c r="A32" s="495"/>
      <c r="B32" s="487"/>
      <c r="C32" s="470"/>
      <c r="D32" s="470"/>
      <c r="E32" s="470"/>
      <c r="F32" s="470"/>
      <c r="G32" s="470"/>
      <c r="H32" s="470"/>
      <c r="I32" s="470"/>
      <c r="J32" s="495"/>
      <c r="K32" s="495"/>
      <c r="L32" s="695" t="s">
        <v>1548</v>
      </c>
      <c r="M32" s="695"/>
      <c r="N32" s="695"/>
      <c r="O32" s="695"/>
      <c r="P32" s="695"/>
      <c r="Q32" s="695"/>
      <c r="R32" s="695"/>
      <c r="S32" s="695"/>
      <c r="T32" s="695"/>
      <c r="U32" s="695"/>
      <c r="V32" s="695"/>
      <c r="W32" s="695"/>
      <c r="X32" s="693" t="s">
        <v>893</v>
      </c>
      <c r="Y32" s="693"/>
      <c r="Z32" s="693"/>
      <c r="AA32" s="491"/>
      <c r="AB32" s="492"/>
      <c r="AC32" s="481"/>
      <c r="AD32" s="476"/>
      <c r="AE32" s="476"/>
      <c r="AF32" s="476"/>
      <c r="AG32" s="476"/>
      <c r="AH32" s="476"/>
      <c r="AI32" s="476"/>
    </row>
    <row r="33" spans="1:35" ht="9.9499999999999993" customHeight="1" x14ac:dyDescent="0.25">
      <c r="A33" s="495"/>
      <c r="B33" s="487"/>
      <c r="C33" s="470"/>
      <c r="D33" s="470"/>
      <c r="E33" s="470"/>
      <c r="F33" s="470"/>
      <c r="G33" s="470"/>
      <c r="H33" s="470"/>
      <c r="I33" s="470"/>
      <c r="J33" s="495"/>
      <c r="K33" s="495"/>
      <c r="L33" s="470"/>
      <c r="M33" s="470"/>
      <c r="N33" s="470"/>
      <c r="O33" s="470"/>
      <c r="P33" s="470"/>
      <c r="Q33" s="470"/>
      <c r="R33" s="470"/>
      <c r="S33" s="470"/>
      <c r="T33" s="470"/>
      <c r="U33" s="470"/>
      <c r="V33" s="470"/>
      <c r="W33" s="470"/>
      <c r="X33" s="470"/>
      <c r="Y33" s="470"/>
      <c r="Z33" s="470"/>
      <c r="AA33" s="491"/>
      <c r="AB33" s="492"/>
    </row>
    <row r="34" spans="1:35" ht="24" customHeight="1" x14ac:dyDescent="0.25">
      <c r="A34" s="495"/>
      <c r="B34" s="487"/>
      <c r="C34" s="470"/>
      <c r="D34" s="470"/>
      <c r="E34" s="470"/>
      <c r="F34" s="470"/>
      <c r="G34" s="470"/>
      <c r="H34" s="470"/>
      <c r="I34" s="470"/>
      <c r="J34" s="495"/>
      <c r="K34" s="495"/>
      <c r="L34" s="697"/>
      <c r="M34" s="697"/>
      <c r="N34" s="697"/>
      <c r="O34" s="697"/>
      <c r="P34" s="697"/>
      <c r="Q34" s="697"/>
      <c r="R34" s="697"/>
      <c r="S34" s="697"/>
      <c r="T34" s="697"/>
      <c r="U34" s="697"/>
      <c r="V34" s="697"/>
      <c r="W34" s="697"/>
      <c r="X34" s="697"/>
      <c r="Y34" s="697"/>
      <c r="Z34" s="697"/>
      <c r="AA34" s="491"/>
      <c r="AB34" s="492"/>
    </row>
    <row r="35" spans="1:35" s="464" customFormat="1" ht="18" customHeight="1" x14ac:dyDescent="0.25">
      <c r="A35" s="495"/>
      <c r="B35" s="487"/>
      <c r="C35" s="470"/>
      <c r="D35" s="470"/>
      <c r="E35" s="470"/>
      <c r="F35" s="470"/>
      <c r="G35" s="470"/>
      <c r="H35" s="470"/>
      <c r="I35" s="470"/>
      <c r="J35" s="495"/>
      <c r="K35" s="495"/>
      <c r="L35" s="693" t="s">
        <v>881</v>
      </c>
      <c r="M35" s="693"/>
      <c r="N35" s="693"/>
      <c r="O35" s="693"/>
      <c r="P35" s="693"/>
      <c r="Q35" s="693"/>
      <c r="R35" s="693"/>
      <c r="S35" s="693"/>
      <c r="T35" s="693"/>
      <c r="U35" s="693"/>
      <c r="V35" s="693"/>
      <c r="W35" s="693"/>
      <c r="X35" s="693"/>
      <c r="Y35" s="693"/>
      <c r="Z35" s="693"/>
      <c r="AA35" s="491"/>
      <c r="AB35" s="492"/>
      <c r="AC35" s="481"/>
      <c r="AD35" s="476"/>
      <c r="AE35" s="476"/>
      <c r="AF35" s="476"/>
      <c r="AG35" s="476"/>
      <c r="AH35" s="476"/>
      <c r="AI35" s="476"/>
    </row>
    <row r="36" spans="1:35" ht="9.9499999999999993" customHeight="1" x14ac:dyDescent="0.25">
      <c r="A36" s="495"/>
      <c r="B36" s="487"/>
      <c r="C36" s="470"/>
      <c r="D36" s="470"/>
      <c r="E36" s="470"/>
      <c r="F36" s="470"/>
      <c r="G36" s="470"/>
      <c r="H36" s="470"/>
      <c r="I36" s="470"/>
      <c r="J36" s="495"/>
      <c r="K36" s="495"/>
      <c r="L36" s="469"/>
      <c r="M36" s="469"/>
      <c r="N36" s="469"/>
      <c r="O36" s="469"/>
      <c r="P36" s="469"/>
      <c r="Q36" s="469"/>
      <c r="R36" s="469"/>
      <c r="S36" s="469"/>
      <c r="T36" s="469"/>
      <c r="U36" s="469"/>
      <c r="V36" s="469"/>
      <c r="W36" s="469"/>
      <c r="X36" s="469"/>
      <c r="Y36" s="469"/>
      <c r="Z36" s="469"/>
      <c r="AA36" s="491"/>
      <c r="AB36" s="492"/>
    </row>
    <row r="37" spans="1:35" ht="24" customHeight="1" x14ac:dyDescent="0.25">
      <c r="A37" s="495"/>
      <c r="B37" s="487"/>
      <c r="C37" s="470"/>
      <c r="D37" s="470"/>
      <c r="E37" s="470"/>
      <c r="F37" s="470"/>
      <c r="G37" s="470"/>
      <c r="H37" s="470"/>
      <c r="I37" s="470"/>
      <c r="J37" s="495"/>
      <c r="K37" s="495"/>
      <c r="L37" s="698"/>
      <c r="M37" s="698"/>
      <c r="N37" s="698"/>
      <c r="O37" s="698"/>
      <c r="P37" s="698"/>
      <c r="Q37" s="698"/>
      <c r="R37" s="698"/>
      <c r="S37" s="698"/>
      <c r="T37" s="698"/>
      <c r="U37" s="698"/>
      <c r="V37" s="698"/>
      <c r="W37" s="698"/>
      <c r="X37" s="698"/>
      <c r="Y37" s="698"/>
      <c r="Z37" s="698"/>
      <c r="AA37" s="491"/>
      <c r="AB37" s="492"/>
    </row>
    <row r="38" spans="1:35" s="464" customFormat="1" ht="18" customHeight="1" x14ac:dyDescent="0.25">
      <c r="A38" s="495"/>
      <c r="B38" s="487"/>
      <c r="C38" s="470"/>
      <c r="D38" s="470"/>
      <c r="E38" s="470"/>
      <c r="F38" s="470"/>
      <c r="G38" s="470"/>
      <c r="H38" s="470"/>
      <c r="I38" s="470"/>
      <c r="J38" s="495"/>
      <c r="K38" s="495"/>
      <c r="L38" s="693" t="s">
        <v>882</v>
      </c>
      <c r="M38" s="693"/>
      <c r="N38" s="693"/>
      <c r="O38" s="693"/>
      <c r="P38" s="693"/>
      <c r="Q38" s="693"/>
      <c r="R38" s="693"/>
      <c r="S38" s="693"/>
      <c r="T38" s="693"/>
      <c r="U38" s="693"/>
      <c r="V38" s="693"/>
      <c r="W38" s="693"/>
      <c r="X38" s="693"/>
      <c r="Y38" s="693"/>
      <c r="Z38" s="693"/>
      <c r="AA38" s="491"/>
      <c r="AB38" s="492"/>
      <c r="AC38" s="481"/>
      <c r="AD38" s="476"/>
      <c r="AE38" s="476"/>
      <c r="AF38" s="476"/>
      <c r="AG38" s="476"/>
      <c r="AH38" s="476"/>
      <c r="AI38" s="476"/>
    </row>
    <row r="39" spans="1:35" ht="9.9499999999999993" customHeight="1" x14ac:dyDescent="0.25">
      <c r="A39" s="495"/>
      <c r="B39" s="487"/>
      <c r="C39" s="470"/>
      <c r="D39" s="470"/>
      <c r="E39" s="470"/>
      <c r="F39" s="470"/>
      <c r="G39" s="470"/>
      <c r="H39" s="470"/>
      <c r="I39" s="470"/>
      <c r="J39" s="495"/>
      <c r="K39" s="495"/>
      <c r="L39" s="469"/>
      <c r="M39" s="469"/>
      <c r="N39" s="469"/>
      <c r="O39" s="469"/>
      <c r="P39" s="469"/>
      <c r="Q39" s="469"/>
      <c r="R39" s="469"/>
      <c r="S39" s="469"/>
      <c r="T39" s="469"/>
      <c r="U39" s="469"/>
      <c r="V39" s="469"/>
      <c r="W39" s="469"/>
      <c r="X39" s="469"/>
      <c r="Y39" s="469"/>
      <c r="Z39" s="469"/>
      <c r="AA39" s="491"/>
      <c r="AB39" s="492"/>
    </row>
    <row r="40" spans="1:35" ht="24" customHeight="1" x14ac:dyDescent="0.25">
      <c r="A40" s="495"/>
      <c r="B40" s="487"/>
      <c r="C40" s="470"/>
      <c r="D40" s="470"/>
      <c r="E40" s="470"/>
      <c r="F40" s="470"/>
      <c r="G40" s="470"/>
      <c r="H40" s="470"/>
      <c r="I40" s="470"/>
      <c r="J40" s="495"/>
      <c r="K40" s="495"/>
      <c r="L40" s="698"/>
      <c r="M40" s="698"/>
      <c r="N40" s="698"/>
      <c r="O40" s="698"/>
      <c r="P40" s="698"/>
      <c r="Q40" s="698"/>
      <c r="R40" s="698"/>
      <c r="S40" s="698"/>
      <c r="T40" s="698"/>
      <c r="U40" s="698"/>
      <c r="V40" s="698"/>
      <c r="W40" s="698"/>
      <c r="X40" s="698"/>
      <c r="Y40" s="698"/>
      <c r="Z40" s="698"/>
      <c r="AA40" s="491"/>
      <c r="AB40" s="492"/>
    </row>
    <row r="41" spans="1:35" s="464" customFormat="1" ht="18" customHeight="1" x14ac:dyDescent="0.25">
      <c r="A41" s="495"/>
      <c r="B41" s="487"/>
      <c r="C41" s="470"/>
      <c r="D41" s="470"/>
      <c r="E41" s="470"/>
      <c r="F41" s="470"/>
      <c r="G41" s="470"/>
      <c r="H41" s="470"/>
      <c r="I41" s="470"/>
      <c r="J41" s="495"/>
      <c r="K41" s="495"/>
      <c r="L41" s="693" t="s">
        <v>1209</v>
      </c>
      <c r="M41" s="693"/>
      <c r="N41" s="693"/>
      <c r="O41" s="693"/>
      <c r="P41" s="693"/>
      <c r="Q41" s="693"/>
      <c r="R41" s="693"/>
      <c r="S41" s="693"/>
      <c r="T41" s="693"/>
      <c r="U41" s="693"/>
      <c r="V41" s="693"/>
      <c r="W41" s="693"/>
      <c r="X41" s="693"/>
      <c r="Y41" s="693"/>
      <c r="Z41" s="693"/>
      <c r="AA41" s="491"/>
      <c r="AB41" s="492"/>
      <c r="AC41" s="481"/>
      <c r="AD41" s="476"/>
      <c r="AE41" s="476"/>
      <c r="AF41" s="476"/>
      <c r="AG41" s="476"/>
      <c r="AH41" s="476"/>
      <c r="AI41" s="476"/>
    </row>
    <row r="42" spans="1:35" ht="9.9499999999999993" customHeight="1" x14ac:dyDescent="0.25">
      <c r="A42" s="495"/>
      <c r="B42" s="487"/>
      <c r="C42" s="470"/>
      <c r="D42" s="470"/>
      <c r="E42" s="470"/>
      <c r="F42" s="470"/>
      <c r="G42" s="470"/>
      <c r="H42" s="470"/>
      <c r="I42" s="470"/>
      <c r="J42" s="495"/>
      <c r="K42" s="495"/>
      <c r="L42" s="469"/>
      <c r="M42" s="469"/>
      <c r="N42" s="469"/>
      <c r="O42" s="469"/>
      <c r="P42" s="469"/>
      <c r="Q42" s="469"/>
      <c r="R42" s="469"/>
      <c r="S42" s="469"/>
      <c r="T42" s="469"/>
      <c r="U42" s="469"/>
      <c r="V42" s="469"/>
      <c r="W42" s="469"/>
      <c r="X42" s="469"/>
      <c r="Y42" s="469"/>
      <c r="Z42" s="469"/>
      <c r="AA42" s="491"/>
      <c r="AB42" s="492"/>
    </row>
    <row r="43" spans="1:35" ht="24" customHeight="1" x14ac:dyDescent="0.25">
      <c r="A43" s="495"/>
      <c r="B43" s="487"/>
      <c r="C43" s="470"/>
      <c r="D43" s="470"/>
      <c r="E43" s="470"/>
      <c r="F43" s="470"/>
      <c r="G43" s="470"/>
      <c r="H43" s="470"/>
      <c r="I43" s="470"/>
      <c r="J43" s="495"/>
      <c r="K43" s="495"/>
      <c r="L43" s="705"/>
      <c r="M43" s="705"/>
      <c r="N43" s="705"/>
      <c r="O43" s="705"/>
      <c r="P43" s="705"/>
      <c r="Q43" s="705"/>
      <c r="R43" s="705"/>
      <c r="S43" s="705"/>
      <c r="T43" s="705"/>
      <c r="U43" s="705"/>
      <c r="V43" s="705"/>
      <c r="W43" s="705"/>
      <c r="X43" s="705"/>
      <c r="Y43" s="705"/>
      <c r="Z43" s="705"/>
      <c r="AA43" s="491"/>
      <c r="AB43" s="492"/>
    </row>
    <row r="44" spans="1:35" s="464" customFormat="1" ht="18" customHeight="1" x14ac:dyDescent="0.25">
      <c r="A44" s="495"/>
      <c r="B44" s="487"/>
      <c r="C44" s="470"/>
      <c r="D44" s="470"/>
      <c r="E44" s="470"/>
      <c r="F44" s="470"/>
      <c r="G44" s="470"/>
      <c r="H44" s="470"/>
      <c r="I44" s="470"/>
      <c r="J44" s="495"/>
      <c r="K44" s="495"/>
      <c r="L44" s="693" t="s">
        <v>1549</v>
      </c>
      <c r="M44" s="693"/>
      <c r="N44" s="693"/>
      <c r="O44" s="693"/>
      <c r="P44" s="693"/>
      <c r="Q44" s="693"/>
      <c r="R44" s="693"/>
      <c r="S44" s="693"/>
      <c r="T44" s="693"/>
      <c r="U44" s="693"/>
      <c r="V44" s="693"/>
      <c r="W44" s="693"/>
      <c r="X44" s="693"/>
      <c r="Y44" s="693"/>
      <c r="Z44" s="693"/>
      <c r="AA44" s="491"/>
      <c r="AB44" s="492"/>
      <c r="AC44" s="481"/>
      <c r="AD44" s="476"/>
      <c r="AE44" s="476"/>
      <c r="AF44" s="476"/>
      <c r="AG44" s="476"/>
      <c r="AH44" s="476"/>
      <c r="AI44" s="476"/>
    </row>
    <row r="45" spans="1:35" ht="9.9499999999999993" customHeight="1" x14ac:dyDescent="0.25">
      <c r="A45" s="495"/>
      <c r="B45" s="487"/>
      <c r="C45" s="470"/>
      <c r="D45" s="470"/>
      <c r="E45" s="470"/>
      <c r="F45" s="470"/>
      <c r="G45" s="470"/>
      <c r="H45" s="470"/>
      <c r="I45" s="470"/>
      <c r="J45" s="495"/>
      <c r="K45" s="495"/>
      <c r="L45" s="469"/>
      <c r="M45" s="469"/>
      <c r="N45" s="469"/>
      <c r="O45" s="469"/>
      <c r="P45" s="469"/>
      <c r="Q45" s="469"/>
      <c r="R45" s="469"/>
      <c r="S45" s="469"/>
      <c r="T45" s="469"/>
      <c r="U45" s="469"/>
      <c r="V45" s="469"/>
      <c r="W45" s="469"/>
      <c r="X45" s="469"/>
      <c r="Y45" s="469"/>
      <c r="Z45" s="469"/>
      <c r="AA45" s="491"/>
      <c r="AB45" s="492"/>
    </row>
    <row r="46" spans="1:35" ht="18" customHeight="1" thickBot="1" x14ac:dyDescent="0.3">
      <c r="A46" s="495"/>
      <c r="B46" s="488"/>
      <c r="C46" s="489"/>
      <c r="D46" s="489"/>
      <c r="E46" s="489"/>
      <c r="F46" s="489"/>
      <c r="G46" s="489"/>
      <c r="H46" s="489"/>
      <c r="I46" s="489"/>
      <c r="J46" s="489"/>
      <c r="K46" s="489"/>
      <c r="L46" s="490"/>
      <c r="M46" s="490"/>
      <c r="N46" s="490"/>
      <c r="O46" s="490"/>
      <c r="P46" s="490"/>
      <c r="Q46" s="490"/>
      <c r="R46" s="490"/>
      <c r="S46" s="490"/>
      <c r="T46" s="490"/>
      <c r="U46" s="490"/>
      <c r="V46" s="490"/>
      <c r="W46" s="490"/>
      <c r="X46" s="490"/>
      <c r="Y46" s="490"/>
      <c r="Z46" s="490"/>
      <c r="AA46" s="493"/>
      <c r="AB46" s="494"/>
    </row>
    <row r="47" spans="1:35" s="466" customFormat="1" ht="16.5" customHeight="1" thickTop="1" x14ac:dyDescent="0.25">
      <c r="A47" s="495"/>
      <c r="B47" s="696" t="s">
        <v>1550</v>
      </c>
      <c r="C47" s="696"/>
      <c r="D47" s="696"/>
      <c r="E47" s="696"/>
      <c r="F47" s="696"/>
      <c r="G47" s="696"/>
      <c r="H47" s="696"/>
      <c r="I47" s="696"/>
      <c r="J47" s="696"/>
      <c r="K47" s="696"/>
      <c r="L47" s="696"/>
      <c r="M47" s="696"/>
      <c r="N47" s="696"/>
      <c r="O47" s="696"/>
      <c r="P47" s="696"/>
      <c r="Q47" s="696"/>
      <c r="R47" s="696"/>
      <c r="S47" s="696"/>
      <c r="T47" s="696"/>
      <c r="U47" s="696"/>
      <c r="V47" s="696"/>
      <c r="W47" s="696"/>
      <c r="X47" s="696"/>
      <c r="Y47" s="696"/>
      <c r="Z47" s="696"/>
      <c r="AA47" s="696"/>
      <c r="AB47" s="696"/>
      <c r="AC47" s="482"/>
      <c r="AD47" s="477"/>
      <c r="AE47" s="477"/>
      <c r="AF47" s="477"/>
      <c r="AG47" s="477"/>
      <c r="AH47" s="477"/>
      <c r="AI47" s="477"/>
    </row>
    <row r="48" spans="1:35" x14ac:dyDescent="0.25">
      <c r="I48" s="462"/>
      <c r="J48" s="462"/>
      <c r="K48" s="462"/>
      <c r="L48" s="462"/>
      <c r="M48" s="462"/>
      <c r="N48" s="462"/>
      <c r="O48" s="462"/>
      <c r="P48" s="462"/>
      <c r="Q48" s="462"/>
      <c r="R48" s="462"/>
      <c r="S48" s="462"/>
      <c r="T48" s="462"/>
      <c r="U48" s="462"/>
      <c r="V48" s="462"/>
      <c r="W48" s="462"/>
      <c r="X48" s="462"/>
      <c r="Y48" s="462"/>
      <c r="Z48" s="462"/>
    </row>
    <row r="49" spans="2:26" x14ac:dyDescent="0.25">
      <c r="B49" s="462"/>
      <c r="C49" s="462"/>
      <c r="D49" s="462"/>
      <c r="E49" s="462"/>
      <c r="F49" s="462"/>
      <c r="G49" s="462"/>
      <c r="H49" s="462"/>
      <c r="I49" s="462"/>
      <c r="J49" s="462"/>
      <c r="K49" s="462"/>
      <c r="L49" s="462"/>
      <c r="M49" s="462"/>
      <c r="N49" s="462"/>
      <c r="O49" s="462"/>
      <c r="P49" s="462"/>
      <c r="Q49" s="462"/>
      <c r="R49" s="462"/>
      <c r="S49" s="462"/>
      <c r="T49" s="462"/>
      <c r="U49" s="462"/>
      <c r="V49" s="462"/>
      <c r="W49" s="462"/>
      <c r="X49" s="462"/>
      <c r="Y49" s="462"/>
      <c r="Z49" s="462"/>
    </row>
    <row r="50" spans="2:26" x14ac:dyDescent="0.25">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row>
    <row r="51" spans="2:26" x14ac:dyDescent="0.25">
      <c r="B51" s="462"/>
      <c r="C51" s="462"/>
      <c r="D51" s="462"/>
      <c r="E51" s="462"/>
      <c r="F51" s="462"/>
      <c r="G51" s="462"/>
      <c r="H51" s="462"/>
      <c r="I51" s="462"/>
      <c r="J51" s="462"/>
      <c r="K51" s="462"/>
      <c r="L51" s="462"/>
      <c r="M51" s="462"/>
      <c r="N51" s="462"/>
      <c r="O51" s="462"/>
      <c r="P51" s="462"/>
      <c r="Q51" s="462"/>
      <c r="R51" s="462"/>
      <c r="S51" s="462"/>
      <c r="T51" s="462"/>
      <c r="U51" s="462"/>
      <c r="V51" s="462"/>
      <c r="W51" s="462"/>
      <c r="X51" s="462"/>
      <c r="Y51" s="462"/>
      <c r="Z51" s="462"/>
    </row>
    <row r="52" spans="2:26" x14ac:dyDescent="0.25">
      <c r="B52" s="462"/>
      <c r="C52" s="462"/>
      <c r="D52" s="462"/>
      <c r="E52" s="462"/>
      <c r="F52" s="462"/>
      <c r="G52" s="462"/>
      <c r="H52" s="462"/>
      <c r="I52" s="462"/>
      <c r="J52" s="462"/>
      <c r="K52" s="462"/>
      <c r="L52" s="462"/>
      <c r="M52" s="462"/>
      <c r="N52" s="462"/>
      <c r="O52" s="462"/>
      <c r="P52" s="462"/>
      <c r="Q52" s="462"/>
      <c r="R52" s="462"/>
      <c r="S52" s="462"/>
      <c r="T52" s="462"/>
      <c r="U52" s="462"/>
      <c r="V52" s="462"/>
      <c r="W52" s="462"/>
      <c r="X52" s="462"/>
      <c r="Y52" s="462"/>
      <c r="Z52" s="462"/>
    </row>
    <row r="53" spans="2:26" x14ac:dyDescent="0.25">
      <c r="B53" s="462"/>
      <c r="C53" s="462"/>
      <c r="D53" s="462"/>
      <c r="E53" s="462"/>
      <c r="F53" s="462"/>
      <c r="G53" s="462"/>
      <c r="H53" s="462"/>
      <c r="I53" s="462"/>
      <c r="J53" s="462"/>
      <c r="K53" s="462"/>
      <c r="L53" s="462"/>
      <c r="M53" s="462"/>
      <c r="N53" s="462"/>
      <c r="O53" s="462"/>
      <c r="P53" s="462"/>
      <c r="Q53" s="462"/>
      <c r="R53" s="462"/>
      <c r="S53" s="462"/>
      <c r="T53" s="462"/>
      <c r="U53" s="462"/>
      <c r="V53" s="462"/>
      <c r="W53" s="462"/>
      <c r="X53" s="462"/>
      <c r="Y53" s="462"/>
      <c r="Z53" s="462"/>
    </row>
    <row r="54" spans="2:26" x14ac:dyDescent="0.25">
      <c r="B54" s="462"/>
      <c r="C54" s="462"/>
      <c r="D54" s="462"/>
      <c r="E54" s="462"/>
      <c r="F54" s="462"/>
      <c r="G54" s="462"/>
      <c r="H54" s="462"/>
      <c r="I54" s="462"/>
      <c r="J54" s="462"/>
      <c r="K54" s="462"/>
      <c r="L54" s="462"/>
      <c r="M54" s="462"/>
      <c r="N54" s="462"/>
      <c r="O54" s="462"/>
      <c r="P54" s="462"/>
      <c r="Q54" s="462"/>
      <c r="R54" s="462"/>
      <c r="S54" s="462"/>
      <c r="T54" s="462"/>
      <c r="U54" s="462"/>
      <c r="V54" s="462"/>
      <c r="W54" s="462"/>
      <c r="X54" s="462"/>
      <c r="Y54" s="462"/>
      <c r="Z54" s="462"/>
    </row>
    <row r="55" spans="2:26" x14ac:dyDescent="0.25">
      <c r="B55" s="462"/>
      <c r="C55" s="462"/>
      <c r="D55" s="462"/>
      <c r="E55" s="462"/>
      <c r="F55" s="462"/>
      <c r="G55" s="462"/>
      <c r="H55" s="462"/>
      <c r="I55" s="462"/>
      <c r="J55" s="462"/>
      <c r="K55" s="462"/>
      <c r="L55" s="462"/>
      <c r="M55" s="462"/>
      <c r="N55" s="462"/>
      <c r="O55" s="462"/>
      <c r="P55" s="462"/>
      <c r="Q55" s="462"/>
      <c r="R55" s="462"/>
      <c r="S55" s="462"/>
      <c r="T55" s="462"/>
      <c r="U55" s="462"/>
      <c r="V55" s="462"/>
      <c r="W55" s="462"/>
      <c r="X55" s="462"/>
      <c r="Y55" s="462"/>
      <c r="Z55" s="462"/>
    </row>
    <row r="56" spans="2:26" x14ac:dyDescent="0.25">
      <c r="B56" s="462"/>
      <c r="C56" s="462"/>
      <c r="D56" s="462"/>
      <c r="E56" s="462"/>
      <c r="F56" s="462"/>
      <c r="G56" s="462"/>
      <c r="H56" s="462"/>
      <c r="I56" s="462"/>
      <c r="J56" s="462"/>
      <c r="K56" s="462"/>
      <c r="L56" s="462"/>
      <c r="M56" s="462"/>
      <c r="N56" s="462"/>
      <c r="O56" s="462"/>
      <c r="P56" s="462"/>
      <c r="Q56" s="462"/>
      <c r="R56" s="462"/>
      <c r="S56" s="462"/>
      <c r="T56" s="462"/>
      <c r="U56" s="462"/>
      <c r="V56" s="462"/>
      <c r="W56" s="462"/>
      <c r="X56" s="462"/>
      <c r="Y56" s="462"/>
      <c r="Z56" s="462"/>
    </row>
    <row r="57" spans="2:26" x14ac:dyDescent="0.25">
      <c r="B57" s="462"/>
      <c r="C57" s="462"/>
      <c r="D57" s="462"/>
      <c r="E57" s="462"/>
      <c r="F57" s="462"/>
      <c r="G57" s="462"/>
      <c r="H57" s="462"/>
      <c r="I57" s="462"/>
      <c r="J57" s="462"/>
      <c r="K57" s="462"/>
      <c r="L57" s="462"/>
      <c r="M57" s="462"/>
      <c r="N57" s="462"/>
      <c r="O57" s="462"/>
      <c r="P57" s="462"/>
      <c r="Q57" s="462"/>
      <c r="R57" s="462"/>
      <c r="S57" s="462"/>
      <c r="T57" s="462"/>
      <c r="U57" s="462"/>
      <c r="V57" s="462"/>
      <c r="W57" s="462"/>
      <c r="X57" s="462"/>
      <c r="Y57" s="462"/>
      <c r="Z57" s="462"/>
    </row>
    <row r="58" spans="2:26" x14ac:dyDescent="0.25">
      <c r="B58" s="462"/>
      <c r="C58" s="462"/>
      <c r="D58" s="462"/>
      <c r="E58" s="462"/>
      <c r="F58" s="462"/>
      <c r="G58" s="462"/>
      <c r="H58" s="462"/>
      <c r="I58" s="462"/>
      <c r="J58" s="462"/>
      <c r="K58" s="462"/>
      <c r="L58" s="462"/>
      <c r="M58" s="462"/>
      <c r="N58" s="462"/>
      <c r="O58" s="462"/>
      <c r="P58" s="462"/>
      <c r="Q58" s="462"/>
      <c r="R58" s="462"/>
      <c r="S58" s="462"/>
      <c r="T58" s="462"/>
      <c r="U58" s="462"/>
      <c r="V58" s="462"/>
      <c r="W58" s="462"/>
      <c r="X58" s="462"/>
      <c r="Y58" s="462"/>
      <c r="Z58" s="462"/>
    </row>
    <row r="59" spans="2:26" x14ac:dyDescent="0.25">
      <c r="B59" s="462"/>
      <c r="C59" s="462"/>
      <c r="D59" s="462"/>
      <c r="E59" s="462"/>
      <c r="F59" s="462"/>
      <c r="G59" s="462"/>
      <c r="H59" s="462"/>
      <c r="I59" s="462"/>
      <c r="J59" s="462"/>
      <c r="K59" s="462"/>
      <c r="L59" s="462"/>
      <c r="M59" s="462"/>
      <c r="N59" s="462"/>
      <c r="O59" s="462"/>
      <c r="P59" s="462"/>
      <c r="Q59" s="462"/>
      <c r="R59" s="462"/>
      <c r="S59" s="462"/>
      <c r="T59" s="462"/>
      <c r="U59" s="462"/>
      <c r="V59" s="462"/>
      <c r="W59" s="462"/>
      <c r="X59" s="462"/>
      <c r="Y59" s="462"/>
      <c r="Z59" s="462"/>
    </row>
    <row r="60" spans="2:26" x14ac:dyDescent="0.25">
      <c r="B60" s="462"/>
      <c r="C60" s="462"/>
      <c r="D60" s="462"/>
      <c r="E60" s="462"/>
      <c r="F60" s="462"/>
      <c r="G60" s="462"/>
      <c r="H60" s="462"/>
      <c r="I60" s="462"/>
      <c r="J60" s="462"/>
      <c r="K60" s="462"/>
      <c r="L60" s="462"/>
      <c r="M60" s="462"/>
      <c r="N60" s="462"/>
      <c r="O60" s="462"/>
      <c r="P60" s="462"/>
      <c r="Q60" s="462"/>
      <c r="R60" s="462"/>
      <c r="S60" s="462"/>
      <c r="T60" s="462"/>
      <c r="U60" s="462"/>
      <c r="V60" s="462"/>
      <c r="W60" s="462"/>
      <c r="X60" s="462"/>
      <c r="Y60" s="462"/>
      <c r="Z60" s="462"/>
    </row>
    <row r="61" spans="2:26" x14ac:dyDescent="0.25">
      <c r="B61" s="462"/>
      <c r="C61" s="462"/>
      <c r="D61" s="462"/>
      <c r="E61" s="462"/>
      <c r="F61" s="462"/>
      <c r="G61" s="462"/>
      <c r="H61" s="462"/>
      <c r="I61" s="462"/>
      <c r="J61" s="462"/>
      <c r="K61" s="462"/>
      <c r="L61" s="462"/>
      <c r="M61" s="462"/>
      <c r="N61" s="462"/>
      <c r="O61" s="462"/>
      <c r="P61" s="462"/>
      <c r="Q61" s="462"/>
      <c r="R61" s="462"/>
      <c r="S61" s="462"/>
      <c r="T61" s="462"/>
      <c r="U61" s="462"/>
      <c r="V61" s="462"/>
      <c r="W61" s="462"/>
      <c r="X61" s="462"/>
      <c r="Y61" s="462"/>
      <c r="Z61" s="462"/>
    </row>
    <row r="62" spans="2:26" x14ac:dyDescent="0.25">
      <c r="B62" s="462"/>
      <c r="C62" s="462"/>
      <c r="D62" s="462"/>
      <c r="E62" s="462"/>
      <c r="F62" s="462"/>
      <c r="G62" s="462"/>
      <c r="H62" s="462"/>
      <c r="I62" s="462"/>
      <c r="J62" s="462"/>
      <c r="K62" s="462"/>
      <c r="L62" s="462"/>
      <c r="M62" s="462"/>
      <c r="N62" s="462"/>
      <c r="O62" s="462"/>
      <c r="P62" s="462"/>
      <c r="Q62" s="462"/>
      <c r="R62" s="462"/>
      <c r="S62" s="462"/>
      <c r="T62" s="462"/>
      <c r="U62" s="462"/>
      <c r="V62" s="462"/>
      <c r="W62" s="462"/>
      <c r="X62" s="462"/>
      <c r="Y62" s="462"/>
      <c r="Z62" s="462"/>
    </row>
    <row r="63" spans="2:26" x14ac:dyDescent="0.25">
      <c r="B63" s="462"/>
      <c r="C63" s="462"/>
      <c r="D63" s="462"/>
      <c r="E63" s="462"/>
      <c r="F63" s="462"/>
      <c r="G63" s="462"/>
      <c r="H63" s="462"/>
      <c r="I63" s="462"/>
      <c r="J63" s="462"/>
      <c r="K63" s="462"/>
      <c r="L63" s="462"/>
      <c r="M63" s="462"/>
      <c r="N63" s="462"/>
      <c r="O63" s="462"/>
      <c r="P63" s="462"/>
      <c r="Q63" s="462"/>
      <c r="R63" s="462"/>
      <c r="S63" s="462"/>
      <c r="T63" s="462"/>
      <c r="U63" s="462"/>
      <c r="V63" s="462"/>
      <c r="W63" s="462"/>
      <c r="X63" s="462"/>
      <c r="Y63" s="462"/>
      <c r="Z63" s="462"/>
    </row>
    <row r="64" spans="2:26" x14ac:dyDescent="0.25">
      <c r="B64" s="462"/>
      <c r="C64" s="462"/>
      <c r="D64" s="462"/>
      <c r="E64" s="462"/>
      <c r="F64" s="462"/>
      <c r="G64" s="462"/>
      <c r="H64" s="462"/>
      <c r="I64" s="462"/>
      <c r="J64" s="462"/>
      <c r="K64" s="462"/>
      <c r="L64" s="462"/>
      <c r="M64" s="462"/>
      <c r="N64" s="462"/>
      <c r="O64" s="462"/>
      <c r="P64" s="462"/>
      <c r="Q64" s="462"/>
      <c r="R64" s="462"/>
      <c r="S64" s="462"/>
      <c r="T64" s="462"/>
      <c r="U64" s="462"/>
      <c r="V64" s="462"/>
      <c r="W64" s="462"/>
      <c r="X64" s="462"/>
      <c r="Y64" s="462"/>
      <c r="Z64" s="462"/>
    </row>
    <row r="65" spans="2:26" x14ac:dyDescent="0.25">
      <c r="B65" s="462"/>
      <c r="C65" s="462"/>
      <c r="D65" s="462"/>
      <c r="E65" s="462"/>
      <c r="F65" s="462"/>
      <c r="G65" s="462"/>
      <c r="H65" s="462"/>
      <c r="I65" s="462"/>
      <c r="J65" s="462"/>
      <c r="K65" s="462"/>
      <c r="L65" s="462"/>
      <c r="M65" s="462"/>
      <c r="N65" s="462"/>
      <c r="O65" s="462"/>
      <c r="P65" s="462"/>
      <c r="Q65" s="462"/>
      <c r="R65" s="462"/>
      <c r="S65" s="462"/>
      <c r="T65" s="462"/>
      <c r="U65" s="462"/>
      <c r="V65" s="462"/>
      <c r="W65" s="462"/>
      <c r="X65" s="462"/>
      <c r="Y65" s="462"/>
      <c r="Z65" s="462"/>
    </row>
    <row r="66" spans="2:26" x14ac:dyDescent="0.25">
      <c r="B66" s="462"/>
      <c r="C66" s="462"/>
      <c r="D66" s="462"/>
      <c r="E66" s="462"/>
      <c r="F66" s="462"/>
      <c r="G66" s="462"/>
      <c r="H66" s="462"/>
      <c r="I66" s="462"/>
      <c r="J66" s="462"/>
      <c r="K66" s="462"/>
      <c r="L66" s="462"/>
      <c r="M66" s="462"/>
      <c r="N66" s="462"/>
      <c r="O66" s="462"/>
      <c r="P66" s="462"/>
      <c r="Q66" s="462"/>
      <c r="R66" s="462"/>
      <c r="S66" s="462"/>
      <c r="T66" s="462"/>
      <c r="U66" s="462"/>
      <c r="V66" s="462"/>
      <c r="W66" s="462"/>
      <c r="X66" s="462"/>
      <c r="Y66" s="462"/>
      <c r="Z66" s="462"/>
    </row>
    <row r="67" spans="2:26" x14ac:dyDescent="0.25">
      <c r="B67" s="462"/>
      <c r="C67" s="462"/>
      <c r="D67" s="462"/>
      <c r="E67" s="462"/>
      <c r="F67" s="462"/>
      <c r="G67" s="462"/>
      <c r="H67" s="462"/>
      <c r="I67" s="462"/>
      <c r="J67" s="462"/>
      <c r="K67" s="462"/>
      <c r="L67" s="462"/>
      <c r="M67" s="462"/>
      <c r="N67" s="462"/>
      <c r="O67" s="462"/>
      <c r="P67" s="462"/>
      <c r="Q67" s="462"/>
      <c r="R67" s="462"/>
      <c r="S67" s="462"/>
      <c r="T67" s="462"/>
      <c r="U67" s="462"/>
      <c r="V67" s="462"/>
      <c r="W67" s="462"/>
      <c r="X67" s="462"/>
      <c r="Y67" s="462"/>
      <c r="Z67" s="462"/>
    </row>
    <row r="68" spans="2:26" x14ac:dyDescent="0.25">
      <c r="B68" s="462"/>
      <c r="C68" s="462"/>
      <c r="D68" s="462"/>
      <c r="E68" s="462"/>
      <c r="F68" s="462"/>
      <c r="G68" s="462"/>
      <c r="H68" s="462"/>
      <c r="I68" s="462"/>
      <c r="J68" s="462"/>
      <c r="K68" s="462"/>
      <c r="L68" s="462"/>
      <c r="M68" s="462"/>
      <c r="N68" s="462"/>
      <c r="O68" s="462"/>
      <c r="P68" s="462"/>
      <c r="Q68" s="462"/>
      <c r="R68" s="462"/>
      <c r="S68" s="462"/>
      <c r="T68" s="462"/>
      <c r="U68" s="462"/>
      <c r="V68" s="462"/>
      <c r="W68" s="462"/>
      <c r="X68" s="462"/>
      <c r="Y68" s="462"/>
      <c r="Z68" s="462"/>
    </row>
    <row r="69" spans="2:26" x14ac:dyDescent="0.25">
      <c r="B69" s="462"/>
      <c r="C69" s="462"/>
      <c r="D69" s="462"/>
      <c r="E69" s="462"/>
      <c r="F69" s="462"/>
      <c r="G69" s="462"/>
      <c r="H69" s="462"/>
      <c r="I69" s="462"/>
      <c r="J69" s="462"/>
      <c r="K69" s="462"/>
      <c r="L69" s="462"/>
      <c r="M69" s="462"/>
      <c r="N69" s="462"/>
      <c r="O69" s="462"/>
      <c r="P69" s="462"/>
      <c r="Q69" s="462"/>
      <c r="R69" s="462"/>
      <c r="S69" s="462"/>
      <c r="T69" s="462"/>
      <c r="U69" s="462"/>
      <c r="V69" s="462"/>
      <c r="W69" s="462"/>
      <c r="X69" s="462"/>
      <c r="Y69" s="462"/>
      <c r="Z69" s="462"/>
    </row>
    <row r="70" spans="2:26" x14ac:dyDescent="0.25">
      <c r="B70" s="462"/>
      <c r="C70" s="462"/>
      <c r="D70" s="462"/>
      <c r="E70" s="462"/>
      <c r="F70" s="462"/>
      <c r="G70" s="462"/>
      <c r="H70" s="462"/>
      <c r="I70" s="462"/>
      <c r="J70" s="462"/>
      <c r="K70" s="462"/>
      <c r="L70" s="462"/>
      <c r="M70" s="462"/>
      <c r="N70" s="462"/>
      <c r="O70" s="462"/>
      <c r="P70" s="462"/>
      <c r="Q70" s="462"/>
      <c r="R70" s="462"/>
      <c r="S70" s="462"/>
      <c r="T70" s="462"/>
      <c r="U70" s="462"/>
      <c r="V70" s="462"/>
      <c r="W70" s="462"/>
      <c r="X70" s="462"/>
      <c r="Y70" s="462"/>
      <c r="Z70" s="462"/>
    </row>
    <row r="71" spans="2:26" x14ac:dyDescent="0.25">
      <c r="B71" s="462"/>
      <c r="C71" s="462"/>
      <c r="D71" s="462"/>
      <c r="E71" s="462"/>
      <c r="F71" s="462"/>
      <c r="G71" s="462"/>
      <c r="H71" s="462"/>
      <c r="I71" s="462"/>
      <c r="J71" s="462"/>
      <c r="K71" s="462"/>
      <c r="L71" s="462"/>
      <c r="M71" s="462"/>
      <c r="N71" s="462"/>
      <c r="O71" s="462"/>
      <c r="P71" s="462"/>
      <c r="Q71" s="462"/>
      <c r="R71" s="462"/>
      <c r="S71" s="462"/>
      <c r="T71" s="462"/>
      <c r="U71" s="462"/>
      <c r="V71" s="462"/>
      <c r="W71" s="462"/>
      <c r="X71" s="462"/>
      <c r="Y71" s="462"/>
      <c r="Z71" s="462"/>
    </row>
    <row r="72" spans="2:26" x14ac:dyDescent="0.25">
      <c r="B72" s="462"/>
      <c r="C72" s="462"/>
      <c r="D72" s="462"/>
      <c r="E72" s="462"/>
      <c r="F72" s="462"/>
      <c r="G72" s="462"/>
      <c r="H72" s="462"/>
      <c r="I72" s="462"/>
      <c r="J72" s="462"/>
      <c r="K72" s="462"/>
      <c r="L72" s="462"/>
      <c r="M72" s="462"/>
      <c r="N72" s="462"/>
      <c r="O72" s="462"/>
      <c r="P72" s="462"/>
      <c r="Q72" s="462"/>
      <c r="R72" s="462"/>
      <c r="S72" s="462"/>
      <c r="T72" s="462"/>
      <c r="U72" s="462"/>
      <c r="V72" s="462"/>
      <c r="W72" s="462"/>
      <c r="X72" s="462"/>
      <c r="Y72" s="462"/>
      <c r="Z72" s="462"/>
    </row>
    <row r="73" spans="2:26" x14ac:dyDescent="0.25">
      <c r="B73" s="462"/>
      <c r="C73" s="462"/>
      <c r="D73" s="462"/>
      <c r="E73" s="462"/>
      <c r="F73" s="462"/>
      <c r="G73" s="462"/>
      <c r="H73" s="462"/>
      <c r="I73" s="462"/>
      <c r="J73" s="462"/>
      <c r="K73" s="462"/>
      <c r="L73" s="462"/>
      <c r="M73" s="462"/>
      <c r="N73" s="462"/>
      <c r="O73" s="462"/>
      <c r="P73" s="462"/>
      <c r="Q73" s="462"/>
      <c r="R73" s="462"/>
      <c r="S73" s="462"/>
      <c r="T73" s="462"/>
      <c r="U73" s="462"/>
      <c r="V73" s="462"/>
      <c r="W73" s="462"/>
      <c r="X73" s="462"/>
      <c r="Y73" s="462"/>
      <c r="Z73" s="462"/>
    </row>
    <row r="74" spans="2:26" x14ac:dyDescent="0.25">
      <c r="B74" s="462"/>
      <c r="C74" s="462"/>
      <c r="D74" s="462"/>
      <c r="E74" s="462"/>
      <c r="F74" s="462"/>
      <c r="G74" s="462"/>
      <c r="H74" s="462"/>
      <c r="I74" s="462"/>
      <c r="J74" s="462"/>
      <c r="K74" s="462"/>
      <c r="L74" s="462"/>
      <c r="M74" s="462"/>
      <c r="N74" s="462"/>
      <c r="O74" s="462"/>
      <c r="P74" s="462"/>
      <c r="Q74" s="462"/>
      <c r="R74" s="462"/>
      <c r="S74" s="462"/>
      <c r="T74" s="462"/>
      <c r="U74" s="462"/>
      <c r="V74" s="462"/>
      <c r="W74" s="462"/>
      <c r="X74" s="462"/>
      <c r="Y74" s="462"/>
      <c r="Z74" s="462"/>
    </row>
    <row r="75" spans="2:26" x14ac:dyDescent="0.25">
      <c r="B75" s="462"/>
      <c r="C75" s="462"/>
      <c r="D75" s="462"/>
      <c r="E75" s="462"/>
      <c r="F75" s="462"/>
      <c r="G75" s="462"/>
      <c r="H75" s="462"/>
      <c r="I75" s="462"/>
      <c r="J75" s="462"/>
      <c r="K75" s="462"/>
      <c r="L75" s="462"/>
      <c r="M75" s="462"/>
      <c r="N75" s="462"/>
      <c r="O75" s="462"/>
      <c r="P75" s="462"/>
      <c r="Q75" s="462"/>
      <c r="R75" s="462"/>
      <c r="S75" s="462"/>
      <c r="T75" s="462"/>
      <c r="U75" s="462"/>
      <c r="V75" s="462"/>
      <c r="W75" s="462"/>
      <c r="X75" s="462"/>
      <c r="Y75" s="462"/>
      <c r="Z75" s="462"/>
    </row>
    <row r="76" spans="2:26" x14ac:dyDescent="0.25">
      <c r="B76" s="462"/>
      <c r="C76" s="462"/>
      <c r="D76" s="462"/>
      <c r="E76" s="462"/>
      <c r="F76" s="462"/>
      <c r="G76" s="462"/>
      <c r="H76" s="462"/>
      <c r="I76" s="462"/>
      <c r="J76" s="462"/>
      <c r="K76" s="462"/>
      <c r="L76" s="462"/>
      <c r="M76" s="462"/>
      <c r="N76" s="462"/>
      <c r="O76" s="462"/>
      <c r="P76" s="462"/>
      <c r="Q76" s="462"/>
      <c r="R76" s="462"/>
      <c r="S76" s="462"/>
      <c r="T76" s="462"/>
      <c r="U76" s="462"/>
      <c r="V76" s="462"/>
      <c r="W76" s="462"/>
      <c r="X76" s="462"/>
      <c r="Y76" s="462"/>
      <c r="Z76" s="462"/>
    </row>
    <row r="77" spans="2:26" x14ac:dyDescent="0.25">
      <c r="B77" s="462"/>
      <c r="C77" s="462"/>
      <c r="D77" s="462"/>
      <c r="E77" s="462"/>
      <c r="F77" s="462"/>
      <c r="G77" s="462"/>
      <c r="H77" s="462"/>
      <c r="I77" s="462"/>
      <c r="J77" s="462"/>
      <c r="K77" s="462"/>
      <c r="L77" s="462"/>
      <c r="M77" s="462"/>
      <c r="N77" s="462"/>
      <c r="O77" s="462"/>
      <c r="P77" s="462"/>
      <c r="Q77" s="462"/>
      <c r="R77" s="462"/>
      <c r="S77" s="462"/>
      <c r="T77" s="462"/>
      <c r="U77" s="462"/>
      <c r="V77" s="462"/>
      <c r="W77" s="462"/>
      <c r="X77" s="462"/>
      <c r="Y77" s="462"/>
      <c r="Z77" s="462"/>
    </row>
    <row r="78" spans="2:26" x14ac:dyDescent="0.25">
      <c r="B78" s="462"/>
      <c r="C78" s="462"/>
      <c r="D78" s="462"/>
      <c r="E78" s="462"/>
      <c r="F78" s="462"/>
      <c r="G78" s="462"/>
      <c r="H78" s="462"/>
      <c r="I78" s="462"/>
      <c r="J78" s="462"/>
      <c r="K78" s="462"/>
      <c r="L78" s="462"/>
      <c r="M78" s="462"/>
      <c r="N78" s="462"/>
      <c r="O78" s="462"/>
      <c r="P78" s="462"/>
      <c r="Q78" s="462"/>
      <c r="R78" s="462"/>
      <c r="S78" s="462"/>
      <c r="T78" s="462"/>
      <c r="U78" s="462"/>
      <c r="V78" s="462"/>
      <c r="W78" s="462"/>
      <c r="X78" s="462"/>
      <c r="Y78" s="462"/>
      <c r="Z78" s="462"/>
    </row>
    <row r="79" spans="2:26" x14ac:dyDescent="0.25">
      <c r="B79" s="462"/>
      <c r="C79" s="462"/>
      <c r="D79" s="462"/>
      <c r="E79" s="462"/>
      <c r="F79" s="462"/>
      <c r="G79" s="462"/>
      <c r="H79" s="462"/>
      <c r="I79" s="462"/>
      <c r="J79" s="462"/>
      <c r="K79" s="462"/>
      <c r="L79" s="462"/>
      <c r="M79" s="462"/>
      <c r="N79" s="462"/>
      <c r="O79" s="462"/>
      <c r="P79" s="462"/>
      <c r="Q79" s="462"/>
      <c r="R79" s="462"/>
      <c r="S79" s="462"/>
      <c r="T79" s="462"/>
      <c r="U79" s="462"/>
      <c r="V79" s="462"/>
      <c r="W79" s="462"/>
      <c r="X79" s="462"/>
      <c r="Y79" s="462"/>
      <c r="Z79" s="462"/>
    </row>
    <row r="80" spans="2:26" x14ac:dyDescent="0.25">
      <c r="B80" s="462"/>
      <c r="C80" s="462"/>
      <c r="D80" s="462"/>
      <c r="E80" s="462"/>
      <c r="F80" s="462"/>
      <c r="G80" s="462"/>
      <c r="H80" s="462"/>
      <c r="I80" s="462"/>
      <c r="J80" s="462"/>
      <c r="K80" s="462"/>
      <c r="L80" s="462"/>
      <c r="M80" s="462"/>
      <c r="N80" s="462"/>
      <c r="O80" s="462"/>
      <c r="P80" s="462"/>
      <c r="Q80" s="462"/>
      <c r="R80" s="462"/>
      <c r="S80" s="462"/>
      <c r="T80" s="462"/>
      <c r="U80" s="462"/>
      <c r="V80" s="462"/>
      <c r="W80" s="462"/>
      <c r="X80" s="462"/>
      <c r="Y80" s="462"/>
      <c r="Z80" s="462"/>
    </row>
    <row r="81" spans="2:26" x14ac:dyDescent="0.25">
      <c r="B81" s="462"/>
      <c r="C81" s="462"/>
      <c r="D81" s="462"/>
      <c r="E81" s="462"/>
      <c r="F81" s="462"/>
      <c r="G81" s="462"/>
      <c r="H81" s="462"/>
      <c r="I81" s="462"/>
      <c r="J81" s="462"/>
      <c r="K81" s="462"/>
      <c r="L81" s="462"/>
      <c r="M81" s="462"/>
      <c r="N81" s="462"/>
      <c r="O81" s="462"/>
      <c r="P81" s="462"/>
      <c r="Q81" s="462"/>
      <c r="R81" s="462"/>
      <c r="S81" s="462"/>
      <c r="T81" s="462"/>
      <c r="U81" s="462"/>
      <c r="V81" s="462"/>
      <c r="W81" s="462"/>
      <c r="X81" s="462"/>
      <c r="Y81" s="462"/>
      <c r="Z81" s="462"/>
    </row>
    <row r="82" spans="2:26" x14ac:dyDescent="0.25">
      <c r="B82" s="462"/>
      <c r="C82" s="462"/>
      <c r="D82" s="462"/>
      <c r="E82" s="462"/>
      <c r="F82" s="462"/>
      <c r="G82" s="462"/>
      <c r="H82" s="462"/>
      <c r="I82" s="462"/>
      <c r="J82" s="462"/>
      <c r="K82" s="462"/>
      <c r="L82" s="462"/>
      <c r="M82" s="462"/>
      <c r="N82" s="462"/>
      <c r="O82" s="462"/>
      <c r="P82" s="462"/>
      <c r="Q82" s="462"/>
      <c r="R82" s="462"/>
      <c r="S82" s="462"/>
      <c r="T82" s="462"/>
      <c r="U82" s="462"/>
      <c r="V82" s="462"/>
      <c r="W82" s="462"/>
      <c r="X82" s="462"/>
      <c r="Y82" s="462"/>
      <c r="Z82" s="462"/>
    </row>
    <row r="83" spans="2:26" x14ac:dyDescent="0.25">
      <c r="B83" s="462"/>
      <c r="C83" s="462"/>
      <c r="D83" s="462"/>
      <c r="E83" s="462"/>
      <c r="F83" s="462"/>
      <c r="G83" s="462"/>
      <c r="H83" s="462"/>
      <c r="I83" s="462"/>
      <c r="J83" s="462"/>
      <c r="K83" s="462"/>
      <c r="L83" s="462"/>
      <c r="M83" s="462"/>
      <c r="N83" s="462"/>
      <c r="O83" s="462"/>
      <c r="P83" s="462"/>
      <c r="Q83" s="462"/>
      <c r="R83" s="462"/>
      <c r="S83" s="462"/>
      <c r="T83" s="462"/>
      <c r="U83" s="462"/>
      <c r="V83" s="462"/>
      <c r="W83" s="462"/>
      <c r="X83" s="462"/>
      <c r="Y83" s="462"/>
      <c r="Z83" s="462"/>
    </row>
    <row r="84" spans="2:26" x14ac:dyDescent="0.25">
      <c r="B84" s="462"/>
      <c r="C84" s="462"/>
      <c r="D84" s="462"/>
      <c r="E84" s="462"/>
      <c r="F84" s="462"/>
      <c r="G84" s="462"/>
      <c r="H84" s="462"/>
      <c r="I84" s="462"/>
      <c r="J84" s="462"/>
      <c r="K84" s="462"/>
      <c r="L84" s="462"/>
      <c r="M84" s="462"/>
      <c r="N84" s="462"/>
      <c r="O84" s="462"/>
      <c r="P84" s="462"/>
      <c r="Q84" s="462"/>
      <c r="R84" s="462"/>
      <c r="S84" s="462"/>
      <c r="T84" s="462"/>
      <c r="U84" s="462"/>
      <c r="V84" s="462"/>
      <c r="W84" s="462"/>
      <c r="X84" s="462"/>
      <c r="Y84" s="462"/>
      <c r="Z84" s="462"/>
    </row>
    <row r="85" spans="2:26" x14ac:dyDescent="0.25">
      <c r="B85" s="462"/>
      <c r="C85" s="462"/>
      <c r="D85" s="462"/>
      <c r="E85" s="462"/>
      <c r="F85" s="462"/>
      <c r="G85" s="462"/>
      <c r="H85" s="462"/>
      <c r="I85" s="462"/>
      <c r="J85" s="462"/>
      <c r="K85" s="462"/>
      <c r="L85" s="462"/>
      <c r="M85" s="462"/>
      <c r="N85" s="462"/>
      <c r="O85" s="462"/>
      <c r="P85" s="462"/>
      <c r="Q85" s="462"/>
      <c r="R85" s="462"/>
      <c r="S85" s="462"/>
      <c r="T85" s="462"/>
      <c r="U85" s="462"/>
      <c r="V85" s="462"/>
      <c r="W85" s="462"/>
      <c r="X85" s="462"/>
      <c r="Y85" s="462"/>
      <c r="Z85" s="462"/>
    </row>
    <row r="86" spans="2:26" x14ac:dyDescent="0.25">
      <c r="B86" s="462"/>
      <c r="C86" s="462"/>
      <c r="D86" s="462"/>
      <c r="E86" s="462"/>
      <c r="F86" s="462"/>
      <c r="G86" s="462"/>
      <c r="H86" s="462"/>
      <c r="I86" s="462"/>
      <c r="J86" s="462"/>
      <c r="K86" s="462"/>
      <c r="L86" s="462"/>
      <c r="M86" s="462"/>
      <c r="N86" s="462"/>
      <c r="O86" s="462"/>
      <c r="P86" s="462"/>
      <c r="Q86" s="462"/>
      <c r="R86" s="462"/>
      <c r="S86" s="462"/>
      <c r="T86" s="462"/>
      <c r="U86" s="462"/>
      <c r="V86" s="462"/>
      <c r="W86" s="462"/>
      <c r="X86" s="462"/>
      <c r="Y86" s="462"/>
      <c r="Z86" s="462"/>
    </row>
    <row r="87" spans="2:26" x14ac:dyDescent="0.25">
      <c r="B87" s="462"/>
      <c r="C87" s="462"/>
      <c r="D87" s="462"/>
      <c r="E87" s="462"/>
      <c r="F87" s="462"/>
      <c r="G87" s="462"/>
      <c r="H87" s="462"/>
      <c r="I87" s="462"/>
      <c r="J87" s="462"/>
      <c r="K87" s="462"/>
      <c r="L87" s="462"/>
      <c r="M87" s="462"/>
      <c r="N87" s="462"/>
      <c r="O87" s="462"/>
      <c r="P87" s="462"/>
      <c r="Q87" s="462"/>
      <c r="R87" s="462"/>
      <c r="S87" s="462"/>
      <c r="T87" s="462"/>
      <c r="U87" s="462"/>
      <c r="V87" s="462"/>
      <c r="W87" s="462"/>
      <c r="X87" s="462"/>
      <c r="Y87" s="462"/>
      <c r="Z87" s="462"/>
    </row>
    <row r="88" spans="2:26" x14ac:dyDescent="0.25">
      <c r="B88" s="462"/>
      <c r="C88" s="462"/>
      <c r="D88" s="462"/>
      <c r="E88" s="462"/>
      <c r="F88" s="462"/>
      <c r="G88" s="462"/>
      <c r="H88" s="462"/>
      <c r="I88" s="462"/>
      <c r="J88" s="462"/>
      <c r="K88" s="462"/>
      <c r="L88" s="462"/>
      <c r="M88" s="462"/>
      <c r="N88" s="462"/>
      <c r="O88" s="462"/>
      <c r="P88" s="462"/>
      <c r="Q88" s="462"/>
      <c r="R88" s="462"/>
      <c r="S88" s="462"/>
      <c r="T88" s="462"/>
      <c r="U88" s="462"/>
      <c r="V88" s="462"/>
      <c r="W88" s="462"/>
      <c r="X88" s="462"/>
      <c r="Y88" s="462"/>
      <c r="Z88" s="462"/>
    </row>
    <row r="89" spans="2:26" x14ac:dyDescent="0.25">
      <c r="B89" s="462"/>
      <c r="C89" s="462"/>
      <c r="D89" s="462"/>
      <c r="E89" s="462"/>
      <c r="F89" s="462"/>
      <c r="G89" s="462"/>
      <c r="H89" s="462"/>
      <c r="I89" s="462"/>
      <c r="J89" s="462"/>
      <c r="K89" s="462"/>
      <c r="L89" s="462"/>
      <c r="M89" s="462"/>
      <c r="N89" s="462"/>
      <c r="O89" s="462"/>
      <c r="P89" s="462"/>
      <c r="Q89" s="462"/>
      <c r="R89" s="462"/>
      <c r="S89" s="462"/>
      <c r="T89" s="462"/>
      <c r="U89" s="462"/>
      <c r="V89" s="462"/>
      <c r="W89" s="462"/>
      <c r="X89" s="462"/>
      <c r="Y89" s="462"/>
      <c r="Z89" s="462"/>
    </row>
    <row r="90" spans="2:26" x14ac:dyDescent="0.25">
      <c r="B90" s="462"/>
      <c r="C90" s="462"/>
      <c r="D90" s="462"/>
      <c r="E90" s="462"/>
      <c r="F90" s="462"/>
      <c r="G90" s="462"/>
      <c r="H90" s="462"/>
      <c r="I90" s="462"/>
      <c r="J90" s="462"/>
      <c r="K90" s="462"/>
      <c r="L90" s="462"/>
      <c r="M90" s="462"/>
      <c r="N90" s="462"/>
      <c r="O90" s="462"/>
      <c r="P90" s="462"/>
      <c r="Q90" s="462"/>
      <c r="R90" s="462"/>
      <c r="S90" s="462"/>
      <c r="T90" s="462"/>
      <c r="U90" s="462"/>
      <c r="V90" s="462"/>
      <c r="W90" s="462"/>
      <c r="X90" s="462"/>
      <c r="Y90" s="462"/>
      <c r="Z90" s="462"/>
    </row>
    <row r="91" spans="2:26" x14ac:dyDescent="0.25">
      <c r="B91" s="462"/>
      <c r="C91" s="462"/>
      <c r="D91" s="462"/>
      <c r="E91" s="462"/>
      <c r="F91" s="462"/>
      <c r="G91" s="462"/>
      <c r="H91" s="462"/>
      <c r="I91" s="462"/>
      <c r="J91" s="462"/>
      <c r="K91" s="462"/>
      <c r="L91" s="462"/>
      <c r="M91" s="462"/>
      <c r="N91" s="462"/>
      <c r="O91" s="462"/>
      <c r="P91" s="462"/>
      <c r="Q91" s="462"/>
      <c r="R91" s="462"/>
      <c r="S91" s="462"/>
      <c r="T91" s="462"/>
      <c r="U91" s="462"/>
      <c r="V91" s="462"/>
      <c r="W91" s="462"/>
      <c r="X91" s="462"/>
      <c r="Y91" s="462"/>
      <c r="Z91" s="462"/>
    </row>
    <row r="92" spans="2:26" x14ac:dyDescent="0.25">
      <c r="B92" s="462"/>
      <c r="C92" s="462"/>
      <c r="D92" s="462"/>
      <c r="E92" s="462"/>
      <c r="F92" s="462"/>
      <c r="G92" s="462"/>
      <c r="H92" s="462"/>
      <c r="I92" s="462"/>
      <c r="J92" s="462"/>
      <c r="K92" s="462"/>
      <c r="L92" s="462"/>
      <c r="M92" s="462"/>
      <c r="N92" s="462"/>
      <c r="O92" s="462"/>
      <c r="P92" s="462"/>
      <c r="Q92" s="462"/>
      <c r="R92" s="462"/>
      <c r="S92" s="462"/>
      <c r="T92" s="462"/>
      <c r="U92" s="462"/>
      <c r="V92" s="462"/>
      <c r="W92" s="462"/>
      <c r="X92" s="462"/>
      <c r="Y92" s="462"/>
      <c r="Z92" s="462"/>
    </row>
    <row r="93" spans="2:26" x14ac:dyDescent="0.25">
      <c r="B93" s="462"/>
      <c r="C93" s="462"/>
      <c r="D93" s="462"/>
      <c r="E93" s="462"/>
      <c r="F93" s="462"/>
      <c r="G93" s="462"/>
      <c r="H93" s="462"/>
      <c r="I93" s="462"/>
      <c r="J93" s="462"/>
      <c r="K93" s="462"/>
      <c r="L93" s="462"/>
      <c r="M93" s="462"/>
      <c r="N93" s="462"/>
      <c r="O93" s="462"/>
      <c r="P93" s="462"/>
      <c r="Q93" s="462"/>
      <c r="R93" s="462"/>
      <c r="S93" s="462"/>
      <c r="T93" s="462"/>
      <c r="U93" s="462"/>
      <c r="V93" s="462"/>
      <c r="W93" s="462"/>
      <c r="X93" s="462"/>
      <c r="Y93" s="462"/>
      <c r="Z93" s="462"/>
    </row>
  </sheetData>
  <sheetProtection algorithmName="SHA-512" hashValue="73CqgXzVNJNf7ayivcHlxy/su9Xb2PpwvZ04Qgf3/um8B2fjcCqeyxTK8ifIsr2bv8psCgx6v2C4sEi5rdlH5A==" saltValue="xvAtIdID+a2zDCIO0QOiEQ==" spinCount="100000" sheet="1" objects="1" scenarios="1" selectLockedCells="1"/>
  <mergeCells count="69">
    <mergeCell ref="L43:Z43"/>
    <mergeCell ref="L44:Z44"/>
    <mergeCell ref="I7:N8"/>
    <mergeCell ref="O7:S8"/>
    <mergeCell ref="T7:X8"/>
    <mergeCell ref="Y7:AB8"/>
    <mergeCell ref="X32:Z32"/>
    <mergeCell ref="X31:Z31"/>
    <mergeCell ref="Z9:Z16"/>
    <mergeCell ref="AA9:AA16"/>
    <mergeCell ref="AB9:AB16"/>
    <mergeCell ref="T9:T16"/>
    <mergeCell ref="U9:U16"/>
    <mergeCell ref="V9:V16"/>
    <mergeCell ref="W9:W16"/>
    <mergeCell ref="X9:X16"/>
    <mergeCell ref="Y9:Y16"/>
    <mergeCell ref="N9:N16"/>
    <mergeCell ref="B47:AB47"/>
    <mergeCell ref="B18:F18"/>
    <mergeCell ref="B19:F19"/>
    <mergeCell ref="B20:F20"/>
    <mergeCell ref="B21:F21"/>
    <mergeCell ref="B22:F22"/>
    <mergeCell ref="G18:H18"/>
    <mergeCell ref="L34:Z34"/>
    <mergeCell ref="L35:Z35"/>
    <mergeCell ref="L37:Z37"/>
    <mergeCell ref="L38:Z38"/>
    <mergeCell ref="B27:AB27"/>
    <mergeCell ref="B29:AB29"/>
    <mergeCell ref="L40:Z40"/>
    <mergeCell ref="L41:Z41"/>
    <mergeCell ref="B25:F25"/>
    <mergeCell ref="G25:H25"/>
    <mergeCell ref="L31:W31"/>
    <mergeCell ref="L32:W32"/>
    <mergeCell ref="B17:F17"/>
    <mergeCell ref="G17:H17"/>
    <mergeCell ref="B23:F23"/>
    <mergeCell ref="G23:H23"/>
    <mergeCell ref="B24:F24"/>
    <mergeCell ref="G24:H24"/>
    <mergeCell ref="G19:H19"/>
    <mergeCell ref="G20:H20"/>
    <mergeCell ref="G21:H21"/>
    <mergeCell ref="G22:H22"/>
    <mergeCell ref="B11:E11"/>
    <mergeCell ref="F11:G11"/>
    <mergeCell ref="B13:D13"/>
    <mergeCell ref="E13:G13"/>
    <mergeCell ref="B16:F16"/>
    <mergeCell ref="G16:H16"/>
    <mergeCell ref="M9:M16"/>
    <mergeCell ref="B2:AB2"/>
    <mergeCell ref="B4:AB4"/>
    <mergeCell ref="B7:C7"/>
    <mergeCell ref="D7:F7"/>
    <mergeCell ref="I6:AB6"/>
    <mergeCell ref="C9:F9"/>
    <mergeCell ref="I9:I16"/>
    <mergeCell ref="J9:J16"/>
    <mergeCell ref="K9:K16"/>
    <mergeCell ref="L9:L16"/>
    <mergeCell ref="O9:O16"/>
    <mergeCell ref="P9:P16"/>
    <mergeCell ref="Q9:Q16"/>
    <mergeCell ref="R9:R16"/>
    <mergeCell ref="S9:S16"/>
  </mergeCells>
  <dataValidations count="3">
    <dataValidation allowBlank="1" showInputMessage="1" showErrorMessage="1" prompt="ALT+ENTER to stack subcontractor name and address" sqref="B17:F17" xr:uid="{00000000-0002-0000-0600-000000000000}"/>
    <dataValidation type="date" operator="greaterThan" allowBlank="1" showInputMessage="1" showErrorMessage="1" sqref="X31:Z31" xr:uid="{00000000-0002-0000-0600-000001000000}">
      <formula1>1</formula1>
    </dataValidation>
    <dataValidation type="list" allowBlank="1" showDropDown="1" showErrorMessage="1" errorTitle="Invalid Entry" error="Double-click cell to select category. Only ONE category per subcontractor may be selected." prompt="double-click" sqref="I17:AB25" xr:uid="{00000000-0002-0000-0600-000002000000}">
      <formula1>$AC17</formula1>
    </dataValidation>
  </dataValidations>
  <printOptions horizontalCentered="1"/>
  <pageMargins left="0.5" right="0.5" top="1" bottom="0.75" header="0.3" footer="0.3"/>
  <pageSetup scale="76" fitToHeight="0" orientation="landscape" r:id="rId1"/>
  <headerFooter>
    <oddHeader>&amp;CPetroleum Contamination Site Response Action Services
&amp;"-,Bold"&amp;14REVISED SUBCONTRACTOR UTILIZATION REPORT FORM FOR COMMODITIES/SERVICES</oddHeader>
    <oddFooter>&amp;CPage &amp;P of &amp;N&amp;R&amp;D&amp;LSchedule of Pay Items 08-13-21</oddFooter>
  </headerFooter>
  <drawing r:id="rId2"/>
  <legacyDrawing r:id="rId3"/>
  <controls>
    <mc:AlternateContent xmlns:mc="http://schemas.openxmlformats.org/markup-compatibility/2006">
      <mc:Choice Requires="x14">
        <control shapeId="20488" r:id="rId4" name="CommandButton1">
          <controlPr defaultSize="0" print="0" autoLine="0" r:id="rId5">
            <anchor moveWithCells="1">
              <from>
                <xdr:col>1</xdr:col>
                <xdr:colOff>57150</xdr:colOff>
                <xdr:row>13</xdr:row>
                <xdr:rowOff>95250</xdr:rowOff>
              </from>
              <to>
                <xdr:col>2</xdr:col>
                <xdr:colOff>28575</xdr:colOff>
                <xdr:row>14</xdr:row>
                <xdr:rowOff>228600</xdr:rowOff>
              </to>
            </anchor>
          </controlPr>
        </control>
      </mc:Choice>
      <mc:Fallback>
        <control shapeId="20488" r:id="rId4" name="CommandButton1"/>
      </mc:Fallback>
    </mc:AlternateContent>
    <mc:AlternateContent xmlns:mc="http://schemas.openxmlformats.org/markup-compatibility/2006">
      <mc:Choice Requires="x14">
        <control shapeId="20487" r:id="rId6" name="Label 7">
          <controlPr defaultSize="0" print="0" autoFill="0" autoLine="0" autoPict="0">
            <anchor moveWithCells="1" sizeWithCells="1">
              <from>
                <xdr:col>2</xdr:col>
                <xdr:colOff>66675</xdr:colOff>
                <xdr:row>13</xdr:row>
                <xdr:rowOff>200025</xdr:rowOff>
              </from>
              <to>
                <xdr:col>6</xdr:col>
                <xdr:colOff>171450</xdr:colOff>
                <xdr:row>14</xdr:row>
                <xdr:rowOff>266700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F463"/>
  <sheetViews>
    <sheetView showGridLines="0" zoomScale="90" zoomScaleNormal="90" workbookViewId="0">
      <pane ySplit="2" topLeftCell="A255" activePane="bottomLeft" state="frozen"/>
      <selection activeCell="G502" sqref="G502"/>
      <selection pane="bottomLeft" activeCell="I269" sqref="I269"/>
    </sheetView>
  </sheetViews>
  <sheetFormatPr defaultRowHeight="16.5" x14ac:dyDescent="0.3"/>
  <cols>
    <col min="1" max="1" width="6.85546875" style="22" customWidth="1"/>
    <col min="2" max="2" width="11.42578125" style="21" customWidth="1"/>
    <col min="3" max="3" width="63.140625" style="21" customWidth="1"/>
    <col min="4" max="4" width="15.42578125" style="15" customWidth="1"/>
    <col min="5" max="5" width="97" style="8" customWidth="1"/>
    <col min="6" max="6" width="9.140625" style="275" hidden="1" customWidth="1"/>
  </cols>
  <sheetData>
    <row r="1" spans="1:6" ht="17.25" thickBot="1" x14ac:dyDescent="0.35">
      <c r="A1" s="24"/>
      <c r="B1" s="76"/>
      <c r="C1" s="6"/>
      <c r="D1" s="13"/>
    </row>
    <row r="2" spans="1:6" ht="50.25" customHeight="1" thickBot="1" x14ac:dyDescent="0.3">
      <c r="A2" s="271" t="s">
        <v>529</v>
      </c>
      <c r="B2" s="555" t="s">
        <v>858</v>
      </c>
      <c r="C2" s="556"/>
      <c r="D2" s="272" t="s">
        <v>750</v>
      </c>
      <c r="E2" s="273" t="s">
        <v>859</v>
      </c>
      <c r="F2" s="275" t="b">
        <v>1</v>
      </c>
    </row>
    <row r="3" spans="1:6" x14ac:dyDescent="0.3">
      <c r="A3" s="192" t="s">
        <v>1</v>
      </c>
      <c r="B3" s="548" t="s">
        <v>1195</v>
      </c>
      <c r="C3" s="564"/>
      <c r="D3" s="193"/>
      <c r="E3" s="276"/>
      <c r="F3" s="275" t="b">
        <f>VLOOKUP(A3,'SOW Units'!$B$11:$S$469,18,FALSE)</f>
        <v>0</v>
      </c>
    </row>
    <row r="4" spans="1:6" x14ac:dyDescent="0.3">
      <c r="A4" s="121" t="s">
        <v>112</v>
      </c>
      <c r="B4" s="542" t="s">
        <v>15</v>
      </c>
      <c r="C4" s="543"/>
      <c r="D4" s="2" t="s">
        <v>39</v>
      </c>
      <c r="E4" s="277" t="s">
        <v>860</v>
      </c>
      <c r="F4" s="275" t="b">
        <f>VLOOKUP(A4,'SOW Units'!$B$11:$S$469,18,FALSE)</f>
        <v>0</v>
      </c>
    </row>
    <row r="5" spans="1:6" ht="16.5" customHeight="1" x14ac:dyDescent="0.3">
      <c r="A5" s="121" t="s">
        <v>113</v>
      </c>
      <c r="B5" s="542" t="s">
        <v>16</v>
      </c>
      <c r="C5" s="543"/>
      <c r="D5" s="2" t="s">
        <v>40</v>
      </c>
      <c r="E5" s="277" t="s">
        <v>861</v>
      </c>
      <c r="F5" s="275" t="b">
        <f>VLOOKUP(A5,'SOW Units'!$B$11:$S$469,18,FALSE)</f>
        <v>0</v>
      </c>
    </row>
    <row r="6" spans="1:6" ht="16.5" customHeight="1" x14ac:dyDescent="0.3">
      <c r="A6" s="121" t="s">
        <v>1222</v>
      </c>
      <c r="B6" s="542" t="s">
        <v>1431</v>
      </c>
      <c r="C6" s="543"/>
      <c r="D6" s="2" t="s">
        <v>40</v>
      </c>
      <c r="E6" s="277" t="s">
        <v>861</v>
      </c>
      <c r="F6" s="275" t="b">
        <f>VLOOKUP(A6,'SOW Units'!$B$11:$S$469,18,FALSE)</f>
        <v>1</v>
      </c>
    </row>
    <row r="7" spans="1:6" ht="16.5" customHeight="1" x14ac:dyDescent="0.3">
      <c r="A7" s="121" t="s">
        <v>114</v>
      </c>
      <c r="B7" s="542" t="s">
        <v>17</v>
      </c>
      <c r="C7" s="543"/>
      <c r="D7" s="2" t="s">
        <v>41</v>
      </c>
      <c r="E7" s="277" t="s">
        <v>862</v>
      </c>
      <c r="F7" s="275" t="b">
        <f>VLOOKUP(A7,'SOW Units'!$B$11:$S$469,18,FALSE)</f>
        <v>1</v>
      </c>
    </row>
    <row r="8" spans="1:6" ht="16.5" customHeight="1" x14ac:dyDescent="0.3">
      <c r="A8" s="121" t="s">
        <v>115</v>
      </c>
      <c r="B8" s="542" t="s">
        <v>1432</v>
      </c>
      <c r="C8" s="543"/>
      <c r="D8" s="77" t="s">
        <v>896</v>
      </c>
      <c r="E8" s="277" t="s">
        <v>863</v>
      </c>
      <c r="F8" s="275" t="b">
        <f>VLOOKUP(A8,'SOW Units'!$B$11:$S$469,18,FALSE)</f>
        <v>1</v>
      </c>
    </row>
    <row r="9" spans="1:6" ht="16.5" customHeight="1" x14ac:dyDescent="0.3">
      <c r="A9" s="121" t="s">
        <v>116</v>
      </c>
      <c r="B9" s="542" t="s">
        <v>111</v>
      </c>
      <c r="C9" s="543"/>
      <c r="D9" s="2" t="s">
        <v>108</v>
      </c>
      <c r="E9" s="277" t="s">
        <v>864</v>
      </c>
      <c r="F9" s="275" t="b">
        <f>VLOOKUP(A9,'SOW Units'!$B$11:$S$469,18,FALSE)</f>
        <v>1</v>
      </c>
    </row>
    <row r="10" spans="1:6" ht="16.5" customHeight="1" x14ac:dyDescent="0.3">
      <c r="A10" s="121" t="s">
        <v>1223</v>
      </c>
      <c r="B10" s="542" t="s">
        <v>1433</v>
      </c>
      <c r="C10" s="543"/>
      <c r="D10" s="2" t="s">
        <v>108</v>
      </c>
      <c r="E10" s="277" t="s">
        <v>864</v>
      </c>
      <c r="F10" s="275" t="b">
        <f>VLOOKUP(A10,'SOW Units'!$B$11:$S$469,18,FALSE)</f>
        <v>0</v>
      </c>
    </row>
    <row r="11" spans="1:6" ht="16.5" customHeight="1" x14ac:dyDescent="0.3">
      <c r="A11" s="121" t="s">
        <v>714</v>
      </c>
      <c r="B11" s="542" t="s">
        <v>1448</v>
      </c>
      <c r="C11" s="543"/>
      <c r="D11" s="77" t="s">
        <v>896</v>
      </c>
      <c r="E11" s="277" t="s">
        <v>865</v>
      </c>
      <c r="F11" s="275" t="b">
        <f>VLOOKUP(A11,'SOW Units'!$B$11:$S$469,18,FALSE)</f>
        <v>0</v>
      </c>
    </row>
    <row r="12" spans="1:6" ht="16.5" customHeight="1" x14ac:dyDescent="0.25">
      <c r="A12" s="282" t="s">
        <v>1224</v>
      </c>
      <c r="B12" s="710" t="s">
        <v>1225</v>
      </c>
      <c r="C12" s="711"/>
      <c r="D12" s="278" t="s">
        <v>896</v>
      </c>
      <c r="E12" s="277" t="s">
        <v>1467</v>
      </c>
      <c r="F12" s="275" t="b">
        <f>VLOOKUP(A12,'SOW Units'!$B$11:$S$469,18,FALSE)</f>
        <v>1</v>
      </c>
    </row>
    <row r="13" spans="1:6" ht="16.5" customHeight="1" x14ac:dyDescent="0.25">
      <c r="A13" s="197" t="s">
        <v>2</v>
      </c>
      <c r="B13" s="544" t="s">
        <v>19</v>
      </c>
      <c r="C13" s="545"/>
      <c r="D13" s="201"/>
      <c r="E13" s="279"/>
      <c r="F13" s="275" t="b">
        <f>VLOOKUP(A13,'SOW Units'!$B$11:$S$469,18,FALSE)</f>
        <v>0</v>
      </c>
    </row>
    <row r="14" spans="1:6" ht="16.5" customHeight="1" x14ac:dyDescent="0.3">
      <c r="A14" s="121" t="s">
        <v>117</v>
      </c>
      <c r="B14" s="542" t="s">
        <v>193</v>
      </c>
      <c r="C14" s="543"/>
      <c r="D14" s="2" t="s">
        <v>42</v>
      </c>
      <c r="E14" s="277" t="s">
        <v>1452</v>
      </c>
      <c r="F14" s="275" t="b">
        <f>VLOOKUP(A14,'SOW Units'!$B$11:$S$469,18,FALSE)</f>
        <v>0</v>
      </c>
    </row>
    <row r="15" spans="1:6" ht="16.5" customHeight="1" x14ac:dyDescent="0.3">
      <c r="A15" s="121" t="s">
        <v>328</v>
      </c>
      <c r="B15" s="542" t="s">
        <v>1434</v>
      </c>
      <c r="C15" s="543"/>
      <c r="D15" s="2" t="s">
        <v>43</v>
      </c>
      <c r="E15" s="277" t="s">
        <v>866</v>
      </c>
      <c r="F15" s="275" t="b">
        <f>VLOOKUP(A15,'SOW Units'!$B$11:$S$469,18,FALSE)</f>
        <v>0</v>
      </c>
    </row>
    <row r="16" spans="1:6" ht="16.5" customHeight="1" x14ac:dyDescent="0.3">
      <c r="A16" s="123" t="s">
        <v>329</v>
      </c>
      <c r="B16" s="542" t="s">
        <v>1215</v>
      </c>
      <c r="C16" s="543"/>
      <c r="D16" s="77" t="s">
        <v>896</v>
      </c>
      <c r="E16" s="277" t="s">
        <v>867</v>
      </c>
      <c r="F16" s="275" t="b">
        <f>VLOOKUP(A16,'SOW Units'!$B$11:$S$469,18,FALSE)</f>
        <v>0</v>
      </c>
    </row>
    <row r="17" spans="1:6" ht="16.5" customHeight="1" x14ac:dyDescent="0.3">
      <c r="A17" s="121" t="s">
        <v>330</v>
      </c>
      <c r="B17" s="542" t="s">
        <v>312</v>
      </c>
      <c r="C17" s="543"/>
      <c r="D17" s="2" t="s">
        <v>44</v>
      </c>
      <c r="E17" s="277" t="s">
        <v>868</v>
      </c>
      <c r="F17" s="275" t="b">
        <f>VLOOKUP(A17,'SOW Units'!$B$11:$S$469,18,FALSE)</f>
        <v>0</v>
      </c>
    </row>
    <row r="18" spans="1:6" ht="16.5" customHeight="1" x14ac:dyDescent="0.25">
      <c r="A18" s="197" t="s">
        <v>331</v>
      </c>
      <c r="B18" s="544" t="s">
        <v>109</v>
      </c>
      <c r="C18" s="545"/>
      <c r="D18" s="201"/>
      <c r="E18" s="279"/>
      <c r="F18" s="275" t="b">
        <f>VLOOKUP(A18,'SOW Units'!$B$11:$S$469,18,FALSE)</f>
        <v>0</v>
      </c>
    </row>
    <row r="19" spans="1:6" ht="16.5" customHeight="1" x14ac:dyDescent="0.3">
      <c r="A19" s="121" t="s">
        <v>332</v>
      </c>
      <c r="B19" s="542" t="s">
        <v>315</v>
      </c>
      <c r="C19" s="543"/>
      <c r="D19" s="2" t="s">
        <v>96</v>
      </c>
      <c r="E19" s="277" t="s">
        <v>1453</v>
      </c>
      <c r="F19" s="275" t="b">
        <f>VLOOKUP(A19,'SOW Units'!$B$11:$S$469,18,FALSE)</f>
        <v>1</v>
      </c>
    </row>
    <row r="20" spans="1:6" ht="16.5" customHeight="1" x14ac:dyDescent="0.3">
      <c r="A20" s="121" t="s">
        <v>333</v>
      </c>
      <c r="B20" s="542" t="s">
        <v>316</v>
      </c>
      <c r="C20" s="543"/>
      <c r="D20" s="2" t="s">
        <v>96</v>
      </c>
      <c r="E20" s="277" t="s">
        <v>1453</v>
      </c>
      <c r="F20" s="275" t="b">
        <f>VLOOKUP(A20,'SOW Units'!$B$11:$S$469,18,FALSE)</f>
        <v>1</v>
      </c>
    </row>
    <row r="21" spans="1:6" ht="16.5" customHeight="1" x14ac:dyDescent="0.3">
      <c r="A21" s="121" t="s">
        <v>334</v>
      </c>
      <c r="B21" s="542" t="s">
        <v>317</v>
      </c>
      <c r="C21" s="543"/>
      <c r="D21" s="2" t="s">
        <v>96</v>
      </c>
      <c r="E21" s="277" t="s">
        <v>1453</v>
      </c>
      <c r="F21" s="275" t="b">
        <f>VLOOKUP(A21,'SOW Units'!$B$11:$S$469,18,FALSE)</f>
        <v>0</v>
      </c>
    </row>
    <row r="22" spans="1:6" ht="16.5" customHeight="1" x14ac:dyDescent="0.3">
      <c r="A22" s="121" t="s">
        <v>335</v>
      </c>
      <c r="B22" s="542" t="s">
        <v>318</v>
      </c>
      <c r="C22" s="543"/>
      <c r="D22" s="2" t="s">
        <v>96</v>
      </c>
      <c r="E22" s="277" t="s">
        <v>1453</v>
      </c>
      <c r="F22" s="275" t="b">
        <f>VLOOKUP(A22,'SOW Units'!$B$11:$S$469,18,FALSE)</f>
        <v>0</v>
      </c>
    </row>
    <row r="23" spans="1:6" ht="16.5" customHeight="1" x14ac:dyDescent="0.3">
      <c r="A23" s="121" t="s">
        <v>336</v>
      </c>
      <c r="B23" s="542" t="s">
        <v>118</v>
      </c>
      <c r="C23" s="543"/>
      <c r="D23" s="2" t="s">
        <v>96</v>
      </c>
      <c r="E23" s="277" t="s">
        <v>1453</v>
      </c>
      <c r="F23" s="275" t="b">
        <f>VLOOKUP(A23,'SOW Units'!$B$11:$S$469,18,FALSE)</f>
        <v>0</v>
      </c>
    </row>
    <row r="24" spans="1:6" ht="16.5" customHeight="1" x14ac:dyDescent="0.3">
      <c r="A24" s="121" t="s">
        <v>337</v>
      </c>
      <c r="B24" s="542" t="s">
        <v>119</v>
      </c>
      <c r="C24" s="543"/>
      <c r="D24" s="2" t="s">
        <v>96</v>
      </c>
      <c r="E24" s="277" t="s">
        <v>1453</v>
      </c>
      <c r="F24" s="275" t="b">
        <f>VLOOKUP(A24,'SOW Units'!$B$11:$S$469,18,FALSE)</f>
        <v>0</v>
      </c>
    </row>
    <row r="25" spans="1:6" ht="16.5" customHeight="1" x14ac:dyDescent="0.3">
      <c r="A25" s="121" t="s">
        <v>1227</v>
      </c>
      <c r="B25" s="542" t="s">
        <v>1228</v>
      </c>
      <c r="C25" s="543"/>
      <c r="D25" s="2" t="s">
        <v>96</v>
      </c>
      <c r="E25" s="277" t="s">
        <v>1453</v>
      </c>
      <c r="F25" s="275" t="b">
        <f>VLOOKUP(A25,'SOW Units'!$B$11:$S$469,18,FALSE)</f>
        <v>0</v>
      </c>
    </row>
    <row r="26" spans="1:6" ht="16.5" customHeight="1" x14ac:dyDescent="0.3">
      <c r="A26" s="121" t="s">
        <v>1229</v>
      </c>
      <c r="B26" s="542" t="s">
        <v>1230</v>
      </c>
      <c r="C26" s="543"/>
      <c r="D26" s="2" t="s">
        <v>96</v>
      </c>
      <c r="E26" s="277" t="s">
        <v>1453</v>
      </c>
      <c r="F26" s="275" t="b">
        <f>VLOOKUP(A26,'SOW Units'!$B$11:$S$469,18,FALSE)</f>
        <v>0</v>
      </c>
    </row>
    <row r="27" spans="1:6" ht="16.5" customHeight="1" x14ac:dyDescent="0.3">
      <c r="A27" s="123" t="s">
        <v>1231</v>
      </c>
      <c r="B27" s="542" t="s">
        <v>1232</v>
      </c>
      <c r="C27" s="543"/>
      <c r="D27" s="3" t="s">
        <v>96</v>
      </c>
      <c r="E27" s="277" t="s">
        <v>1453</v>
      </c>
      <c r="F27" s="275" t="b">
        <f>VLOOKUP(A27,'SOW Units'!$B$11:$S$469,18,FALSE)</f>
        <v>0</v>
      </c>
    </row>
    <row r="28" spans="1:6" ht="16.5" customHeight="1" x14ac:dyDescent="0.3">
      <c r="A28" s="123" t="s">
        <v>1233</v>
      </c>
      <c r="B28" s="542" t="s">
        <v>1234</v>
      </c>
      <c r="C28" s="543"/>
      <c r="D28" s="3" t="s">
        <v>96</v>
      </c>
      <c r="E28" s="277" t="s">
        <v>1453</v>
      </c>
      <c r="F28" s="275" t="b">
        <f>VLOOKUP(A28,'SOW Units'!$B$11:$S$469,18,FALSE)</f>
        <v>1</v>
      </c>
    </row>
    <row r="29" spans="1:6" ht="16.5" customHeight="1" x14ac:dyDescent="0.3">
      <c r="A29" s="121" t="s">
        <v>338</v>
      </c>
      <c r="B29" s="542" t="s">
        <v>106</v>
      </c>
      <c r="C29" s="543"/>
      <c r="D29" s="2" t="s">
        <v>96</v>
      </c>
      <c r="E29" s="277" t="s">
        <v>1453</v>
      </c>
      <c r="F29" s="275" t="b">
        <f>VLOOKUP(A29,'SOW Units'!$B$11:$S$469,18,FALSE)</f>
        <v>0</v>
      </c>
    </row>
    <row r="30" spans="1:6" ht="16.5" customHeight="1" x14ac:dyDescent="0.3">
      <c r="A30" s="121" t="s">
        <v>339</v>
      </c>
      <c r="B30" s="542" t="s">
        <v>107</v>
      </c>
      <c r="C30" s="543"/>
      <c r="D30" s="2" t="s">
        <v>96</v>
      </c>
      <c r="E30" s="277" t="s">
        <v>1453</v>
      </c>
      <c r="F30" s="275" t="b">
        <f>VLOOKUP(A30,'SOW Units'!$B$11:$S$469,18,FALSE)</f>
        <v>0</v>
      </c>
    </row>
    <row r="31" spans="1:6" ht="16.5" customHeight="1" x14ac:dyDescent="0.3">
      <c r="A31" s="121" t="s">
        <v>1235</v>
      </c>
      <c r="B31" s="542" t="s">
        <v>1236</v>
      </c>
      <c r="C31" s="543"/>
      <c r="D31" s="2" t="s">
        <v>96</v>
      </c>
      <c r="E31" s="277" t="s">
        <v>1453</v>
      </c>
      <c r="F31" s="275" t="b">
        <f>VLOOKUP(A31,'SOW Units'!$B$11:$S$469,18,FALSE)</f>
        <v>0</v>
      </c>
    </row>
    <row r="32" spans="1:6" ht="16.5" customHeight="1" x14ac:dyDescent="0.3">
      <c r="A32" s="121" t="s">
        <v>1237</v>
      </c>
      <c r="B32" s="542" t="s">
        <v>1238</v>
      </c>
      <c r="C32" s="543"/>
      <c r="D32" s="2" t="s">
        <v>96</v>
      </c>
      <c r="E32" s="277" t="s">
        <v>1453</v>
      </c>
      <c r="F32" s="275" t="b">
        <f>VLOOKUP(A32,'SOW Units'!$B$11:$S$469,18,FALSE)</f>
        <v>0</v>
      </c>
    </row>
    <row r="33" spans="1:6" ht="16.5" customHeight="1" x14ac:dyDescent="0.3">
      <c r="A33" s="121" t="s">
        <v>340</v>
      </c>
      <c r="B33" s="542" t="s">
        <v>191</v>
      </c>
      <c r="C33" s="543"/>
      <c r="D33" s="2" t="s">
        <v>96</v>
      </c>
      <c r="E33" s="277" t="s">
        <v>1453</v>
      </c>
      <c r="F33" s="275" t="b">
        <f>VLOOKUP(A33,'SOW Units'!$B$11:$S$469,18,FALSE)</f>
        <v>0</v>
      </c>
    </row>
    <row r="34" spans="1:6" ht="16.5" customHeight="1" x14ac:dyDescent="0.3">
      <c r="A34" s="121" t="s">
        <v>341</v>
      </c>
      <c r="B34" s="542" t="s">
        <v>192</v>
      </c>
      <c r="C34" s="543"/>
      <c r="D34" s="2" t="s">
        <v>96</v>
      </c>
      <c r="E34" s="277" t="s">
        <v>1453</v>
      </c>
      <c r="F34" s="275" t="b">
        <f>VLOOKUP(A34,'SOW Units'!$B$11:$S$469,18,FALSE)</f>
        <v>0</v>
      </c>
    </row>
    <row r="35" spans="1:6" ht="16.5" customHeight="1" x14ac:dyDescent="0.3">
      <c r="A35" s="121" t="s">
        <v>342</v>
      </c>
      <c r="B35" s="542" t="s">
        <v>526</v>
      </c>
      <c r="C35" s="543"/>
      <c r="D35" s="2" t="s">
        <v>96</v>
      </c>
      <c r="E35" s="277" t="s">
        <v>1453</v>
      </c>
      <c r="F35" s="275" t="b">
        <f>VLOOKUP(A35,'SOW Units'!$B$11:$S$469,18,FALSE)</f>
        <v>0</v>
      </c>
    </row>
    <row r="36" spans="1:6" ht="33" customHeight="1" x14ac:dyDescent="0.3">
      <c r="A36" s="121" t="s">
        <v>343</v>
      </c>
      <c r="B36" s="542" t="s">
        <v>527</v>
      </c>
      <c r="C36" s="543"/>
      <c r="D36" s="2" t="s">
        <v>96</v>
      </c>
      <c r="E36" s="277" t="s">
        <v>1453</v>
      </c>
      <c r="F36" s="275" t="b">
        <f>VLOOKUP(A36,'SOW Units'!$B$11:$S$469,18,FALSE)</f>
        <v>0</v>
      </c>
    </row>
    <row r="37" spans="1:6" ht="33.75" customHeight="1" x14ac:dyDescent="0.3">
      <c r="A37" s="121" t="s">
        <v>1239</v>
      </c>
      <c r="B37" s="542" t="s">
        <v>1240</v>
      </c>
      <c r="C37" s="543"/>
      <c r="D37" s="2" t="s">
        <v>96</v>
      </c>
      <c r="E37" s="277" t="s">
        <v>1453</v>
      </c>
      <c r="F37" s="275" t="b">
        <f>VLOOKUP(A37,'SOW Units'!$B$11:$S$469,18,FALSE)</f>
        <v>0</v>
      </c>
    </row>
    <row r="38" spans="1:6" ht="16.5" customHeight="1" x14ac:dyDescent="0.3">
      <c r="A38" s="121" t="s">
        <v>1241</v>
      </c>
      <c r="B38" s="542" t="s">
        <v>1242</v>
      </c>
      <c r="C38" s="543"/>
      <c r="D38" s="2" t="s">
        <v>96</v>
      </c>
      <c r="E38" s="277" t="s">
        <v>1453</v>
      </c>
      <c r="F38" s="275" t="b">
        <f>VLOOKUP(A38,'SOW Units'!$B$11:$S$469,18,FALSE)</f>
        <v>0</v>
      </c>
    </row>
    <row r="39" spans="1:6" ht="16.5" customHeight="1" x14ac:dyDescent="0.25">
      <c r="A39" s="197" t="s">
        <v>3</v>
      </c>
      <c r="B39" s="544" t="s">
        <v>110</v>
      </c>
      <c r="C39" s="545"/>
      <c r="D39" s="201"/>
      <c r="E39" s="279"/>
      <c r="F39" s="275" t="b">
        <f>VLOOKUP(A39,'SOW Units'!$B$11:$S$469,18,FALSE)</f>
        <v>0</v>
      </c>
    </row>
    <row r="40" spans="1:6" ht="16.5" customHeight="1" x14ac:dyDescent="0.3">
      <c r="A40" s="123" t="s">
        <v>899</v>
      </c>
      <c r="B40" s="542" t="s">
        <v>1435</v>
      </c>
      <c r="C40" s="543"/>
      <c r="D40" s="3" t="s">
        <v>123</v>
      </c>
      <c r="E40" s="277" t="s">
        <v>894</v>
      </c>
      <c r="F40" s="275" t="b">
        <f>VLOOKUP(A40,'SOW Units'!$B$11:$S$469,18,FALSE)</f>
        <v>1</v>
      </c>
    </row>
    <row r="41" spans="1:6" ht="16.5" customHeight="1" x14ac:dyDescent="0.3">
      <c r="A41" s="123" t="s">
        <v>900</v>
      </c>
      <c r="B41" s="542" t="s">
        <v>1436</v>
      </c>
      <c r="C41" s="543"/>
      <c r="D41" s="118" t="s">
        <v>896</v>
      </c>
      <c r="E41" s="277" t="s">
        <v>894</v>
      </c>
      <c r="F41" s="275" t="b">
        <f>VLOOKUP(A41,'SOW Units'!$B$11:$S$469,18,FALSE)</f>
        <v>0</v>
      </c>
    </row>
    <row r="42" spans="1:6" ht="16.5" customHeight="1" x14ac:dyDescent="0.25">
      <c r="A42" s="197" t="s">
        <v>4</v>
      </c>
      <c r="B42" s="544" t="s">
        <v>143</v>
      </c>
      <c r="C42" s="545"/>
      <c r="D42" s="201"/>
      <c r="E42" s="279"/>
      <c r="F42" s="275" t="b">
        <f>VLOOKUP(A42,'SOW Units'!$B$11:$S$469,18,FALSE)</f>
        <v>0</v>
      </c>
    </row>
    <row r="43" spans="1:6" ht="16.5" customHeight="1" x14ac:dyDescent="0.3">
      <c r="A43" s="121" t="s">
        <v>1243</v>
      </c>
      <c r="B43" s="542" t="s">
        <v>1244</v>
      </c>
      <c r="C43" s="543"/>
      <c r="D43" s="2" t="s">
        <v>715</v>
      </c>
      <c r="E43" s="277" t="s">
        <v>1454</v>
      </c>
      <c r="F43" s="275" t="b">
        <f>VLOOKUP(A43,'SOW Units'!$B$11:$S$469,18,FALSE)</f>
        <v>0</v>
      </c>
    </row>
    <row r="44" spans="1:6" ht="16.5" customHeight="1" x14ac:dyDescent="0.3">
      <c r="A44" s="121" t="s">
        <v>1245</v>
      </c>
      <c r="B44" s="542" t="s">
        <v>1246</v>
      </c>
      <c r="C44" s="543"/>
      <c r="D44" s="2" t="s">
        <v>715</v>
      </c>
      <c r="E44" s="277" t="s">
        <v>1454</v>
      </c>
      <c r="F44" s="275" t="b">
        <f>VLOOKUP(A44,'SOW Units'!$B$11:$S$469,18,FALSE)</f>
        <v>0</v>
      </c>
    </row>
    <row r="45" spans="1:6" ht="16.5" customHeight="1" x14ac:dyDescent="0.3">
      <c r="A45" s="121" t="s">
        <v>1247</v>
      </c>
      <c r="B45" s="542" t="s">
        <v>1248</v>
      </c>
      <c r="C45" s="543"/>
      <c r="D45" s="2" t="s">
        <v>715</v>
      </c>
      <c r="E45" s="277" t="s">
        <v>1454</v>
      </c>
      <c r="F45" s="275" t="b">
        <f>VLOOKUP(A45,'SOW Units'!$B$11:$S$469,18,FALSE)</f>
        <v>0</v>
      </c>
    </row>
    <row r="46" spans="1:6" ht="16.5" customHeight="1" x14ac:dyDescent="0.3">
      <c r="A46" s="121" t="s">
        <v>716</v>
      </c>
      <c r="B46" s="542" t="s">
        <v>717</v>
      </c>
      <c r="C46" s="543"/>
      <c r="D46" s="2" t="s">
        <v>718</v>
      </c>
      <c r="E46" s="277" t="s">
        <v>1454</v>
      </c>
      <c r="F46" s="275" t="b">
        <f>VLOOKUP(A46,'SOW Units'!$B$11:$S$469,18,FALSE)</f>
        <v>0</v>
      </c>
    </row>
    <row r="47" spans="1:6" ht="16.5" customHeight="1" x14ac:dyDescent="0.3">
      <c r="A47" s="121" t="s">
        <v>344</v>
      </c>
      <c r="B47" s="542" t="s">
        <v>35</v>
      </c>
      <c r="C47" s="543"/>
      <c r="D47" s="2" t="s">
        <v>45</v>
      </c>
      <c r="E47" s="277" t="s">
        <v>1454</v>
      </c>
      <c r="F47" s="275" t="b">
        <f>VLOOKUP(A47,'SOW Units'!$B$11:$S$469,18,FALSE)</f>
        <v>1</v>
      </c>
    </row>
    <row r="48" spans="1:6" ht="16.5" customHeight="1" x14ac:dyDescent="0.3">
      <c r="A48" s="121" t="s">
        <v>1249</v>
      </c>
      <c r="B48" s="542" t="s">
        <v>1250</v>
      </c>
      <c r="C48" s="543"/>
      <c r="D48" s="2" t="s">
        <v>1251</v>
      </c>
      <c r="E48" s="277" t="s">
        <v>1454</v>
      </c>
      <c r="F48" s="275" t="b">
        <f>VLOOKUP(A48,'SOW Units'!$B$11:$S$469,18,FALSE)</f>
        <v>0</v>
      </c>
    </row>
    <row r="49" spans="1:6" ht="16.5" customHeight="1" x14ac:dyDescent="0.3">
      <c r="A49" s="123" t="s">
        <v>1252</v>
      </c>
      <c r="B49" s="542" t="s">
        <v>1437</v>
      </c>
      <c r="C49" s="543"/>
      <c r="D49" s="3" t="s">
        <v>1251</v>
      </c>
      <c r="E49" s="277" t="s">
        <v>1454</v>
      </c>
      <c r="F49" s="275" t="b">
        <f>VLOOKUP(A49,'SOW Units'!$B$11:$S$469,18,FALSE)</f>
        <v>0</v>
      </c>
    </row>
    <row r="50" spans="1:6" ht="16.5" customHeight="1" x14ac:dyDescent="0.3">
      <c r="A50" s="121" t="s">
        <v>345</v>
      </c>
      <c r="B50" s="542" t="s">
        <v>531</v>
      </c>
      <c r="C50" s="543"/>
      <c r="D50" s="2" t="s">
        <v>47</v>
      </c>
      <c r="E50" s="277" t="s">
        <v>1454</v>
      </c>
      <c r="F50" s="275" t="b">
        <f>VLOOKUP(A50,'SOW Units'!$B$11:$S$469,18,FALSE)</f>
        <v>0</v>
      </c>
    </row>
    <row r="51" spans="1:6" ht="16.5" customHeight="1" x14ac:dyDescent="0.3">
      <c r="A51" s="121" t="s">
        <v>346</v>
      </c>
      <c r="B51" s="542" t="s">
        <v>532</v>
      </c>
      <c r="C51" s="543"/>
      <c r="D51" s="2" t="s">
        <v>47</v>
      </c>
      <c r="E51" s="277" t="s">
        <v>1454</v>
      </c>
      <c r="F51" s="275" t="b">
        <f>VLOOKUP(A51,'SOW Units'!$B$11:$S$469,18,FALSE)</f>
        <v>0</v>
      </c>
    </row>
    <row r="52" spans="1:6" ht="16.5" customHeight="1" x14ac:dyDescent="0.3">
      <c r="A52" s="121" t="s">
        <v>347</v>
      </c>
      <c r="B52" s="542" t="s">
        <v>533</v>
      </c>
      <c r="C52" s="543"/>
      <c r="D52" s="2" t="s">
        <v>47</v>
      </c>
      <c r="E52" s="277" t="s">
        <v>1454</v>
      </c>
      <c r="F52" s="275" t="b">
        <f>VLOOKUP(A52,'SOW Units'!$B$11:$S$469,18,FALSE)</f>
        <v>0</v>
      </c>
    </row>
    <row r="53" spans="1:6" ht="16.5" customHeight="1" x14ac:dyDescent="0.3">
      <c r="A53" s="121" t="s">
        <v>348</v>
      </c>
      <c r="B53" s="542" t="s">
        <v>534</v>
      </c>
      <c r="C53" s="543"/>
      <c r="D53" s="2" t="s">
        <v>47</v>
      </c>
      <c r="E53" s="277" t="s">
        <v>1454</v>
      </c>
      <c r="F53" s="275" t="b">
        <f>VLOOKUP(A53,'SOW Units'!$B$11:$S$469,18,FALSE)</f>
        <v>1</v>
      </c>
    </row>
    <row r="54" spans="1:6" ht="16.5" customHeight="1" x14ac:dyDescent="0.3">
      <c r="A54" s="121" t="s">
        <v>349</v>
      </c>
      <c r="B54" s="542" t="s">
        <v>535</v>
      </c>
      <c r="C54" s="543"/>
      <c r="D54" s="2" t="s">
        <v>47</v>
      </c>
      <c r="E54" s="277" t="s">
        <v>1454</v>
      </c>
      <c r="F54" s="275" t="b">
        <f>VLOOKUP(A54,'SOW Units'!$B$11:$S$469,18,FALSE)</f>
        <v>0</v>
      </c>
    </row>
    <row r="55" spans="1:6" ht="16.5" customHeight="1" x14ac:dyDescent="0.3">
      <c r="A55" s="121" t="s">
        <v>362</v>
      </c>
      <c r="B55" s="542" t="s">
        <v>536</v>
      </c>
      <c r="C55" s="543"/>
      <c r="D55" s="2" t="s">
        <v>47</v>
      </c>
      <c r="E55" s="277" t="s">
        <v>1454</v>
      </c>
      <c r="F55" s="275" t="b">
        <f>VLOOKUP(A55,'SOW Units'!$B$11:$S$469,18,FALSE)</f>
        <v>0</v>
      </c>
    </row>
    <row r="56" spans="1:6" ht="16.5" customHeight="1" x14ac:dyDescent="0.3">
      <c r="A56" s="121" t="s">
        <v>361</v>
      </c>
      <c r="B56" s="542" t="s">
        <v>537</v>
      </c>
      <c r="C56" s="543"/>
      <c r="D56" s="2" t="s">
        <v>47</v>
      </c>
      <c r="E56" s="277" t="s">
        <v>1454</v>
      </c>
      <c r="F56" s="275" t="b">
        <f>VLOOKUP(A56,'SOW Units'!$B$11:$S$469,18,FALSE)</f>
        <v>0</v>
      </c>
    </row>
    <row r="57" spans="1:6" ht="16.5" customHeight="1" x14ac:dyDescent="0.3">
      <c r="A57" s="121" t="s">
        <v>360</v>
      </c>
      <c r="B57" s="542" t="s">
        <v>538</v>
      </c>
      <c r="C57" s="543"/>
      <c r="D57" s="2" t="s">
        <v>47</v>
      </c>
      <c r="E57" s="277" t="s">
        <v>1454</v>
      </c>
      <c r="F57" s="275" t="b">
        <f>VLOOKUP(A57,'SOW Units'!$B$11:$S$469,18,FALSE)</f>
        <v>0</v>
      </c>
    </row>
    <row r="58" spans="1:6" ht="16.5" customHeight="1" x14ac:dyDescent="0.3">
      <c r="A58" s="121" t="s">
        <v>359</v>
      </c>
      <c r="B58" s="542" t="s">
        <v>539</v>
      </c>
      <c r="C58" s="543"/>
      <c r="D58" s="2" t="s">
        <v>47</v>
      </c>
      <c r="E58" s="277" t="s">
        <v>1454</v>
      </c>
      <c r="F58" s="275" t="b">
        <f>VLOOKUP(A58,'SOW Units'!$B$11:$S$469,18,FALSE)</f>
        <v>0</v>
      </c>
    </row>
    <row r="59" spans="1:6" ht="16.5" customHeight="1" x14ac:dyDescent="0.3">
      <c r="A59" s="121" t="s">
        <v>358</v>
      </c>
      <c r="B59" s="542" t="s">
        <v>540</v>
      </c>
      <c r="C59" s="543"/>
      <c r="D59" s="2" t="s">
        <v>47</v>
      </c>
      <c r="E59" s="277" t="s">
        <v>1454</v>
      </c>
      <c r="F59" s="275" t="b">
        <f>VLOOKUP(A59,'SOW Units'!$B$11:$S$469,18,FALSE)</f>
        <v>0</v>
      </c>
    </row>
    <row r="60" spans="1:6" ht="16.5" customHeight="1" x14ac:dyDescent="0.3">
      <c r="A60" s="121" t="s">
        <v>357</v>
      </c>
      <c r="B60" s="542" t="s">
        <v>541</v>
      </c>
      <c r="C60" s="543"/>
      <c r="D60" s="2" t="s">
        <v>47</v>
      </c>
      <c r="E60" s="277" t="s">
        <v>1454</v>
      </c>
      <c r="F60" s="275" t="b">
        <f>VLOOKUP(A60,'SOW Units'!$B$11:$S$469,18,FALSE)</f>
        <v>0</v>
      </c>
    </row>
    <row r="61" spans="1:6" ht="16.5" customHeight="1" x14ac:dyDescent="0.3">
      <c r="A61" s="121" t="s">
        <v>356</v>
      </c>
      <c r="B61" s="542" t="s">
        <v>542</v>
      </c>
      <c r="C61" s="543"/>
      <c r="D61" s="2" t="s">
        <v>47</v>
      </c>
      <c r="E61" s="277" t="s">
        <v>1454</v>
      </c>
      <c r="F61" s="275" t="b">
        <f>VLOOKUP(A61,'SOW Units'!$B$11:$S$469,18,FALSE)</f>
        <v>0</v>
      </c>
    </row>
    <row r="62" spans="1:6" ht="16.5" customHeight="1" x14ac:dyDescent="0.3">
      <c r="A62" s="121" t="s">
        <v>355</v>
      </c>
      <c r="B62" s="542" t="s">
        <v>543</v>
      </c>
      <c r="C62" s="543"/>
      <c r="D62" s="2" t="s">
        <v>47</v>
      </c>
      <c r="E62" s="277" t="s">
        <v>1454</v>
      </c>
      <c r="F62" s="275" t="b">
        <f>VLOOKUP(A62,'SOW Units'!$B$11:$S$469,18,FALSE)</f>
        <v>0</v>
      </c>
    </row>
    <row r="63" spans="1:6" ht="16.5" customHeight="1" x14ac:dyDescent="0.3">
      <c r="A63" s="121" t="s">
        <v>354</v>
      </c>
      <c r="B63" s="542" t="s">
        <v>544</v>
      </c>
      <c r="C63" s="543"/>
      <c r="D63" s="2" t="s">
        <v>47</v>
      </c>
      <c r="E63" s="277" t="s">
        <v>1454</v>
      </c>
      <c r="F63" s="275" t="b">
        <f>VLOOKUP(A63,'SOW Units'!$B$11:$S$469,18,FALSE)</f>
        <v>0</v>
      </c>
    </row>
    <row r="64" spans="1:6" ht="16.5" customHeight="1" x14ac:dyDescent="0.3">
      <c r="A64" s="121" t="s">
        <v>353</v>
      </c>
      <c r="B64" s="542" t="s">
        <v>545</v>
      </c>
      <c r="C64" s="543"/>
      <c r="D64" s="2" t="s">
        <v>47</v>
      </c>
      <c r="E64" s="277" t="s">
        <v>1454</v>
      </c>
      <c r="F64" s="275" t="b">
        <f>VLOOKUP(A64,'SOW Units'!$B$11:$S$469,18,FALSE)</f>
        <v>0</v>
      </c>
    </row>
    <row r="65" spans="1:6" ht="16.5" customHeight="1" x14ac:dyDescent="0.3">
      <c r="A65" s="121" t="s">
        <v>352</v>
      </c>
      <c r="B65" s="542" t="s">
        <v>546</v>
      </c>
      <c r="C65" s="543"/>
      <c r="D65" s="2" t="s">
        <v>47</v>
      </c>
      <c r="E65" s="277" t="s">
        <v>1454</v>
      </c>
      <c r="F65" s="275" t="b">
        <f>VLOOKUP(A65,'SOW Units'!$B$11:$S$469,18,FALSE)</f>
        <v>0</v>
      </c>
    </row>
    <row r="66" spans="1:6" ht="16.5" customHeight="1" x14ac:dyDescent="0.3">
      <c r="A66" s="121" t="s">
        <v>351</v>
      </c>
      <c r="B66" s="542" t="s">
        <v>547</v>
      </c>
      <c r="C66" s="543"/>
      <c r="D66" s="2" t="s">
        <v>47</v>
      </c>
      <c r="E66" s="277" t="s">
        <v>1454</v>
      </c>
      <c r="F66" s="275" t="b">
        <f>VLOOKUP(A66,'SOW Units'!$B$11:$S$469,18,FALSE)</f>
        <v>0</v>
      </c>
    </row>
    <row r="67" spans="1:6" ht="16.5" customHeight="1" x14ac:dyDescent="0.3">
      <c r="A67" s="121" t="s">
        <v>350</v>
      </c>
      <c r="B67" s="542" t="s">
        <v>548</v>
      </c>
      <c r="C67" s="543"/>
      <c r="D67" s="2" t="s">
        <v>47</v>
      </c>
      <c r="E67" s="277" t="s">
        <v>1454</v>
      </c>
      <c r="F67" s="275" t="b">
        <f>VLOOKUP(A67,'SOW Units'!$B$11:$S$469,18,FALSE)</f>
        <v>0</v>
      </c>
    </row>
    <row r="68" spans="1:6" ht="16.5" customHeight="1" x14ac:dyDescent="0.25">
      <c r="A68" s="197" t="s">
        <v>5</v>
      </c>
      <c r="B68" s="544" t="s">
        <v>144</v>
      </c>
      <c r="C68" s="545"/>
      <c r="D68" s="201"/>
      <c r="E68" s="279"/>
      <c r="F68" s="275" t="b">
        <f>VLOOKUP(A68,'SOW Units'!$B$11:$S$469,18,FALSE)</f>
        <v>0</v>
      </c>
    </row>
    <row r="69" spans="1:6" ht="16.5" customHeight="1" x14ac:dyDescent="0.3">
      <c r="A69" s="121" t="s">
        <v>124</v>
      </c>
      <c r="B69" s="542" t="s">
        <v>9</v>
      </c>
      <c r="C69" s="543"/>
      <c r="D69" s="2" t="s">
        <v>47</v>
      </c>
      <c r="E69" s="277" t="s">
        <v>883</v>
      </c>
      <c r="F69" s="275" t="b">
        <f>VLOOKUP(A69,'SOW Units'!$B$11:$S$469,18,FALSE)</f>
        <v>0</v>
      </c>
    </row>
    <row r="70" spans="1:6" ht="16.5" customHeight="1" x14ac:dyDescent="0.3">
      <c r="A70" s="121" t="s">
        <v>1253</v>
      </c>
      <c r="B70" s="542" t="s">
        <v>1439</v>
      </c>
      <c r="C70" s="543"/>
      <c r="D70" s="2" t="s">
        <v>47</v>
      </c>
      <c r="E70" s="277" t="s">
        <v>883</v>
      </c>
      <c r="F70" s="275" t="b">
        <f>VLOOKUP(A70,'SOW Units'!$B$11:$S$469,18,FALSE)</f>
        <v>1</v>
      </c>
    </row>
    <row r="71" spans="1:6" ht="16.5" customHeight="1" x14ac:dyDescent="0.3">
      <c r="A71" s="121" t="s">
        <v>1254</v>
      </c>
      <c r="B71" s="542" t="s">
        <v>1438</v>
      </c>
      <c r="C71" s="543"/>
      <c r="D71" s="2" t="s">
        <v>47</v>
      </c>
      <c r="E71" s="277" t="s">
        <v>883</v>
      </c>
      <c r="F71" s="275" t="b">
        <f>VLOOKUP(A71,'SOW Units'!$B$11:$S$469,18,FALSE)</f>
        <v>0</v>
      </c>
    </row>
    <row r="72" spans="1:6" ht="16.5" customHeight="1" x14ac:dyDescent="0.3">
      <c r="A72" s="121" t="s">
        <v>1255</v>
      </c>
      <c r="B72" s="542" t="s">
        <v>1440</v>
      </c>
      <c r="C72" s="543"/>
      <c r="D72" s="2" t="s">
        <v>47</v>
      </c>
      <c r="E72" s="277" t="s">
        <v>883</v>
      </c>
      <c r="F72" s="275" t="b">
        <f>VLOOKUP(A72,'SOW Units'!$B$11:$S$469,18,FALSE)</f>
        <v>0</v>
      </c>
    </row>
    <row r="73" spans="1:6" ht="16.5" customHeight="1" x14ac:dyDescent="0.3">
      <c r="A73" s="121" t="s">
        <v>1256</v>
      </c>
      <c r="B73" s="542" t="s">
        <v>1441</v>
      </c>
      <c r="C73" s="543"/>
      <c r="D73" s="2" t="s">
        <v>47</v>
      </c>
      <c r="E73" s="277" t="s">
        <v>883</v>
      </c>
      <c r="F73" s="275" t="b">
        <f>VLOOKUP(A73,'SOW Units'!$B$11:$S$469,18,FALSE)</f>
        <v>0</v>
      </c>
    </row>
    <row r="74" spans="1:6" ht="16.5" customHeight="1" x14ac:dyDescent="0.3">
      <c r="A74" s="121" t="s">
        <v>125</v>
      </c>
      <c r="B74" s="542" t="s">
        <v>10</v>
      </c>
      <c r="C74" s="543"/>
      <c r="D74" s="2" t="s">
        <v>47</v>
      </c>
      <c r="E74" s="277" t="s">
        <v>883</v>
      </c>
      <c r="F74" s="275" t="b">
        <f>VLOOKUP(A74,'SOW Units'!$B$11:$S$469,18,FALSE)</f>
        <v>0</v>
      </c>
    </row>
    <row r="75" spans="1:6" ht="16.5" customHeight="1" x14ac:dyDescent="0.3">
      <c r="A75" s="121" t="s">
        <v>126</v>
      </c>
      <c r="B75" s="542" t="s">
        <v>610</v>
      </c>
      <c r="C75" s="543"/>
      <c r="D75" s="2" t="s">
        <v>47</v>
      </c>
      <c r="E75" s="277" t="s">
        <v>1455</v>
      </c>
      <c r="F75" s="275" t="b">
        <f>VLOOKUP(A75,'SOW Units'!$B$11:$S$469,18,FALSE)</f>
        <v>0</v>
      </c>
    </row>
    <row r="76" spans="1:6" ht="16.5" customHeight="1" x14ac:dyDescent="0.3">
      <c r="A76" s="121" t="s">
        <v>127</v>
      </c>
      <c r="B76" s="542" t="s">
        <v>11</v>
      </c>
      <c r="C76" s="543"/>
      <c r="D76" s="2" t="s">
        <v>47</v>
      </c>
      <c r="E76" s="277" t="s">
        <v>1455</v>
      </c>
      <c r="F76" s="275" t="b">
        <f>VLOOKUP(A76,'SOW Units'!$B$11:$S$469,18,FALSE)</f>
        <v>0</v>
      </c>
    </row>
    <row r="77" spans="1:6" ht="16.5" customHeight="1" x14ac:dyDescent="0.3">
      <c r="A77" s="121" t="s">
        <v>128</v>
      </c>
      <c r="B77" s="542" t="s">
        <v>12</v>
      </c>
      <c r="C77" s="543"/>
      <c r="D77" s="2" t="s">
        <v>47</v>
      </c>
      <c r="E77" s="277" t="s">
        <v>1455</v>
      </c>
      <c r="F77" s="275" t="b">
        <f>VLOOKUP(A77,'SOW Units'!$B$11:$S$469,18,FALSE)</f>
        <v>0</v>
      </c>
    </row>
    <row r="78" spans="1:6" ht="16.5" customHeight="1" x14ac:dyDescent="0.3">
      <c r="A78" s="121" t="s">
        <v>129</v>
      </c>
      <c r="B78" s="542" t="s">
        <v>13</v>
      </c>
      <c r="C78" s="543"/>
      <c r="D78" s="2" t="s">
        <v>47</v>
      </c>
      <c r="E78" s="277" t="s">
        <v>1455</v>
      </c>
      <c r="F78" s="275" t="b">
        <f>VLOOKUP(A78,'SOW Units'!$B$11:$S$469,18,FALSE)</f>
        <v>0</v>
      </c>
    </row>
    <row r="79" spans="1:6" ht="16.5" customHeight="1" x14ac:dyDescent="0.3">
      <c r="A79" s="121" t="s">
        <v>719</v>
      </c>
      <c r="B79" s="542" t="s">
        <v>720</v>
      </c>
      <c r="C79" s="543"/>
      <c r="D79" s="2" t="s">
        <v>47</v>
      </c>
      <c r="E79" s="277" t="s">
        <v>1455</v>
      </c>
      <c r="F79" s="275" t="b">
        <f>VLOOKUP(A79,'SOW Units'!$B$11:$S$469,18,FALSE)</f>
        <v>0</v>
      </c>
    </row>
    <row r="80" spans="1:6" ht="16.5" customHeight="1" x14ac:dyDescent="0.3">
      <c r="A80" s="121" t="s">
        <v>721</v>
      </c>
      <c r="B80" s="542" t="s">
        <v>722</v>
      </c>
      <c r="C80" s="543"/>
      <c r="D80" s="2" t="s">
        <v>47</v>
      </c>
      <c r="E80" s="277" t="s">
        <v>1455</v>
      </c>
      <c r="F80" s="275" t="b">
        <f>VLOOKUP(A80,'SOW Units'!$B$11:$S$469,18,FALSE)</f>
        <v>0</v>
      </c>
    </row>
    <row r="81" spans="1:6" ht="16.5" customHeight="1" x14ac:dyDescent="0.3">
      <c r="A81" s="121" t="s">
        <v>723</v>
      </c>
      <c r="B81" s="542" t="s">
        <v>724</v>
      </c>
      <c r="C81" s="543"/>
      <c r="D81" s="2" t="s">
        <v>47</v>
      </c>
      <c r="E81" s="277" t="s">
        <v>1455</v>
      </c>
      <c r="F81" s="275" t="b">
        <f>VLOOKUP(A81,'SOW Units'!$B$11:$S$469,18,FALSE)</f>
        <v>0</v>
      </c>
    </row>
    <row r="82" spans="1:6" ht="16.5" customHeight="1" x14ac:dyDescent="0.3">
      <c r="A82" s="121" t="s">
        <v>725</v>
      </c>
      <c r="B82" s="542" t="s">
        <v>726</v>
      </c>
      <c r="C82" s="543"/>
      <c r="D82" s="2" t="s">
        <v>47</v>
      </c>
      <c r="E82" s="277" t="s">
        <v>1455</v>
      </c>
      <c r="F82" s="275" t="b">
        <f>VLOOKUP(A82,'SOW Units'!$B$11:$S$469,18,FALSE)</f>
        <v>0</v>
      </c>
    </row>
    <row r="83" spans="1:6" ht="16.5" customHeight="1" x14ac:dyDescent="0.3">
      <c r="A83" s="121" t="s">
        <v>130</v>
      </c>
      <c r="B83" s="542" t="s">
        <v>142</v>
      </c>
      <c r="C83" s="543"/>
      <c r="D83" s="2" t="s">
        <v>46</v>
      </c>
      <c r="E83" s="277" t="s">
        <v>872</v>
      </c>
      <c r="F83" s="275" t="b">
        <f>VLOOKUP(A83,'SOW Units'!$B$11:$S$469,18,FALSE)</f>
        <v>0</v>
      </c>
    </row>
    <row r="84" spans="1:6" ht="16.5" customHeight="1" x14ac:dyDescent="0.3">
      <c r="A84" s="121" t="s">
        <v>131</v>
      </c>
      <c r="B84" s="542" t="s">
        <v>168</v>
      </c>
      <c r="C84" s="543"/>
      <c r="D84" s="2" t="s">
        <v>48</v>
      </c>
      <c r="E84" s="277" t="s">
        <v>872</v>
      </c>
      <c r="F84" s="275" t="b">
        <f>VLOOKUP(A84,'SOW Units'!$B$11:$S$469,18,FALSE)</f>
        <v>0</v>
      </c>
    </row>
    <row r="85" spans="1:6" ht="16.5" customHeight="1" x14ac:dyDescent="0.3">
      <c r="A85" s="121" t="s">
        <v>611</v>
      </c>
      <c r="B85" s="542" t="s">
        <v>169</v>
      </c>
      <c r="C85" s="543"/>
      <c r="D85" s="2" t="s">
        <v>48</v>
      </c>
      <c r="E85" s="277" t="s">
        <v>872</v>
      </c>
      <c r="F85" s="275" t="b">
        <f>VLOOKUP(A85,'SOW Units'!$B$11:$S$469,18,FALSE)</f>
        <v>0</v>
      </c>
    </row>
    <row r="86" spans="1:6" ht="16.5" customHeight="1" x14ac:dyDescent="0.3">
      <c r="A86" s="121" t="s">
        <v>1257</v>
      </c>
      <c r="B86" s="542" t="s">
        <v>1258</v>
      </c>
      <c r="C86" s="543"/>
      <c r="D86" s="2" t="s">
        <v>46</v>
      </c>
      <c r="E86" s="277" t="s">
        <v>872</v>
      </c>
      <c r="F86" s="275" t="b">
        <f>VLOOKUP(A86,'SOW Units'!$B$11:$S$469,18,FALSE)</f>
        <v>0</v>
      </c>
    </row>
    <row r="87" spans="1:6" ht="16.5" customHeight="1" x14ac:dyDescent="0.3">
      <c r="A87" s="123" t="s">
        <v>1259</v>
      </c>
      <c r="B87" s="542" t="s">
        <v>1442</v>
      </c>
      <c r="C87" s="543"/>
      <c r="D87" s="3" t="s">
        <v>46</v>
      </c>
      <c r="E87" s="277" t="s">
        <v>872</v>
      </c>
      <c r="F87" s="275" t="b">
        <f>VLOOKUP(A87,'SOW Units'!$B$11:$S$469,18,FALSE)</f>
        <v>0</v>
      </c>
    </row>
    <row r="88" spans="1:6" ht="16.5" customHeight="1" x14ac:dyDescent="0.3">
      <c r="A88" s="123" t="s">
        <v>1260</v>
      </c>
      <c r="B88" s="542" t="s">
        <v>1443</v>
      </c>
      <c r="C88" s="543"/>
      <c r="D88" s="3" t="s">
        <v>46</v>
      </c>
      <c r="E88" s="277" t="s">
        <v>872</v>
      </c>
      <c r="F88" s="275" t="b">
        <f>VLOOKUP(A88,'SOW Units'!$B$11:$S$469,18,FALSE)</f>
        <v>0</v>
      </c>
    </row>
    <row r="89" spans="1:6" ht="16.5" customHeight="1" x14ac:dyDescent="0.25">
      <c r="A89" s="197" t="s">
        <v>14</v>
      </c>
      <c r="B89" s="544" t="s">
        <v>145</v>
      </c>
      <c r="C89" s="545"/>
      <c r="D89" s="201"/>
      <c r="E89" s="279"/>
      <c r="F89" s="275" t="b">
        <f>VLOOKUP(A89,'SOW Units'!$B$11:$S$469,18,FALSE)</f>
        <v>0</v>
      </c>
    </row>
    <row r="90" spans="1:6" ht="16.5" customHeight="1" x14ac:dyDescent="0.3">
      <c r="A90" s="121" t="s">
        <v>136</v>
      </c>
      <c r="B90" s="542" t="s">
        <v>146</v>
      </c>
      <c r="C90" s="543"/>
      <c r="D90" s="2" t="s">
        <v>47</v>
      </c>
      <c r="E90" s="277" t="s">
        <v>869</v>
      </c>
      <c r="F90" s="275" t="b">
        <f>VLOOKUP(A90,'SOW Units'!$B$11:$S$469,18,FALSE)</f>
        <v>0</v>
      </c>
    </row>
    <row r="91" spans="1:6" ht="16.5" customHeight="1" x14ac:dyDescent="0.3">
      <c r="A91" s="121" t="s">
        <v>137</v>
      </c>
      <c r="B91" s="542" t="s">
        <v>147</v>
      </c>
      <c r="C91" s="543"/>
      <c r="D91" s="2" t="s">
        <v>47</v>
      </c>
      <c r="E91" s="277" t="s">
        <v>869</v>
      </c>
      <c r="F91" s="275" t="b">
        <f>VLOOKUP(A91,'SOW Units'!$B$11:$S$469,18,FALSE)</f>
        <v>0</v>
      </c>
    </row>
    <row r="92" spans="1:6" ht="16.5" customHeight="1" x14ac:dyDescent="0.3">
      <c r="A92" s="121" t="s">
        <v>138</v>
      </c>
      <c r="B92" s="542" t="s">
        <v>148</v>
      </c>
      <c r="C92" s="543"/>
      <c r="D92" s="2" t="s">
        <v>47</v>
      </c>
      <c r="E92" s="277" t="s">
        <v>869</v>
      </c>
      <c r="F92" s="275" t="b">
        <f>VLOOKUP(A92,'SOW Units'!$B$11:$S$469,18,FALSE)</f>
        <v>0</v>
      </c>
    </row>
    <row r="93" spans="1:6" ht="16.5" customHeight="1" x14ac:dyDescent="0.3">
      <c r="A93" s="121" t="s">
        <v>139</v>
      </c>
      <c r="B93" s="542" t="s">
        <v>149</v>
      </c>
      <c r="C93" s="543"/>
      <c r="D93" s="2" t="s">
        <v>47</v>
      </c>
      <c r="E93" s="277" t="s">
        <v>869</v>
      </c>
      <c r="F93" s="275" t="b">
        <f>VLOOKUP(A93,'SOW Units'!$B$11:$S$469,18,FALSE)</f>
        <v>0</v>
      </c>
    </row>
    <row r="94" spans="1:6" ht="16.5" customHeight="1" x14ac:dyDescent="0.3">
      <c r="A94" s="121" t="s">
        <v>140</v>
      </c>
      <c r="B94" s="542" t="s">
        <v>170</v>
      </c>
      <c r="C94" s="543"/>
      <c r="D94" s="2" t="s">
        <v>48</v>
      </c>
      <c r="E94" s="277" t="s">
        <v>872</v>
      </c>
      <c r="F94" s="275" t="b">
        <f>VLOOKUP(A94,'SOW Units'!$B$11:$S$469,18,FALSE)</f>
        <v>0</v>
      </c>
    </row>
    <row r="95" spans="1:6" ht="16.5" customHeight="1" x14ac:dyDescent="0.3">
      <c r="A95" s="121" t="s">
        <v>141</v>
      </c>
      <c r="B95" s="542" t="s">
        <v>171</v>
      </c>
      <c r="C95" s="543"/>
      <c r="D95" s="2" t="s">
        <v>48</v>
      </c>
      <c r="E95" s="277" t="s">
        <v>872</v>
      </c>
      <c r="F95" s="275" t="b">
        <f>VLOOKUP(A95,'SOW Units'!$B$11:$S$469,18,FALSE)</f>
        <v>0</v>
      </c>
    </row>
    <row r="96" spans="1:6" ht="16.5" customHeight="1" x14ac:dyDescent="0.3">
      <c r="A96" s="121" t="s">
        <v>1391</v>
      </c>
      <c r="B96" s="542" t="s">
        <v>1261</v>
      </c>
      <c r="C96" s="543"/>
      <c r="D96" s="2" t="s">
        <v>46</v>
      </c>
      <c r="E96" s="277" t="s">
        <v>872</v>
      </c>
      <c r="F96" s="275" t="b">
        <f>VLOOKUP(A96,'SOW Units'!$B$11:$S$469,18,FALSE)</f>
        <v>0</v>
      </c>
    </row>
    <row r="97" spans="1:6" ht="16.5" customHeight="1" x14ac:dyDescent="0.25">
      <c r="A97" s="197" t="s">
        <v>6</v>
      </c>
      <c r="B97" s="544" t="s">
        <v>155</v>
      </c>
      <c r="C97" s="545"/>
      <c r="D97" s="201"/>
      <c r="E97" s="279"/>
      <c r="F97" s="275" t="b">
        <f>VLOOKUP(A97,'SOW Units'!$B$11:$S$469,18,FALSE)</f>
        <v>0</v>
      </c>
    </row>
    <row r="98" spans="1:6" ht="16.5" customHeight="1" x14ac:dyDescent="0.3">
      <c r="A98" s="121" t="s">
        <v>150</v>
      </c>
      <c r="B98" s="542" t="s">
        <v>33</v>
      </c>
      <c r="C98" s="543"/>
      <c r="D98" s="2" t="s">
        <v>46</v>
      </c>
      <c r="E98" s="277" t="s">
        <v>870</v>
      </c>
      <c r="F98" s="275" t="b">
        <f>VLOOKUP(A98,'SOW Units'!$B$11:$S$469,18,FALSE)</f>
        <v>1</v>
      </c>
    </row>
    <row r="99" spans="1:6" ht="16.5" customHeight="1" x14ac:dyDescent="0.3">
      <c r="A99" s="121" t="s">
        <v>151</v>
      </c>
      <c r="B99" s="542" t="s">
        <v>34</v>
      </c>
      <c r="C99" s="543"/>
      <c r="D99" s="2" t="s">
        <v>46</v>
      </c>
      <c r="E99" s="277" t="s">
        <v>870</v>
      </c>
      <c r="F99" s="275" t="b">
        <f>VLOOKUP(A99,'SOW Units'!$B$11:$S$469,18,FALSE)</f>
        <v>0</v>
      </c>
    </row>
    <row r="100" spans="1:6" ht="16.5" customHeight="1" x14ac:dyDescent="0.3">
      <c r="A100" s="121" t="s">
        <v>152</v>
      </c>
      <c r="B100" s="542" t="s">
        <v>156</v>
      </c>
      <c r="C100" s="543"/>
      <c r="D100" s="2" t="s">
        <v>46</v>
      </c>
      <c r="E100" s="277" t="s">
        <v>870</v>
      </c>
      <c r="F100" s="275" t="b">
        <f>VLOOKUP(A100,'SOW Units'!$B$11:$S$469,18,FALSE)</f>
        <v>0</v>
      </c>
    </row>
    <row r="101" spans="1:6" ht="16.5" customHeight="1" x14ac:dyDescent="0.3">
      <c r="A101" s="121" t="s">
        <v>153</v>
      </c>
      <c r="B101" s="542" t="s">
        <v>157</v>
      </c>
      <c r="C101" s="543"/>
      <c r="D101" s="2" t="s">
        <v>49</v>
      </c>
      <c r="E101" s="277" t="s">
        <v>870</v>
      </c>
      <c r="F101" s="275" t="b">
        <f>VLOOKUP(A101,'SOW Units'!$B$11:$S$469,18,FALSE)</f>
        <v>0</v>
      </c>
    </row>
    <row r="102" spans="1:6" ht="16.5" customHeight="1" x14ac:dyDescent="0.3">
      <c r="A102" s="121" t="s">
        <v>154</v>
      </c>
      <c r="B102" s="542" t="s">
        <v>21</v>
      </c>
      <c r="C102" s="543"/>
      <c r="D102" s="2" t="s">
        <v>49</v>
      </c>
      <c r="E102" s="277" t="s">
        <v>1456</v>
      </c>
      <c r="F102" s="275" t="b">
        <f>VLOOKUP(A102,'SOW Units'!$B$11:$S$469,18,FALSE)</f>
        <v>0</v>
      </c>
    </row>
    <row r="103" spans="1:6" ht="16.5" customHeight="1" x14ac:dyDescent="0.3">
      <c r="A103" s="121" t="s">
        <v>228</v>
      </c>
      <c r="B103" s="542" t="s">
        <v>0</v>
      </c>
      <c r="C103" s="543"/>
      <c r="D103" s="2" t="s">
        <v>49</v>
      </c>
      <c r="E103" s="277" t="s">
        <v>870</v>
      </c>
      <c r="F103" s="275" t="b">
        <f>VLOOKUP(A103,'SOW Units'!$B$11:$S$469,18,FALSE)</f>
        <v>1</v>
      </c>
    </row>
    <row r="104" spans="1:6" ht="16.5" customHeight="1" x14ac:dyDescent="0.3">
      <c r="A104" s="121" t="s">
        <v>363</v>
      </c>
      <c r="B104" s="542" t="s">
        <v>18</v>
      </c>
      <c r="C104" s="543"/>
      <c r="D104" s="2" t="s">
        <v>46</v>
      </c>
      <c r="E104" s="277" t="s">
        <v>871</v>
      </c>
      <c r="F104" s="275" t="b">
        <f>VLOOKUP(A104,'SOW Units'!$B$11:$S$469,18,FALSE)</f>
        <v>0</v>
      </c>
    </row>
    <row r="105" spans="1:6" ht="16.5" customHeight="1" x14ac:dyDescent="0.3">
      <c r="A105" s="121" t="s">
        <v>364</v>
      </c>
      <c r="B105" s="542" t="s">
        <v>20</v>
      </c>
      <c r="C105" s="543"/>
      <c r="D105" s="2" t="s">
        <v>46</v>
      </c>
      <c r="E105" s="277" t="s">
        <v>871</v>
      </c>
      <c r="F105" s="275" t="b">
        <f>VLOOKUP(A105,'SOW Units'!$B$11:$S$469,18,FALSE)</f>
        <v>0</v>
      </c>
    </row>
    <row r="106" spans="1:6" ht="16.5" customHeight="1" x14ac:dyDescent="0.3">
      <c r="A106" s="123" t="s">
        <v>365</v>
      </c>
      <c r="B106" s="542" t="s">
        <v>528</v>
      </c>
      <c r="C106" s="543"/>
      <c r="D106" s="3" t="s">
        <v>49</v>
      </c>
      <c r="E106" s="277" t="s">
        <v>1456</v>
      </c>
      <c r="F106" s="275" t="b">
        <f>VLOOKUP(A106,'SOW Units'!$B$11:$S$469,18,FALSE)</f>
        <v>0</v>
      </c>
    </row>
    <row r="107" spans="1:6" ht="16.5" customHeight="1" x14ac:dyDescent="0.3">
      <c r="A107" s="123" t="s">
        <v>366</v>
      </c>
      <c r="B107" s="542" t="s">
        <v>1444</v>
      </c>
      <c r="C107" s="543"/>
      <c r="D107" s="3" t="s">
        <v>49</v>
      </c>
      <c r="E107" s="277" t="s">
        <v>1456</v>
      </c>
      <c r="F107" s="275" t="b">
        <f>VLOOKUP(A107,'SOW Units'!$B$11:$S$469,18,FALSE)</f>
        <v>0</v>
      </c>
    </row>
    <row r="108" spans="1:6" ht="16.5" customHeight="1" x14ac:dyDescent="0.3">
      <c r="A108" s="121" t="s">
        <v>1262</v>
      </c>
      <c r="B108" s="542" t="s">
        <v>1263</v>
      </c>
      <c r="C108" s="543"/>
      <c r="D108" s="2" t="s">
        <v>1264</v>
      </c>
      <c r="E108" s="277" t="s">
        <v>1509</v>
      </c>
      <c r="F108" s="275" t="b">
        <f>VLOOKUP(A108,'SOW Units'!$B$11:$S$469,18,FALSE)</f>
        <v>1</v>
      </c>
    </row>
    <row r="109" spans="1:6" ht="16.5" customHeight="1" x14ac:dyDescent="0.3">
      <c r="A109" s="121" t="s">
        <v>1265</v>
      </c>
      <c r="B109" s="542" t="s">
        <v>1266</v>
      </c>
      <c r="C109" s="543"/>
      <c r="D109" s="2" t="s">
        <v>46</v>
      </c>
      <c r="E109" s="277" t="s">
        <v>1468</v>
      </c>
      <c r="F109" s="275" t="b">
        <f>VLOOKUP(A109,'SOW Units'!$B$11:$S$469,18,FALSE)</f>
        <v>0</v>
      </c>
    </row>
    <row r="110" spans="1:6" ht="16.5" customHeight="1" x14ac:dyDescent="0.3">
      <c r="A110" s="121" t="s">
        <v>1267</v>
      </c>
      <c r="B110" s="542" t="s">
        <v>1268</v>
      </c>
      <c r="C110" s="543"/>
      <c r="D110" s="2" t="s">
        <v>46</v>
      </c>
      <c r="E110" s="277" t="s">
        <v>1468</v>
      </c>
      <c r="F110" s="275" t="b">
        <f>VLOOKUP(A110,'SOW Units'!$B$11:$S$469,18,FALSE)</f>
        <v>0</v>
      </c>
    </row>
    <row r="111" spans="1:6" ht="16.5" customHeight="1" x14ac:dyDescent="0.3">
      <c r="A111" s="121" t="s">
        <v>1392</v>
      </c>
      <c r="B111" s="542" t="s">
        <v>1269</v>
      </c>
      <c r="C111" s="543"/>
      <c r="D111" s="3" t="s">
        <v>49</v>
      </c>
      <c r="E111" s="280" t="s">
        <v>1456</v>
      </c>
      <c r="F111" s="275" t="b">
        <f>VLOOKUP(A111,'SOW Units'!$B$11:$S$469,18,FALSE)</f>
        <v>0</v>
      </c>
    </row>
    <row r="112" spans="1:6" ht="16.5" customHeight="1" x14ac:dyDescent="0.25">
      <c r="A112" s="197" t="s">
        <v>7</v>
      </c>
      <c r="B112" s="544" t="s">
        <v>461</v>
      </c>
      <c r="C112" s="545"/>
      <c r="D112" s="201"/>
      <c r="E112" s="279"/>
      <c r="F112" s="275" t="b">
        <f>VLOOKUP(A112,'SOW Units'!$B$11:$S$469,18,FALSE)</f>
        <v>0</v>
      </c>
    </row>
    <row r="113" spans="1:6" ht="16.5" customHeight="1" x14ac:dyDescent="0.25">
      <c r="A113" s="197" t="s">
        <v>462</v>
      </c>
      <c r="B113" s="544" t="s">
        <v>463</v>
      </c>
      <c r="C113" s="545"/>
      <c r="D113" s="201"/>
      <c r="E113" s="279"/>
      <c r="F113" s="275" t="b">
        <f>VLOOKUP(A113,'SOW Units'!$B$11:$S$469,18,FALSE)</f>
        <v>0</v>
      </c>
    </row>
    <row r="114" spans="1:6" ht="16.5" customHeight="1" x14ac:dyDescent="0.3">
      <c r="A114" s="123" t="s">
        <v>158</v>
      </c>
      <c r="B114" s="542" t="s">
        <v>1445</v>
      </c>
      <c r="C114" s="543"/>
      <c r="D114" s="3" t="s">
        <v>49</v>
      </c>
      <c r="E114" s="277" t="s">
        <v>884</v>
      </c>
      <c r="F114" s="275" t="b">
        <f>VLOOKUP(A114,'SOW Units'!$B$11:$S$469,18,FALSE)</f>
        <v>0</v>
      </c>
    </row>
    <row r="115" spans="1:6" ht="16.5" customHeight="1" x14ac:dyDescent="0.3">
      <c r="A115" s="121" t="s">
        <v>159</v>
      </c>
      <c r="B115" s="542" t="s">
        <v>23</v>
      </c>
      <c r="C115" s="543"/>
      <c r="D115" s="2" t="s">
        <v>49</v>
      </c>
      <c r="E115" s="277" t="s">
        <v>884</v>
      </c>
      <c r="F115" s="275" t="b">
        <f>VLOOKUP(A115,'SOW Units'!$B$11:$S$469,18,FALSE)</f>
        <v>0</v>
      </c>
    </row>
    <row r="116" spans="1:6" ht="16.5" customHeight="1" x14ac:dyDescent="0.3">
      <c r="A116" s="121" t="s">
        <v>160</v>
      </c>
      <c r="B116" s="542" t="s">
        <v>36</v>
      </c>
      <c r="C116" s="543"/>
      <c r="D116" s="2" t="s">
        <v>49</v>
      </c>
      <c r="E116" s="277" t="s">
        <v>884</v>
      </c>
      <c r="F116" s="275" t="b">
        <f>VLOOKUP(A116,'SOW Units'!$B$11:$S$469,18,FALSE)</f>
        <v>0</v>
      </c>
    </row>
    <row r="117" spans="1:6" ht="16.5" customHeight="1" x14ac:dyDescent="0.3">
      <c r="A117" s="121" t="s">
        <v>161</v>
      </c>
      <c r="B117" s="542" t="s">
        <v>50</v>
      </c>
      <c r="C117" s="543"/>
      <c r="D117" s="2" t="s">
        <v>49</v>
      </c>
      <c r="E117" s="277" t="s">
        <v>884</v>
      </c>
      <c r="F117" s="275" t="b">
        <f>VLOOKUP(A117,'SOW Units'!$B$11:$S$469,18,FALSE)</f>
        <v>1</v>
      </c>
    </row>
    <row r="118" spans="1:6" ht="16.5" customHeight="1" x14ac:dyDescent="0.3">
      <c r="A118" s="121" t="s">
        <v>162</v>
      </c>
      <c r="B118" s="542" t="s">
        <v>22</v>
      </c>
      <c r="C118" s="543"/>
      <c r="D118" s="2" t="s">
        <v>49</v>
      </c>
      <c r="E118" s="277" t="s">
        <v>884</v>
      </c>
      <c r="F118" s="275" t="b">
        <f>VLOOKUP(A118,'SOW Units'!$B$11:$S$469,18,FALSE)</f>
        <v>1</v>
      </c>
    </row>
    <row r="119" spans="1:6" ht="16.5" customHeight="1" x14ac:dyDescent="0.3">
      <c r="A119" s="121" t="s">
        <v>163</v>
      </c>
      <c r="B119" s="542" t="s">
        <v>24</v>
      </c>
      <c r="C119" s="543"/>
      <c r="D119" s="2" t="s">
        <v>49</v>
      </c>
      <c r="E119" s="277" t="s">
        <v>884</v>
      </c>
      <c r="F119" s="275" t="b">
        <f>VLOOKUP(A119,'SOW Units'!$B$11:$S$469,18,FALSE)</f>
        <v>0</v>
      </c>
    </row>
    <row r="120" spans="1:6" ht="16.5" customHeight="1" x14ac:dyDescent="0.3">
      <c r="A120" s="123" t="s">
        <v>164</v>
      </c>
      <c r="B120" s="542" t="s">
        <v>56</v>
      </c>
      <c r="C120" s="543"/>
      <c r="D120" s="3" t="s">
        <v>49</v>
      </c>
      <c r="E120" s="277" t="s">
        <v>884</v>
      </c>
      <c r="F120" s="275" t="b">
        <f>VLOOKUP(A120,'SOW Units'!$B$11:$S$469,18,FALSE)</f>
        <v>0</v>
      </c>
    </row>
    <row r="121" spans="1:6" ht="16.5" customHeight="1" x14ac:dyDescent="0.3">
      <c r="A121" s="121" t="s">
        <v>165</v>
      </c>
      <c r="B121" s="542" t="s">
        <v>25</v>
      </c>
      <c r="C121" s="543"/>
      <c r="D121" s="2" t="s">
        <v>49</v>
      </c>
      <c r="E121" s="277" t="s">
        <v>884</v>
      </c>
      <c r="F121" s="275" t="b">
        <f>VLOOKUP(A121,'SOW Units'!$B$11:$S$469,18,FALSE)</f>
        <v>0</v>
      </c>
    </row>
    <row r="122" spans="1:6" ht="16.5" customHeight="1" x14ac:dyDescent="0.3">
      <c r="A122" s="121" t="s">
        <v>1270</v>
      </c>
      <c r="B122" s="542" t="s">
        <v>1271</v>
      </c>
      <c r="C122" s="543"/>
      <c r="D122" s="2" t="s">
        <v>49</v>
      </c>
      <c r="E122" s="277" t="s">
        <v>884</v>
      </c>
      <c r="F122" s="275" t="b">
        <f>VLOOKUP(A122,'SOW Units'!$B$11:$S$469,18,FALSE)</f>
        <v>0</v>
      </c>
    </row>
    <row r="123" spans="1:6" ht="16.5" customHeight="1" x14ac:dyDescent="0.3">
      <c r="A123" s="121" t="s">
        <v>166</v>
      </c>
      <c r="B123" s="542" t="s">
        <v>58</v>
      </c>
      <c r="C123" s="543"/>
      <c r="D123" s="2" t="s">
        <v>49</v>
      </c>
      <c r="E123" s="277" t="s">
        <v>884</v>
      </c>
      <c r="F123" s="275" t="b">
        <f>VLOOKUP(A123,'SOW Units'!$B$11:$S$469,18,FALSE)</f>
        <v>0</v>
      </c>
    </row>
    <row r="124" spans="1:6" ht="16.5" customHeight="1" x14ac:dyDescent="0.3">
      <c r="A124" s="123" t="s">
        <v>167</v>
      </c>
      <c r="B124" s="542" t="s">
        <v>1216</v>
      </c>
      <c r="C124" s="543"/>
      <c r="D124" s="3" t="s">
        <v>49</v>
      </c>
      <c r="E124" s="277" t="s">
        <v>884</v>
      </c>
      <c r="F124" s="275" t="b">
        <f>VLOOKUP(A124,'SOW Units'!$B$11:$S$469,18,FALSE)</f>
        <v>0</v>
      </c>
    </row>
    <row r="125" spans="1:6" ht="16.5" customHeight="1" x14ac:dyDescent="0.3">
      <c r="A125" s="121" t="s">
        <v>367</v>
      </c>
      <c r="B125" s="542" t="s">
        <v>26</v>
      </c>
      <c r="C125" s="543"/>
      <c r="D125" s="2" t="s">
        <v>49</v>
      </c>
      <c r="E125" s="277" t="s">
        <v>884</v>
      </c>
      <c r="F125" s="275" t="b">
        <f>VLOOKUP(A125,'SOW Units'!$B$11:$S$469,18,FALSE)</f>
        <v>1</v>
      </c>
    </row>
    <row r="126" spans="1:6" ht="16.5" customHeight="1" x14ac:dyDescent="0.3">
      <c r="A126" s="121" t="s">
        <v>368</v>
      </c>
      <c r="B126" s="542" t="s">
        <v>27</v>
      </c>
      <c r="C126" s="543"/>
      <c r="D126" s="2" t="s">
        <v>49</v>
      </c>
      <c r="E126" s="277" t="s">
        <v>884</v>
      </c>
      <c r="F126" s="275" t="b">
        <f>VLOOKUP(A126,'SOW Units'!$B$11:$S$469,18,FALSE)</f>
        <v>1</v>
      </c>
    </row>
    <row r="127" spans="1:6" ht="16.5" customHeight="1" x14ac:dyDescent="0.3">
      <c r="A127" s="121" t="s">
        <v>369</v>
      </c>
      <c r="B127" s="542" t="s">
        <v>28</v>
      </c>
      <c r="C127" s="543"/>
      <c r="D127" s="2" t="s">
        <v>49</v>
      </c>
      <c r="E127" s="277" t="s">
        <v>884</v>
      </c>
      <c r="F127" s="275" t="b">
        <f>VLOOKUP(A127,'SOW Units'!$B$11:$S$469,18,FALSE)</f>
        <v>1</v>
      </c>
    </row>
    <row r="128" spans="1:6" ht="16.5" customHeight="1" x14ac:dyDescent="0.3">
      <c r="A128" s="121" t="s">
        <v>370</v>
      </c>
      <c r="B128" s="542" t="s">
        <v>29</v>
      </c>
      <c r="C128" s="543"/>
      <c r="D128" s="2" t="s">
        <v>49</v>
      </c>
      <c r="E128" s="277" t="s">
        <v>884</v>
      </c>
      <c r="F128" s="275" t="b">
        <f>VLOOKUP(A128,'SOW Units'!$B$11:$S$469,18,FALSE)</f>
        <v>1</v>
      </c>
    </row>
    <row r="129" spans="1:6" ht="16.5" customHeight="1" x14ac:dyDescent="0.3">
      <c r="A129" s="121" t="s">
        <v>371</v>
      </c>
      <c r="B129" s="542" t="s">
        <v>32</v>
      </c>
      <c r="C129" s="543"/>
      <c r="D129" s="2" t="s">
        <v>49</v>
      </c>
      <c r="E129" s="277" t="s">
        <v>884</v>
      </c>
      <c r="F129" s="275" t="b">
        <f>VLOOKUP(A129,'SOW Units'!$B$11:$S$469,18,FALSE)</f>
        <v>1</v>
      </c>
    </row>
    <row r="130" spans="1:6" ht="16.5" customHeight="1" x14ac:dyDescent="0.3">
      <c r="A130" s="121" t="s">
        <v>372</v>
      </c>
      <c r="B130" s="542" t="s">
        <v>31</v>
      </c>
      <c r="C130" s="543"/>
      <c r="D130" s="2" t="s">
        <v>49</v>
      </c>
      <c r="E130" s="277" t="s">
        <v>884</v>
      </c>
      <c r="F130" s="275" t="b">
        <f>VLOOKUP(A130,'SOW Units'!$B$11:$S$469,18,FALSE)</f>
        <v>1</v>
      </c>
    </row>
    <row r="131" spans="1:6" ht="16.5" customHeight="1" x14ac:dyDescent="0.3">
      <c r="A131" s="121" t="s">
        <v>373</v>
      </c>
      <c r="B131" s="542" t="s">
        <v>30</v>
      </c>
      <c r="C131" s="543"/>
      <c r="D131" s="2" t="s">
        <v>49</v>
      </c>
      <c r="E131" s="277" t="s">
        <v>884</v>
      </c>
      <c r="F131" s="275" t="b">
        <f>VLOOKUP(A131,'SOW Units'!$B$11:$S$469,18,FALSE)</f>
        <v>0</v>
      </c>
    </row>
    <row r="132" spans="1:6" ht="16.5" customHeight="1" x14ac:dyDescent="0.3">
      <c r="A132" s="123" t="s">
        <v>374</v>
      </c>
      <c r="B132" s="542" t="s">
        <v>1451</v>
      </c>
      <c r="C132" s="543"/>
      <c r="D132" s="3" t="s">
        <v>49</v>
      </c>
      <c r="E132" s="277" t="s">
        <v>884</v>
      </c>
      <c r="F132" s="275" t="b">
        <f>VLOOKUP(A132,'SOW Units'!$B$11:$S$469,18,FALSE)</f>
        <v>0</v>
      </c>
    </row>
    <row r="133" spans="1:6" ht="16.5" customHeight="1" x14ac:dyDescent="0.3">
      <c r="A133" s="121" t="s">
        <v>375</v>
      </c>
      <c r="B133" s="542" t="s">
        <v>615</v>
      </c>
      <c r="C133" s="543"/>
      <c r="D133" s="2" t="s">
        <v>49</v>
      </c>
      <c r="E133" s="277" t="s">
        <v>884</v>
      </c>
      <c r="F133" s="275" t="b">
        <f>VLOOKUP(A133,'SOW Units'!$B$11:$S$469,18,FALSE)</f>
        <v>0</v>
      </c>
    </row>
    <row r="134" spans="1:6" ht="16.5" customHeight="1" x14ac:dyDescent="0.3">
      <c r="A134" s="121" t="s">
        <v>376</v>
      </c>
      <c r="B134" s="542" t="s">
        <v>323</v>
      </c>
      <c r="C134" s="543"/>
      <c r="D134" s="2" t="s">
        <v>49</v>
      </c>
      <c r="E134" s="277" t="s">
        <v>884</v>
      </c>
      <c r="F134" s="275" t="b">
        <f>VLOOKUP(A134,'SOW Units'!$B$11:$S$469,18,FALSE)</f>
        <v>0</v>
      </c>
    </row>
    <row r="135" spans="1:6" ht="16.5" customHeight="1" x14ac:dyDescent="0.3">
      <c r="A135" s="123" t="s">
        <v>377</v>
      </c>
      <c r="B135" s="542" t="s">
        <v>521</v>
      </c>
      <c r="C135" s="543"/>
      <c r="D135" s="3" t="s">
        <v>49</v>
      </c>
      <c r="E135" s="277" t="s">
        <v>884</v>
      </c>
      <c r="F135" s="275" t="b">
        <f>VLOOKUP(A135,'SOW Units'!$B$11:$S$469,18,FALSE)</f>
        <v>0</v>
      </c>
    </row>
    <row r="136" spans="1:6" ht="16.5" customHeight="1" x14ac:dyDescent="0.3">
      <c r="A136" s="121" t="s">
        <v>378</v>
      </c>
      <c r="B136" s="542" t="s">
        <v>727</v>
      </c>
      <c r="C136" s="543"/>
      <c r="D136" s="4" t="s">
        <v>49</v>
      </c>
      <c r="E136" s="277" t="s">
        <v>884</v>
      </c>
      <c r="F136" s="275" t="b">
        <f>VLOOKUP(A136,'SOW Units'!$B$11:$S$469,18,FALSE)</f>
        <v>0</v>
      </c>
    </row>
    <row r="137" spans="1:6" ht="16.5" customHeight="1" x14ac:dyDescent="0.3">
      <c r="A137" s="121" t="s">
        <v>379</v>
      </c>
      <c r="B137" s="542" t="s">
        <v>616</v>
      </c>
      <c r="C137" s="543"/>
      <c r="D137" s="4" t="s">
        <v>49</v>
      </c>
      <c r="E137" s="277" t="s">
        <v>884</v>
      </c>
      <c r="F137" s="275" t="b">
        <f>VLOOKUP(A137,'SOW Units'!$B$11:$S$469,18,FALSE)</f>
        <v>0</v>
      </c>
    </row>
    <row r="138" spans="1:6" ht="16.5" customHeight="1" x14ac:dyDescent="0.3">
      <c r="A138" s="121" t="s">
        <v>380</v>
      </c>
      <c r="B138" s="542" t="s">
        <v>617</v>
      </c>
      <c r="C138" s="543"/>
      <c r="D138" s="2" t="s">
        <v>49</v>
      </c>
      <c r="E138" s="277" t="s">
        <v>884</v>
      </c>
      <c r="F138" s="275" t="b">
        <f>VLOOKUP(A138,'SOW Units'!$B$11:$S$469,18,FALSE)</f>
        <v>0</v>
      </c>
    </row>
    <row r="139" spans="1:6" ht="16.5" customHeight="1" x14ac:dyDescent="0.25">
      <c r="A139" s="197" t="s">
        <v>381</v>
      </c>
      <c r="B139" s="544" t="s">
        <v>464</v>
      </c>
      <c r="C139" s="545"/>
      <c r="D139" s="201"/>
      <c r="E139" s="279"/>
      <c r="F139" s="275" t="b">
        <f>VLOOKUP(A139,'SOW Units'!$B$11:$S$469,18,FALSE)</f>
        <v>0</v>
      </c>
    </row>
    <row r="140" spans="1:6" ht="16.5" customHeight="1" x14ac:dyDescent="0.3">
      <c r="A140" s="121" t="s">
        <v>382</v>
      </c>
      <c r="B140" s="542" t="s">
        <v>1446</v>
      </c>
      <c r="C140" s="543"/>
      <c r="D140" s="2" t="s">
        <v>49</v>
      </c>
      <c r="E140" s="277" t="s">
        <v>884</v>
      </c>
      <c r="F140" s="275" t="b">
        <f>VLOOKUP(A140,'SOW Units'!$B$11:$S$469,18,FALSE)</f>
        <v>0</v>
      </c>
    </row>
    <row r="141" spans="1:6" ht="16.5" customHeight="1" x14ac:dyDescent="0.3">
      <c r="A141" s="123" t="s">
        <v>383</v>
      </c>
      <c r="B141" s="542" t="s">
        <v>1447</v>
      </c>
      <c r="C141" s="543"/>
      <c r="D141" s="3" t="s">
        <v>49</v>
      </c>
      <c r="E141" s="277" t="s">
        <v>884</v>
      </c>
      <c r="F141" s="275" t="b">
        <f>VLOOKUP(A141,'SOW Units'!$B$11:$S$469,18,FALSE)</f>
        <v>0</v>
      </c>
    </row>
    <row r="142" spans="1:6" ht="16.5" customHeight="1" x14ac:dyDescent="0.3">
      <c r="A142" s="121" t="s">
        <v>384</v>
      </c>
      <c r="B142" s="542" t="s">
        <v>37</v>
      </c>
      <c r="C142" s="543"/>
      <c r="D142" s="2" t="s">
        <v>49</v>
      </c>
      <c r="E142" s="277" t="s">
        <v>884</v>
      </c>
      <c r="F142" s="275" t="b">
        <f>VLOOKUP(A142,'SOW Units'!$B$11:$S$469,18,FALSE)</f>
        <v>0</v>
      </c>
    </row>
    <row r="143" spans="1:6" ht="16.5" customHeight="1" x14ac:dyDescent="0.3">
      <c r="A143" s="121" t="s">
        <v>385</v>
      </c>
      <c r="B143" s="542" t="s">
        <v>38</v>
      </c>
      <c r="C143" s="543"/>
      <c r="D143" s="2" t="s">
        <v>49</v>
      </c>
      <c r="E143" s="277" t="s">
        <v>884</v>
      </c>
      <c r="F143" s="275" t="b">
        <f>VLOOKUP(A143,'SOW Units'!$B$11:$S$469,18,FALSE)</f>
        <v>0</v>
      </c>
    </row>
    <row r="144" spans="1:6" ht="16.5" customHeight="1" x14ac:dyDescent="0.3">
      <c r="A144" s="121" t="s">
        <v>386</v>
      </c>
      <c r="B144" s="542" t="s">
        <v>51</v>
      </c>
      <c r="C144" s="543"/>
      <c r="D144" s="2" t="s">
        <v>49</v>
      </c>
      <c r="E144" s="277" t="s">
        <v>884</v>
      </c>
      <c r="F144" s="275" t="b">
        <f>VLOOKUP(A144,'SOW Units'!$B$11:$S$469,18,FALSE)</f>
        <v>1</v>
      </c>
    </row>
    <row r="145" spans="1:6" ht="16.5" customHeight="1" x14ac:dyDescent="0.3">
      <c r="A145" s="121" t="s">
        <v>387</v>
      </c>
      <c r="B145" s="542" t="s">
        <v>52</v>
      </c>
      <c r="C145" s="543"/>
      <c r="D145" s="4" t="s">
        <v>49</v>
      </c>
      <c r="E145" s="277" t="s">
        <v>884</v>
      </c>
      <c r="F145" s="275" t="b">
        <f>VLOOKUP(A145,'SOW Units'!$B$11:$S$469,18,FALSE)</f>
        <v>1</v>
      </c>
    </row>
    <row r="146" spans="1:6" ht="16.5" customHeight="1" x14ac:dyDescent="0.3">
      <c r="A146" s="121" t="s">
        <v>388</v>
      </c>
      <c r="B146" s="542" t="s">
        <v>53</v>
      </c>
      <c r="C146" s="543"/>
      <c r="D146" s="2" t="s">
        <v>49</v>
      </c>
      <c r="E146" s="277" t="s">
        <v>884</v>
      </c>
      <c r="F146" s="275" t="b">
        <f>VLOOKUP(A146,'SOW Units'!$B$11:$S$469,18,FALSE)</f>
        <v>0</v>
      </c>
    </row>
    <row r="147" spans="1:6" ht="16.5" customHeight="1" x14ac:dyDescent="0.3">
      <c r="A147" s="121" t="s">
        <v>1272</v>
      </c>
      <c r="B147" s="542" t="s">
        <v>1273</v>
      </c>
      <c r="C147" s="543"/>
      <c r="D147" s="2" t="s">
        <v>49</v>
      </c>
      <c r="E147" s="277" t="s">
        <v>884</v>
      </c>
      <c r="F147" s="275" t="b">
        <f>VLOOKUP(A147,'SOW Units'!$B$11:$S$469,18,FALSE)</f>
        <v>0</v>
      </c>
    </row>
    <row r="148" spans="1:6" ht="16.5" customHeight="1" x14ac:dyDescent="0.3">
      <c r="A148" s="121" t="s">
        <v>389</v>
      </c>
      <c r="B148" s="542" t="s">
        <v>54</v>
      </c>
      <c r="C148" s="543"/>
      <c r="D148" s="2" t="s">
        <v>49</v>
      </c>
      <c r="E148" s="277" t="s">
        <v>884</v>
      </c>
      <c r="F148" s="275" t="b">
        <f>VLOOKUP(A148,'SOW Units'!$B$11:$S$469,18,FALSE)</f>
        <v>0</v>
      </c>
    </row>
    <row r="149" spans="1:6" ht="16.5" customHeight="1" x14ac:dyDescent="0.3">
      <c r="A149" s="121" t="s">
        <v>390</v>
      </c>
      <c r="B149" s="542" t="s">
        <v>55</v>
      </c>
      <c r="C149" s="543"/>
      <c r="D149" s="2" t="s">
        <v>49</v>
      </c>
      <c r="E149" s="277" t="s">
        <v>884</v>
      </c>
      <c r="F149" s="275" t="b">
        <f>VLOOKUP(A149,'SOW Units'!$B$11:$S$469,18,FALSE)</f>
        <v>0</v>
      </c>
    </row>
    <row r="150" spans="1:6" ht="16.5" customHeight="1" x14ac:dyDescent="0.3">
      <c r="A150" s="121" t="s">
        <v>391</v>
      </c>
      <c r="B150" s="542" t="s">
        <v>189</v>
      </c>
      <c r="C150" s="543"/>
      <c r="D150" s="4" t="s">
        <v>49</v>
      </c>
      <c r="E150" s="277" t="s">
        <v>884</v>
      </c>
      <c r="F150" s="275" t="b">
        <f>VLOOKUP(A150,'SOW Units'!$B$11:$S$469,18,FALSE)</f>
        <v>0</v>
      </c>
    </row>
    <row r="151" spans="1:6" ht="16.5" customHeight="1" x14ac:dyDescent="0.3">
      <c r="A151" s="121" t="s">
        <v>392</v>
      </c>
      <c r="B151" s="542" t="s">
        <v>190</v>
      </c>
      <c r="C151" s="543"/>
      <c r="D151" s="4" t="s">
        <v>49</v>
      </c>
      <c r="E151" s="277" t="s">
        <v>884</v>
      </c>
      <c r="F151" s="275" t="b">
        <f>VLOOKUP(A151,'SOW Units'!$B$11:$S$469,18,FALSE)</f>
        <v>0</v>
      </c>
    </row>
    <row r="152" spans="1:6" ht="16.5" customHeight="1" x14ac:dyDescent="0.3">
      <c r="A152" s="121" t="s">
        <v>393</v>
      </c>
      <c r="B152" s="542" t="s">
        <v>57</v>
      </c>
      <c r="C152" s="543"/>
      <c r="D152" s="2" t="s">
        <v>49</v>
      </c>
      <c r="E152" s="277" t="s">
        <v>884</v>
      </c>
      <c r="F152" s="275" t="b">
        <f>VLOOKUP(A152,'SOW Units'!$B$11:$S$469,18,FALSE)</f>
        <v>1</v>
      </c>
    </row>
    <row r="153" spans="1:6" ht="16.5" customHeight="1" x14ac:dyDescent="0.3">
      <c r="A153" s="121" t="s">
        <v>394</v>
      </c>
      <c r="B153" s="542" t="s">
        <v>59</v>
      </c>
      <c r="C153" s="543"/>
      <c r="D153" s="2" t="s">
        <v>49</v>
      </c>
      <c r="E153" s="277" t="s">
        <v>884</v>
      </c>
      <c r="F153" s="275" t="b">
        <f>VLOOKUP(A153,'SOW Units'!$B$11:$S$469,18,FALSE)</f>
        <v>0</v>
      </c>
    </row>
    <row r="154" spans="1:6" ht="16.5" customHeight="1" x14ac:dyDescent="0.3">
      <c r="A154" s="121" t="s">
        <v>395</v>
      </c>
      <c r="B154" s="542" t="s">
        <v>60</v>
      </c>
      <c r="C154" s="543"/>
      <c r="D154" s="2" t="s">
        <v>49</v>
      </c>
      <c r="E154" s="277" t="s">
        <v>884</v>
      </c>
      <c r="F154" s="275" t="b">
        <f>VLOOKUP(A154,'SOW Units'!$B$11:$S$469,18,FALSE)</f>
        <v>0</v>
      </c>
    </row>
    <row r="155" spans="1:6" ht="16.5" customHeight="1" x14ac:dyDescent="0.3">
      <c r="A155" s="121" t="s">
        <v>396</v>
      </c>
      <c r="B155" s="542" t="s">
        <v>61</v>
      </c>
      <c r="C155" s="543"/>
      <c r="D155" s="2" t="s">
        <v>49</v>
      </c>
      <c r="E155" s="277" t="s">
        <v>884</v>
      </c>
      <c r="F155" s="275" t="b">
        <f>VLOOKUP(A155,'SOW Units'!$B$11:$S$469,18,FALSE)</f>
        <v>0</v>
      </c>
    </row>
    <row r="156" spans="1:6" ht="16.5" customHeight="1" x14ac:dyDescent="0.3">
      <c r="A156" s="121" t="s">
        <v>397</v>
      </c>
      <c r="B156" s="542" t="s">
        <v>62</v>
      </c>
      <c r="C156" s="543"/>
      <c r="D156" s="2" t="s">
        <v>49</v>
      </c>
      <c r="E156" s="277" t="s">
        <v>884</v>
      </c>
      <c r="F156" s="275" t="b">
        <f>VLOOKUP(A156,'SOW Units'!$B$11:$S$469,18,FALSE)</f>
        <v>0</v>
      </c>
    </row>
    <row r="157" spans="1:6" ht="16.5" customHeight="1" x14ac:dyDescent="0.3">
      <c r="A157" s="121" t="s">
        <v>398</v>
      </c>
      <c r="B157" s="542" t="s">
        <v>63</v>
      </c>
      <c r="C157" s="543"/>
      <c r="D157" s="2" t="s">
        <v>49</v>
      </c>
      <c r="E157" s="277" t="s">
        <v>884</v>
      </c>
      <c r="F157" s="275" t="b">
        <f>VLOOKUP(A157,'SOW Units'!$B$11:$S$469,18,FALSE)</f>
        <v>0</v>
      </c>
    </row>
    <row r="158" spans="1:6" ht="16.5" customHeight="1" x14ac:dyDescent="0.3">
      <c r="A158" s="121" t="s">
        <v>1274</v>
      </c>
      <c r="B158" s="542" t="s">
        <v>1275</v>
      </c>
      <c r="C158" s="543"/>
      <c r="D158" s="2" t="s">
        <v>49</v>
      </c>
      <c r="E158" s="277" t="s">
        <v>884</v>
      </c>
      <c r="F158" s="275" t="b">
        <f>VLOOKUP(A158,'SOW Units'!$B$11:$S$469,18,FALSE)</f>
        <v>1</v>
      </c>
    </row>
    <row r="159" spans="1:6" ht="16.5" customHeight="1" x14ac:dyDescent="0.3">
      <c r="A159" s="121" t="s">
        <v>399</v>
      </c>
      <c r="B159" s="542" t="s">
        <v>64</v>
      </c>
      <c r="C159" s="543"/>
      <c r="D159" s="2" t="s">
        <v>49</v>
      </c>
      <c r="E159" s="277" t="s">
        <v>884</v>
      </c>
      <c r="F159" s="275" t="b">
        <f>VLOOKUP(A159,'SOW Units'!$B$11:$S$469,18,FALSE)</f>
        <v>0</v>
      </c>
    </row>
    <row r="160" spans="1:6" ht="16.5" customHeight="1" x14ac:dyDescent="0.3">
      <c r="A160" s="121" t="s">
        <v>400</v>
      </c>
      <c r="B160" s="542" t="s">
        <v>65</v>
      </c>
      <c r="C160" s="543"/>
      <c r="D160" s="2" t="s">
        <v>49</v>
      </c>
      <c r="E160" s="277" t="s">
        <v>884</v>
      </c>
      <c r="F160" s="275" t="b">
        <f>VLOOKUP(A160,'SOW Units'!$B$11:$S$469,18,FALSE)</f>
        <v>0</v>
      </c>
    </row>
    <row r="161" spans="1:6" ht="16.5" customHeight="1" x14ac:dyDescent="0.3">
      <c r="A161" s="121" t="s">
        <v>401</v>
      </c>
      <c r="B161" s="542" t="s">
        <v>66</v>
      </c>
      <c r="C161" s="543"/>
      <c r="D161" s="2" t="s">
        <v>49</v>
      </c>
      <c r="E161" s="277" t="s">
        <v>884</v>
      </c>
      <c r="F161" s="275" t="b">
        <f>VLOOKUP(A161,'SOW Units'!$B$11:$S$469,18,FALSE)</f>
        <v>0</v>
      </c>
    </row>
    <row r="162" spans="1:6" ht="16.5" customHeight="1" x14ac:dyDescent="0.3">
      <c r="A162" s="121" t="s">
        <v>1276</v>
      </c>
      <c r="B162" s="542" t="s">
        <v>1277</v>
      </c>
      <c r="C162" s="543"/>
      <c r="D162" s="2" t="s">
        <v>49</v>
      </c>
      <c r="E162" s="277" t="s">
        <v>884</v>
      </c>
      <c r="F162" s="275" t="b">
        <f>VLOOKUP(A162,'SOW Units'!$B$11:$S$469,18,FALSE)</f>
        <v>0</v>
      </c>
    </row>
    <row r="163" spans="1:6" ht="16.5" customHeight="1" x14ac:dyDescent="0.3">
      <c r="A163" s="121" t="s">
        <v>402</v>
      </c>
      <c r="B163" s="542" t="s">
        <v>67</v>
      </c>
      <c r="C163" s="543"/>
      <c r="D163" s="2" t="s">
        <v>49</v>
      </c>
      <c r="E163" s="277" t="s">
        <v>884</v>
      </c>
      <c r="F163" s="275" t="b">
        <f>VLOOKUP(A163,'SOW Units'!$B$11:$S$469,18,FALSE)</f>
        <v>0</v>
      </c>
    </row>
    <row r="164" spans="1:6" ht="16.5" customHeight="1" x14ac:dyDescent="0.3">
      <c r="A164" s="121" t="s">
        <v>403</v>
      </c>
      <c r="B164" s="542" t="s">
        <v>68</v>
      </c>
      <c r="C164" s="543"/>
      <c r="D164" s="2" t="s">
        <v>49</v>
      </c>
      <c r="E164" s="277" t="s">
        <v>884</v>
      </c>
      <c r="F164" s="275" t="b">
        <f>VLOOKUP(A164,'SOW Units'!$B$11:$S$469,18,FALSE)</f>
        <v>0</v>
      </c>
    </row>
    <row r="165" spans="1:6" ht="16.5" customHeight="1" x14ac:dyDescent="0.3">
      <c r="A165" s="121" t="s">
        <v>404</v>
      </c>
      <c r="B165" s="542" t="s">
        <v>69</v>
      </c>
      <c r="C165" s="543"/>
      <c r="D165" s="2" t="s">
        <v>49</v>
      </c>
      <c r="E165" s="277" t="s">
        <v>884</v>
      </c>
      <c r="F165" s="275" t="b">
        <f>VLOOKUP(A165,'SOW Units'!$B$11:$S$469,18,FALSE)</f>
        <v>0</v>
      </c>
    </row>
    <row r="166" spans="1:6" ht="16.5" customHeight="1" x14ac:dyDescent="0.3">
      <c r="A166" s="121" t="s">
        <v>405</v>
      </c>
      <c r="B166" s="542" t="s">
        <v>70</v>
      </c>
      <c r="C166" s="543"/>
      <c r="D166" s="2" t="s">
        <v>49</v>
      </c>
      <c r="E166" s="277" t="s">
        <v>884</v>
      </c>
      <c r="F166" s="275" t="b">
        <f>VLOOKUP(A166,'SOW Units'!$B$11:$S$469,18,FALSE)</f>
        <v>0</v>
      </c>
    </row>
    <row r="167" spans="1:6" ht="16.5" customHeight="1" x14ac:dyDescent="0.3">
      <c r="A167" s="121" t="s">
        <v>406</v>
      </c>
      <c r="B167" s="542" t="s">
        <v>71</v>
      </c>
      <c r="C167" s="543"/>
      <c r="D167" s="2" t="s">
        <v>49</v>
      </c>
      <c r="E167" s="277" t="s">
        <v>884</v>
      </c>
      <c r="F167" s="275" t="b">
        <f>VLOOKUP(A167,'SOW Units'!$B$11:$S$469,18,FALSE)</f>
        <v>0</v>
      </c>
    </row>
    <row r="168" spans="1:6" ht="16.5" customHeight="1" x14ac:dyDescent="0.3">
      <c r="A168" s="121" t="s">
        <v>407</v>
      </c>
      <c r="B168" s="542" t="s">
        <v>185</v>
      </c>
      <c r="C168" s="543"/>
      <c r="D168" s="2" t="s">
        <v>49</v>
      </c>
      <c r="E168" s="277" t="s">
        <v>884</v>
      </c>
      <c r="F168" s="275" t="b">
        <f>VLOOKUP(A168,'SOW Units'!$B$11:$S$469,18,FALSE)</f>
        <v>0</v>
      </c>
    </row>
    <row r="169" spans="1:6" ht="16.5" customHeight="1" x14ac:dyDescent="0.3">
      <c r="A169" s="121" t="s">
        <v>408</v>
      </c>
      <c r="B169" s="542" t="s">
        <v>72</v>
      </c>
      <c r="C169" s="543"/>
      <c r="D169" s="4" t="s">
        <v>49</v>
      </c>
      <c r="E169" s="277" t="s">
        <v>884</v>
      </c>
      <c r="F169" s="275" t="b">
        <f>VLOOKUP(A169,'SOW Units'!$B$11:$S$469,18,FALSE)</f>
        <v>0</v>
      </c>
    </row>
    <row r="170" spans="1:6" ht="16.5" customHeight="1" x14ac:dyDescent="0.3">
      <c r="A170" s="121" t="s">
        <v>409</v>
      </c>
      <c r="B170" s="542" t="s">
        <v>73</v>
      </c>
      <c r="C170" s="543"/>
      <c r="D170" s="2" t="s">
        <v>49</v>
      </c>
      <c r="E170" s="277" t="s">
        <v>884</v>
      </c>
      <c r="F170" s="275" t="b">
        <f>VLOOKUP(A170,'SOW Units'!$B$11:$S$469,18,FALSE)</f>
        <v>0</v>
      </c>
    </row>
    <row r="171" spans="1:6" ht="16.5" customHeight="1" x14ac:dyDescent="0.3">
      <c r="A171" s="121" t="s">
        <v>410</v>
      </c>
      <c r="B171" s="542" t="s">
        <v>74</v>
      </c>
      <c r="C171" s="543"/>
      <c r="D171" s="2" t="s">
        <v>49</v>
      </c>
      <c r="E171" s="277" t="s">
        <v>884</v>
      </c>
      <c r="F171" s="275" t="b">
        <f>VLOOKUP(A171,'SOW Units'!$B$11:$S$469,18,FALSE)</f>
        <v>0</v>
      </c>
    </row>
    <row r="172" spans="1:6" ht="16.5" customHeight="1" x14ac:dyDescent="0.3">
      <c r="A172" s="121" t="s">
        <v>411</v>
      </c>
      <c r="B172" s="542" t="s">
        <v>522</v>
      </c>
      <c r="C172" s="543"/>
      <c r="D172" s="2" t="s">
        <v>49</v>
      </c>
      <c r="E172" s="277" t="s">
        <v>884</v>
      </c>
      <c r="F172" s="275" t="b">
        <f>VLOOKUP(A172,'SOW Units'!$B$11:$S$469,18,FALSE)</f>
        <v>0</v>
      </c>
    </row>
    <row r="173" spans="1:6" ht="16.5" customHeight="1" x14ac:dyDescent="0.3">
      <c r="A173" s="121" t="s">
        <v>412</v>
      </c>
      <c r="B173" s="542" t="s">
        <v>75</v>
      </c>
      <c r="C173" s="543"/>
      <c r="D173" s="2" t="s">
        <v>49</v>
      </c>
      <c r="E173" s="277" t="s">
        <v>884</v>
      </c>
      <c r="F173" s="275" t="b">
        <f>VLOOKUP(A173,'SOW Units'!$B$11:$S$469,18,FALSE)</f>
        <v>0</v>
      </c>
    </row>
    <row r="174" spans="1:6" ht="16.5" customHeight="1" x14ac:dyDescent="0.3">
      <c r="A174" s="121" t="s">
        <v>413</v>
      </c>
      <c r="B174" s="542" t="s">
        <v>76</v>
      </c>
      <c r="C174" s="543"/>
      <c r="D174" s="2" t="s">
        <v>49</v>
      </c>
      <c r="E174" s="277" t="s">
        <v>884</v>
      </c>
      <c r="F174" s="275" t="b">
        <f>VLOOKUP(A174,'SOW Units'!$B$11:$S$469,18,FALSE)</f>
        <v>0</v>
      </c>
    </row>
    <row r="175" spans="1:6" ht="16.5" customHeight="1" x14ac:dyDescent="0.3">
      <c r="A175" s="121" t="s">
        <v>414</v>
      </c>
      <c r="B175" s="542" t="s">
        <v>186</v>
      </c>
      <c r="C175" s="543"/>
      <c r="D175" s="4" t="s">
        <v>49</v>
      </c>
      <c r="E175" s="277" t="s">
        <v>884</v>
      </c>
      <c r="F175" s="275" t="b">
        <f>VLOOKUP(A175,'SOW Units'!$B$11:$S$469,18,FALSE)</f>
        <v>0</v>
      </c>
    </row>
    <row r="176" spans="1:6" ht="16.5" customHeight="1" x14ac:dyDescent="0.3">
      <c r="A176" s="121" t="s">
        <v>415</v>
      </c>
      <c r="B176" s="542" t="s">
        <v>187</v>
      </c>
      <c r="C176" s="543"/>
      <c r="D176" s="2" t="s">
        <v>49</v>
      </c>
      <c r="E176" s="277" t="s">
        <v>884</v>
      </c>
      <c r="F176" s="275" t="b">
        <f>VLOOKUP(A176,'SOW Units'!$B$11:$S$469,18,FALSE)</f>
        <v>0</v>
      </c>
    </row>
    <row r="177" spans="1:6" ht="16.5" customHeight="1" x14ac:dyDescent="0.3">
      <c r="A177" s="121" t="s">
        <v>416</v>
      </c>
      <c r="B177" s="542" t="s">
        <v>77</v>
      </c>
      <c r="C177" s="543"/>
      <c r="D177" s="2" t="s">
        <v>49</v>
      </c>
      <c r="E177" s="277" t="s">
        <v>884</v>
      </c>
      <c r="F177" s="275" t="b">
        <f>VLOOKUP(A177,'SOW Units'!$B$11:$S$469,18,FALSE)</f>
        <v>0</v>
      </c>
    </row>
    <row r="178" spans="1:6" ht="16.5" customHeight="1" x14ac:dyDescent="0.3">
      <c r="A178" s="121" t="s">
        <v>417</v>
      </c>
      <c r="B178" s="542" t="s">
        <v>78</v>
      </c>
      <c r="C178" s="543"/>
      <c r="D178" s="4" t="s">
        <v>49</v>
      </c>
      <c r="E178" s="277" t="s">
        <v>884</v>
      </c>
      <c r="F178" s="275" t="b">
        <f>VLOOKUP(A178,'SOW Units'!$B$11:$S$469,18,FALSE)</f>
        <v>0</v>
      </c>
    </row>
    <row r="179" spans="1:6" ht="16.5" customHeight="1" x14ac:dyDescent="0.3">
      <c r="A179" s="121" t="s">
        <v>418</v>
      </c>
      <c r="B179" s="542" t="s">
        <v>188</v>
      </c>
      <c r="C179" s="543"/>
      <c r="D179" s="2" t="s">
        <v>49</v>
      </c>
      <c r="E179" s="277" t="s">
        <v>884</v>
      </c>
      <c r="F179" s="275" t="b">
        <f>VLOOKUP(A179,'SOW Units'!$B$11:$S$469,18,FALSE)</f>
        <v>0</v>
      </c>
    </row>
    <row r="180" spans="1:6" ht="16.5" customHeight="1" x14ac:dyDescent="0.3">
      <c r="A180" s="121" t="s">
        <v>419</v>
      </c>
      <c r="B180" s="542" t="s">
        <v>79</v>
      </c>
      <c r="C180" s="543"/>
      <c r="D180" s="4" t="s">
        <v>49</v>
      </c>
      <c r="E180" s="277" t="s">
        <v>884</v>
      </c>
      <c r="F180" s="275" t="b">
        <f>VLOOKUP(A180,'SOW Units'!$B$11:$S$469,18,FALSE)</f>
        <v>0</v>
      </c>
    </row>
    <row r="181" spans="1:6" ht="16.5" customHeight="1" x14ac:dyDescent="0.3">
      <c r="A181" s="121" t="s">
        <v>420</v>
      </c>
      <c r="B181" s="542" t="s">
        <v>80</v>
      </c>
      <c r="C181" s="543"/>
      <c r="D181" s="4" t="s">
        <v>49</v>
      </c>
      <c r="E181" s="277" t="s">
        <v>884</v>
      </c>
      <c r="F181" s="275" t="b">
        <f>VLOOKUP(A181,'SOW Units'!$B$11:$S$469,18,FALSE)</f>
        <v>0</v>
      </c>
    </row>
    <row r="182" spans="1:6" ht="16.5" customHeight="1" x14ac:dyDescent="0.3">
      <c r="A182" s="121" t="s">
        <v>421</v>
      </c>
      <c r="B182" s="542" t="s">
        <v>620</v>
      </c>
      <c r="C182" s="543"/>
      <c r="D182" s="4" t="s">
        <v>49</v>
      </c>
      <c r="E182" s="277" t="s">
        <v>884</v>
      </c>
      <c r="F182" s="275" t="b">
        <f>VLOOKUP(A182,'SOW Units'!$B$11:$S$469,18,FALSE)</f>
        <v>0</v>
      </c>
    </row>
    <row r="183" spans="1:6" ht="16.5" customHeight="1" x14ac:dyDescent="0.3">
      <c r="A183" s="121" t="s">
        <v>422</v>
      </c>
      <c r="B183" s="542" t="s">
        <v>728</v>
      </c>
      <c r="C183" s="543"/>
      <c r="D183" s="4" t="s">
        <v>49</v>
      </c>
      <c r="E183" s="277" t="s">
        <v>884</v>
      </c>
      <c r="F183" s="275" t="b">
        <f>VLOOKUP(A183,'SOW Units'!$B$11:$S$469,18,FALSE)</f>
        <v>0</v>
      </c>
    </row>
    <row r="184" spans="1:6" ht="16.5" customHeight="1" x14ac:dyDescent="0.3">
      <c r="A184" s="121" t="s">
        <v>423</v>
      </c>
      <c r="B184" s="542" t="s">
        <v>618</v>
      </c>
      <c r="C184" s="543"/>
      <c r="D184" s="4" t="s">
        <v>49</v>
      </c>
      <c r="E184" s="277" t="s">
        <v>884</v>
      </c>
      <c r="F184" s="275" t="b">
        <f>VLOOKUP(A184,'SOW Units'!$B$11:$S$469,18,FALSE)</f>
        <v>0</v>
      </c>
    </row>
    <row r="185" spans="1:6" ht="16.5" customHeight="1" x14ac:dyDescent="0.3">
      <c r="A185" s="121" t="s">
        <v>424</v>
      </c>
      <c r="B185" s="542" t="s">
        <v>619</v>
      </c>
      <c r="C185" s="543"/>
      <c r="D185" s="4" t="s">
        <v>49</v>
      </c>
      <c r="E185" s="277" t="s">
        <v>884</v>
      </c>
      <c r="F185" s="275" t="b">
        <f>VLOOKUP(A185,'SOW Units'!$B$11:$S$469,18,FALSE)</f>
        <v>0</v>
      </c>
    </row>
    <row r="186" spans="1:6" ht="16.5" customHeight="1" x14ac:dyDescent="0.3">
      <c r="A186" s="121" t="s">
        <v>1278</v>
      </c>
      <c r="B186" s="542" t="s">
        <v>1279</v>
      </c>
      <c r="C186" s="543"/>
      <c r="D186" s="4" t="s">
        <v>49</v>
      </c>
      <c r="E186" s="277" t="s">
        <v>884</v>
      </c>
      <c r="F186" s="275" t="b">
        <f>VLOOKUP(A186,'SOW Units'!$B$11:$S$469,18,FALSE)</f>
        <v>0</v>
      </c>
    </row>
    <row r="187" spans="1:6" ht="16.5" customHeight="1" x14ac:dyDescent="0.3">
      <c r="A187" s="121" t="s">
        <v>1280</v>
      </c>
      <c r="B187" s="542" t="s">
        <v>1281</v>
      </c>
      <c r="C187" s="543"/>
      <c r="D187" s="4" t="s">
        <v>49</v>
      </c>
      <c r="E187" s="277" t="s">
        <v>884</v>
      </c>
      <c r="F187" s="275" t="b">
        <f>VLOOKUP(A187,'SOW Units'!$B$11:$S$469,18,FALSE)</f>
        <v>0</v>
      </c>
    </row>
    <row r="188" spans="1:6" ht="16.5" customHeight="1" x14ac:dyDescent="0.3">
      <c r="A188" s="121" t="s">
        <v>1282</v>
      </c>
      <c r="B188" s="542" t="s">
        <v>1283</v>
      </c>
      <c r="C188" s="543"/>
      <c r="D188" s="4" t="s">
        <v>49</v>
      </c>
      <c r="E188" s="277" t="s">
        <v>884</v>
      </c>
      <c r="F188" s="275" t="b">
        <f>VLOOKUP(A188,'SOW Units'!$B$11:$S$469,18,FALSE)</f>
        <v>0</v>
      </c>
    </row>
    <row r="189" spans="1:6" ht="16.5" customHeight="1" x14ac:dyDescent="0.25">
      <c r="A189" s="197" t="s">
        <v>425</v>
      </c>
      <c r="B189" s="544" t="s">
        <v>465</v>
      </c>
      <c r="C189" s="545"/>
      <c r="D189" s="201"/>
      <c r="E189" s="279"/>
      <c r="F189" s="275" t="b">
        <f>VLOOKUP(A189,'SOW Units'!$B$11:$S$469,18,FALSE)</f>
        <v>0</v>
      </c>
    </row>
    <row r="190" spans="1:6" ht="16.5" customHeight="1" x14ac:dyDescent="0.3">
      <c r="A190" s="121" t="s">
        <v>426</v>
      </c>
      <c r="B190" s="542" t="s">
        <v>197</v>
      </c>
      <c r="C190" s="543"/>
      <c r="D190" s="4" t="s">
        <v>49</v>
      </c>
      <c r="E190" s="277" t="s">
        <v>1460</v>
      </c>
      <c r="F190" s="275" t="b">
        <f>VLOOKUP(A190,'SOW Units'!$B$11:$S$469,18,FALSE)</f>
        <v>0</v>
      </c>
    </row>
    <row r="191" spans="1:6" ht="16.5" customHeight="1" x14ac:dyDescent="0.3">
      <c r="A191" s="121" t="s">
        <v>427</v>
      </c>
      <c r="B191" s="542" t="s">
        <v>698</v>
      </c>
      <c r="C191" s="543"/>
      <c r="D191" s="4" t="s">
        <v>49</v>
      </c>
      <c r="E191" s="277" t="s">
        <v>1460</v>
      </c>
      <c r="F191" s="275" t="b">
        <f>VLOOKUP(A191,'SOW Units'!$B$11:$S$469,18,FALSE)</f>
        <v>0</v>
      </c>
    </row>
    <row r="192" spans="1:6" ht="16.5" customHeight="1" x14ac:dyDescent="0.3">
      <c r="A192" s="121" t="s">
        <v>428</v>
      </c>
      <c r="B192" s="542" t="s">
        <v>198</v>
      </c>
      <c r="C192" s="543"/>
      <c r="D192" s="4" t="s">
        <v>49</v>
      </c>
      <c r="E192" s="277" t="s">
        <v>1460</v>
      </c>
      <c r="F192" s="275" t="b">
        <f>VLOOKUP(A192,'SOW Units'!$B$11:$S$469,18,FALSE)</f>
        <v>0</v>
      </c>
    </row>
    <row r="193" spans="1:6" ht="16.5" customHeight="1" x14ac:dyDescent="0.3">
      <c r="A193" s="121" t="s">
        <v>429</v>
      </c>
      <c r="B193" s="542" t="s">
        <v>729</v>
      </c>
      <c r="C193" s="543"/>
      <c r="D193" s="4" t="s">
        <v>49</v>
      </c>
      <c r="E193" s="277" t="s">
        <v>1460</v>
      </c>
      <c r="F193" s="275" t="b">
        <f>VLOOKUP(A193,'SOW Units'!$B$11:$S$469,18,FALSE)</f>
        <v>0</v>
      </c>
    </row>
    <row r="194" spans="1:6" ht="16.5" customHeight="1" x14ac:dyDescent="0.25">
      <c r="A194" s="197" t="s">
        <v>430</v>
      </c>
      <c r="B194" s="544" t="s">
        <v>466</v>
      </c>
      <c r="C194" s="545"/>
      <c r="D194" s="201"/>
      <c r="E194" s="279"/>
      <c r="F194" s="275" t="b">
        <f>VLOOKUP(A194,'SOW Units'!$B$11:$S$469,18,FALSE)</f>
        <v>0</v>
      </c>
    </row>
    <row r="195" spans="1:6" ht="16.5" customHeight="1" x14ac:dyDescent="0.3">
      <c r="A195" s="121" t="s">
        <v>431</v>
      </c>
      <c r="B195" s="542" t="s">
        <v>621</v>
      </c>
      <c r="C195" s="543"/>
      <c r="D195" s="4" t="s">
        <v>49</v>
      </c>
      <c r="E195" s="277" t="s">
        <v>884</v>
      </c>
      <c r="F195" s="275" t="b">
        <f>VLOOKUP(A195,'SOW Units'!$B$11:$S$469,18,FALSE)</f>
        <v>0</v>
      </c>
    </row>
    <row r="196" spans="1:6" ht="16.5" customHeight="1" x14ac:dyDescent="0.3">
      <c r="A196" s="121" t="s">
        <v>432</v>
      </c>
      <c r="B196" s="542" t="s">
        <v>622</v>
      </c>
      <c r="C196" s="543"/>
      <c r="D196" s="4" t="s">
        <v>49</v>
      </c>
      <c r="E196" s="277" t="s">
        <v>884</v>
      </c>
      <c r="F196" s="275" t="b">
        <f>VLOOKUP(A196,'SOW Units'!$B$11:$S$469,18,FALSE)</f>
        <v>0</v>
      </c>
    </row>
    <row r="197" spans="1:6" ht="16.5" customHeight="1" x14ac:dyDescent="0.25">
      <c r="A197" s="197" t="s">
        <v>433</v>
      </c>
      <c r="B197" s="544" t="s">
        <v>467</v>
      </c>
      <c r="C197" s="545"/>
      <c r="D197" s="201"/>
      <c r="E197" s="279"/>
      <c r="F197" s="275" t="b">
        <f>VLOOKUP(A197,'SOW Units'!$B$11:$S$469,18,FALSE)</f>
        <v>0</v>
      </c>
    </row>
    <row r="198" spans="1:6" ht="16.5" customHeight="1" x14ac:dyDescent="0.3">
      <c r="A198" s="122" t="s">
        <v>434</v>
      </c>
      <c r="B198" s="542" t="s">
        <v>1497</v>
      </c>
      <c r="C198" s="543"/>
      <c r="D198" s="118" t="s">
        <v>909</v>
      </c>
      <c r="E198" s="277" t="s">
        <v>884</v>
      </c>
      <c r="F198" s="275" t="b">
        <f>VLOOKUP(A198,'SOW Units'!$B$11:$S$469,18,FALSE)</f>
        <v>0</v>
      </c>
    </row>
    <row r="199" spans="1:6" ht="16.5" customHeight="1" x14ac:dyDescent="0.3">
      <c r="A199" s="122" t="s">
        <v>435</v>
      </c>
      <c r="B199" s="542" t="s">
        <v>1498</v>
      </c>
      <c r="C199" s="543"/>
      <c r="D199" s="118" t="s">
        <v>909</v>
      </c>
      <c r="E199" s="277" t="s">
        <v>884</v>
      </c>
      <c r="F199" s="275" t="b">
        <f>VLOOKUP(A199,'SOW Units'!$B$11:$S$469,18,FALSE)</f>
        <v>0</v>
      </c>
    </row>
    <row r="200" spans="1:6" ht="33" customHeight="1" x14ac:dyDescent="0.3">
      <c r="A200" s="122" t="s">
        <v>436</v>
      </c>
      <c r="B200" s="542" t="s">
        <v>1499</v>
      </c>
      <c r="C200" s="543"/>
      <c r="D200" s="118" t="s">
        <v>909</v>
      </c>
      <c r="E200" s="277" t="s">
        <v>884</v>
      </c>
      <c r="F200" s="275" t="b">
        <f>VLOOKUP(A200,'SOW Units'!$B$11:$S$469,18,FALSE)</f>
        <v>0</v>
      </c>
    </row>
    <row r="201" spans="1:6" ht="16.5" customHeight="1" x14ac:dyDescent="0.25">
      <c r="A201" s="197" t="s">
        <v>437</v>
      </c>
      <c r="B201" s="544" t="s">
        <v>319</v>
      </c>
      <c r="C201" s="545"/>
      <c r="D201" s="201"/>
      <c r="E201" s="279"/>
      <c r="F201" s="275" t="b">
        <f>VLOOKUP(A201,'SOW Units'!$B$11:$S$469,18,FALSE)</f>
        <v>0</v>
      </c>
    </row>
    <row r="202" spans="1:6" ht="16.5" customHeight="1" x14ac:dyDescent="0.3">
      <c r="A202" s="121" t="s">
        <v>1419</v>
      </c>
      <c r="B202" s="542" t="s">
        <v>1284</v>
      </c>
      <c r="C202" s="543"/>
      <c r="D202" s="4" t="s">
        <v>1285</v>
      </c>
      <c r="E202" s="277" t="s">
        <v>872</v>
      </c>
      <c r="F202" s="275" t="b">
        <f>VLOOKUP(A202,'SOW Units'!$B$11:$S$469,18,FALSE)</f>
        <v>0</v>
      </c>
    </row>
    <row r="203" spans="1:6" ht="16.5" customHeight="1" x14ac:dyDescent="0.3">
      <c r="A203" s="121" t="s">
        <v>1421</v>
      </c>
      <c r="B203" s="542" t="s">
        <v>1286</v>
      </c>
      <c r="C203" s="543"/>
      <c r="D203" s="4" t="s">
        <v>730</v>
      </c>
      <c r="E203" s="277" t="s">
        <v>872</v>
      </c>
      <c r="F203" s="275" t="b">
        <f>VLOOKUP(A203,'SOW Units'!$B$11:$S$469,18,FALSE)</f>
        <v>0</v>
      </c>
    </row>
    <row r="204" spans="1:6" ht="16.5" customHeight="1" x14ac:dyDescent="0.3">
      <c r="A204" s="121" t="s">
        <v>1422</v>
      </c>
      <c r="B204" s="542" t="s">
        <v>1286</v>
      </c>
      <c r="C204" s="543"/>
      <c r="D204" s="4" t="s">
        <v>731</v>
      </c>
      <c r="E204" s="277" t="s">
        <v>872</v>
      </c>
      <c r="F204" s="275" t="b">
        <f>VLOOKUP(A204,'SOW Units'!$B$11:$S$469,18,FALSE)</f>
        <v>0</v>
      </c>
    </row>
    <row r="205" spans="1:6" ht="16.5" customHeight="1" x14ac:dyDescent="0.3">
      <c r="A205" s="121" t="s">
        <v>1423</v>
      </c>
      <c r="B205" s="542" t="s">
        <v>1286</v>
      </c>
      <c r="C205" s="543"/>
      <c r="D205" s="4" t="s">
        <v>732</v>
      </c>
      <c r="E205" s="277" t="s">
        <v>872</v>
      </c>
      <c r="F205" s="275" t="b">
        <f>VLOOKUP(A205,'SOW Units'!$B$11:$S$469,18,FALSE)</f>
        <v>0</v>
      </c>
    </row>
    <row r="206" spans="1:6" ht="16.5" customHeight="1" x14ac:dyDescent="0.3">
      <c r="A206" s="121" t="s">
        <v>1420</v>
      </c>
      <c r="B206" s="542" t="s">
        <v>1287</v>
      </c>
      <c r="C206" s="543"/>
      <c r="D206" s="4" t="s">
        <v>1285</v>
      </c>
      <c r="E206" s="277" t="s">
        <v>872</v>
      </c>
      <c r="F206" s="275" t="b">
        <f>VLOOKUP(A206,'SOW Units'!$B$11:$S$469,18,FALSE)</f>
        <v>0</v>
      </c>
    </row>
    <row r="207" spans="1:6" ht="16.5" customHeight="1" x14ac:dyDescent="0.3">
      <c r="A207" s="121" t="s">
        <v>1424</v>
      </c>
      <c r="B207" s="542" t="s">
        <v>1288</v>
      </c>
      <c r="C207" s="543"/>
      <c r="D207" s="4" t="s">
        <v>730</v>
      </c>
      <c r="E207" s="277" t="s">
        <v>872</v>
      </c>
      <c r="F207" s="275" t="b">
        <f>VLOOKUP(A207,'SOW Units'!$B$11:$S$469,18,FALSE)</f>
        <v>0</v>
      </c>
    </row>
    <row r="208" spans="1:6" ht="16.5" customHeight="1" x14ac:dyDescent="0.3">
      <c r="A208" s="121" t="s">
        <v>1425</v>
      </c>
      <c r="B208" s="542" t="s">
        <v>1288</v>
      </c>
      <c r="C208" s="543"/>
      <c r="D208" s="4" t="s">
        <v>731</v>
      </c>
      <c r="E208" s="277" t="s">
        <v>872</v>
      </c>
      <c r="F208" s="275" t="b">
        <f>VLOOKUP(A208,'SOW Units'!$B$11:$S$469,18,FALSE)</f>
        <v>0</v>
      </c>
    </row>
    <row r="209" spans="1:6" ht="16.5" customHeight="1" x14ac:dyDescent="0.3">
      <c r="A209" s="121" t="s">
        <v>1426</v>
      </c>
      <c r="B209" s="542" t="s">
        <v>1288</v>
      </c>
      <c r="C209" s="543"/>
      <c r="D209" s="4" t="s">
        <v>732</v>
      </c>
      <c r="E209" s="277" t="s">
        <v>872</v>
      </c>
      <c r="F209" s="275" t="b">
        <f>VLOOKUP(A209,'SOW Units'!$B$11:$S$469,18,FALSE)</f>
        <v>0</v>
      </c>
    </row>
    <row r="210" spans="1:6" ht="16.5" customHeight="1" x14ac:dyDescent="0.3">
      <c r="A210" s="121" t="s">
        <v>172</v>
      </c>
      <c r="B210" s="542" t="s">
        <v>211</v>
      </c>
      <c r="C210" s="543"/>
      <c r="D210" s="4" t="s">
        <v>83</v>
      </c>
      <c r="E210" s="277" t="s">
        <v>872</v>
      </c>
      <c r="F210" s="275" t="b">
        <f>VLOOKUP(A210,'SOW Units'!$B$11:$S$469,18,FALSE)</f>
        <v>0</v>
      </c>
    </row>
    <row r="211" spans="1:6" ht="16.5" customHeight="1" x14ac:dyDescent="0.3">
      <c r="A211" s="121" t="s">
        <v>173</v>
      </c>
      <c r="B211" s="542" t="s">
        <v>212</v>
      </c>
      <c r="C211" s="543"/>
      <c r="D211" s="4" t="s">
        <v>83</v>
      </c>
      <c r="E211" s="277" t="s">
        <v>872</v>
      </c>
      <c r="F211" s="275" t="b">
        <f>VLOOKUP(A211,'SOW Units'!$B$11:$S$469,18,FALSE)</f>
        <v>0</v>
      </c>
    </row>
    <row r="212" spans="1:6" ht="16.5" customHeight="1" x14ac:dyDescent="0.3">
      <c r="A212" s="121" t="s">
        <v>174</v>
      </c>
      <c r="B212" s="542" t="s">
        <v>213</v>
      </c>
      <c r="C212" s="543"/>
      <c r="D212" s="4" t="s">
        <v>83</v>
      </c>
      <c r="E212" s="277" t="s">
        <v>872</v>
      </c>
      <c r="F212" s="275" t="b">
        <f>VLOOKUP(A212,'SOW Units'!$B$11:$S$469,18,FALSE)</f>
        <v>0</v>
      </c>
    </row>
    <row r="213" spans="1:6" ht="16.5" customHeight="1" x14ac:dyDescent="0.3">
      <c r="A213" s="121" t="s">
        <v>175</v>
      </c>
      <c r="B213" s="542" t="s">
        <v>214</v>
      </c>
      <c r="C213" s="543"/>
      <c r="D213" s="4" t="s">
        <v>83</v>
      </c>
      <c r="E213" s="277" t="s">
        <v>872</v>
      </c>
      <c r="F213" s="275" t="b">
        <f>VLOOKUP(A213,'SOW Units'!$B$11:$S$469,18,FALSE)</f>
        <v>0</v>
      </c>
    </row>
    <row r="214" spans="1:6" ht="16.5" customHeight="1" x14ac:dyDescent="0.3">
      <c r="A214" s="121" t="s">
        <v>733</v>
      </c>
      <c r="B214" s="542" t="s">
        <v>734</v>
      </c>
      <c r="C214" s="543"/>
      <c r="D214" s="4" t="s">
        <v>83</v>
      </c>
      <c r="E214" s="277" t="s">
        <v>872</v>
      </c>
      <c r="F214" s="275" t="b">
        <f>VLOOKUP(A214,'SOW Units'!$B$11:$S$469,18,FALSE)</f>
        <v>0</v>
      </c>
    </row>
    <row r="215" spans="1:6" ht="16.5" customHeight="1" x14ac:dyDescent="0.3">
      <c r="A215" s="121" t="s">
        <v>735</v>
      </c>
      <c r="B215" s="542" t="s">
        <v>736</v>
      </c>
      <c r="C215" s="543"/>
      <c r="D215" s="4" t="s">
        <v>83</v>
      </c>
      <c r="E215" s="277" t="s">
        <v>872</v>
      </c>
      <c r="F215" s="275" t="b">
        <f>VLOOKUP(A215,'SOW Units'!$B$11:$S$469,18,FALSE)</f>
        <v>0</v>
      </c>
    </row>
    <row r="216" spans="1:6" ht="16.5" customHeight="1" x14ac:dyDescent="0.3">
      <c r="A216" s="121" t="s">
        <v>737</v>
      </c>
      <c r="B216" s="542" t="s">
        <v>738</v>
      </c>
      <c r="C216" s="543"/>
      <c r="D216" s="4" t="s">
        <v>83</v>
      </c>
      <c r="E216" s="277" t="s">
        <v>872</v>
      </c>
      <c r="F216" s="275" t="b">
        <f>VLOOKUP(A216,'SOW Units'!$B$11:$S$469,18,FALSE)</f>
        <v>0</v>
      </c>
    </row>
    <row r="217" spans="1:6" ht="16.5" customHeight="1" x14ac:dyDescent="0.3">
      <c r="A217" s="121" t="s">
        <v>739</v>
      </c>
      <c r="B217" s="542" t="s">
        <v>740</v>
      </c>
      <c r="C217" s="543"/>
      <c r="D217" s="4" t="s">
        <v>83</v>
      </c>
      <c r="E217" s="277" t="s">
        <v>872</v>
      </c>
      <c r="F217" s="275" t="b">
        <f>VLOOKUP(A217,'SOW Units'!$B$11:$S$469,18,FALSE)</f>
        <v>0</v>
      </c>
    </row>
    <row r="218" spans="1:6" ht="16.5" customHeight="1" x14ac:dyDescent="0.3">
      <c r="A218" s="121" t="s">
        <v>176</v>
      </c>
      <c r="B218" s="542" t="s">
        <v>215</v>
      </c>
      <c r="C218" s="543"/>
      <c r="D218" s="4" t="s">
        <v>83</v>
      </c>
      <c r="E218" s="277" t="s">
        <v>1515</v>
      </c>
      <c r="F218" s="275" t="b">
        <f>VLOOKUP(A218,'SOW Units'!$B$11:$S$469,18,FALSE)</f>
        <v>0</v>
      </c>
    </row>
    <row r="219" spans="1:6" ht="16.5" customHeight="1" x14ac:dyDescent="0.3">
      <c r="A219" s="121" t="s">
        <v>177</v>
      </c>
      <c r="B219" s="542" t="s">
        <v>247</v>
      </c>
      <c r="C219" s="543"/>
      <c r="D219" s="4" t="s">
        <v>83</v>
      </c>
      <c r="E219" s="277" t="s">
        <v>1469</v>
      </c>
      <c r="F219" s="275" t="b">
        <f>VLOOKUP(A219,'SOW Units'!$B$11:$S$469,18,FALSE)</f>
        <v>0</v>
      </c>
    </row>
    <row r="220" spans="1:6" ht="16.5" customHeight="1" x14ac:dyDescent="0.3">
      <c r="A220" s="121" t="s">
        <v>178</v>
      </c>
      <c r="B220" s="542" t="s">
        <v>248</v>
      </c>
      <c r="C220" s="543"/>
      <c r="D220" s="4" t="s">
        <v>83</v>
      </c>
      <c r="E220" s="277" t="s">
        <v>1469</v>
      </c>
      <c r="F220" s="275" t="b">
        <f>VLOOKUP(A220,'SOW Units'!$B$11:$S$469,18,FALSE)</f>
        <v>0</v>
      </c>
    </row>
    <row r="221" spans="1:6" ht="16.5" customHeight="1" x14ac:dyDescent="0.3">
      <c r="A221" s="121" t="s">
        <v>1289</v>
      </c>
      <c r="B221" s="542" t="s">
        <v>1290</v>
      </c>
      <c r="C221" s="543"/>
      <c r="D221" s="4" t="s">
        <v>83</v>
      </c>
      <c r="E221" s="277" t="s">
        <v>1469</v>
      </c>
      <c r="F221" s="275" t="b">
        <f>VLOOKUP(A221,'SOW Units'!$B$11:$S$469,18,FALSE)</f>
        <v>0</v>
      </c>
    </row>
    <row r="222" spans="1:6" ht="16.5" customHeight="1" x14ac:dyDescent="0.3">
      <c r="A222" s="121" t="s">
        <v>1291</v>
      </c>
      <c r="B222" s="542" t="s">
        <v>1292</v>
      </c>
      <c r="C222" s="543"/>
      <c r="D222" s="4" t="s">
        <v>83</v>
      </c>
      <c r="E222" s="277" t="s">
        <v>1469</v>
      </c>
      <c r="F222" s="275" t="b">
        <f>VLOOKUP(A222,'SOW Units'!$B$11:$S$469,18,FALSE)</f>
        <v>0</v>
      </c>
    </row>
    <row r="223" spans="1:6" ht="16.5" customHeight="1" x14ac:dyDescent="0.3">
      <c r="A223" s="121" t="s">
        <v>179</v>
      </c>
      <c r="B223" s="542" t="s">
        <v>313</v>
      </c>
      <c r="C223" s="543"/>
      <c r="D223" s="4" t="s">
        <v>82</v>
      </c>
      <c r="E223" s="277" t="s">
        <v>1470</v>
      </c>
      <c r="F223" s="275" t="b">
        <f>VLOOKUP(A223,'SOW Units'!$B$11:$S$469,18,FALSE)</f>
        <v>0</v>
      </c>
    </row>
    <row r="224" spans="1:6" ht="16.5" customHeight="1" x14ac:dyDescent="0.3">
      <c r="A224" s="121" t="s">
        <v>180</v>
      </c>
      <c r="B224" s="542" t="s">
        <v>314</v>
      </c>
      <c r="C224" s="543"/>
      <c r="D224" s="4" t="s">
        <v>82</v>
      </c>
      <c r="E224" s="277" t="s">
        <v>1470</v>
      </c>
      <c r="F224" s="275" t="b">
        <f>VLOOKUP(A224,'SOW Units'!$B$11:$S$469,18,FALSE)</f>
        <v>0</v>
      </c>
    </row>
    <row r="225" spans="1:6" ht="16.5" customHeight="1" x14ac:dyDescent="0.3">
      <c r="A225" s="121" t="s">
        <v>181</v>
      </c>
      <c r="B225" s="542" t="s">
        <v>199</v>
      </c>
      <c r="C225" s="543"/>
      <c r="D225" s="4" t="s">
        <v>44</v>
      </c>
      <c r="E225" s="277" t="s">
        <v>1455</v>
      </c>
      <c r="F225" s="275" t="b">
        <f>VLOOKUP(A225,'SOW Units'!$B$11:$S$469,18,FALSE)</f>
        <v>0</v>
      </c>
    </row>
    <row r="226" spans="1:6" ht="16.5" customHeight="1" x14ac:dyDescent="0.3">
      <c r="A226" s="121" t="s">
        <v>182</v>
      </c>
      <c r="B226" s="542" t="s">
        <v>200</v>
      </c>
      <c r="C226" s="543"/>
      <c r="D226" s="4" t="s">
        <v>44</v>
      </c>
      <c r="E226" s="277" t="s">
        <v>1455</v>
      </c>
      <c r="F226" s="275" t="b">
        <f>VLOOKUP(A226,'SOW Units'!$B$11:$S$469,18,FALSE)</f>
        <v>0</v>
      </c>
    </row>
    <row r="227" spans="1:6" ht="16.5" customHeight="1" x14ac:dyDescent="0.3">
      <c r="A227" s="121" t="s">
        <v>183</v>
      </c>
      <c r="B227" s="542" t="s">
        <v>199</v>
      </c>
      <c r="C227" s="543"/>
      <c r="D227" s="4" t="s">
        <v>100</v>
      </c>
      <c r="E227" s="277" t="s">
        <v>1455</v>
      </c>
      <c r="F227" s="275" t="b">
        <f>VLOOKUP(A227,'SOW Units'!$B$11:$S$469,18,FALSE)</f>
        <v>0</v>
      </c>
    </row>
    <row r="228" spans="1:6" ht="16.5" customHeight="1" x14ac:dyDescent="0.3">
      <c r="A228" s="121" t="s">
        <v>184</v>
      </c>
      <c r="B228" s="542" t="s">
        <v>200</v>
      </c>
      <c r="C228" s="543"/>
      <c r="D228" s="4" t="s">
        <v>100</v>
      </c>
      <c r="E228" s="277" t="s">
        <v>1455</v>
      </c>
      <c r="F228" s="275" t="b">
        <f>VLOOKUP(A228,'SOW Units'!$B$11:$S$469,18,FALSE)</f>
        <v>0</v>
      </c>
    </row>
    <row r="229" spans="1:6" ht="16.5" customHeight="1" x14ac:dyDescent="0.3">
      <c r="A229" s="121" t="s">
        <v>566</v>
      </c>
      <c r="B229" s="542" t="s">
        <v>199</v>
      </c>
      <c r="C229" s="543"/>
      <c r="D229" s="4" t="s">
        <v>98</v>
      </c>
      <c r="E229" s="277" t="s">
        <v>1455</v>
      </c>
      <c r="F229" s="275" t="b">
        <f>VLOOKUP(A229,'SOW Units'!$B$11:$S$469,18,FALSE)</f>
        <v>0</v>
      </c>
    </row>
    <row r="230" spans="1:6" ht="16.5" customHeight="1" x14ac:dyDescent="0.3">
      <c r="A230" s="121" t="s">
        <v>567</v>
      </c>
      <c r="B230" s="542" t="s">
        <v>200</v>
      </c>
      <c r="C230" s="543"/>
      <c r="D230" s="4" t="s">
        <v>98</v>
      </c>
      <c r="E230" s="277" t="s">
        <v>1455</v>
      </c>
      <c r="F230" s="275" t="b">
        <f>VLOOKUP(A230,'SOW Units'!$B$11:$S$469,18,FALSE)</f>
        <v>0</v>
      </c>
    </row>
    <row r="231" spans="1:6" ht="16.5" customHeight="1" x14ac:dyDescent="0.25">
      <c r="A231" s="197" t="s">
        <v>8</v>
      </c>
      <c r="B231" s="544" t="s">
        <v>224</v>
      </c>
      <c r="C231" s="545"/>
      <c r="D231" s="201"/>
      <c r="E231" s="279"/>
      <c r="F231" s="275" t="b">
        <f>VLOOKUP(A231,'SOW Units'!$B$11:$S$469,18,FALSE)</f>
        <v>0</v>
      </c>
    </row>
    <row r="232" spans="1:6" ht="16.5" customHeight="1" x14ac:dyDescent="0.3">
      <c r="A232" s="121" t="s">
        <v>194</v>
      </c>
      <c r="B232" s="542" t="s">
        <v>225</v>
      </c>
      <c r="C232" s="543"/>
      <c r="D232" s="4" t="s">
        <v>85</v>
      </c>
      <c r="E232" s="277" t="s">
        <v>1471</v>
      </c>
      <c r="F232" s="275" t="b">
        <f>VLOOKUP(A232,'SOW Units'!$B$11:$S$469,18,FALSE)</f>
        <v>0</v>
      </c>
    </row>
    <row r="233" spans="1:6" ht="16.5" customHeight="1" x14ac:dyDescent="0.3">
      <c r="A233" s="121" t="s">
        <v>195</v>
      </c>
      <c r="B233" s="542" t="s">
        <v>226</v>
      </c>
      <c r="C233" s="543"/>
      <c r="D233" s="4" t="s">
        <v>85</v>
      </c>
      <c r="E233" s="277" t="s">
        <v>1471</v>
      </c>
      <c r="F233" s="275" t="b">
        <f>VLOOKUP(A233,'SOW Units'!$B$11:$S$469,18,FALSE)</f>
        <v>0</v>
      </c>
    </row>
    <row r="234" spans="1:6" ht="16.5" customHeight="1" x14ac:dyDescent="0.3">
      <c r="A234" s="121" t="s">
        <v>1141</v>
      </c>
      <c r="B234" s="542" t="s">
        <v>520</v>
      </c>
      <c r="C234" s="543"/>
      <c r="D234" s="4" t="s">
        <v>85</v>
      </c>
      <c r="E234" s="277" t="s">
        <v>1471</v>
      </c>
      <c r="F234" s="275" t="b">
        <f>VLOOKUP(A234,'SOW Units'!$B$11:$S$469,18,FALSE)</f>
        <v>0</v>
      </c>
    </row>
    <row r="235" spans="1:6" ht="16.5" customHeight="1" x14ac:dyDescent="0.3">
      <c r="A235" s="121" t="s">
        <v>196</v>
      </c>
      <c r="B235" s="542" t="s">
        <v>227</v>
      </c>
      <c r="C235" s="543"/>
      <c r="D235" s="4" t="s">
        <v>85</v>
      </c>
      <c r="E235" s="277" t="s">
        <v>1471</v>
      </c>
      <c r="F235" s="275" t="b">
        <f>VLOOKUP(A235,'SOW Units'!$B$11:$S$469,18,FALSE)</f>
        <v>0</v>
      </c>
    </row>
    <row r="236" spans="1:6" ht="16.5" customHeight="1" x14ac:dyDescent="0.25">
      <c r="A236" s="197" t="s">
        <v>120</v>
      </c>
      <c r="B236" s="544" t="s">
        <v>209</v>
      </c>
      <c r="C236" s="545"/>
      <c r="D236" s="201"/>
      <c r="E236" s="279"/>
      <c r="F236" s="275" t="b">
        <f>VLOOKUP(A236,'SOW Units'!$B$11:$S$469,18,FALSE)</f>
        <v>0</v>
      </c>
    </row>
    <row r="237" spans="1:6" ht="16.5" customHeight="1" x14ac:dyDescent="0.3">
      <c r="A237" s="121" t="s">
        <v>201</v>
      </c>
      <c r="B237" s="542" t="s">
        <v>320</v>
      </c>
      <c r="C237" s="543"/>
      <c r="D237" s="4" t="s">
        <v>81</v>
      </c>
      <c r="E237" s="277" t="s">
        <v>1461</v>
      </c>
      <c r="F237" s="275" t="b">
        <f>VLOOKUP(A237,'SOW Units'!$B$11:$S$469,18,FALSE)</f>
        <v>0</v>
      </c>
    </row>
    <row r="238" spans="1:6" ht="16.5" customHeight="1" x14ac:dyDescent="0.3">
      <c r="A238" s="121" t="s">
        <v>202</v>
      </c>
      <c r="B238" s="542" t="s">
        <v>321</v>
      </c>
      <c r="C238" s="543"/>
      <c r="D238" s="4" t="s">
        <v>81</v>
      </c>
      <c r="E238" s="277" t="s">
        <v>1461</v>
      </c>
      <c r="F238" s="275" t="b">
        <f>VLOOKUP(A238,'SOW Units'!$B$11:$S$469,18,FALSE)</f>
        <v>0</v>
      </c>
    </row>
    <row r="239" spans="1:6" ht="16.5" customHeight="1" x14ac:dyDescent="0.3">
      <c r="A239" s="121" t="s">
        <v>438</v>
      </c>
      <c r="B239" s="542" t="s">
        <v>699</v>
      </c>
      <c r="C239" s="543"/>
      <c r="D239" s="4" t="s">
        <v>82</v>
      </c>
      <c r="E239" s="277" t="s">
        <v>1457</v>
      </c>
      <c r="F239" s="275" t="b">
        <f>VLOOKUP(A239,'SOW Units'!$B$11:$S$469,18,FALSE)</f>
        <v>0</v>
      </c>
    </row>
    <row r="240" spans="1:6" ht="16.5" customHeight="1" x14ac:dyDescent="0.3">
      <c r="A240" s="121" t="s">
        <v>203</v>
      </c>
      <c r="B240" s="542" t="s">
        <v>322</v>
      </c>
      <c r="C240" s="543"/>
      <c r="D240" s="4" t="s">
        <v>82</v>
      </c>
      <c r="E240" s="277" t="s">
        <v>1457</v>
      </c>
      <c r="F240" s="275" t="b">
        <f>VLOOKUP(A240,'SOW Units'!$B$11:$S$469,18,FALSE)</f>
        <v>0</v>
      </c>
    </row>
    <row r="241" spans="1:6" ht="16.5" customHeight="1" x14ac:dyDescent="0.3">
      <c r="A241" s="121" t="s">
        <v>439</v>
      </c>
      <c r="B241" s="542" t="s">
        <v>210</v>
      </c>
      <c r="C241" s="543"/>
      <c r="D241" s="4" t="s">
        <v>82</v>
      </c>
      <c r="E241" s="277" t="s">
        <v>1457</v>
      </c>
      <c r="F241" s="275" t="b">
        <f>VLOOKUP(A241,'SOW Units'!$B$11:$S$469,18,FALSE)</f>
        <v>0</v>
      </c>
    </row>
    <row r="242" spans="1:6" ht="16.5" customHeight="1" x14ac:dyDescent="0.3">
      <c r="A242" s="121" t="s">
        <v>440</v>
      </c>
      <c r="B242" s="542" t="s">
        <v>205</v>
      </c>
      <c r="C242" s="543"/>
      <c r="D242" s="4" t="s">
        <v>204</v>
      </c>
      <c r="E242" s="277" t="s">
        <v>885</v>
      </c>
      <c r="F242" s="275" t="b">
        <f>VLOOKUP(A242,'SOW Units'!$B$11:$S$469,18,FALSE)</f>
        <v>1</v>
      </c>
    </row>
    <row r="243" spans="1:6" ht="33" customHeight="1" x14ac:dyDescent="0.3">
      <c r="A243" s="121" t="s">
        <v>441</v>
      </c>
      <c r="B243" s="542" t="s">
        <v>229</v>
      </c>
      <c r="C243" s="543"/>
      <c r="D243" s="4" t="s">
        <v>82</v>
      </c>
      <c r="E243" s="277" t="s">
        <v>885</v>
      </c>
      <c r="F243" s="275" t="b">
        <f>VLOOKUP(A243,'SOW Units'!$B$11:$S$469,18,FALSE)</f>
        <v>0</v>
      </c>
    </row>
    <row r="244" spans="1:6" ht="16.5" customHeight="1" x14ac:dyDescent="0.3">
      <c r="A244" s="121" t="s">
        <v>442</v>
      </c>
      <c r="B244" s="542" t="s">
        <v>230</v>
      </c>
      <c r="C244" s="543"/>
      <c r="D244" s="4" t="s">
        <v>82</v>
      </c>
      <c r="E244" s="277" t="s">
        <v>886</v>
      </c>
      <c r="F244" s="275" t="b">
        <f>VLOOKUP(A244,'SOW Units'!$B$11:$S$469,18,FALSE)</f>
        <v>0</v>
      </c>
    </row>
    <row r="245" spans="1:6" ht="16.5" customHeight="1" x14ac:dyDescent="0.3">
      <c r="A245" s="121" t="s">
        <v>443</v>
      </c>
      <c r="B245" s="542" t="s">
        <v>231</v>
      </c>
      <c r="C245" s="543"/>
      <c r="D245" s="4" t="s">
        <v>82</v>
      </c>
      <c r="E245" s="277" t="s">
        <v>886</v>
      </c>
      <c r="F245" s="275" t="b">
        <f>VLOOKUP(A245,'SOW Units'!$B$11:$S$469,18,FALSE)</f>
        <v>0</v>
      </c>
    </row>
    <row r="246" spans="1:6" ht="16.5" customHeight="1" x14ac:dyDescent="0.3">
      <c r="A246" s="121" t="s">
        <v>444</v>
      </c>
      <c r="B246" s="542" t="s">
        <v>232</v>
      </c>
      <c r="C246" s="543"/>
      <c r="D246" s="4" t="s">
        <v>82</v>
      </c>
      <c r="E246" s="277" t="s">
        <v>886</v>
      </c>
      <c r="F246" s="275" t="b">
        <f>VLOOKUP(A246,'SOW Units'!$B$11:$S$469,18,FALSE)</f>
        <v>0</v>
      </c>
    </row>
    <row r="247" spans="1:6" ht="49.5" customHeight="1" x14ac:dyDescent="0.3">
      <c r="A247" s="121" t="s">
        <v>445</v>
      </c>
      <c r="B247" s="542" t="s">
        <v>233</v>
      </c>
      <c r="C247" s="543"/>
      <c r="D247" s="4" t="s">
        <v>82</v>
      </c>
      <c r="E247" s="277" t="s">
        <v>887</v>
      </c>
      <c r="F247" s="275" t="b">
        <f>VLOOKUP(A247,'SOW Units'!$B$11:$S$469,18,FALSE)</f>
        <v>0</v>
      </c>
    </row>
    <row r="248" spans="1:6" ht="82.5" customHeight="1" x14ac:dyDescent="0.3">
      <c r="A248" s="121" t="s">
        <v>446</v>
      </c>
      <c r="B248" s="542" t="s">
        <v>234</v>
      </c>
      <c r="C248" s="543"/>
      <c r="D248" s="4" t="s">
        <v>82</v>
      </c>
      <c r="E248" s="277" t="s">
        <v>887</v>
      </c>
      <c r="F248" s="275" t="b">
        <f>VLOOKUP(A248,'SOW Units'!$B$11:$S$469,18,FALSE)</f>
        <v>0</v>
      </c>
    </row>
    <row r="249" spans="1:6" ht="66" customHeight="1" x14ac:dyDescent="0.3">
      <c r="A249" s="121" t="s">
        <v>447</v>
      </c>
      <c r="B249" s="542" t="s">
        <v>206</v>
      </c>
      <c r="C249" s="543"/>
      <c r="D249" s="4" t="s">
        <v>204</v>
      </c>
      <c r="E249" s="277" t="s">
        <v>885</v>
      </c>
      <c r="F249" s="275" t="b">
        <f>VLOOKUP(A249,'SOW Units'!$B$11:$S$469,18,FALSE)</f>
        <v>1</v>
      </c>
    </row>
    <row r="250" spans="1:6" ht="16.5" customHeight="1" x14ac:dyDescent="0.3">
      <c r="A250" s="121" t="s">
        <v>448</v>
      </c>
      <c r="B250" s="542" t="s">
        <v>235</v>
      </c>
      <c r="C250" s="543"/>
      <c r="D250" s="4" t="s">
        <v>84</v>
      </c>
      <c r="E250" s="277" t="s">
        <v>885</v>
      </c>
      <c r="F250" s="275" t="b">
        <f>VLOOKUP(A250,'SOW Units'!$B$11:$S$469,18,FALSE)</f>
        <v>0</v>
      </c>
    </row>
    <row r="251" spans="1:6" ht="16.5" customHeight="1" x14ac:dyDescent="0.3">
      <c r="A251" s="121" t="s">
        <v>449</v>
      </c>
      <c r="B251" s="542" t="s">
        <v>207</v>
      </c>
      <c r="C251" s="543"/>
      <c r="D251" s="4" t="s">
        <v>204</v>
      </c>
      <c r="E251" s="277" t="s">
        <v>885</v>
      </c>
      <c r="F251" s="275" t="b">
        <f>VLOOKUP(A251,'SOW Units'!$B$11:$S$469,18,FALSE)</f>
        <v>0</v>
      </c>
    </row>
    <row r="252" spans="1:6" ht="16.5" customHeight="1" x14ac:dyDescent="0.3">
      <c r="A252" s="121" t="s">
        <v>450</v>
      </c>
      <c r="B252" s="542" t="s">
        <v>236</v>
      </c>
      <c r="C252" s="543"/>
      <c r="D252" s="4" t="s">
        <v>84</v>
      </c>
      <c r="E252" s="277" t="s">
        <v>885</v>
      </c>
      <c r="F252" s="275" t="b">
        <f>VLOOKUP(A252,'SOW Units'!$B$11:$S$469,18,FALSE)</f>
        <v>0</v>
      </c>
    </row>
    <row r="253" spans="1:6" ht="16.5" customHeight="1" x14ac:dyDescent="0.3">
      <c r="A253" s="121" t="s">
        <v>1293</v>
      </c>
      <c r="B253" s="542" t="s">
        <v>1294</v>
      </c>
      <c r="C253" s="543"/>
      <c r="D253" s="4" t="s">
        <v>100</v>
      </c>
      <c r="E253" s="277" t="s">
        <v>885</v>
      </c>
      <c r="F253" s="275" t="b">
        <f>VLOOKUP(A253,'SOW Units'!$B$11:$S$469,18,FALSE)</f>
        <v>0</v>
      </c>
    </row>
    <row r="254" spans="1:6" ht="16.5" customHeight="1" x14ac:dyDescent="0.3">
      <c r="A254" s="121" t="s">
        <v>1295</v>
      </c>
      <c r="B254" s="542" t="s">
        <v>1296</v>
      </c>
      <c r="C254" s="543"/>
      <c r="D254" s="4" t="s">
        <v>100</v>
      </c>
      <c r="E254" s="277" t="s">
        <v>885</v>
      </c>
      <c r="F254" s="275" t="b">
        <f>VLOOKUP(A254,'SOW Units'!$B$11:$S$469,18,FALSE)</f>
        <v>0</v>
      </c>
    </row>
    <row r="255" spans="1:6" ht="16.5" customHeight="1" x14ac:dyDescent="0.25">
      <c r="A255" s="197" t="s">
        <v>121</v>
      </c>
      <c r="B255" s="544" t="s">
        <v>208</v>
      </c>
      <c r="C255" s="545"/>
      <c r="D255" s="201"/>
      <c r="E255" s="279"/>
      <c r="F255" s="275" t="b">
        <f>VLOOKUP(A255,'SOW Units'!$B$11:$S$469,18,FALSE)</f>
        <v>0</v>
      </c>
    </row>
    <row r="256" spans="1:6" ht="16.5" customHeight="1" x14ac:dyDescent="0.3">
      <c r="A256" s="121" t="s">
        <v>217</v>
      </c>
      <c r="B256" s="542" t="s">
        <v>237</v>
      </c>
      <c r="C256" s="543"/>
      <c r="D256" s="4" t="s">
        <v>81</v>
      </c>
      <c r="E256" s="277" t="s">
        <v>1472</v>
      </c>
      <c r="F256" s="275" t="b">
        <f>VLOOKUP(A256,'SOW Units'!$B$11:$S$469,18,FALSE)</f>
        <v>0</v>
      </c>
    </row>
    <row r="257" spans="1:6" ht="16.5" customHeight="1" x14ac:dyDescent="0.3">
      <c r="A257" s="121" t="s">
        <v>218</v>
      </c>
      <c r="B257" s="542" t="s">
        <v>238</v>
      </c>
      <c r="C257" s="543"/>
      <c r="D257" s="4" t="s">
        <v>81</v>
      </c>
      <c r="E257" s="277" t="s">
        <v>1472</v>
      </c>
      <c r="F257" s="275" t="b">
        <f>VLOOKUP(A257,'SOW Units'!$B$11:$S$469,18,FALSE)</f>
        <v>0</v>
      </c>
    </row>
    <row r="258" spans="1:6" ht="16.5" customHeight="1" x14ac:dyDescent="0.3">
      <c r="A258" s="121" t="s">
        <v>219</v>
      </c>
      <c r="B258" s="542" t="s">
        <v>239</v>
      </c>
      <c r="C258" s="543"/>
      <c r="D258" s="4" t="s">
        <v>81</v>
      </c>
      <c r="E258" s="277" t="s">
        <v>1472</v>
      </c>
      <c r="F258" s="275" t="b">
        <f>VLOOKUP(A258,'SOW Units'!$B$11:$S$469,18,FALSE)</f>
        <v>0</v>
      </c>
    </row>
    <row r="259" spans="1:6" ht="16.5" customHeight="1" x14ac:dyDescent="0.3">
      <c r="A259" s="121" t="s">
        <v>220</v>
      </c>
      <c r="B259" s="542" t="s">
        <v>240</v>
      </c>
      <c r="C259" s="543"/>
      <c r="D259" s="4" t="s">
        <v>81</v>
      </c>
      <c r="E259" s="277" t="s">
        <v>1472</v>
      </c>
      <c r="F259" s="275" t="b">
        <f>VLOOKUP(A259,'SOW Units'!$B$11:$S$469,18,FALSE)</f>
        <v>0</v>
      </c>
    </row>
    <row r="260" spans="1:6" ht="16.5" customHeight="1" x14ac:dyDescent="0.3">
      <c r="A260" s="121" t="s">
        <v>221</v>
      </c>
      <c r="B260" s="542" t="s">
        <v>241</v>
      </c>
      <c r="C260" s="543"/>
      <c r="D260" s="4" t="s">
        <v>81</v>
      </c>
      <c r="E260" s="277" t="s">
        <v>1472</v>
      </c>
      <c r="F260" s="275" t="b">
        <f>VLOOKUP(A260,'SOW Units'!$B$11:$S$469,18,FALSE)</f>
        <v>0</v>
      </c>
    </row>
    <row r="261" spans="1:6" ht="16.5" customHeight="1" x14ac:dyDescent="0.3">
      <c r="A261" s="121" t="s">
        <v>222</v>
      </c>
      <c r="B261" s="542" t="s">
        <v>623</v>
      </c>
      <c r="C261" s="543"/>
      <c r="D261" s="4" t="s">
        <v>81</v>
      </c>
      <c r="E261" s="277" t="s">
        <v>1472</v>
      </c>
      <c r="F261" s="275" t="b">
        <f>VLOOKUP(A261,'SOW Units'!$B$11:$S$469,18,FALSE)</f>
        <v>0</v>
      </c>
    </row>
    <row r="262" spans="1:6" ht="16.5" customHeight="1" x14ac:dyDescent="0.3">
      <c r="A262" s="121" t="s">
        <v>223</v>
      </c>
      <c r="B262" s="542" t="s">
        <v>624</v>
      </c>
      <c r="C262" s="543"/>
      <c r="D262" s="4" t="s">
        <v>81</v>
      </c>
      <c r="E262" s="277" t="s">
        <v>1472</v>
      </c>
      <c r="F262" s="275" t="b">
        <f>VLOOKUP(A262,'SOW Units'!$B$11:$S$469,18,FALSE)</f>
        <v>0</v>
      </c>
    </row>
    <row r="263" spans="1:6" ht="16.5" customHeight="1" x14ac:dyDescent="0.25">
      <c r="A263" s="197" t="s">
        <v>122</v>
      </c>
      <c r="B263" s="544" t="s">
        <v>132</v>
      </c>
      <c r="C263" s="545"/>
      <c r="D263" s="201"/>
      <c r="E263" s="279"/>
      <c r="F263" s="275" t="b">
        <f>VLOOKUP(A263,'SOW Units'!$B$11:$S$469,18,FALSE)</f>
        <v>0</v>
      </c>
    </row>
    <row r="264" spans="1:6" s="46" customFormat="1" ht="16.5" customHeight="1" x14ac:dyDescent="0.3">
      <c r="A264" s="513" t="s">
        <v>1555</v>
      </c>
      <c r="B264" s="542" t="s">
        <v>298</v>
      </c>
      <c r="C264" s="543"/>
      <c r="D264" s="250" t="s">
        <v>44</v>
      </c>
      <c r="E264" s="277" t="s">
        <v>872</v>
      </c>
      <c r="F264" s="301" t="b">
        <f>VLOOKUP(A264,'SOW Units'!$B$11:$S$469,18,FALSE)</f>
        <v>0</v>
      </c>
    </row>
    <row r="265" spans="1:6" s="46" customFormat="1" ht="16.5" customHeight="1" x14ac:dyDescent="0.3">
      <c r="A265" s="513" t="s">
        <v>1556</v>
      </c>
      <c r="B265" s="542" t="s">
        <v>549</v>
      </c>
      <c r="C265" s="543"/>
      <c r="D265" s="250" t="s">
        <v>44</v>
      </c>
      <c r="E265" s="277" t="s">
        <v>872</v>
      </c>
      <c r="F265" s="301" t="b">
        <f>VLOOKUP(A265,'SOW Units'!$B$11:$S$469,18,FALSE)</f>
        <v>0</v>
      </c>
    </row>
    <row r="266" spans="1:6" ht="16.5" customHeight="1" x14ac:dyDescent="0.3">
      <c r="A266" s="121" t="s">
        <v>908</v>
      </c>
      <c r="B266" s="542" t="s">
        <v>299</v>
      </c>
      <c r="C266" s="543"/>
      <c r="D266" s="78" t="s">
        <v>896</v>
      </c>
      <c r="E266" s="277" t="s">
        <v>1462</v>
      </c>
      <c r="F266" s="275" t="b">
        <f>VLOOKUP(A266,'SOW Units'!$B$11:$S$469,18,FALSE)</f>
        <v>0</v>
      </c>
    </row>
    <row r="267" spans="1:6" ht="16.5" customHeight="1" x14ac:dyDescent="0.3">
      <c r="A267" s="121" t="s">
        <v>1297</v>
      </c>
      <c r="B267" s="542" t="s">
        <v>1298</v>
      </c>
      <c r="C267" s="543"/>
      <c r="D267" s="250" t="s">
        <v>100</v>
      </c>
      <c r="E267" s="277" t="s">
        <v>872</v>
      </c>
      <c r="F267" s="275" t="b">
        <f>VLOOKUP(A267,'SOW Units'!$B$11:$S$469,18,FALSE)</f>
        <v>0</v>
      </c>
    </row>
    <row r="268" spans="1:6" ht="16.5" customHeight="1" x14ac:dyDescent="0.3">
      <c r="A268" s="121" t="s">
        <v>1299</v>
      </c>
      <c r="B268" s="542" t="s">
        <v>1298</v>
      </c>
      <c r="C268" s="543"/>
      <c r="D268" s="250" t="s">
        <v>98</v>
      </c>
      <c r="E268" s="277" t="s">
        <v>872</v>
      </c>
      <c r="F268" s="275" t="b">
        <f>VLOOKUP(A268,'SOW Units'!$B$11:$S$469,18,FALSE)</f>
        <v>0</v>
      </c>
    </row>
    <row r="269" spans="1:6" ht="16.5" customHeight="1" x14ac:dyDescent="0.25">
      <c r="A269" s="197" t="s">
        <v>133</v>
      </c>
      <c r="B269" s="544" t="s">
        <v>216</v>
      </c>
      <c r="C269" s="545"/>
      <c r="D269" s="201"/>
      <c r="E269" s="279"/>
      <c r="F269" s="275" t="b">
        <f>VLOOKUP(A269,'SOW Units'!$B$11:$S$469,18,FALSE)</f>
        <v>0</v>
      </c>
    </row>
    <row r="270" spans="1:6" ht="16.5" customHeight="1" x14ac:dyDescent="0.25">
      <c r="A270" s="197" t="s">
        <v>451</v>
      </c>
      <c r="B270" s="544" t="s">
        <v>303</v>
      </c>
      <c r="C270" s="545"/>
      <c r="D270" s="201"/>
      <c r="E270" s="279"/>
      <c r="F270" s="275" t="b">
        <f>VLOOKUP(A270,'SOW Units'!$B$11:$S$469,18,FALSE)</f>
        <v>0</v>
      </c>
    </row>
    <row r="271" spans="1:6" ht="16.5" customHeight="1" x14ac:dyDescent="0.3">
      <c r="A271" s="121" t="s">
        <v>1300</v>
      </c>
      <c r="B271" s="542" t="s">
        <v>1301</v>
      </c>
      <c r="C271" s="543"/>
      <c r="D271" s="137" t="s">
        <v>1302</v>
      </c>
      <c r="E271" s="277" t="s">
        <v>1463</v>
      </c>
      <c r="F271" s="275" t="b">
        <f>VLOOKUP(A271,'SOW Units'!$B$11:$S$469,18,FALSE)</f>
        <v>0</v>
      </c>
    </row>
    <row r="272" spans="1:6" ht="16.5" customHeight="1" x14ac:dyDescent="0.3">
      <c r="A272" s="121" t="s">
        <v>1303</v>
      </c>
      <c r="B272" s="542" t="s">
        <v>1304</v>
      </c>
      <c r="C272" s="543"/>
      <c r="D272" s="137" t="s">
        <v>1302</v>
      </c>
      <c r="E272" s="277" t="s">
        <v>1463</v>
      </c>
      <c r="F272" s="275" t="b">
        <f>VLOOKUP(A272,'SOW Units'!$B$11:$S$469,18,FALSE)</f>
        <v>0</v>
      </c>
    </row>
    <row r="273" spans="1:6" ht="33" customHeight="1" x14ac:dyDescent="0.3">
      <c r="A273" s="121" t="s">
        <v>1305</v>
      </c>
      <c r="B273" s="542" t="s">
        <v>1306</v>
      </c>
      <c r="C273" s="543"/>
      <c r="D273" s="137" t="s">
        <v>1302</v>
      </c>
      <c r="E273" s="277" t="s">
        <v>1463</v>
      </c>
      <c r="F273" s="275" t="b">
        <f>VLOOKUP(A273,'SOW Units'!$B$11:$S$469,18,FALSE)</f>
        <v>0</v>
      </c>
    </row>
    <row r="274" spans="1:6" ht="16.5" customHeight="1" x14ac:dyDescent="0.3">
      <c r="A274" s="121" t="s">
        <v>1307</v>
      </c>
      <c r="B274" s="542" t="s">
        <v>1308</v>
      </c>
      <c r="C274" s="543"/>
      <c r="D274" s="137" t="s">
        <v>1302</v>
      </c>
      <c r="E274" s="277" t="s">
        <v>1463</v>
      </c>
      <c r="F274" s="275" t="b">
        <f>VLOOKUP(A274,'SOW Units'!$B$11:$S$469,18,FALSE)</f>
        <v>0</v>
      </c>
    </row>
    <row r="275" spans="1:6" ht="16.5" customHeight="1" x14ac:dyDescent="0.3">
      <c r="A275" s="121" t="s">
        <v>1309</v>
      </c>
      <c r="B275" s="542" t="s">
        <v>1310</v>
      </c>
      <c r="C275" s="543"/>
      <c r="D275" s="250" t="s">
        <v>47</v>
      </c>
      <c r="E275" s="277" t="s">
        <v>1463</v>
      </c>
      <c r="F275" s="275" t="b">
        <f>VLOOKUP(A275,'SOW Units'!$B$11:$S$469,18,FALSE)</f>
        <v>0</v>
      </c>
    </row>
    <row r="276" spans="1:6" ht="16.5" customHeight="1" x14ac:dyDescent="0.3">
      <c r="A276" s="121" t="s">
        <v>452</v>
      </c>
      <c r="B276" s="542" t="s">
        <v>1204</v>
      </c>
      <c r="C276" s="543"/>
      <c r="D276" s="78" t="s">
        <v>896</v>
      </c>
      <c r="E276" s="277" t="s">
        <v>1464</v>
      </c>
      <c r="F276" s="275" t="b">
        <f>VLOOKUP(A276,'SOW Units'!$B$11:$S$469,18,FALSE)</f>
        <v>0</v>
      </c>
    </row>
    <row r="277" spans="1:6" ht="16.5" customHeight="1" x14ac:dyDescent="0.3">
      <c r="A277" s="121" t="s">
        <v>1311</v>
      </c>
      <c r="B277" s="542" t="s">
        <v>1312</v>
      </c>
      <c r="C277" s="543"/>
      <c r="D277" s="78" t="s">
        <v>896</v>
      </c>
      <c r="E277" s="277" t="s">
        <v>1464</v>
      </c>
      <c r="F277" s="275" t="b">
        <f>VLOOKUP(A277,'SOW Units'!$B$11:$S$469,18,FALSE)</f>
        <v>0</v>
      </c>
    </row>
    <row r="278" spans="1:6" ht="16.5" customHeight="1" x14ac:dyDescent="0.3">
      <c r="A278" s="121" t="s">
        <v>1313</v>
      </c>
      <c r="B278" s="542" t="s">
        <v>1314</v>
      </c>
      <c r="C278" s="543"/>
      <c r="D278" s="78" t="s">
        <v>896</v>
      </c>
      <c r="E278" s="277" t="s">
        <v>1464</v>
      </c>
      <c r="F278" s="275" t="b">
        <f>VLOOKUP(A278,'SOW Units'!$B$11:$S$469,18,FALSE)</f>
        <v>0</v>
      </c>
    </row>
    <row r="279" spans="1:6" x14ac:dyDescent="0.25">
      <c r="A279" s="197" t="s">
        <v>453</v>
      </c>
      <c r="B279" s="544" t="s">
        <v>305</v>
      </c>
      <c r="C279" s="545"/>
      <c r="D279" s="201"/>
      <c r="E279" s="279"/>
      <c r="F279" s="275" t="b">
        <f>VLOOKUP(A279,'SOW Units'!$B$11:$S$469,18,FALSE)</f>
        <v>0</v>
      </c>
    </row>
    <row r="280" spans="1:6" ht="16.5" customHeight="1" x14ac:dyDescent="0.3">
      <c r="A280" s="121" t="s">
        <v>1427</v>
      </c>
      <c r="B280" s="542" t="s">
        <v>1323</v>
      </c>
      <c r="C280" s="543"/>
      <c r="D280" s="250" t="s">
        <v>1315</v>
      </c>
      <c r="E280" s="277" t="s">
        <v>873</v>
      </c>
      <c r="F280" s="275" t="b">
        <f>VLOOKUP(A280,'SOW Units'!$B$11:$S$469,18,FALSE)</f>
        <v>0</v>
      </c>
    </row>
    <row r="281" spans="1:6" ht="16.5" customHeight="1" x14ac:dyDescent="0.3">
      <c r="A281" s="121" t="s">
        <v>1428</v>
      </c>
      <c r="B281" s="542" t="s">
        <v>1324</v>
      </c>
      <c r="C281" s="543"/>
      <c r="D281" s="250" t="s">
        <v>1315</v>
      </c>
      <c r="E281" s="277" t="s">
        <v>873</v>
      </c>
      <c r="F281" s="275" t="b">
        <f>VLOOKUP(A281,'SOW Units'!$B$11:$S$469,18,FALSE)</f>
        <v>0</v>
      </c>
    </row>
    <row r="282" spans="1:6" ht="16.5" customHeight="1" x14ac:dyDescent="0.3">
      <c r="A282" s="123" t="s">
        <v>1429</v>
      </c>
      <c r="B282" s="542" t="s">
        <v>1325</v>
      </c>
      <c r="C282" s="543"/>
      <c r="D282" s="251" t="s">
        <v>1315</v>
      </c>
      <c r="E282" s="277" t="s">
        <v>873</v>
      </c>
      <c r="F282" s="275" t="b">
        <f>VLOOKUP(A282,'SOW Units'!$B$11:$S$469,18,FALSE)</f>
        <v>0</v>
      </c>
    </row>
    <row r="283" spans="1:6" ht="16.5" customHeight="1" x14ac:dyDescent="0.3">
      <c r="A283" s="121" t="s">
        <v>1430</v>
      </c>
      <c r="B283" s="542" t="s">
        <v>1326</v>
      </c>
      <c r="C283" s="543"/>
      <c r="D283" s="3" t="s">
        <v>1315</v>
      </c>
      <c r="E283" s="277" t="s">
        <v>873</v>
      </c>
      <c r="F283" s="275" t="b">
        <f>VLOOKUP(A283,'SOW Units'!$B$11:$S$469,18,FALSE)</f>
        <v>0</v>
      </c>
    </row>
    <row r="284" spans="1:6" ht="16.5" customHeight="1" x14ac:dyDescent="0.3">
      <c r="A284" s="121" t="s">
        <v>454</v>
      </c>
      <c r="B284" s="542" t="s">
        <v>1327</v>
      </c>
      <c r="C284" s="543"/>
      <c r="D284" s="137" t="s">
        <v>309</v>
      </c>
      <c r="E284" s="277" t="s">
        <v>873</v>
      </c>
      <c r="F284" s="275" t="b">
        <f>VLOOKUP(A284,'SOW Units'!$B$11:$S$469,18,FALSE)</f>
        <v>0</v>
      </c>
    </row>
    <row r="285" spans="1:6" ht="16.5" customHeight="1" x14ac:dyDescent="0.3">
      <c r="A285" s="121" t="s">
        <v>1316</v>
      </c>
      <c r="B285" s="542" t="s">
        <v>1328</v>
      </c>
      <c r="C285" s="543"/>
      <c r="D285" s="78" t="s">
        <v>896</v>
      </c>
      <c r="E285" s="277" t="s">
        <v>1464</v>
      </c>
      <c r="F285" s="275" t="b">
        <f>VLOOKUP(A285,'SOW Units'!$B$11:$S$469,18,FALSE)</f>
        <v>0</v>
      </c>
    </row>
    <row r="286" spans="1:6" ht="16.5" customHeight="1" x14ac:dyDescent="0.3">
      <c r="A286" s="121" t="s">
        <v>1317</v>
      </c>
      <c r="B286" s="542" t="s">
        <v>1318</v>
      </c>
      <c r="C286" s="543"/>
      <c r="D286" s="78" t="s">
        <v>896</v>
      </c>
      <c r="E286" s="277" t="s">
        <v>1464</v>
      </c>
      <c r="F286" s="275" t="b">
        <f>VLOOKUP(A286,'SOW Units'!$B$11:$S$469,18,FALSE)</f>
        <v>0</v>
      </c>
    </row>
    <row r="287" spans="1:6" ht="16.5" customHeight="1" x14ac:dyDescent="0.3">
      <c r="A287" s="121" t="s">
        <v>1319</v>
      </c>
      <c r="B287" s="542" t="s">
        <v>1320</v>
      </c>
      <c r="C287" s="543"/>
      <c r="D287" s="78" t="s">
        <v>896</v>
      </c>
      <c r="E287" s="277" t="s">
        <v>1464</v>
      </c>
      <c r="F287" s="275" t="b">
        <f>VLOOKUP(A287,'SOW Units'!$B$11:$S$469,18,FALSE)</f>
        <v>0</v>
      </c>
    </row>
    <row r="288" spans="1:6" ht="16.5" customHeight="1" x14ac:dyDescent="0.3">
      <c r="A288" s="121" t="s">
        <v>1321</v>
      </c>
      <c r="B288" s="542" t="s">
        <v>1322</v>
      </c>
      <c r="C288" s="543"/>
      <c r="D288" s="78" t="s">
        <v>896</v>
      </c>
      <c r="E288" s="277" t="s">
        <v>1464</v>
      </c>
      <c r="F288" s="275" t="b">
        <f>VLOOKUP(A288,'SOW Units'!$B$11:$S$469,18,FALSE)</f>
        <v>0</v>
      </c>
    </row>
    <row r="289" spans="1:6" ht="16.5" customHeight="1" x14ac:dyDescent="0.3">
      <c r="A289" s="197" t="s">
        <v>134</v>
      </c>
      <c r="B289" s="274" t="s">
        <v>310</v>
      </c>
      <c r="C289" s="205"/>
      <c r="D289" s="201"/>
      <c r="E289" s="279"/>
      <c r="F289" s="275" t="b">
        <f>VLOOKUP(A289,'SOW Units'!$B$11:$S$469,18,FALSE)</f>
        <v>0</v>
      </c>
    </row>
    <row r="290" spans="1:6" ht="16.5" customHeight="1" x14ac:dyDescent="0.3">
      <c r="A290" s="197" t="s">
        <v>302</v>
      </c>
      <c r="B290" s="274" t="s">
        <v>626</v>
      </c>
      <c r="C290" s="205"/>
      <c r="D290" s="201"/>
      <c r="E290" s="279"/>
      <c r="F290" s="275" t="b">
        <f>VLOOKUP(A290,'SOW Units'!$B$11:$S$469,18,FALSE)</f>
        <v>0</v>
      </c>
    </row>
    <row r="291" spans="1:6" ht="16.5" customHeight="1" x14ac:dyDescent="0.3">
      <c r="A291" s="121" t="s">
        <v>300</v>
      </c>
      <c r="B291" s="542" t="s">
        <v>293</v>
      </c>
      <c r="C291" s="543"/>
      <c r="D291" s="4" t="s">
        <v>97</v>
      </c>
      <c r="E291" s="277" t="s">
        <v>874</v>
      </c>
      <c r="F291" s="275" t="b">
        <f>VLOOKUP(A291,'SOW Units'!$B$11:$S$469,18,FALSE)</f>
        <v>0</v>
      </c>
    </row>
    <row r="292" spans="1:6" ht="16.5" customHeight="1" x14ac:dyDescent="0.3">
      <c r="A292" s="121" t="s">
        <v>301</v>
      </c>
      <c r="B292" s="542" t="s">
        <v>292</v>
      </c>
      <c r="C292" s="543"/>
      <c r="D292" s="4" t="s">
        <v>101</v>
      </c>
      <c r="E292" s="277" t="s">
        <v>1458</v>
      </c>
      <c r="F292" s="275" t="b">
        <f>VLOOKUP(A292,'SOW Units'!$B$11:$S$469,18,FALSE)</f>
        <v>0</v>
      </c>
    </row>
    <row r="293" spans="1:6" ht="16.5" customHeight="1" x14ac:dyDescent="0.3">
      <c r="A293" s="121" t="s">
        <v>614</v>
      </c>
      <c r="B293" s="542" t="s">
        <v>612</v>
      </c>
      <c r="C293" s="543"/>
      <c r="D293" s="4" t="s">
        <v>97</v>
      </c>
      <c r="E293" s="277" t="s">
        <v>874</v>
      </c>
      <c r="F293" s="275" t="b">
        <f>VLOOKUP(A293,'SOW Units'!$B$11:$S$469,18,FALSE)</f>
        <v>0</v>
      </c>
    </row>
    <row r="294" spans="1:6" ht="16.5" customHeight="1" x14ac:dyDescent="0.3">
      <c r="A294" s="121" t="s">
        <v>306</v>
      </c>
      <c r="B294" s="542" t="s">
        <v>613</v>
      </c>
      <c r="C294" s="543"/>
      <c r="D294" s="4" t="s">
        <v>101</v>
      </c>
      <c r="E294" s="277" t="s">
        <v>1458</v>
      </c>
      <c r="F294" s="275" t="b">
        <f>VLOOKUP(A294,'SOW Units'!$B$11:$S$469,18,FALSE)</f>
        <v>0</v>
      </c>
    </row>
    <row r="295" spans="1:6" ht="16.5" customHeight="1" x14ac:dyDescent="0.3">
      <c r="A295" s="121" t="s">
        <v>307</v>
      </c>
      <c r="B295" s="542" t="s">
        <v>294</v>
      </c>
      <c r="C295" s="543"/>
      <c r="D295" s="4" t="s">
        <v>97</v>
      </c>
      <c r="E295" s="277" t="s">
        <v>874</v>
      </c>
      <c r="F295" s="275" t="b">
        <f>VLOOKUP(A295,'SOW Units'!$B$11:$S$469,18,FALSE)</f>
        <v>0</v>
      </c>
    </row>
    <row r="296" spans="1:6" ht="16.5" customHeight="1" x14ac:dyDescent="0.3">
      <c r="A296" s="121" t="s">
        <v>308</v>
      </c>
      <c r="B296" s="542" t="s">
        <v>102</v>
      </c>
      <c r="C296" s="543"/>
      <c r="D296" s="4" t="s">
        <v>101</v>
      </c>
      <c r="E296" s="277" t="s">
        <v>1458</v>
      </c>
      <c r="F296" s="275" t="b">
        <f>VLOOKUP(A296,'SOW Units'!$B$11:$S$469,18,FALSE)</f>
        <v>0</v>
      </c>
    </row>
    <row r="297" spans="1:6" ht="16.5" customHeight="1" x14ac:dyDescent="0.3">
      <c r="A297" s="121" t="s">
        <v>455</v>
      </c>
      <c r="B297" s="542" t="s">
        <v>295</v>
      </c>
      <c r="C297" s="543"/>
      <c r="D297" s="4" t="s">
        <v>97</v>
      </c>
      <c r="E297" s="277" t="s">
        <v>874</v>
      </c>
      <c r="F297" s="275" t="b">
        <f>VLOOKUP(A297,'SOW Units'!$B$11:$S$469,18,FALSE)</f>
        <v>0</v>
      </c>
    </row>
    <row r="298" spans="1:6" ht="16.5" customHeight="1" x14ac:dyDescent="0.3">
      <c r="A298" s="121" t="s">
        <v>456</v>
      </c>
      <c r="B298" s="542" t="s">
        <v>105</v>
      </c>
      <c r="C298" s="543"/>
      <c r="D298" s="4" t="s">
        <v>101</v>
      </c>
      <c r="E298" s="277" t="s">
        <v>1458</v>
      </c>
      <c r="F298" s="275" t="b">
        <f>VLOOKUP(A298,'SOW Units'!$B$11:$S$469,18,FALSE)</f>
        <v>0</v>
      </c>
    </row>
    <row r="299" spans="1:6" ht="16.5" customHeight="1" x14ac:dyDescent="0.3">
      <c r="A299" s="121" t="s">
        <v>457</v>
      </c>
      <c r="B299" s="542" t="s">
        <v>296</v>
      </c>
      <c r="C299" s="543"/>
      <c r="D299" s="4" t="s">
        <v>97</v>
      </c>
      <c r="E299" s="277" t="s">
        <v>874</v>
      </c>
      <c r="F299" s="275" t="b">
        <f>VLOOKUP(A299,'SOW Units'!$B$11:$S$469,18,FALSE)</f>
        <v>0</v>
      </c>
    </row>
    <row r="300" spans="1:6" ht="16.5" customHeight="1" x14ac:dyDescent="0.3">
      <c r="A300" s="121" t="s">
        <v>458</v>
      </c>
      <c r="B300" s="542" t="s">
        <v>103</v>
      </c>
      <c r="C300" s="543"/>
      <c r="D300" s="4" t="s">
        <v>101</v>
      </c>
      <c r="E300" s="277" t="s">
        <v>1458</v>
      </c>
      <c r="F300" s="275" t="b">
        <f>VLOOKUP(A300,'SOW Units'!$B$11:$S$469,18,FALSE)</f>
        <v>0</v>
      </c>
    </row>
    <row r="301" spans="1:6" ht="16.5" customHeight="1" x14ac:dyDescent="0.3">
      <c r="A301" s="121" t="s">
        <v>459</v>
      </c>
      <c r="B301" s="542" t="s">
        <v>297</v>
      </c>
      <c r="C301" s="543"/>
      <c r="D301" s="4" t="s">
        <v>97</v>
      </c>
      <c r="E301" s="277" t="s">
        <v>874</v>
      </c>
      <c r="F301" s="275" t="b">
        <f>VLOOKUP(A301,'SOW Units'!$B$11:$S$469,18,FALSE)</f>
        <v>0</v>
      </c>
    </row>
    <row r="302" spans="1:6" ht="16.5" customHeight="1" x14ac:dyDescent="0.3">
      <c r="A302" s="121" t="s">
        <v>460</v>
      </c>
      <c r="B302" s="542" t="s">
        <v>104</v>
      </c>
      <c r="C302" s="543"/>
      <c r="D302" s="4" t="s">
        <v>101</v>
      </c>
      <c r="E302" s="277" t="s">
        <v>1458</v>
      </c>
      <c r="F302" s="275" t="b">
        <f>VLOOKUP(A302,'SOW Units'!$B$11:$S$469,18,FALSE)</f>
        <v>0</v>
      </c>
    </row>
    <row r="303" spans="1:6" ht="16.5" customHeight="1" x14ac:dyDescent="0.3">
      <c r="A303" s="121" t="s">
        <v>1329</v>
      </c>
      <c r="B303" s="542" t="s">
        <v>1330</v>
      </c>
      <c r="C303" s="543"/>
      <c r="D303" s="4" t="s">
        <v>97</v>
      </c>
      <c r="E303" s="277" t="s">
        <v>874</v>
      </c>
      <c r="F303" s="275" t="b">
        <f>VLOOKUP(A303,'SOW Units'!$B$11:$S$469,18,FALSE)</f>
        <v>0</v>
      </c>
    </row>
    <row r="304" spans="1:6" ht="16.5" customHeight="1" x14ac:dyDescent="0.3">
      <c r="A304" s="121" t="s">
        <v>1331</v>
      </c>
      <c r="B304" s="542" t="s">
        <v>1332</v>
      </c>
      <c r="C304" s="543"/>
      <c r="D304" s="4" t="s">
        <v>1333</v>
      </c>
      <c r="E304" s="277" t="s">
        <v>1458</v>
      </c>
      <c r="F304" s="275" t="b">
        <f>VLOOKUP(A304,'SOW Units'!$B$11:$S$469,18,FALSE)</f>
        <v>0</v>
      </c>
    </row>
    <row r="305" spans="1:6" ht="16.5" customHeight="1" x14ac:dyDescent="0.3">
      <c r="A305" s="197" t="s">
        <v>304</v>
      </c>
      <c r="B305" s="274" t="s">
        <v>625</v>
      </c>
      <c r="C305" s="205"/>
      <c r="D305" s="201"/>
      <c r="E305" s="281"/>
      <c r="F305" s="275" t="b">
        <f>VLOOKUP(A305,'SOW Units'!$B$11:$S$469,18,FALSE)</f>
        <v>0</v>
      </c>
    </row>
    <row r="306" spans="1:6" ht="16.5" customHeight="1" x14ac:dyDescent="0.3">
      <c r="A306" s="121" t="s">
        <v>468</v>
      </c>
      <c r="B306" s="542" t="s">
        <v>269</v>
      </c>
      <c r="C306" s="543"/>
      <c r="D306" s="4" t="s">
        <v>44</v>
      </c>
      <c r="E306" s="277" t="s">
        <v>874</v>
      </c>
      <c r="F306" s="275" t="b">
        <f>VLOOKUP(A306,'SOW Units'!$B$11:$S$469,18,FALSE)</f>
        <v>0</v>
      </c>
    </row>
    <row r="307" spans="1:6" ht="16.5" customHeight="1" x14ac:dyDescent="0.3">
      <c r="A307" s="121" t="s">
        <v>469</v>
      </c>
      <c r="B307" s="542" t="s">
        <v>269</v>
      </c>
      <c r="C307" s="543"/>
      <c r="D307" s="4" t="s">
        <v>100</v>
      </c>
      <c r="E307" s="277" t="s">
        <v>874</v>
      </c>
      <c r="F307" s="275" t="b">
        <f>VLOOKUP(A307,'SOW Units'!$B$11:$S$469,18,FALSE)</f>
        <v>0</v>
      </c>
    </row>
    <row r="308" spans="1:6" ht="16.5" customHeight="1" x14ac:dyDescent="0.3">
      <c r="A308" s="121" t="s">
        <v>470</v>
      </c>
      <c r="B308" s="542" t="s">
        <v>268</v>
      </c>
      <c r="C308" s="543"/>
      <c r="D308" s="4" t="s">
        <v>44</v>
      </c>
      <c r="E308" s="277" t="s">
        <v>874</v>
      </c>
      <c r="F308" s="275" t="b">
        <f>VLOOKUP(A308,'SOW Units'!$B$11:$S$469,18,FALSE)</f>
        <v>0</v>
      </c>
    </row>
    <row r="309" spans="1:6" ht="16.5" customHeight="1" x14ac:dyDescent="0.3">
      <c r="A309" s="121" t="s">
        <v>471</v>
      </c>
      <c r="B309" s="542" t="s">
        <v>268</v>
      </c>
      <c r="C309" s="543"/>
      <c r="D309" s="4" t="s">
        <v>100</v>
      </c>
      <c r="E309" s="277" t="s">
        <v>874</v>
      </c>
      <c r="F309" s="275" t="b">
        <f>VLOOKUP(A309,'SOW Units'!$B$11:$S$469,18,FALSE)</f>
        <v>0</v>
      </c>
    </row>
    <row r="310" spans="1:6" ht="16.5" customHeight="1" x14ac:dyDescent="0.3">
      <c r="A310" s="121" t="s">
        <v>472</v>
      </c>
      <c r="B310" s="542" t="s">
        <v>242</v>
      </c>
      <c r="C310" s="543"/>
      <c r="D310" s="4" t="s">
        <v>44</v>
      </c>
      <c r="E310" s="277" t="s">
        <v>874</v>
      </c>
      <c r="F310" s="275" t="b">
        <f>VLOOKUP(A310,'SOW Units'!$B$11:$S$469,18,FALSE)</f>
        <v>0</v>
      </c>
    </row>
    <row r="311" spans="1:6" ht="16.5" customHeight="1" x14ac:dyDescent="0.3">
      <c r="A311" s="121" t="s">
        <v>473</v>
      </c>
      <c r="B311" s="542" t="s">
        <v>242</v>
      </c>
      <c r="C311" s="543"/>
      <c r="D311" s="4" t="s">
        <v>100</v>
      </c>
      <c r="E311" s="277" t="s">
        <v>874</v>
      </c>
      <c r="F311" s="275" t="b">
        <f>VLOOKUP(A311,'SOW Units'!$B$11:$S$469,18,FALSE)</f>
        <v>0</v>
      </c>
    </row>
    <row r="312" spans="1:6" ht="16.5" customHeight="1" x14ac:dyDescent="0.3">
      <c r="A312" s="121" t="s">
        <v>474</v>
      </c>
      <c r="B312" s="542" t="s">
        <v>243</v>
      </c>
      <c r="C312" s="543"/>
      <c r="D312" s="4" t="s">
        <v>44</v>
      </c>
      <c r="E312" s="277" t="s">
        <v>874</v>
      </c>
      <c r="F312" s="275" t="b">
        <f>VLOOKUP(A312,'SOW Units'!$B$11:$S$469,18,FALSE)</f>
        <v>0</v>
      </c>
    </row>
    <row r="313" spans="1:6" ht="16.5" customHeight="1" x14ac:dyDescent="0.3">
      <c r="A313" s="121" t="s">
        <v>475</v>
      </c>
      <c r="B313" s="542" t="s">
        <v>244</v>
      </c>
      <c r="C313" s="543"/>
      <c r="D313" s="4" t="s">
        <v>100</v>
      </c>
      <c r="E313" s="277" t="s">
        <v>874</v>
      </c>
      <c r="F313" s="275" t="b">
        <f>VLOOKUP(A313,'SOW Units'!$B$11:$S$469,18,FALSE)</f>
        <v>0</v>
      </c>
    </row>
    <row r="314" spans="1:6" ht="16.5" customHeight="1" x14ac:dyDescent="0.3">
      <c r="A314" s="121" t="s">
        <v>1334</v>
      </c>
      <c r="B314" s="542" t="s">
        <v>1335</v>
      </c>
      <c r="C314" s="543"/>
      <c r="D314" s="4" t="s">
        <v>44</v>
      </c>
      <c r="E314" s="277" t="s">
        <v>874</v>
      </c>
      <c r="F314" s="275" t="b">
        <f>VLOOKUP(A314,'SOW Units'!$B$11:$S$469,18,FALSE)</f>
        <v>0</v>
      </c>
    </row>
    <row r="315" spans="1:6" ht="16.5" customHeight="1" x14ac:dyDescent="0.3">
      <c r="A315" s="121" t="s">
        <v>1336</v>
      </c>
      <c r="B315" s="542" t="s">
        <v>1335</v>
      </c>
      <c r="C315" s="543"/>
      <c r="D315" s="4" t="s">
        <v>100</v>
      </c>
      <c r="E315" s="277" t="s">
        <v>874</v>
      </c>
      <c r="F315" s="275" t="b">
        <f>VLOOKUP(A315,'SOW Units'!$B$11:$S$469,18,FALSE)</f>
        <v>0</v>
      </c>
    </row>
    <row r="316" spans="1:6" ht="16.5" customHeight="1" x14ac:dyDescent="0.3">
      <c r="A316" s="121" t="s">
        <v>1337</v>
      </c>
      <c r="B316" s="542" t="s">
        <v>1338</v>
      </c>
      <c r="C316" s="543"/>
      <c r="D316" s="4" t="s">
        <v>44</v>
      </c>
      <c r="E316" s="277" t="s">
        <v>874</v>
      </c>
      <c r="F316" s="275" t="b">
        <f>VLOOKUP(A316,'SOW Units'!$B$11:$S$469,18,FALSE)</f>
        <v>0</v>
      </c>
    </row>
    <row r="317" spans="1:6" ht="16.5" customHeight="1" x14ac:dyDescent="0.3">
      <c r="A317" s="121" t="s">
        <v>1339</v>
      </c>
      <c r="B317" s="542" t="s">
        <v>1338</v>
      </c>
      <c r="C317" s="543"/>
      <c r="D317" s="4" t="s">
        <v>100</v>
      </c>
      <c r="E317" s="277" t="s">
        <v>874</v>
      </c>
      <c r="F317" s="275" t="b">
        <f>VLOOKUP(A317,'SOW Units'!$B$11:$S$469,18,FALSE)</f>
        <v>0</v>
      </c>
    </row>
    <row r="318" spans="1:6" ht="16.5" customHeight="1" x14ac:dyDescent="0.3">
      <c r="A318" s="197" t="s">
        <v>135</v>
      </c>
      <c r="B318" s="274" t="s">
        <v>311</v>
      </c>
      <c r="C318" s="205"/>
      <c r="D318" s="201"/>
      <c r="E318" s="279"/>
      <c r="F318" s="275" t="b">
        <f>VLOOKUP(A318,'SOW Units'!$B$11:$S$469,18,FALSE)</f>
        <v>0</v>
      </c>
    </row>
    <row r="319" spans="1:6" ht="16.5" customHeight="1" x14ac:dyDescent="0.3">
      <c r="A319" s="121" t="s">
        <v>288</v>
      </c>
      <c r="B319" s="542" t="s">
        <v>324</v>
      </c>
      <c r="C319" s="543"/>
      <c r="D319" s="4" t="s">
        <v>98</v>
      </c>
      <c r="E319" s="277" t="s">
        <v>875</v>
      </c>
      <c r="F319" s="275" t="b">
        <f>VLOOKUP(A319,'SOW Units'!$B$11:$S$469,18,FALSE)</f>
        <v>0</v>
      </c>
    </row>
    <row r="320" spans="1:6" ht="16.5" customHeight="1" x14ac:dyDescent="0.3">
      <c r="A320" s="121" t="s">
        <v>289</v>
      </c>
      <c r="B320" s="542" t="s">
        <v>325</v>
      </c>
      <c r="C320" s="543"/>
      <c r="D320" s="4" t="s">
        <v>98</v>
      </c>
      <c r="E320" s="277" t="s">
        <v>875</v>
      </c>
      <c r="F320" s="275" t="b">
        <f>VLOOKUP(A320,'SOW Units'!$B$11:$S$469,18,FALSE)</f>
        <v>0</v>
      </c>
    </row>
    <row r="321" spans="1:6" ht="16.5" customHeight="1" x14ac:dyDescent="0.3">
      <c r="A321" s="121" t="s">
        <v>476</v>
      </c>
      <c r="B321" s="542" t="s">
        <v>326</v>
      </c>
      <c r="C321" s="543"/>
      <c r="D321" s="4" t="s">
        <v>98</v>
      </c>
      <c r="E321" s="277" t="s">
        <v>875</v>
      </c>
      <c r="F321" s="275" t="b">
        <f>VLOOKUP(A321,'SOW Units'!$B$11:$S$469,18,FALSE)</f>
        <v>0</v>
      </c>
    </row>
    <row r="322" spans="1:6" ht="16.5" customHeight="1" x14ac:dyDescent="0.3">
      <c r="A322" s="121" t="s">
        <v>290</v>
      </c>
      <c r="B322" s="542" t="s">
        <v>550</v>
      </c>
      <c r="C322" s="543"/>
      <c r="D322" s="4" t="s">
        <v>98</v>
      </c>
      <c r="E322" s="277" t="s">
        <v>875</v>
      </c>
      <c r="F322" s="275" t="b">
        <f>VLOOKUP(A322,'SOW Units'!$B$11:$S$469,18,FALSE)</f>
        <v>0</v>
      </c>
    </row>
    <row r="323" spans="1:6" ht="16.5" customHeight="1" x14ac:dyDescent="0.3">
      <c r="A323" s="121" t="s">
        <v>291</v>
      </c>
      <c r="B323" s="542" t="s">
        <v>327</v>
      </c>
      <c r="C323" s="543"/>
      <c r="D323" s="4" t="s">
        <v>98</v>
      </c>
      <c r="E323" s="277" t="s">
        <v>875</v>
      </c>
      <c r="F323" s="275" t="b">
        <f>VLOOKUP(A323,'SOW Units'!$B$11:$S$469,18,FALSE)</f>
        <v>0</v>
      </c>
    </row>
    <row r="324" spans="1:6" ht="16.5" customHeight="1" x14ac:dyDescent="0.3">
      <c r="A324" s="197" t="s">
        <v>477</v>
      </c>
      <c r="B324" s="274" t="s">
        <v>525</v>
      </c>
      <c r="C324" s="205"/>
      <c r="D324" s="201"/>
      <c r="E324" s="279"/>
      <c r="F324" s="275" t="b">
        <f>VLOOKUP(A324,'SOW Units'!$B$11:$S$469,18,FALSE)</f>
        <v>0</v>
      </c>
    </row>
    <row r="325" spans="1:6" ht="16.5" customHeight="1" x14ac:dyDescent="0.3">
      <c r="A325" s="121" t="s">
        <v>249</v>
      </c>
      <c r="B325" s="542" t="s">
        <v>629</v>
      </c>
      <c r="C325" s="543"/>
      <c r="D325" s="4" t="s">
        <v>98</v>
      </c>
      <c r="E325" s="277" t="s">
        <v>872</v>
      </c>
      <c r="F325" s="275" t="b">
        <f>VLOOKUP(A325,'SOW Units'!$B$11:$S$469,18,FALSE)</f>
        <v>0</v>
      </c>
    </row>
    <row r="326" spans="1:6" ht="16.5" customHeight="1" x14ac:dyDescent="0.3">
      <c r="A326" s="121" t="s">
        <v>250</v>
      </c>
      <c r="B326" s="542" t="s">
        <v>630</v>
      </c>
      <c r="C326" s="543"/>
      <c r="D326" s="4" t="s">
        <v>98</v>
      </c>
      <c r="E326" s="277" t="s">
        <v>872</v>
      </c>
      <c r="F326" s="275" t="b">
        <f>VLOOKUP(A326,'SOW Units'!$B$11:$S$469,18,FALSE)</f>
        <v>0</v>
      </c>
    </row>
    <row r="327" spans="1:6" ht="16.5" customHeight="1" x14ac:dyDescent="0.3">
      <c r="A327" s="121" t="s">
        <v>251</v>
      </c>
      <c r="B327" s="542" t="s">
        <v>631</v>
      </c>
      <c r="C327" s="543"/>
      <c r="D327" s="4" t="s">
        <v>98</v>
      </c>
      <c r="E327" s="277" t="s">
        <v>872</v>
      </c>
      <c r="F327" s="275" t="b">
        <f>VLOOKUP(A327,'SOW Units'!$B$11:$S$469,18,FALSE)</f>
        <v>0</v>
      </c>
    </row>
    <row r="328" spans="1:6" ht="16.5" customHeight="1" x14ac:dyDescent="0.3">
      <c r="A328" s="121" t="s">
        <v>252</v>
      </c>
      <c r="B328" s="542" t="s">
        <v>632</v>
      </c>
      <c r="C328" s="543"/>
      <c r="D328" s="4" t="s">
        <v>98</v>
      </c>
      <c r="E328" s="277" t="s">
        <v>872</v>
      </c>
      <c r="F328" s="275" t="b">
        <f>VLOOKUP(A328,'SOW Units'!$B$11:$S$469,18,FALSE)</f>
        <v>0</v>
      </c>
    </row>
    <row r="329" spans="1:6" ht="16.5" customHeight="1" x14ac:dyDescent="0.3">
      <c r="A329" s="121" t="s">
        <v>253</v>
      </c>
      <c r="B329" s="542" t="s">
        <v>633</v>
      </c>
      <c r="C329" s="543"/>
      <c r="D329" s="4" t="s">
        <v>98</v>
      </c>
      <c r="E329" s="277" t="s">
        <v>1459</v>
      </c>
      <c r="F329" s="275" t="b">
        <f>VLOOKUP(A329,'SOW Units'!$B$11:$S$469,18,FALSE)</f>
        <v>0</v>
      </c>
    </row>
    <row r="330" spans="1:6" ht="16.5" customHeight="1" x14ac:dyDescent="0.3">
      <c r="A330" s="121" t="s">
        <v>478</v>
      </c>
      <c r="B330" s="542" t="s">
        <v>634</v>
      </c>
      <c r="C330" s="543"/>
      <c r="D330" s="4" t="s">
        <v>98</v>
      </c>
      <c r="E330" s="277" t="s">
        <v>1459</v>
      </c>
      <c r="F330" s="275" t="b">
        <f>VLOOKUP(A330,'SOW Units'!$B$11:$S$469,18,FALSE)</f>
        <v>0</v>
      </c>
    </row>
    <row r="331" spans="1:6" ht="16.5" customHeight="1" x14ac:dyDescent="0.3">
      <c r="A331" s="121" t="s">
        <v>479</v>
      </c>
      <c r="B331" s="542" t="s">
        <v>635</v>
      </c>
      <c r="C331" s="543"/>
      <c r="D331" s="4" t="s">
        <v>98</v>
      </c>
      <c r="E331" s="277" t="s">
        <v>1459</v>
      </c>
      <c r="F331" s="275" t="b">
        <f>VLOOKUP(A331,'SOW Units'!$B$11:$S$469,18,FALSE)</f>
        <v>0</v>
      </c>
    </row>
    <row r="332" spans="1:6" ht="16.5" customHeight="1" x14ac:dyDescent="0.3">
      <c r="A332" s="121" t="s">
        <v>480</v>
      </c>
      <c r="B332" s="542" t="s">
        <v>636</v>
      </c>
      <c r="C332" s="543"/>
      <c r="D332" s="4" t="s">
        <v>98</v>
      </c>
      <c r="E332" s="277" t="s">
        <v>1459</v>
      </c>
      <c r="F332" s="275" t="b">
        <f>VLOOKUP(A332,'SOW Units'!$B$11:$S$469,18,FALSE)</f>
        <v>0</v>
      </c>
    </row>
    <row r="333" spans="1:6" ht="16.5" customHeight="1" x14ac:dyDescent="0.3">
      <c r="A333" s="121" t="s">
        <v>481</v>
      </c>
      <c r="B333" s="542" t="s">
        <v>637</v>
      </c>
      <c r="C333" s="543"/>
      <c r="D333" s="4" t="s">
        <v>98</v>
      </c>
      <c r="E333" s="277" t="s">
        <v>1459</v>
      </c>
      <c r="F333" s="275" t="b">
        <f>VLOOKUP(A333,'SOW Units'!$B$11:$S$469,18,FALSE)</f>
        <v>0</v>
      </c>
    </row>
    <row r="334" spans="1:6" ht="16.5" customHeight="1" x14ac:dyDescent="0.3">
      <c r="A334" s="121" t="s">
        <v>482</v>
      </c>
      <c r="B334" s="542" t="s">
        <v>638</v>
      </c>
      <c r="C334" s="543"/>
      <c r="D334" s="4" t="s">
        <v>98</v>
      </c>
      <c r="E334" s="277" t="s">
        <v>1459</v>
      </c>
      <c r="F334" s="275" t="b">
        <f>VLOOKUP(A334,'SOW Units'!$B$11:$S$469,18,FALSE)</f>
        <v>0</v>
      </c>
    </row>
    <row r="335" spans="1:6" ht="16.5" customHeight="1" x14ac:dyDescent="0.3">
      <c r="A335" s="121" t="s">
        <v>483</v>
      </c>
      <c r="B335" s="542" t="s">
        <v>639</v>
      </c>
      <c r="C335" s="543"/>
      <c r="D335" s="4" t="s">
        <v>98</v>
      </c>
      <c r="E335" s="277" t="s">
        <v>1459</v>
      </c>
      <c r="F335" s="275" t="b">
        <f>VLOOKUP(A335,'SOW Units'!$B$11:$S$469,18,FALSE)</f>
        <v>0</v>
      </c>
    </row>
    <row r="336" spans="1:6" ht="16.5" customHeight="1" x14ac:dyDescent="0.3">
      <c r="A336" s="121" t="s">
        <v>484</v>
      </c>
      <c r="B336" s="542" t="s">
        <v>640</v>
      </c>
      <c r="C336" s="543"/>
      <c r="D336" s="4" t="s">
        <v>98</v>
      </c>
      <c r="E336" s="277" t="s">
        <v>1459</v>
      </c>
      <c r="F336" s="275" t="b">
        <f>VLOOKUP(A336,'SOW Units'!$B$11:$S$469,18,FALSE)</f>
        <v>0</v>
      </c>
    </row>
    <row r="337" spans="1:6" ht="16.5" customHeight="1" x14ac:dyDescent="0.3">
      <c r="A337" s="121" t="s">
        <v>485</v>
      </c>
      <c r="B337" s="542" t="s">
        <v>641</v>
      </c>
      <c r="C337" s="543"/>
      <c r="D337" s="4" t="s">
        <v>98</v>
      </c>
      <c r="E337" s="277" t="s">
        <v>1459</v>
      </c>
      <c r="F337" s="275" t="b">
        <f>VLOOKUP(A337,'SOW Units'!$B$11:$S$469,18,FALSE)</f>
        <v>0</v>
      </c>
    </row>
    <row r="338" spans="1:6" ht="16.5" customHeight="1" x14ac:dyDescent="0.3">
      <c r="A338" s="121" t="s">
        <v>486</v>
      </c>
      <c r="B338" s="542" t="s">
        <v>642</v>
      </c>
      <c r="C338" s="543"/>
      <c r="D338" s="4" t="s">
        <v>98</v>
      </c>
      <c r="E338" s="277" t="s">
        <v>1459</v>
      </c>
      <c r="F338" s="275" t="b">
        <f>VLOOKUP(A338,'SOW Units'!$B$11:$S$469,18,FALSE)</f>
        <v>0</v>
      </c>
    </row>
    <row r="339" spans="1:6" ht="16.5" customHeight="1" x14ac:dyDescent="0.3">
      <c r="A339" s="121" t="s">
        <v>487</v>
      </c>
      <c r="B339" s="542" t="s">
        <v>643</v>
      </c>
      <c r="C339" s="543"/>
      <c r="D339" s="4" t="s">
        <v>98</v>
      </c>
      <c r="E339" s="277" t="s">
        <v>1459</v>
      </c>
      <c r="F339" s="275" t="b">
        <f>VLOOKUP(A339,'SOW Units'!$B$11:$S$469,18,FALSE)</f>
        <v>0</v>
      </c>
    </row>
    <row r="340" spans="1:6" ht="16.5" customHeight="1" x14ac:dyDescent="0.3">
      <c r="A340" s="121" t="s">
        <v>488</v>
      </c>
      <c r="B340" s="542" t="s">
        <v>644</v>
      </c>
      <c r="C340" s="543"/>
      <c r="D340" s="4" t="s">
        <v>98</v>
      </c>
      <c r="E340" s="277" t="s">
        <v>1459</v>
      </c>
      <c r="F340" s="275" t="b">
        <f>VLOOKUP(A340,'SOW Units'!$B$11:$S$469,18,FALSE)</f>
        <v>0</v>
      </c>
    </row>
    <row r="341" spans="1:6" ht="16.5" customHeight="1" x14ac:dyDescent="0.3">
      <c r="A341" s="121" t="s">
        <v>489</v>
      </c>
      <c r="B341" s="542" t="s">
        <v>645</v>
      </c>
      <c r="C341" s="543"/>
      <c r="D341" s="4" t="s">
        <v>98</v>
      </c>
      <c r="E341" s="277" t="s">
        <v>1459</v>
      </c>
      <c r="F341" s="275" t="b">
        <f>VLOOKUP(A341,'SOW Units'!$B$11:$S$469,18,FALSE)</f>
        <v>0</v>
      </c>
    </row>
    <row r="342" spans="1:6" ht="16.5" customHeight="1" x14ac:dyDescent="0.3">
      <c r="A342" s="121" t="s">
        <v>490</v>
      </c>
      <c r="B342" s="542" t="s">
        <v>646</v>
      </c>
      <c r="C342" s="543"/>
      <c r="D342" s="4" t="s">
        <v>98</v>
      </c>
      <c r="E342" s="277" t="s">
        <v>1459</v>
      </c>
      <c r="F342" s="275" t="b">
        <f>VLOOKUP(A342,'SOW Units'!$B$11:$S$469,18,FALSE)</f>
        <v>0</v>
      </c>
    </row>
    <row r="343" spans="1:6" ht="16.5" customHeight="1" x14ac:dyDescent="0.3">
      <c r="A343" s="121" t="s">
        <v>491</v>
      </c>
      <c r="B343" s="542" t="s">
        <v>647</v>
      </c>
      <c r="C343" s="543"/>
      <c r="D343" s="4" t="s">
        <v>98</v>
      </c>
      <c r="E343" s="277" t="s">
        <v>1459</v>
      </c>
      <c r="F343" s="275" t="b">
        <f>VLOOKUP(A343,'SOW Units'!$B$11:$S$469,18,FALSE)</f>
        <v>0</v>
      </c>
    </row>
    <row r="344" spans="1:6" ht="16.5" customHeight="1" x14ac:dyDescent="0.3">
      <c r="A344" s="121" t="s">
        <v>492</v>
      </c>
      <c r="B344" s="542" t="s">
        <v>648</v>
      </c>
      <c r="C344" s="543"/>
      <c r="D344" s="4" t="s">
        <v>98</v>
      </c>
      <c r="E344" s="277" t="s">
        <v>1459</v>
      </c>
      <c r="F344" s="275" t="b">
        <f>VLOOKUP(A344,'SOW Units'!$B$11:$S$469,18,FALSE)</f>
        <v>0</v>
      </c>
    </row>
    <row r="345" spans="1:6" ht="16.5" customHeight="1" x14ac:dyDescent="0.3">
      <c r="A345" s="121" t="s">
        <v>493</v>
      </c>
      <c r="B345" s="542" t="s">
        <v>649</v>
      </c>
      <c r="C345" s="543"/>
      <c r="D345" s="4" t="s">
        <v>98</v>
      </c>
      <c r="E345" s="277" t="s">
        <v>1459</v>
      </c>
      <c r="F345" s="275" t="b">
        <f>VLOOKUP(A345,'SOW Units'!$B$11:$S$469,18,FALSE)</f>
        <v>0</v>
      </c>
    </row>
    <row r="346" spans="1:6" ht="16.5" customHeight="1" x14ac:dyDescent="0.3">
      <c r="A346" s="121" t="s">
        <v>494</v>
      </c>
      <c r="B346" s="542" t="s">
        <v>650</v>
      </c>
      <c r="C346" s="543"/>
      <c r="D346" s="4" t="s">
        <v>98</v>
      </c>
      <c r="E346" s="277" t="s">
        <v>1459</v>
      </c>
      <c r="F346" s="275" t="b">
        <f>VLOOKUP(A346,'SOW Units'!$B$11:$S$469,18,FALSE)</f>
        <v>0</v>
      </c>
    </row>
    <row r="347" spans="1:6" ht="16.5" customHeight="1" x14ac:dyDescent="0.3">
      <c r="A347" s="121" t="s">
        <v>495</v>
      </c>
      <c r="B347" s="542" t="s">
        <v>651</v>
      </c>
      <c r="C347" s="543"/>
      <c r="D347" s="4" t="s">
        <v>98</v>
      </c>
      <c r="E347" s="277" t="s">
        <v>1459</v>
      </c>
      <c r="F347" s="275" t="b">
        <f>VLOOKUP(A347,'SOW Units'!$B$11:$S$469,18,FALSE)</f>
        <v>0</v>
      </c>
    </row>
    <row r="348" spans="1:6" ht="16.5" customHeight="1" x14ac:dyDescent="0.3">
      <c r="A348" s="121" t="s">
        <v>496</v>
      </c>
      <c r="B348" s="542" t="s">
        <v>652</v>
      </c>
      <c r="C348" s="543"/>
      <c r="D348" s="4" t="s">
        <v>98</v>
      </c>
      <c r="E348" s="277" t="s">
        <v>1459</v>
      </c>
      <c r="F348" s="275" t="b">
        <f>VLOOKUP(A348,'SOW Units'!$B$11:$S$469,18,FALSE)</f>
        <v>0</v>
      </c>
    </row>
    <row r="349" spans="1:6" ht="16.5" customHeight="1" x14ac:dyDescent="0.3">
      <c r="A349" s="121" t="s">
        <v>497</v>
      </c>
      <c r="B349" s="542" t="s">
        <v>653</v>
      </c>
      <c r="C349" s="543"/>
      <c r="D349" s="4" t="s">
        <v>98</v>
      </c>
      <c r="E349" s="277" t="s">
        <v>1459</v>
      </c>
      <c r="F349" s="275" t="b">
        <f>VLOOKUP(A349,'SOW Units'!$B$11:$S$469,18,FALSE)</f>
        <v>0</v>
      </c>
    </row>
    <row r="350" spans="1:6" ht="16.5" customHeight="1" x14ac:dyDescent="0.3">
      <c r="A350" s="121" t="s">
        <v>498</v>
      </c>
      <c r="B350" s="542" t="s">
        <v>654</v>
      </c>
      <c r="C350" s="543"/>
      <c r="D350" s="4" t="s">
        <v>98</v>
      </c>
      <c r="E350" s="277" t="s">
        <v>1459</v>
      </c>
      <c r="F350" s="275" t="b">
        <f>VLOOKUP(A350,'SOW Units'!$B$11:$S$469,18,FALSE)</f>
        <v>0</v>
      </c>
    </row>
    <row r="351" spans="1:6" ht="16.5" customHeight="1" x14ac:dyDescent="0.3">
      <c r="A351" s="121" t="s">
        <v>499</v>
      </c>
      <c r="B351" s="542" t="s">
        <v>655</v>
      </c>
      <c r="C351" s="543"/>
      <c r="D351" s="4" t="s">
        <v>98</v>
      </c>
      <c r="E351" s="277" t="s">
        <v>1459</v>
      </c>
      <c r="F351" s="275" t="b">
        <f>VLOOKUP(A351,'SOW Units'!$B$11:$S$469,18,FALSE)</f>
        <v>0</v>
      </c>
    </row>
    <row r="352" spans="1:6" ht="16.5" customHeight="1" x14ac:dyDescent="0.3">
      <c r="A352" s="121" t="s">
        <v>500</v>
      </c>
      <c r="B352" s="542" t="s">
        <v>656</v>
      </c>
      <c r="C352" s="543"/>
      <c r="D352" s="4" t="s">
        <v>98</v>
      </c>
      <c r="E352" s="277" t="s">
        <v>1459</v>
      </c>
      <c r="F352" s="275" t="b">
        <f>VLOOKUP(A352,'SOW Units'!$B$11:$S$469,18,FALSE)</f>
        <v>0</v>
      </c>
    </row>
    <row r="353" spans="1:6" ht="16.5" customHeight="1" x14ac:dyDescent="0.3">
      <c r="A353" s="121" t="s">
        <v>501</v>
      </c>
      <c r="B353" s="542" t="s">
        <v>657</v>
      </c>
      <c r="C353" s="543"/>
      <c r="D353" s="4" t="s">
        <v>98</v>
      </c>
      <c r="E353" s="277" t="s">
        <v>1459</v>
      </c>
      <c r="F353" s="275" t="b">
        <f>VLOOKUP(A353,'SOW Units'!$B$11:$S$469,18,FALSE)</f>
        <v>0</v>
      </c>
    </row>
    <row r="354" spans="1:6" ht="16.5" customHeight="1" x14ac:dyDescent="0.3">
      <c r="A354" s="121" t="s">
        <v>502</v>
      </c>
      <c r="B354" s="542" t="s">
        <v>658</v>
      </c>
      <c r="C354" s="543"/>
      <c r="D354" s="4" t="s">
        <v>98</v>
      </c>
      <c r="E354" s="277" t="s">
        <v>1459</v>
      </c>
      <c r="F354" s="275" t="b">
        <f>VLOOKUP(A354,'SOW Units'!$B$11:$S$469,18,FALSE)</f>
        <v>0</v>
      </c>
    </row>
    <row r="355" spans="1:6" ht="16.5" customHeight="1" x14ac:dyDescent="0.3">
      <c r="A355" s="121" t="s">
        <v>503</v>
      </c>
      <c r="B355" s="542" t="s">
        <v>659</v>
      </c>
      <c r="C355" s="543"/>
      <c r="D355" s="4" t="s">
        <v>98</v>
      </c>
      <c r="E355" s="277" t="s">
        <v>1459</v>
      </c>
      <c r="F355" s="275" t="b">
        <f>VLOOKUP(A355,'SOW Units'!$B$11:$S$469,18,FALSE)</f>
        <v>0</v>
      </c>
    </row>
    <row r="356" spans="1:6" ht="16.5" customHeight="1" x14ac:dyDescent="0.3">
      <c r="A356" s="121" t="s">
        <v>504</v>
      </c>
      <c r="B356" s="542" t="s">
        <v>660</v>
      </c>
      <c r="C356" s="543"/>
      <c r="D356" s="4" t="s">
        <v>98</v>
      </c>
      <c r="E356" s="277" t="s">
        <v>1459</v>
      </c>
      <c r="F356" s="275" t="b">
        <f>VLOOKUP(A356,'SOW Units'!$B$11:$S$469,18,FALSE)</f>
        <v>0</v>
      </c>
    </row>
    <row r="357" spans="1:6" ht="16.5" customHeight="1" x14ac:dyDescent="0.3">
      <c r="A357" s="121" t="s">
        <v>505</v>
      </c>
      <c r="B357" s="542" t="s">
        <v>661</v>
      </c>
      <c r="C357" s="543"/>
      <c r="D357" s="4" t="s">
        <v>98</v>
      </c>
      <c r="E357" s="277" t="s">
        <v>1459</v>
      </c>
      <c r="F357" s="275" t="b">
        <f>VLOOKUP(A357,'SOW Units'!$B$11:$S$469,18,FALSE)</f>
        <v>0</v>
      </c>
    </row>
    <row r="358" spans="1:6" ht="16.5" customHeight="1" x14ac:dyDescent="0.3">
      <c r="A358" s="121" t="s">
        <v>506</v>
      </c>
      <c r="B358" s="542" t="s">
        <v>662</v>
      </c>
      <c r="C358" s="543"/>
      <c r="D358" s="4" t="s">
        <v>98</v>
      </c>
      <c r="E358" s="277" t="s">
        <v>1459</v>
      </c>
      <c r="F358" s="275" t="b">
        <f>VLOOKUP(A358,'SOW Units'!$B$11:$S$469,18,FALSE)</f>
        <v>0</v>
      </c>
    </row>
    <row r="359" spans="1:6" ht="16.5" customHeight="1" x14ac:dyDescent="0.3">
      <c r="A359" s="121" t="s">
        <v>1142</v>
      </c>
      <c r="B359" s="542" t="s">
        <v>663</v>
      </c>
      <c r="C359" s="543"/>
      <c r="D359" s="4" t="s">
        <v>98</v>
      </c>
      <c r="E359" s="277" t="s">
        <v>1459</v>
      </c>
      <c r="F359" s="275" t="b">
        <f>VLOOKUP(A359,'SOW Units'!$B$11:$S$469,18,FALSE)</f>
        <v>0</v>
      </c>
    </row>
    <row r="360" spans="1:6" ht="16.5" customHeight="1" x14ac:dyDescent="0.3">
      <c r="A360" s="121" t="s">
        <v>1143</v>
      </c>
      <c r="B360" s="542" t="s">
        <v>664</v>
      </c>
      <c r="C360" s="543"/>
      <c r="D360" s="4" t="s">
        <v>98</v>
      </c>
      <c r="E360" s="277" t="s">
        <v>1459</v>
      </c>
      <c r="F360" s="275" t="b">
        <f>VLOOKUP(A360,'SOW Units'!$B$11:$S$469,18,FALSE)</f>
        <v>0</v>
      </c>
    </row>
    <row r="361" spans="1:6" ht="16.5" customHeight="1" x14ac:dyDescent="0.3">
      <c r="A361" s="121" t="s">
        <v>1144</v>
      </c>
      <c r="B361" s="542" t="s">
        <v>1373</v>
      </c>
      <c r="C361" s="543"/>
      <c r="D361" s="4" t="s">
        <v>98</v>
      </c>
      <c r="E361" s="277" t="s">
        <v>1459</v>
      </c>
      <c r="F361" s="275" t="b">
        <f>VLOOKUP(A361,'SOW Units'!$B$11:$S$469,18,FALSE)</f>
        <v>0</v>
      </c>
    </row>
    <row r="362" spans="1:6" ht="16.5" customHeight="1" x14ac:dyDescent="0.3">
      <c r="A362" s="121" t="s">
        <v>1145</v>
      </c>
      <c r="B362" s="542" t="s">
        <v>665</v>
      </c>
      <c r="C362" s="543"/>
      <c r="D362" s="4" t="s">
        <v>98</v>
      </c>
      <c r="E362" s="277" t="s">
        <v>1459</v>
      </c>
      <c r="F362" s="275" t="b">
        <f>VLOOKUP(A362,'SOW Units'!$B$11:$S$469,18,FALSE)</f>
        <v>0</v>
      </c>
    </row>
    <row r="363" spans="1:6" ht="16.5" customHeight="1" x14ac:dyDescent="0.3">
      <c r="A363" s="121" t="s">
        <v>1146</v>
      </c>
      <c r="B363" s="542" t="s">
        <v>666</v>
      </c>
      <c r="C363" s="543"/>
      <c r="D363" s="4" t="s">
        <v>98</v>
      </c>
      <c r="E363" s="277" t="s">
        <v>1459</v>
      </c>
      <c r="F363" s="275" t="b">
        <f>VLOOKUP(A363,'SOW Units'!$B$11:$S$469,18,FALSE)</f>
        <v>0</v>
      </c>
    </row>
    <row r="364" spans="1:6" ht="16.5" customHeight="1" x14ac:dyDescent="0.3">
      <c r="A364" s="121" t="s">
        <v>1147</v>
      </c>
      <c r="B364" s="542" t="s">
        <v>667</v>
      </c>
      <c r="C364" s="543"/>
      <c r="D364" s="4" t="s">
        <v>98</v>
      </c>
      <c r="E364" s="277" t="s">
        <v>1459</v>
      </c>
      <c r="F364" s="275" t="b">
        <f>VLOOKUP(A364,'SOW Units'!$B$11:$S$469,18,FALSE)</f>
        <v>0</v>
      </c>
    </row>
    <row r="365" spans="1:6" ht="16.5" customHeight="1" x14ac:dyDescent="0.3">
      <c r="A365" s="121" t="s">
        <v>507</v>
      </c>
      <c r="B365" s="542" t="s">
        <v>668</v>
      </c>
      <c r="C365" s="543"/>
      <c r="D365" s="4" t="s">
        <v>98</v>
      </c>
      <c r="E365" s="277" t="s">
        <v>1459</v>
      </c>
      <c r="F365" s="275" t="b">
        <f>VLOOKUP(A365,'SOW Units'!$B$11:$S$469,18,FALSE)</f>
        <v>0</v>
      </c>
    </row>
    <row r="366" spans="1:6" ht="16.5" customHeight="1" x14ac:dyDescent="0.3">
      <c r="A366" s="121" t="s">
        <v>508</v>
      </c>
      <c r="B366" s="542" t="s">
        <v>669</v>
      </c>
      <c r="C366" s="543"/>
      <c r="D366" s="4" t="s">
        <v>98</v>
      </c>
      <c r="E366" s="277" t="s">
        <v>1459</v>
      </c>
      <c r="F366" s="275" t="b">
        <f>VLOOKUP(A366,'SOW Units'!$B$11:$S$469,18,FALSE)</f>
        <v>0</v>
      </c>
    </row>
    <row r="367" spans="1:6" ht="16.5" customHeight="1" x14ac:dyDescent="0.3">
      <c r="A367" s="121" t="s">
        <v>509</v>
      </c>
      <c r="B367" s="542" t="s">
        <v>670</v>
      </c>
      <c r="C367" s="543"/>
      <c r="D367" s="4" t="s">
        <v>98</v>
      </c>
      <c r="E367" s="277" t="s">
        <v>1459</v>
      </c>
      <c r="F367" s="275" t="b">
        <f>VLOOKUP(A367,'SOW Units'!$B$11:$S$469,18,FALSE)</f>
        <v>0</v>
      </c>
    </row>
    <row r="368" spans="1:6" ht="16.5" customHeight="1" x14ac:dyDescent="0.3">
      <c r="A368" s="121" t="s">
        <v>510</v>
      </c>
      <c r="B368" s="542" t="s">
        <v>671</v>
      </c>
      <c r="C368" s="543"/>
      <c r="D368" s="4" t="s">
        <v>98</v>
      </c>
      <c r="E368" s="277" t="s">
        <v>1459</v>
      </c>
      <c r="F368" s="275" t="b">
        <f>VLOOKUP(A368,'SOW Units'!$B$11:$S$469,18,FALSE)</f>
        <v>0</v>
      </c>
    </row>
    <row r="369" spans="1:6" ht="16.5" customHeight="1" x14ac:dyDescent="0.3">
      <c r="A369" s="121" t="s">
        <v>511</v>
      </c>
      <c r="B369" s="542" t="s">
        <v>672</v>
      </c>
      <c r="C369" s="543"/>
      <c r="D369" s="4" t="s">
        <v>98</v>
      </c>
      <c r="E369" s="277" t="s">
        <v>1459</v>
      </c>
      <c r="F369" s="275" t="b">
        <f>VLOOKUP(A369,'SOW Units'!$B$11:$S$469,18,FALSE)</f>
        <v>0</v>
      </c>
    </row>
    <row r="370" spans="1:6" ht="16.5" customHeight="1" x14ac:dyDescent="0.3">
      <c r="A370" s="121" t="s">
        <v>512</v>
      </c>
      <c r="B370" s="542" t="s">
        <v>673</v>
      </c>
      <c r="C370" s="543"/>
      <c r="D370" s="4" t="s">
        <v>98</v>
      </c>
      <c r="E370" s="277" t="s">
        <v>1459</v>
      </c>
      <c r="F370" s="275" t="b">
        <f>VLOOKUP(A370,'SOW Units'!$B$11:$S$469,18,FALSE)</f>
        <v>0</v>
      </c>
    </row>
    <row r="371" spans="1:6" ht="16.5" customHeight="1" x14ac:dyDescent="0.3">
      <c r="A371" s="121" t="s">
        <v>1340</v>
      </c>
      <c r="B371" s="542" t="s">
        <v>1341</v>
      </c>
      <c r="C371" s="543"/>
      <c r="D371" s="4" t="s">
        <v>98</v>
      </c>
      <c r="E371" s="277" t="s">
        <v>1459</v>
      </c>
      <c r="F371" s="275" t="b">
        <f>VLOOKUP(A371,'SOW Units'!$B$11:$S$469,18,FALSE)</f>
        <v>0</v>
      </c>
    </row>
    <row r="372" spans="1:6" ht="16.5" customHeight="1" x14ac:dyDescent="0.3">
      <c r="A372" s="121" t="s">
        <v>1342</v>
      </c>
      <c r="B372" s="542" t="s">
        <v>1343</v>
      </c>
      <c r="C372" s="543"/>
      <c r="D372" s="4" t="s">
        <v>98</v>
      </c>
      <c r="E372" s="277" t="s">
        <v>1459</v>
      </c>
      <c r="F372" s="275" t="b">
        <f>VLOOKUP(A372,'SOW Units'!$B$11:$S$469,18,FALSE)</f>
        <v>0</v>
      </c>
    </row>
    <row r="373" spans="1:6" ht="16.5" customHeight="1" x14ac:dyDescent="0.3">
      <c r="A373" s="121" t="s">
        <v>1344</v>
      </c>
      <c r="B373" s="542" t="s">
        <v>1345</v>
      </c>
      <c r="C373" s="543"/>
      <c r="D373" s="4" t="s">
        <v>98</v>
      </c>
      <c r="E373" s="277" t="s">
        <v>1459</v>
      </c>
      <c r="F373" s="275" t="b">
        <f>VLOOKUP(A373,'SOW Units'!$B$11:$S$469,18,FALSE)</f>
        <v>0</v>
      </c>
    </row>
    <row r="374" spans="1:6" ht="33" customHeight="1" x14ac:dyDescent="0.3">
      <c r="A374" s="121" t="s">
        <v>1346</v>
      </c>
      <c r="B374" s="542" t="s">
        <v>1347</v>
      </c>
      <c r="C374" s="543"/>
      <c r="D374" s="4" t="s">
        <v>98</v>
      </c>
      <c r="E374" s="277" t="s">
        <v>1459</v>
      </c>
      <c r="F374" s="275" t="b">
        <f>VLOOKUP(A374,'SOW Units'!$B$11:$S$469,18,FALSE)</f>
        <v>0</v>
      </c>
    </row>
    <row r="375" spans="1:6" ht="16.5" customHeight="1" x14ac:dyDescent="0.3">
      <c r="A375" s="121" t="s">
        <v>1348</v>
      </c>
      <c r="B375" s="542" t="s">
        <v>1349</v>
      </c>
      <c r="C375" s="543"/>
      <c r="D375" s="4" t="s">
        <v>98</v>
      </c>
      <c r="E375" s="277" t="s">
        <v>1459</v>
      </c>
      <c r="F375" s="275" t="b">
        <f>VLOOKUP(A375,'SOW Units'!$B$11:$S$469,18,FALSE)</f>
        <v>0</v>
      </c>
    </row>
    <row r="376" spans="1:6" ht="16.5" customHeight="1" x14ac:dyDescent="0.3">
      <c r="A376" s="121" t="s">
        <v>1350</v>
      </c>
      <c r="B376" s="542" t="s">
        <v>1351</v>
      </c>
      <c r="C376" s="543"/>
      <c r="D376" s="4" t="s">
        <v>98</v>
      </c>
      <c r="E376" s="277" t="s">
        <v>1459</v>
      </c>
      <c r="F376" s="275" t="b">
        <f>VLOOKUP(A376,'SOW Units'!$B$11:$S$469,18,FALSE)</f>
        <v>0</v>
      </c>
    </row>
    <row r="377" spans="1:6" ht="16.5" customHeight="1" x14ac:dyDescent="0.3">
      <c r="A377" s="121" t="s">
        <v>1352</v>
      </c>
      <c r="B377" s="542" t="s">
        <v>1353</v>
      </c>
      <c r="C377" s="543"/>
      <c r="D377" s="4" t="s">
        <v>98</v>
      </c>
      <c r="E377" s="277" t="s">
        <v>1459</v>
      </c>
      <c r="F377" s="275" t="b">
        <f>VLOOKUP(A377,'SOW Units'!$B$11:$S$469,18,FALSE)</f>
        <v>0</v>
      </c>
    </row>
    <row r="378" spans="1:6" ht="82.5" customHeight="1" x14ac:dyDescent="0.3">
      <c r="A378" s="121" t="s">
        <v>1354</v>
      </c>
      <c r="B378" s="542" t="s">
        <v>1355</v>
      </c>
      <c r="C378" s="543"/>
      <c r="D378" s="4" t="s">
        <v>98</v>
      </c>
      <c r="E378" s="277" t="s">
        <v>1459</v>
      </c>
      <c r="F378" s="275" t="b">
        <f>VLOOKUP(A378,'SOW Units'!$B$11:$S$469,18,FALSE)</f>
        <v>0</v>
      </c>
    </row>
    <row r="379" spans="1:6" ht="82.5" customHeight="1" x14ac:dyDescent="0.3">
      <c r="A379" s="121" t="s">
        <v>1356</v>
      </c>
      <c r="B379" s="542" t="s">
        <v>1357</v>
      </c>
      <c r="C379" s="543"/>
      <c r="D379" s="4" t="s">
        <v>98</v>
      </c>
      <c r="E379" s="277" t="s">
        <v>1459</v>
      </c>
      <c r="F379" s="275" t="b">
        <f>VLOOKUP(A379,'SOW Units'!$B$11:$S$469,18,FALSE)</f>
        <v>0</v>
      </c>
    </row>
    <row r="380" spans="1:6" ht="99" customHeight="1" x14ac:dyDescent="0.3">
      <c r="A380" s="121" t="s">
        <v>1358</v>
      </c>
      <c r="B380" s="542" t="s">
        <v>1359</v>
      </c>
      <c r="C380" s="543"/>
      <c r="D380" s="4" t="s">
        <v>98</v>
      </c>
      <c r="E380" s="277" t="s">
        <v>1459</v>
      </c>
      <c r="F380" s="275" t="b">
        <f>VLOOKUP(A380,'SOW Units'!$B$11:$S$469,18,FALSE)</f>
        <v>0</v>
      </c>
    </row>
    <row r="381" spans="1:6" ht="99" customHeight="1" x14ac:dyDescent="0.3">
      <c r="A381" s="121" t="s">
        <v>1360</v>
      </c>
      <c r="B381" s="542" t="s">
        <v>1361</v>
      </c>
      <c r="C381" s="543"/>
      <c r="D381" s="4" t="s">
        <v>98</v>
      </c>
      <c r="E381" s="277" t="s">
        <v>1459</v>
      </c>
      <c r="F381" s="275" t="b">
        <f>VLOOKUP(A381,'SOW Units'!$B$11:$S$469,18,FALSE)</f>
        <v>0</v>
      </c>
    </row>
    <row r="382" spans="1:6" ht="33" customHeight="1" x14ac:dyDescent="0.3">
      <c r="A382" s="121" t="s">
        <v>1362</v>
      </c>
      <c r="B382" s="542" t="s">
        <v>1363</v>
      </c>
      <c r="C382" s="543"/>
      <c r="D382" s="4" t="s">
        <v>98</v>
      </c>
      <c r="E382" s="277" t="s">
        <v>1459</v>
      </c>
      <c r="F382" s="275" t="b">
        <f>VLOOKUP(A382,'SOW Units'!$B$11:$S$469,18,FALSE)</f>
        <v>0</v>
      </c>
    </row>
    <row r="383" spans="1:6" ht="33" customHeight="1" x14ac:dyDescent="0.3">
      <c r="A383" s="197" t="s">
        <v>245</v>
      </c>
      <c r="B383" s="274" t="s">
        <v>627</v>
      </c>
      <c r="C383" s="205"/>
      <c r="D383" s="201"/>
      <c r="E383" s="279"/>
      <c r="F383" s="275" t="b">
        <f>VLOOKUP(A383,'SOW Units'!$B$11:$S$469,18,FALSE)</f>
        <v>0</v>
      </c>
    </row>
    <row r="384" spans="1:6" ht="33" customHeight="1" x14ac:dyDescent="0.3">
      <c r="A384" s="121" t="s">
        <v>270</v>
      </c>
      <c r="B384" s="542" t="s">
        <v>284</v>
      </c>
      <c r="C384" s="543"/>
      <c r="D384" s="4" t="s">
        <v>94</v>
      </c>
      <c r="E384" s="277" t="s">
        <v>876</v>
      </c>
      <c r="F384" s="275" t="b">
        <f>VLOOKUP(A384,'SOW Units'!$B$11:$S$469,18,FALSE)</f>
        <v>0</v>
      </c>
    </row>
    <row r="385" spans="1:6" ht="33" customHeight="1" x14ac:dyDescent="0.3">
      <c r="A385" s="121" t="s">
        <v>271</v>
      </c>
      <c r="B385" s="542" t="s">
        <v>285</v>
      </c>
      <c r="C385" s="543"/>
      <c r="D385" s="4" t="s">
        <v>94</v>
      </c>
      <c r="E385" s="277" t="s">
        <v>876</v>
      </c>
      <c r="F385" s="275" t="b">
        <f>VLOOKUP(A385,'SOW Units'!$B$11:$S$469,18,FALSE)</f>
        <v>0</v>
      </c>
    </row>
    <row r="386" spans="1:6" ht="33" customHeight="1" x14ac:dyDescent="0.3">
      <c r="A386" s="121" t="s">
        <v>272</v>
      </c>
      <c r="B386" s="542" t="s">
        <v>86</v>
      </c>
      <c r="C386" s="543"/>
      <c r="D386" s="4" t="s">
        <v>94</v>
      </c>
      <c r="E386" s="277" t="s">
        <v>876</v>
      </c>
      <c r="F386" s="275" t="b">
        <f>VLOOKUP(A386,'SOW Units'!$B$11:$S$469,18,FALSE)</f>
        <v>1</v>
      </c>
    </row>
    <row r="387" spans="1:6" ht="16.5" customHeight="1" x14ac:dyDescent="0.3">
      <c r="A387" s="121" t="s">
        <v>273</v>
      </c>
      <c r="B387" s="542" t="s">
        <v>551</v>
      </c>
      <c r="C387" s="543"/>
      <c r="D387" s="4" t="s">
        <v>94</v>
      </c>
      <c r="E387" s="277" t="s">
        <v>876</v>
      </c>
      <c r="F387" s="275" t="b">
        <f>VLOOKUP(A387,'SOW Units'!$B$11:$S$469,18,FALSE)</f>
        <v>0</v>
      </c>
    </row>
    <row r="388" spans="1:6" ht="33" customHeight="1" x14ac:dyDescent="0.3">
      <c r="A388" s="121" t="s">
        <v>274</v>
      </c>
      <c r="B388" s="542" t="s">
        <v>674</v>
      </c>
      <c r="C388" s="543"/>
      <c r="D388" s="4" t="s">
        <v>675</v>
      </c>
      <c r="E388" s="277" t="s">
        <v>877</v>
      </c>
      <c r="F388" s="275" t="b">
        <f>VLOOKUP(A388,'SOW Units'!$B$11:$S$469,18,FALSE)</f>
        <v>0</v>
      </c>
    </row>
    <row r="389" spans="1:6" ht="33" customHeight="1" x14ac:dyDescent="0.3">
      <c r="A389" s="121" t="s">
        <v>275</v>
      </c>
      <c r="B389" s="542" t="s">
        <v>89</v>
      </c>
      <c r="C389" s="543"/>
      <c r="D389" s="4" t="s">
        <v>94</v>
      </c>
      <c r="E389" s="277" t="s">
        <v>876</v>
      </c>
      <c r="F389" s="275" t="b">
        <f>VLOOKUP(A389,'SOW Units'!$B$11:$S$469,18,FALSE)</f>
        <v>0</v>
      </c>
    </row>
    <row r="390" spans="1:6" ht="16.5" customHeight="1" x14ac:dyDescent="0.3">
      <c r="A390" s="121" t="s">
        <v>276</v>
      </c>
      <c r="B390" s="542" t="s">
        <v>90</v>
      </c>
      <c r="C390" s="543"/>
      <c r="D390" s="4" t="s">
        <v>94</v>
      </c>
      <c r="E390" s="277" t="s">
        <v>876</v>
      </c>
      <c r="F390" s="275" t="b">
        <f>VLOOKUP(A390,'SOW Units'!$B$11:$S$469,18,FALSE)</f>
        <v>0</v>
      </c>
    </row>
    <row r="391" spans="1:6" ht="33" customHeight="1" x14ac:dyDescent="0.3">
      <c r="A391" s="121" t="s">
        <v>277</v>
      </c>
      <c r="B391" s="542" t="s">
        <v>676</v>
      </c>
      <c r="C391" s="543"/>
      <c r="D391" s="4" t="s">
        <v>675</v>
      </c>
      <c r="E391" s="277" t="s">
        <v>877</v>
      </c>
      <c r="F391" s="275" t="b">
        <f>VLOOKUP(A391,'SOW Units'!$B$11:$S$469,18,FALSE)</f>
        <v>0</v>
      </c>
    </row>
    <row r="392" spans="1:6" ht="16.5" customHeight="1" x14ac:dyDescent="0.3">
      <c r="A392" s="121" t="s">
        <v>278</v>
      </c>
      <c r="B392" s="542" t="s">
        <v>677</v>
      </c>
      <c r="C392" s="543"/>
      <c r="D392" s="4" t="s">
        <v>94</v>
      </c>
      <c r="E392" s="277" t="s">
        <v>876</v>
      </c>
      <c r="F392" s="275" t="b">
        <f>VLOOKUP(A392,'SOW Units'!$B$11:$S$469,18,FALSE)</f>
        <v>0</v>
      </c>
    </row>
    <row r="393" spans="1:6" ht="16.5" customHeight="1" x14ac:dyDescent="0.3">
      <c r="A393" s="121" t="s">
        <v>279</v>
      </c>
      <c r="B393" s="542" t="s">
        <v>678</v>
      </c>
      <c r="C393" s="543"/>
      <c r="D393" s="4" t="s">
        <v>675</v>
      </c>
      <c r="E393" s="277" t="s">
        <v>877</v>
      </c>
      <c r="F393" s="275" t="b">
        <f>VLOOKUP(A393,'SOW Units'!$B$11:$S$469,18,FALSE)</f>
        <v>0</v>
      </c>
    </row>
    <row r="394" spans="1:6" ht="16.5" customHeight="1" x14ac:dyDescent="0.3">
      <c r="A394" s="121" t="s">
        <v>280</v>
      </c>
      <c r="B394" s="542" t="s">
        <v>679</v>
      </c>
      <c r="C394" s="543"/>
      <c r="D394" s="4" t="s">
        <v>675</v>
      </c>
      <c r="E394" s="277" t="s">
        <v>877</v>
      </c>
      <c r="F394" s="275" t="b">
        <f>VLOOKUP(A394,'SOW Units'!$B$11:$S$469,18,FALSE)</f>
        <v>0</v>
      </c>
    </row>
    <row r="395" spans="1:6" ht="16.5" customHeight="1" x14ac:dyDescent="0.3">
      <c r="A395" s="121" t="s">
        <v>281</v>
      </c>
      <c r="B395" s="542" t="s">
        <v>680</v>
      </c>
      <c r="C395" s="543"/>
      <c r="D395" s="4" t="s">
        <v>675</v>
      </c>
      <c r="E395" s="277" t="s">
        <v>877</v>
      </c>
      <c r="F395" s="275" t="b">
        <f>VLOOKUP(A395,'SOW Units'!$B$11:$S$469,18,FALSE)</f>
        <v>0</v>
      </c>
    </row>
    <row r="396" spans="1:6" ht="16.5" customHeight="1" x14ac:dyDescent="0.3">
      <c r="A396" s="121" t="s">
        <v>282</v>
      </c>
      <c r="B396" s="542" t="s">
        <v>681</v>
      </c>
      <c r="C396" s="543"/>
      <c r="D396" s="4" t="s">
        <v>675</v>
      </c>
      <c r="E396" s="277" t="s">
        <v>877</v>
      </c>
      <c r="F396" s="275" t="b">
        <f>VLOOKUP(A396,'SOW Units'!$B$11:$S$469,18,FALSE)</f>
        <v>0</v>
      </c>
    </row>
    <row r="397" spans="1:6" ht="16.5" customHeight="1" x14ac:dyDescent="0.3">
      <c r="A397" s="121" t="s">
        <v>283</v>
      </c>
      <c r="B397" s="542" t="s">
        <v>683</v>
      </c>
      <c r="C397" s="543"/>
      <c r="D397" s="4" t="s">
        <v>675</v>
      </c>
      <c r="E397" s="277" t="s">
        <v>877</v>
      </c>
      <c r="F397" s="275" t="b">
        <f>VLOOKUP(A397,'SOW Units'!$B$11:$S$469,18,FALSE)</f>
        <v>0</v>
      </c>
    </row>
    <row r="398" spans="1:6" ht="33" customHeight="1" x14ac:dyDescent="0.3">
      <c r="A398" s="121" t="s">
        <v>682</v>
      </c>
      <c r="B398" s="542" t="s">
        <v>684</v>
      </c>
      <c r="C398" s="543"/>
      <c r="D398" s="4" t="s">
        <v>675</v>
      </c>
      <c r="E398" s="277" t="s">
        <v>877</v>
      </c>
      <c r="F398" s="275" t="b">
        <f>VLOOKUP(A398,'SOW Units'!$B$11:$S$469,18,FALSE)</f>
        <v>0</v>
      </c>
    </row>
    <row r="399" spans="1:6" ht="33" customHeight="1" x14ac:dyDescent="0.3">
      <c r="A399" s="121" t="s">
        <v>685</v>
      </c>
      <c r="B399" s="542" t="s">
        <v>95</v>
      </c>
      <c r="C399" s="543"/>
      <c r="D399" s="4" t="s">
        <v>94</v>
      </c>
      <c r="E399" s="277" t="s">
        <v>876</v>
      </c>
      <c r="F399" s="275" t="b">
        <f>VLOOKUP(A399,'SOW Units'!$B$11:$S$469,18,FALSE)</f>
        <v>0</v>
      </c>
    </row>
    <row r="400" spans="1:6" ht="33" customHeight="1" x14ac:dyDescent="0.3">
      <c r="A400" s="121" t="s">
        <v>686</v>
      </c>
      <c r="B400" s="542" t="s">
        <v>687</v>
      </c>
      <c r="C400" s="543"/>
      <c r="D400" s="4" t="s">
        <v>688</v>
      </c>
      <c r="E400" s="277" t="s">
        <v>876</v>
      </c>
      <c r="F400" s="275" t="b">
        <f>VLOOKUP(A400,'SOW Units'!$B$11:$S$469,18,FALSE)</f>
        <v>0</v>
      </c>
    </row>
    <row r="401" spans="1:6" ht="33" customHeight="1" x14ac:dyDescent="0.3">
      <c r="A401" s="121" t="s">
        <v>689</v>
      </c>
      <c r="B401" s="542" t="s">
        <v>88</v>
      </c>
      <c r="C401" s="543"/>
      <c r="D401" s="4" t="s">
        <v>94</v>
      </c>
      <c r="E401" s="277" t="s">
        <v>876</v>
      </c>
      <c r="F401" s="275" t="b">
        <f>VLOOKUP(A401,'SOW Units'!$B$11:$S$469,18,FALSE)</f>
        <v>0</v>
      </c>
    </row>
    <row r="402" spans="1:6" ht="33" customHeight="1" x14ac:dyDescent="0.3">
      <c r="A402" s="121" t="s">
        <v>690</v>
      </c>
      <c r="B402" s="542" t="s">
        <v>87</v>
      </c>
      <c r="C402" s="543"/>
      <c r="D402" s="4" t="s">
        <v>94</v>
      </c>
      <c r="E402" s="277" t="s">
        <v>876</v>
      </c>
      <c r="F402" s="275" t="b">
        <f>VLOOKUP(A402,'SOW Units'!$B$11:$S$469,18,FALSE)</f>
        <v>0</v>
      </c>
    </row>
    <row r="403" spans="1:6" ht="33" customHeight="1" x14ac:dyDescent="0.3">
      <c r="A403" s="121" t="s">
        <v>691</v>
      </c>
      <c r="B403" s="542" t="s">
        <v>286</v>
      </c>
      <c r="C403" s="543"/>
      <c r="D403" s="4" t="s">
        <v>94</v>
      </c>
      <c r="E403" s="277" t="s">
        <v>876</v>
      </c>
      <c r="F403" s="275" t="b">
        <f>VLOOKUP(A403,'SOW Units'!$B$11:$S$469,18,FALSE)</f>
        <v>0</v>
      </c>
    </row>
    <row r="404" spans="1:6" ht="16.5" customHeight="1" x14ac:dyDescent="0.3">
      <c r="A404" s="121" t="s">
        <v>692</v>
      </c>
      <c r="B404" s="542" t="s">
        <v>693</v>
      </c>
      <c r="C404" s="543"/>
      <c r="D404" s="4" t="s">
        <v>94</v>
      </c>
      <c r="E404" s="277" t="s">
        <v>876</v>
      </c>
      <c r="F404" s="275" t="b">
        <f>VLOOKUP(A404,'SOW Units'!$B$11:$S$469,18,FALSE)</f>
        <v>0</v>
      </c>
    </row>
    <row r="405" spans="1:6" ht="16.5" customHeight="1" x14ac:dyDescent="0.3">
      <c r="A405" s="121" t="s">
        <v>694</v>
      </c>
      <c r="B405" s="542" t="s">
        <v>91</v>
      </c>
      <c r="C405" s="543"/>
      <c r="D405" s="4" t="s">
        <v>94</v>
      </c>
      <c r="E405" s="277" t="s">
        <v>876</v>
      </c>
      <c r="F405" s="275" t="b">
        <f>VLOOKUP(A405,'SOW Units'!$B$11:$S$469,18,FALSE)</f>
        <v>0</v>
      </c>
    </row>
    <row r="406" spans="1:6" ht="16.5" customHeight="1" x14ac:dyDescent="0.3">
      <c r="A406" s="121" t="s">
        <v>695</v>
      </c>
      <c r="B406" s="542" t="s">
        <v>92</v>
      </c>
      <c r="C406" s="543"/>
      <c r="D406" s="4" t="s">
        <v>94</v>
      </c>
      <c r="E406" s="277" t="s">
        <v>876</v>
      </c>
      <c r="F406" s="275" t="b">
        <f>VLOOKUP(A406,'SOW Units'!$B$11:$S$469,18,FALSE)</f>
        <v>0</v>
      </c>
    </row>
    <row r="407" spans="1:6" ht="16.5" customHeight="1" x14ac:dyDescent="0.3">
      <c r="A407" s="121" t="s">
        <v>696</v>
      </c>
      <c r="B407" s="542" t="s">
        <v>287</v>
      </c>
      <c r="C407" s="543"/>
      <c r="D407" s="4" t="s">
        <v>94</v>
      </c>
      <c r="E407" s="277" t="s">
        <v>876</v>
      </c>
      <c r="F407" s="275" t="b">
        <f>VLOOKUP(A407,'SOW Units'!$B$11:$S$469,18,FALSE)</f>
        <v>0</v>
      </c>
    </row>
    <row r="408" spans="1:6" ht="16.5" customHeight="1" x14ac:dyDescent="0.3">
      <c r="A408" s="121" t="s">
        <v>697</v>
      </c>
      <c r="B408" s="542" t="s">
        <v>93</v>
      </c>
      <c r="C408" s="543"/>
      <c r="D408" s="4" t="s">
        <v>94</v>
      </c>
      <c r="E408" s="277" t="s">
        <v>876</v>
      </c>
      <c r="F408" s="275" t="b">
        <f>VLOOKUP(A408,'SOW Units'!$B$11:$S$469,18,FALSE)</f>
        <v>0</v>
      </c>
    </row>
    <row r="409" spans="1:6" ht="16.5" customHeight="1" x14ac:dyDescent="0.3">
      <c r="A409" s="121" t="s">
        <v>1418</v>
      </c>
      <c r="B409" s="542" t="s">
        <v>1364</v>
      </c>
      <c r="C409" s="543"/>
      <c r="D409" s="4" t="s">
        <v>94</v>
      </c>
      <c r="E409" s="277" t="s">
        <v>876</v>
      </c>
      <c r="F409" s="275" t="b">
        <f>VLOOKUP(A409,'SOW Units'!$B$11:$S$469,18,FALSE)</f>
        <v>1</v>
      </c>
    </row>
    <row r="410" spans="1:6" x14ac:dyDescent="0.3">
      <c r="A410" s="197" t="s">
        <v>246</v>
      </c>
      <c r="B410" s="274" t="s">
        <v>628</v>
      </c>
      <c r="C410" s="205"/>
      <c r="D410" s="201"/>
      <c r="E410" s="279"/>
      <c r="F410" s="275" t="b">
        <f>VLOOKUP(A410,'SOW Units'!$B$11:$S$469,18,FALSE)</f>
        <v>0</v>
      </c>
    </row>
    <row r="411" spans="1:6" ht="16.5" customHeight="1" x14ac:dyDescent="0.3">
      <c r="A411" s="121" t="s">
        <v>254</v>
      </c>
      <c r="B411" s="542" t="s">
        <v>513</v>
      </c>
      <c r="C411" s="543"/>
      <c r="D411" s="4" t="s">
        <v>99</v>
      </c>
      <c r="E411" s="277" t="s">
        <v>1465</v>
      </c>
      <c r="F411" s="275" t="b">
        <f>VLOOKUP(A411,'SOW Units'!$B$11:$S$469,18,FALSE)</f>
        <v>0</v>
      </c>
    </row>
    <row r="412" spans="1:6" ht="16.5" customHeight="1" x14ac:dyDescent="0.3">
      <c r="A412" s="121" t="s">
        <v>255</v>
      </c>
      <c r="B412" s="542" t="s">
        <v>514</v>
      </c>
      <c r="C412" s="543"/>
      <c r="D412" s="4" t="s">
        <v>99</v>
      </c>
      <c r="E412" s="277" t="s">
        <v>1465</v>
      </c>
      <c r="F412" s="275" t="b">
        <f>VLOOKUP(A412,'SOW Units'!$B$11:$S$469,18,FALSE)</f>
        <v>0</v>
      </c>
    </row>
    <row r="413" spans="1:6" ht="16.5" customHeight="1" x14ac:dyDescent="0.3">
      <c r="A413" s="121" t="s">
        <v>256</v>
      </c>
      <c r="B413" s="542" t="s">
        <v>517</v>
      </c>
      <c r="C413" s="543"/>
      <c r="D413" s="4" t="s">
        <v>99</v>
      </c>
      <c r="E413" s="277" t="s">
        <v>1465</v>
      </c>
      <c r="F413" s="275" t="b">
        <f>VLOOKUP(A413,'SOW Units'!$B$11:$S$469,18,FALSE)</f>
        <v>0</v>
      </c>
    </row>
    <row r="414" spans="1:6" ht="16.5" customHeight="1" x14ac:dyDescent="0.3">
      <c r="A414" s="121" t="s">
        <v>257</v>
      </c>
      <c r="B414" s="542" t="s">
        <v>515</v>
      </c>
      <c r="C414" s="543"/>
      <c r="D414" s="4" t="s">
        <v>99</v>
      </c>
      <c r="E414" s="277" t="s">
        <v>1465</v>
      </c>
      <c r="F414" s="275" t="b">
        <f>VLOOKUP(A414,'SOW Units'!$B$11:$S$469,18,FALSE)</f>
        <v>0</v>
      </c>
    </row>
    <row r="415" spans="1:6" ht="16.5" customHeight="1" x14ac:dyDescent="0.3">
      <c r="A415" s="121" t="s">
        <v>258</v>
      </c>
      <c r="B415" s="542" t="s">
        <v>516</v>
      </c>
      <c r="C415" s="543"/>
      <c r="D415" s="4" t="s">
        <v>99</v>
      </c>
      <c r="E415" s="277" t="s">
        <v>1465</v>
      </c>
      <c r="F415" s="275" t="b">
        <f>VLOOKUP(A415,'SOW Units'!$B$11:$S$469,18,FALSE)</f>
        <v>0</v>
      </c>
    </row>
    <row r="416" spans="1:6" ht="16.5" customHeight="1" x14ac:dyDescent="0.3">
      <c r="A416" s="121" t="s">
        <v>259</v>
      </c>
      <c r="B416" s="542" t="s">
        <v>518</v>
      </c>
      <c r="C416" s="543"/>
      <c r="D416" s="4" t="s">
        <v>99</v>
      </c>
      <c r="E416" s="277" t="s">
        <v>1465</v>
      </c>
      <c r="F416" s="275" t="b">
        <f>VLOOKUP(A416,'SOW Units'!$B$11:$S$469,18,FALSE)</f>
        <v>1</v>
      </c>
    </row>
    <row r="417" spans="1:6" ht="16.5" customHeight="1" x14ac:dyDescent="0.3">
      <c r="A417" s="121" t="s">
        <v>260</v>
      </c>
      <c r="B417" s="542" t="s">
        <v>565</v>
      </c>
      <c r="C417" s="543"/>
      <c r="D417" s="4" t="s">
        <v>99</v>
      </c>
      <c r="E417" s="277" t="s">
        <v>1465</v>
      </c>
      <c r="F417" s="275" t="b">
        <f>VLOOKUP(A417,'SOW Units'!$B$11:$S$469,18,FALSE)</f>
        <v>0</v>
      </c>
    </row>
    <row r="418" spans="1:6" ht="16.5" customHeight="1" x14ac:dyDescent="0.3">
      <c r="A418" s="121" t="s">
        <v>261</v>
      </c>
      <c r="B418" s="542" t="s">
        <v>519</v>
      </c>
      <c r="C418" s="543"/>
      <c r="D418" s="4" t="s">
        <v>99</v>
      </c>
      <c r="E418" s="277" t="s">
        <v>1465</v>
      </c>
      <c r="F418" s="275" t="b">
        <f>VLOOKUP(A418,'SOW Units'!$B$11:$S$469,18,FALSE)</f>
        <v>0</v>
      </c>
    </row>
    <row r="419" spans="1:6" x14ac:dyDescent="0.3">
      <c r="A419" s="121" t="s">
        <v>262</v>
      </c>
      <c r="B419" s="542" t="s">
        <v>265</v>
      </c>
      <c r="C419" s="543"/>
      <c r="D419" s="4" t="s">
        <v>99</v>
      </c>
      <c r="E419" s="277" t="s">
        <v>1466</v>
      </c>
      <c r="F419" s="275" t="b">
        <f>VLOOKUP(A419,'SOW Units'!$B$11:$S$469,18,FALSE)</f>
        <v>0</v>
      </c>
    </row>
    <row r="420" spans="1:6" ht="16.5" customHeight="1" x14ac:dyDescent="0.3">
      <c r="A420" s="121" t="s">
        <v>263</v>
      </c>
      <c r="B420" s="542" t="s">
        <v>267</v>
      </c>
      <c r="C420" s="543"/>
      <c r="D420" s="4" t="s">
        <v>99</v>
      </c>
      <c r="E420" s="277" t="s">
        <v>1466</v>
      </c>
      <c r="F420" s="275" t="b">
        <f>VLOOKUP(A420,'SOW Units'!$B$11:$S$469,18,FALSE)</f>
        <v>0</v>
      </c>
    </row>
    <row r="421" spans="1:6" ht="16.5" customHeight="1" x14ac:dyDescent="0.3">
      <c r="A421" s="121" t="s">
        <v>264</v>
      </c>
      <c r="B421" s="542" t="s">
        <v>266</v>
      </c>
      <c r="C421" s="543"/>
      <c r="D421" s="4" t="s">
        <v>99</v>
      </c>
      <c r="E421" s="277" t="s">
        <v>1465</v>
      </c>
      <c r="F421" s="275" t="b">
        <f>VLOOKUP(A421,'SOW Units'!$B$11:$S$469,18,FALSE)</f>
        <v>0</v>
      </c>
    </row>
    <row r="422" spans="1:6" x14ac:dyDescent="0.3">
      <c r="A422" s="197" t="s">
        <v>523</v>
      </c>
      <c r="B422" s="274" t="s">
        <v>710</v>
      </c>
      <c r="C422" s="205"/>
      <c r="D422" s="201"/>
      <c r="E422" s="279"/>
      <c r="F422" s="275" t="b">
        <f>VLOOKUP(A422,'SOW Units'!$B$11:$S$469,18,FALSE)</f>
        <v>0</v>
      </c>
    </row>
    <row r="423" spans="1:6" ht="16.5" customHeight="1" x14ac:dyDescent="0.3">
      <c r="A423" s="121" t="s">
        <v>524</v>
      </c>
      <c r="B423" s="542" t="s">
        <v>1218</v>
      </c>
      <c r="C423" s="543"/>
      <c r="D423" s="4" t="s">
        <v>99</v>
      </c>
      <c r="E423" s="277" t="s">
        <v>1465</v>
      </c>
      <c r="F423" s="275" t="b">
        <f>VLOOKUP(A423,'SOW Units'!$B$11:$S$469,18,FALSE)</f>
        <v>0</v>
      </c>
    </row>
    <row r="424" spans="1:6" ht="16.5" customHeight="1" x14ac:dyDescent="0.3">
      <c r="A424" s="121" t="s">
        <v>552</v>
      </c>
      <c r="B424" s="542" t="s">
        <v>1219</v>
      </c>
      <c r="C424" s="543"/>
      <c r="D424" s="4" t="s">
        <v>99</v>
      </c>
      <c r="E424" s="277" t="s">
        <v>1465</v>
      </c>
      <c r="F424" s="275" t="b">
        <f>VLOOKUP(A424,'SOW Units'!$B$11:$S$469,18,FALSE)</f>
        <v>0</v>
      </c>
    </row>
    <row r="425" spans="1:6" ht="16.5" customHeight="1" x14ac:dyDescent="0.3">
      <c r="A425" s="121" t="s">
        <v>553</v>
      </c>
      <c r="B425" s="542" t="s">
        <v>701</v>
      </c>
      <c r="C425" s="543"/>
      <c r="D425" s="4" t="s">
        <v>99</v>
      </c>
      <c r="E425" s="277" t="s">
        <v>1465</v>
      </c>
      <c r="F425" s="275" t="b">
        <f>VLOOKUP(A425,'SOW Units'!$B$11:$S$469,18,FALSE)</f>
        <v>0</v>
      </c>
    </row>
    <row r="426" spans="1:6" ht="16.5" customHeight="1" x14ac:dyDescent="0.3">
      <c r="A426" s="121" t="s">
        <v>554</v>
      </c>
      <c r="B426" s="542" t="s">
        <v>702</v>
      </c>
      <c r="C426" s="543"/>
      <c r="D426" s="4" t="s">
        <v>99</v>
      </c>
      <c r="E426" s="277" t="s">
        <v>1465</v>
      </c>
      <c r="F426" s="275" t="b">
        <f>VLOOKUP(A426,'SOW Units'!$B$11:$S$469,18,FALSE)</f>
        <v>0</v>
      </c>
    </row>
    <row r="427" spans="1:6" ht="16.5" customHeight="1" x14ac:dyDescent="0.3">
      <c r="A427" s="121" t="s">
        <v>555</v>
      </c>
      <c r="B427" s="542" t="s">
        <v>571</v>
      </c>
      <c r="C427" s="543"/>
      <c r="D427" s="4" t="s">
        <v>97</v>
      </c>
      <c r="E427" s="277" t="s">
        <v>1465</v>
      </c>
      <c r="F427" s="275" t="b">
        <f>VLOOKUP(A427,'SOW Units'!$B$11:$S$469,18,FALSE)</f>
        <v>0</v>
      </c>
    </row>
    <row r="428" spans="1:6" ht="16.5" customHeight="1" x14ac:dyDescent="0.3">
      <c r="A428" s="121" t="s">
        <v>703</v>
      </c>
      <c r="B428" s="542" t="s">
        <v>902</v>
      </c>
      <c r="C428" s="543"/>
      <c r="D428" s="4" t="s">
        <v>704</v>
      </c>
      <c r="E428" s="277" t="s">
        <v>1465</v>
      </c>
      <c r="F428" s="275" t="b">
        <f>VLOOKUP(A428,'SOW Units'!$B$11:$S$469,18,FALSE)</f>
        <v>0</v>
      </c>
    </row>
    <row r="429" spans="1:6" ht="16.5" customHeight="1" x14ac:dyDescent="0.3">
      <c r="A429" s="121" t="s">
        <v>705</v>
      </c>
      <c r="B429" s="542" t="s">
        <v>903</v>
      </c>
      <c r="C429" s="543"/>
      <c r="D429" s="4" t="s">
        <v>704</v>
      </c>
      <c r="E429" s="277" t="s">
        <v>1465</v>
      </c>
      <c r="F429" s="275" t="b">
        <f>VLOOKUP(A429,'SOW Units'!$B$11:$S$469,18,FALSE)</f>
        <v>0</v>
      </c>
    </row>
    <row r="430" spans="1:6" ht="16.5" customHeight="1" x14ac:dyDescent="0.3">
      <c r="A430" s="121" t="s">
        <v>706</v>
      </c>
      <c r="B430" s="542" t="s">
        <v>904</v>
      </c>
      <c r="C430" s="543"/>
      <c r="D430" s="4" t="s">
        <v>704</v>
      </c>
      <c r="E430" s="277" t="s">
        <v>1465</v>
      </c>
      <c r="F430" s="275" t="b">
        <f>VLOOKUP(A430,'SOW Units'!$B$11:$S$469,18,FALSE)</f>
        <v>0</v>
      </c>
    </row>
    <row r="431" spans="1:6" ht="16.5" customHeight="1" x14ac:dyDescent="0.3">
      <c r="A431" s="121" t="s">
        <v>707</v>
      </c>
      <c r="B431" s="542" t="s">
        <v>905</v>
      </c>
      <c r="C431" s="543"/>
      <c r="D431" s="4" t="s">
        <v>704</v>
      </c>
      <c r="E431" s="277" t="s">
        <v>1465</v>
      </c>
      <c r="F431" s="275" t="b">
        <f>VLOOKUP(A431,'SOW Units'!$B$11:$S$469,18,FALSE)</f>
        <v>0</v>
      </c>
    </row>
    <row r="432" spans="1:6" ht="16.5" customHeight="1" x14ac:dyDescent="0.3">
      <c r="A432" s="121" t="s">
        <v>708</v>
      </c>
      <c r="B432" s="542" t="s">
        <v>906</v>
      </c>
      <c r="C432" s="543"/>
      <c r="D432" s="4" t="s">
        <v>44</v>
      </c>
      <c r="E432" s="277" t="s">
        <v>1465</v>
      </c>
      <c r="F432" s="275" t="b">
        <f>VLOOKUP(A432,'SOW Units'!$B$11:$S$469,18,FALSE)</f>
        <v>0</v>
      </c>
    </row>
    <row r="433" spans="1:6" ht="16.5" customHeight="1" x14ac:dyDescent="0.3">
      <c r="A433" s="121" t="s">
        <v>709</v>
      </c>
      <c r="B433" s="542" t="s">
        <v>907</v>
      </c>
      <c r="C433" s="543"/>
      <c r="D433" s="4" t="s">
        <v>100</v>
      </c>
      <c r="E433" s="277" t="s">
        <v>1465</v>
      </c>
      <c r="F433" s="275" t="b">
        <f>VLOOKUP(A433,'SOW Units'!$B$11:$S$469,18,FALSE)</f>
        <v>0</v>
      </c>
    </row>
    <row r="434" spans="1:6" ht="16.5" customHeight="1" x14ac:dyDescent="0.3">
      <c r="A434" s="121" t="s">
        <v>556</v>
      </c>
      <c r="B434" s="542" t="s">
        <v>572</v>
      </c>
      <c r="C434" s="543"/>
      <c r="D434" s="4" t="s">
        <v>98</v>
      </c>
      <c r="E434" s="277" t="s">
        <v>1465</v>
      </c>
      <c r="F434" s="275" t="b">
        <f>VLOOKUP(A434,'SOW Units'!$B$11:$S$469,18,FALSE)</f>
        <v>0</v>
      </c>
    </row>
    <row r="435" spans="1:6" ht="33" customHeight="1" x14ac:dyDescent="0.3">
      <c r="A435" s="121" t="s">
        <v>557</v>
      </c>
      <c r="B435" s="542" t="s">
        <v>573</v>
      </c>
      <c r="C435" s="543"/>
      <c r="D435" s="3" t="s">
        <v>711</v>
      </c>
      <c r="E435" s="277" t="s">
        <v>888</v>
      </c>
      <c r="F435" s="275" t="b">
        <f>VLOOKUP(A435,'SOW Units'!$B$11:$S$469,18,FALSE)</f>
        <v>0</v>
      </c>
    </row>
    <row r="436" spans="1:6" ht="33" customHeight="1" x14ac:dyDescent="0.3">
      <c r="A436" s="121" t="s">
        <v>558</v>
      </c>
      <c r="B436" s="542" t="s">
        <v>700</v>
      </c>
      <c r="C436" s="543"/>
      <c r="D436" s="3" t="s">
        <v>711</v>
      </c>
      <c r="E436" s="277" t="s">
        <v>888</v>
      </c>
      <c r="F436" s="275" t="b">
        <f>VLOOKUP(A436,'SOW Units'!$B$11:$S$469,18,FALSE)</f>
        <v>0</v>
      </c>
    </row>
    <row r="437" spans="1:6" ht="49.5" customHeight="1" x14ac:dyDescent="0.3">
      <c r="A437" s="121" t="s">
        <v>559</v>
      </c>
      <c r="B437" s="542" t="s">
        <v>574</v>
      </c>
      <c r="C437" s="543"/>
      <c r="D437" s="3" t="s">
        <v>712</v>
      </c>
      <c r="E437" s="277" t="s">
        <v>889</v>
      </c>
      <c r="F437" s="275" t="b">
        <f>VLOOKUP(A437,'SOW Units'!$B$11:$S$469,18,FALSE)</f>
        <v>0</v>
      </c>
    </row>
    <row r="438" spans="1:6" ht="49.5" customHeight="1" x14ac:dyDescent="0.3">
      <c r="A438" s="121" t="s">
        <v>560</v>
      </c>
      <c r="B438" s="542" t="s">
        <v>575</v>
      </c>
      <c r="C438" s="543"/>
      <c r="D438" s="3" t="s">
        <v>712</v>
      </c>
      <c r="E438" s="277" t="s">
        <v>889</v>
      </c>
      <c r="F438" s="275" t="b">
        <f>VLOOKUP(A438,'SOW Units'!$B$11:$S$469,18,FALSE)</f>
        <v>0</v>
      </c>
    </row>
    <row r="439" spans="1:6" ht="16.5" customHeight="1" x14ac:dyDescent="0.3">
      <c r="A439" s="121" t="s">
        <v>561</v>
      </c>
      <c r="B439" s="542" t="s">
        <v>576</v>
      </c>
      <c r="C439" s="543"/>
      <c r="D439" s="137" t="s">
        <v>94</v>
      </c>
      <c r="E439" s="277" t="s">
        <v>890</v>
      </c>
      <c r="F439" s="275" t="b">
        <f>VLOOKUP(A439,'SOW Units'!$B$11:$S$469,18,FALSE)</f>
        <v>0</v>
      </c>
    </row>
    <row r="440" spans="1:6" ht="16.5" customHeight="1" x14ac:dyDescent="0.3">
      <c r="A440" s="121" t="s">
        <v>562</v>
      </c>
      <c r="B440" s="542" t="s">
        <v>577</v>
      </c>
      <c r="C440" s="543"/>
      <c r="D440" s="3" t="s">
        <v>94</v>
      </c>
      <c r="E440" s="277" t="s">
        <v>890</v>
      </c>
      <c r="F440" s="275" t="b">
        <f>VLOOKUP(A440,'SOW Units'!$B$11:$S$469,18,FALSE)</f>
        <v>0</v>
      </c>
    </row>
    <row r="441" spans="1:6" ht="16.5" customHeight="1" x14ac:dyDescent="0.3">
      <c r="A441" s="121" t="s">
        <v>563</v>
      </c>
      <c r="B441" s="542" t="s">
        <v>578</v>
      </c>
      <c r="C441" s="543"/>
      <c r="D441" s="137" t="s">
        <v>94</v>
      </c>
      <c r="E441" s="277" t="s">
        <v>890</v>
      </c>
      <c r="F441" s="275" t="b">
        <f>VLOOKUP(A441,'SOW Units'!$B$11:$S$469,18,FALSE)</f>
        <v>1</v>
      </c>
    </row>
    <row r="442" spans="1:6" ht="16.5" customHeight="1" x14ac:dyDescent="0.3">
      <c r="A442" s="121" t="s">
        <v>564</v>
      </c>
      <c r="B442" s="542" t="s">
        <v>579</v>
      </c>
      <c r="C442" s="543"/>
      <c r="D442" s="3" t="s">
        <v>94</v>
      </c>
      <c r="E442" s="277" t="s">
        <v>890</v>
      </c>
      <c r="F442" s="275" t="b">
        <f>VLOOKUP(A442,'SOW Units'!$B$11:$S$469,18,FALSE)</f>
        <v>0</v>
      </c>
    </row>
    <row r="443" spans="1:6" ht="16.5" customHeight="1" x14ac:dyDescent="0.3">
      <c r="A443" s="121" t="s">
        <v>568</v>
      </c>
      <c r="B443" s="542" t="s">
        <v>580</v>
      </c>
      <c r="C443" s="543"/>
      <c r="D443" s="3" t="s">
        <v>675</v>
      </c>
      <c r="E443" s="277" t="s">
        <v>890</v>
      </c>
      <c r="F443" s="275" t="b">
        <f>VLOOKUP(A443,'SOW Units'!$B$11:$S$469,18,FALSE)</f>
        <v>0</v>
      </c>
    </row>
    <row r="444" spans="1:6" ht="16.5" customHeight="1" x14ac:dyDescent="0.3">
      <c r="A444" s="121" t="s">
        <v>569</v>
      </c>
      <c r="B444" s="542" t="s">
        <v>581</v>
      </c>
      <c r="C444" s="543"/>
      <c r="D444" s="137" t="s">
        <v>94</v>
      </c>
      <c r="E444" s="277" t="s">
        <v>889</v>
      </c>
      <c r="F444" s="275" t="b">
        <f>VLOOKUP(A444,'SOW Units'!$B$11:$S$469,18,FALSE)</f>
        <v>0</v>
      </c>
    </row>
    <row r="445" spans="1:6" ht="16.5" customHeight="1" x14ac:dyDescent="0.3">
      <c r="A445" s="121" t="s">
        <v>570</v>
      </c>
      <c r="B445" s="542" t="s">
        <v>582</v>
      </c>
      <c r="C445" s="543"/>
      <c r="D445" s="3" t="s">
        <v>94</v>
      </c>
      <c r="E445" s="277" t="s">
        <v>890</v>
      </c>
      <c r="F445" s="275" t="b">
        <f>VLOOKUP(A445,'SOW Units'!$B$11:$S$469,18,FALSE)</f>
        <v>0</v>
      </c>
    </row>
    <row r="446" spans="1:6" ht="16.5" customHeight="1" x14ac:dyDescent="0.3">
      <c r="A446" s="121" t="s">
        <v>584</v>
      </c>
      <c r="B446" s="542" t="s">
        <v>583</v>
      </c>
      <c r="C446" s="543"/>
      <c r="D446" s="3" t="s">
        <v>675</v>
      </c>
      <c r="E446" s="277" t="s">
        <v>890</v>
      </c>
      <c r="F446" s="275" t="b">
        <f>VLOOKUP(A446,'SOW Units'!$B$11:$S$469,18,FALSE)</f>
        <v>0</v>
      </c>
    </row>
    <row r="447" spans="1:6" ht="16.5" customHeight="1" x14ac:dyDescent="0.3">
      <c r="A447" s="121" t="s">
        <v>586</v>
      </c>
      <c r="B447" s="542" t="s">
        <v>585</v>
      </c>
      <c r="C447" s="543"/>
      <c r="D447" s="3" t="s">
        <v>94</v>
      </c>
      <c r="E447" s="277" t="s">
        <v>889</v>
      </c>
      <c r="F447" s="275" t="b">
        <f>VLOOKUP(A447,'SOW Units'!$B$11:$S$469,18,FALSE)</f>
        <v>0</v>
      </c>
    </row>
    <row r="448" spans="1:6" ht="16.5" customHeight="1" x14ac:dyDescent="0.3">
      <c r="A448" s="121" t="s">
        <v>588</v>
      </c>
      <c r="B448" s="542" t="s">
        <v>587</v>
      </c>
      <c r="C448" s="543"/>
      <c r="D448" s="3" t="s">
        <v>675</v>
      </c>
      <c r="E448" s="277" t="s">
        <v>890</v>
      </c>
      <c r="F448" s="275" t="b">
        <f>VLOOKUP(A448,'SOW Units'!$B$11:$S$469,18,FALSE)</f>
        <v>0</v>
      </c>
    </row>
    <row r="449" spans="1:6" ht="16.5" customHeight="1" x14ac:dyDescent="0.3">
      <c r="A449" s="121" t="s">
        <v>590</v>
      </c>
      <c r="B449" s="542" t="s">
        <v>589</v>
      </c>
      <c r="C449" s="543"/>
      <c r="D449" s="3" t="s">
        <v>675</v>
      </c>
      <c r="E449" s="277" t="s">
        <v>889</v>
      </c>
      <c r="F449" s="275" t="b">
        <f>VLOOKUP(A449,'SOW Units'!$B$11:$S$469,18,FALSE)</f>
        <v>0</v>
      </c>
    </row>
    <row r="450" spans="1:6" ht="16.5" customHeight="1" x14ac:dyDescent="0.3">
      <c r="A450" s="121" t="s">
        <v>591</v>
      </c>
      <c r="B450" s="542" t="s">
        <v>595</v>
      </c>
      <c r="C450" s="543"/>
      <c r="D450" s="137" t="s">
        <v>675</v>
      </c>
      <c r="E450" s="277" t="s">
        <v>889</v>
      </c>
      <c r="F450" s="275" t="b">
        <f>VLOOKUP(A450,'SOW Units'!$B$11:$S$469,18,FALSE)</f>
        <v>0</v>
      </c>
    </row>
    <row r="451" spans="1:6" ht="16.5" customHeight="1" x14ac:dyDescent="0.3">
      <c r="A451" s="121" t="s">
        <v>592</v>
      </c>
      <c r="B451" s="542" t="s">
        <v>594</v>
      </c>
      <c r="C451" s="543"/>
      <c r="D451" s="137" t="s">
        <v>675</v>
      </c>
      <c r="E451" s="277" t="s">
        <v>889</v>
      </c>
      <c r="F451" s="275" t="b">
        <f>VLOOKUP(A451,'SOW Units'!$B$11:$S$469,18,FALSE)</f>
        <v>0</v>
      </c>
    </row>
    <row r="452" spans="1:6" ht="16.5" customHeight="1" x14ac:dyDescent="0.3">
      <c r="A452" s="121" t="s">
        <v>596</v>
      </c>
      <c r="B452" s="542" t="s">
        <v>593</v>
      </c>
      <c r="C452" s="543"/>
      <c r="D452" s="3" t="s">
        <v>675</v>
      </c>
      <c r="E452" s="277" t="s">
        <v>889</v>
      </c>
      <c r="F452" s="275" t="b">
        <f>VLOOKUP(A452,'SOW Units'!$B$11:$S$469,18,FALSE)</f>
        <v>0</v>
      </c>
    </row>
    <row r="453" spans="1:6" ht="16.5" customHeight="1" x14ac:dyDescent="0.3">
      <c r="A453" s="121" t="s">
        <v>598</v>
      </c>
      <c r="B453" s="542" t="s">
        <v>597</v>
      </c>
      <c r="C453" s="543"/>
      <c r="D453" s="3" t="s">
        <v>675</v>
      </c>
      <c r="E453" s="277" t="s">
        <v>889</v>
      </c>
      <c r="F453" s="275" t="b">
        <f>VLOOKUP(A453,'SOW Units'!$B$11:$S$469,18,FALSE)</f>
        <v>0</v>
      </c>
    </row>
    <row r="454" spans="1:6" ht="33" customHeight="1" x14ac:dyDescent="0.3">
      <c r="A454" s="121" t="s">
        <v>600</v>
      </c>
      <c r="B454" s="542" t="s">
        <v>599</v>
      </c>
      <c r="C454" s="543"/>
      <c r="D454" s="3" t="s">
        <v>713</v>
      </c>
      <c r="E454" s="277" t="s">
        <v>889</v>
      </c>
      <c r="F454" s="275" t="b">
        <f>VLOOKUP(A454,'SOW Units'!$B$11:$S$469,18,FALSE)</f>
        <v>0</v>
      </c>
    </row>
    <row r="455" spans="1:6" ht="16.5" customHeight="1" x14ac:dyDescent="0.3">
      <c r="A455" s="121" t="s">
        <v>601</v>
      </c>
      <c r="B455" s="542" t="s">
        <v>604</v>
      </c>
      <c r="C455" s="543"/>
      <c r="D455" s="3" t="s">
        <v>94</v>
      </c>
      <c r="E455" s="277" t="s">
        <v>891</v>
      </c>
      <c r="F455" s="275" t="b">
        <f>VLOOKUP(A455,'SOW Units'!$B$11:$S$469,18,FALSE)</f>
        <v>0</v>
      </c>
    </row>
    <row r="456" spans="1:6" ht="16.5" customHeight="1" x14ac:dyDescent="0.3">
      <c r="A456" s="121" t="s">
        <v>603</v>
      </c>
      <c r="B456" s="542" t="s">
        <v>602</v>
      </c>
      <c r="C456" s="543"/>
      <c r="D456" s="3" t="s">
        <v>94</v>
      </c>
      <c r="E456" s="277" t="s">
        <v>890</v>
      </c>
      <c r="F456" s="275" t="b">
        <f>VLOOKUP(A456,'SOW Units'!$B$11:$S$469,18,FALSE)</f>
        <v>0</v>
      </c>
    </row>
    <row r="457" spans="1:6" ht="16.5" customHeight="1" x14ac:dyDescent="0.3">
      <c r="A457" s="121" t="s">
        <v>1154</v>
      </c>
      <c r="B457" s="542" t="s">
        <v>605</v>
      </c>
      <c r="C457" s="543"/>
      <c r="D457" s="3" t="s">
        <v>94</v>
      </c>
      <c r="E457" s="277" t="s">
        <v>890</v>
      </c>
      <c r="F457" s="275" t="b">
        <f>VLOOKUP(A457,'SOW Units'!$B$11:$S$469,18,FALSE)</f>
        <v>0</v>
      </c>
    </row>
    <row r="458" spans="1:6" ht="16.5" customHeight="1" x14ac:dyDescent="0.3">
      <c r="A458" s="121" t="s">
        <v>607</v>
      </c>
      <c r="B458" s="542" t="s">
        <v>606</v>
      </c>
      <c r="C458" s="543"/>
      <c r="D458" s="3" t="s">
        <v>94</v>
      </c>
      <c r="E458" s="277" t="s">
        <v>890</v>
      </c>
      <c r="F458" s="275" t="b">
        <f>VLOOKUP(A458,'SOW Units'!$B$11:$S$469,18,FALSE)</f>
        <v>0</v>
      </c>
    </row>
    <row r="459" spans="1:6" ht="16.5" customHeight="1" x14ac:dyDescent="0.3">
      <c r="A459" s="121" t="s">
        <v>609</v>
      </c>
      <c r="B459" s="542" t="s">
        <v>608</v>
      </c>
      <c r="C459" s="543"/>
      <c r="D459" s="3" t="s">
        <v>94</v>
      </c>
      <c r="E459" s="277" t="s">
        <v>890</v>
      </c>
      <c r="F459" s="275" t="b">
        <f>VLOOKUP(A459,'SOW Units'!$B$11:$S$469,18,FALSE)</f>
        <v>0</v>
      </c>
    </row>
    <row r="460" spans="1:6" ht="33" customHeight="1" x14ac:dyDescent="0.3">
      <c r="A460" s="121" t="s">
        <v>1365</v>
      </c>
      <c r="B460" s="542" t="s">
        <v>1366</v>
      </c>
      <c r="C460" s="543"/>
      <c r="D460" s="3" t="s">
        <v>713</v>
      </c>
      <c r="E460" s="277" t="s">
        <v>890</v>
      </c>
      <c r="F460" s="275" t="b">
        <f>VLOOKUP(A460,'SOW Units'!$B$11:$S$469,18,FALSE)</f>
        <v>0</v>
      </c>
    </row>
    <row r="461" spans="1:6" ht="16.5" customHeight="1" x14ac:dyDescent="0.3">
      <c r="A461" s="121" t="s">
        <v>1367</v>
      </c>
      <c r="B461" s="542" t="s">
        <v>1368</v>
      </c>
      <c r="C461" s="543"/>
      <c r="D461" s="3" t="s">
        <v>94</v>
      </c>
      <c r="E461" s="277" t="s">
        <v>890</v>
      </c>
      <c r="F461" s="275" t="b">
        <f>VLOOKUP(A461,'SOW Units'!$B$11:$S$469,18,FALSE)</f>
        <v>0</v>
      </c>
    </row>
    <row r="462" spans="1:6" x14ac:dyDescent="0.25">
      <c r="A462" s="197" t="s">
        <v>1501</v>
      </c>
      <c r="B462" s="544" t="s">
        <v>1504</v>
      </c>
      <c r="C462" s="545"/>
      <c r="D462" s="198" t="s">
        <v>1156</v>
      </c>
      <c r="E462" s="198" t="s">
        <v>1156</v>
      </c>
      <c r="F462" s="275" t="b">
        <f>VLOOKUP(A462,'SOW Units'!$B$500:$S$502,18,FALSE)</f>
        <v>0</v>
      </c>
    </row>
    <row r="463" spans="1:6" x14ac:dyDescent="0.3">
      <c r="A463" s="320" t="s">
        <v>1502</v>
      </c>
      <c r="B463" s="542" t="s">
        <v>1506</v>
      </c>
      <c r="C463" s="543"/>
      <c r="D463" s="321" t="s">
        <v>1500</v>
      </c>
      <c r="E463" s="352" t="s">
        <v>1507</v>
      </c>
      <c r="F463" s="275" t="b">
        <f>VLOOKUP(A463,'SOW Units'!$B$500:$S$502,18,FALSE)</f>
        <v>1</v>
      </c>
    </row>
  </sheetData>
  <sheetProtection algorithmName="SHA-512" hashValue="s9dn2/WXQNdjvbA6QD7OnS7aKUuCWHDUJe/zSQ1Fjou3gXNlVCCt5L5D9b5H8/3rWuxdApHnzFm4pD9vR5TDPg==" saltValue="QtKvGpSo6DH87K2V1XvUoA==" spinCount="100000" sheet="1" objects="1" scenarios="1"/>
  <mergeCells count="454">
    <mergeCell ref="B236:C236"/>
    <mergeCell ref="B240:C240"/>
    <mergeCell ref="B245:C245"/>
    <mergeCell ref="B364:C364"/>
    <mergeCell ref="B2:C2"/>
    <mergeCell ref="B4:C4"/>
    <mergeCell ref="B11:C11"/>
    <mergeCell ref="B13:C13"/>
    <mergeCell ref="B14:C14"/>
    <mergeCell ref="B22:C22"/>
    <mergeCell ref="B23:C23"/>
    <mergeCell ref="B24:C24"/>
    <mergeCell ref="B3:C3"/>
    <mergeCell ref="B5:C5"/>
    <mergeCell ref="B6:C6"/>
    <mergeCell ref="B7:C7"/>
    <mergeCell ref="B8:C8"/>
    <mergeCell ref="B9:C9"/>
    <mergeCell ref="B10:C10"/>
    <mergeCell ref="B15:C15"/>
    <mergeCell ref="B25:C25"/>
    <mergeCell ref="B26:C26"/>
    <mergeCell ref="B27:C27"/>
    <mergeCell ref="B16:C16"/>
    <mergeCell ref="B17:C17"/>
    <mergeCell ref="B18:C18"/>
    <mergeCell ref="B19:C19"/>
    <mergeCell ref="B20:C20"/>
    <mergeCell ref="B21:C21"/>
    <mergeCell ref="B36:C36"/>
    <mergeCell ref="B38:C38"/>
    <mergeCell ref="B39:C39"/>
    <mergeCell ref="B40:C40"/>
    <mergeCell ref="B41:C41"/>
    <mergeCell ref="B42:C42"/>
    <mergeCell ref="B28:C28"/>
    <mergeCell ref="B29:C29"/>
    <mergeCell ref="B30:C30"/>
    <mergeCell ref="B31:C31"/>
    <mergeCell ref="B32:C32"/>
    <mergeCell ref="B33:C33"/>
    <mergeCell ref="B35:C35"/>
    <mergeCell ref="B34:C34"/>
    <mergeCell ref="B37:C37"/>
    <mergeCell ref="B49:C49"/>
    <mergeCell ref="B50:C50"/>
    <mergeCell ref="B51:C51"/>
    <mergeCell ref="B52:C52"/>
    <mergeCell ref="B53:C53"/>
    <mergeCell ref="B54:C54"/>
    <mergeCell ref="B43:C43"/>
    <mergeCell ref="B44:C44"/>
    <mergeCell ref="B45:C45"/>
    <mergeCell ref="B46:C46"/>
    <mergeCell ref="B47:C47"/>
    <mergeCell ref="B48:C48"/>
    <mergeCell ref="B61:C61"/>
    <mergeCell ref="B62:C62"/>
    <mergeCell ref="B64:C64"/>
    <mergeCell ref="B65:C65"/>
    <mergeCell ref="B66:C66"/>
    <mergeCell ref="B67:C67"/>
    <mergeCell ref="B55:C55"/>
    <mergeCell ref="B56:C56"/>
    <mergeCell ref="B57:C57"/>
    <mergeCell ref="B58:C58"/>
    <mergeCell ref="B59:C59"/>
    <mergeCell ref="B60:C60"/>
    <mergeCell ref="B63:C63"/>
    <mergeCell ref="B74:C74"/>
    <mergeCell ref="B75:C75"/>
    <mergeCell ref="B76:C76"/>
    <mergeCell ref="B77:C77"/>
    <mergeCell ref="B78:C78"/>
    <mergeCell ref="B80:C80"/>
    <mergeCell ref="B68:C68"/>
    <mergeCell ref="B69:C69"/>
    <mergeCell ref="B70:C70"/>
    <mergeCell ref="B71:C71"/>
    <mergeCell ref="B72:C72"/>
    <mergeCell ref="B73:C73"/>
    <mergeCell ref="B79:C79"/>
    <mergeCell ref="B88:C88"/>
    <mergeCell ref="B89:C89"/>
    <mergeCell ref="B90:C90"/>
    <mergeCell ref="B91:C91"/>
    <mergeCell ref="B92:C92"/>
    <mergeCell ref="B93:C93"/>
    <mergeCell ref="B81:C81"/>
    <mergeCell ref="B82:C82"/>
    <mergeCell ref="B83:C83"/>
    <mergeCell ref="B84:C84"/>
    <mergeCell ref="B85:C85"/>
    <mergeCell ref="B87:C87"/>
    <mergeCell ref="B86:C86"/>
    <mergeCell ref="B102:C102"/>
    <mergeCell ref="B103:C103"/>
    <mergeCell ref="B104:C104"/>
    <mergeCell ref="B105:C105"/>
    <mergeCell ref="B106:C106"/>
    <mergeCell ref="B107:C107"/>
    <mergeCell ref="B94:C94"/>
    <mergeCell ref="B95:C95"/>
    <mergeCell ref="B96:C96"/>
    <mergeCell ref="B99:C99"/>
    <mergeCell ref="B100:C100"/>
    <mergeCell ref="B101:C101"/>
    <mergeCell ref="B97:C97"/>
    <mergeCell ref="B98:C98"/>
    <mergeCell ref="B114:C114"/>
    <mergeCell ref="B115:C115"/>
    <mergeCell ref="B116:C116"/>
    <mergeCell ref="B117:C117"/>
    <mergeCell ref="B118:C118"/>
    <mergeCell ref="B119:C119"/>
    <mergeCell ref="B108:C108"/>
    <mergeCell ref="B109:C109"/>
    <mergeCell ref="B110:C110"/>
    <mergeCell ref="B111:C111"/>
    <mergeCell ref="B112:C112"/>
    <mergeCell ref="B113:C113"/>
    <mergeCell ref="B127:C127"/>
    <mergeCell ref="B128:C128"/>
    <mergeCell ref="B129:C129"/>
    <mergeCell ref="B130:C130"/>
    <mergeCell ref="B131:C131"/>
    <mergeCell ref="B132:C132"/>
    <mergeCell ref="B120:C120"/>
    <mergeCell ref="B121:C121"/>
    <mergeCell ref="B122:C122"/>
    <mergeCell ref="B124:C124"/>
    <mergeCell ref="B125:C125"/>
    <mergeCell ref="B126:C126"/>
    <mergeCell ref="B123:C123"/>
    <mergeCell ref="B139:C139"/>
    <mergeCell ref="B140:C140"/>
    <mergeCell ref="B141:C141"/>
    <mergeCell ref="B142:C142"/>
    <mergeCell ref="B143:C143"/>
    <mergeCell ref="B144:C144"/>
    <mergeCell ref="B133:C133"/>
    <mergeCell ref="B134:C134"/>
    <mergeCell ref="B135:C135"/>
    <mergeCell ref="B136:C136"/>
    <mergeCell ref="B137:C137"/>
    <mergeCell ref="B138:C138"/>
    <mergeCell ref="B151:C151"/>
    <mergeCell ref="B152:C152"/>
    <mergeCell ref="B153:C153"/>
    <mergeCell ref="B154:C154"/>
    <mergeCell ref="B155:C155"/>
    <mergeCell ref="B156:C156"/>
    <mergeCell ref="B145:C145"/>
    <mergeCell ref="B146:C146"/>
    <mergeCell ref="B147:C147"/>
    <mergeCell ref="B148:C148"/>
    <mergeCell ref="B149:C149"/>
    <mergeCell ref="B150:C150"/>
    <mergeCell ref="B163:C163"/>
    <mergeCell ref="B164:C164"/>
    <mergeCell ref="B165:C165"/>
    <mergeCell ref="B166:C166"/>
    <mergeCell ref="B168:C168"/>
    <mergeCell ref="B169:C169"/>
    <mergeCell ref="B157:C157"/>
    <mergeCell ref="B158:C158"/>
    <mergeCell ref="B159:C159"/>
    <mergeCell ref="B160:C160"/>
    <mergeCell ref="B161:C161"/>
    <mergeCell ref="B162:C162"/>
    <mergeCell ref="B167:C167"/>
    <mergeCell ref="B178:C178"/>
    <mergeCell ref="B179:C179"/>
    <mergeCell ref="B181:C181"/>
    <mergeCell ref="B182:C182"/>
    <mergeCell ref="B183:C183"/>
    <mergeCell ref="B184:C184"/>
    <mergeCell ref="B170:C170"/>
    <mergeCell ref="B171:C171"/>
    <mergeCell ref="B173:C173"/>
    <mergeCell ref="B174:C174"/>
    <mergeCell ref="B176:C176"/>
    <mergeCell ref="B177:C177"/>
    <mergeCell ref="B172:C172"/>
    <mergeCell ref="B175:C175"/>
    <mergeCell ref="B180:C180"/>
    <mergeCell ref="B191:C191"/>
    <mergeCell ref="B192:C192"/>
    <mergeCell ref="B193:C193"/>
    <mergeCell ref="B194:C194"/>
    <mergeCell ref="B195:C195"/>
    <mergeCell ref="B196:C196"/>
    <mergeCell ref="B185:C185"/>
    <mergeCell ref="B186:C186"/>
    <mergeCell ref="B187:C187"/>
    <mergeCell ref="B188:C188"/>
    <mergeCell ref="B189:C189"/>
    <mergeCell ref="B190:C190"/>
    <mergeCell ref="B203:C203"/>
    <mergeCell ref="B204:C204"/>
    <mergeCell ref="B205:C205"/>
    <mergeCell ref="B207:C207"/>
    <mergeCell ref="B208:C208"/>
    <mergeCell ref="B209:C209"/>
    <mergeCell ref="B197:C197"/>
    <mergeCell ref="B198:C198"/>
    <mergeCell ref="B199:C199"/>
    <mergeCell ref="B200:C200"/>
    <mergeCell ref="B201:C201"/>
    <mergeCell ref="B202:C202"/>
    <mergeCell ref="B206:C206"/>
    <mergeCell ref="B217:C217"/>
    <mergeCell ref="B218:C218"/>
    <mergeCell ref="B219:C219"/>
    <mergeCell ref="B220:C220"/>
    <mergeCell ref="B221:C221"/>
    <mergeCell ref="B222:C222"/>
    <mergeCell ref="B210:C210"/>
    <mergeCell ref="B212:C212"/>
    <mergeCell ref="B213:C213"/>
    <mergeCell ref="B214:C214"/>
    <mergeCell ref="B215:C215"/>
    <mergeCell ref="B216:C216"/>
    <mergeCell ref="B211:C211"/>
    <mergeCell ref="B230:C230"/>
    <mergeCell ref="B231:C231"/>
    <mergeCell ref="B232:C232"/>
    <mergeCell ref="B233:C233"/>
    <mergeCell ref="B234:C234"/>
    <mergeCell ref="B235:C235"/>
    <mergeCell ref="B223:C223"/>
    <mergeCell ref="B224:C224"/>
    <mergeCell ref="B225:C225"/>
    <mergeCell ref="B226:C226"/>
    <mergeCell ref="B227:C227"/>
    <mergeCell ref="B229:C229"/>
    <mergeCell ref="B228:C228"/>
    <mergeCell ref="B246:C246"/>
    <mergeCell ref="B247:C247"/>
    <mergeCell ref="B248:C248"/>
    <mergeCell ref="B251:C251"/>
    <mergeCell ref="B252:C252"/>
    <mergeCell ref="B253:C253"/>
    <mergeCell ref="B237:C237"/>
    <mergeCell ref="B238:C238"/>
    <mergeCell ref="B239:C239"/>
    <mergeCell ref="B242:C242"/>
    <mergeCell ref="B243:C243"/>
    <mergeCell ref="B244:C244"/>
    <mergeCell ref="B241:C241"/>
    <mergeCell ref="B249:C249"/>
    <mergeCell ref="B250:C250"/>
    <mergeCell ref="B260:C260"/>
    <mergeCell ref="B261:C261"/>
    <mergeCell ref="B262:C262"/>
    <mergeCell ref="B264:C264"/>
    <mergeCell ref="B265:C265"/>
    <mergeCell ref="B266:C266"/>
    <mergeCell ref="B254:C254"/>
    <mergeCell ref="B255:C255"/>
    <mergeCell ref="B256:C256"/>
    <mergeCell ref="B257:C257"/>
    <mergeCell ref="B258:C258"/>
    <mergeCell ref="B259:C259"/>
    <mergeCell ref="B263:C263"/>
    <mergeCell ref="B274:C274"/>
    <mergeCell ref="B275:C275"/>
    <mergeCell ref="B276:C276"/>
    <mergeCell ref="B277:C277"/>
    <mergeCell ref="B279:C279"/>
    <mergeCell ref="B280:C280"/>
    <mergeCell ref="B267:C267"/>
    <mergeCell ref="B268:C268"/>
    <mergeCell ref="B269:C269"/>
    <mergeCell ref="B270:C270"/>
    <mergeCell ref="B271:C271"/>
    <mergeCell ref="B273:C273"/>
    <mergeCell ref="B272:C272"/>
    <mergeCell ref="B278:C278"/>
    <mergeCell ref="B287:C287"/>
    <mergeCell ref="B288:C288"/>
    <mergeCell ref="B291:C291"/>
    <mergeCell ref="B292:C292"/>
    <mergeCell ref="B281:C281"/>
    <mergeCell ref="B282:C282"/>
    <mergeCell ref="B283:C283"/>
    <mergeCell ref="B284:C284"/>
    <mergeCell ref="B285:C285"/>
    <mergeCell ref="B286:C286"/>
    <mergeCell ref="B299:C299"/>
    <mergeCell ref="B300:C300"/>
    <mergeCell ref="B301:C301"/>
    <mergeCell ref="B302:C302"/>
    <mergeCell ref="B303:C303"/>
    <mergeCell ref="B304:C304"/>
    <mergeCell ref="B293:C293"/>
    <mergeCell ref="B294:C294"/>
    <mergeCell ref="B295:C295"/>
    <mergeCell ref="B296:C296"/>
    <mergeCell ref="B297:C297"/>
    <mergeCell ref="B298:C298"/>
    <mergeCell ref="B311:C311"/>
    <mergeCell ref="B312:C312"/>
    <mergeCell ref="B313:C313"/>
    <mergeCell ref="B314:C314"/>
    <mergeCell ref="B315:C315"/>
    <mergeCell ref="B316:C316"/>
    <mergeCell ref="B306:C306"/>
    <mergeCell ref="B307:C307"/>
    <mergeCell ref="B308:C308"/>
    <mergeCell ref="B309:C309"/>
    <mergeCell ref="B310:C310"/>
    <mergeCell ref="B323:C323"/>
    <mergeCell ref="B326:C326"/>
    <mergeCell ref="B327:C327"/>
    <mergeCell ref="B328:C328"/>
    <mergeCell ref="B329:C329"/>
    <mergeCell ref="B317:C317"/>
    <mergeCell ref="B319:C319"/>
    <mergeCell ref="B320:C320"/>
    <mergeCell ref="B321:C321"/>
    <mergeCell ref="B322:C322"/>
    <mergeCell ref="B325:C325"/>
    <mergeCell ref="B336:C336"/>
    <mergeCell ref="B337:C337"/>
    <mergeCell ref="B338:C338"/>
    <mergeCell ref="B339:C339"/>
    <mergeCell ref="B340:C340"/>
    <mergeCell ref="B341:C341"/>
    <mergeCell ref="B330:C330"/>
    <mergeCell ref="B331:C331"/>
    <mergeCell ref="B332:C332"/>
    <mergeCell ref="B333:C333"/>
    <mergeCell ref="B334:C334"/>
    <mergeCell ref="B335:C335"/>
    <mergeCell ref="B348:C348"/>
    <mergeCell ref="B349:C349"/>
    <mergeCell ref="B350:C350"/>
    <mergeCell ref="B351:C351"/>
    <mergeCell ref="B353:C353"/>
    <mergeCell ref="B354:C354"/>
    <mergeCell ref="B342:C342"/>
    <mergeCell ref="B343:C343"/>
    <mergeCell ref="B344:C344"/>
    <mergeCell ref="B345:C345"/>
    <mergeCell ref="B346:C346"/>
    <mergeCell ref="B347:C347"/>
    <mergeCell ref="B352:C352"/>
    <mergeCell ref="B361:C361"/>
    <mergeCell ref="B362:C362"/>
    <mergeCell ref="B363:C363"/>
    <mergeCell ref="B365:C365"/>
    <mergeCell ref="B366:C366"/>
    <mergeCell ref="B367:C367"/>
    <mergeCell ref="B355:C355"/>
    <mergeCell ref="B356:C356"/>
    <mergeCell ref="B357:C357"/>
    <mergeCell ref="B358:C358"/>
    <mergeCell ref="B359:C359"/>
    <mergeCell ref="B360:C360"/>
    <mergeCell ref="B373:C373"/>
    <mergeCell ref="B374:C374"/>
    <mergeCell ref="B375:C375"/>
    <mergeCell ref="B376:C376"/>
    <mergeCell ref="B377:C377"/>
    <mergeCell ref="B368:C368"/>
    <mergeCell ref="B369:C369"/>
    <mergeCell ref="B370:C370"/>
    <mergeCell ref="B371:C371"/>
    <mergeCell ref="B372:C372"/>
    <mergeCell ref="B384:C384"/>
    <mergeCell ref="B385:C385"/>
    <mergeCell ref="B386:C386"/>
    <mergeCell ref="B387:C387"/>
    <mergeCell ref="B388:C388"/>
    <mergeCell ref="B389:C389"/>
    <mergeCell ref="B378:C378"/>
    <mergeCell ref="B379:C379"/>
    <mergeCell ref="B380:C380"/>
    <mergeCell ref="B381:C381"/>
    <mergeCell ref="B382:C382"/>
    <mergeCell ref="B402:C402"/>
    <mergeCell ref="B396:C396"/>
    <mergeCell ref="B397:C397"/>
    <mergeCell ref="B398:C398"/>
    <mergeCell ref="B399:C399"/>
    <mergeCell ref="B400:C400"/>
    <mergeCell ref="B401:C401"/>
    <mergeCell ref="B390:C390"/>
    <mergeCell ref="B391:C391"/>
    <mergeCell ref="B392:C392"/>
    <mergeCell ref="B393:C393"/>
    <mergeCell ref="B394:C394"/>
    <mergeCell ref="B395:C395"/>
    <mergeCell ref="B403:C403"/>
    <mergeCell ref="B404:C404"/>
    <mergeCell ref="B405:C405"/>
    <mergeCell ref="B406:C406"/>
    <mergeCell ref="B407:C407"/>
    <mergeCell ref="B408:C408"/>
    <mergeCell ref="B409:C409"/>
    <mergeCell ref="B411:C411"/>
    <mergeCell ref="B412:C412"/>
    <mergeCell ref="B413:C413"/>
    <mergeCell ref="B414:C414"/>
    <mergeCell ref="B415:C415"/>
    <mergeCell ref="B416:C416"/>
    <mergeCell ref="B417:C417"/>
    <mergeCell ref="B418:C418"/>
    <mergeCell ref="B419:C419"/>
    <mergeCell ref="B420:C420"/>
    <mergeCell ref="B421:C421"/>
    <mergeCell ref="B423:C423"/>
    <mergeCell ref="B424:C424"/>
    <mergeCell ref="B425:C425"/>
    <mergeCell ref="B426:C426"/>
    <mergeCell ref="B427:C427"/>
    <mergeCell ref="B428:C428"/>
    <mergeCell ref="B429:C429"/>
    <mergeCell ref="B430:C430"/>
    <mergeCell ref="B431:C431"/>
    <mergeCell ref="B432:C432"/>
    <mergeCell ref="B433:C433"/>
    <mergeCell ref="B434:C434"/>
    <mergeCell ref="B435:C435"/>
    <mergeCell ref="B436:C436"/>
    <mergeCell ref="B437:C437"/>
    <mergeCell ref="B438:C438"/>
    <mergeCell ref="B439:C439"/>
    <mergeCell ref="B440:C440"/>
    <mergeCell ref="B462:C462"/>
    <mergeCell ref="B463:C463"/>
    <mergeCell ref="B12:C12"/>
    <mergeCell ref="B459:C459"/>
    <mergeCell ref="B460:C460"/>
    <mergeCell ref="B461:C461"/>
    <mergeCell ref="B450:C450"/>
    <mergeCell ref="B451:C451"/>
    <mergeCell ref="B452:C452"/>
    <mergeCell ref="B453:C453"/>
    <mergeCell ref="B454:C454"/>
    <mergeCell ref="B455:C455"/>
    <mergeCell ref="B456:C456"/>
    <mergeCell ref="B457:C457"/>
    <mergeCell ref="B458:C458"/>
    <mergeCell ref="B441:C441"/>
    <mergeCell ref="B442:C442"/>
    <mergeCell ref="B443:C443"/>
    <mergeCell ref="B444:C444"/>
    <mergeCell ref="B445:C445"/>
    <mergeCell ref="B446:C446"/>
    <mergeCell ref="B447:C447"/>
    <mergeCell ref="B448:C448"/>
    <mergeCell ref="B449:C449"/>
  </mergeCells>
  <conditionalFormatting sqref="D463">
    <cfRule type="expression" dxfId="1" priority="2">
      <formula>$E463="Reimbursable*"</formula>
    </cfRule>
  </conditionalFormatting>
  <conditionalFormatting sqref="E463">
    <cfRule type="expression" dxfId="0" priority="1">
      <formula>$E463="Reimbursable*"</formula>
    </cfRule>
  </conditionalFormatting>
  <printOptions horizontalCentered="1"/>
  <pageMargins left="0.7" right="0.7" top="1" bottom="0.75" header="0.3" footer="0.3"/>
  <pageSetup scale="48" fitToHeight="0" orientation="portrait" r:id="rId1"/>
  <headerFooter>
    <oddHeader>&amp;CPetroleum Contamination Site Response Action Services
REQUIRED DOCUMENTS FOR INVOICING</oddHeader>
    <oddFooter>&amp;CPage &amp;P of &amp;N&amp;R&amp;D&amp;LSchedule of Pay Items 08-13-21</oddFooter>
  </headerFooter>
  <ignoredErrors>
    <ignoredError sqref="F462" formula="1"/>
  </ignoredErrors>
  <drawing r:id="rId2"/>
  <legacyDrawing r:id="rId3"/>
  <controls>
    <mc:AlternateContent xmlns:mc="http://schemas.openxmlformats.org/markup-compatibility/2006">
      <mc:Choice Requires="x14">
        <control shapeId="11265" r:id="rId4" name="HideRows4">
          <controlPr defaultSize="0" print="0" autoLine="0" r:id="rId5">
            <anchor moveWithCells="1">
              <from>
                <xdr:col>4</xdr:col>
                <xdr:colOff>5610225</xdr:colOff>
                <xdr:row>1</xdr:row>
                <xdr:rowOff>114300</xdr:rowOff>
              </from>
              <to>
                <xdr:col>4</xdr:col>
                <xdr:colOff>6343650</xdr:colOff>
                <xdr:row>1</xdr:row>
                <xdr:rowOff>542925</xdr:rowOff>
              </to>
            </anchor>
          </controlPr>
        </control>
      </mc:Choice>
      <mc:Fallback>
        <control shapeId="11265" r:id="rId4" name="HideRows4"/>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P39"/>
  <sheetViews>
    <sheetView showGridLines="0" showWhiteSpace="0" topLeftCell="A25" zoomScaleNormal="100" zoomScalePageLayoutView="80" workbookViewId="0">
      <selection activeCell="C7" sqref="C7:Q7"/>
    </sheetView>
  </sheetViews>
  <sheetFormatPr defaultRowHeight="15" x14ac:dyDescent="0.25"/>
  <cols>
    <col min="1" max="1" width="2.5703125" style="116" customWidth="1"/>
    <col min="2" max="48" width="2.7109375" style="116" customWidth="1"/>
    <col min="49" max="256" width="9.140625" style="116"/>
    <col min="257" max="257" width="2.5703125" style="116" customWidth="1"/>
    <col min="258" max="304" width="2.7109375" style="116" customWidth="1"/>
    <col min="305" max="512" width="9.140625" style="116"/>
    <col min="513" max="513" width="2.5703125" style="116" customWidth="1"/>
    <col min="514" max="560" width="2.7109375" style="116" customWidth="1"/>
    <col min="561" max="768" width="9.140625" style="116"/>
    <col min="769" max="769" width="2.5703125" style="116" customWidth="1"/>
    <col min="770" max="816" width="2.7109375" style="116" customWidth="1"/>
    <col min="817" max="1024" width="9.140625" style="116"/>
    <col min="1025" max="1025" width="2.5703125" style="116" customWidth="1"/>
    <col min="1026" max="1072" width="2.7109375" style="116" customWidth="1"/>
    <col min="1073" max="1280" width="9.140625" style="116"/>
    <col min="1281" max="1281" width="2.5703125" style="116" customWidth="1"/>
    <col min="1282" max="1328" width="2.7109375" style="116" customWidth="1"/>
    <col min="1329" max="1536" width="9.140625" style="116"/>
    <col min="1537" max="1537" width="2.5703125" style="116" customWidth="1"/>
    <col min="1538" max="1584" width="2.7109375" style="116" customWidth="1"/>
    <col min="1585" max="1792" width="9.140625" style="116"/>
    <col min="1793" max="1793" width="2.5703125" style="116" customWidth="1"/>
    <col min="1794" max="1840" width="2.7109375" style="116" customWidth="1"/>
    <col min="1841" max="2048" width="9.140625" style="116"/>
    <col min="2049" max="2049" width="2.5703125" style="116" customWidth="1"/>
    <col min="2050" max="2096" width="2.7109375" style="116" customWidth="1"/>
    <col min="2097" max="2304" width="9.140625" style="116"/>
    <col min="2305" max="2305" width="2.5703125" style="116" customWidth="1"/>
    <col min="2306" max="2352" width="2.7109375" style="116" customWidth="1"/>
    <col min="2353" max="2560" width="9.140625" style="116"/>
    <col min="2561" max="2561" width="2.5703125" style="116" customWidth="1"/>
    <col min="2562" max="2608" width="2.7109375" style="116" customWidth="1"/>
    <col min="2609" max="2816" width="9.140625" style="116"/>
    <col min="2817" max="2817" width="2.5703125" style="116" customWidth="1"/>
    <col min="2818" max="2864" width="2.7109375" style="116" customWidth="1"/>
    <col min="2865" max="3072" width="9.140625" style="116"/>
    <col min="3073" max="3073" width="2.5703125" style="116" customWidth="1"/>
    <col min="3074" max="3120" width="2.7109375" style="116" customWidth="1"/>
    <col min="3121" max="3328" width="9.140625" style="116"/>
    <col min="3329" max="3329" width="2.5703125" style="116" customWidth="1"/>
    <col min="3330" max="3376" width="2.7109375" style="116" customWidth="1"/>
    <col min="3377" max="3584" width="9.140625" style="116"/>
    <col min="3585" max="3585" width="2.5703125" style="116" customWidth="1"/>
    <col min="3586" max="3632" width="2.7109375" style="116" customWidth="1"/>
    <col min="3633" max="3840" width="9.140625" style="116"/>
    <col min="3841" max="3841" width="2.5703125" style="116" customWidth="1"/>
    <col min="3842" max="3888" width="2.7109375" style="116" customWidth="1"/>
    <col min="3889" max="4096" width="9.140625" style="116"/>
    <col min="4097" max="4097" width="2.5703125" style="116" customWidth="1"/>
    <col min="4098" max="4144" width="2.7109375" style="116" customWidth="1"/>
    <col min="4145" max="4352" width="9.140625" style="116"/>
    <col min="4353" max="4353" width="2.5703125" style="116" customWidth="1"/>
    <col min="4354" max="4400" width="2.7109375" style="116" customWidth="1"/>
    <col min="4401" max="4608" width="9.140625" style="116"/>
    <col min="4609" max="4609" width="2.5703125" style="116" customWidth="1"/>
    <col min="4610" max="4656" width="2.7109375" style="116" customWidth="1"/>
    <col min="4657" max="4864" width="9.140625" style="116"/>
    <col min="4865" max="4865" width="2.5703125" style="116" customWidth="1"/>
    <col min="4866" max="4912" width="2.7109375" style="116" customWidth="1"/>
    <col min="4913" max="5120" width="9.140625" style="116"/>
    <col min="5121" max="5121" width="2.5703125" style="116" customWidth="1"/>
    <col min="5122" max="5168" width="2.7109375" style="116" customWidth="1"/>
    <col min="5169" max="5376" width="9.140625" style="116"/>
    <col min="5377" max="5377" width="2.5703125" style="116" customWidth="1"/>
    <col min="5378" max="5424" width="2.7109375" style="116" customWidth="1"/>
    <col min="5425" max="5632" width="9.140625" style="116"/>
    <col min="5633" max="5633" width="2.5703125" style="116" customWidth="1"/>
    <col min="5634" max="5680" width="2.7109375" style="116" customWidth="1"/>
    <col min="5681" max="5888" width="9.140625" style="116"/>
    <col min="5889" max="5889" width="2.5703125" style="116" customWidth="1"/>
    <col min="5890" max="5936" width="2.7109375" style="116" customWidth="1"/>
    <col min="5937" max="6144" width="9.140625" style="116"/>
    <col min="6145" max="6145" width="2.5703125" style="116" customWidth="1"/>
    <col min="6146" max="6192" width="2.7109375" style="116" customWidth="1"/>
    <col min="6193" max="6400" width="9.140625" style="116"/>
    <col min="6401" max="6401" width="2.5703125" style="116" customWidth="1"/>
    <col min="6402" max="6448" width="2.7109375" style="116" customWidth="1"/>
    <col min="6449" max="6656" width="9.140625" style="116"/>
    <col min="6657" max="6657" width="2.5703125" style="116" customWidth="1"/>
    <col min="6658" max="6704" width="2.7109375" style="116" customWidth="1"/>
    <col min="6705" max="6912" width="9.140625" style="116"/>
    <col min="6913" max="6913" width="2.5703125" style="116" customWidth="1"/>
    <col min="6914" max="6960" width="2.7109375" style="116" customWidth="1"/>
    <col min="6961" max="7168" width="9.140625" style="116"/>
    <col min="7169" max="7169" width="2.5703125" style="116" customWidth="1"/>
    <col min="7170" max="7216" width="2.7109375" style="116" customWidth="1"/>
    <col min="7217" max="7424" width="9.140625" style="116"/>
    <col min="7425" max="7425" width="2.5703125" style="116" customWidth="1"/>
    <col min="7426" max="7472" width="2.7109375" style="116" customWidth="1"/>
    <col min="7473" max="7680" width="9.140625" style="116"/>
    <col min="7681" max="7681" width="2.5703125" style="116" customWidth="1"/>
    <col min="7682" max="7728" width="2.7109375" style="116" customWidth="1"/>
    <col min="7729" max="7936" width="9.140625" style="116"/>
    <col min="7937" max="7937" width="2.5703125" style="116" customWidth="1"/>
    <col min="7938" max="7984" width="2.7109375" style="116" customWidth="1"/>
    <col min="7985" max="8192" width="9.140625" style="116"/>
    <col min="8193" max="8193" width="2.5703125" style="116" customWidth="1"/>
    <col min="8194" max="8240" width="2.7109375" style="116" customWidth="1"/>
    <col min="8241" max="8448" width="9.140625" style="116"/>
    <col min="8449" max="8449" width="2.5703125" style="116" customWidth="1"/>
    <col min="8450" max="8496" width="2.7109375" style="116" customWidth="1"/>
    <col min="8497" max="8704" width="9.140625" style="116"/>
    <col min="8705" max="8705" width="2.5703125" style="116" customWidth="1"/>
    <col min="8706" max="8752" width="2.7109375" style="116" customWidth="1"/>
    <col min="8753" max="8960" width="9.140625" style="116"/>
    <col min="8961" max="8961" width="2.5703125" style="116" customWidth="1"/>
    <col min="8962" max="9008" width="2.7109375" style="116" customWidth="1"/>
    <col min="9009" max="9216" width="9.140625" style="116"/>
    <col min="9217" max="9217" width="2.5703125" style="116" customWidth="1"/>
    <col min="9218" max="9264" width="2.7109375" style="116" customWidth="1"/>
    <col min="9265" max="9472" width="9.140625" style="116"/>
    <col min="9473" max="9473" width="2.5703125" style="116" customWidth="1"/>
    <col min="9474" max="9520" width="2.7109375" style="116" customWidth="1"/>
    <col min="9521" max="9728" width="9.140625" style="116"/>
    <col min="9729" max="9729" width="2.5703125" style="116" customWidth="1"/>
    <col min="9730" max="9776" width="2.7109375" style="116" customWidth="1"/>
    <col min="9777" max="9984" width="9.140625" style="116"/>
    <col min="9985" max="9985" width="2.5703125" style="116" customWidth="1"/>
    <col min="9986" max="10032" width="2.7109375" style="116" customWidth="1"/>
    <col min="10033" max="10240" width="9.140625" style="116"/>
    <col min="10241" max="10241" width="2.5703125" style="116" customWidth="1"/>
    <col min="10242" max="10288" width="2.7109375" style="116" customWidth="1"/>
    <col min="10289" max="10496" width="9.140625" style="116"/>
    <col min="10497" max="10497" width="2.5703125" style="116" customWidth="1"/>
    <col min="10498" max="10544" width="2.7109375" style="116" customWidth="1"/>
    <col min="10545" max="10752" width="9.140625" style="116"/>
    <col min="10753" max="10753" width="2.5703125" style="116" customWidth="1"/>
    <col min="10754" max="10800" width="2.7109375" style="116" customWidth="1"/>
    <col min="10801" max="11008" width="9.140625" style="116"/>
    <col min="11009" max="11009" width="2.5703125" style="116" customWidth="1"/>
    <col min="11010" max="11056" width="2.7109375" style="116" customWidth="1"/>
    <col min="11057" max="11264" width="9.140625" style="116"/>
    <col min="11265" max="11265" width="2.5703125" style="116" customWidth="1"/>
    <col min="11266" max="11312" width="2.7109375" style="116" customWidth="1"/>
    <col min="11313" max="11520" width="9.140625" style="116"/>
    <col min="11521" max="11521" width="2.5703125" style="116" customWidth="1"/>
    <col min="11522" max="11568" width="2.7109375" style="116" customWidth="1"/>
    <col min="11569" max="11776" width="9.140625" style="116"/>
    <col min="11777" max="11777" width="2.5703125" style="116" customWidth="1"/>
    <col min="11778" max="11824" width="2.7109375" style="116" customWidth="1"/>
    <col min="11825" max="12032" width="9.140625" style="116"/>
    <col min="12033" max="12033" width="2.5703125" style="116" customWidth="1"/>
    <col min="12034" max="12080" width="2.7109375" style="116" customWidth="1"/>
    <col min="12081" max="12288" width="9.140625" style="116"/>
    <col min="12289" max="12289" width="2.5703125" style="116" customWidth="1"/>
    <col min="12290" max="12336" width="2.7109375" style="116" customWidth="1"/>
    <col min="12337" max="12544" width="9.140625" style="116"/>
    <col min="12545" max="12545" width="2.5703125" style="116" customWidth="1"/>
    <col min="12546" max="12592" width="2.7109375" style="116" customWidth="1"/>
    <col min="12593" max="12800" width="9.140625" style="116"/>
    <col min="12801" max="12801" width="2.5703125" style="116" customWidth="1"/>
    <col min="12802" max="12848" width="2.7109375" style="116" customWidth="1"/>
    <col min="12849" max="13056" width="9.140625" style="116"/>
    <col min="13057" max="13057" width="2.5703125" style="116" customWidth="1"/>
    <col min="13058" max="13104" width="2.7109375" style="116" customWidth="1"/>
    <col min="13105" max="13312" width="9.140625" style="116"/>
    <col min="13313" max="13313" width="2.5703125" style="116" customWidth="1"/>
    <col min="13314" max="13360" width="2.7109375" style="116" customWidth="1"/>
    <col min="13361" max="13568" width="9.140625" style="116"/>
    <col min="13569" max="13569" width="2.5703125" style="116" customWidth="1"/>
    <col min="13570" max="13616" width="2.7109375" style="116" customWidth="1"/>
    <col min="13617" max="13824" width="9.140625" style="116"/>
    <col min="13825" max="13825" width="2.5703125" style="116" customWidth="1"/>
    <col min="13826" max="13872" width="2.7109375" style="116" customWidth="1"/>
    <col min="13873" max="14080" width="9.140625" style="116"/>
    <col min="14081" max="14081" width="2.5703125" style="116" customWidth="1"/>
    <col min="14082" max="14128" width="2.7109375" style="116" customWidth="1"/>
    <col min="14129" max="14336" width="9.140625" style="116"/>
    <col min="14337" max="14337" width="2.5703125" style="116" customWidth="1"/>
    <col min="14338" max="14384" width="2.7109375" style="116" customWidth="1"/>
    <col min="14385" max="14592" width="9.140625" style="116"/>
    <col min="14593" max="14593" width="2.5703125" style="116" customWidth="1"/>
    <col min="14594" max="14640" width="2.7109375" style="116" customWidth="1"/>
    <col min="14641" max="14848" width="9.140625" style="116"/>
    <col min="14849" max="14849" width="2.5703125" style="116" customWidth="1"/>
    <col min="14850" max="14896" width="2.7109375" style="116" customWidth="1"/>
    <col min="14897" max="15104" width="9.140625" style="116"/>
    <col min="15105" max="15105" width="2.5703125" style="116" customWidth="1"/>
    <col min="15106" max="15152" width="2.7109375" style="116" customWidth="1"/>
    <col min="15153" max="15360" width="9.140625" style="116"/>
    <col min="15361" max="15361" width="2.5703125" style="116" customWidth="1"/>
    <col min="15362" max="15408" width="2.7109375" style="116" customWidth="1"/>
    <col min="15409" max="15616" width="9.140625" style="116"/>
    <col min="15617" max="15617" width="2.5703125" style="116" customWidth="1"/>
    <col min="15618" max="15664" width="2.7109375" style="116" customWidth="1"/>
    <col min="15665" max="15872" width="9.140625" style="116"/>
    <col min="15873" max="15873" width="2.5703125" style="116" customWidth="1"/>
    <col min="15874" max="15920" width="2.7109375" style="116" customWidth="1"/>
    <col min="15921" max="16128" width="9.140625" style="116"/>
    <col min="16129" max="16129" width="2.5703125" style="116" customWidth="1"/>
    <col min="16130" max="16176" width="2.7109375" style="116" customWidth="1"/>
    <col min="16177" max="16384" width="9.140625" style="116"/>
  </cols>
  <sheetData>
    <row r="1" spans="1:42" x14ac:dyDescent="0.25">
      <c r="A1" s="745"/>
      <c r="B1" s="745"/>
      <c r="C1" s="745"/>
      <c r="D1" s="745"/>
      <c r="E1" s="745"/>
      <c r="F1" s="745"/>
      <c r="G1" s="745"/>
      <c r="H1" s="745"/>
      <c r="I1" s="745"/>
      <c r="J1" s="745"/>
      <c r="K1" s="745"/>
      <c r="L1" s="745"/>
      <c r="M1" s="745"/>
      <c r="N1" s="745"/>
      <c r="O1" s="745"/>
      <c r="P1" s="745"/>
      <c r="Q1" s="745"/>
      <c r="R1" s="745"/>
      <c r="S1" s="745"/>
      <c r="T1" s="745"/>
      <c r="U1" s="745"/>
      <c r="V1" s="745"/>
      <c r="W1" s="745"/>
      <c r="X1" s="745"/>
      <c r="Y1" s="745"/>
      <c r="Z1" s="745"/>
      <c r="AA1" s="745"/>
      <c r="AB1" s="745"/>
      <c r="AC1" s="745"/>
      <c r="AD1" s="745"/>
      <c r="AE1" s="745"/>
      <c r="AF1" s="745"/>
      <c r="AG1" s="745"/>
      <c r="AH1" s="745"/>
      <c r="AI1" s="745"/>
      <c r="AJ1" s="745"/>
      <c r="AK1" s="745"/>
      <c r="AL1" s="745"/>
      <c r="AM1" s="402"/>
      <c r="AN1" s="402"/>
      <c r="AO1" s="402"/>
      <c r="AP1" s="402"/>
    </row>
    <row r="2" spans="1:42" ht="6.75" customHeight="1" x14ac:dyDescent="0.25">
      <c r="A2" s="19"/>
      <c r="B2" s="406"/>
      <c r="C2" s="407"/>
      <c r="D2" s="407"/>
      <c r="E2" s="407"/>
      <c r="F2" s="407"/>
      <c r="G2" s="407"/>
      <c r="H2" s="407"/>
      <c r="I2" s="407"/>
      <c r="J2" s="407"/>
      <c r="K2" s="407"/>
      <c r="L2" s="407"/>
      <c r="M2" s="407"/>
      <c r="N2" s="407"/>
      <c r="O2" s="407"/>
      <c r="P2" s="407"/>
      <c r="Q2" s="407"/>
      <c r="R2" s="407"/>
      <c r="S2" s="407"/>
      <c r="T2" s="407"/>
      <c r="U2" s="407"/>
      <c r="V2" s="19"/>
      <c r="W2" s="19"/>
      <c r="X2" s="19"/>
      <c r="Y2" s="19"/>
      <c r="Z2" s="19"/>
      <c r="AA2" s="19"/>
      <c r="AB2" s="19"/>
      <c r="AC2" s="19"/>
      <c r="AD2" s="19"/>
      <c r="AE2" s="19"/>
      <c r="AF2" s="19"/>
      <c r="AG2" s="19"/>
      <c r="AH2" s="19"/>
      <c r="AI2" s="19"/>
      <c r="AJ2" s="19"/>
      <c r="AK2" s="19"/>
      <c r="AL2" s="19"/>
      <c r="AM2" s="19"/>
      <c r="AN2" s="19"/>
      <c r="AO2" s="19"/>
      <c r="AP2" s="19"/>
    </row>
    <row r="3" spans="1:42" ht="15" customHeight="1" x14ac:dyDescent="0.25">
      <c r="A3" s="746" t="s">
        <v>779</v>
      </c>
      <c r="B3" s="746"/>
      <c r="C3" s="746"/>
      <c r="D3" s="746"/>
      <c r="E3" s="746"/>
      <c r="F3" s="746"/>
      <c r="G3" s="746"/>
      <c r="H3" s="746"/>
      <c r="I3" s="746"/>
      <c r="J3" s="746"/>
      <c r="K3" s="746"/>
      <c r="L3" s="746"/>
      <c r="M3" s="746"/>
      <c r="N3" s="746"/>
      <c r="O3" s="746"/>
      <c r="P3" s="746"/>
      <c r="Q3" s="746"/>
      <c r="R3" s="746"/>
      <c r="S3" s="746"/>
      <c r="T3" s="746"/>
      <c r="U3" s="746"/>
      <c r="V3" s="746"/>
      <c r="W3" s="746"/>
      <c r="X3" s="746"/>
      <c r="Y3" s="746"/>
      <c r="Z3" s="746"/>
      <c r="AA3" s="746"/>
      <c r="AB3" s="746"/>
      <c r="AC3" s="746"/>
      <c r="AD3" s="746"/>
      <c r="AE3" s="746"/>
      <c r="AF3" s="746"/>
      <c r="AG3" s="746"/>
      <c r="AH3" s="746"/>
      <c r="AI3" s="746"/>
      <c r="AJ3" s="746"/>
      <c r="AK3" s="746"/>
      <c r="AL3" s="746"/>
      <c r="AM3" s="67"/>
      <c r="AN3" s="67"/>
      <c r="AO3" s="67"/>
      <c r="AP3" s="67"/>
    </row>
    <row r="4" spans="1:42" ht="6" customHeight="1" x14ac:dyDescent="0.25">
      <c r="A4" s="19"/>
      <c r="B4" s="408"/>
      <c r="C4" s="408"/>
      <c r="D4" s="408"/>
      <c r="E4" s="408"/>
      <c r="F4" s="408"/>
      <c r="G4" s="408"/>
      <c r="H4" s="408"/>
      <c r="I4" s="408"/>
      <c r="J4" s="407"/>
      <c r="K4" s="407"/>
      <c r="L4" s="407"/>
      <c r="M4" s="407"/>
      <c r="N4" s="407"/>
      <c r="O4" s="407"/>
      <c r="P4" s="407"/>
      <c r="Q4" s="407"/>
      <c r="R4" s="407"/>
      <c r="S4" s="407"/>
      <c r="T4" s="407"/>
      <c r="U4" s="407"/>
      <c r="V4" s="19"/>
      <c r="W4" s="19"/>
      <c r="X4" s="19"/>
      <c r="Y4" s="19"/>
      <c r="Z4" s="19"/>
      <c r="AA4" s="19"/>
      <c r="AB4" s="19"/>
      <c r="AC4" s="19"/>
      <c r="AD4" s="19"/>
      <c r="AE4" s="19"/>
      <c r="AF4" s="19"/>
      <c r="AG4" s="19"/>
      <c r="AH4" s="19"/>
      <c r="AI4" s="19"/>
      <c r="AJ4" s="19"/>
      <c r="AK4" s="19"/>
      <c r="AL4" s="19"/>
      <c r="AM4" s="19"/>
      <c r="AN4" s="19"/>
      <c r="AO4" s="19"/>
      <c r="AP4" s="19"/>
    </row>
    <row r="5" spans="1:42" ht="63.75" customHeight="1" x14ac:dyDescent="0.25">
      <c r="A5" s="19"/>
      <c r="B5" s="747" t="s">
        <v>780</v>
      </c>
      <c r="C5" s="747"/>
      <c r="D5" s="747"/>
      <c r="E5" s="747"/>
      <c r="F5" s="747"/>
      <c r="G5" s="747"/>
      <c r="H5" s="747"/>
      <c r="I5" s="747"/>
      <c r="J5" s="747"/>
      <c r="K5" s="747"/>
      <c r="L5" s="747"/>
      <c r="M5" s="747"/>
      <c r="N5" s="747"/>
      <c r="O5" s="747"/>
      <c r="P5" s="747"/>
      <c r="Q5" s="747"/>
      <c r="R5" s="747"/>
      <c r="S5" s="747"/>
      <c r="T5" s="747"/>
      <c r="U5" s="747"/>
      <c r="V5" s="748"/>
      <c r="W5" s="748"/>
      <c r="X5" s="748"/>
      <c r="Y5" s="748"/>
      <c r="Z5" s="748"/>
      <c r="AA5" s="748"/>
      <c r="AB5" s="748"/>
      <c r="AC5" s="748"/>
      <c r="AD5" s="748"/>
      <c r="AE5" s="748"/>
      <c r="AF5" s="748"/>
      <c r="AG5" s="748"/>
      <c r="AH5" s="748"/>
      <c r="AI5" s="748"/>
      <c r="AJ5" s="748"/>
      <c r="AK5" s="748"/>
      <c r="AL5" s="748"/>
      <c r="AM5" s="19"/>
      <c r="AN5" s="19"/>
      <c r="AO5" s="19"/>
      <c r="AP5" s="19"/>
    </row>
    <row r="6" spans="1:42" ht="3.75" customHeight="1" x14ac:dyDescent="0.25">
      <c r="A6" s="19"/>
      <c r="B6" s="407" t="s">
        <v>1512</v>
      </c>
      <c r="C6" s="407"/>
      <c r="D6" s="407"/>
      <c r="E6" s="407"/>
      <c r="F6" s="407"/>
      <c r="G6" s="407"/>
      <c r="H6" s="407"/>
      <c r="I6" s="407"/>
      <c r="J6" s="407"/>
      <c r="K6" s="407"/>
      <c r="L6" s="407"/>
      <c r="M6" s="407"/>
      <c r="N6" s="407"/>
      <c r="O6" s="407"/>
      <c r="P6" s="407"/>
      <c r="Q6" s="407"/>
      <c r="R6" s="407"/>
      <c r="S6" s="407"/>
      <c r="T6" s="407"/>
      <c r="U6" s="407"/>
      <c r="V6" s="19"/>
      <c r="W6" s="19"/>
      <c r="X6" s="19"/>
      <c r="Y6" s="19"/>
      <c r="Z6" s="19"/>
      <c r="AA6" s="19"/>
      <c r="AB6" s="19"/>
      <c r="AC6" s="19"/>
      <c r="AD6" s="19"/>
      <c r="AE6" s="19"/>
      <c r="AF6" s="19"/>
      <c r="AG6" s="19"/>
      <c r="AH6" s="19"/>
      <c r="AI6" s="19"/>
      <c r="AJ6" s="19"/>
      <c r="AK6" s="19"/>
      <c r="AL6" s="19"/>
      <c r="AM6" s="19"/>
      <c r="AN6" s="19"/>
      <c r="AO6" s="19"/>
      <c r="AP6" s="19"/>
    </row>
    <row r="7" spans="1:42" ht="19.5" customHeight="1" x14ac:dyDescent="0.25">
      <c r="A7" s="409" t="s">
        <v>1</v>
      </c>
      <c r="B7" s="410" t="s">
        <v>781</v>
      </c>
      <c r="C7" s="725"/>
      <c r="D7" s="726"/>
      <c r="E7" s="726"/>
      <c r="F7" s="726"/>
      <c r="G7" s="726"/>
      <c r="H7" s="726"/>
      <c r="I7" s="726"/>
      <c r="J7" s="726"/>
      <c r="K7" s="726"/>
      <c r="L7" s="726"/>
      <c r="M7" s="726"/>
      <c r="N7" s="726"/>
      <c r="O7" s="726"/>
      <c r="P7" s="726"/>
      <c r="Q7" s="726"/>
      <c r="R7" s="743" t="s">
        <v>782</v>
      </c>
      <c r="S7" s="743"/>
      <c r="T7" s="743"/>
      <c r="U7" s="743"/>
      <c r="V7" s="725"/>
      <c r="W7" s="725"/>
      <c r="X7" s="725"/>
      <c r="Y7" s="725"/>
      <c r="Z7" s="725"/>
      <c r="AA7" s="725"/>
      <c r="AB7" s="725"/>
      <c r="AC7" s="725"/>
      <c r="AD7" s="725"/>
      <c r="AE7" s="725"/>
      <c r="AF7" s="725"/>
      <c r="AG7" s="725"/>
      <c r="AH7" s="725"/>
      <c r="AI7" s="725"/>
      <c r="AJ7" s="725"/>
      <c r="AK7" s="725"/>
      <c r="AL7" s="725"/>
      <c r="AM7" s="19"/>
      <c r="AN7" s="19"/>
      <c r="AO7" s="19"/>
      <c r="AP7" s="19"/>
    </row>
    <row r="8" spans="1:42" ht="10.5" customHeight="1" x14ac:dyDescent="0.25">
      <c r="A8" s="19"/>
      <c r="B8" s="411"/>
      <c r="C8" s="722" t="s">
        <v>783</v>
      </c>
      <c r="D8" s="722"/>
      <c r="E8" s="722"/>
      <c r="F8" s="722"/>
      <c r="G8" s="722"/>
      <c r="H8" s="722"/>
      <c r="I8" s="722"/>
      <c r="J8" s="722"/>
      <c r="K8" s="722"/>
      <c r="L8" s="722"/>
      <c r="M8" s="722"/>
      <c r="N8" s="722"/>
      <c r="O8" s="722"/>
      <c r="P8" s="722"/>
      <c r="Q8" s="343"/>
      <c r="R8" s="343"/>
      <c r="S8" s="343"/>
      <c r="T8" s="343"/>
      <c r="U8" s="343"/>
      <c r="V8" s="737" t="s">
        <v>784</v>
      </c>
      <c r="W8" s="738"/>
      <c r="X8" s="738"/>
      <c r="Y8" s="738"/>
      <c r="Z8" s="738"/>
      <c r="AA8" s="738"/>
      <c r="AB8" s="738"/>
      <c r="AC8" s="738"/>
      <c r="AD8" s="738"/>
      <c r="AE8" s="738"/>
      <c r="AF8" s="738"/>
      <c r="AG8" s="738"/>
      <c r="AH8" s="738"/>
      <c r="AI8" s="738"/>
      <c r="AJ8" s="738"/>
      <c r="AK8" s="738"/>
      <c r="AL8" s="738"/>
      <c r="AM8" s="19"/>
      <c r="AN8" s="19"/>
      <c r="AO8" s="19"/>
      <c r="AP8" s="19"/>
    </row>
    <row r="9" spans="1:42" ht="19.5" customHeight="1" x14ac:dyDescent="0.25">
      <c r="A9" s="19"/>
      <c r="B9" s="407" t="s">
        <v>785</v>
      </c>
      <c r="C9" s="739" t="str">
        <f>IF('Invoice Rate Sheet'!F1="","",'Invoice Rate Sheet'!F1)</f>
        <v>Earth Systems, Inc.</v>
      </c>
      <c r="D9" s="740"/>
      <c r="E9" s="740"/>
      <c r="F9" s="740"/>
      <c r="G9" s="740"/>
      <c r="H9" s="740"/>
      <c r="I9" s="740"/>
      <c r="J9" s="740"/>
      <c r="K9" s="740"/>
      <c r="L9" s="740"/>
      <c r="M9" s="740"/>
      <c r="N9" s="740"/>
      <c r="O9" s="740"/>
      <c r="P9" s="740"/>
      <c r="Q9" s="740"/>
      <c r="R9" s="740"/>
      <c r="S9" s="740"/>
      <c r="T9" s="740"/>
      <c r="U9" s="740"/>
      <c r="V9" s="740"/>
      <c r="W9" s="740"/>
      <c r="X9" s="740"/>
      <c r="Y9" s="740"/>
      <c r="Z9" s="740"/>
      <c r="AA9" s="740"/>
      <c r="AB9" s="410" t="s">
        <v>786</v>
      </c>
      <c r="AC9" s="343"/>
      <c r="AD9" s="343"/>
      <c r="AE9" s="412"/>
      <c r="AF9" s="412"/>
      <c r="AG9" s="412"/>
      <c r="AH9" s="412"/>
      <c r="AI9" s="412"/>
      <c r="AJ9" s="412"/>
      <c r="AK9" s="412"/>
      <c r="AL9" s="412"/>
      <c r="AM9" s="19"/>
      <c r="AN9" s="19"/>
      <c r="AO9" s="19"/>
      <c r="AP9" s="19"/>
    </row>
    <row r="10" spans="1:42" ht="10.5" customHeight="1" x14ac:dyDescent="0.25">
      <c r="A10" s="19"/>
      <c r="B10" s="413"/>
      <c r="C10" s="737" t="s">
        <v>787</v>
      </c>
      <c r="D10" s="737"/>
      <c r="E10" s="737"/>
      <c r="F10" s="737"/>
      <c r="G10" s="737"/>
      <c r="H10" s="737"/>
      <c r="I10" s="737"/>
      <c r="J10" s="737"/>
      <c r="K10" s="737"/>
      <c r="L10" s="737"/>
      <c r="M10" s="737"/>
      <c r="N10" s="737"/>
      <c r="O10" s="737"/>
      <c r="P10" s="737"/>
      <c r="Q10" s="737"/>
      <c r="R10" s="737"/>
      <c r="S10" s="737"/>
      <c r="T10" s="737"/>
      <c r="U10" s="737"/>
      <c r="V10" s="737"/>
      <c r="W10" s="737"/>
      <c r="X10" s="737"/>
      <c r="Y10" s="737"/>
      <c r="Z10" s="737"/>
      <c r="AA10" s="737"/>
      <c r="AB10" s="414"/>
      <c r="AC10" s="343"/>
      <c r="AD10" s="343"/>
      <c r="AE10" s="343"/>
      <c r="AF10" s="343"/>
      <c r="AG10" s="343"/>
      <c r="AH10" s="343"/>
      <c r="AI10" s="343"/>
      <c r="AJ10" s="343"/>
      <c r="AK10" s="343"/>
      <c r="AL10" s="343"/>
      <c r="AM10" s="19"/>
      <c r="AN10" s="19"/>
      <c r="AO10" s="19"/>
      <c r="AP10" s="19"/>
    </row>
    <row r="11" spans="1:42" ht="20.100000000000001" customHeight="1" x14ac:dyDescent="0.25">
      <c r="A11" s="19"/>
      <c r="B11" s="407" t="s">
        <v>788</v>
      </c>
      <c r="C11" s="723" t="s">
        <v>789</v>
      </c>
      <c r="D11" s="741"/>
      <c r="E11" s="724"/>
      <c r="F11" s="724"/>
      <c r="G11" s="724"/>
      <c r="H11" s="724"/>
      <c r="I11" s="724"/>
      <c r="J11" s="724"/>
      <c r="K11" s="724"/>
      <c r="L11" s="724"/>
      <c r="M11" s="724"/>
      <c r="N11" s="724"/>
      <c r="O11" s="724"/>
      <c r="P11" s="724"/>
      <c r="Q11" s="724"/>
      <c r="R11" s="724"/>
      <c r="S11" s="724"/>
      <c r="T11" s="724"/>
      <c r="U11" s="724"/>
      <c r="V11" s="724"/>
      <c r="W11" s="724"/>
      <c r="X11" s="724"/>
      <c r="Y11" s="724"/>
      <c r="Z11" s="724"/>
      <c r="AA11" s="724"/>
      <c r="AB11" s="724"/>
      <c r="AC11" s="724"/>
      <c r="AD11" s="724"/>
      <c r="AE11" s="724"/>
      <c r="AF11" s="724"/>
      <c r="AG11" s="724"/>
      <c r="AH11" s="724"/>
      <c r="AI11" s="724"/>
      <c r="AJ11" s="724"/>
      <c r="AK11" s="724"/>
      <c r="AL11" s="724"/>
      <c r="AM11" s="19"/>
      <c r="AN11" s="19"/>
      <c r="AO11" s="19"/>
      <c r="AP11" s="19"/>
    </row>
    <row r="12" spans="1:42" ht="10.5" customHeight="1" x14ac:dyDescent="0.25">
      <c r="A12" s="19"/>
      <c r="B12" s="407"/>
      <c r="C12" s="410"/>
      <c r="D12" s="415"/>
      <c r="E12" s="416"/>
      <c r="F12" s="416"/>
      <c r="G12" s="416"/>
      <c r="H12" s="416"/>
      <c r="I12" s="416"/>
      <c r="J12" s="416"/>
      <c r="K12" s="416"/>
      <c r="L12" s="416"/>
      <c r="M12" s="416"/>
      <c r="N12" s="416"/>
      <c r="O12" s="416"/>
      <c r="P12" s="416"/>
      <c r="Q12" s="416"/>
      <c r="R12" s="416"/>
      <c r="S12" s="416"/>
      <c r="T12" s="416"/>
      <c r="U12" s="416"/>
      <c r="V12" s="416"/>
      <c r="W12" s="416"/>
      <c r="X12" s="416"/>
      <c r="Y12" s="416"/>
      <c r="Z12" s="416"/>
      <c r="AA12" s="416"/>
      <c r="AB12" s="416"/>
      <c r="AC12" s="416"/>
      <c r="AD12" s="416"/>
      <c r="AE12" s="416"/>
      <c r="AF12" s="416"/>
      <c r="AG12" s="416"/>
      <c r="AH12" s="416"/>
      <c r="AI12" s="416"/>
      <c r="AJ12" s="416"/>
      <c r="AK12" s="416"/>
      <c r="AL12" s="416"/>
      <c r="AM12" s="19"/>
      <c r="AN12" s="19"/>
      <c r="AO12" s="19"/>
      <c r="AP12" s="19"/>
    </row>
    <row r="13" spans="1:42" ht="19.5" customHeight="1" x14ac:dyDescent="0.25">
      <c r="A13" s="19"/>
      <c r="B13" s="19"/>
      <c r="C13" s="417" t="s">
        <v>790</v>
      </c>
      <c r="D13" s="416"/>
      <c r="E13" s="416"/>
      <c r="F13" s="416"/>
      <c r="G13" s="416"/>
      <c r="H13" s="416"/>
      <c r="I13" s="343"/>
      <c r="J13" s="343"/>
      <c r="K13" s="343"/>
      <c r="L13" s="343"/>
      <c r="M13" s="343"/>
      <c r="N13" s="343"/>
      <c r="O13" s="742" t="str">
        <f>IF('Invoice Rate Sheet'!L2="","",'Invoice Rate Sheet'!L2)</f>
        <v/>
      </c>
      <c r="P13" s="742"/>
      <c r="Q13" s="742"/>
      <c r="R13" s="742"/>
      <c r="S13" s="742"/>
      <c r="T13" s="742"/>
      <c r="U13" s="742"/>
      <c r="V13" s="742"/>
      <c r="W13" s="742"/>
      <c r="X13" s="742"/>
      <c r="Y13" s="410"/>
      <c r="Z13" s="410" t="s">
        <v>791</v>
      </c>
      <c r="AA13" s="410"/>
      <c r="AB13" s="418"/>
      <c r="AC13" s="343"/>
      <c r="AD13" s="343"/>
      <c r="AE13" s="343"/>
      <c r="AF13" s="343"/>
      <c r="AG13" s="343"/>
      <c r="AH13" s="343"/>
      <c r="AI13" s="343"/>
      <c r="AJ13" s="343"/>
      <c r="AK13" s="343"/>
      <c r="AL13" s="343"/>
      <c r="AM13" s="19"/>
      <c r="AN13" s="19"/>
      <c r="AO13" s="19"/>
      <c r="AP13" s="19"/>
    </row>
    <row r="14" spans="1:42" ht="10.5" customHeight="1" x14ac:dyDescent="0.25">
      <c r="A14" s="19"/>
      <c r="B14" s="19"/>
      <c r="C14" s="410"/>
      <c r="D14" s="418"/>
      <c r="E14" s="418"/>
      <c r="F14" s="418"/>
      <c r="G14" s="418"/>
      <c r="H14" s="418"/>
      <c r="I14" s="419"/>
      <c r="J14" s="420"/>
      <c r="K14" s="420"/>
      <c r="L14" s="420"/>
      <c r="M14" s="420"/>
      <c r="N14" s="420"/>
      <c r="O14" s="420"/>
      <c r="P14" s="420"/>
      <c r="Q14" s="419"/>
      <c r="R14" s="410"/>
      <c r="S14" s="410"/>
      <c r="T14" s="410"/>
      <c r="U14" s="410"/>
      <c r="V14" s="410"/>
      <c r="W14" s="410"/>
      <c r="X14" s="410"/>
      <c r="Y14" s="410"/>
      <c r="Z14" s="410"/>
      <c r="AA14" s="410"/>
      <c r="AB14" s="418"/>
      <c r="AC14" s="343"/>
      <c r="AD14" s="343"/>
      <c r="AE14" s="343"/>
      <c r="AF14" s="343"/>
      <c r="AG14" s="343"/>
      <c r="AH14" s="343"/>
      <c r="AI14" s="343"/>
      <c r="AJ14" s="343"/>
      <c r="AK14" s="343"/>
      <c r="AL14" s="343"/>
      <c r="AM14" s="19"/>
      <c r="AN14" s="19"/>
      <c r="AO14" s="19"/>
      <c r="AP14" s="19"/>
    </row>
    <row r="15" spans="1:42" ht="19.5" customHeight="1" x14ac:dyDescent="0.25">
      <c r="A15" s="19"/>
      <c r="B15" s="410"/>
      <c r="C15" s="723" t="s">
        <v>742</v>
      </c>
      <c r="D15" s="723"/>
      <c r="E15" s="723"/>
      <c r="F15" s="723"/>
      <c r="G15" s="723"/>
      <c r="H15" s="742" t="str">
        <f>'Invoice Rate Sheet'!C1</f>
        <v>AMBER DELIVERY SERVICE INC</v>
      </c>
      <c r="I15" s="742"/>
      <c r="J15" s="742"/>
      <c r="K15" s="742"/>
      <c r="L15" s="742"/>
      <c r="M15" s="742"/>
      <c r="N15" s="742"/>
      <c r="O15" s="742"/>
      <c r="P15" s="742"/>
      <c r="Q15" s="742"/>
      <c r="R15" s="742"/>
      <c r="S15" s="742"/>
      <c r="T15" s="742"/>
      <c r="U15" s="742"/>
      <c r="V15" s="742"/>
      <c r="W15" s="742"/>
      <c r="X15" s="743" t="s">
        <v>792</v>
      </c>
      <c r="Y15" s="743"/>
      <c r="Z15" s="743"/>
      <c r="AA15" s="743"/>
      <c r="AB15" s="743"/>
      <c r="AC15" s="743"/>
      <c r="AD15" s="743"/>
      <c r="AE15" s="744" t="str">
        <f>'Invoice Rate Sheet'!C3&amp;'Invoice Rate Sheet'!C2</f>
        <v>138736063</v>
      </c>
      <c r="AF15" s="744"/>
      <c r="AG15" s="744"/>
      <c r="AH15" s="744"/>
      <c r="AI15" s="744"/>
      <c r="AJ15" s="744"/>
      <c r="AK15" s="744"/>
      <c r="AL15" s="744"/>
      <c r="AM15" s="19"/>
      <c r="AN15" s="19"/>
      <c r="AO15" s="19"/>
      <c r="AP15" s="19"/>
    </row>
    <row r="16" spans="1:42" s="404" customFormat="1" ht="10.5" customHeight="1" x14ac:dyDescent="0.2">
      <c r="A16" s="403"/>
      <c r="B16" s="421"/>
      <c r="C16" s="421"/>
      <c r="D16" s="421"/>
      <c r="E16" s="421"/>
      <c r="F16" s="421"/>
      <c r="G16" s="421"/>
      <c r="H16" s="722" t="s">
        <v>793</v>
      </c>
      <c r="I16" s="722"/>
      <c r="J16" s="722"/>
      <c r="K16" s="722"/>
      <c r="L16" s="722"/>
      <c r="M16" s="722"/>
      <c r="N16" s="722"/>
      <c r="O16" s="722"/>
      <c r="P16" s="722"/>
      <c r="Q16" s="722"/>
      <c r="R16" s="722"/>
      <c r="S16" s="722"/>
      <c r="T16" s="722"/>
      <c r="U16" s="722"/>
      <c r="V16" s="722"/>
      <c r="W16" s="722"/>
      <c r="X16" s="422"/>
      <c r="Y16" s="422"/>
      <c r="Z16" s="422"/>
      <c r="AA16" s="422"/>
      <c r="AB16" s="422"/>
      <c r="AC16" s="422"/>
      <c r="AD16" s="422"/>
      <c r="AE16" s="423"/>
      <c r="AF16" s="424"/>
      <c r="AG16" s="424"/>
      <c r="AH16" s="424"/>
      <c r="AI16" s="424"/>
      <c r="AJ16" s="424"/>
      <c r="AK16" s="424"/>
      <c r="AL16" s="424"/>
      <c r="AM16" s="403"/>
      <c r="AN16" s="403"/>
      <c r="AO16" s="403"/>
      <c r="AP16" s="403"/>
    </row>
    <row r="17" spans="1:42" ht="19.5" customHeight="1" x14ac:dyDescent="0.25">
      <c r="A17" s="19"/>
      <c r="B17" s="410"/>
      <c r="C17" s="723" t="s">
        <v>794</v>
      </c>
      <c r="D17" s="736"/>
      <c r="E17" s="736"/>
      <c r="F17" s="736"/>
      <c r="G17" s="736"/>
      <c r="H17" s="725"/>
      <c r="I17" s="726"/>
      <c r="J17" s="726"/>
      <c r="K17" s="726"/>
      <c r="L17" s="726"/>
      <c r="M17" s="726"/>
      <c r="N17" s="726"/>
      <c r="O17" s="726"/>
      <c r="P17" s="726"/>
      <c r="Q17" s="726"/>
      <c r="R17" s="726"/>
      <c r="S17" s="726"/>
      <c r="T17" s="726"/>
      <c r="U17" s="726"/>
      <c r="V17" s="726"/>
      <c r="W17" s="726"/>
      <c r="X17" s="726"/>
      <c r="Y17" s="726"/>
      <c r="Z17" s="726"/>
      <c r="AA17" s="726"/>
      <c r="AB17" s="726"/>
      <c r="AC17" s="726"/>
      <c r="AD17" s="726"/>
      <c r="AE17" s="726"/>
      <c r="AF17" s="726"/>
      <c r="AG17" s="726"/>
      <c r="AH17" s="726"/>
      <c r="AI17" s="726"/>
      <c r="AJ17" s="726"/>
      <c r="AK17" s="726"/>
      <c r="AL17" s="726"/>
      <c r="AM17" s="19"/>
      <c r="AN17" s="19"/>
      <c r="AO17" s="19"/>
      <c r="AP17" s="19"/>
    </row>
    <row r="18" spans="1:42" s="404" customFormat="1" ht="10.5" customHeight="1" x14ac:dyDescent="0.2">
      <c r="A18" s="403"/>
      <c r="B18" s="421"/>
      <c r="C18" s="421"/>
      <c r="D18" s="421"/>
      <c r="E18" s="421"/>
      <c r="F18" s="421"/>
      <c r="G18" s="421"/>
      <c r="H18" s="421"/>
      <c r="I18" s="722" t="s">
        <v>795</v>
      </c>
      <c r="J18" s="722"/>
      <c r="K18" s="722"/>
      <c r="L18" s="722"/>
      <c r="M18" s="722"/>
      <c r="N18" s="722"/>
      <c r="O18" s="722"/>
      <c r="P18" s="722"/>
      <c r="Q18" s="722"/>
      <c r="R18" s="722"/>
      <c r="S18" s="722"/>
      <c r="T18" s="722"/>
      <c r="U18" s="722"/>
      <c r="V18" s="722"/>
      <c r="W18" s="722"/>
      <c r="X18" s="722"/>
      <c r="Y18" s="722"/>
      <c r="Z18" s="722"/>
      <c r="AA18" s="722"/>
      <c r="AB18" s="722"/>
      <c r="AC18" s="722"/>
      <c r="AD18" s="722"/>
      <c r="AE18" s="722"/>
      <c r="AF18" s="722"/>
      <c r="AG18" s="722"/>
      <c r="AH18" s="722"/>
      <c r="AI18" s="722"/>
      <c r="AJ18" s="722"/>
      <c r="AK18" s="722"/>
      <c r="AL18" s="722"/>
      <c r="AM18" s="403"/>
      <c r="AN18" s="403"/>
      <c r="AO18" s="403"/>
      <c r="AP18" s="403"/>
    </row>
    <row r="19" spans="1:42" ht="19.5" customHeight="1" x14ac:dyDescent="0.25">
      <c r="A19" s="19"/>
      <c r="B19" s="410"/>
      <c r="C19" s="723" t="s">
        <v>796</v>
      </c>
      <c r="D19" s="724"/>
      <c r="E19" s="724"/>
      <c r="F19" s="724"/>
      <c r="G19" s="724"/>
      <c r="H19" s="725"/>
      <c r="I19" s="726"/>
      <c r="J19" s="726"/>
      <c r="K19" s="726"/>
      <c r="L19" s="726"/>
      <c r="M19" s="726"/>
      <c r="N19" s="726"/>
      <c r="O19" s="726"/>
      <c r="P19" s="726"/>
      <c r="Q19" s="726"/>
      <c r="R19" s="726"/>
      <c r="S19" s="726"/>
      <c r="T19" s="726"/>
      <c r="U19" s="726"/>
      <c r="V19" s="726"/>
      <c r="W19" s="726"/>
      <c r="X19" s="726"/>
      <c r="Y19" s="726"/>
      <c r="Z19" s="726"/>
      <c r="AA19" s="726"/>
      <c r="AB19" s="726"/>
      <c r="AC19" s="726"/>
      <c r="AD19" s="726"/>
      <c r="AE19" s="726"/>
      <c r="AF19" s="726"/>
      <c r="AG19" s="726"/>
      <c r="AH19" s="726"/>
      <c r="AI19" s="726"/>
      <c r="AJ19" s="726"/>
      <c r="AK19" s="726"/>
      <c r="AL19" s="726"/>
      <c r="AM19" s="50"/>
      <c r="AN19" s="50"/>
      <c r="AO19" s="19"/>
      <c r="AP19" s="19"/>
    </row>
    <row r="20" spans="1:42" s="404" customFormat="1" ht="10.5" customHeight="1" x14ac:dyDescent="0.25">
      <c r="A20" s="403"/>
      <c r="B20" s="421"/>
      <c r="C20" s="421"/>
      <c r="D20" s="425"/>
      <c r="E20" s="425"/>
      <c r="F20" s="425"/>
      <c r="G20" s="425"/>
      <c r="H20" s="722" t="s">
        <v>797</v>
      </c>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51"/>
      <c r="AN20" s="51"/>
      <c r="AO20" s="403"/>
      <c r="AP20" s="403"/>
    </row>
    <row r="21" spans="1:42" ht="6.75" customHeight="1" x14ac:dyDescent="0.25">
      <c r="A21" s="19"/>
      <c r="B21" s="19"/>
      <c r="C21" s="417"/>
      <c r="D21" s="417"/>
      <c r="E21" s="417"/>
      <c r="F21" s="417"/>
      <c r="G21" s="417"/>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row>
    <row r="22" spans="1:42" ht="24" customHeight="1" x14ac:dyDescent="0.25">
      <c r="A22" s="19"/>
      <c r="B22" s="411" t="s">
        <v>798</v>
      </c>
      <c r="C22" s="727" t="s">
        <v>799</v>
      </c>
      <c r="D22" s="728"/>
      <c r="E22" s="728"/>
      <c r="F22" s="728"/>
      <c r="G22" s="728"/>
      <c r="H22" s="728"/>
      <c r="I22" s="728"/>
      <c r="J22" s="728"/>
      <c r="K22" s="728"/>
      <c r="L22" s="728"/>
      <c r="M22" s="728"/>
      <c r="N22" s="728"/>
      <c r="O22" s="728"/>
      <c r="P22" s="728"/>
      <c r="Q22" s="728"/>
      <c r="R22" s="728"/>
      <c r="S22" s="728"/>
      <c r="T22" s="728"/>
      <c r="U22" s="728"/>
      <c r="V22" s="728"/>
      <c r="W22" s="728"/>
      <c r="X22" s="728"/>
      <c r="Y22" s="728"/>
      <c r="Z22" s="728"/>
      <c r="AA22" s="728"/>
      <c r="AB22" s="728"/>
      <c r="AC22" s="728"/>
      <c r="AD22" s="728"/>
      <c r="AE22" s="728"/>
      <c r="AF22" s="728"/>
      <c r="AG22" s="728"/>
      <c r="AH22" s="728"/>
      <c r="AI22" s="728"/>
      <c r="AJ22" s="728"/>
      <c r="AK22" s="728"/>
      <c r="AL22" s="728"/>
      <c r="AM22" s="19"/>
      <c r="AN22" s="19"/>
      <c r="AO22" s="19"/>
      <c r="AP22" s="19"/>
    </row>
    <row r="23" spans="1:42" ht="24" customHeight="1" x14ac:dyDescent="0.25">
      <c r="A23" s="19"/>
      <c r="B23" s="411" t="s">
        <v>800</v>
      </c>
      <c r="C23" s="727" t="s">
        <v>801</v>
      </c>
      <c r="D23" s="728"/>
      <c r="E23" s="728"/>
      <c r="F23" s="728"/>
      <c r="G23" s="728"/>
      <c r="H23" s="728"/>
      <c r="I23" s="728"/>
      <c r="J23" s="728"/>
      <c r="K23" s="728"/>
      <c r="L23" s="728"/>
      <c r="M23" s="728"/>
      <c r="N23" s="728"/>
      <c r="O23" s="728"/>
      <c r="P23" s="728"/>
      <c r="Q23" s="728"/>
      <c r="R23" s="728"/>
      <c r="S23" s="728"/>
      <c r="T23" s="728"/>
      <c r="U23" s="728"/>
      <c r="V23" s="728"/>
      <c r="W23" s="728"/>
      <c r="X23" s="728"/>
      <c r="Y23" s="728"/>
      <c r="Z23" s="728"/>
      <c r="AA23" s="728"/>
      <c r="AB23" s="728"/>
      <c r="AC23" s="728"/>
      <c r="AD23" s="728"/>
      <c r="AE23" s="728"/>
      <c r="AF23" s="728"/>
      <c r="AG23" s="728"/>
      <c r="AH23" s="728"/>
      <c r="AI23" s="728"/>
      <c r="AJ23" s="728"/>
      <c r="AK23" s="728"/>
      <c r="AL23" s="728"/>
      <c r="AM23" s="19"/>
      <c r="AN23" s="19"/>
      <c r="AO23" s="19"/>
      <c r="AP23" s="19"/>
    </row>
    <row r="24" spans="1:42" ht="83.25" customHeight="1" x14ac:dyDescent="0.25">
      <c r="A24" s="19"/>
      <c r="B24" s="411" t="s">
        <v>802</v>
      </c>
      <c r="C24" s="729" t="s">
        <v>803</v>
      </c>
      <c r="D24" s="730"/>
      <c r="E24" s="730"/>
      <c r="F24" s="730"/>
      <c r="G24" s="730"/>
      <c r="H24" s="730"/>
      <c r="I24" s="730"/>
      <c r="J24" s="730"/>
      <c r="K24" s="730"/>
      <c r="L24" s="730"/>
      <c r="M24" s="730"/>
      <c r="N24" s="730"/>
      <c r="O24" s="730"/>
      <c r="P24" s="730"/>
      <c r="Q24" s="730"/>
      <c r="R24" s="730"/>
      <c r="S24" s="730"/>
      <c r="T24" s="730"/>
      <c r="U24" s="730"/>
      <c r="V24" s="730"/>
      <c r="W24" s="730"/>
      <c r="X24" s="730"/>
      <c r="Y24" s="730"/>
      <c r="Z24" s="730"/>
      <c r="AA24" s="730"/>
      <c r="AB24" s="730"/>
      <c r="AC24" s="730"/>
      <c r="AD24" s="730"/>
      <c r="AE24" s="730"/>
      <c r="AF24" s="730"/>
      <c r="AG24" s="730"/>
      <c r="AH24" s="730"/>
      <c r="AI24" s="730"/>
      <c r="AJ24" s="730"/>
      <c r="AK24" s="730"/>
      <c r="AL24" s="730"/>
      <c r="AM24" s="19"/>
      <c r="AN24" s="19"/>
      <c r="AO24" s="19"/>
      <c r="AP24" s="19"/>
    </row>
    <row r="25" spans="1:42" ht="99" customHeight="1" x14ac:dyDescent="0.25">
      <c r="A25" s="19"/>
      <c r="B25" s="411" t="s">
        <v>804</v>
      </c>
      <c r="C25" s="731" t="s">
        <v>805</v>
      </c>
      <c r="D25" s="730"/>
      <c r="E25" s="730"/>
      <c r="F25" s="730"/>
      <c r="G25" s="730"/>
      <c r="H25" s="730"/>
      <c r="I25" s="730"/>
      <c r="J25" s="730"/>
      <c r="K25" s="730"/>
      <c r="L25" s="730"/>
      <c r="M25" s="730"/>
      <c r="N25" s="730"/>
      <c r="O25" s="730"/>
      <c r="P25" s="730"/>
      <c r="Q25" s="730"/>
      <c r="R25" s="730"/>
      <c r="S25" s="730"/>
      <c r="T25" s="730"/>
      <c r="U25" s="730"/>
      <c r="V25" s="730"/>
      <c r="W25" s="730"/>
      <c r="X25" s="730"/>
      <c r="Y25" s="730"/>
      <c r="Z25" s="730"/>
      <c r="AA25" s="730"/>
      <c r="AB25" s="730"/>
      <c r="AC25" s="730"/>
      <c r="AD25" s="730"/>
      <c r="AE25" s="730"/>
      <c r="AF25" s="730"/>
      <c r="AG25" s="730"/>
      <c r="AH25" s="730"/>
      <c r="AI25" s="730"/>
      <c r="AJ25" s="730"/>
      <c r="AK25" s="730"/>
      <c r="AL25" s="730"/>
      <c r="AM25" s="19"/>
      <c r="AN25" s="19"/>
      <c r="AO25" s="19"/>
      <c r="AP25" s="19"/>
    </row>
    <row r="26" spans="1:42" ht="20.100000000000001" customHeight="1" x14ac:dyDescent="0.25">
      <c r="A26" s="19"/>
      <c r="B26" s="411" t="s">
        <v>806</v>
      </c>
      <c r="C26" s="731" t="s">
        <v>807</v>
      </c>
      <c r="D26" s="730"/>
      <c r="E26" s="730"/>
      <c r="F26" s="730"/>
      <c r="G26" s="730"/>
      <c r="H26" s="730"/>
      <c r="I26" s="730"/>
      <c r="J26" s="730"/>
      <c r="K26" s="730"/>
      <c r="L26" s="730"/>
      <c r="M26" s="730"/>
      <c r="N26" s="730"/>
      <c r="O26" s="730"/>
      <c r="P26" s="730"/>
      <c r="Q26" s="730"/>
      <c r="R26" s="730"/>
      <c r="S26" s="730"/>
      <c r="T26" s="730"/>
      <c r="U26" s="730"/>
      <c r="V26" s="730"/>
      <c r="W26" s="730"/>
      <c r="X26" s="730"/>
      <c r="Y26" s="730"/>
      <c r="Z26" s="730"/>
      <c r="AA26" s="730"/>
      <c r="AB26" s="730"/>
      <c r="AC26" s="730"/>
      <c r="AD26" s="730"/>
      <c r="AE26" s="730"/>
      <c r="AF26" s="730"/>
      <c r="AG26" s="730"/>
      <c r="AH26" s="730"/>
      <c r="AI26" s="730"/>
      <c r="AJ26" s="730"/>
      <c r="AK26" s="730"/>
      <c r="AL26" s="730"/>
      <c r="AM26" s="19"/>
      <c r="AN26" s="19"/>
      <c r="AO26" s="19"/>
      <c r="AP26" s="19"/>
    </row>
    <row r="27" spans="1:42" ht="33.75" customHeight="1" x14ac:dyDescent="0.25">
      <c r="A27" s="19"/>
      <c r="B27" s="410"/>
      <c r="C27" s="732"/>
      <c r="D27" s="733"/>
      <c r="E27" s="733"/>
      <c r="F27" s="733"/>
      <c r="G27" s="733"/>
      <c r="H27" s="733"/>
      <c r="I27" s="733"/>
      <c r="J27" s="733"/>
      <c r="K27" s="733"/>
      <c r="L27" s="733"/>
      <c r="M27" s="733"/>
      <c r="N27" s="733"/>
      <c r="O27" s="733"/>
      <c r="P27" s="733"/>
      <c r="Q27" s="733"/>
      <c r="R27" s="733"/>
      <c r="S27" s="733"/>
      <c r="T27" s="733"/>
      <c r="U27" s="733"/>
      <c r="V27" s="733"/>
      <c r="W27" s="733"/>
      <c r="X27" s="426"/>
      <c r="Y27" s="426"/>
      <c r="Z27" s="426"/>
      <c r="AA27" s="426"/>
      <c r="AB27" s="426"/>
      <c r="AC27" s="426"/>
      <c r="AD27" s="426"/>
      <c r="AE27" s="426"/>
      <c r="AF27" s="426"/>
      <c r="AG27" s="426"/>
      <c r="AH27" s="426"/>
      <c r="AI27" s="426"/>
      <c r="AJ27" s="426"/>
      <c r="AK27" s="426"/>
      <c r="AL27" s="426"/>
      <c r="AM27" s="19"/>
      <c r="AN27" s="19"/>
      <c r="AO27" s="19"/>
      <c r="AP27" s="19"/>
    </row>
    <row r="28" spans="1:42" ht="30" customHeight="1" x14ac:dyDescent="0.25">
      <c r="A28" s="19"/>
      <c r="B28" s="407"/>
      <c r="C28" s="734" t="s">
        <v>808</v>
      </c>
      <c r="D28" s="735"/>
      <c r="E28" s="735"/>
      <c r="F28" s="735"/>
      <c r="G28" s="735"/>
      <c r="H28" s="735"/>
      <c r="I28" s="735"/>
      <c r="J28" s="735"/>
      <c r="K28" s="735"/>
      <c r="L28" s="735"/>
      <c r="M28" s="735"/>
      <c r="N28" s="735"/>
      <c r="O28" s="735"/>
      <c r="P28" s="735"/>
      <c r="Q28" s="735"/>
      <c r="R28" s="735"/>
      <c r="S28" s="735"/>
      <c r="T28" s="735"/>
      <c r="U28" s="735"/>
      <c r="V28" s="735"/>
      <c r="W28" s="735"/>
      <c r="X28" s="427"/>
      <c r="Y28" s="427"/>
      <c r="Z28" s="427"/>
      <c r="AA28" s="427"/>
      <c r="AB28" s="427"/>
      <c r="AC28" s="427"/>
      <c r="AD28" s="427"/>
      <c r="AE28" s="427"/>
      <c r="AF28" s="427"/>
      <c r="AG28" s="427"/>
      <c r="AH28" s="427"/>
      <c r="AI28" s="427"/>
      <c r="AJ28" s="427"/>
      <c r="AK28" s="427"/>
      <c r="AL28" s="427"/>
      <c r="AM28" s="19"/>
      <c r="AN28" s="19"/>
      <c r="AO28" s="19"/>
      <c r="AP28" s="19"/>
    </row>
    <row r="29" spans="1:42" x14ac:dyDescent="0.25">
      <c r="A29" s="428" t="s">
        <v>2</v>
      </c>
      <c r="B29" s="720" t="s">
        <v>809</v>
      </c>
      <c r="C29" s="721"/>
      <c r="D29" s="721"/>
      <c r="E29" s="721"/>
      <c r="F29" s="721"/>
      <c r="G29" s="721"/>
      <c r="H29" s="721"/>
      <c r="I29" s="721"/>
      <c r="J29" s="721"/>
      <c r="K29" s="721"/>
      <c r="L29" s="721"/>
      <c r="M29" s="721"/>
      <c r="N29" s="721"/>
      <c r="O29" s="721"/>
      <c r="P29" s="721"/>
      <c r="Q29" s="721"/>
      <c r="R29" s="721"/>
      <c r="S29" s="721"/>
      <c r="T29" s="721"/>
      <c r="U29" s="721"/>
      <c r="V29" s="721"/>
      <c r="W29" s="721"/>
      <c r="X29" s="721"/>
      <c r="Y29" s="721"/>
      <c r="Z29" s="721"/>
      <c r="AA29" s="721"/>
      <c r="AB29" s="721"/>
      <c r="AC29" s="721"/>
      <c r="AD29" s="721"/>
      <c r="AE29" s="721"/>
      <c r="AF29" s="721"/>
      <c r="AG29" s="721"/>
      <c r="AH29" s="721"/>
      <c r="AI29" s="721"/>
      <c r="AJ29" s="721"/>
      <c r="AK29" s="721"/>
      <c r="AL29" s="721"/>
      <c r="AM29" s="19"/>
      <c r="AN29" s="19"/>
      <c r="AO29" s="19"/>
      <c r="AP29" s="19"/>
    </row>
    <row r="30" spans="1:42" ht="19.5" customHeight="1" x14ac:dyDescent="0.25">
      <c r="A30" s="429"/>
      <c r="B30" s="430" t="s">
        <v>810</v>
      </c>
      <c r="C30" s="430"/>
      <c r="D30" s="430"/>
      <c r="E30" s="713"/>
      <c r="F30" s="713"/>
      <c r="G30" s="713"/>
      <c r="H30" s="713"/>
      <c r="I30" s="713"/>
      <c r="J30" s="713"/>
      <c r="K30" s="713"/>
      <c r="L30" s="713"/>
      <c r="M30" s="430"/>
      <c r="N30" s="430"/>
      <c r="O30" s="430"/>
      <c r="P30" s="430"/>
      <c r="Q30" s="430" t="s">
        <v>811</v>
      </c>
      <c r="R30" s="430"/>
      <c r="S30" s="430"/>
      <c r="T30" s="430"/>
      <c r="U30" s="713"/>
      <c r="V30" s="713"/>
      <c r="W30" s="713"/>
      <c r="X30" s="713"/>
      <c r="Y30" s="713"/>
      <c r="Z30" s="713"/>
      <c r="AA30" s="713"/>
      <c r="AB30" s="713"/>
      <c r="AC30" s="713"/>
      <c r="AD30" s="713"/>
      <c r="AE30" s="713"/>
      <c r="AF30" s="430"/>
      <c r="AG30" s="430"/>
      <c r="AH30" s="430"/>
      <c r="AI30" s="430"/>
      <c r="AJ30" s="430"/>
      <c r="AK30" s="430"/>
      <c r="AL30" s="430"/>
      <c r="AM30" s="19"/>
      <c r="AN30" s="19"/>
      <c r="AO30" s="19"/>
      <c r="AP30" s="19"/>
    </row>
    <row r="31" spans="1:42" ht="21" customHeight="1" x14ac:dyDescent="0.25">
      <c r="A31" s="429"/>
      <c r="B31" s="430" t="s">
        <v>1569</v>
      </c>
      <c r="C31" s="430"/>
      <c r="D31" s="430"/>
      <c r="E31" s="430"/>
      <c r="F31" s="430"/>
      <c r="G31" s="430"/>
      <c r="H31" s="430"/>
      <c r="I31" s="430"/>
      <c r="J31" s="430"/>
      <c r="K31" s="430"/>
      <c r="L31" s="430"/>
      <c r="M31" s="430"/>
      <c r="N31" s="536"/>
      <c r="O31" s="536"/>
      <c r="P31" s="536"/>
      <c r="Q31" s="536"/>
      <c r="T31" s="536"/>
      <c r="V31" s="536"/>
      <c r="W31" s="536"/>
      <c r="X31" s="536" t="s">
        <v>1570</v>
      </c>
      <c r="Y31" s="536"/>
      <c r="Z31" s="535"/>
      <c r="AC31" s="535"/>
      <c r="AD31" s="537" t="s">
        <v>1571</v>
      </c>
      <c r="AF31" s="535"/>
      <c r="AG31" s="535" t="s">
        <v>1566</v>
      </c>
    </row>
    <row r="32" spans="1:42" x14ac:dyDescent="0.25">
      <c r="A32" s="429"/>
      <c r="B32" s="430" t="s">
        <v>812</v>
      </c>
      <c r="C32" s="430"/>
      <c r="D32" s="714"/>
      <c r="E32" s="714"/>
      <c r="F32" s="430" t="s">
        <v>1572</v>
      </c>
      <c r="G32" s="430"/>
      <c r="I32" s="713" t="s">
        <v>1564</v>
      </c>
      <c r="J32" s="713"/>
      <c r="K32" s="713"/>
      <c r="L32" s="713"/>
      <c r="M32" s="713"/>
      <c r="N32" s="713"/>
      <c r="O32" s="430" t="s">
        <v>1568</v>
      </c>
      <c r="P32" s="536"/>
      <c r="Q32" s="714"/>
      <c r="R32" s="714"/>
      <c r="S32" s="714"/>
      <c r="T32" s="714"/>
      <c r="U32" s="714"/>
      <c r="V32" s="714"/>
      <c r="W32" s="714"/>
      <c r="X32" s="714"/>
      <c r="Y32" s="714"/>
      <c r="Z32" s="714"/>
      <c r="AA32" s="714"/>
      <c r="AB32" s="714"/>
      <c r="AC32" s="714"/>
      <c r="AD32" s="714"/>
      <c r="AE32" s="714"/>
      <c r="AF32" s="430" t="s">
        <v>1567</v>
      </c>
      <c r="AG32" s="536"/>
      <c r="AJ32" s="534"/>
      <c r="AK32" s="534"/>
      <c r="AL32" s="534"/>
      <c r="AM32" s="19"/>
      <c r="AN32" s="19"/>
      <c r="AO32" s="19"/>
      <c r="AP32" s="19"/>
    </row>
    <row r="33" spans="1:42" ht="21" customHeight="1" x14ac:dyDescent="0.25">
      <c r="A33" s="429"/>
      <c r="B33" s="430" t="s">
        <v>813</v>
      </c>
      <c r="C33" s="430"/>
      <c r="D33" s="430"/>
      <c r="E33" s="430"/>
      <c r="F33" s="430"/>
      <c r="G33" s="430"/>
      <c r="H33" s="430"/>
      <c r="I33" s="430"/>
      <c r="J33" s="431" t="s">
        <v>814</v>
      </c>
      <c r="K33" s="405"/>
      <c r="L33" s="430" t="s">
        <v>815</v>
      </c>
      <c r="M33" s="430"/>
      <c r="N33" s="430"/>
      <c r="O33" s="430"/>
      <c r="P33" s="430"/>
      <c r="Q33" s="430"/>
      <c r="R33" s="430"/>
      <c r="S33" s="430"/>
      <c r="T33" s="430"/>
      <c r="U33" s="430"/>
      <c r="V33" s="430"/>
      <c r="W33" s="430"/>
      <c r="X33" s="430"/>
      <c r="Y33" s="430"/>
      <c r="Z33" s="430"/>
      <c r="AA33" s="430"/>
      <c r="AB33" s="430"/>
      <c r="AC33" s="430"/>
      <c r="AD33" s="430"/>
      <c r="AE33" s="430"/>
      <c r="AF33" s="430"/>
      <c r="AG33" s="430"/>
      <c r="AH33" s="430"/>
      <c r="AI33" s="430"/>
      <c r="AJ33" s="430"/>
      <c r="AK33" s="430"/>
      <c r="AL33" s="430"/>
      <c r="AM33" s="19"/>
      <c r="AN33" s="19"/>
      <c r="AO33" s="19"/>
      <c r="AP33" s="19"/>
    </row>
    <row r="34" spans="1:42" x14ac:dyDescent="0.25">
      <c r="A34" s="429"/>
      <c r="B34" s="430" t="s">
        <v>816</v>
      </c>
      <c r="C34" s="430"/>
      <c r="D34" s="430"/>
      <c r="E34" s="430"/>
      <c r="F34" s="430"/>
      <c r="G34" s="430"/>
      <c r="H34" s="430"/>
      <c r="I34" s="430"/>
      <c r="J34" s="431" t="s">
        <v>814</v>
      </c>
      <c r="K34" s="405"/>
      <c r="L34" s="430" t="s">
        <v>815</v>
      </c>
      <c r="M34" s="430"/>
      <c r="N34" s="430"/>
      <c r="O34" s="430" t="s">
        <v>817</v>
      </c>
      <c r="P34" s="430"/>
      <c r="Q34" s="430"/>
      <c r="R34" s="430"/>
      <c r="S34" s="713"/>
      <c r="T34" s="714"/>
      <c r="U34" s="714"/>
      <c r="V34" s="714"/>
      <c r="W34" s="714"/>
      <c r="X34" s="714"/>
      <c r="Y34" s="714"/>
      <c r="Z34" s="714"/>
      <c r="AA34" s="714"/>
      <c r="AB34" s="714"/>
      <c r="AC34" s="714"/>
      <c r="AD34" s="714"/>
      <c r="AE34" s="714"/>
      <c r="AF34" s="714"/>
      <c r="AG34" s="714"/>
      <c r="AH34" s="714"/>
      <c r="AI34" s="714"/>
      <c r="AJ34" s="714"/>
      <c r="AK34" s="714"/>
      <c r="AL34" s="714"/>
      <c r="AM34" s="19"/>
      <c r="AN34" s="19"/>
      <c r="AO34" s="19"/>
      <c r="AP34" s="19"/>
    </row>
    <row r="35" spans="1:42" ht="21" customHeight="1" x14ac:dyDescent="0.25">
      <c r="A35" s="429"/>
      <c r="B35" s="715"/>
      <c r="C35" s="716"/>
      <c r="D35" s="716"/>
      <c r="E35" s="716"/>
      <c r="F35" s="716"/>
      <c r="G35" s="716"/>
      <c r="H35" s="716"/>
      <c r="I35" s="716"/>
      <c r="J35" s="716"/>
      <c r="K35" s="716"/>
      <c r="L35" s="716"/>
      <c r="M35" s="716"/>
      <c r="N35" s="716"/>
      <c r="O35" s="716"/>
      <c r="P35" s="716"/>
      <c r="Q35" s="716"/>
      <c r="R35" s="716"/>
      <c r="S35" s="430"/>
      <c r="T35" s="430"/>
      <c r="U35" s="536" t="s">
        <v>818</v>
      </c>
      <c r="V35" s="430"/>
      <c r="W35" s="430"/>
      <c r="X35" s="430"/>
      <c r="Y35" s="430"/>
      <c r="Z35" s="430"/>
      <c r="AA35" s="430"/>
      <c r="AB35" s="430"/>
      <c r="AC35" s="717"/>
      <c r="AD35" s="718"/>
      <c r="AE35" s="718"/>
      <c r="AF35" s="718"/>
      <c r="AG35" s="718"/>
      <c r="AH35" s="718"/>
      <c r="AI35" s="718"/>
      <c r="AJ35" s="718"/>
      <c r="AK35" s="718"/>
      <c r="AL35" s="718"/>
      <c r="AM35" s="19"/>
      <c r="AN35" s="19"/>
      <c r="AO35" s="19"/>
      <c r="AP35" s="19"/>
    </row>
    <row r="36" spans="1:42" ht="10.5" customHeight="1" x14ac:dyDescent="0.25">
      <c r="A36" s="429"/>
      <c r="B36" s="719" t="s">
        <v>819</v>
      </c>
      <c r="C36" s="719"/>
      <c r="D36" s="719"/>
      <c r="E36" s="719"/>
      <c r="F36" s="719"/>
      <c r="G36" s="719"/>
      <c r="H36" s="719"/>
      <c r="I36" s="719"/>
      <c r="J36" s="719"/>
      <c r="K36" s="719"/>
      <c r="L36" s="719"/>
      <c r="M36" s="719"/>
      <c r="N36" s="719"/>
      <c r="O36" s="719"/>
      <c r="P36" s="719"/>
      <c r="Q36" s="719"/>
      <c r="R36" s="719"/>
      <c r="S36" s="430"/>
      <c r="T36" s="430"/>
      <c r="U36" s="430"/>
      <c r="V36" s="430"/>
      <c r="W36" s="430"/>
      <c r="X36" s="430"/>
      <c r="Y36" s="430"/>
      <c r="Z36" s="430"/>
      <c r="AA36" s="430"/>
      <c r="AB36" s="430"/>
      <c r="AC36" s="430"/>
      <c r="AD36" s="430"/>
      <c r="AE36" s="430"/>
      <c r="AF36" s="430"/>
      <c r="AG36" s="430"/>
      <c r="AH36" s="430"/>
      <c r="AI36" s="430"/>
      <c r="AJ36" s="430"/>
      <c r="AK36" s="430"/>
      <c r="AL36" s="430"/>
      <c r="AM36" s="19"/>
      <c r="AN36" s="19"/>
      <c r="AO36" s="19"/>
      <c r="AP36" s="19"/>
    </row>
    <row r="37" spans="1:42" ht="21" customHeight="1" x14ac:dyDescent="0.25">
      <c r="A37" s="429"/>
      <c r="B37" s="430" t="s">
        <v>820</v>
      </c>
      <c r="C37" s="430"/>
      <c r="D37" s="430"/>
      <c r="E37" s="430"/>
      <c r="F37" s="430"/>
      <c r="G37" s="430"/>
      <c r="H37" s="430"/>
      <c r="I37" s="430"/>
      <c r="J37" s="713"/>
      <c r="K37" s="714"/>
      <c r="L37" s="714"/>
      <c r="M37" s="714"/>
      <c r="N37" s="714"/>
      <c r="O37" s="714"/>
      <c r="P37" s="714"/>
      <c r="Q37" s="714"/>
      <c r="R37" s="714"/>
      <c r="S37" s="430"/>
      <c r="T37" s="430"/>
      <c r="U37" s="430" t="s">
        <v>821</v>
      </c>
      <c r="V37" s="430"/>
      <c r="W37" s="430"/>
      <c r="X37" s="430"/>
      <c r="Y37" s="430"/>
      <c r="Z37" s="430"/>
      <c r="AA37" s="430"/>
      <c r="AB37" s="430"/>
      <c r="AC37" s="430"/>
      <c r="AD37" s="430"/>
      <c r="AE37" s="430"/>
      <c r="AF37" s="713"/>
      <c r="AG37" s="714"/>
      <c r="AH37" s="714"/>
      <c r="AI37" s="714"/>
      <c r="AJ37" s="714"/>
      <c r="AK37" s="714"/>
      <c r="AL37" s="714"/>
      <c r="AM37" s="19"/>
      <c r="AN37" s="19"/>
      <c r="AO37" s="19"/>
      <c r="AP37" s="19"/>
    </row>
    <row r="38" spans="1:42" ht="15" customHeight="1" x14ac:dyDescent="0.25">
      <c r="A38" s="712"/>
      <c r="B38" s="712"/>
      <c r="C38" s="712"/>
      <c r="D38" s="712"/>
      <c r="E38" s="712"/>
      <c r="F38" s="712"/>
      <c r="G38" s="712"/>
      <c r="H38" s="712"/>
      <c r="I38" s="712"/>
      <c r="J38" s="712"/>
      <c r="K38" s="712"/>
      <c r="L38" s="712"/>
      <c r="M38" s="712"/>
      <c r="N38" s="712"/>
      <c r="O38" s="712"/>
      <c r="P38" s="712"/>
      <c r="Q38" s="712"/>
      <c r="R38" s="712"/>
      <c r="S38" s="712"/>
      <c r="T38" s="712"/>
      <c r="U38" s="712"/>
      <c r="V38" s="712"/>
      <c r="W38" s="712"/>
      <c r="X38" s="712"/>
      <c r="Y38" s="712"/>
      <c r="Z38" s="712"/>
      <c r="AA38" s="712"/>
      <c r="AB38" s="712"/>
      <c r="AC38" s="712"/>
      <c r="AD38" s="712"/>
      <c r="AE38" s="712"/>
      <c r="AF38" s="712"/>
      <c r="AG38" s="712"/>
      <c r="AH38" s="712"/>
      <c r="AI38" s="712"/>
      <c r="AJ38" s="712"/>
      <c r="AK38" s="712"/>
      <c r="AL38" s="712"/>
      <c r="AM38" s="19"/>
      <c r="AN38" s="19"/>
      <c r="AO38" s="19"/>
      <c r="AP38" s="19"/>
    </row>
    <row r="39" spans="1:42" x14ac:dyDescent="0.25">
      <c r="AE39" s="432" t="s">
        <v>1565</v>
      </c>
    </row>
  </sheetData>
  <sheetProtection algorithmName="SHA-512" hashValue="ZFTba+mbKcxT9VUezdtD0vP7fVL+BwISl7bsLF0+Om0DGk8Z3OvaKs5un0qixWv/rkSRONoY2HCP51/HWsoyYQ==" saltValue="J7cT9X8cuqV7iPUhSrlEog==" spinCount="100000" sheet="1" objects="1" scenarios="1" selectLockedCells="1"/>
  <protectedRanges>
    <protectedRange sqref="C7 V7 C9 O13 H15 AE15 H17 H19 C27 E30 U30 P32 AF37 I32 K33:K34 S34 B35 AC35 J37 AG32 N31" name="Range1"/>
  </protectedRanges>
  <mergeCells count="43">
    <mergeCell ref="A1:AL1"/>
    <mergeCell ref="A3:AL3"/>
    <mergeCell ref="B5:AL5"/>
    <mergeCell ref="C7:Q7"/>
    <mergeCell ref="R7:U7"/>
    <mergeCell ref="V7:AL7"/>
    <mergeCell ref="C17:G17"/>
    <mergeCell ref="H17:AL17"/>
    <mergeCell ref="C8:P8"/>
    <mergeCell ref="V8:AL8"/>
    <mergeCell ref="C9:AA9"/>
    <mergeCell ref="C10:AA10"/>
    <mergeCell ref="C11:AL11"/>
    <mergeCell ref="O13:X13"/>
    <mergeCell ref="C15:G15"/>
    <mergeCell ref="H15:W15"/>
    <mergeCell ref="X15:AD15"/>
    <mergeCell ref="AE15:AL15"/>
    <mergeCell ref="H16:W16"/>
    <mergeCell ref="B29:AL29"/>
    <mergeCell ref="I18:AL18"/>
    <mergeCell ref="C19:G19"/>
    <mergeCell ref="H19:AL19"/>
    <mergeCell ref="H20:AL20"/>
    <mergeCell ref="C22:AL22"/>
    <mergeCell ref="C23:AL23"/>
    <mergeCell ref="C24:AL24"/>
    <mergeCell ref="C25:AL25"/>
    <mergeCell ref="C26:AL26"/>
    <mergeCell ref="C27:W27"/>
    <mergeCell ref="C28:W28"/>
    <mergeCell ref="A38:AL38"/>
    <mergeCell ref="E30:L30"/>
    <mergeCell ref="U30:AE30"/>
    <mergeCell ref="S34:AL34"/>
    <mergeCell ref="B35:R35"/>
    <mergeCell ref="AC35:AL35"/>
    <mergeCell ref="B36:R36"/>
    <mergeCell ref="J37:R37"/>
    <mergeCell ref="AF37:AL37"/>
    <mergeCell ref="D32:E32"/>
    <mergeCell ref="Q32:AE32"/>
    <mergeCell ref="I32:N32"/>
  </mergeCells>
  <printOptions horizontalCentered="1"/>
  <pageMargins left="0.6" right="0.6" top="0.75" bottom="0.75" header="0.25" footer="0.25"/>
  <pageSetup scale="85" orientation="portrait" r:id="rId1"/>
  <headerFooter>
    <oddHeader>&amp;C&amp;"-,Bold"Petroleum Contamination Site Response Action Services
RELEASE OF CLAIMS</oddHeader>
    <oddFooter>&amp;R&amp;D&amp;LSchedule of Pay Items 08-13-21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30" r:id="rId4" name="Check Box 2">
              <controlPr defaultSize="0" autoFill="0" autoLine="0" autoPict="0">
                <anchor moveWithCells="1">
                  <from>
                    <xdr:col>22</xdr:col>
                    <xdr:colOff>0</xdr:colOff>
                    <xdr:row>30</xdr:row>
                    <xdr:rowOff>76200</xdr:rowOff>
                  </from>
                  <to>
                    <xdr:col>23</xdr:col>
                    <xdr:colOff>57150</xdr:colOff>
                    <xdr:row>31</xdr:row>
                    <xdr:rowOff>9525</xdr:rowOff>
                  </to>
                </anchor>
              </controlPr>
            </control>
          </mc:Choice>
        </mc:AlternateContent>
        <mc:AlternateContent xmlns:mc="http://schemas.openxmlformats.org/markup-compatibility/2006">
          <mc:Choice Requires="x14">
            <control shapeId="22531" r:id="rId5" name="Check Box 3">
              <controlPr defaultSize="0" autoFill="0" autoLine="0" autoPict="0">
                <anchor moveWithCells="1">
                  <from>
                    <xdr:col>31</xdr:col>
                    <xdr:colOff>0</xdr:colOff>
                    <xdr:row>30</xdr:row>
                    <xdr:rowOff>76200</xdr:rowOff>
                  </from>
                  <to>
                    <xdr:col>32</xdr:col>
                    <xdr:colOff>57150</xdr:colOff>
                    <xdr:row>31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utility</vt:lpstr>
      <vt:lpstr>SOW Units</vt:lpstr>
      <vt:lpstr>Invoice Rate Sheet</vt:lpstr>
      <vt:lpstr>RFC</vt:lpstr>
      <vt:lpstr>Invoice</vt:lpstr>
      <vt:lpstr>Invoice Instructions</vt:lpstr>
      <vt:lpstr>Subcontractor Utilization Form</vt:lpstr>
      <vt:lpstr>Required Documents</vt:lpstr>
      <vt:lpstr>Release of Claims</vt:lpstr>
      <vt:lpstr>Invoice!Print_Area</vt:lpstr>
      <vt:lpstr>'Release of Claims'!Print_Area</vt:lpstr>
      <vt:lpstr>RFC!Print_Area</vt:lpstr>
      <vt:lpstr>'SOW Units'!Print_Area</vt:lpstr>
      <vt:lpstr>'Subcontractor Utilization Form'!Print_Area</vt:lpstr>
      <vt:lpstr>'Invoice Rate Sheet'!Print_Titles</vt:lpstr>
      <vt:lpstr>RFC!Print_Titles</vt:lpstr>
      <vt:lpstr>'SOW Units'!Print_Titles</vt:lpstr>
      <vt:lpstr>rfc_items</vt:lpstr>
      <vt:lpstr>ValidRegions</vt:lpstr>
    </vt:vector>
  </TitlesOfParts>
  <Company>TCEQ</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Kachnycz, Patrick</dc:creator>
  <cp:lastModifiedBy>Nicholas Moran, P.G.</cp:lastModifiedBy>
  <cp:lastPrinted>2021-08-13T17:43:12Z</cp:lastPrinted>
  <dcterms:created xsi:type="dcterms:W3CDTF">2011-12-09T19:27:57Z</dcterms:created>
  <dcterms:modified xsi:type="dcterms:W3CDTF">2022-03-24T15:56:21Z</dcterms:modified>
</cp:coreProperties>
</file>